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V:\ÁREA DE PESQUERÍAS\PNDB\PNDB 2023\1. AR 2022\6. GRUPO DE TRABAJO\"/>
    </mc:Choice>
  </mc:AlternateContent>
  <xr:revisionPtr revIDLastSave="0" documentId="13_ncr:1_{F83CE4E2-1A33-4A20-B5A4-DDF99F81648C}" xr6:coauthVersionLast="47" xr6:coauthVersionMax="47" xr10:uidLastSave="{00000000-0000-0000-0000-000000000000}"/>
  <bookViews>
    <workbookView xWindow="-120" yWindow="-120" windowWidth="29040" windowHeight="15840" tabRatio="660" activeTab="1" xr2:uid="{00000000-000D-0000-FFFF-FFFF00000000}"/>
  </bookViews>
  <sheets>
    <sheet name="MasterCodeList" sheetId="20" r:id="rId1"/>
    <sheet name="Table 0" sheetId="1" r:id="rId2"/>
    <sheet name="Table 1.1 Data availability" sheetId="3" r:id="rId3"/>
    <sheet name="Table 1.2 Internat coord" sheetId="4" r:id="rId4"/>
    <sheet name="Table 1.3 Bi-multilaterals" sheetId="6" r:id="rId5"/>
    <sheet name="Table 1.4 Recommendations" sheetId="21" r:id="rId6"/>
    <sheet name="Table 2.1 Stocks" sheetId="7" r:id="rId7"/>
    <sheet name="Table 2.2 Biol variables" sheetId="8" r:id="rId8"/>
    <sheet name="Table 2.3 Diadromous" sheetId="10" r:id="rId9"/>
    <sheet name="Table 2.4 Recreational" sheetId="9" r:id="rId10"/>
    <sheet name="Table 2.5 Sampling plan biol" sheetId="11" r:id="rId11"/>
    <sheet name="Table 2.6 Surveys-at-sea" sheetId="12" r:id="rId12"/>
    <sheet name="Table 3.1 Fishing activity" sheetId="14" r:id="rId13"/>
    <sheet name="Table 4.1 Stomach" sheetId="13" r:id="rId14"/>
    <sheet name="Table 5.1 Fleet population" sheetId="17" r:id="rId15"/>
    <sheet name="Table 5.2 Fleet SocEcon" sheetId="22" r:id="rId16"/>
    <sheet name="Table 6.1 Aquaculture SocEcon" sheetId="18" r:id="rId17"/>
    <sheet name="Table 7.1 Processing SocEcon" sheetId="19" r:id="rId18"/>
  </sheets>
  <definedNames>
    <definedName name="_xlnm._FilterDatabase" localSheetId="0" hidden="1">MasterCodeList!$A$1:$W$502</definedName>
    <definedName name="_xlnm._FilterDatabase" localSheetId="2" hidden="1">'Table 1.1 Data availability'!$A$2:$K$2</definedName>
    <definedName name="_xlnm._FilterDatabase" localSheetId="3" hidden="1">'Table 1.2 Internat coord'!$A$2:$G$161</definedName>
    <definedName name="_xlnm._FilterDatabase" localSheetId="6" hidden="1">'Table 2.1 Stocks'!$A$2:$AG$527</definedName>
    <definedName name="_xlnm._FilterDatabase" localSheetId="7" hidden="1">'Table 2.2 Biol variables'!$A$2:$AJ$1373</definedName>
    <definedName name="_xlnm._FilterDatabase" localSheetId="8" hidden="1">'Table 2.3 Diadromous'!$A$2:$AA$325</definedName>
    <definedName name="_xlnm._FilterDatabase" localSheetId="9" hidden="1">'Table 2.4 Recreational'!$A$2:$Y$51</definedName>
    <definedName name="_xlnm._FilterDatabase" localSheetId="10" hidden="1">'Table 2.5 Sampling plan biol'!$AF$2:$AG$116</definedName>
    <definedName name="_xlnm._FilterDatabase" localSheetId="11" hidden="1">'Table 2.6 Surveys-at-sea'!$A$2:$AH$109</definedName>
    <definedName name="_xlnm._FilterDatabase" localSheetId="13" hidden="1">'Table 4.1 Stomach'!$A$2:$U$56</definedName>
    <definedName name="_xlnm._FilterDatabase" localSheetId="14" hidden="1">'Table 5.1 Fleet population'!$A$2:$Y$108</definedName>
    <definedName name="_xlnm._FilterDatabase" localSheetId="15" hidden="1">'Table 5.2 Fleet SocEcon'!$A$2:$U$2170</definedName>
    <definedName name="_xlnm._FilterDatabase" localSheetId="16" hidden="1">'Table 6.1 Aquaculture SocEcon'!$A$2:$V$738</definedName>
    <definedName name="_xlnm._FilterDatabase" localSheetId="17" hidden="1">'Table 7.1 Processing SocEcon'!$A$2:$J$62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4" i="4" l="1"/>
  <c r="F56" i="4"/>
  <c r="F49" i="4"/>
  <c r="F13" i="4"/>
  <c r="T2170" i="22" l="1"/>
  <c r="S2170" i="22"/>
  <c r="P2170" i="22"/>
  <c r="R2170" i="22" s="1"/>
  <c r="T2169" i="22"/>
  <c r="S2169" i="22"/>
  <c r="P2169" i="22"/>
  <c r="R2169" i="22" s="1"/>
  <c r="T2168" i="22"/>
  <c r="S2168" i="22"/>
  <c r="P2168" i="22"/>
  <c r="R2168" i="22" s="1"/>
  <c r="T2167" i="22"/>
  <c r="S2167" i="22"/>
  <c r="P2167" i="22"/>
  <c r="R2167" i="22" s="1"/>
  <c r="T2166" i="22"/>
  <c r="S2166" i="22"/>
  <c r="P2166" i="22"/>
  <c r="R2166" i="22" s="1"/>
  <c r="T2165" i="22"/>
  <c r="S2165" i="22"/>
  <c r="P2165" i="22"/>
  <c r="R2165" i="22" s="1"/>
  <c r="T2164" i="22"/>
  <c r="S2164" i="22"/>
  <c r="P2164" i="22"/>
  <c r="R2164" i="22" s="1"/>
  <c r="T2163" i="22"/>
  <c r="S2163" i="22"/>
  <c r="P2163" i="22"/>
  <c r="R2163" i="22" s="1"/>
  <c r="T2162" i="22"/>
  <c r="S2162" i="22"/>
  <c r="R2162" i="22"/>
  <c r="P2162" i="22"/>
  <c r="T2161" i="22"/>
  <c r="S2161" i="22"/>
  <c r="P2161" i="22"/>
  <c r="R2161" i="22" s="1"/>
  <c r="T2160" i="22"/>
  <c r="S2160" i="22"/>
  <c r="P2160" i="22"/>
  <c r="R2160" i="22" s="1"/>
  <c r="T2159" i="22"/>
  <c r="S2159" i="22"/>
  <c r="P2159" i="22"/>
  <c r="R2159" i="22" s="1"/>
  <c r="T2158" i="22"/>
  <c r="S2158" i="22"/>
  <c r="P2158" i="22"/>
  <c r="R2158" i="22" s="1"/>
  <c r="T2157" i="22"/>
  <c r="S2157" i="22"/>
  <c r="P2157" i="22"/>
  <c r="R2157" i="22" s="1"/>
  <c r="T2156" i="22"/>
  <c r="S2156" i="22"/>
  <c r="P2156" i="22"/>
  <c r="R2156" i="22" s="1"/>
  <c r="T2155" i="22"/>
  <c r="S2155" i="22"/>
  <c r="P2155" i="22"/>
  <c r="R2155" i="22" s="1"/>
  <c r="T2154" i="22"/>
  <c r="S2154" i="22"/>
  <c r="P2154" i="22"/>
  <c r="R2154" i="22" s="1"/>
  <c r="T2153" i="22"/>
  <c r="S2153" i="22"/>
  <c r="P2153" i="22"/>
  <c r="R2153" i="22" s="1"/>
  <c r="T2152" i="22"/>
  <c r="S2152" i="22"/>
  <c r="P2152" i="22"/>
  <c r="R2152" i="22" s="1"/>
  <c r="T2151" i="22"/>
  <c r="S2151" i="22"/>
  <c r="P2151" i="22"/>
  <c r="R2151" i="22" s="1"/>
  <c r="T2150" i="22"/>
  <c r="S2150" i="22"/>
  <c r="R2150" i="22"/>
  <c r="P2150" i="22"/>
  <c r="T2149" i="22"/>
  <c r="S2149" i="22"/>
  <c r="P2149" i="22"/>
  <c r="R2149" i="22" s="1"/>
  <c r="T2148" i="22"/>
  <c r="S2148" i="22"/>
  <c r="P2148" i="22"/>
  <c r="R2148" i="22" s="1"/>
  <c r="T2147" i="22"/>
  <c r="S2147" i="22"/>
  <c r="P2147" i="22"/>
  <c r="R2147" i="22" s="1"/>
  <c r="T2146" i="22"/>
  <c r="S2146" i="22"/>
  <c r="P2146" i="22"/>
  <c r="R2146" i="22" s="1"/>
  <c r="T2145" i="22"/>
  <c r="S2145" i="22"/>
  <c r="P2145" i="22"/>
  <c r="R2145" i="22" s="1"/>
  <c r="T2144" i="22"/>
  <c r="S2144" i="22"/>
  <c r="P2144" i="22"/>
  <c r="R2144" i="22" s="1"/>
  <c r="T2143" i="22"/>
  <c r="S2143" i="22"/>
  <c r="P2143" i="22"/>
  <c r="R2143" i="22" s="1"/>
  <c r="T2142" i="22"/>
  <c r="S2142" i="22"/>
  <c r="P2142" i="22"/>
  <c r="R2142" i="22" s="1"/>
  <c r="T2141" i="22"/>
  <c r="S2141" i="22"/>
  <c r="P2141" i="22"/>
  <c r="R2141" i="22" s="1"/>
  <c r="T2140" i="22"/>
  <c r="S2140" i="22"/>
  <c r="P2140" i="22"/>
  <c r="R2140" i="22" s="1"/>
  <c r="T2139" i="22"/>
  <c r="S2139" i="22"/>
  <c r="P2139" i="22"/>
  <c r="R2139" i="22" s="1"/>
  <c r="T2138" i="22"/>
  <c r="S2138" i="22"/>
  <c r="P2138" i="22"/>
  <c r="R2138" i="22" s="1"/>
  <c r="T2137" i="22"/>
  <c r="S2137" i="22"/>
  <c r="P2137" i="22"/>
  <c r="R2137" i="22" s="1"/>
  <c r="T2136" i="22"/>
  <c r="S2136" i="22"/>
  <c r="P2136" i="22"/>
  <c r="R2136" i="22" s="1"/>
  <c r="T2135" i="22"/>
  <c r="S2135" i="22"/>
  <c r="P2135" i="22"/>
  <c r="R2135" i="22" s="1"/>
  <c r="T2134" i="22"/>
  <c r="S2134" i="22"/>
  <c r="P2134" i="22"/>
  <c r="R2134" i="22" s="1"/>
  <c r="T2133" i="22"/>
  <c r="S2133" i="22"/>
  <c r="P2133" i="22"/>
  <c r="R2133" i="22" s="1"/>
  <c r="T2132" i="22"/>
  <c r="S2132" i="22"/>
  <c r="P2132" i="22"/>
  <c r="R2132" i="22" s="1"/>
  <c r="T2131" i="22"/>
  <c r="S2131" i="22"/>
  <c r="P2131" i="22"/>
  <c r="R2131" i="22" s="1"/>
  <c r="T2130" i="22"/>
  <c r="S2130" i="22"/>
  <c r="P2130" i="22"/>
  <c r="R2130" i="22" s="1"/>
  <c r="T2129" i="22"/>
  <c r="S2129" i="22"/>
  <c r="P2129" i="22"/>
  <c r="R2129" i="22" s="1"/>
  <c r="T2128" i="22"/>
  <c r="S2128" i="22"/>
  <c r="P2128" i="22"/>
  <c r="R2128" i="22" s="1"/>
  <c r="T2127" i="22"/>
  <c r="S2127" i="22"/>
  <c r="P2127" i="22"/>
  <c r="R2127" i="22" s="1"/>
  <c r="T2126" i="22"/>
  <c r="S2126" i="22"/>
  <c r="P2126" i="22"/>
  <c r="R2126" i="22" s="1"/>
  <c r="T2125" i="22"/>
  <c r="S2125" i="22"/>
  <c r="P2125" i="22"/>
  <c r="R2125" i="22" s="1"/>
  <c r="T2124" i="22"/>
  <c r="S2124" i="22"/>
  <c r="P2124" i="22"/>
  <c r="R2124" i="22" s="1"/>
  <c r="T2123" i="22"/>
  <c r="S2123" i="22"/>
  <c r="P2123" i="22"/>
  <c r="R2123" i="22" s="1"/>
  <c r="T2122" i="22"/>
  <c r="S2122" i="22"/>
  <c r="P2122" i="22"/>
  <c r="R2122" i="22" s="1"/>
  <c r="T2121" i="22"/>
  <c r="S2121" i="22"/>
  <c r="P2121" i="22"/>
  <c r="R2121" i="22" s="1"/>
  <c r="T2120" i="22"/>
  <c r="S2120" i="22"/>
  <c r="P2120" i="22"/>
  <c r="R2120" i="22" s="1"/>
  <c r="T2119" i="22"/>
  <c r="S2119" i="22"/>
  <c r="P2119" i="22"/>
  <c r="R2119" i="22" s="1"/>
  <c r="T2118" i="22"/>
  <c r="S2118" i="22"/>
  <c r="P2118" i="22"/>
  <c r="R2118" i="22" s="1"/>
  <c r="T2117" i="22"/>
  <c r="S2117" i="22"/>
  <c r="P2117" i="22"/>
  <c r="R2117" i="22" s="1"/>
  <c r="T2116" i="22"/>
  <c r="S2116" i="22"/>
  <c r="P2116" i="22"/>
  <c r="R2116" i="22" s="1"/>
  <c r="T2115" i="22"/>
  <c r="S2115" i="22"/>
  <c r="P2115" i="22"/>
  <c r="R2115" i="22" s="1"/>
  <c r="T2114" i="22"/>
  <c r="S2114" i="22"/>
  <c r="R2114" i="22"/>
  <c r="P2114" i="22"/>
  <c r="T2113" i="22"/>
  <c r="S2113" i="22"/>
  <c r="P2113" i="22"/>
  <c r="R2113" i="22" s="1"/>
  <c r="T2112" i="22"/>
  <c r="S2112" i="22"/>
  <c r="P2112" i="22"/>
  <c r="R2112" i="22" s="1"/>
  <c r="T2111" i="22"/>
  <c r="S2111" i="22"/>
  <c r="P2111" i="22"/>
  <c r="R2111" i="22" s="1"/>
  <c r="T2110" i="22"/>
  <c r="S2110" i="22"/>
  <c r="P2110" i="22"/>
  <c r="R2110" i="22" s="1"/>
  <c r="T2109" i="22"/>
  <c r="S2109" i="22"/>
  <c r="P2109" i="22"/>
  <c r="R2109" i="22" s="1"/>
  <c r="T2108" i="22"/>
  <c r="S2108" i="22"/>
  <c r="P2108" i="22"/>
  <c r="R2108" i="22" s="1"/>
  <c r="T2107" i="22"/>
  <c r="S2107" i="22"/>
  <c r="P2107" i="22"/>
  <c r="R2107" i="22" s="1"/>
  <c r="T2106" i="22"/>
  <c r="S2106" i="22"/>
  <c r="R2106" i="22"/>
  <c r="P2106" i="22"/>
  <c r="T2105" i="22"/>
  <c r="S2105" i="22"/>
  <c r="P2105" i="22"/>
  <c r="R2105" i="22" s="1"/>
  <c r="T2104" i="22"/>
  <c r="S2104" i="22"/>
  <c r="P2104" i="22"/>
  <c r="R2104" i="22" s="1"/>
  <c r="T2103" i="22"/>
  <c r="S2103" i="22"/>
  <c r="P2103" i="22"/>
  <c r="R2103" i="22" s="1"/>
  <c r="T2102" i="22"/>
  <c r="S2102" i="22"/>
  <c r="P2102" i="22"/>
  <c r="R2102" i="22" s="1"/>
  <c r="T2101" i="22"/>
  <c r="S2101" i="22"/>
  <c r="P2101" i="22"/>
  <c r="R2101" i="22" s="1"/>
  <c r="T2100" i="22"/>
  <c r="S2100" i="22"/>
  <c r="P2100" i="22"/>
  <c r="R2100" i="22" s="1"/>
  <c r="T2099" i="22"/>
  <c r="S2099" i="22"/>
  <c r="P2099" i="22"/>
  <c r="R2099" i="22" s="1"/>
  <c r="T2098" i="22"/>
  <c r="S2098" i="22"/>
  <c r="P2098" i="22"/>
  <c r="R2098" i="22" s="1"/>
  <c r="T2097" i="22"/>
  <c r="S2097" i="22"/>
  <c r="P2097" i="22"/>
  <c r="R2097" i="22" s="1"/>
  <c r="T2096" i="22"/>
  <c r="S2096" i="22"/>
  <c r="P2096" i="22"/>
  <c r="R2096" i="22" s="1"/>
  <c r="T2095" i="22"/>
  <c r="S2095" i="22"/>
  <c r="P2095" i="22"/>
  <c r="R2095" i="22" s="1"/>
  <c r="T2094" i="22"/>
  <c r="S2094" i="22"/>
  <c r="P2094" i="22"/>
  <c r="R2094" i="22" s="1"/>
  <c r="T2093" i="22"/>
  <c r="S2093" i="22"/>
  <c r="P2093" i="22"/>
  <c r="R2093" i="22" s="1"/>
  <c r="T2092" i="22"/>
  <c r="S2092" i="22"/>
  <c r="P2092" i="22"/>
  <c r="R2092" i="22" s="1"/>
  <c r="T2091" i="22"/>
  <c r="S2091" i="22"/>
  <c r="P2091" i="22"/>
  <c r="R2091" i="22" s="1"/>
  <c r="T2090" i="22"/>
  <c r="S2090" i="22"/>
  <c r="P2090" i="22"/>
  <c r="R2090" i="22" s="1"/>
  <c r="T2089" i="22"/>
  <c r="S2089" i="22"/>
  <c r="P2089" i="22"/>
  <c r="R2089" i="22" s="1"/>
  <c r="T2088" i="22"/>
  <c r="S2088" i="22"/>
  <c r="P2088" i="22"/>
  <c r="R2088" i="22" s="1"/>
  <c r="T2087" i="22"/>
  <c r="S2087" i="22"/>
  <c r="P2087" i="22"/>
  <c r="R2087" i="22" s="1"/>
  <c r="T2086" i="22"/>
  <c r="S2086" i="22"/>
  <c r="P2086" i="22"/>
  <c r="R2086" i="22" s="1"/>
  <c r="T2085" i="22"/>
  <c r="S2085" i="22"/>
  <c r="P2085" i="22"/>
  <c r="R2085" i="22" s="1"/>
  <c r="T2084" i="22"/>
  <c r="S2084" i="22"/>
  <c r="P2084" i="22"/>
  <c r="R2084" i="22" s="1"/>
  <c r="T2083" i="22"/>
  <c r="S2083" i="22"/>
  <c r="P2083" i="22"/>
  <c r="R2083" i="22" s="1"/>
  <c r="T2082" i="22"/>
  <c r="S2082" i="22"/>
  <c r="P2082" i="22"/>
  <c r="R2082" i="22" s="1"/>
  <c r="T2081" i="22"/>
  <c r="S2081" i="22"/>
  <c r="P2081" i="22"/>
  <c r="R2081" i="22" s="1"/>
  <c r="T2080" i="22"/>
  <c r="S2080" i="22"/>
  <c r="P2080" i="22"/>
  <c r="R2080" i="22" s="1"/>
  <c r="T2079" i="22"/>
  <c r="S2079" i="22"/>
  <c r="P2079" i="22"/>
  <c r="R2079" i="22" s="1"/>
  <c r="T2078" i="22"/>
  <c r="S2078" i="22"/>
  <c r="P2078" i="22"/>
  <c r="R2078" i="22" s="1"/>
  <c r="T2077" i="22"/>
  <c r="S2077" i="22"/>
  <c r="P2077" i="22"/>
  <c r="R2077" i="22" s="1"/>
  <c r="T2076" i="22"/>
  <c r="S2076" i="22"/>
  <c r="P2076" i="22"/>
  <c r="R2076" i="22" s="1"/>
  <c r="T2075" i="22"/>
  <c r="S2075" i="22"/>
  <c r="P2075" i="22"/>
  <c r="R2075" i="22" s="1"/>
  <c r="T2074" i="22"/>
  <c r="S2074" i="22"/>
  <c r="P2074" i="22"/>
  <c r="R2074" i="22" s="1"/>
  <c r="T2073" i="22"/>
  <c r="S2073" i="22"/>
  <c r="P2073" i="22"/>
  <c r="R2073" i="22" s="1"/>
  <c r="T2072" i="22"/>
  <c r="S2072" i="22"/>
  <c r="P2072" i="22"/>
  <c r="R2072" i="22" s="1"/>
  <c r="T2071" i="22"/>
  <c r="S2071" i="22"/>
  <c r="P2071" i="22"/>
  <c r="R2071" i="22" s="1"/>
  <c r="T2070" i="22"/>
  <c r="S2070" i="22"/>
  <c r="P2070" i="22"/>
  <c r="R2070" i="22" s="1"/>
  <c r="T2069" i="22"/>
  <c r="S2069" i="22"/>
  <c r="P2069" i="22"/>
  <c r="R2069" i="22" s="1"/>
  <c r="T2068" i="22"/>
  <c r="S2068" i="22"/>
  <c r="P2068" i="22"/>
  <c r="R2068" i="22" s="1"/>
  <c r="T2067" i="22"/>
  <c r="S2067" i="22"/>
  <c r="P2067" i="22"/>
  <c r="R2067" i="22" s="1"/>
  <c r="T2066" i="22"/>
  <c r="S2066" i="22"/>
  <c r="P2066" i="22"/>
  <c r="R2066" i="22" s="1"/>
  <c r="T2065" i="22"/>
  <c r="S2065" i="22"/>
  <c r="P2065" i="22"/>
  <c r="R2065" i="22" s="1"/>
  <c r="T2064" i="22"/>
  <c r="S2064" i="22"/>
  <c r="R2064" i="22"/>
  <c r="P2064" i="22"/>
  <c r="T2063" i="22"/>
  <c r="S2063" i="22"/>
  <c r="P2063" i="22"/>
  <c r="R2063" i="22" s="1"/>
  <c r="T2062" i="22"/>
  <c r="S2062" i="22"/>
  <c r="P2062" i="22"/>
  <c r="R2062" i="22" s="1"/>
  <c r="T2061" i="22"/>
  <c r="S2061" i="22"/>
  <c r="P2061" i="22"/>
  <c r="R2061" i="22" s="1"/>
  <c r="T2060" i="22"/>
  <c r="S2060" i="22"/>
  <c r="P2060" i="22"/>
  <c r="R2060" i="22" s="1"/>
  <c r="T2059" i="22"/>
  <c r="S2059" i="22"/>
  <c r="P2059" i="22"/>
  <c r="R2059" i="22" s="1"/>
  <c r="T2058" i="22"/>
  <c r="S2058" i="22"/>
  <c r="P2058" i="22"/>
  <c r="R2058" i="22" s="1"/>
  <c r="T2057" i="22"/>
  <c r="S2057" i="22"/>
  <c r="P2057" i="22"/>
  <c r="R2057" i="22" s="1"/>
  <c r="T2056" i="22"/>
  <c r="S2056" i="22"/>
  <c r="P2056" i="22"/>
  <c r="R2056" i="22" s="1"/>
  <c r="T2055" i="22"/>
  <c r="S2055" i="22"/>
  <c r="P2055" i="22"/>
  <c r="R2055" i="22" s="1"/>
  <c r="T2054" i="22"/>
  <c r="S2054" i="22"/>
  <c r="P2054" i="22"/>
  <c r="R2054" i="22" s="1"/>
  <c r="T2053" i="22"/>
  <c r="S2053" i="22"/>
  <c r="P2053" i="22"/>
  <c r="R2053" i="22" s="1"/>
  <c r="T2052" i="22"/>
  <c r="S2052" i="22"/>
  <c r="P2052" i="22"/>
  <c r="R2052" i="22" s="1"/>
  <c r="T2051" i="22"/>
  <c r="S2051" i="22"/>
  <c r="P2051" i="22"/>
  <c r="R2051" i="22" s="1"/>
  <c r="T2050" i="22"/>
  <c r="S2050" i="22"/>
  <c r="P2050" i="22"/>
  <c r="R2050" i="22" s="1"/>
  <c r="T2049" i="22"/>
  <c r="S2049" i="22"/>
  <c r="P2049" i="22"/>
  <c r="R2049" i="22" s="1"/>
  <c r="T2048" i="22"/>
  <c r="S2048" i="22"/>
  <c r="P2048" i="22"/>
  <c r="R2048" i="22" s="1"/>
  <c r="T2047" i="22"/>
  <c r="S2047" i="22"/>
  <c r="P2047" i="22"/>
  <c r="R2047" i="22" s="1"/>
  <c r="T2046" i="22"/>
  <c r="S2046" i="22"/>
  <c r="P2046" i="22"/>
  <c r="R2046" i="22" s="1"/>
  <c r="T2045" i="22"/>
  <c r="S2045" i="22"/>
  <c r="P2045" i="22"/>
  <c r="R2045" i="22" s="1"/>
  <c r="T2044" i="22"/>
  <c r="S2044" i="22"/>
  <c r="P2044" i="22"/>
  <c r="R2044" i="22" s="1"/>
  <c r="T2043" i="22"/>
  <c r="S2043" i="22"/>
  <c r="P2043" i="22"/>
  <c r="R2043" i="22" s="1"/>
  <c r="T2042" i="22"/>
  <c r="S2042" i="22"/>
  <c r="P2042" i="22"/>
  <c r="R2042" i="22" s="1"/>
  <c r="T2041" i="22"/>
  <c r="S2041" i="22"/>
  <c r="P2041" i="22"/>
  <c r="R2041" i="22" s="1"/>
  <c r="T2040" i="22"/>
  <c r="S2040" i="22"/>
  <c r="P2040" i="22"/>
  <c r="R2040" i="22" s="1"/>
  <c r="T2039" i="22"/>
  <c r="S2039" i="22"/>
  <c r="P2039" i="22"/>
  <c r="R2039" i="22" s="1"/>
  <c r="T2038" i="22"/>
  <c r="S2038" i="22"/>
  <c r="P2038" i="22"/>
  <c r="R2038" i="22" s="1"/>
  <c r="T2037" i="22"/>
  <c r="S2037" i="22"/>
  <c r="P2037" i="22"/>
  <c r="R2037" i="22" s="1"/>
  <c r="T2036" i="22"/>
  <c r="S2036" i="22"/>
  <c r="P2036" i="22"/>
  <c r="R2036" i="22" s="1"/>
  <c r="T2035" i="22"/>
  <c r="S2035" i="22"/>
  <c r="P2035" i="22"/>
  <c r="R2035" i="22" s="1"/>
  <c r="T2034" i="22"/>
  <c r="S2034" i="22"/>
  <c r="P2034" i="22"/>
  <c r="R2034" i="22" s="1"/>
  <c r="T2033" i="22"/>
  <c r="S2033" i="22"/>
  <c r="P2033" i="22"/>
  <c r="R2033" i="22" s="1"/>
  <c r="T2032" i="22"/>
  <c r="S2032" i="22"/>
  <c r="P2032" i="22"/>
  <c r="R2032" i="22" s="1"/>
  <c r="T2031" i="22"/>
  <c r="S2031" i="22"/>
  <c r="P2031" i="22"/>
  <c r="R2031" i="22" s="1"/>
  <c r="T2030" i="22"/>
  <c r="S2030" i="22"/>
  <c r="P2030" i="22"/>
  <c r="R2030" i="22" s="1"/>
  <c r="T2029" i="22"/>
  <c r="S2029" i="22"/>
  <c r="P2029" i="22"/>
  <c r="R2029" i="22" s="1"/>
  <c r="T2028" i="22"/>
  <c r="S2028" i="22"/>
  <c r="P2028" i="22"/>
  <c r="R2028" i="22" s="1"/>
  <c r="T2027" i="22"/>
  <c r="S2027" i="22"/>
  <c r="P2027" i="22"/>
  <c r="R2027" i="22" s="1"/>
  <c r="T2026" i="22"/>
  <c r="S2026" i="22"/>
  <c r="P2026" i="22"/>
  <c r="R2026" i="22" s="1"/>
  <c r="T2025" i="22"/>
  <c r="S2025" i="22"/>
  <c r="P2025" i="22"/>
  <c r="R2025" i="22" s="1"/>
  <c r="T2024" i="22"/>
  <c r="S2024" i="22"/>
  <c r="P2024" i="22"/>
  <c r="R2024" i="22" s="1"/>
  <c r="T2023" i="22"/>
  <c r="S2023" i="22"/>
  <c r="P2023" i="22"/>
  <c r="R2023" i="22" s="1"/>
  <c r="T2022" i="22"/>
  <c r="S2022" i="22"/>
  <c r="P2022" i="22"/>
  <c r="R2022" i="22" s="1"/>
  <c r="T2021" i="22"/>
  <c r="S2021" i="22"/>
  <c r="P2021" i="22"/>
  <c r="R2021" i="22" s="1"/>
  <c r="T2020" i="22"/>
  <c r="S2020" i="22"/>
  <c r="P2020" i="22"/>
  <c r="R2020" i="22" s="1"/>
  <c r="T2019" i="22"/>
  <c r="S2019" i="22"/>
  <c r="P2019" i="22"/>
  <c r="R2019" i="22" s="1"/>
  <c r="T2018" i="22"/>
  <c r="S2018" i="22"/>
  <c r="P2018" i="22"/>
  <c r="R2018" i="22" s="1"/>
  <c r="T2017" i="22"/>
  <c r="S2017" i="22"/>
  <c r="P2017" i="22"/>
  <c r="R2017" i="22" s="1"/>
  <c r="T2016" i="22"/>
  <c r="S2016" i="22"/>
  <c r="P2016" i="22"/>
  <c r="R2016" i="22" s="1"/>
  <c r="T2015" i="22"/>
  <c r="S2015" i="22"/>
  <c r="P2015" i="22"/>
  <c r="R2015" i="22" s="1"/>
  <c r="T2014" i="22"/>
  <c r="S2014" i="22"/>
  <c r="P2014" i="22"/>
  <c r="R2014" i="22" s="1"/>
  <c r="T2013" i="22"/>
  <c r="S2013" i="22"/>
  <c r="P2013" i="22"/>
  <c r="R2013" i="22" s="1"/>
  <c r="T2012" i="22"/>
  <c r="S2012" i="22"/>
  <c r="P2012" i="22"/>
  <c r="R2012" i="22" s="1"/>
  <c r="T2011" i="22"/>
  <c r="S2011" i="22"/>
  <c r="P2011" i="22"/>
  <c r="R2011" i="22" s="1"/>
  <c r="T2010" i="22"/>
  <c r="S2010" i="22"/>
  <c r="P2010" i="22"/>
  <c r="R2010" i="22" s="1"/>
  <c r="T2009" i="22"/>
  <c r="S2009" i="22"/>
  <c r="P2009" i="22"/>
  <c r="R2009" i="22" s="1"/>
  <c r="T2008" i="22"/>
  <c r="S2008" i="22"/>
  <c r="P2008" i="22"/>
  <c r="R2008" i="22" s="1"/>
  <c r="T2007" i="22"/>
  <c r="S2007" i="22"/>
  <c r="P2007" i="22"/>
  <c r="R2007" i="22" s="1"/>
  <c r="T2006" i="22"/>
  <c r="S2006" i="22"/>
  <c r="P2006" i="22"/>
  <c r="R2006" i="22" s="1"/>
  <c r="T2005" i="22"/>
  <c r="S2005" i="22"/>
  <c r="P2005" i="22"/>
  <c r="R2005" i="22" s="1"/>
  <c r="T2004" i="22"/>
  <c r="S2004" i="22"/>
  <c r="P2004" i="22"/>
  <c r="R2004" i="22" s="1"/>
  <c r="T2003" i="22"/>
  <c r="S2003" i="22"/>
  <c r="P2003" i="22"/>
  <c r="R2003" i="22" s="1"/>
  <c r="T2002" i="22"/>
  <c r="S2002" i="22"/>
  <c r="P2002" i="22"/>
  <c r="R2002" i="22" s="1"/>
  <c r="T2001" i="22"/>
  <c r="S2001" i="22"/>
  <c r="P2001" i="22"/>
  <c r="R2001" i="22" s="1"/>
  <c r="T2000" i="22"/>
  <c r="S2000" i="22"/>
  <c r="P2000" i="22"/>
  <c r="R2000" i="22" s="1"/>
  <c r="T1999" i="22"/>
  <c r="S1999" i="22"/>
  <c r="P1999" i="22"/>
  <c r="R1999" i="22" s="1"/>
  <c r="T1998" i="22"/>
  <c r="S1998" i="22"/>
  <c r="P1998" i="22"/>
  <c r="R1998" i="22" s="1"/>
  <c r="T1997" i="22"/>
  <c r="S1997" i="22"/>
  <c r="P1997" i="22"/>
  <c r="R1997" i="22" s="1"/>
  <c r="T1996" i="22"/>
  <c r="S1996" i="22"/>
  <c r="P1996" i="22"/>
  <c r="R1996" i="22" s="1"/>
  <c r="T1995" i="22"/>
  <c r="S1995" i="22"/>
  <c r="P1995" i="22"/>
  <c r="R1995" i="22" s="1"/>
  <c r="T1994" i="22"/>
  <c r="S1994" i="22"/>
  <c r="P1994" i="22"/>
  <c r="R1994" i="22" s="1"/>
  <c r="T1993" i="22"/>
  <c r="S1993" i="22"/>
  <c r="P1993" i="22"/>
  <c r="R1993" i="22" s="1"/>
  <c r="T1992" i="22"/>
  <c r="S1992" i="22"/>
  <c r="P1992" i="22"/>
  <c r="R1992" i="22" s="1"/>
  <c r="T1991" i="22"/>
  <c r="S1991" i="22"/>
  <c r="P1991" i="22"/>
  <c r="R1991" i="22" s="1"/>
  <c r="T1990" i="22"/>
  <c r="S1990" i="22"/>
  <c r="P1990" i="22"/>
  <c r="R1990" i="22" s="1"/>
  <c r="T1989" i="22"/>
  <c r="S1989" i="22"/>
  <c r="P1989" i="22"/>
  <c r="R1989" i="22" s="1"/>
  <c r="T1988" i="22"/>
  <c r="S1988" i="22"/>
  <c r="P1988" i="22"/>
  <c r="R1988" i="22" s="1"/>
  <c r="T1987" i="22"/>
  <c r="S1987" i="22"/>
  <c r="P1987" i="22"/>
  <c r="R1987" i="22" s="1"/>
  <c r="T1986" i="22"/>
  <c r="S1986" i="22"/>
  <c r="P1986" i="22"/>
  <c r="R1986" i="22" s="1"/>
  <c r="T1985" i="22"/>
  <c r="S1985" i="22"/>
  <c r="P1985" i="22"/>
  <c r="R1985" i="22" s="1"/>
  <c r="T1984" i="22"/>
  <c r="S1984" i="22"/>
  <c r="P1984" i="22"/>
  <c r="R1984" i="22" s="1"/>
  <c r="T1983" i="22"/>
  <c r="S1983" i="22"/>
  <c r="P1983" i="22"/>
  <c r="R1983" i="22" s="1"/>
  <c r="T1982" i="22"/>
  <c r="S1982" i="22"/>
  <c r="P1982" i="22"/>
  <c r="R1982" i="22" s="1"/>
  <c r="T1981" i="22"/>
  <c r="S1981" i="22"/>
  <c r="P1981" i="22"/>
  <c r="R1981" i="22" s="1"/>
  <c r="T1980" i="22"/>
  <c r="S1980" i="22"/>
  <c r="P1980" i="22"/>
  <c r="R1980" i="22" s="1"/>
  <c r="T1979" i="22"/>
  <c r="S1979" i="22"/>
  <c r="P1979" i="22"/>
  <c r="R1979" i="22" s="1"/>
  <c r="T1978" i="22"/>
  <c r="S1978" i="22"/>
  <c r="P1978" i="22"/>
  <c r="R1978" i="22" s="1"/>
  <c r="T1977" i="22"/>
  <c r="S1977" i="22"/>
  <c r="P1977" i="22"/>
  <c r="R1977" i="22" s="1"/>
  <c r="T1976" i="22"/>
  <c r="S1976" i="22"/>
  <c r="P1976" i="22"/>
  <c r="R1976" i="22" s="1"/>
  <c r="T1975" i="22"/>
  <c r="S1975" i="22"/>
  <c r="P1975" i="22"/>
  <c r="R1975" i="22" s="1"/>
  <c r="T1974" i="22"/>
  <c r="S1974" i="22"/>
  <c r="P1974" i="22"/>
  <c r="R1974" i="22" s="1"/>
  <c r="T1973" i="22"/>
  <c r="S1973" i="22"/>
  <c r="P1973" i="22"/>
  <c r="R1973" i="22" s="1"/>
  <c r="T1972" i="22"/>
  <c r="S1972" i="22"/>
  <c r="P1972" i="22"/>
  <c r="R1972" i="22" s="1"/>
  <c r="T1971" i="22"/>
  <c r="S1971" i="22"/>
  <c r="P1971" i="22"/>
  <c r="R1971" i="22" s="1"/>
  <c r="T1970" i="22"/>
  <c r="S1970" i="22"/>
  <c r="P1970" i="22"/>
  <c r="R1970" i="22" s="1"/>
  <c r="T1969" i="22"/>
  <c r="S1969" i="22"/>
  <c r="P1969" i="22"/>
  <c r="R1969" i="22" s="1"/>
  <c r="T1968" i="22"/>
  <c r="S1968" i="22"/>
  <c r="R1968" i="22"/>
  <c r="P1968" i="22"/>
  <c r="T1967" i="22"/>
  <c r="S1967" i="22"/>
  <c r="P1967" i="22"/>
  <c r="R1967" i="22" s="1"/>
  <c r="T1966" i="22"/>
  <c r="S1966" i="22"/>
  <c r="P1966" i="22"/>
  <c r="R1966" i="22" s="1"/>
  <c r="T1965" i="22"/>
  <c r="S1965" i="22"/>
  <c r="P1965" i="22"/>
  <c r="R1965" i="22" s="1"/>
  <c r="T1964" i="22"/>
  <c r="S1964" i="22"/>
  <c r="P1964" i="22"/>
  <c r="R1964" i="22" s="1"/>
  <c r="T1963" i="22"/>
  <c r="S1963" i="22"/>
  <c r="P1963" i="22"/>
  <c r="R1963" i="22" s="1"/>
  <c r="T1962" i="22"/>
  <c r="S1962" i="22"/>
  <c r="P1962" i="22"/>
  <c r="R1962" i="22" s="1"/>
  <c r="T1961" i="22"/>
  <c r="S1961" i="22"/>
  <c r="P1961" i="22"/>
  <c r="R1961" i="22" s="1"/>
  <c r="T1960" i="22"/>
  <c r="S1960" i="22"/>
  <c r="P1960" i="22"/>
  <c r="R1960" i="22" s="1"/>
  <c r="T1959" i="22"/>
  <c r="S1959" i="22"/>
  <c r="P1959" i="22"/>
  <c r="R1959" i="22" s="1"/>
  <c r="T1958" i="22"/>
  <c r="S1958" i="22"/>
  <c r="P1958" i="22"/>
  <c r="R1958" i="22" s="1"/>
  <c r="T1957" i="22"/>
  <c r="S1957" i="22"/>
  <c r="P1957" i="22"/>
  <c r="R1957" i="22" s="1"/>
  <c r="T1956" i="22"/>
  <c r="S1956" i="22"/>
  <c r="P1956" i="22"/>
  <c r="R1956" i="22" s="1"/>
  <c r="T1955" i="22"/>
  <c r="S1955" i="22"/>
  <c r="P1955" i="22"/>
  <c r="R1955" i="22" s="1"/>
  <c r="T1954" i="22"/>
  <c r="S1954" i="22"/>
  <c r="P1954" i="22"/>
  <c r="R1954" i="22" s="1"/>
  <c r="T1953" i="22"/>
  <c r="S1953" i="22"/>
  <c r="P1953" i="22"/>
  <c r="R1953" i="22" s="1"/>
  <c r="T1952" i="22"/>
  <c r="S1952" i="22"/>
  <c r="P1952" i="22"/>
  <c r="R1952" i="22" s="1"/>
  <c r="T1951" i="22"/>
  <c r="S1951" i="22"/>
  <c r="P1951" i="22"/>
  <c r="R1951" i="22" s="1"/>
  <c r="T1950" i="22"/>
  <c r="S1950" i="22"/>
  <c r="P1950" i="22"/>
  <c r="R1950" i="22" s="1"/>
  <c r="T1949" i="22"/>
  <c r="S1949" i="22"/>
  <c r="P1949" i="22"/>
  <c r="R1949" i="22" s="1"/>
  <c r="T1948" i="22"/>
  <c r="S1948" i="22"/>
  <c r="P1948" i="22"/>
  <c r="R1948" i="22" s="1"/>
  <c r="T1947" i="22"/>
  <c r="S1947" i="22"/>
  <c r="P1947" i="22"/>
  <c r="R1947" i="22" s="1"/>
  <c r="T1946" i="22"/>
  <c r="S1946" i="22"/>
  <c r="P1946" i="22"/>
  <c r="R1946" i="22" s="1"/>
  <c r="T1945" i="22"/>
  <c r="S1945" i="22"/>
  <c r="P1945" i="22"/>
  <c r="R1945" i="22" s="1"/>
  <c r="T1944" i="22"/>
  <c r="S1944" i="22"/>
  <c r="P1944" i="22"/>
  <c r="R1944" i="22" s="1"/>
  <c r="T1943" i="22"/>
  <c r="S1943" i="22"/>
  <c r="P1943" i="22"/>
  <c r="R1943" i="22" s="1"/>
  <c r="T1942" i="22"/>
  <c r="S1942" i="22"/>
  <c r="P1942" i="22"/>
  <c r="R1942" i="22" s="1"/>
  <c r="T1941" i="22"/>
  <c r="S1941" i="22"/>
  <c r="P1941" i="22"/>
  <c r="R1941" i="22" s="1"/>
  <c r="T1940" i="22"/>
  <c r="S1940" i="22"/>
  <c r="P1940" i="22"/>
  <c r="R1940" i="22" s="1"/>
  <c r="T1939" i="22"/>
  <c r="S1939" i="22"/>
  <c r="P1939" i="22"/>
  <c r="R1939" i="22" s="1"/>
  <c r="T1938" i="22"/>
  <c r="S1938" i="22"/>
  <c r="P1938" i="22"/>
  <c r="R1938" i="22" s="1"/>
  <c r="T1937" i="22"/>
  <c r="S1937" i="22"/>
  <c r="P1937" i="22"/>
  <c r="R1937" i="22" s="1"/>
  <c r="T1936" i="22"/>
  <c r="S1936" i="22"/>
  <c r="R1936" i="22"/>
  <c r="P1936" i="22"/>
  <c r="T1935" i="22"/>
  <c r="S1935" i="22"/>
  <c r="P1935" i="22"/>
  <c r="R1935" i="22" s="1"/>
  <c r="T1934" i="22"/>
  <c r="S1934" i="22"/>
  <c r="P1934" i="22"/>
  <c r="R1934" i="22" s="1"/>
  <c r="T1933" i="22"/>
  <c r="S1933" i="22"/>
  <c r="P1933" i="22"/>
  <c r="R1933" i="22" s="1"/>
  <c r="T1932" i="22"/>
  <c r="S1932" i="22"/>
  <c r="P1932" i="22"/>
  <c r="R1932" i="22" s="1"/>
  <c r="T1931" i="22"/>
  <c r="S1931" i="22"/>
  <c r="P1931" i="22"/>
  <c r="R1931" i="22" s="1"/>
  <c r="T1930" i="22"/>
  <c r="S1930" i="22"/>
  <c r="P1930" i="22"/>
  <c r="R1930" i="22" s="1"/>
  <c r="T1929" i="22"/>
  <c r="S1929" i="22"/>
  <c r="P1929" i="22"/>
  <c r="R1929" i="22" s="1"/>
  <c r="T1928" i="22"/>
  <c r="S1928" i="22"/>
  <c r="P1928" i="22"/>
  <c r="R1928" i="22" s="1"/>
  <c r="T1927" i="22"/>
  <c r="S1927" i="22"/>
  <c r="P1927" i="22"/>
  <c r="R1927" i="22" s="1"/>
  <c r="T1926" i="22"/>
  <c r="S1926" i="22"/>
  <c r="P1926" i="22"/>
  <c r="R1926" i="22" s="1"/>
  <c r="T1925" i="22"/>
  <c r="S1925" i="22"/>
  <c r="P1925" i="22"/>
  <c r="R1925" i="22" s="1"/>
  <c r="T1924" i="22"/>
  <c r="S1924" i="22"/>
  <c r="P1924" i="22"/>
  <c r="R1924" i="22" s="1"/>
  <c r="T1923" i="22"/>
  <c r="S1923" i="22"/>
  <c r="P1923" i="22"/>
  <c r="R1923" i="22" s="1"/>
  <c r="T1922" i="22"/>
  <c r="S1922" i="22"/>
  <c r="P1922" i="22"/>
  <c r="R1922" i="22" s="1"/>
  <c r="T1921" i="22"/>
  <c r="S1921" i="22"/>
  <c r="P1921" i="22"/>
  <c r="R1921" i="22" s="1"/>
  <c r="T1920" i="22"/>
  <c r="S1920" i="22"/>
  <c r="P1920" i="22"/>
  <c r="R1920" i="22" s="1"/>
  <c r="T1919" i="22"/>
  <c r="S1919" i="22"/>
  <c r="P1919" i="22"/>
  <c r="R1919" i="22" s="1"/>
  <c r="T1918" i="22"/>
  <c r="S1918" i="22"/>
  <c r="P1918" i="22"/>
  <c r="R1918" i="22" s="1"/>
  <c r="T1917" i="22"/>
  <c r="S1917" i="22"/>
  <c r="P1917" i="22"/>
  <c r="R1917" i="22" s="1"/>
  <c r="T1916" i="22"/>
  <c r="S1916" i="22"/>
  <c r="P1916" i="22"/>
  <c r="R1916" i="22" s="1"/>
  <c r="T1915" i="22"/>
  <c r="S1915" i="22"/>
  <c r="P1915" i="22"/>
  <c r="R1915" i="22" s="1"/>
  <c r="T1914" i="22"/>
  <c r="S1914" i="22"/>
  <c r="P1914" i="22"/>
  <c r="R1914" i="22" s="1"/>
  <c r="T1913" i="22"/>
  <c r="S1913" i="22"/>
  <c r="P1913" i="22"/>
  <c r="R1913" i="22" s="1"/>
  <c r="T1912" i="22"/>
  <c r="S1912" i="22"/>
  <c r="P1912" i="22"/>
  <c r="R1912" i="22" s="1"/>
  <c r="T1911" i="22"/>
  <c r="S1911" i="22"/>
  <c r="P1911" i="22"/>
  <c r="R1911" i="22" s="1"/>
  <c r="T1910" i="22"/>
  <c r="S1910" i="22"/>
  <c r="P1910" i="22"/>
  <c r="R1910" i="22" s="1"/>
  <c r="T1909" i="22"/>
  <c r="S1909" i="22"/>
  <c r="P1909" i="22"/>
  <c r="R1909" i="22" s="1"/>
  <c r="T1908" i="22"/>
  <c r="S1908" i="22"/>
  <c r="P1908" i="22"/>
  <c r="R1908" i="22" s="1"/>
  <c r="T1907" i="22"/>
  <c r="S1907" i="22"/>
  <c r="P1907" i="22"/>
  <c r="R1907" i="22" s="1"/>
  <c r="T1906" i="22"/>
  <c r="S1906" i="22"/>
  <c r="P1906" i="22"/>
  <c r="R1906" i="22" s="1"/>
  <c r="T1905" i="22"/>
  <c r="S1905" i="22"/>
  <c r="P1905" i="22"/>
  <c r="R1905" i="22" s="1"/>
  <c r="T1904" i="22"/>
  <c r="S1904" i="22"/>
  <c r="P1904" i="22"/>
  <c r="R1904" i="22" s="1"/>
  <c r="T1903" i="22"/>
  <c r="S1903" i="22"/>
  <c r="P1903" i="22"/>
  <c r="R1903" i="22" s="1"/>
  <c r="T1902" i="22"/>
  <c r="S1902" i="22"/>
  <c r="P1902" i="22"/>
  <c r="R1902" i="22" s="1"/>
  <c r="T1901" i="22"/>
  <c r="S1901" i="22"/>
  <c r="P1901" i="22"/>
  <c r="R1901" i="22" s="1"/>
  <c r="T1900" i="22"/>
  <c r="S1900" i="22"/>
  <c r="P1900" i="22"/>
  <c r="R1900" i="22" s="1"/>
  <c r="T1899" i="22"/>
  <c r="S1899" i="22"/>
  <c r="P1899" i="22"/>
  <c r="R1899" i="22" s="1"/>
  <c r="T1898" i="22"/>
  <c r="S1898" i="22"/>
  <c r="P1898" i="22"/>
  <c r="R1898" i="22" s="1"/>
  <c r="T1897" i="22"/>
  <c r="S1897" i="22"/>
  <c r="P1897" i="22"/>
  <c r="R1897" i="22" s="1"/>
  <c r="T1896" i="22"/>
  <c r="S1896" i="22"/>
  <c r="P1896" i="22"/>
  <c r="R1896" i="22" s="1"/>
  <c r="T1895" i="22"/>
  <c r="S1895" i="22"/>
  <c r="P1895" i="22"/>
  <c r="R1895" i="22" s="1"/>
  <c r="T1894" i="22"/>
  <c r="S1894" i="22"/>
  <c r="P1894" i="22"/>
  <c r="R1894" i="22" s="1"/>
  <c r="T1893" i="22"/>
  <c r="S1893" i="22"/>
  <c r="P1893" i="22"/>
  <c r="R1893" i="22" s="1"/>
  <c r="T1892" i="22"/>
  <c r="S1892" i="22"/>
  <c r="P1892" i="22"/>
  <c r="R1892" i="22" s="1"/>
  <c r="T1891" i="22"/>
  <c r="S1891" i="22"/>
  <c r="P1891" i="22"/>
  <c r="R1891" i="22" s="1"/>
  <c r="T1890" i="22"/>
  <c r="S1890" i="22"/>
  <c r="P1890" i="22"/>
  <c r="R1890" i="22" s="1"/>
  <c r="T1889" i="22"/>
  <c r="S1889" i="22"/>
  <c r="P1889" i="22"/>
  <c r="R1889" i="22" s="1"/>
  <c r="T1888" i="22"/>
  <c r="S1888" i="22"/>
  <c r="P1888" i="22"/>
  <c r="R1888" i="22" s="1"/>
  <c r="T1887" i="22"/>
  <c r="S1887" i="22"/>
  <c r="P1887" i="22"/>
  <c r="R1887" i="22" s="1"/>
  <c r="T1886" i="22"/>
  <c r="S1886" i="22"/>
  <c r="P1886" i="22"/>
  <c r="R1886" i="22" s="1"/>
  <c r="T1885" i="22"/>
  <c r="S1885" i="22"/>
  <c r="P1885" i="22"/>
  <c r="R1885" i="22" s="1"/>
  <c r="T1884" i="22"/>
  <c r="S1884" i="22"/>
  <c r="P1884" i="22"/>
  <c r="R1884" i="22" s="1"/>
  <c r="T1883" i="22"/>
  <c r="S1883" i="22"/>
  <c r="P1883" i="22"/>
  <c r="R1883" i="22" s="1"/>
  <c r="T1882" i="22"/>
  <c r="S1882" i="22"/>
  <c r="P1882" i="22"/>
  <c r="R1882" i="22" s="1"/>
  <c r="T1881" i="22"/>
  <c r="S1881" i="22"/>
  <c r="P1881" i="22"/>
  <c r="R1881" i="22" s="1"/>
  <c r="T1880" i="22"/>
  <c r="S1880" i="22"/>
  <c r="P1880" i="22"/>
  <c r="R1880" i="22" s="1"/>
  <c r="T1879" i="22"/>
  <c r="S1879" i="22"/>
  <c r="P1879" i="22"/>
  <c r="R1879" i="22" s="1"/>
  <c r="T1878" i="22"/>
  <c r="S1878" i="22"/>
  <c r="P1878" i="22"/>
  <c r="R1878" i="22" s="1"/>
  <c r="T1877" i="22"/>
  <c r="S1877" i="22"/>
  <c r="P1877" i="22"/>
  <c r="R1877" i="22" s="1"/>
  <c r="T1876" i="22"/>
  <c r="S1876" i="22"/>
  <c r="P1876" i="22"/>
  <c r="R1876" i="22" s="1"/>
  <c r="T1875" i="22"/>
  <c r="S1875" i="22"/>
  <c r="P1875" i="22"/>
  <c r="R1875" i="22" s="1"/>
  <c r="T1874" i="22"/>
  <c r="S1874" i="22"/>
  <c r="P1874" i="22"/>
  <c r="R1874" i="22" s="1"/>
  <c r="T1873" i="22"/>
  <c r="S1873" i="22"/>
  <c r="P1873" i="22"/>
  <c r="R1873" i="22" s="1"/>
  <c r="T1872" i="22"/>
  <c r="S1872" i="22"/>
  <c r="P1872" i="22"/>
  <c r="R1872" i="22" s="1"/>
  <c r="T1871" i="22"/>
  <c r="S1871" i="22"/>
  <c r="P1871" i="22"/>
  <c r="R1871" i="22" s="1"/>
  <c r="T1870" i="22"/>
  <c r="S1870" i="22"/>
  <c r="P1870" i="22"/>
  <c r="R1870" i="22" s="1"/>
  <c r="T1869" i="22"/>
  <c r="S1869" i="22"/>
  <c r="P1869" i="22"/>
  <c r="R1869" i="22" s="1"/>
  <c r="T1868" i="22"/>
  <c r="S1868" i="22"/>
  <c r="P1868" i="22"/>
  <c r="R1868" i="22" s="1"/>
  <c r="T1867" i="22"/>
  <c r="S1867" i="22"/>
  <c r="P1867" i="22"/>
  <c r="R1867" i="22" s="1"/>
  <c r="T1866" i="22"/>
  <c r="S1866" i="22"/>
  <c r="P1866" i="22"/>
  <c r="R1866" i="22" s="1"/>
  <c r="T1865" i="22"/>
  <c r="S1865" i="22"/>
  <c r="P1865" i="22"/>
  <c r="R1865" i="22" s="1"/>
  <c r="T1864" i="22"/>
  <c r="S1864" i="22"/>
  <c r="P1864" i="22"/>
  <c r="R1864" i="22" s="1"/>
  <c r="T1863" i="22"/>
  <c r="S1863" i="22"/>
  <c r="P1863" i="22"/>
  <c r="R1863" i="22" s="1"/>
  <c r="T1862" i="22"/>
  <c r="S1862" i="22"/>
  <c r="R1862" i="22"/>
  <c r="P1862" i="22"/>
  <c r="T1861" i="22"/>
  <c r="S1861" i="22"/>
  <c r="P1861" i="22"/>
  <c r="R1861" i="22" s="1"/>
  <c r="T1860" i="22"/>
  <c r="S1860" i="22"/>
  <c r="P1860" i="22"/>
  <c r="R1860" i="22" s="1"/>
  <c r="T1859" i="22"/>
  <c r="S1859" i="22"/>
  <c r="P1859" i="22"/>
  <c r="R1859" i="22" s="1"/>
  <c r="T1858" i="22"/>
  <c r="S1858" i="22"/>
  <c r="P1858" i="22"/>
  <c r="R1858" i="22" s="1"/>
  <c r="T1857" i="22"/>
  <c r="S1857" i="22"/>
  <c r="P1857" i="22"/>
  <c r="R1857" i="22" s="1"/>
  <c r="T1856" i="22"/>
  <c r="S1856" i="22"/>
  <c r="P1856" i="22"/>
  <c r="R1856" i="22" s="1"/>
  <c r="T1855" i="22"/>
  <c r="S1855" i="22"/>
  <c r="P1855" i="22"/>
  <c r="R1855" i="22" s="1"/>
  <c r="T1854" i="22"/>
  <c r="S1854" i="22"/>
  <c r="P1854" i="22"/>
  <c r="R1854" i="22" s="1"/>
  <c r="T1853" i="22"/>
  <c r="S1853" i="22"/>
  <c r="P1853" i="22"/>
  <c r="R1853" i="22" s="1"/>
  <c r="T1852" i="22"/>
  <c r="S1852" i="22"/>
  <c r="P1852" i="22"/>
  <c r="R1852" i="22" s="1"/>
  <c r="T1851" i="22"/>
  <c r="S1851" i="22"/>
  <c r="P1851" i="22"/>
  <c r="R1851" i="22" s="1"/>
  <c r="T1850" i="22"/>
  <c r="S1850" i="22"/>
  <c r="P1850" i="22"/>
  <c r="R1850" i="22" s="1"/>
  <c r="T1849" i="22"/>
  <c r="S1849" i="22"/>
  <c r="P1849" i="22"/>
  <c r="R1849" i="22" s="1"/>
  <c r="T1848" i="22"/>
  <c r="S1848" i="22"/>
  <c r="P1848" i="22"/>
  <c r="R1848" i="22" s="1"/>
  <c r="T1847" i="22"/>
  <c r="S1847" i="22"/>
  <c r="P1847" i="22"/>
  <c r="R1847" i="22" s="1"/>
  <c r="T1846" i="22"/>
  <c r="S1846" i="22"/>
  <c r="P1846" i="22"/>
  <c r="R1846" i="22" s="1"/>
  <c r="T1845" i="22"/>
  <c r="S1845" i="22"/>
  <c r="P1845" i="22"/>
  <c r="R1845" i="22" s="1"/>
  <c r="T1844" i="22"/>
  <c r="S1844" i="22"/>
  <c r="P1844" i="22"/>
  <c r="R1844" i="22" s="1"/>
  <c r="T1843" i="22"/>
  <c r="S1843" i="22"/>
  <c r="P1843" i="22"/>
  <c r="R1843" i="22" s="1"/>
  <c r="T1842" i="22"/>
  <c r="S1842" i="22"/>
  <c r="P1842" i="22"/>
  <c r="R1842" i="22" s="1"/>
  <c r="T1841" i="22"/>
  <c r="S1841" i="22"/>
  <c r="P1841" i="22"/>
  <c r="R1841" i="22" s="1"/>
  <c r="T1840" i="22"/>
  <c r="S1840" i="22"/>
  <c r="P1840" i="22"/>
  <c r="R1840" i="22" s="1"/>
  <c r="T1839" i="22"/>
  <c r="S1839" i="22"/>
  <c r="P1839" i="22"/>
  <c r="R1839" i="22" s="1"/>
  <c r="T1838" i="22"/>
  <c r="S1838" i="22"/>
  <c r="P1838" i="22"/>
  <c r="R1838" i="22" s="1"/>
  <c r="T1837" i="22"/>
  <c r="S1837" i="22"/>
  <c r="P1837" i="22"/>
  <c r="R1837" i="22" s="1"/>
  <c r="T1836" i="22"/>
  <c r="S1836" i="22"/>
  <c r="P1836" i="22"/>
  <c r="R1836" i="22" s="1"/>
  <c r="T1835" i="22"/>
  <c r="S1835" i="22"/>
  <c r="P1835" i="22"/>
  <c r="R1835" i="22" s="1"/>
  <c r="T1834" i="22"/>
  <c r="S1834" i="22"/>
  <c r="P1834" i="22"/>
  <c r="R1834" i="22" s="1"/>
  <c r="T1833" i="22"/>
  <c r="S1833" i="22"/>
  <c r="P1833" i="22"/>
  <c r="R1833" i="22" s="1"/>
  <c r="T1832" i="22"/>
  <c r="S1832" i="22"/>
  <c r="P1832" i="22"/>
  <c r="R1832" i="22" s="1"/>
  <c r="T1831" i="22"/>
  <c r="S1831" i="22"/>
  <c r="P1831" i="22"/>
  <c r="R1831" i="22" s="1"/>
  <c r="T1830" i="22"/>
  <c r="S1830" i="22"/>
  <c r="P1830" i="22"/>
  <c r="R1830" i="22" s="1"/>
  <c r="T1829" i="22"/>
  <c r="S1829" i="22"/>
  <c r="P1829" i="22"/>
  <c r="R1829" i="22" s="1"/>
  <c r="T1828" i="22"/>
  <c r="S1828" i="22"/>
  <c r="P1828" i="22"/>
  <c r="R1828" i="22" s="1"/>
  <c r="T1827" i="22"/>
  <c r="S1827" i="22"/>
  <c r="P1827" i="22"/>
  <c r="R1827" i="22" s="1"/>
  <c r="T1826" i="22"/>
  <c r="S1826" i="22"/>
  <c r="P1826" i="22"/>
  <c r="R1826" i="22" s="1"/>
  <c r="T1825" i="22"/>
  <c r="S1825" i="22"/>
  <c r="P1825" i="22"/>
  <c r="R1825" i="22" s="1"/>
  <c r="T1824" i="22"/>
  <c r="S1824" i="22"/>
  <c r="P1824" i="22"/>
  <c r="R1824" i="22" s="1"/>
  <c r="T1823" i="22"/>
  <c r="S1823" i="22"/>
  <c r="P1823" i="22"/>
  <c r="R1823" i="22" s="1"/>
  <c r="T1822" i="22"/>
  <c r="S1822" i="22"/>
  <c r="P1822" i="22"/>
  <c r="R1822" i="22" s="1"/>
  <c r="T1821" i="22"/>
  <c r="S1821" i="22"/>
  <c r="P1821" i="22"/>
  <c r="R1821" i="22" s="1"/>
  <c r="T1820" i="22"/>
  <c r="S1820" i="22"/>
  <c r="P1820" i="22"/>
  <c r="R1820" i="22" s="1"/>
  <c r="T1819" i="22"/>
  <c r="S1819" i="22"/>
  <c r="P1819" i="22"/>
  <c r="R1819" i="22" s="1"/>
  <c r="T1818" i="22"/>
  <c r="S1818" i="22"/>
  <c r="P1818" i="22"/>
  <c r="R1818" i="22" s="1"/>
  <c r="T1817" i="22"/>
  <c r="S1817" i="22"/>
  <c r="P1817" i="22"/>
  <c r="R1817" i="22" s="1"/>
  <c r="T1816" i="22"/>
  <c r="S1816" i="22"/>
  <c r="P1816" i="22"/>
  <c r="R1816" i="22" s="1"/>
  <c r="T1815" i="22"/>
  <c r="S1815" i="22"/>
  <c r="P1815" i="22"/>
  <c r="R1815" i="22" s="1"/>
  <c r="T1814" i="22"/>
  <c r="S1814" i="22"/>
  <c r="P1814" i="22"/>
  <c r="R1814" i="22" s="1"/>
  <c r="T1813" i="22"/>
  <c r="S1813" i="22"/>
  <c r="P1813" i="22"/>
  <c r="R1813" i="22" s="1"/>
  <c r="T1812" i="22"/>
  <c r="S1812" i="22"/>
  <c r="P1812" i="22"/>
  <c r="R1812" i="22" s="1"/>
  <c r="T1811" i="22"/>
  <c r="S1811" i="22"/>
  <c r="P1811" i="22"/>
  <c r="R1811" i="22" s="1"/>
  <c r="T1810" i="22"/>
  <c r="S1810" i="22"/>
  <c r="P1810" i="22"/>
  <c r="R1810" i="22" s="1"/>
  <c r="T1809" i="22"/>
  <c r="S1809" i="22"/>
  <c r="P1809" i="22"/>
  <c r="R1809" i="22" s="1"/>
  <c r="T1808" i="22"/>
  <c r="S1808" i="22"/>
  <c r="P1808" i="22"/>
  <c r="R1808" i="22" s="1"/>
  <c r="T1807" i="22"/>
  <c r="S1807" i="22"/>
  <c r="P1807" i="22"/>
  <c r="R1807" i="22" s="1"/>
  <c r="T1806" i="22"/>
  <c r="S1806" i="22"/>
  <c r="P1806" i="22"/>
  <c r="R1806" i="22" s="1"/>
  <c r="T1805" i="22"/>
  <c r="S1805" i="22"/>
  <c r="P1805" i="22"/>
  <c r="R1805" i="22" s="1"/>
  <c r="T1804" i="22"/>
  <c r="S1804" i="22"/>
  <c r="P1804" i="22"/>
  <c r="R1804" i="22" s="1"/>
  <c r="T1803" i="22"/>
  <c r="S1803" i="22"/>
  <c r="P1803" i="22"/>
  <c r="R1803" i="22" s="1"/>
  <c r="T1802" i="22"/>
  <c r="S1802" i="22"/>
  <c r="P1802" i="22"/>
  <c r="R1802" i="22" s="1"/>
  <c r="T1801" i="22"/>
  <c r="S1801" i="22"/>
  <c r="P1801" i="22"/>
  <c r="R1801" i="22" s="1"/>
  <c r="T1800" i="22"/>
  <c r="S1800" i="22"/>
  <c r="P1800" i="22"/>
  <c r="R1800" i="22" s="1"/>
  <c r="T1799" i="22"/>
  <c r="S1799" i="22"/>
  <c r="P1799" i="22"/>
  <c r="R1799" i="22" s="1"/>
  <c r="T1798" i="22"/>
  <c r="S1798" i="22"/>
  <c r="P1798" i="22"/>
  <c r="R1798" i="22" s="1"/>
  <c r="T1797" i="22"/>
  <c r="S1797" i="22"/>
  <c r="P1797" i="22"/>
  <c r="R1797" i="22" s="1"/>
  <c r="T1796" i="22"/>
  <c r="S1796" i="22"/>
  <c r="P1796" i="22"/>
  <c r="R1796" i="22" s="1"/>
  <c r="T1795" i="22"/>
  <c r="S1795" i="22"/>
  <c r="P1795" i="22"/>
  <c r="R1795" i="22" s="1"/>
  <c r="T1794" i="22"/>
  <c r="S1794" i="22"/>
  <c r="P1794" i="22"/>
  <c r="R1794" i="22" s="1"/>
  <c r="T1793" i="22"/>
  <c r="S1793" i="22"/>
  <c r="P1793" i="22"/>
  <c r="R1793" i="22" s="1"/>
  <c r="T1792" i="22"/>
  <c r="S1792" i="22"/>
  <c r="P1792" i="22"/>
  <c r="R1792" i="22" s="1"/>
  <c r="T1791" i="22"/>
  <c r="S1791" i="22"/>
  <c r="P1791" i="22"/>
  <c r="R1791" i="22" s="1"/>
  <c r="T1790" i="22"/>
  <c r="S1790" i="22"/>
  <c r="P1790" i="22"/>
  <c r="R1790" i="22" s="1"/>
  <c r="T1789" i="22"/>
  <c r="S1789" i="22"/>
  <c r="P1789" i="22"/>
  <c r="R1789" i="22" s="1"/>
  <c r="T1788" i="22"/>
  <c r="S1788" i="22"/>
  <c r="P1788" i="22"/>
  <c r="R1788" i="22" s="1"/>
  <c r="T1787" i="22"/>
  <c r="S1787" i="22"/>
  <c r="P1787" i="22"/>
  <c r="R1787" i="22" s="1"/>
  <c r="T1786" i="22"/>
  <c r="S1786" i="22"/>
  <c r="P1786" i="22"/>
  <c r="R1786" i="22" s="1"/>
  <c r="T1785" i="22"/>
  <c r="S1785" i="22"/>
  <c r="P1785" i="22"/>
  <c r="R1785" i="22" s="1"/>
  <c r="T1784" i="22"/>
  <c r="S1784" i="22"/>
  <c r="P1784" i="22"/>
  <c r="R1784" i="22" s="1"/>
  <c r="T1783" i="22"/>
  <c r="S1783" i="22"/>
  <c r="P1783" i="22"/>
  <c r="R1783" i="22" s="1"/>
  <c r="T1782" i="22"/>
  <c r="S1782" i="22"/>
  <c r="P1782" i="22"/>
  <c r="R1782" i="22" s="1"/>
  <c r="T1781" i="22"/>
  <c r="S1781" i="22"/>
  <c r="P1781" i="22"/>
  <c r="R1781" i="22" s="1"/>
  <c r="T1780" i="22"/>
  <c r="S1780" i="22"/>
  <c r="P1780" i="22"/>
  <c r="R1780" i="22" s="1"/>
  <c r="T1779" i="22"/>
  <c r="S1779" i="22"/>
  <c r="P1779" i="22"/>
  <c r="R1779" i="22" s="1"/>
  <c r="T1778" i="22"/>
  <c r="S1778" i="22"/>
  <c r="P1778" i="22"/>
  <c r="R1778" i="22" s="1"/>
  <c r="T1777" i="22"/>
  <c r="S1777" i="22"/>
  <c r="P1777" i="22"/>
  <c r="R1777" i="22" s="1"/>
  <c r="T1776" i="22"/>
  <c r="S1776" i="22"/>
  <c r="P1776" i="22"/>
  <c r="R1776" i="22" s="1"/>
  <c r="T1775" i="22"/>
  <c r="S1775" i="22"/>
  <c r="P1775" i="22"/>
  <c r="R1775" i="22" s="1"/>
  <c r="T1774" i="22"/>
  <c r="S1774" i="22"/>
  <c r="P1774" i="22"/>
  <c r="R1774" i="22" s="1"/>
  <c r="T1773" i="22"/>
  <c r="S1773" i="22"/>
  <c r="P1773" i="22"/>
  <c r="R1773" i="22" s="1"/>
  <c r="T1772" i="22"/>
  <c r="S1772" i="22"/>
  <c r="P1772" i="22"/>
  <c r="R1772" i="22" s="1"/>
  <c r="T1771" i="22"/>
  <c r="S1771" i="22"/>
  <c r="P1771" i="22"/>
  <c r="R1771" i="22" s="1"/>
  <c r="T1770" i="22"/>
  <c r="S1770" i="22"/>
  <c r="P1770" i="22"/>
  <c r="R1770" i="22" s="1"/>
  <c r="T1769" i="22"/>
  <c r="S1769" i="22"/>
  <c r="P1769" i="22"/>
  <c r="R1769" i="22" s="1"/>
  <c r="T1768" i="22"/>
  <c r="S1768" i="22"/>
  <c r="P1768" i="22"/>
  <c r="R1768" i="22" s="1"/>
  <c r="T1767" i="22"/>
  <c r="S1767" i="22"/>
  <c r="P1767" i="22"/>
  <c r="R1767" i="22" s="1"/>
  <c r="T1766" i="22"/>
  <c r="S1766" i="22"/>
  <c r="P1766" i="22"/>
  <c r="R1766" i="22" s="1"/>
  <c r="T1765" i="22"/>
  <c r="S1765" i="22"/>
  <c r="P1765" i="22"/>
  <c r="R1765" i="22" s="1"/>
  <c r="T1764" i="22"/>
  <c r="S1764" i="22"/>
  <c r="P1764" i="22"/>
  <c r="R1764" i="22" s="1"/>
  <c r="T1763" i="22"/>
  <c r="S1763" i="22"/>
  <c r="P1763" i="22"/>
  <c r="R1763" i="22" s="1"/>
  <c r="T1762" i="22"/>
  <c r="S1762" i="22"/>
  <c r="P1762" i="22"/>
  <c r="R1762" i="22" s="1"/>
  <c r="T1761" i="22"/>
  <c r="S1761" i="22"/>
  <c r="P1761" i="22"/>
  <c r="R1761" i="22" s="1"/>
  <c r="T1760" i="22"/>
  <c r="S1760" i="22"/>
  <c r="P1760" i="22"/>
  <c r="R1760" i="22" s="1"/>
  <c r="T1759" i="22"/>
  <c r="S1759" i="22"/>
  <c r="P1759" i="22"/>
  <c r="R1759" i="22" s="1"/>
  <c r="T1758" i="22"/>
  <c r="S1758" i="22"/>
  <c r="P1758" i="22"/>
  <c r="R1758" i="22" s="1"/>
  <c r="T1757" i="22"/>
  <c r="S1757" i="22"/>
  <c r="R1757" i="22"/>
  <c r="P1757" i="22"/>
  <c r="T1756" i="22"/>
  <c r="S1756" i="22"/>
  <c r="P1756" i="22"/>
  <c r="R1756" i="22" s="1"/>
  <c r="T1755" i="22"/>
  <c r="S1755" i="22"/>
  <c r="P1755" i="22"/>
  <c r="R1755" i="22" s="1"/>
  <c r="T1754" i="22"/>
  <c r="S1754" i="22"/>
  <c r="P1754" i="22"/>
  <c r="R1754" i="22" s="1"/>
  <c r="T1753" i="22"/>
  <c r="S1753" i="22"/>
  <c r="P1753" i="22"/>
  <c r="R1753" i="22" s="1"/>
  <c r="T1752" i="22"/>
  <c r="S1752" i="22"/>
  <c r="P1752" i="22"/>
  <c r="R1752" i="22" s="1"/>
  <c r="T1751" i="22"/>
  <c r="S1751" i="22"/>
  <c r="P1751" i="22"/>
  <c r="R1751" i="22" s="1"/>
  <c r="T1750" i="22"/>
  <c r="S1750" i="22"/>
  <c r="P1750" i="22"/>
  <c r="R1750" i="22" s="1"/>
  <c r="T1749" i="22"/>
  <c r="S1749" i="22"/>
  <c r="P1749" i="22"/>
  <c r="R1749" i="22" s="1"/>
  <c r="T1748" i="22"/>
  <c r="S1748" i="22"/>
  <c r="P1748" i="22"/>
  <c r="R1748" i="22" s="1"/>
  <c r="T1747" i="22"/>
  <c r="S1747" i="22"/>
  <c r="P1747" i="22"/>
  <c r="R1747" i="22" s="1"/>
  <c r="T1746" i="22"/>
  <c r="S1746" i="22"/>
  <c r="P1746" i="22"/>
  <c r="R1746" i="22" s="1"/>
  <c r="T1745" i="22"/>
  <c r="S1745" i="22"/>
  <c r="P1745" i="22"/>
  <c r="R1745" i="22" s="1"/>
  <c r="T1744" i="22"/>
  <c r="S1744" i="22"/>
  <c r="P1744" i="22"/>
  <c r="R1744" i="22" s="1"/>
  <c r="T1743" i="22"/>
  <c r="S1743" i="22"/>
  <c r="P1743" i="22"/>
  <c r="R1743" i="22" s="1"/>
  <c r="T1742" i="22"/>
  <c r="S1742" i="22"/>
  <c r="P1742" i="22"/>
  <c r="R1742" i="22" s="1"/>
  <c r="T1741" i="22"/>
  <c r="S1741" i="22"/>
  <c r="P1741" i="22"/>
  <c r="R1741" i="22" s="1"/>
  <c r="T1740" i="22"/>
  <c r="S1740" i="22"/>
  <c r="P1740" i="22"/>
  <c r="R1740" i="22" s="1"/>
  <c r="T1739" i="22"/>
  <c r="S1739" i="22"/>
  <c r="P1739" i="22"/>
  <c r="R1739" i="22" s="1"/>
  <c r="T1738" i="22"/>
  <c r="S1738" i="22"/>
  <c r="P1738" i="22"/>
  <c r="R1738" i="22" s="1"/>
  <c r="T1737" i="22"/>
  <c r="S1737" i="22"/>
  <c r="P1737" i="22"/>
  <c r="R1737" i="22" s="1"/>
  <c r="T1736" i="22"/>
  <c r="S1736" i="22"/>
  <c r="P1736" i="22"/>
  <c r="R1736" i="22" s="1"/>
  <c r="T1735" i="22"/>
  <c r="S1735" i="22"/>
  <c r="P1735" i="22"/>
  <c r="R1735" i="22" s="1"/>
  <c r="T1734" i="22"/>
  <c r="S1734" i="22"/>
  <c r="P1734" i="22"/>
  <c r="R1734" i="22" s="1"/>
  <c r="T1733" i="22"/>
  <c r="S1733" i="22"/>
  <c r="P1733" i="22"/>
  <c r="R1733" i="22" s="1"/>
  <c r="T1732" i="22"/>
  <c r="S1732" i="22"/>
  <c r="P1732" i="22"/>
  <c r="R1732" i="22" s="1"/>
  <c r="T1731" i="22"/>
  <c r="S1731" i="22"/>
  <c r="P1731" i="22"/>
  <c r="R1731" i="22" s="1"/>
  <c r="T1730" i="22"/>
  <c r="S1730" i="22"/>
  <c r="P1730" i="22"/>
  <c r="R1730" i="22" s="1"/>
  <c r="T1729" i="22"/>
  <c r="S1729" i="22"/>
  <c r="P1729" i="22"/>
  <c r="R1729" i="22" s="1"/>
  <c r="T1728" i="22"/>
  <c r="S1728" i="22"/>
  <c r="P1728" i="22"/>
  <c r="R1728" i="22" s="1"/>
  <c r="T1727" i="22"/>
  <c r="S1727" i="22"/>
  <c r="P1727" i="22"/>
  <c r="R1727" i="22" s="1"/>
  <c r="T1726" i="22"/>
  <c r="S1726" i="22"/>
  <c r="P1726" i="22"/>
  <c r="R1726" i="22" s="1"/>
  <c r="T1725" i="22"/>
  <c r="S1725" i="22"/>
  <c r="P1725" i="22"/>
  <c r="R1725" i="22" s="1"/>
  <c r="T1724" i="22"/>
  <c r="S1724" i="22"/>
  <c r="P1724" i="22"/>
  <c r="R1724" i="22" s="1"/>
  <c r="T1723" i="22"/>
  <c r="S1723" i="22"/>
  <c r="P1723" i="22"/>
  <c r="R1723" i="22" s="1"/>
  <c r="T1722" i="22"/>
  <c r="S1722" i="22"/>
  <c r="P1722" i="22"/>
  <c r="R1722" i="22" s="1"/>
  <c r="T1721" i="22"/>
  <c r="S1721" i="22"/>
  <c r="P1721" i="22"/>
  <c r="R1721" i="22" s="1"/>
  <c r="T1720" i="22"/>
  <c r="S1720" i="22"/>
  <c r="P1720" i="22"/>
  <c r="R1720" i="22" s="1"/>
  <c r="T1719" i="22"/>
  <c r="S1719" i="22"/>
  <c r="P1719" i="22"/>
  <c r="R1719" i="22" s="1"/>
  <c r="T1718" i="22"/>
  <c r="S1718" i="22"/>
  <c r="P1718" i="22"/>
  <c r="R1718" i="22" s="1"/>
  <c r="T1717" i="22"/>
  <c r="S1717" i="22"/>
  <c r="P1717" i="22"/>
  <c r="R1717" i="22" s="1"/>
  <c r="T1716" i="22"/>
  <c r="S1716" i="22"/>
  <c r="P1716" i="22"/>
  <c r="R1716" i="22" s="1"/>
  <c r="T1715" i="22"/>
  <c r="S1715" i="22"/>
  <c r="P1715" i="22"/>
  <c r="R1715" i="22" s="1"/>
  <c r="T1714" i="22"/>
  <c r="S1714" i="22"/>
  <c r="P1714" i="22"/>
  <c r="R1714" i="22" s="1"/>
  <c r="T1713" i="22"/>
  <c r="S1713" i="22"/>
  <c r="P1713" i="22"/>
  <c r="R1713" i="22" s="1"/>
  <c r="T1712" i="22"/>
  <c r="S1712" i="22"/>
  <c r="P1712" i="22"/>
  <c r="R1712" i="22" s="1"/>
  <c r="T1711" i="22"/>
  <c r="S1711" i="22"/>
  <c r="P1711" i="22"/>
  <c r="R1711" i="22" s="1"/>
  <c r="T1710" i="22"/>
  <c r="S1710" i="22"/>
  <c r="P1710" i="22"/>
  <c r="R1710" i="22" s="1"/>
  <c r="T1709" i="22"/>
  <c r="S1709" i="22"/>
  <c r="P1709" i="22"/>
  <c r="R1709" i="22" s="1"/>
  <c r="T1708" i="22"/>
  <c r="S1708" i="22"/>
  <c r="P1708" i="22"/>
  <c r="R1708" i="22" s="1"/>
  <c r="T1707" i="22"/>
  <c r="S1707" i="22"/>
  <c r="P1707" i="22"/>
  <c r="R1707" i="22" s="1"/>
  <c r="T1706" i="22"/>
  <c r="S1706" i="22"/>
  <c r="P1706" i="22"/>
  <c r="R1706" i="22" s="1"/>
  <c r="T1705" i="22"/>
  <c r="S1705" i="22"/>
  <c r="P1705" i="22"/>
  <c r="R1705" i="22" s="1"/>
  <c r="T1704" i="22"/>
  <c r="S1704" i="22"/>
  <c r="P1704" i="22"/>
  <c r="R1704" i="22" s="1"/>
  <c r="T1703" i="22"/>
  <c r="S1703" i="22"/>
  <c r="P1703" i="22"/>
  <c r="R1703" i="22" s="1"/>
  <c r="T1702" i="22"/>
  <c r="S1702" i="22"/>
  <c r="P1702" i="22"/>
  <c r="R1702" i="22" s="1"/>
  <c r="T1701" i="22"/>
  <c r="S1701" i="22"/>
  <c r="P1701" i="22"/>
  <c r="R1701" i="22" s="1"/>
  <c r="T1700" i="22"/>
  <c r="S1700" i="22"/>
  <c r="P1700" i="22"/>
  <c r="R1700" i="22" s="1"/>
  <c r="T1699" i="22"/>
  <c r="S1699" i="22"/>
  <c r="P1699" i="22"/>
  <c r="R1699" i="22" s="1"/>
  <c r="T1698" i="22"/>
  <c r="S1698" i="22"/>
  <c r="P1698" i="22"/>
  <c r="R1698" i="22" s="1"/>
  <c r="T1697" i="22"/>
  <c r="S1697" i="22"/>
  <c r="P1697" i="22"/>
  <c r="R1697" i="22" s="1"/>
  <c r="T1696" i="22"/>
  <c r="S1696" i="22"/>
  <c r="P1696" i="22"/>
  <c r="R1696" i="22" s="1"/>
  <c r="T1695" i="22"/>
  <c r="S1695" i="22"/>
  <c r="P1695" i="22"/>
  <c r="R1695" i="22" s="1"/>
  <c r="T1694" i="22"/>
  <c r="S1694" i="22"/>
  <c r="P1694" i="22"/>
  <c r="R1694" i="22" s="1"/>
  <c r="T1693" i="22"/>
  <c r="S1693" i="22"/>
  <c r="P1693" i="22"/>
  <c r="R1693" i="22" s="1"/>
  <c r="T1692" i="22"/>
  <c r="S1692" i="22"/>
  <c r="P1692" i="22"/>
  <c r="R1692" i="22" s="1"/>
  <c r="T1691" i="22"/>
  <c r="S1691" i="22"/>
  <c r="R1691" i="22"/>
  <c r="P1691" i="22"/>
  <c r="T1690" i="22"/>
  <c r="S1690" i="22"/>
  <c r="P1690" i="22"/>
  <c r="R1690" i="22" s="1"/>
  <c r="T1689" i="22"/>
  <c r="S1689" i="22"/>
  <c r="P1689" i="22"/>
  <c r="R1689" i="22" s="1"/>
  <c r="T1688" i="22"/>
  <c r="S1688" i="22"/>
  <c r="P1688" i="22"/>
  <c r="R1688" i="22" s="1"/>
  <c r="T1687" i="22"/>
  <c r="S1687" i="22"/>
  <c r="P1687" i="22"/>
  <c r="R1687" i="22" s="1"/>
  <c r="T1686" i="22"/>
  <c r="S1686" i="22"/>
  <c r="P1686" i="22"/>
  <c r="R1686" i="22" s="1"/>
  <c r="T1685" i="22"/>
  <c r="S1685" i="22"/>
  <c r="P1685" i="22"/>
  <c r="R1685" i="22" s="1"/>
  <c r="T1684" i="22"/>
  <c r="S1684" i="22"/>
  <c r="P1684" i="22"/>
  <c r="R1684" i="22" s="1"/>
  <c r="T1683" i="22"/>
  <c r="S1683" i="22"/>
  <c r="P1683" i="22"/>
  <c r="R1683" i="22" s="1"/>
  <c r="T1682" i="22"/>
  <c r="S1682" i="22"/>
  <c r="P1682" i="22"/>
  <c r="R1682" i="22" s="1"/>
  <c r="T1681" i="22"/>
  <c r="S1681" i="22"/>
  <c r="R1681" i="22"/>
  <c r="P1681" i="22"/>
  <c r="T1680" i="22"/>
  <c r="S1680" i="22"/>
  <c r="P1680" i="22"/>
  <c r="R1680" i="22" s="1"/>
  <c r="T1679" i="22"/>
  <c r="S1679" i="22"/>
  <c r="P1679" i="22"/>
  <c r="R1679" i="22" s="1"/>
  <c r="T1678" i="22"/>
  <c r="S1678" i="22"/>
  <c r="P1678" i="22"/>
  <c r="R1678" i="22" s="1"/>
  <c r="T1677" i="22"/>
  <c r="S1677" i="22"/>
  <c r="P1677" i="22"/>
  <c r="R1677" i="22" s="1"/>
  <c r="T1676" i="22"/>
  <c r="S1676" i="22"/>
  <c r="P1676" i="22"/>
  <c r="R1676" i="22" s="1"/>
  <c r="T1675" i="22"/>
  <c r="S1675" i="22"/>
  <c r="P1675" i="22"/>
  <c r="R1675" i="22" s="1"/>
  <c r="T1674" i="22"/>
  <c r="S1674" i="22"/>
  <c r="P1674" i="22"/>
  <c r="R1674" i="22" s="1"/>
  <c r="T1673" i="22"/>
  <c r="S1673" i="22"/>
  <c r="P1673" i="22"/>
  <c r="R1673" i="22" s="1"/>
  <c r="T1672" i="22"/>
  <c r="S1672" i="22"/>
  <c r="P1672" i="22"/>
  <c r="R1672" i="22" s="1"/>
  <c r="T1671" i="22"/>
  <c r="S1671" i="22"/>
  <c r="P1671" i="22"/>
  <c r="R1671" i="22" s="1"/>
  <c r="T1670" i="22"/>
  <c r="S1670" i="22"/>
  <c r="P1670" i="22"/>
  <c r="R1670" i="22" s="1"/>
  <c r="T1669" i="22"/>
  <c r="S1669" i="22"/>
  <c r="P1669" i="22"/>
  <c r="R1669" i="22" s="1"/>
  <c r="T1668" i="22"/>
  <c r="S1668" i="22"/>
  <c r="P1668" i="22"/>
  <c r="R1668" i="22" s="1"/>
  <c r="T1667" i="22"/>
  <c r="S1667" i="22"/>
  <c r="P1667" i="22"/>
  <c r="R1667" i="22" s="1"/>
  <c r="T1666" i="22"/>
  <c r="S1666" i="22"/>
  <c r="P1666" i="22"/>
  <c r="R1666" i="22" s="1"/>
  <c r="T1665" i="22"/>
  <c r="S1665" i="22"/>
  <c r="P1665" i="22"/>
  <c r="R1665" i="22" s="1"/>
  <c r="T1664" i="22"/>
  <c r="S1664" i="22"/>
  <c r="P1664" i="22"/>
  <c r="R1664" i="22" s="1"/>
  <c r="T1663" i="22"/>
  <c r="S1663" i="22"/>
  <c r="P1663" i="22"/>
  <c r="R1663" i="22" s="1"/>
  <c r="T1662" i="22"/>
  <c r="S1662" i="22"/>
  <c r="P1662" i="22"/>
  <c r="R1662" i="22" s="1"/>
  <c r="T1661" i="22"/>
  <c r="S1661" i="22"/>
  <c r="P1661" i="22"/>
  <c r="R1661" i="22" s="1"/>
  <c r="T1660" i="22"/>
  <c r="S1660" i="22"/>
  <c r="P1660" i="22"/>
  <c r="R1660" i="22" s="1"/>
  <c r="T1659" i="22"/>
  <c r="S1659" i="22"/>
  <c r="P1659" i="22"/>
  <c r="R1659" i="22" s="1"/>
  <c r="T1658" i="22"/>
  <c r="S1658" i="22"/>
  <c r="P1658" i="22"/>
  <c r="R1658" i="22" s="1"/>
  <c r="T1657" i="22"/>
  <c r="S1657" i="22"/>
  <c r="P1657" i="22"/>
  <c r="R1657" i="22" s="1"/>
  <c r="T1656" i="22"/>
  <c r="S1656" i="22"/>
  <c r="P1656" i="22"/>
  <c r="R1656" i="22" s="1"/>
  <c r="T1655" i="22"/>
  <c r="S1655" i="22"/>
  <c r="P1655" i="22"/>
  <c r="R1655" i="22" s="1"/>
  <c r="T1654" i="22"/>
  <c r="S1654" i="22"/>
  <c r="P1654" i="22"/>
  <c r="R1654" i="22" s="1"/>
  <c r="T1653" i="22"/>
  <c r="S1653" i="22"/>
  <c r="P1653" i="22"/>
  <c r="R1653" i="22" s="1"/>
  <c r="T1652" i="22"/>
  <c r="S1652" i="22"/>
  <c r="P1652" i="22"/>
  <c r="R1652" i="22" s="1"/>
  <c r="T1651" i="22"/>
  <c r="S1651" i="22"/>
  <c r="P1651" i="22"/>
  <c r="R1651" i="22" s="1"/>
  <c r="T1650" i="22"/>
  <c r="S1650" i="22"/>
  <c r="P1650" i="22"/>
  <c r="R1650" i="22" s="1"/>
  <c r="T1649" i="22"/>
  <c r="S1649" i="22"/>
  <c r="P1649" i="22"/>
  <c r="R1649" i="22" s="1"/>
  <c r="T1648" i="22"/>
  <c r="S1648" i="22"/>
  <c r="P1648" i="22"/>
  <c r="R1648" i="22" s="1"/>
  <c r="T1647" i="22"/>
  <c r="S1647" i="22"/>
  <c r="R1647" i="22"/>
  <c r="P1647" i="22"/>
  <c r="T1646" i="22"/>
  <c r="S1646" i="22"/>
  <c r="P1646" i="22"/>
  <c r="R1646" i="22" s="1"/>
  <c r="T1645" i="22"/>
  <c r="S1645" i="22"/>
  <c r="P1645" i="22"/>
  <c r="R1645" i="22" s="1"/>
  <c r="T1644" i="22"/>
  <c r="S1644" i="22"/>
  <c r="P1644" i="22"/>
  <c r="R1644" i="22" s="1"/>
  <c r="T1643" i="22"/>
  <c r="S1643" i="22"/>
  <c r="P1643" i="22"/>
  <c r="R1643" i="22" s="1"/>
  <c r="T1642" i="22"/>
  <c r="S1642" i="22"/>
  <c r="P1642" i="22"/>
  <c r="R1642" i="22" s="1"/>
  <c r="T1641" i="22"/>
  <c r="S1641" i="22"/>
  <c r="P1641" i="22"/>
  <c r="R1641" i="22" s="1"/>
  <c r="T1640" i="22"/>
  <c r="S1640" i="22"/>
  <c r="P1640" i="22"/>
  <c r="R1640" i="22" s="1"/>
  <c r="T1639" i="22"/>
  <c r="S1639" i="22"/>
  <c r="P1639" i="22"/>
  <c r="R1639" i="22" s="1"/>
  <c r="T1638" i="22"/>
  <c r="S1638" i="22"/>
  <c r="P1638" i="22"/>
  <c r="R1638" i="22" s="1"/>
  <c r="T1637" i="22"/>
  <c r="S1637" i="22"/>
  <c r="P1637" i="22"/>
  <c r="R1637" i="22" s="1"/>
  <c r="T1636" i="22"/>
  <c r="S1636" i="22"/>
  <c r="P1636" i="22"/>
  <c r="R1636" i="22" s="1"/>
  <c r="T1635" i="22"/>
  <c r="S1635" i="22"/>
  <c r="P1635" i="22"/>
  <c r="R1635" i="22" s="1"/>
  <c r="T1634" i="22"/>
  <c r="S1634" i="22"/>
  <c r="P1634" i="22"/>
  <c r="R1634" i="22" s="1"/>
  <c r="T1633" i="22"/>
  <c r="S1633" i="22"/>
  <c r="P1633" i="22"/>
  <c r="R1633" i="22" s="1"/>
  <c r="T1632" i="22"/>
  <c r="S1632" i="22"/>
  <c r="P1632" i="22"/>
  <c r="R1632" i="22" s="1"/>
  <c r="T1631" i="22"/>
  <c r="S1631" i="22"/>
  <c r="P1631" i="22"/>
  <c r="R1631" i="22" s="1"/>
  <c r="T1630" i="22"/>
  <c r="S1630" i="22"/>
  <c r="P1630" i="22"/>
  <c r="R1630" i="22" s="1"/>
  <c r="T1629" i="22"/>
  <c r="S1629" i="22"/>
  <c r="P1629" i="22"/>
  <c r="R1629" i="22" s="1"/>
  <c r="T1628" i="22"/>
  <c r="S1628" i="22"/>
  <c r="P1628" i="22"/>
  <c r="R1628" i="22" s="1"/>
  <c r="T1627" i="22"/>
  <c r="S1627" i="22"/>
  <c r="P1627" i="22"/>
  <c r="R1627" i="22" s="1"/>
  <c r="T1626" i="22"/>
  <c r="S1626" i="22"/>
  <c r="P1626" i="22"/>
  <c r="R1626" i="22" s="1"/>
  <c r="T1625" i="22"/>
  <c r="S1625" i="22"/>
  <c r="R1625" i="22"/>
  <c r="P1625" i="22"/>
  <c r="T1624" i="22"/>
  <c r="S1624" i="22"/>
  <c r="P1624" i="22"/>
  <c r="R1624" i="22" s="1"/>
  <c r="T1623" i="22"/>
  <c r="S1623" i="22"/>
  <c r="P1623" i="22"/>
  <c r="R1623" i="22" s="1"/>
  <c r="T1622" i="22"/>
  <c r="S1622" i="22"/>
  <c r="P1622" i="22"/>
  <c r="R1622" i="22" s="1"/>
  <c r="T1621" i="22"/>
  <c r="S1621" i="22"/>
  <c r="P1621" i="22"/>
  <c r="R1621" i="22" s="1"/>
  <c r="T1620" i="22"/>
  <c r="S1620" i="22"/>
  <c r="P1620" i="22"/>
  <c r="R1620" i="22" s="1"/>
  <c r="T1619" i="22"/>
  <c r="S1619" i="22"/>
  <c r="P1619" i="22"/>
  <c r="R1619" i="22" s="1"/>
  <c r="T1618" i="22"/>
  <c r="S1618" i="22"/>
  <c r="P1618" i="22"/>
  <c r="R1618" i="22" s="1"/>
  <c r="T1617" i="22"/>
  <c r="S1617" i="22"/>
  <c r="P1617" i="22"/>
  <c r="R1617" i="22" s="1"/>
  <c r="T1616" i="22"/>
  <c r="S1616" i="22"/>
  <c r="P1616" i="22"/>
  <c r="R1616" i="22" s="1"/>
  <c r="T1615" i="22"/>
  <c r="S1615" i="22"/>
  <c r="P1615" i="22"/>
  <c r="R1615" i="22" s="1"/>
  <c r="T1614" i="22"/>
  <c r="S1614" i="22"/>
  <c r="P1614" i="22"/>
  <c r="R1614" i="22" s="1"/>
  <c r="T1613" i="22"/>
  <c r="S1613" i="22"/>
  <c r="P1613" i="22"/>
  <c r="R1613" i="22" s="1"/>
  <c r="T1612" i="22"/>
  <c r="S1612" i="22"/>
  <c r="P1612" i="22"/>
  <c r="R1612" i="22" s="1"/>
  <c r="T1611" i="22"/>
  <c r="S1611" i="22"/>
  <c r="P1611" i="22"/>
  <c r="R1611" i="22" s="1"/>
  <c r="T1610" i="22"/>
  <c r="S1610" i="22"/>
  <c r="P1610" i="22"/>
  <c r="R1610" i="22" s="1"/>
  <c r="T1609" i="22"/>
  <c r="S1609" i="22"/>
  <c r="P1609" i="22"/>
  <c r="R1609" i="22" s="1"/>
  <c r="T1608" i="22"/>
  <c r="S1608" i="22"/>
  <c r="P1608" i="22"/>
  <c r="R1608" i="22" s="1"/>
  <c r="T1607" i="22"/>
  <c r="S1607" i="22"/>
  <c r="P1607" i="22"/>
  <c r="R1607" i="22" s="1"/>
  <c r="T1606" i="22"/>
  <c r="S1606" i="22"/>
  <c r="P1606" i="22"/>
  <c r="R1606" i="22" s="1"/>
  <c r="T1605" i="22"/>
  <c r="S1605" i="22"/>
  <c r="P1605" i="22"/>
  <c r="R1605" i="22" s="1"/>
  <c r="T1604" i="22"/>
  <c r="S1604" i="22"/>
  <c r="P1604" i="22"/>
  <c r="R1604" i="22" s="1"/>
  <c r="T1603" i="22"/>
  <c r="S1603" i="22"/>
  <c r="P1603" i="22"/>
  <c r="R1603" i="22" s="1"/>
  <c r="T1602" i="22"/>
  <c r="S1602" i="22"/>
  <c r="P1602" i="22"/>
  <c r="R1602" i="22" s="1"/>
  <c r="T1601" i="22"/>
  <c r="S1601" i="22"/>
  <c r="P1601" i="22"/>
  <c r="R1601" i="22" s="1"/>
  <c r="T1600" i="22"/>
  <c r="S1600" i="22"/>
  <c r="P1600" i="22"/>
  <c r="R1600" i="22" s="1"/>
  <c r="T1599" i="22"/>
  <c r="S1599" i="22"/>
  <c r="P1599" i="22"/>
  <c r="R1599" i="22" s="1"/>
  <c r="T1598" i="22"/>
  <c r="S1598" i="22"/>
  <c r="P1598" i="22"/>
  <c r="R1598" i="22" s="1"/>
  <c r="T1597" i="22"/>
  <c r="S1597" i="22"/>
  <c r="P1597" i="22"/>
  <c r="R1597" i="22" s="1"/>
  <c r="T1596" i="22"/>
  <c r="S1596" i="22"/>
  <c r="P1596" i="22"/>
  <c r="R1596" i="22" s="1"/>
  <c r="T1595" i="22"/>
  <c r="S1595" i="22"/>
  <c r="P1595" i="22"/>
  <c r="R1595" i="22" s="1"/>
  <c r="T1594" i="22"/>
  <c r="S1594" i="22"/>
  <c r="P1594" i="22"/>
  <c r="R1594" i="22" s="1"/>
  <c r="T1593" i="22"/>
  <c r="S1593" i="22"/>
  <c r="P1593" i="22"/>
  <c r="R1593" i="22" s="1"/>
  <c r="T1592" i="22"/>
  <c r="S1592" i="22"/>
  <c r="P1592" i="22"/>
  <c r="R1592" i="22" s="1"/>
  <c r="T1591" i="22"/>
  <c r="S1591" i="22"/>
  <c r="P1591" i="22"/>
  <c r="R1591" i="22" s="1"/>
  <c r="T1590" i="22"/>
  <c r="S1590" i="22"/>
  <c r="P1590" i="22"/>
  <c r="R1590" i="22" s="1"/>
  <c r="T1589" i="22"/>
  <c r="S1589" i="22"/>
  <c r="P1589" i="22"/>
  <c r="R1589" i="22" s="1"/>
  <c r="T1588" i="22"/>
  <c r="S1588" i="22"/>
  <c r="P1588" i="22"/>
  <c r="R1588" i="22" s="1"/>
  <c r="T1587" i="22"/>
  <c r="S1587" i="22"/>
  <c r="P1587" i="22"/>
  <c r="R1587" i="22" s="1"/>
  <c r="T1586" i="22"/>
  <c r="S1586" i="22"/>
  <c r="P1586" i="22"/>
  <c r="R1586" i="22" s="1"/>
  <c r="T1585" i="22"/>
  <c r="S1585" i="22"/>
  <c r="P1585" i="22"/>
  <c r="R1585" i="22" s="1"/>
  <c r="T1584" i="22"/>
  <c r="S1584" i="22"/>
  <c r="P1584" i="22"/>
  <c r="R1584" i="22" s="1"/>
  <c r="T1583" i="22"/>
  <c r="S1583" i="22"/>
  <c r="P1583" i="22"/>
  <c r="R1583" i="22" s="1"/>
  <c r="T1582" i="22"/>
  <c r="S1582" i="22"/>
  <c r="P1582" i="22"/>
  <c r="R1582" i="22" s="1"/>
  <c r="T1581" i="22"/>
  <c r="S1581" i="22"/>
  <c r="P1581" i="22"/>
  <c r="R1581" i="22" s="1"/>
  <c r="T1580" i="22"/>
  <c r="S1580" i="22"/>
  <c r="P1580" i="22"/>
  <c r="R1580" i="22" s="1"/>
  <c r="T1579" i="22"/>
  <c r="S1579" i="22"/>
  <c r="P1579" i="22"/>
  <c r="R1579" i="22" s="1"/>
  <c r="T1578" i="22"/>
  <c r="S1578" i="22"/>
  <c r="P1578" i="22"/>
  <c r="R1578" i="22" s="1"/>
  <c r="T1577" i="22"/>
  <c r="S1577" i="22"/>
  <c r="P1577" i="22"/>
  <c r="R1577" i="22" s="1"/>
  <c r="T1576" i="22"/>
  <c r="S1576" i="22"/>
  <c r="P1576" i="22"/>
  <c r="R1576" i="22" s="1"/>
  <c r="T1575" i="22"/>
  <c r="S1575" i="22"/>
  <c r="P1575" i="22"/>
  <c r="R1575" i="22" s="1"/>
  <c r="T1574" i="22"/>
  <c r="S1574" i="22"/>
  <c r="P1574" i="22"/>
  <c r="R1574" i="22" s="1"/>
  <c r="T1573" i="22"/>
  <c r="S1573" i="22"/>
  <c r="P1573" i="22"/>
  <c r="R1573" i="22" s="1"/>
  <c r="T1572" i="22"/>
  <c r="S1572" i="22"/>
  <c r="P1572" i="22"/>
  <c r="R1572" i="22" s="1"/>
  <c r="T1571" i="22"/>
  <c r="S1571" i="22"/>
  <c r="P1571" i="22"/>
  <c r="R1571" i="22" s="1"/>
  <c r="T1570" i="22"/>
  <c r="S1570" i="22"/>
  <c r="P1570" i="22"/>
  <c r="R1570" i="22" s="1"/>
  <c r="T1569" i="22"/>
  <c r="S1569" i="22"/>
  <c r="P1569" i="22"/>
  <c r="R1569" i="22" s="1"/>
  <c r="T1568" i="22"/>
  <c r="S1568" i="22"/>
  <c r="P1568" i="22"/>
  <c r="R1568" i="22" s="1"/>
  <c r="T1567" i="22"/>
  <c r="S1567" i="22"/>
  <c r="P1567" i="22"/>
  <c r="R1567" i="22" s="1"/>
  <c r="T1566" i="22"/>
  <c r="S1566" i="22"/>
  <c r="P1566" i="22"/>
  <c r="R1566" i="22" s="1"/>
  <c r="T1565" i="22"/>
  <c r="S1565" i="22"/>
  <c r="P1565" i="22"/>
  <c r="R1565" i="22" s="1"/>
  <c r="T1564" i="22"/>
  <c r="S1564" i="22"/>
  <c r="P1564" i="22"/>
  <c r="R1564" i="22" s="1"/>
  <c r="T1563" i="22"/>
  <c r="S1563" i="22"/>
  <c r="P1563" i="22"/>
  <c r="R1563" i="22" s="1"/>
  <c r="T1562" i="22"/>
  <c r="S1562" i="22"/>
  <c r="P1562" i="22"/>
  <c r="R1562" i="22" s="1"/>
  <c r="T1561" i="22"/>
  <c r="S1561" i="22"/>
  <c r="P1561" i="22"/>
  <c r="R1561" i="22" s="1"/>
  <c r="T1560" i="22"/>
  <c r="S1560" i="22"/>
  <c r="P1560" i="22"/>
  <c r="R1560" i="22" s="1"/>
  <c r="T1559" i="22"/>
  <c r="S1559" i="22"/>
  <c r="P1559" i="22"/>
  <c r="R1559" i="22" s="1"/>
  <c r="T1558" i="22"/>
  <c r="S1558" i="22"/>
  <c r="P1558" i="22"/>
  <c r="R1558" i="22" s="1"/>
  <c r="T1557" i="22"/>
  <c r="S1557" i="22"/>
  <c r="P1557" i="22"/>
  <c r="R1557" i="22" s="1"/>
  <c r="T1556" i="22"/>
  <c r="S1556" i="22"/>
  <c r="P1556" i="22"/>
  <c r="R1556" i="22" s="1"/>
  <c r="T1555" i="22"/>
  <c r="S1555" i="22"/>
  <c r="P1555" i="22"/>
  <c r="R1555" i="22" s="1"/>
  <c r="T1554" i="22"/>
  <c r="S1554" i="22"/>
  <c r="P1554" i="22"/>
  <c r="R1554" i="22" s="1"/>
  <c r="T1553" i="22"/>
  <c r="S1553" i="22"/>
  <c r="P1553" i="22"/>
  <c r="R1553" i="22" s="1"/>
  <c r="T1552" i="22"/>
  <c r="S1552" i="22"/>
  <c r="P1552" i="22"/>
  <c r="R1552" i="22" s="1"/>
  <c r="T1551" i="22"/>
  <c r="S1551" i="22"/>
  <c r="P1551" i="22"/>
  <c r="R1551" i="22" s="1"/>
  <c r="T1550" i="22"/>
  <c r="S1550" i="22"/>
  <c r="P1550" i="22"/>
  <c r="R1550" i="22" s="1"/>
  <c r="T1549" i="22"/>
  <c r="S1549" i="22"/>
  <c r="P1549" i="22"/>
  <c r="R1549" i="22" s="1"/>
  <c r="T1548" i="22"/>
  <c r="S1548" i="22"/>
  <c r="P1548" i="22"/>
  <c r="R1548" i="22" s="1"/>
  <c r="T1547" i="22"/>
  <c r="S1547" i="22"/>
  <c r="P1547" i="22"/>
  <c r="R1547" i="22" s="1"/>
  <c r="T1546" i="22"/>
  <c r="S1546" i="22"/>
  <c r="P1546" i="22"/>
  <c r="R1546" i="22" s="1"/>
  <c r="T1545" i="22"/>
  <c r="S1545" i="22"/>
  <c r="P1545" i="22"/>
  <c r="R1545" i="22" s="1"/>
  <c r="T1544" i="22"/>
  <c r="S1544" i="22"/>
  <c r="P1544" i="22"/>
  <c r="R1544" i="22" s="1"/>
  <c r="T1543" i="22"/>
  <c r="S1543" i="22"/>
  <c r="P1543" i="22"/>
  <c r="R1543" i="22" s="1"/>
  <c r="T1542" i="22"/>
  <c r="S1542" i="22"/>
  <c r="P1542" i="22"/>
  <c r="R1542" i="22" s="1"/>
  <c r="T1541" i="22"/>
  <c r="S1541" i="22"/>
  <c r="P1541" i="22"/>
  <c r="R1541" i="22" s="1"/>
  <c r="T1540" i="22"/>
  <c r="S1540" i="22"/>
  <c r="P1540" i="22"/>
  <c r="R1540" i="22" s="1"/>
  <c r="T1539" i="22"/>
  <c r="S1539" i="22"/>
  <c r="P1539" i="22"/>
  <c r="R1539" i="22" s="1"/>
  <c r="T1538" i="22"/>
  <c r="S1538" i="22"/>
  <c r="P1538" i="22"/>
  <c r="R1538" i="22" s="1"/>
  <c r="T1537" i="22"/>
  <c r="S1537" i="22"/>
  <c r="P1537" i="22"/>
  <c r="R1537" i="22" s="1"/>
  <c r="T1536" i="22"/>
  <c r="S1536" i="22"/>
  <c r="P1536" i="22"/>
  <c r="R1536" i="22" s="1"/>
  <c r="T1535" i="22"/>
  <c r="S1535" i="22"/>
  <c r="P1535" i="22"/>
  <c r="R1535" i="22" s="1"/>
  <c r="T1534" i="22"/>
  <c r="S1534" i="22"/>
  <c r="P1534" i="22"/>
  <c r="R1534" i="22" s="1"/>
  <c r="T1533" i="22"/>
  <c r="S1533" i="22"/>
  <c r="P1533" i="22"/>
  <c r="R1533" i="22" s="1"/>
  <c r="T1532" i="22"/>
  <c r="S1532" i="22"/>
  <c r="P1532" i="22"/>
  <c r="R1532" i="22" s="1"/>
  <c r="T1531" i="22"/>
  <c r="S1531" i="22"/>
  <c r="P1531" i="22"/>
  <c r="R1531" i="22" s="1"/>
  <c r="T1530" i="22"/>
  <c r="S1530" i="22"/>
  <c r="P1530" i="22"/>
  <c r="R1530" i="22" s="1"/>
  <c r="T1529" i="22"/>
  <c r="S1529" i="22"/>
  <c r="P1529" i="22"/>
  <c r="R1529" i="22" s="1"/>
  <c r="T1528" i="22"/>
  <c r="S1528" i="22"/>
  <c r="P1528" i="22"/>
  <c r="R1528" i="22" s="1"/>
  <c r="T1527" i="22"/>
  <c r="S1527" i="22"/>
  <c r="P1527" i="22"/>
  <c r="R1527" i="22" s="1"/>
  <c r="T1526" i="22"/>
  <c r="S1526" i="22"/>
  <c r="P1526" i="22"/>
  <c r="R1526" i="22" s="1"/>
  <c r="T1525" i="22"/>
  <c r="S1525" i="22"/>
  <c r="P1525" i="22"/>
  <c r="R1525" i="22" s="1"/>
  <c r="T1524" i="22"/>
  <c r="S1524" i="22"/>
  <c r="P1524" i="22"/>
  <c r="R1524" i="22" s="1"/>
  <c r="T1523" i="22"/>
  <c r="S1523" i="22"/>
  <c r="P1523" i="22"/>
  <c r="R1523" i="22" s="1"/>
  <c r="T1522" i="22"/>
  <c r="S1522" i="22"/>
  <c r="P1522" i="22"/>
  <c r="R1522" i="22" s="1"/>
  <c r="T1521" i="22"/>
  <c r="S1521" i="22"/>
  <c r="P1521" i="22"/>
  <c r="R1521" i="22" s="1"/>
  <c r="T1520" i="22"/>
  <c r="S1520" i="22"/>
  <c r="P1520" i="22"/>
  <c r="R1520" i="22" s="1"/>
  <c r="T1519" i="22"/>
  <c r="S1519" i="22"/>
  <c r="P1519" i="22"/>
  <c r="R1519" i="22" s="1"/>
  <c r="T1518" i="22"/>
  <c r="S1518" i="22"/>
  <c r="P1518" i="22"/>
  <c r="R1518" i="22" s="1"/>
  <c r="T1517" i="22"/>
  <c r="S1517" i="22"/>
  <c r="P1517" i="22"/>
  <c r="R1517" i="22" s="1"/>
  <c r="T1516" i="22"/>
  <c r="S1516" i="22"/>
  <c r="P1516" i="22"/>
  <c r="R1516" i="22" s="1"/>
  <c r="T1515" i="22"/>
  <c r="S1515" i="22"/>
  <c r="P1515" i="22"/>
  <c r="R1515" i="22" s="1"/>
  <c r="T1514" i="22"/>
  <c r="S1514" i="22"/>
  <c r="P1514" i="22"/>
  <c r="R1514" i="22" s="1"/>
  <c r="T1513" i="22"/>
  <c r="S1513" i="22"/>
  <c r="P1513" i="22"/>
  <c r="R1513" i="22" s="1"/>
  <c r="T1512" i="22"/>
  <c r="S1512" i="22"/>
  <c r="P1512" i="22"/>
  <c r="R1512" i="22" s="1"/>
  <c r="T1511" i="22"/>
  <c r="S1511" i="22"/>
  <c r="P1511" i="22"/>
  <c r="R1511" i="22" s="1"/>
  <c r="T1510" i="22"/>
  <c r="S1510" i="22"/>
  <c r="P1510" i="22"/>
  <c r="R1510" i="22" s="1"/>
  <c r="T1509" i="22"/>
  <c r="S1509" i="22"/>
  <c r="P1509" i="22"/>
  <c r="R1509" i="22" s="1"/>
  <c r="T1508" i="22"/>
  <c r="S1508" i="22"/>
  <c r="P1508" i="22"/>
  <c r="R1508" i="22" s="1"/>
  <c r="T1507" i="22"/>
  <c r="S1507" i="22"/>
  <c r="P1507" i="22"/>
  <c r="R1507" i="22" s="1"/>
  <c r="T1506" i="22"/>
  <c r="S1506" i="22"/>
  <c r="P1506" i="22"/>
  <c r="R1506" i="22" s="1"/>
  <c r="T1505" i="22"/>
  <c r="S1505" i="22"/>
  <c r="P1505" i="22"/>
  <c r="R1505" i="22" s="1"/>
  <c r="T1504" i="22"/>
  <c r="S1504" i="22"/>
  <c r="P1504" i="22"/>
  <c r="R1504" i="22" s="1"/>
  <c r="T1503" i="22"/>
  <c r="S1503" i="22"/>
  <c r="P1503" i="22"/>
  <c r="R1503" i="22" s="1"/>
  <c r="T1502" i="22"/>
  <c r="S1502" i="22"/>
  <c r="P1502" i="22"/>
  <c r="R1502" i="22" s="1"/>
  <c r="T1501" i="22"/>
  <c r="S1501" i="22"/>
  <c r="P1501" i="22"/>
  <c r="R1501" i="22" s="1"/>
  <c r="T1500" i="22"/>
  <c r="S1500" i="22"/>
  <c r="P1500" i="22"/>
  <c r="R1500" i="22" s="1"/>
  <c r="T1499" i="22"/>
  <c r="S1499" i="22"/>
  <c r="P1499" i="22"/>
  <c r="R1499" i="22" s="1"/>
  <c r="T1498" i="22"/>
  <c r="S1498" i="22"/>
  <c r="P1498" i="22"/>
  <c r="R1498" i="22" s="1"/>
  <c r="T1497" i="22"/>
  <c r="S1497" i="22"/>
  <c r="P1497" i="22"/>
  <c r="R1497" i="22" s="1"/>
  <c r="T1496" i="22"/>
  <c r="S1496" i="22"/>
  <c r="P1496" i="22"/>
  <c r="R1496" i="22" s="1"/>
  <c r="T1495" i="22"/>
  <c r="S1495" i="22"/>
  <c r="P1495" i="22"/>
  <c r="R1495" i="22" s="1"/>
  <c r="T1494" i="22"/>
  <c r="S1494" i="22"/>
  <c r="P1494" i="22"/>
  <c r="R1494" i="22" s="1"/>
  <c r="T1493" i="22"/>
  <c r="S1493" i="22"/>
  <c r="P1493" i="22"/>
  <c r="R1493" i="22" s="1"/>
  <c r="T1492" i="22"/>
  <c r="S1492" i="22"/>
  <c r="P1492" i="22"/>
  <c r="R1492" i="22" s="1"/>
  <c r="T1491" i="22"/>
  <c r="S1491" i="22"/>
  <c r="P1491" i="22"/>
  <c r="R1491" i="22" s="1"/>
  <c r="T1490" i="22"/>
  <c r="S1490" i="22"/>
  <c r="P1490" i="22"/>
  <c r="R1490" i="22" s="1"/>
  <c r="T1489" i="22"/>
  <c r="S1489" i="22"/>
  <c r="P1489" i="22"/>
  <c r="R1489" i="22" s="1"/>
  <c r="T1488" i="22"/>
  <c r="S1488" i="22"/>
  <c r="P1488" i="22"/>
  <c r="R1488" i="22" s="1"/>
  <c r="T1487" i="22"/>
  <c r="S1487" i="22"/>
  <c r="P1487" i="22"/>
  <c r="R1487" i="22" s="1"/>
  <c r="T1486" i="22"/>
  <c r="S1486" i="22"/>
  <c r="P1486" i="22"/>
  <c r="R1486" i="22" s="1"/>
  <c r="T1485" i="22"/>
  <c r="S1485" i="22"/>
  <c r="P1485" i="22"/>
  <c r="R1485" i="22" s="1"/>
  <c r="T1484" i="22"/>
  <c r="S1484" i="22"/>
  <c r="P1484" i="22"/>
  <c r="R1484" i="22" s="1"/>
  <c r="T1483" i="22"/>
  <c r="S1483" i="22"/>
  <c r="P1483" i="22"/>
  <c r="R1483" i="22" s="1"/>
  <c r="T1482" i="22"/>
  <c r="S1482" i="22"/>
  <c r="P1482" i="22"/>
  <c r="R1482" i="22" s="1"/>
  <c r="T1481" i="22"/>
  <c r="S1481" i="22"/>
  <c r="P1481" i="22"/>
  <c r="R1481" i="22" s="1"/>
  <c r="T1480" i="22"/>
  <c r="S1480" i="22"/>
  <c r="P1480" i="22"/>
  <c r="R1480" i="22" s="1"/>
  <c r="T1479" i="22"/>
  <c r="S1479" i="22"/>
  <c r="P1479" i="22"/>
  <c r="R1479" i="22" s="1"/>
  <c r="T1478" i="22"/>
  <c r="S1478" i="22"/>
  <c r="P1478" i="22"/>
  <c r="R1478" i="22" s="1"/>
  <c r="T1477" i="22"/>
  <c r="S1477" i="22"/>
  <c r="P1477" i="22"/>
  <c r="R1477" i="22" s="1"/>
  <c r="T1476" i="22"/>
  <c r="S1476" i="22"/>
  <c r="P1476" i="22"/>
  <c r="R1476" i="22" s="1"/>
  <c r="T1475" i="22"/>
  <c r="S1475" i="22"/>
  <c r="P1475" i="22"/>
  <c r="R1475" i="22" s="1"/>
  <c r="T1474" i="22"/>
  <c r="S1474" i="22"/>
  <c r="P1474" i="22"/>
  <c r="R1474" i="22" s="1"/>
  <c r="T1473" i="22"/>
  <c r="S1473" i="22"/>
  <c r="P1473" i="22"/>
  <c r="R1473" i="22" s="1"/>
  <c r="T1472" i="22"/>
  <c r="S1472" i="22"/>
  <c r="P1472" i="22"/>
  <c r="R1472" i="22" s="1"/>
  <c r="T1471" i="22"/>
  <c r="S1471" i="22"/>
  <c r="P1471" i="22"/>
  <c r="R1471" i="22" s="1"/>
  <c r="T1470" i="22"/>
  <c r="S1470" i="22"/>
  <c r="P1470" i="22"/>
  <c r="R1470" i="22" s="1"/>
  <c r="T1469" i="22"/>
  <c r="S1469" i="22"/>
  <c r="P1469" i="22"/>
  <c r="R1469" i="22" s="1"/>
  <c r="T1468" i="22"/>
  <c r="S1468" i="22"/>
  <c r="P1468" i="22"/>
  <c r="R1468" i="22" s="1"/>
  <c r="T1467" i="22"/>
  <c r="S1467" i="22"/>
  <c r="P1467" i="22"/>
  <c r="R1467" i="22" s="1"/>
  <c r="T1466" i="22"/>
  <c r="S1466" i="22"/>
  <c r="P1466" i="22"/>
  <c r="R1466" i="22" s="1"/>
  <c r="T1465" i="22"/>
  <c r="S1465" i="22"/>
  <c r="P1465" i="22"/>
  <c r="R1465" i="22" s="1"/>
  <c r="T1464" i="22"/>
  <c r="S1464" i="22"/>
  <c r="P1464" i="22"/>
  <c r="R1464" i="22" s="1"/>
  <c r="T1463" i="22"/>
  <c r="S1463" i="22"/>
  <c r="P1463" i="22"/>
  <c r="R1463" i="22" s="1"/>
  <c r="T1462" i="22"/>
  <c r="S1462" i="22"/>
  <c r="P1462" i="22"/>
  <c r="R1462" i="22" s="1"/>
  <c r="T1461" i="22"/>
  <c r="S1461" i="22"/>
  <c r="P1461" i="22"/>
  <c r="R1461" i="22" s="1"/>
  <c r="T1460" i="22"/>
  <c r="S1460" i="22"/>
  <c r="P1460" i="22"/>
  <c r="R1460" i="22" s="1"/>
  <c r="T1459" i="22"/>
  <c r="S1459" i="22"/>
  <c r="P1459" i="22"/>
  <c r="R1459" i="22" s="1"/>
  <c r="T1458" i="22"/>
  <c r="S1458" i="22"/>
  <c r="P1458" i="22"/>
  <c r="R1458" i="22" s="1"/>
  <c r="T1457" i="22"/>
  <c r="S1457" i="22"/>
  <c r="P1457" i="22"/>
  <c r="R1457" i="22" s="1"/>
  <c r="T1456" i="22"/>
  <c r="S1456" i="22"/>
  <c r="P1456" i="22"/>
  <c r="R1456" i="22" s="1"/>
  <c r="T1455" i="22"/>
  <c r="S1455" i="22"/>
  <c r="P1455" i="22"/>
  <c r="R1455" i="22" s="1"/>
  <c r="T1454" i="22"/>
  <c r="S1454" i="22"/>
  <c r="P1454" i="22"/>
  <c r="R1454" i="22" s="1"/>
  <c r="T1453" i="22"/>
  <c r="S1453" i="22"/>
  <c r="P1453" i="22"/>
  <c r="R1453" i="22" s="1"/>
  <c r="T1452" i="22"/>
  <c r="S1452" i="22"/>
  <c r="P1452" i="22"/>
  <c r="R1452" i="22" s="1"/>
  <c r="T1451" i="22"/>
  <c r="S1451" i="22"/>
  <c r="P1451" i="22"/>
  <c r="R1451" i="22" s="1"/>
  <c r="T1450" i="22"/>
  <c r="S1450" i="22"/>
  <c r="P1450" i="22"/>
  <c r="R1450" i="22" s="1"/>
  <c r="T1449" i="22"/>
  <c r="S1449" i="22"/>
  <c r="P1449" i="22"/>
  <c r="R1449" i="22" s="1"/>
  <c r="T1448" i="22"/>
  <c r="S1448" i="22"/>
  <c r="P1448" i="22"/>
  <c r="R1448" i="22" s="1"/>
  <c r="T1447" i="22"/>
  <c r="S1447" i="22"/>
  <c r="P1447" i="22"/>
  <c r="R1447" i="22" s="1"/>
  <c r="T1446" i="22"/>
  <c r="S1446" i="22"/>
  <c r="P1446" i="22"/>
  <c r="R1446" i="22" s="1"/>
  <c r="T1445" i="22"/>
  <c r="S1445" i="22"/>
  <c r="P1445" i="22"/>
  <c r="R1445" i="22" s="1"/>
  <c r="T1444" i="22"/>
  <c r="S1444" i="22"/>
  <c r="P1444" i="22"/>
  <c r="R1444" i="22" s="1"/>
  <c r="T1443" i="22"/>
  <c r="S1443" i="22"/>
  <c r="P1443" i="22"/>
  <c r="R1443" i="22" s="1"/>
  <c r="T1442" i="22"/>
  <c r="S1442" i="22"/>
  <c r="P1442" i="22"/>
  <c r="R1442" i="22" s="1"/>
  <c r="T1441" i="22"/>
  <c r="S1441" i="22"/>
  <c r="P1441" i="22"/>
  <c r="R1441" i="22" s="1"/>
  <c r="T1440" i="22"/>
  <c r="S1440" i="22"/>
  <c r="P1440" i="22"/>
  <c r="R1440" i="22" s="1"/>
  <c r="T1439" i="22"/>
  <c r="S1439" i="22"/>
  <c r="P1439" i="22"/>
  <c r="R1439" i="22" s="1"/>
  <c r="T1438" i="22"/>
  <c r="S1438" i="22"/>
  <c r="P1438" i="22"/>
  <c r="R1438" i="22" s="1"/>
  <c r="T1437" i="22"/>
  <c r="S1437" i="22"/>
  <c r="P1437" i="22"/>
  <c r="R1437" i="22" s="1"/>
  <c r="T1436" i="22"/>
  <c r="S1436" i="22"/>
  <c r="P1436" i="22"/>
  <c r="R1436" i="22" s="1"/>
  <c r="T1435" i="22"/>
  <c r="S1435" i="22"/>
  <c r="P1435" i="22"/>
  <c r="R1435" i="22" s="1"/>
  <c r="T1434" i="22"/>
  <c r="S1434" i="22"/>
  <c r="P1434" i="22"/>
  <c r="R1434" i="22" s="1"/>
  <c r="T1433" i="22"/>
  <c r="S1433" i="22"/>
  <c r="P1433" i="22"/>
  <c r="R1433" i="22" s="1"/>
  <c r="T1432" i="22"/>
  <c r="S1432" i="22"/>
  <c r="P1432" i="22"/>
  <c r="R1432" i="22" s="1"/>
  <c r="T1431" i="22"/>
  <c r="S1431" i="22"/>
  <c r="P1431" i="22"/>
  <c r="R1431" i="22" s="1"/>
  <c r="T1430" i="22"/>
  <c r="S1430" i="22"/>
  <c r="P1430" i="22"/>
  <c r="R1430" i="22" s="1"/>
  <c r="T1429" i="22"/>
  <c r="S1429" i="22"/>
  <c r="P1429" i="22"/>
  <c r="R1429" i="22" s="1"/>
  <c r="T1428" i="22"/>
  <c r="S1428" i="22"/>
  <c r="P1428" i="22"/>
  <c r="R1428" i="22" s="1"/>
  <c r="T1427" i="22"/>
  <c r="S1427" i="22"/>
  <c r="P1427" i="22"/>
  <c r="R1427" i="22" s="1"/>
  <c r="T1426" i="22"/>
  <c r="S1426" i="22"/>
  <c r="P1426" i="22"/>
  <c r="R1426" i="22" s="1"/>
  <c r="T1425" i="22"/>
  <c r="S1425" i="22"/>
  <c r="P1425" i="22"/>
  <c r="R1425" i="22" s="1"/>
  <c r="T1424" i="22"/>
  <c r="S1424" i="22"/>
  <c r="P1424" i="22"/>
  <c r="R1424" i="22" s="1"/>
  <c r="T1423" i="22"/>
  <c r="S1423" i="22"/>
  <c r="P1423" i="22"/>
  <c r="R1423" i="22" s="1"/>
  <c r="T1422" i="22"/>
  <c r="S1422" i="22"/>
  <c r="P1422" i="22"/>
  <c r="R1422" i="22" s="1"/>
  <c r="T1421" i="22"/>
  <c r="S1421" i="22"/>
  <c r="P1421" i="22"/>
  <c r="R1421" i="22" s="1"/>
  <c r="T1420" i="22"/>
  <c r="S1420" i="22"/>
  <c r="P1420" i="22"/>
  <c r="R1420" i="22" s="1"/>
  <c r="T1419" i="22"/>
  <c r="S1419" i="22"/>
  <c r="P1419" i="22"/>
  <c r="R1419" i="22" s="1"/>
  <c r="T1418" i="22"/>
  <c r="S1418" i="22"/>
  <c r="P1418" i="22"/>
  <c r="R1418" i="22" s="1"/>
  <c r="T1417" i="22"/>
  <c r="S1417" i="22"/>
  <c r="P1417" i="22"/>
  <c r="R1417" i="22" s="1"/>
  <c r="T1416" i="22"/>
  <c r="S1416" i="22"/>
  <c r="P1416" i="22"/>
  <c r="R1416" i="22" s="1"/>
  <c r="T1415" i="22"/>
  <c r="S1415" i="22"/>
  <c r="P1415" i="22"/>
  <c r="R1415" i="22" s="1"/>
  <c r="T1414" i="22"/>
  <c r="S1414" i="22"/>
  <c r="P1414" i="22"/>
  <c r="R1414" i="22" s="1"/>
  <c r="T1413" i="22"/>
  <c r="S1413" i="22"/>
  <c r="P1413" i="22"/>
  <c r="R1413" i="22" s="1"/>
  <c r="T1412" i="22"/>
  <c r="S1412" i="22"/>
  <c r="P1412" i="22"/>
  <c r="R1412" i="22" s="1"/>
  <c r="T1411" i="22"/>
  <c r="S1411" i="22"/>
  <c r="P1411" i="22"/>
  <c r="R1411" i="22" s="1"/>
  <c r="T1410" i="22"/>
  <c r="S1410" i="22"/>
  <c r="P1410" i="22"/>
  <c r="R1410" i="22" s="1"/>
  <c r="T1409" i="22"/>
  <c r="S1409" i="22"/>
  <c r="P1409" i="22"/>
  <c r="R1409" i="22" s="1"/>
  <c r="T1408" i="22"/>
  <c r="S1408" i="22"/>
  <c r="P1408" i="22"/>
  <c r="R1408" i="22" s="1"/>
  <c r="T1407" i="22"/>
  <c r="S1407" i="22"/>
  <c r="P1407" i="22"/>
  <c r="R1407" i="22" s="1"/>
  <c r="T1406" i="22"/>
  <c r="S1406" i="22"/>
  <c r="P1406" i="22"/>
  <c r="R1406" i="22" s="1"/>
  <c r="T1405" i="22"/>
  <c r="S1405" i="22"/>
  <c r="P1405" i="22"/>
  <c r="R1405" i="22" s="1"/>
  <c r="T1404" i="22"/>
  <c r="S1404" i="22"/>
  <c r="P1404" i="22"/>
  <c r="R1404" i="22" s="1"/>
  <c r="T1403" i="22"/>
  <c r="S1403" i="22"/>
  <c r="P1403" i="22"/>
  <c r="R1403" i="22" s="1"/>
  <c r="T1402" i="22"/>
  <c r="S1402" i="22"/>
  <c r="P1402" i="22"/>
  <c r="R1402" i="22" s="1"/>
  <c r="T1401" i="22"/>
  <c r="S1401" i="22"/>
  <c r="P1401" i="22"/>
  <c r="R1401" i="22" s="1"/>
  <c r="T1400" i="22"/>
  <c r="S1400" i="22"/>
  <c r="P1400" i="22"/>
  <c r="R1400" i="22" s="1"/>
  <c r="T1399" i="22"/>
  <c r="S1399" i="22"/>
  <c r="P1399" i="22"/>
  <c r="R1399" i="22" s="1"/>
  <c r="T1398" i="22"/>
  <c r="S1398" i="22"/>
  <c r="P1398" i="22"/>
  <c r="R1398" i="22" s="1"/>
  <c r="T1397" i="22"/>
  <c r="S1397" i="22"/>
  <c r="P1397" i="22"/>
  <c r="R1397" i="22" s="1"/>
  <c r="T1396" i="22"/>
  <c r="S1396" i="22"/>
  <c r="P1396" i="22"/>
  <c r="R1396" i="22" s="1"/>
  <c r="T1395" i="22"/>
  <c r="S1395" i="22"/>
  <c r="P1395" i="22"/>
  <c r="R1395" i="22" s="1"/>
  <c r="T1394" i="22"/>
  <c r="S1394" i="22"/>
  <c r="P1394" i="22"/>
  <c r="R1394" i="22" s="1"/>
  <c r="T1393" i="22"/>
  <c r="S1393" i="22"/>
  <c r="P1393" i="22"/>
  <c r="R1393" i="22" s="1"/>
  <c r="T1392" i="22"/>
  <c r="S1392" i="22"/>
  <c r="P1392" i="22"/>
  <c r="R1392" i="22" s="1"/>
  <c r="T1391" i="22"/>
  <c r="S1391" i="22"/>
  <c r="P1391" i="22"/>
  <c r="R1391" i="22" s="1"/>
  <c r="T1390" i="22"/>
  <c r="S1390" i="22"/>
  <c r="P1390" i="22"/>
  <c r="R1390" i="22" s="1"/>
  <c r="T1389" i="22"/>
  <c r="S1389" i="22"/>
  <c r="P1389" i="22"/>
  <c r="R1389" i="22" s="1"/>
  <c r="T1388" i="22"/>
  <c r="S1388" i="22"/>
  <c r="P1388" i="22"/>
  <c r="R1388" i="22" s="1"/>
  <c r="T1387" i="22"/>
  <c r="S1387" i="22"/>
  <c r="P1387" i="22"/>
  <c r="R1387" i="22" s="1"/>
  <c r="T1386" i="22"/>
  <c r="S1386" i="22"/>
  <c r="P1386" i="22"/>
  <c r="R1386" i="22" s="1"/>
  <c r="T1385" i="22"/>
  <c r="S1385" i="22"/>
  <c r="P1385" i="22"/>
  <c r="R1385" i="22" s="1"/>
  <c r="T1384" i="22"/>
  <c r="S1384" i="22"/>
  <c r="P1384" i="22"/>
  <c r="R1384" i="22" s="1"/>
  <c r="T1383" i="22"/>
  <c r="S1383" i="22"/>
  <c r="P1383" i="22"/>
  <c r="R1383" i="22" s="1"/>
  <c r="T1382" i="22"/>
  <c r="S1382" i="22"/>
  <c r="P1382" i="22"/>
  <c r="R1382" i="22" s="1"/>
  <c r="T1381" i="22"/>
  <c r="S1381" i="22"/>
  <c r="P1381" i="22"/>
  <c r="R1381" i="22" s="1"/>
  <c r="T1380" i="22"/>
  <c r="S1380" i="22"/>
  <c r="P1380" i="22"/>
  <c r="R1380" i="22" s="1"/>
  <c r="T1379" i="22"/>
  <c r="S1379" i="22"/>
  <c r="P1379" i="22"/>
  <c r="R1379" i="22" s="1"/>
  <c r="T1378" i="22"/>
  <c r="S1378" i="22"/>
  <c r="P1378" i="22"/>
  <c r="R1378" i="22" s="1"/>
  <c r="T1377" i="22"/>
  <c r="S1377" i="22"/>
  <c r="P1377" i="22"/>
  <c r="R1377" i="22" s="1"/>
  <c r="T1376" i="22"/>
  <c r="S1376" i="22"/>
  <c r="P1376" i="22"/>
  <c r="R1376" i="22" s="1"/>
  <c r="T1375" i="22"/>
  <c r="S1375" i="22"/>
  <c r="P1375" i="22"/>
  <c r="R1375" i="22" s="1"/>
  <c r="T1374" i="22"/>
  <c r="S1374" i="22"/>
  <c r="P1374" i="22"/>
  <c r="R1374" i="22" s="1"/>
  <c r="T1373" i="22"/>
  <c r="S1373" i="22"/>
  <c r="P1373" i="22"/>
  <c r="R1373" i="22" s="1"/>
  <c r="T1372" i="22"/>
  <c r="S1372" i="22"/>
  <c r="P1372" i="22"/>
  <c r="R1372" i="22" s="1"/>
  <c r="T1371" i="22"/>
  <c r="S1371" i="22"/>
  <c r="P1371" i="22"/>
  <c r="R1371" i="22" s="1"/>
  <c r="T1370" i="22"/>
  <c r="S1370" i="22"/>
  <c r="P1370" i="22"/>
  <c r="R1370" i="22" s="1"/>
  <c r="T1369" i="22"/>
  <c r="S1369" i="22"/>
  <c r="P1369" i="22"/>
  <c r="R1369" i="22" s="1"/>
  <c r="T1368" i="22"/>
  <c r="S1368" i="22"/>
  <c r="P1368" i="22"/>
  <c r="R1368" i="22" s="1"/>
  <c r="T1367" i="22"/>
  <c r="S1367" i="22"/>
  <c r="P1367" i="22"/>
  <c r="R1367" i="22" s="1"/>
  <c r="T1366" i="22"/>
  <c r="S1366" i="22"/>
  <c r="P1366" i="22"/>
  <c r="R1366" i="22" s="1"/>
  <c r="T1365" i="22"/>
  <c r="S1365" i="22"/>
  <c r="P1365" i="22"/>
  <c r="R1365" i="22" s="1"/>
  <c r="T1364" i="22"/>
  <c r="S1364" i="22"/>
  <c r="P1364" i="22"/>
  <c r="R1364" i="22" s="1"/>
  <c r="T1363" i="22"/>
  <c r="S1363" i="22"/>
  <c r="P1363" i="22"/>
  <c r="R1363" i="22" s="1"/>
  <c r="T1362" i="22"/>
  <c r="S1362" i="22"/>
  <c r="P1362" i="22"/>
  <c r="R1362" i="22" s="1"/>
  <c r="T1361" i="22"/>
  <c r="S1361" i="22"/>
  <c r="P1361" i="22"/>
  <c r="R1361" i="22" s="1"/>
  <c r="T1360" i="22"/>
  <c r="S1360" i="22"/>
  <c r="P1360" i="22"/>
  <c r="R1360" i="22" s="1"/>
  <c r="T1359" i="22"/>
  <c r="S1359" i="22"/>
  <c r="P1359" i="22"/>
  <c r="R1359" i="22" s="1"/>
  <c r="T1358" i="22"/>
  <c r="S1358" i="22"/>
  <c r="P1358" i="22"/>
  <c r="R1358" i="22" s="1"/>
  <c r="T1357" i="22"/>
  <c r="S1357" i="22"/>
  <c r="P1357" i="22"/>
  <c r="R1357" i="22" s="1"/>
  <c r="T1356" i="22"/>
  <c r="S1356" i="22"/>
  <c r="P1356" i="22"/>
  <c r="R1356" i="22" s="1"/>
  <c r="T1355" i="22"/>
  <c r="S1355" i="22"/>
  <c r="R1355" i="22"/>
  <c r="P1355" i="22"/>
  <c r="T1354" i="22"/>
  <c r="S1354" i="22"/>
  <c r="P1354" i="22"/>
  <c r="R1354" i="22" s="1"/>
  <c r="T1353" i="22"/>
  <c r="S1353" i="22"/>
  <c r="P1353" i="22"/>
  <c r="R1353" i="22" s="1"/>
  <c r="T1352" i="22"/>
  <c r="S1352" i="22"/>
  <c r="P1352" i="22"/>
  <c r="R1352" i="22" s="1"/>
  <c r="T1351" i="22"/>
  <c r="S1351" i="22"/>
  <c r="P1351" i="22"/>
  <c r="R1351" i="22" s="1"/>
  <c r="T1350" i="22"/>
  <c r="S1350" i="22"/>
  <c r="P1350" i="22"/>
  <c r="R1350" i="22" s="1"/>
  <c r="T1349" i="22"/>
  <c r="S1349" i="22"/>
  <c r="P1349" i="22"/>
  <c r="R1349" i="22" s="1"/>
  <c r="T1348" i="22"/>
  <c r="S1348" i="22"/>
  <c r="P1348" i="22"/>
  <c r="R1348" i="22" s="1"/>
  <c r="T1347" i="22"/>
  <c r="S1347" i="22"/>
  <c r="R1347" i="22"/>
  <c r="P1347" i="22"/>
  <c r="T1346" i="22"/>
  <c r="S1346" i="22"/>
  <c r="P1346" i="22"/>
  <c r="R1346" i="22" s="1"/>
  <c r="T1345" i="22"/>
  <c r="S1345" i="22"/>
  <c r="P1345" i="22"/>
  <c r="R1345" i="22" s="1"/>
  <c r="T1344" i="22"/>
  <c r="S1344" i="22"/>
  <c r="P1344" i="22"/>
  <c r="R1344" i="22" s="1"/>
  <c r="T1343" i="22"/>
  <c r="S1343" i="22"/>
  <c r="P1343" i="22"/>
  <c r="R1343" i="22" s="1"/>
  <c r="T1342" i="22"/>
  <c r="S1342" i="22"/>
  <c r="P1342" i="22"/>
  <c r="R1342" i="22" s="1"/>
  <c r="T1341" i="22"/>
  <c r="S1341" i="22"/>
  <c r="P1341" i="22"/>
  <c r="R1341" i="22" s="1"/>
  <c r="T1340" i="22"/>
  <c r="S1340" i="22"/>
  <c r="P1340" i="22"/>
  <c r="R1340" i="22" s="1"/>
  <c r="T1339" i="22"/>
  <c r="S1339" i="22"/>
  <c r="P1339" i="22"/>
  <c r="R1339" i="22" s="1"/>
  <c r="T1338" i="22"/>
  <c r="S1338" i="22"/>
  <c r="P1338" i="22"/>
  <c r="R1338" i="22" s="1"/>
  <c r="T1337" i="22"/>
  <c r="S1337" i="22"/>
  <c r="P1337" i="22"/>
  <c r="R1337" i="22" s="1"/>
  <c r="T1336" i="22"/>
  <c r="S1336" i="22"/>
  <c r="P1336" i="22"/>
  <c r="R1336" i="22" s="1"/>
  <c r="T1335" i="22"/>
  <c r="S1335" i="22"/>
  <c r="P1335" i="22"/>
  <c r="R1335" i="22" s="1"/>
  <c r="T1334" i="22"/>
  <c r="S1334" i="22"/>
  <c r="P1334" i="22"/>
  <c r="R1334" i="22" s="1"/>
  <c r="T1333" i="22"/>
  <c r="S1333" i="22"/>
  <c r="P1333" i="22"/>
  <c r="R1333" i="22" s="1"/>
  <c r="T1332" i="22"/>
  <c r="S1332" i="22"/>
  <c r="P1332" i="22"/>
  <c r="R1332" i="22" s="1"/>
  <c r="T1331" i="22"/>
  <c r="S1331" i="22"/>
  <c r="P1331" i="22"/>
  <c r="R1331" i="22" s="1"/>
  <c r="T1330" i="22"/>
  <c r="S1330" i="22"/>
  <c r="P1330" i="22"/>
  <c r="R1330" i="22" s="1"/>
  <c r="T1329" i="22"/>
  <c r="S1329" i="22"/>
  <c r="P1329" i="22"/>
  <c r="R1329" i="22" s="1"/>
  <c r="T1328" i="22"/>
  <c r="S1328" i="22"/>
  <c r="P1328" i="22"/>
  <c r="R1328" i="22" s="1"/>
  <c r="T1327" i="22"/>
  <c r="S1327" i="22"/>
  <c r="P1327" i="22"/>
  <c r="R1327" i="22" s="1"/>
  <c r="T1326" i="22"/>
  <c r="S1326" i="22"/>
  <c r="P1326" i="22"/>
  <c r="R1326" i="22" s="1"/>
  <c r="T1325" i="22"/>
  <c r="S1325" i="22"/>
  <c r="P1325" i="22"/>
  <c r="R1325" i="22" s="1"/>
  <c r="T1324" i="22"/>
  <c r="S1324" i="22"/>
  <c r="P1324" i="22"/>
  <c r="R1324" i="22" s="1"/>
  <c r="T1323" i="22"/>
  <c r="S1323" i="22"/>
  <c r="P1323" i="22"/>
  <c r="R1323" i="22" s="1"/>
  <c r="T1322" i="22"/>
  <c r="S1322" i="22"/>
  <c r="P1322" i="22"/>
  <c r="R1322" i="22" s="1"/>
  <c r="T1321" i="22"/>
  <c r="S1321" i="22"/>
  <c r="P1321" i="22"/>
  <c r="R1321" i="22" s="1"/>
  <c r="T1320" i="22"/>
  <c r="S1320" i="22"/>
  <c r="P1320" i="22"/>
  <c r="R1320" i="22" s="1"/>
  <c r="T1319" i="22"/>
  <c r="S1319" i="22"/>
  <c r="P1319" i="22"/>
  <c r="R1319" i="22" s="1"/>
  <c r="T1318" i="22"/>
  <c r="S1318" i="22"/>
  <c r="P1318" i="22"/>
  <c r="R1318" i="22" s="1"/>
  <c r="T1317" i="22"/>
  <c r="S1317" i="22"/>
  <c r="P1317" i="22"/>
  <c r="R1317" i="22" s="1"/>
  <c r="T1316" i="22"/>
  <c r="S1316" i="22"/>
  <c r="P1316" i="22"/>
  <c r="R1316" i="22" s="1"/>
  <c r="T1315" i="22"/>
  <c r="S1315" i="22"/>
  <c r="P1315" i="22"/>
  <c r="R1315" i="22" s="1"/>
  <c r="T1314" i="22"/>
  <c r="S1314" i="22"/>
  <c r="P1314" i="22"/>
  <c r="R1314" i="22" s="1"/>
  <c r="T1313" i="22"/>
  <c r="S1313" i="22"/>
  <c r="P1313" i="22"/>
  <c r="R1313" i="22" s="1"/>
  <c r="T1312" i="22"/>
  <c r="S1312" i="22"/>
  <c r="P1312" i="22"/>
  <c r="R1312" i="22" s="1"/>
  <c r="T1311" i="22"/>
  <c r="S1311" i="22"/>
  <c r="P1311" i="22"/>
  <c r="R1311" i="22" s="1"/>
  <c r="T1310" i="22"/>
  <c r="S1310" i="22"/>
  <c r="P1310" i="22"/>
  <c r="R1310" i="22" s="1"/>
  <c r="T1309" i="22"/>
  <c r="S1309" i="22"/>
  <c r="P1309" i="22"/>
  <c r="R1309" i="22" s="1"/>
  <c r="T1308" i="22"/>
  <c r="S1308" i="22"/>
  <c r="P1308" i="22"/>
  <c r="R1308" i="22" s="1"/>
  <c r="T1307" i="22"/>
  <c r="S1307" i="22"/>
  <c r="P1307" i="22"/>
  <c r="R1307" i="22" s="1"/>
  <c r="T1306" i="22"/>
  <c r="S1306" i="22"/>
  <c r="P1306" i="22"/>
  <c r="R1306" i="22" s="1"/>
  <c r="T1305" i="22"/>
  <c r="S1305" i="22"/>
  <c r="P1305" i="22"/>
  <c r="R1305" i="22" s="1"/>
  <c r="T1304" i="22"/>
  <c r="S1304" i="22"/>
  <c r="P1304" i="22"/>
  <c r="R1304" i="22" s="1"/>
  <c r="T1303" i="22"/>
  <c r="S1303" i="22"/>
  <c r="P1303" i="22"/>
  <c r="R1303" i="22" s="1"/>
  <c r="T1302" i="22"/>
  <c r="S1302" i="22"/>
  <c r="P1302" i="22"/>
  <c r="R1302" i="22" s="1"/>
  <c r="T1301" i="22"/>
  <c r="S1301" i="22"/>
  <c r="P1301" i="22"/>
  <c r="R1301" i="22" s="1"/>
  <c r="T1300" i="22"/>
  <c r="S1300" i="22"/>
  <c r="P1300" i="22"/>
  <c r="R1300" i="22" s="1"/>
  <c r="T1299" i="22"/>
  <c r="S1299" i="22"/>
  <c r="P1299" i="22"/>
  <c r="R1299" i="22" s="1"/>
  <c r="T1298" i="22"/>
  <c r="S1298" i="22"/>
  <c r="P1298" i="22"/>
  <c r="R1298" i="22" s="1"/>
  <c r="T1297" i="22"/>
  <c r="S1297" i="22"/>
  <c r="P1297" i="22"/>
  <c r="R1297" i="22" s="1"/>
  <c r="T1296" i="22"/>
  <c r="S1296" i="22"/>
  <c r="P1296" i="22"/>
  <c r="R1296" i="22" s="1"/>
  <c r="T1295" i="22"/>
  <c r="S1295" i="22"/>
  <c r="P1295" i="22"/>
  <c r="R1295" i="22" s="1"/>
  <c r="T1294" i="22"/>
  <c r="S1294" i="22"/>
  <c r="P1294" i="22"/>
  <c r="R1294" i="22" s="1"/>
  <c r="T1293" i="22"/>
  <c r="S1293" i="22"/>
  <c r="P1293" i="22"/>
  <c r="R1293" i="22" s="1"/>
  <c r="T1292" i="22"/>
  <c r="S1292" i="22"/>
  <c r="P1292" i="22"/>
  <c r="R1292" i="22" s="1"/>
  <c r="T1291" i="22"/>
  <c r="S1291" i="22"/>
  <c r="P1291" i="22"/>
  <c r="R1291" i="22" s="1"/>
  <c r="T1290" i="22"/>
  <c r="S1290" i="22"/>
  <c r="P1290" i="22"/>
  <c r="R1290" i="22" s="1"/>
  <c r="T1289" i="22"/>
  <c r="S1289" i="22"/>
  <c r="P1289" i="22"/>
  <c r="R1289" i="22" s="1"/>
  <c r="T1288" i="22"/>
  <c r="S1288" i="22"/>
  <c r="P1288" i="22"/>
  <c r="R1288" i="22" s="1"/>
  <c r="T1287" i="22"/>
  <c r="S1287" i="22"/>
  <c r="P1287" i="22"/>
  <c r="R1287" i="22" s="1"/>
  <c r="T1286" i="22"/>
  <c r="S1286" i="22"/>
  <c r="P1286" i="22"/>
  <c r="R1286" i="22" s="1"/>
  <c r="T1285" i="22"/>
  <c r="S1285" i="22"/>
  <c r="P1285" i="22"/>
  <c r="R1285" i="22" s="1"/>
  <c r="T1284" i="22"/>
  <c r="S1284" i="22"/>
  <c r="P1284" i="22"/>
  <c r="R1284" i="22" s="1"/>
  <c r="T1283" i="22"/>
  <c r="S1283" i="22"/>
  <c r="P1283" i="22"/>
  <c r="R1283" i="22" s="1"/>
  <c r="T1282" i="22"/>
  <c r="S1282" i="22"/>
  <c r="P1282" i="22"/>
  <c r="R1282" i="22" s="1"/>
  <c r="T1281" i="22"/>
  <c r="S1281" i="22"/>
  <c r="P1281" i="22"/>
  <c r="R1281" i="22" s="1"/>
  <c r="T1280" i="22"/>
  <c r="S1280" i="22"/>
  <c r="P1280" i="22"/>
  <c r="R1280" i="22" s="1"/>
  <c r="T1279" i="22"/>
  <c r="S1279" i="22"/>
  <c r="P1279" i="22"/>
  <c r="R1279" i="22" s="1"/>
  <c r="T1278" i="22"/>
  <c r="S1278" i="22"/>
  <c r="P1278" i="22"/>
  <c r="R1278" i="22" s="1"/>
  <c r="T1277" i="22"/>
  <c r="S1277" i="22"/>
  <c r="R1277" i="22"/>
  <c r="P1277" i="22"/>
  <c r="T1276" i="22"/>
  <c r="S1276" i="22"/>
  <c r="P1276" i="22"/>
  <c r="R1276" i="22" s="1"/>
  <c r="T1275" i="22"/>
  <c r="S1275" i="22"/>
  <c r="P1275" i="22"/>
  <c r="R1275" i="22" s="1"/>
  <c r="T1274" i="22"/>
  <c r="S1274" i="22"/>
  <c r="P1274" i="22"/>
  <c r="R1274" i="22" s="1"/>
  <c r="T1273" i="22"/>
  <c r="S1273" i="22"/>
  <c r="P1273" i="22"/>
  <c r="R1273" i="22" s="1"/>
  <c r="T1272" i="22"/>
  <c r="S1272" i="22"/>
  <c r="P1272" i="22"/>
  <c r="R1272" i="22" s="1"/>
  <c r="T1271" i="22"/>
  <c r="S1271" i="22"/>
  <c r="P1271" i="22"/>
  <c r="R1271" i="22" s="1"/>
  <c r="T1270" i="22"/>
  <c r="S1270" i="22"/>
  <c r="P1270" i="22"/>
  <c r="R1270" i="22" s="1"/>
  <c r="T1269" i="22"/>
  <c r="S1269" i="22"/>
  <c r="P1269" i="22"/>
  <c r="R1269" i="22" s="1"/>
  <c r="T1268" i="22"/>
  <c r="S1268" i="22"/>
  <c r="P1268" i="22"/>
  <c r="R1268" i="22" s="1"/>
  <c r="T1267" i="22"/>
  <c r="S1267" i="22"/>
  <c r="P1267" i="22"/>
  <c r="R1267" i="22" s="1"/>
  <c r="T1266" i="22"/>
  <c r="S1266" i="22"/>
  <c r="P1266" i="22"/>
  <c r="R1266" i="22" s="1"/>
  <c r="T1265" i="22"/>
  <c r="S1265" i="22"/>
  <c r="P1265" i="22"/>
  <c r="R1265" i="22" s="1"/>
  <c r="T1264" i="22"/>
  <c r="S1264" i="22"/>
  <c r="P1264" i="22"/>
  <c r="R1264" i="22" s="1"/>
  <c r="T1263" i="22"/>
  <c r="S1263" i="22"/>
  <c r="P1263" i="22"/>
  <c r="R1263" i="22" s="1"/>
  <c r="T1262" i="22"/>
  <c r="S1262" i="22"/>
  <c r="P1262" i="22"/>
  <c r="R1262" i="22" s="1"/>
  <c r="T1261" i="22"/>
  <c r="S1261" i="22"/>
  <c r="P1261" i="22"/>
  <c r="R1261" i="22" s="1"/>
  <c r="T1260" i="22"/>
  <c r="S1260" i="22"/>
  <c r="P1260" i="22"/>
  <c r="R1260" i="22" s="1"/>
  <c r="T1259" i="22"/>
  <c r="S1259" i="22"/>
  <c r="P1259" i="22"/>
  <c r="R1259" i="22" s="1"/>
  <c r="T1258" i="22"/>
  <c r="S1258" i="22"/>
  <c r="P1258" i="22"/>
  <c r="R1258" i="22" s="1"/>
  <c r="T1257" i="22"/>
  <c r="S1257" i="22"/>
  <c r="P1257" i="22"/>
  <c r="R1257" i="22" s="1"/>
  <c r="T1256" i="22"/>
  <c r="S1256" i="22"/>
  <c r="P1256" i="22"/>
  <c r="R1256" i="22" s="1"/>
  <c r="T1255" i="22"/>
  <c r="S1255" i="22"/>
  <c r="P1255" i="22"/>
  <c r="R1255" i="22" s="1"/>
  <c r="T1254" i="22"/>
  <c r="S1254" i="22"/>
  <c r="P1254" i="22"/>
  <c r="R1254" i="22" s="1"/>
  <c r="T1253" i="22"/>
  <c r="S1253" i="22"/>
  <c r="P1253" i="22"/>
  <c r="R1253" i="22" s="1"/>
  <c r="T1252" i="22"/>
  <c r="S1252" i="22"/>
  <c r="P1252" i="22"/>
  <c r="R1252" i="22" s="1"/>
  <c r="T1251" i="22"/>
  <c r="S1251" i="22"/>
  <c r="P1251" i="22"/>
  <c r="R1251" i="22" s="1"/>
  <c r="T1250" i="22"/>
  <c r="S1250" i="22"/>
  <c r="P1250" i="22"/>
  <c r="R1250" i="22" s="1"/>
  <c r="T1249" i="22"/>
  <c r="S1249" i="22"/>
  <c r="P1249" i="22"/>
  <c r="R1249" i="22" s="1"/>
  <c r="T1248" i="22"/>
  <c r="S1248" i="22"/>
  <c r="P1248" i="22"/>
  <c r="R1248" i="22" s="1"/>
  <c r="T1247" i="22"/>
  <c r="S1247" i="22"/>
  <c r="P1247" i="22"/>
  <c r="R1247" i="22" s="1"/>
  <c r="T1246" i="22"/>
  <c r="S1246" i="22"/>
  <c r="P1246" i="22"/>
  <c r="R1246" i="22" s="1"/>
  <c r="T1245" i="22"/>
  <c r="S1245" i="22"/>
  <c r="R1245" i="22"/>
  <c r="P1245" i="22"/>
  <c r="T1244" i="22"/>
  <c r="S1244" i="22"/>
  <c r="P1244" i="22"/>
  <c r="R1244" i="22" s="1"/>
  <c r="T1243" i="22"/>
  <c r="S1243" i="22"/>
  <c r="P1243" i="22"/>
  <c r="R1243" i="22" s="1"/>
  <c r="T1242" i="22"/>
  <c r="S1242" i="22"/>
  <c r="P1242" i="22"/>
  <c r="R1242" i="22" s="1"/>
  <c r="T1241" i="22"/>
  <c r="S1241" i="22"/>
  <c r="P1241" i="22"/>
  <c r="R1241" i="22" s="1"/>
  <c r="T1240" i="22"/>
  <c r="S1240" i="22"/>
  <c r="P1240" i="22"/>
  <c r="R1240" i="22" s="1"/>
  <c r="T1239" i="22"/>
  <c r="S1239" i="22"/>
  <c r="P1239" i="22"/>
  <c r="R1239" i="22" s="1"/>
  <c r="T1238" i="22"/>
  <c r="S1238" i="22"/>
  <c r="P1238" i="22"/>
  <c r="R1238" i="22" s="1"/>
  <c r="T1237" i="22"/>
  <c r="S1237" i="22"/>
  <c r="P1237" i="22"/>
  <c r="R1237" i="22" s="1"/>
  <c r="T1236" i="22"/>
  <c r="S1236" i="22"/>
  <c r="P1236" i="22"/>
  <c r="R1236" i="22" s="1"/>
  <c r="T1235" i="22"/>
  <c r="S1235" i="22"/>
  <c r="P1235" i="22"/>
  <c r="R1235" i="22" s="1"/>
  <c r="T1234" i="22"/>
  <c r="S1234" i="22"/>
  <c r="P1234" i="22"/>
  <c r="R1234" i="22" s="1"/>
  <c r="T1233" i="22"/>
  <c r="S1233" i="22"/>
  <c r="P1233" i="22"/>
  <c r="R1233" i="22" s="1"/>
  <c r="T1232" i="22"/>
  <c r="S1232" i="22"/>
  <c r="P1232" i="22"/>
  <c r="R1232" i="22" s="1"/>
  <c r="T1231" i="22"/>
  <c r="S1231" i="22"/>
  <c r="P1231" i="22"/>
  <c r="R1231" i="22" s="1"/>
  <c r="T1230" i="22"/>
  <c r="S1230" i="22"/>
  <c r="P1230" i="22"/>
  <c r="R1230" i="22" s="1"/>
  <c r="T1229" i="22"/>
  <c r="S1229" i="22"/>
  <c r="P1229" i="22"/>
  <c r="R1229" i="22" s="1"/>
  <c r="T1228" i="22"/>
  <c r="S1228" i="22"/>
  <c r="P1228" i="22"/>
  <c r="R1228" i="22" s="1"/>
  <c r="T1227" i="22"/>
  <c r="S1227" i="22"/>
  <c r="P1227" i="22"/>
  <c r="R1227" i="22" s="1"/>
  <c r="T1226" i="22"/>
  <c r="S1226" i="22"/>
  <c r="P1226" i="22"/>
  <c r="R1226" i="22" s="1"/>
  <c r="T1225" i="22"/>
  <c r="S1225" i="22"/>
  <c r="P1225" i="22"/>
  <c r="R1225" i="22" s="1"/>
  <c r="T1224" i="22"/>
  <c r="S1224" i="22"/>
  <c r="P1224" i="22"/>
  <c r="R1224" i="22" s="1"/>
  <c r="T1223" i="22"/>
  <c r="S1223" i="22"/>
  <c r="P1223" i="22"/>
  <c r="R1223" i="22" s="1"/>
  <c r="T1222" i="22"/>
  <c r="S1222" i="22"/>
  <c r="P1222" i="22"/>
  <c r="R1222" i="22" s="1"/>
  <c r="T1221" i="22"/>
  <c r="S1221" i="22"/>
  <c r="P1221" i="22"/>
  <c r="R1221" i="22" s="1"/>
  <c r="T1220" i="22"/>
  <c r="S1220" i="22"/>
  <c r="P1220" i="22"/>
  <c r="R1220" i="22" s="1"/>
  <c r="T1219" i="22"/>
  <c r="S1219" i="22"/>
  <c r="P1219" i="22"/>
  <c r="R1219" i="22" s="1"/>
  <c r="T1218" i="22"/>
  <c r="S1218" i="22"/>
  <c r="P1218" i="22"/>
  <c r="R1218" i="22" s="1"/>
  <c r="T1217" i="22"/>
  <c r="S1217" i="22"/>
  <c r="P1217" i="22"/>
  <c r="R1217" i="22" s="1"/>
  <c r="T1216" i="22"/>
  <c r="S1216" i="22"/>
  <c r="P1216" i="22"/>
  <c r="R1216" i="22" s="1"/>
  <c r="T1215" i="22"/>
  <c r="S1215" i="22"/>
  <c r="P1215" i="22"/>
  <c r="R1215" i="22" s="1"/>
  <c r="T1214" i="22"/>
  <c r="S1214" i="22"/>
  <c r="P1214" i="22"/>
  <c r="R1214" i="22" s="1"/>
  <c r="T1213" i="22"/>
  <c r="S1213" i="22"/>
  <c r="P1213" i="22"/>
  <c r="R1213" i="22" s="1"/>
  <c r="T1212" i="22"/>
  <c r="S1212" i="22"/>
  <c r="P1212" i="22"/>
  <c r="R1212" i="22" s="1"/>
  <c r="T1211" i="22"/>
  <c r="S1211" i="22"/>
  <c r="P1211" i="22"/>
  <c r="R1211" i="22" s="1"/>
  <c r="T1210" i="22"/>
  <c r="S1210" i="22"/>
  <c r="P1210" i="22"/>
  <c r="R1210" i="22" s="1"/>
  <c r="T1209" i="22"/>
  <c r="S1209" i="22"/>
  <c r="P1209" i="22"/>
  <c r="R1209" i="22" s="1"/>
  <c r="T1208" i="22"/>
  <c r="S1208" i="22"/>
  <c r="P1208" i="22"/>
  <c r="R1208" i="22" s="1"/>
  <c r="T1207" i="22"/>
  <c r="S1207" i="22"/>
  <c r="P1207" i="22"/>
  <c r="R1207" i="22" s="1"/>
  <c r="T1206" i="22"/>
  <c r="S1206" i="22"/>
  <c r="P1206" i="22"/>
  <c r="R1206" i="22" s="1"/>
  <c r="T1205" i="22"/>
  <c r="S1205" i="22"/>
  <c r="P1205" i="22"/>
  <c r="R1205" i="22" s="1"/>
  <c r="T1204" i="22"/>
  <c r="S1204" i="22"/>
  <c r="P1204" i="22"/>
  <c r="R1204" i="22" s="1"/>
  <c r="T1203" i="22"/>
  <c r="S1203" i="22"/>
  <c r="P1203" i="22"/>
  <c r="R1203" i="22" s="1"/>
  <c r="T1202" i="22"/>
  <c r="S1202" i="22"/>
  <c r="P1202" i="22"/>
  <c r="R1202" i="22" s="1"/>
  <c r="T1201" i="22"/>
  <c r="S1201" i="22"/>
  <c r="P1201" i="22"/>
  <c r="R1201" i="22" s="1"/>
  <c r="T1200" i="22"/>
  <c r="S1200" i="22"/>
  <c r="P1200" i="22"/>
  <c r="R1200" i="22" s="1"/>
  <c r="T1199" i="22"/>
  <c r="S1199" i="22"/>
  <c r="P1199" i="22"/>
  <c r="R1199" i="22" s="1"/>
  <c r="T1198" i="22"/>
  <c r="S1198" i="22"/>
  <c r="P1198" i="22"/>
  <c r="R1198" i="22" s="1"/>
  <c r="T1197" i="22"/>
  <c r="S1197" i="22"/>
  <c r="P1197" i="22"/>
  <c r="R1197" i="22" s="1"/>
  <c r="T1196" i="22"/>
  <c r="S1196" i="22"/>
  <c r="P1196" i="22"/>
  <c r="R1196" i="22" s="1"/>
  <c r="T1195" i="22"/>
  <c r="S1195" i="22"/>
  <c r="P1195" i="22"/>
  <c r="R1195" i="22" s="1"/>
  <c r="T1194" i="22"/>
  <c r="S1194" i="22"/>
  <c r="P1194" i="22"/>
  <c r="R1194" i="22" s="1"/>
  <c r="T1193" i="22"/>
  <c r="S1193" i="22"/>
  <c r="P1193" i="22"/>
  <c r="R1193" i="22" s="1"/>
  <c r="T1192" i="22"/>
  <c r="S1192" i="22"/>
  <c r="P1192" i="22"/>
  <c r="R1192" i="22" s="1"/>
  <c r="T1191" i="22"/>
  <c r="S1191" i="22"/>
  <c r="P1191" i="22"/>
  <c r="R1191" i="22" s="1"/>
  <c r="T1190" i="22"/>
  <c r="S1190" i="22"/>
  <c r="P1190" i="22"/>
  <c r="R1190" i="22" s="1"/>
  <c r="T1189" i="22"/>
  <c r="S1189" i="22"/>
  <c r="P1189" i="22"/>
  <c r="R1189" i="22" s="1"/>
  <c r="T1188" i="22"/>
  <c r="S1188" i="22"/>
  <c r="P1188" i="22"/>
  <c r="R1188" i="22" s="1"/>
  <c r="T1187" i="22"/>
  <c r="S1187" i="22"/>
  <c r="P1187" i="22"/>
  <c r="R1187" i="22" s="1"/>
  <c r="T1186" i="22"/>
  <c r="S1186" i="22"/>
  <c r="P1186" i="22"/>
  <c r="R1186" i="22" s="1"/>
  <c r="T1185" i="22"/>
  <c r="S1185" i="22"/>
  <c r="P1185" i="22"/>
  <c r="R1185" i="22" s="1"/>
  <c r="T1184" i="22"/>
  <c r="S1184" i="22"/>
  <c r="P1184" i="22"/>
  <c r="R1184" i="22" s="1"/>
  <c r="T1183" i="22"/>
  <c r="S1183" i="22"/>
  <c r="P1183" i="22"/>
  <c r="R1183" i="22" s="1"/>
  <c r="T1182" i="22"/>
  <c r="S1182" i="22"/>
  <c r="P1182" i="22"/>
  <c r="R1182" i="22" s="1"/>
  <c r="T1181" i="22"/>
  <c r="S1181" i="22"/>
  <c r="P1181" i="22"/>
  <c r="R1181" i="22" s="1"/>
  <c r="T1180" i="22"/>
  <c r="S1180" i="22"/>
  <c r="P1180" i="22"/>
  <c r="R1180" i="22" s="1"/>
  <c r="T1179" i="22"/>
  <c r="S1179" i="22"/>
  <c r="P1179" i="22"/>
  <c r="R1179" i="22" s="1"/>
  <c r="T1178" i="22"/>
  <c r="S1178" i="22"/>
  <c r="P1178" i="22"/>
  <c r="R1178" i="22" s="1"/>
  <c r="T1177" i="22"/>
  <c r="S1177" i="22"/>
  <c r="P1177" i="22"/>
  <c r="R1177" i="22" s="1"/>
  <c r="T1176" i="22"/>
  <c r="S1176" i="22"/>
  <c r="P1176" i="22"/>
  <c r="R1176" i="22" s="1"/>
  <c r="T1175" i="22"/>
  <c r="S1175" i="22"/>
  <c r="P1175" i="22"/>
  <c r="R1175" i="22" s="1"/>
  <c r="T1174" i="22"/>
  <c r="S1174" i="22"/>
  <c r="P1174" i="22"/>
  <c r="R1174" i="22" s="1"/>
  <c r="T1173" i="22"/>
  <c r="S1173" i="22"/>
  <c r="P1173" i="22"/>
  <c r="R1173" i="22" s="1"/>
  <c r="T1172" i="22"/>
  <c r="S1172" i="22"/>
  <c r="P1172" i="22"/>
  <c r="R1172" i="22" s="1"/>
  <c r="T1171" i="22"/>
  <c r="S1171" i="22"/>
  <c r="P1171" i="22"/>
  <c r="R1171" i="22" s="1"/>
  <c r="T1170" i="22"/>
  <c r="S1170" i="22"/>
  <c r="P1170" i="22"/>
  <c r="R1170" i="22" s="1"/>
  <c r="T1169" i="22"/>
  <c r="S1169" i="22"/>
  <c r="P1169" i="22"/>
  <c r="R1169" i="22" s="1"/>
  <c r="T1168" i="22"/>
  <c r="S1168" i="22"/>
  <c r="P1168" i="22"/>
  <c r="R1168" i="22" s="1"/>
  <c r="T1167" i="22"/>
  <c r="S1167" i="22"/>
  <c r="P1167" i="22"/>
  <c r="R1167" i="22" s="1"/>
  <c r="T1166" i="22"/>
  <c r="S1166" i="22"/>
  <c r="P1166" i="22"/>
  <c r="R1166" i="22" s="1"/>
  <c r="T1165" i="22"/>
  <c r="S1165" i="22"/>
  <c r="P1165" i="22"/>
  <c r="R1165" i="22" s="1"/>
  <c r="T1164" i="22"/>
  <c r="S1164" i="22"/>
  <c r="P1164" i="22"/>
  <c r="R1164" i="22" s="1"/>
  <c r="T1163" i="22"/>
  <c r="S1163" i="22"/>
  <c r="P1163" i="22"/>
  <c r="R1163" i="22" s="1"/>
  <c r="T1162" i="22"/>
  <c r="S1162" i="22"/>
  <c r="P1162" i="22"/>
  <c r="R1162" i="22" s="1"/>
  <c r="T1161" i="22"/>
  <c r="S1161" i="22"/>
  <c r="P1161" i="22"/>
  <c r="R1161" i="22" s="1"/>
  <c r="T1160" i="22"/>
  <c r="S1160" i="22"/>
  <c r="P1160" i="22"/>
  <c r="R1160" i="22" s="1"/>
  <c r="T1159" i="22"/>
  <c r="S1159" i="22"/>
  <c r="P1159" i="22"/>
  <c r="R1159" i="22" s="1"/>
  <c r="T1158" i="22"/>
  <c r="S1158" i="22"/>
  <c r="P1158" i="22"/>
  <c r="R1158" i="22" s="1"/>
  <c r="T1157" i="22"/>
  <c r="S1157" i="22"/>
  <c r="P1157" i="22"/>
  <c r="R1157" i="22" s="1"/>
  <c r="T1156" i="22"/>
  <c r="S1156" i="22"/>
  <c r="P1156" i="22"/>
  <c r="R1156" i="22" s="1"/>
  <c r="T1155" i="22"/>
  <c r="S1155" i="22"/>
  <c r="P1155" i="22"/>
  <c r="R1155" i="22" s="1"/>
  <c r="T1154" i="22"/>
  <c r="S1154" i="22"/>
  <c r="P1154" i="22"/>
  <c r="R1154" i="22" s="1"/>
  <c r="T1153" i="22"/>
  <c r="S1153" i="22"/>
  <c r="P1153" i="22"/>
  <c r="R1153" i="22" s="1"/>
  <c r="T1152" i="22"/>
  <c r="S1152" i="22"/>
  <c r="P1152" i="22"/>
  <c r="R1152" i="22" s="1"/>
  <c r="T1151" i="22"/>
  <c r="S1151" i="22"/>
  <c r="P1151" i="22"/>
  <c r="R1151" i="22" s="1"/>
  <c r="T1150" i="22"/>
  <c r="S1150" i="22"/>
  <c r="P1150" i="22"/>
  <c r="R1150" i="22" s="1"/>
  <c r="T1149" i="22"/>
  <c r="S1149" i="22"/>
  <c r="R1149" i="22"/>
  <c r="P1149" i="22"/>
  <c r="T1148" i="22"/>
  <c r="S1148" i="22"/>
  <c r="P1148" i="22"/>
  <c r="R1148" i="22" s="1"/>
  <c r="T1147" i="22"/>
  <c r="S1147" i="22"/>
  <c r="P1147" i="22"/>
  <c r="R1147" i="22" s="1"/>
  <c r="T1146" i="22"/>
  <c r="S1146" i="22"/>
  <c r="P1146" i="22"/>
  <c r="R1146" i="22" s="1"/>
  <c r="T1145" i="22"/>
  <c r="S1145" i="22"/>
  <c r="P1145" i="22"/>
  <c r="R1145" i="22" s="1"/>
  <c r="T1144" i="22"/>
  <c r="S1144" i="22"/>
  <c r="P1144" i="22"/>
  <c r="R1144" i="22" s="1"/>
  <c r="T1143" i="22"/>
  <c r="S1143" i="22"/>
  <c r="P1143" i="22"/>
  <c r="R1143" i="22" s="1"/>
  <c r="T1142" i="22"/>
  <c r="S1142" i="22"/>
  <c r="P1142" i="22"/>
  <c r="R1142" i="22" s="1"/>
  <c r="T1141" i="22"/>
  <c r="S1141" i="22"/>
  <c r="P1141" i="22"/>
  <c r="R1141" i="22" s="1"/>
  <c r="T1140" i="22"/>
  <c r="S1140" i="22"/>
  <c r="P1140" i="22"/>
  <c r="R1140" i="22" s="1"/>
  <c r="T1139" i="22"/>
  <c r="S1139" i="22"/>
  <c r="P1139" i="22"/>
  <c r="R1139" i="22" s="1"/>
  <c r="T1138" i="22"/>
  <c r="S1138" i="22"/>
  <c r="P1138" i="22"/>
  <c r="R1138" i="22" s="1"/>
  <c r="T1137" i="22"/>
  <c r="S1137" i="22"/>
  <c r="P1137" i="22"/>
  <c r="R1137" i="22" s="1"/>
  <c r="T1136" i="22"/>
  <c r="S1136" i="22"/>
  <c r="P1136" i="22"/>
  <c r="R1136" i="22" s="1"/>
  <c r="T1135" i="22"/>
  <c r="S1135" i="22"/>
  <c r="P1135" i="22"/>
  <c r="R1135" i="22" s="1"/>
  <c r="T1134" i="22"/>
  <c r="S1134" i="22"/>
  <c r="P1134" i="22"/>
  <c r="R1134" i="22" s="1"/>
  <c r="T1133" i="22"/>
  <c r="S1133" i="22"/>
  <c r="P1133" i="22"/>
  <c r="R1133" i="22" s="1"/>
  <c r="T1132" i="22"/>
  <c r="S1132" i="22"/>
  <c r="P1132" i="22"/>
  <c r="R1132" i="22" s="1"/>
  <c r="T1131" i="22"/>
  <c r="S1131" i="22"/>
  <c r="P1131" i="22"/>
  <c r="R1131" i="22" s="1"/>
  <c r="T1130" i="22"/>
  <c r="S1130" i="22"/>
  <c r="P1130" i="22"/>
  <c r="R1130" i="22" s="1"/>
  <c r="T1129" i="22"/>
  <c r="S1129" i="22"/>
  <c r="P1129" i="22"/>
  <c r="R1129" i="22" s="1"/>
  <c r="T1128" i="22"/>
  <c r="S1128" i="22"/>
  <c r="P1128" i="22"/>
  <c r="R1128" i="22" s="1"/>
  <c r="T1127" i="22"/>
  <c r="S1127" i="22"/>
  <c r="P1127" i="22"/>
  <c r="R1127" i="22" s="1"/>
  <c r="T1126" i="22"/>
  <c r="S1126" i="22"/>
  <c r="P1126" i="22"/>
  <c r="R1126" i="22" s="1"/>
  <c r="T1125" i="22"/>
  <c r="S1125" i="22"/>
  <c r="P1125" i="22"/>
  <c r="R1125" i="22" s="1"/>
  <c r="T1124" i="22"/>
  <c r="S1124" i="22"/>
  <c r="P1124" i="22"/>
  <c r="R1124" i="22" s="1"/>
  <c r="T1123" i="22"/>
  <c r="S1123" i="22"/>
  <c r="P1123" i="22"/>
  <c r="R1123" i="22" s="1"/>
  <c r="T1122" i="22"/>
  <c r="S1122" i="22"/>
  <c r="P1122" i="22"/>
  <c r="R1122" i="22" s="1"/>
  <c r="T1121" i="22"/>
  <c r="S1121" i="22"/>
  <c r="P1121" i="22"/>
  <c r="R1121" i="22" s="1"/>
  <c r="T1120" i="22"/>
  <c r="S1120" i="22"/>
  <c r="P1120" i="22"/>
  <c r="R1120" i="22" s="1"/>
  <c r="T1119" i="22"/>
  <c r="S1119" i="22"/>
  <c r="P1119" i="22"/>
  <c r="R1119" i="22" s="1"/>
  <c r="T1118" i="22"/>
  <c r="S1118" i="22"/>
  <c r="P1118" i="22"/>
  <c r="R1118" i="22" s="1"/>
  <c r="T1117" i="22"/>
  <c r="S1117" i="22"/>
  <c r="P1117" i="22"/>
  <c r="R1117" i="22" s="1"/>
  <c r="T1116" i="22"/>
  <c r="S1116" i="22"/>
  <c r="P1116" i="22"/>
  <c r="R1116" i="22" s="1"/>
  <c r="T1115" i="22"/>
  <c r="S1115" i="22"/>
  <c r="P1115" i="22"/>
  <c r="R1115" i="22" s="1"/>
  <c r="T1114" i="22"/>
  <c r="S1114" i="22"/>
  <c r="P1114" i="22"/>
  <c r="R1114" i="22" s="1"/>
  <c r="T1113" i="22"/>
  <c r="S1113" i="22"/>
  <c r="P1113" i="22"/>
  <c r="R1113" i="22" s="1"/>
  <c r="T1112" i="22"/>
  <c r="S1112" i="22"/>
  <c r="P1112" i="22"/>
  <c r="R1112" i="22" s="1"/>
  <c r="T1111" i="22"/>
  <c r="S1111" i="22"/>
  <c r="P1111" i="22"/>
  <c r="R1111" i="22" s="1"/>
  <c r="T1110" i="22"/>
  <c r="S1110" i="22"/>
  <c r="P1110" i="22"/>
  <c r="R1110" i="22" s="1"/>
  <c r="T1109" i="22"/>
  <c r="S1109" i="22"/>
  <c r="P1109" i="22"/>
  <c r="R1109" i="22" s="1"/>
  <c r="T1108" i="22"/>
  <c r="S1108" i="22"/>
  <c r="P1108" i="22"/>
  <c r="R1108" i="22" s="1"/>
  <c r="T1107" i="22"/>
  <c r="S1107" i="22"/>
  <c r="P1107" i="22"/>
  <c r="R1107" i="22" s="1"/>
  <c r="T1106" i="22"/>
  <c r="S1106" i="22"/>
  <c r="P1106" i="22"/>
  <c r="R1106" i="22" s="1"/>
  <c r="T1105" i="22"/>
  <c r="S1105" i="22"/>
  <c r="P1105" i="22"/>
  <c r="R1105" i="22" s="1"/>
  <c r="T1104" i="22"/>
  <c r="S1104" i="22"/>
  <c r="P1104" i="22"/>
  <c r="R1104" i="22" s="1"/>
  <c r="T1103" i="22"/>
  <c r="S1103" i="22"/>
  <c r="P1103" i="22"/>
  <c r="R1103" i="22" s="1"/>
  <c r="T1102" i="22"/>
  <c r="S1102" i="22"/>
  <c r="P1102" i="22"/>
  <c r="R1102" i="22" s="1"/>
  <c r="T1101" i="22"/>
  <c r="S1101" i="22"/>
  <c r="P1101" i="22"/>
  <c r="R1101" i="22" s="1"/>
  <c r="T1100" i="22"/>
  <c r="S1100" i="22"/>
  <c r="P1100" i="22"/>
  <c r="R1100" i="22" s="1"/>
  <c r="T1099" i="22"/>
  <c r="S1099" i="22"/>
  <c r="P1099" i="22"/>
  <c r="R1099" i="22" s="1"/>
  <c r="T1098" i="22"/>
  <c r="S1098" i="22"/>
  <c r="P1098" i="22"/>
  <c r="R1098" i="22" s="1"/>
  <c r="T1097" i="22"/>
  <c r="S1097" i="22"/>
  <c r="P1097" i="22"/>
  <c r="R1097" i="22" s="1"/>
  <c r="T1096" i="22"/>
  <c r="S1096" i="22"/>
  <c r="P1096" i="22"/>
  <c r="R1096" i="22" s="1"/>
  <c r="T1095" i="22"/>
  <c r="S1095" i="22"/>
  <c r="P1095" i="22"/>
  <c r="R1095" i="22" s="1"/>
  <c r="T1094" i="22"/>
  <c r="S1094" i="22"/>
  <c r="P1094" i="22"/>
  <c r="R1094" i="22" s="1"/>
  <c r="T1093" i="22"/>
  <c r="S1093" i="22"/>
  <c r="P1093" i="22"/>
  <c r="R1093" i="22" s="1"/>
  <c r="T1092" i="22"/>
  <c r="S1092" i="22"/>
  <c r="P1092" i="22"/>
  <c r="R1092" i="22" s="1"/>
  <c r="T1091" i="22"/>
  <c r="S1091" i="22"/>
  <c r="P1091" i="22"/>
  <c r="R1091" i="22" s="1"/>
  <c r="T1090" i="22"/>
  <c r="S1090" i="22"/>
  <c r="P1090" i="22"/>
  <c r="R1090" i="22" s="1"/>
  <c r="T1089" i="22"/>
  <c r="S1089" i="22"/>
  <c r="P1089" i="22"/>
  <c r="R1089" i="22" s="1"/>
  <c r="T1088" i="22"/>
  <c r="S1088" i="22"/>
  <c r="P1088" i="22"/>
  <c r="R1088" i="22" s="1"/>
  <c r="T1087" i="22"/>
  <c r="S1087" i="22"/>
  <c r="P1087" i="22"/>
  <c r="R1087" i="22" s="1"/>
  <c r="T1086" i="22"/>
  <c r="S1086" i="22"/>
  <c r="P1086" i="22"/>
  <c r="R1086" i="22" s="1"/>
  <c r="T1085" i="22"/>
  <c r="S1085" i="22"/>
  <c r="P1085" i="22"/>
  <c r="R1085" i="22" s="1"/>
  <c r="T1084" i="22"/>
  <c r="S1084" i="22"/>
  <c r="P1084" i="22"/>
  <c r="R1084" i="22" s="1"/>
  <c r="T1083" i="22"/>
  <c r="S1083" i="22"/>
  <c r="P1083" i="22"/>
  <c r="R1083" i="22" s="1"/>
  <c r="T1082" i="22"/>
  <c r="S1082" i="22"/>
  <c r="P1082" i="22"/>
  <c r="R1082" i="22" s="1"/>
  <c r="T1081" i="22"/>
  <c r="S1081" i="22"/>
  <c r="P1081" i="22"/>
  <c r="R1081" i="22" s="1"/>
  <c r="T1080" i="22"/>
  <c r="S1080" i="22"/>
  <c r="P1080" i="22"/>
  <c r="R1080" i="22" s="1"/>
  <c r="T1079" i="22"/>
  <c r="S1079" i="22"/>
  <c r="P1079" i="22"/>
  <c r="R1079" i="22" s="1"/>
  <c r="T1078" i="22"/>
  <c r="S1078" i="22"/>
  <c r="P1078" i="22"/>
  <c r="R1078" i="22" s="1"/>
  <c r="T1077" i="22"/>
  <c r="S1077" i="22"/>
  <c r="P1077" i="22"/>
  <c r="R1077" i="22" s="1"/>
  <c r="T1076" i="22"/>
  <c r="S1076" i="22"/>
  <c r="P1076" i="22"/>
  <c r="R1076" i="22" s="1"/>
  <c r="T1075" i="22"/>
  <c r="S1075" i="22"/>
  <c r="P1075" i="22"/>
  <c r="R1075" i="22" s="1"/>
  <c r="T1074" i="22"/>
  <c r="S1074" i="22"/>
  <c r="P1074" i="22"/>
  <c r="R1074" i="22" s="1"/>
  <c r="T1073" i="22"/>
  <c r="S1073" i="22"/>
  <c r="P1073" i="22"/>
  <c r="R1073" i="22" s="1"/>
  <c r="T1072" i="22"/>
  <c r="S1072" i="22"/>
  <c r="P1072" i="22"/>
  <c r="R1072" i="22" s="1"/>
  <c r="T1071" i="22"/>
  <c r="S1071" i="22"/>
  <c r="P1071" i="22"/>
  <c r="R1071" i="22" s="1"/>
  <c r="T1070" i="22"/>
  <c r="S1070" i="22"/>
  <c r="P1070" i="22"/>
  <c r="R1070" i="22" s="1"/>
  <c r="T1069" i="22"/>
  <c r="S1069" i="22"/>
  <c r="P1069" i="22"/>
  <c r="R1069" i="22" s="1"/>
  <c r="T1068" i="22"/>
  <c r="S1068" i="22"/>
  <c r="P1068" i="22"/>
  <c r="R1068" i="22" s="1"/>
  <c r="T1067" i="22"/>
  <c r="S1067" i="22"/>
  <c r="P1067" i="22"/>
  <c r="R1067" i="22" s="1"/>
  <c r="T1066" i="22"/>
  <c r="S1066" i="22"/>
  <c r="P1066" i="22"/>
  <c r="R1066" i="22" s="1"/>
  <c r="T1065" i="22"/>
  <c r="S1065" i="22"/>
  <c r="R1065" i="22"/>
  <c r="P1065" i="22"/>
  <c r="T1064" i="22"/>
  <c r="S1064" i="22"/>
  <c r="P1064" i="22"/>
  <c r="R1064" i="22" s="1"/>
  <c r="T1063" i="22"/>
  <c r="S1063" i="22"/>
  <c r="P1063" i="22"/>
  <c r="R1063" i="22" s="1"/>
  <c r="T1062" i="22"/>
  <c r="S1062" i="22"/>
  <c r="P1062" i="22"/>
  <c r="R1062" i="22" s="1"/>
  <c r="T1061" i="22"/>
  <c r="S1061" i="22"/>
  <c r="P1061" i="22"/>
  <c r="R1061" i="22" s="1"/>
  <c r="T1060" i="22"/>
  <c r="S1060" i="22"/>
  <c r="P1060" i="22"/>
  <c r="R1060" i="22" s="1"/>
  <c r="T1059" i="22"/>
  <c r="S1059" i="22"/>
  <c r="P1059" i="22"/>
  <c r="R1059" i="22" s="1"/>
  <c r="T1058" i="22"/>
  <c r="S1058" i="22"/>
  <c r="P1058" i="22"/>
  <c r="R1058" i="22" s="1"/>
  <c r="T1057" i="22"/>
  <c r="S1057" i="22"/>
  <c r="P1057" i="22"/>
  <c r="R1057" i="22" s="1"/>
  <c r="T1056" i="22"/>
  <c r="S1056" i="22"/>
  <c r="P1056" i="22"/>
  <c r="R1056" i="22" s="1"/>
  <c r="T1055" i="22"/>
  <c r="S1055" i="22"/>
  <c r="R1055" i="22"/>
  <c r="P1055" i="22"/>
  <c r="T1054" i="22"/>
  <c r="S1054" i="22"/>
  <c r="P1054" i="22"/>
  <c r="R1054" i="22" s="1"/>
  <c r="T1053" i="22"/>
  <c r="S1053" i="22"/>
  <c r="P1053" i="22"/>
  <c r="R1053" i="22" s="1"/>
  <c r="T1052" i="22"/>
  <c r="S1052" i="22"/>
  <c r="P1052" i="22"/>
  <c r="R1052" i="22" s="1"/>
  <c r="T1051" i="22"/>
  <c r="S1051" i="22"/>
  <c r="P1051" i="22"/>
  <c r="R1051" i="22" s="1"/>
  <c r="T1050" i="22"/>
  <c r="S1050" i="22"/>
  <c r="P1050" i="22"/>
  <c r="R1050" i="22" s="1"/>
  <c r="T1049" i="22"/>
  <c r="S1049" i="22"/>
  <c r="P1049" i="22"/>
  <c r="R1049" i="22" s="1"/>
  <c r="T1048" i="22"/>
  <c r="S1048" i="22"/>
  <c r="P1048" i="22"/>
  <c r="R1048" i="22" s="1"/>
  <c r="T1047" i="22"/>
  <c r="S1047" i="22"/>
  <c r="P1047" i="22"/>
  <c r="R1047" i="22" s="1"/>
  <c r="T1046" i="22"/>
  <c r="S1046" i="22"/>
  <c r="P1046" i="22"/>
  <c r="R1046" i="22" s="1"/>
  <c r="T1045" i="22"/>
  <c r="S1045" i="22"/>
  <c r="P1045" i="22"/>
  <c r="R1045" i="22" s="1"/>
  <c r="T1044" i="22"/>
  <c r="S1044" i="22"/>
  <c r="P1044" i="22"/>
  <c r="R1044" i="22" s="1"/>
  <c r="T1043" i="22"/>
  <c r="S1043" i="22"/>
  <c r="P1043" i="22"/>
  <c r="R1043" i="22" s="1"/>
  <c r="T1042" i="22"/>
  <c r="S1042" i="22"/>
  <c r="P1042" i="22"/>
  <c r="R1042" i="22" s="1"/>
  <c r="T1041" i="22"/>
  <c r="S1041" i="22"/>
  <c r="P1041" i="22"/>
  <c r="R1041" i="22" s="1"/>
  <c r="T1040" i="22"/>
  <c r="S1040" i="22"/>
  <c r="P1040" i="22"/>
  <c r="R1040" i="22" s="1"/>
  <c r="T1039" i="22"/>
  <c r="S1039" i="22"/>
  <c r="P1039" i="22"/>
  <c r="R1039" i="22" s="1"/>
  <c r="T1038" i="22"/>
  <c r="S1038" i="22"/>
  <c r="P1038" i="22"/>
  <c r="R1038" i="22" s="1"/>
  <c r="T1037" i="22"/>
  <c r="S1037" i="22"/>
  <c r="P1037" i="22"/>
  <c r="R1037" i="22" s="1"/>
  <c r="T1036" i="22"/>
  <c r="S1036" i="22"/>
  <c r="P1036" i="22"/>
  <c r="R1036" i="22" s="1"/>
  <c r="T1035" i="22"/>
  <c r="S1035" i="22"/>
  <c r="P1035" i="22"/>
  <c r="R1035" i="22" s="1"/>
  <c r="T1034" i="22"/>
  <c r="S1034" i="22"/>
  <c r="P1034" i="22"/>
  <c r="R1034" i="22" s="1"/>
  <c r="T1033" i="22"/>
  <c r="S1033" i="22"/>
  <c r="P1033" i="22"/>
  <c r="R1033" i="22" s="1"/>
  <c r="T1032" i="22"/>
  <c r="S1032" i="22"/>
  <c r="P1032" i="22"/>
  <c r="R1032" i="22" s="1"/>
  <c r="T1031" i="22"/>
  <c r="S1031" i="22"/>
  <c r="P1031" i="22"/>
  <c r="R1031" i="22" s="1"/>
  <c r="T1030" i="22"/>
  <c r="S1030" i="22"/>
  <c r="P1030" i="22"/>
  <c r="R1030" i="22" s="1"/>
  <c r="T1029" i="22"/>
  <c r="S1029" i="22"/>
  <c r="P1029" i="22"/>
  <c r="R1029" i="22" s="1"/>
  <c r="T1028" i="22"/>
  <c r="S1028" i="22"/>
  <c r="P1028" i="22"/>
  <c r="R1028" i="22" s="1"/>
  <c r="T1027" i="22"/>
  <c r="S1027" i="22"/>
  <c r="P1027" i="22"/>
  <c r="R1027" i="22" s="1"/>
  <c r="T1026" i="22"/>
  <c r="S1026" i="22"/>
  <c r="P1026" i="22"/>
  <c r="R1026" i="22" s="1"/>
  <c r="T1025" i="22"/>
  <c r="S1025" i="22"/>
  <c r="P1025" i="22"/>
  <c r="R1025" i="22" s="1"/>
  <c r="T1024" i="22"/>
  <c r="S1024" i="22"/>
  <c r="P1024" i="22"/>
  <c r="R1024" i="22" s="1"/>
  <c r="T1023" i="22"/>
  <c r="S1023" i="22"/>
  <c r="P1023" i="22"/>
  <c r="R1023" i="22" s="1"/>
  <c r="T1022" i="22"/>
  <c r="S1022" i="22"/>
  <c r="P1022" i="22"/>
  <c r="R1022" i="22" s="1"/>
  <c r="T1021" i="22"/>
  <c r="S1021" i="22"/>
  <c r="P1021" i="22"/>
  <c r="R1021" i="22" s="1"/>
  <c r="T1020" i="22"/>
  <c r="S1020" i="22"/>
  <c r="P1020" i="22"/>
  <c r="R1020" i="22" s="1"/>
  <c r="T1019" i="22"/>
  <c r="S1019" i="22"/>
  <c r="P1019" i="22"/>
  <c r="R1019" i="22" s="1"/>
  <c r="T1018" i="22"/>
  <c r="S1018" i="22"/>
  <c r="P1018" i="22"/>
  <c r="R1018" i="22" s="1"/>
  <c r="T1017" i="22"/>
  <c r="S1017" i="22"/>
  <c r="P1017" i="22"/>
  <c r="R1017" i="22" s="1"/>
  <c r="T1016" i="22"/>
  <c r="S1016" i="22"/>
  <c r="P1016" i="22"/>
  <c r="R1016" i="22" s="1"/>
  <c r="T1015" i="22"/>
  <c r="S1015" i="22"/>
  <c r="P1015" i="22"/>
  <c r="R1015" i="22" s="1"/>
  <c r="T1014" i="22"/>
  <c r="S1014" i="22"/>
  <c r="P1014" i="22"/>
  <c r="R1014" i="22" s="1"/>
  <c r="T1013" i="22"/>
  <c r="S1013" i="22"/>
  <c r="P1013" i="22"/>
  <c r="R1013" i="22" s="1"/>
  <c r="T1012" i="22"/>
  <c r="S1012" i="22"/>
  <c r="P1012" i="22"/>
  <c r="R1012" i="22" s="1"/>
  <c r="T1011" i="22"/>
  <c r="S1011" i="22"/>
  <c r="P1011" i="22"/>
  <c r="R1011" i="22" s="1"/>
  <c r="T1010" i="22"/>
  <c r="S1010" i="22"/>
  <c r="P1010" i="22"/>
  <c r="R1010" i="22" s="1"/>
  <c r="T1009" i="22"/>
  <c r="S1009" i="22"/>
  <c r="P1009" i="22"/>
  <c r="R1009" i="22" s="1"/>
  <c r="T1008" i="22"/>
  <c r="S1008" i="22"/>
  <c r="P1008" i="22"/>
  <c r="R1008" i="22" s="1"/>
  <c r="T1007" i="22"/>
  <c r="S1007" i="22"/>
  <c r="P1007" i="22"/>
  <c r="R1007" i="22" s="1"/>
  <c r="T1006" i="22"/>
  <c r="S1006" i="22"/>
  <c r="P1006" i="22"/>
  <c r="R1006" i="22" s="1"/>
  <c r="T1005" i="22"/>
  <c r="S1005" i="22"/>
  <c r="P1005" i="22"/>
  <c r="R1005" i="22" s="1"/>
  <c r="T1004" i="22"/>
  <c r="S1004" i="22"/>
  <c r="P1004" i="22"/>
  <c r="R1004" i="22" s="1"/>
  <c r="T1003" i="22"/>
  <c r="S1003" i="22"/>
  <c r="P1003" i="22"/>
  <c r="R1003" i="22" s="1"/>
  <c r="T1002" i="22"/>
  <c r="S1002" i="22"/>
  <c r="P1002" i="22"/>
  <c r="R1002" i="22" s="1"/>
  <c r="T1001" i="22"/>
  <c r="S1001" i="22"/>
  <c r="P1001" i="22"/>
  <c r="R1001" i="22" s="1"/>
  <c r="T1000" i="22"/>
  <c r="S1000" i="22"/>
  <c r="P1000" i="22"/>
  <c r="R1000" i="22" s="1"/>
  <c r="T999" i="22"/>
  <c r="S999" i="22"/>
  <c r="P999" i="22"/>
  <c r="R999" i="22" s="1"/>
  <c r="T998" i="22"/>
  <c r="S998" i="22"/>
  <c r="P998" i="22"/>
  <c r="R998" i="22" s="1"/>
  <c r="T997" i="22"/>
  <c r="S997" i="22"/>
  <c r="R997" i="22"/>
  <c r="P997" i="22"/>
  <c r="T996" i="22"/>
  <c r="S996" i="22"/>
  <c r="P996" i="22"/>
  <c r="R996" i="22" s="1"/>
  <c r="T995" i="22"/>
  <c r="S995" i="22"/>
  <c r="P995" i="22"/>
  <c r="R995" i="22" s="1"/>
  <c r="T994" i="22"/>
  <c r="S994" i="22"/>
  <c r="P994" i="22"/>
  <c r="R994" i="22" s="1"/>
  <c r="T993" i="22"/>
  <c r="S993" i="22"/>
  <c r="P993" i="22"/>
  <c r="R993" i="22" s="1"/>
  <c r="T992" i="22"/>
  <c r="S992" i="22"/>
  <c r="P992" i="22"/>
  <c r="R992" i="22" s="1"/>
  <c r="T991" i="22"/>
  <c r="S991" i="22"/>
  <c r="P991" i="22"/>
  <c r="R991" i="22" s="1"/>
  <c r="T990" i="22"/>
  <c r="S990" i="22"/>
  <c r="P990" i="22"/>
  <c r="R990" i="22" s="1"/>
  <c r="T989" i="22"/>
  <c r="S989" i="22"/>
  <c r="P989" i="22"/>
  <c r="R989" i="22" s="1"/>
  <c r="T988" i="22"/>
  <c r="S988" i="22"/>
  <c r="P988" i="22"/>
  <c r="R988" i="22" s="1"/>
  <c r="T987" i="22"/>
  <c r="S987" i="22"/>
  <c r="R987" i="22"/>
  <c r="P987" i="22"/>
  <c r="T986" i="22"/>
  <c r="S986" i="22"/>
  <c r="P986" i="22"/>
  <c r="R986" i="22" s="1"/>
  <c r="T985" i="22"/>
  <c r="S985" i="22"/>
  <c r="P985" i="22"/>
  <c r="R985" i="22" s="1"/>
  <c r="T984" i="22"/>
  <c r="S984" i="22"/>
  <c r="P984" i="22"/>
  <c r="R984" i="22" s="1"/>
  <c r="T983" i="22"/>
  <c r="S983" i="22"/>
  <c r="P983" i="22"/>
  <c r="R983" i="22" s="1"/>
  <c r="T982" i="22"/>
  <c r="S982" i="22"/>
  <c r="P982" i="22"/>
  <c r="R982" i="22" s="1"/>
  <c r="T981" i="22"/>
  <c r="S981" i="22"/>
  <c r="P981" i="22"/>
  <c r="R981" i="22" s="1"/>
  <c r="T980" i="22"/>
  <c r="S980" i="22"/>
  <c r="P980" i="22"/>
  <c r="R980" i="22" s="1"/>
  <c r="T979" i="22"/>
  <c r="S979" i="22"/>
  <c r="P979" i="22"/>
  <c r="R979" i="22" s="1"/>
  <c r="T978" i="22"/>
  <c r="S978" i="22"/>
  <c r="P978" i="22"/>
  <c r="R978" i="22" s="1"/>
  <c r="T977" i="22"/>
  <c r="S977" i="22"/>
  <c r="P977" i="22"/>
  <c r="R977" i="22" s="1"/>
  <c r="T976" i="22"/>
  <c r="S976" i="22"/>
  <c r="P976" i="22"/>
  <c r="R976" i="22" s="1"/>
  <c r="T975" i="22"/>
  <c r="S975" i="22"/>
  <c r="P975" i="22"/>
  <c r="R975" i="22" s="1"/>
  <c r="T974" i="22"/>
  <c r="S974" i="22"/>
  <c r="P974" i="22"/>
  <c r="R974" i="22" s="1"/>
  <c r="T973" i="22"/>
  <c r="S973" i="22"/>
  <c r="P973" i="22"/>
  <c r="R973" i="22" s="1"/>
  <c r="T972" i="22"/>
  <c r="S972" i="22"/>
  <c r="P972" i="22"/>
  <c r="R972" i="22" s="1"/>
  <c r="T971" i="22"/>
  <c r="S971" i="22"/>
  <c r="P971" i="22"/>
  <c r="R971" i="22" s="1"/>
  <c r="T970" i="22"/>
  <c r="S970" i="22"/>
  <c r="P970" i="22"/>
  <c r="R970" i="22" s="1"/>
  <c r="T969" i="22"/>
  <c r="S969" i="22"/>
  <c r="P969" i="22"/>
  <c r="R969" i="22" s="1"/>
  <c r="T968" i="22"/>
  <c r="S968" i="22"/>
  <c r="P968" i="22"/>
  <c r="R968" i="22" s="1"/>
  <c r="T967" i="22"/>
  <c r="S967" i="22"/>
  <c r="P967" i="22"/>
  <c r="R967" i="22" s="1"/>
  <c r="T966" i="22"/>
  <c r="S966" i="22"/>
  <c r="P966" i="22"/>
  <c r="R966" i="22" s="1"/>
  <c r="T965" i="22"/>
  <c r="S965" i="22"/>
  <c r="P965" i="22"/>
  <c r="R965" i="22" s="1"/>
  <c r="T964" i="22"/>
  <c r="S964" i="22"/>
  <c r="P964" i="22"/>
  <c r="R964" i="22" s="1"/>
  <c r="T963" i="22"/>
  <c r="S963" i="22"/>
  <c r="P963" i="22"/>
  <c r="R963" i="22" s="1"/>
  <c r="T962" i="22"/>
  <c r="S962" i="22"/>
  <c r="P962" i="22"/>
  <c r="R962" i="22" s="1"/>
  <c r="T961" i="22"/>
  <c r="S961" i="22"/>
  <c r="P961" i="22"/>
  <c r="R961" i="22" s="1"/>
  <c r="T960" i="22"/>
  <c r="S960" i="22"/>
  <c r="P960" i="22"/>
  <c r="R960" i="22" s="1"/>
  <c r="T959" i="22"/>
  <c r="S959" i="22"/>
  <c r="P959" i="22"/>
  <c r="R959" i="22" s="1"/>
  <c r="T958" i="22"/>
  <c r="S958" i="22"/>
  <c r="P958" i="22"/>
  <c r="R958" i="22" s="1"/>
  <c r="T957" i="22"/>
  <c r="S957" i="22"/>
  <c r="P957" i="22"/>
  <c r="R957" i="22" s="1"/>
  <c r="T956" i="22"/>
  <c r="S956" i="22"/>
  <c r="P956" i="22"/>
  <c r="R956" i="22" s="1"/>
  <c r="T955" i="22"/>
  <c r="S955" i="22"/>
  <c r="P955" i="22"/>
  <c r="R955" i="22" s="1"/>
  <c r="T954" i="22"/>
  <c r="S954" i="22"/>
  <c r="P954" i="22"/>
  <c r="R954" i="22" s="1"/>
  <c r="T953" i="22"/>
  <c r="S953" i="22"/>
  <c r="P953" i="22"/>
  <c r="R953" i="22" s="1"/>
  <c r="T952" i="22"/>
  <c r="S952" i="22"/>
  <c r="P952" i="22"/>
  <c r="R952" i="22" s="1"/>
  <c r="T951" i="22"/>
  <c r="S951" i="22"/>
  <c r="P951" i="22"/>
  <c r="R951" i="22" s="1"/>
  <c r="T950" i="22"/>
  <c r="S950" i="22"/>
  <c r="P950" i="22"/>
  <c r="R950" i="22" s="1"/>
  <c r="T949" i="22"/>
  <c r="S949" i="22"/>
  <c r="P949" i="22"/>
  <c r="R949" i="22" s="1"/>
  <c r="T948" i="22"/>
  <c r="S948" i="22"/>
  <c r="P948" i="22"/>
  <c r="R948" i="22" s="1"/>
  <c r="T947" i="22"/>
  <c r="S947" i="22"/>
  <c r="P947" i="22"/>
  <c r="R947" i="22" s="1"/>
  <c r="T946" i="22"/>
  <c r="S946" i="22"/>
  <c r="P946" i="22"/>
  <c r="R946" i="22" s="1"/>
  <c r="T945" i="22"/>
  <c r="S945" i="22"/>
  <c r="P945" i="22"/>
  <c r="R945" i="22" s="1"/>
  <c r="T944" i="22"/>
  <c r="S944" i="22"/>
  <c r="P944" i="22"/>
  <c r="R944" i="22" s="1"/>
  <c r="T943" i="22"/>
  <c r="S943" i="22"/>
  <c r="P943" i="22"/>
  <c r="R943" i="22" s="1"/>
  <c r="T942" i="22"/>
  <c r="S942" i="22"/>
  <c r="P942" i="22"/>
  <c r="R942" i="22" s="1"/>
  <c r="T941" i="22"/>
  <c r="S941" i="22"/>
  <c r="P941" i="22"/>
  <c r="R941" i="22" s="1"/>
  <c r="T940" i="22"/>
  <c r="S940" i="22"/>
  <c r="P940" i="22"/>
  <c r="R940" i="22" s="1"/>
  <c r="T939" i="22"/>
  <c r="S939" i="22"/>
  <c r="P939" i="22"/>
  <c r="R939" i="22" s="1"/>
  <c r="T938" i="22"/>
  <c r="S938" i="22"/>
  <c r="P938" i="22"/>
  <c r="R938" i="22" s="1"/>
  <c r="T937" i="22"/>
  <c r="S937" i="22"/>
  <c r="P937" i="22"/>
  <c r="R937" i="22" s="1"/>
  <c r="T936" i="22"/>
  <c r="S936" i="22"/>
  <c r="P936" i="22"/>
  <c r="R936" i="22" s="1"/>
  <c r="T935" i="22"/>
  <c r="S935" i="22"/>
  <c r="P935" i="22"/>
  <c r="R935" i="22" s="1"/>
  <c r="T934" i="22"/>
  <c r="S934" i="22"/>
  <c r="P934" i="22"/>
  <c r="R934" i="22" s="1"/>
  <c r="T933" i="22"/>
  <c r="S933" i="22"/>
  <c r="P933" i="22"/>
  <c r="R933" i="22" s="1"/>
  <c r="T932" i="22"/>
  <c r="S932" i="22"/>
  <c r="P932" i="22"/>
  <c r="R932" i="22" s="1"/>
  <c r="T931" i="22"/>
  <c r="S931" i="22"/>
  <c r="P931" i="22"/>
  <c r="R931" i="22" s="1"/>
  <c r="T930" i="22"/>
  <c r="S930" i="22"/>
  <c r="P930" i="22"/>
  <c r="R930" i="22" s="1"/>
  <c r="T929" i="22"/>
  <c r="S929" i="22"/>
  <c r="P929" i="22"/>
  <c r="R929" i="22" s="1"/>
  <c r="T928" i="22"/>
  <c r="S928" i="22"/>
  <c r="P928" i="22"/>
  <c r="R928" i="22" s="1"/>
  <c r="T927" i="22"/>
  <c r="S927" i="22"/>
  <c r="P927" i="22"/>
  <c r="R927" i="22" s="1"/>
  <c r="T926" i="22"/>
  <c r="S926" i="22"/>
  <c r="P926" i="22"/>
  <c r="R926" i="22" s="1"/>
  <c r="T925" i="22"/>
  <c r="S925" i="22"/>
  <c r="P925" i="22"/>
  <c r="R925" i="22" s="1"/>
  <c r="T924" i="22"/>
  <c r="S924" i="22"/>
  <c r="P924" i="22"/>
  <c r="R924" i="22" s="1"/>
  <c r="T923" i="22"/>
  <c r="S923" i="22"/>
  <c r="P923" i="22"/>
  <c r="R923" i="22" s="1"/>
  <c r="T922" i="22"/>
  <c r="S922" i="22"/>
  <c r="P922" i="22"/>
  <c r="R922" i="22" s="1"/>
  <c r="T921" i="22"/>
  <c r="S921" i="22"/>
  <c r="P921" i="22"/>
  <c r="R921" i="22" s="1"/>
  <c r="T920" i="22"/>
  <c r="S920" i="22"/>
  <c r="P920" i="22"/>
  <c r="R920" i="22" s="1"/>
  <c r="T919" i="22"/>
  <c r="S919" i="22"/>
  <c r="P919" i="22"/>
  <c r="R919" i="22" s="1"/>
  <c r="T918" i="22"/>
  <c r="S918" i="22"/>
  <c r="P918" i="22"/>
  <c r="R918" i="22" s="1"/>
  <c r="T917" i="22"/>
  <c r="S917" i="22"/>
  <c r="P917" i="22"/>
  <c r="R917" i="22" s="1"/>
  <c r="T916" i="22"/>
  <c r="S916" i="22"/>
  <c r="P916" i="22"/>
  <c r="R916" i="22" s="1"/>
  <c r="T915" i="22"/>
  <c r="S915" i="22"/>
  <c r="P915" i="22"/>
  <c r="R915" i="22" s="1"/>
  <c r="T914" i="22"/>
  <c r="S914" i="22"/>
  <c r="P914" i="22"/>
  <c r="R914" i="22" s="1"/>
  <c r="T913" i="22"/>
  <c r="S913" i="22"/>
  <c r="P913" i="22"/>
  <c r="R913" i="22" s="1"/>
  <c r="T912" i="22"/>
  <c r="S912" i="22"/>
  <c r="P912" i="22"/>
  <c r="R912" i="22" s="1"/>
  <c r="T911" i="22"/>
  <c r="S911" i="22"/>
  <c r="P911" i="22"/>
  <c r="R911" i="22" s="1"/>
  <c r="T910" i="22"/>
  <c r="S910" i="22"/>
  <c r="P910" i="22"/>
  <c r="R910" i="22" s="1"/>
  <c r="T909" i="22"/>
  <c r="S909" i="22"/>
  <c r="P909" i="22"/>
  <c r="R909" i="22" s="1"/>
  <c r="T908" i="22"/>
  <c r="S908" i="22"/>
  <c r="P908" i="22"/>
  <c r="R908" i="22" s="1"/>
  <c r="T907" i="22"/>
  <c r="S907" i="22"/>
  <c r="R907" i="22"/>
  <c r="P907" i="22"/>
  <c r="T906" i="22"/>
  <c r="S906" i="22"/>
  <c r="P906" i="22"/>
  <c r="R906" i="22" s="1"/>
  <c r="T905" i="22"/>
  <c r="S905" i="22"/>
  <c r="P905" i="22"/>
  <c r="R905" i="22" s="1"/>
  <c r="T904" i="22"/>
  <c r="S904" i="22"/>
  <c r="P904" i="22"/>
  <c r="R904" i="22" s="1"/>
  <c r="T903" i="22"/>
  <c r="S903" i="22"/>
  <c r="P903" i="22"/>
  <c r="R903" i="22" s="1"/>
  <c r="T902" i="22"/>
  <c r="S902" i="22"/>
  <c r="P902" i="22"/>
  <c r="R902" i="22" s="1"/>
  <c r="T901" i="22"/>
  <c r="S901" i="22"/>
  <c r="P901" i="22"/>
  <c r="R901" i="22" s="1"/>
  <c r="T900" i="22"/>
  <c r="S900" i="22"/>
  <c r="P900" i="22"/>
  <c r="R900" i="22" s="1"/>
  <c r="T899" i="22"/>
  <c r="S899" i="22"/>
  <c r="P899" i="22"/>
  <c r="R899" i="22" s="1"/>
  <c r="T898" i="22"/>
  <c r="S898" i="22"/>
  <c r="P898" i="22"/>
  <c r="R898" i="22" s="1"/>
  <c r="T897" i="22"/>
  <c r="S897" i="22"/>
  <c r="P897" i="22"/>
  <c r="R897" i="22" s="1"/>
  <c r="T896" i="22"/>
  <c r="S896" i="22"/>
  <c r="P896" i="22"/>
  <c r="R896" i="22" s="1"/>
  <c r="T895" i="22"/>
  <c r="S895" i="22"/>
  <c r="R895" i="22"/>
  <c r="P895" i="22"/>
  <c r="T894" i="22"/>
  <c r="S894" i="22"/>
  <c r="P894" i="22"/>
  <c r="R894" i="22" s="1"/>
  <c r="T893" i="22"/>
  <c r="S893" i="22"/>
  <c r="P893" i="22"/>
  <c r="R893" i="22" s="1"/>
  <c r="T892" i="22"/>
  <c r="S892" i="22"/>
  <c r="P892" i="22"/>
  <c r="R892" i="22" s="1"/>
  <c r="T891" i="22"/>
  <c r="S891" i="22"/>
  <c r="P891" i="22"/>
  <c r="R891" i="22" s="1"/>
  <c r="T890" i="22"/>
  <c r="S890" i="22"/>
  <c r="P890" i="22"/>
  <c r="R890" i="22" s="1"/>
  <c r="T889" i="22"/>
  <c r="S889" i="22"/>
  <c r="P889" i="22"/>
  <c r="R889" i="22" s="1"/>
  <c r="T888" i="22"/>
  <c r="S888" i="22"/>
  <c r="P888" i="22"/>
  <c r="R888" i="22" s="1"/>
  <c r="T887" i="22"/>
  <c r="S887" i="22"/>
  <c r="P887" i="22"/>
  <c r="R887" i="22" s="1"/>
  <c r="T886" i="22"/>
  <c r="S886" i="22"/>
  <c r="P886" i="22"/>
  <c r="R886" i="22" s="1"/>
  <c r="T885" i="22"/>
  <c r="S885" i="22"/>
  <c r="P885" i="22"/>
  <c r="R885" i="22" s="1"/>
  <c r="T884" i="22"/>
  <c r="S884" i="22"/>
  <c r="P884" i="22"/>
  <c r="R884" i="22" s="1"/>
  <c r="T883" i="22"/>
  <c r="S883" i="22"/>
  <c r="P883" i="22"/>
  <c r="R883" i="22" s="1"/>
  <c r="T882" i="22"/>
  <c r="S882" i="22"/>
  <c r="P882" i="22"/>
  <c r="R882" i="22" s="1"/>
  <c r="T881" i="22"/>
  <c r="S881" i="22"/>
  <c r="R881" i="22"/>
  <c r="P881" i="22"/>
  <c r="T880" i="22"/>
  <c r="S880" i="22"/>
  <c r="P880" i="22"/>
  <c r="R880" i="22" s="1"/>
  <c r="T879" i="22"/>
  <c r="S879" i="22"/>
  <c r="P879" i="22"/>
  <c r="R879" i="22" s="1"/>
  <c r="T878" i="22"/>
  <c r="S878" i="22"/>
  <c r="P878" i="22"/>
  <c r="R878" i="22" s="1"/>
  <c r="T877" i="22"/>
  <c r="S877" i="22"/>
  <c r="P877" i="22"/>
  <c r="R877" i="22" s="1"/>
  <c r="T876" i="22"/>
  <c r="S876" i="22"/>
  <c r="P876" i="22"/>
  <c r="R876" i="22" s="1"/>
  <c r="T875" i="22"/>
  <c r="S875" i="22"/>
  <c r="P875" i="22"/>
  <c r="R875" i="22" s="1"/>
  <c r="T874" i="22"/>
  <c r="S874" i="22"/>
  <c r="P874" i="22"/>
  <c r="R874" i="22" s="1"/>
  <c r="T873" i="22"/>
  <c r="S873" i="22"/>
  <c r="P873" i="22"/>
  <c r="R873" i="22" s="1"/>
  <c r="T872" i="22"/>
  <c r="S872" i="22"/>
  <c r="P872" i="22"/>
  <c r="R872" i="22" s="1"/>
  <c r="T871" i="22"/>
  <c r="S871" i="22"/>
  <c r="P871" i="22"/>
  <c r="R871" i="22" s="1"/>
  <c r="T870" i="22"/>
  <c r="S870" i="22"/>
  <c r="P870" i="22"/>
  <c r="R870" i="22" s="1"/>
  <c r="T869" i="22"/>
  <c r="S869" i="22"/>
  <c r="P869" i="22"/>
  <c r="R869" i="22" s="1"/>
  <c r="T868" i="22"/>
  <c r="S868" i="22"/>
  <c r="P868" i="22"/>
  <c r="R868" i="22" s="1"/>
  <c r="T867" i="22"/>
  <c r="S867" i="22"/>
  <c r="P867" i="22"/>
  <c r="R867" i="22" s="1"/>
  <c r="T866" i="22"/>
  <c r="S866" i="22"/>
  <c r="P866" i="22"/>
  <c r="R866" i="22" s="1"/>
  <c r="T865" i="22"/>
  <c r="S865" i="22"/>
  <c r="P865" i="22"/>
  <c r="R865" i="22" s="1"/>
  <c r="T864" i="22"/>
  <c r="S864" i="22"/>
  <c r="P864" i="22"/>
  <c r="R864" i="22" s="1"/>
  <c r="T863" i="22"/>
  <c r="S863" i="22"/>
  <c r="P863" i="22"/>
  <c r="R863" i="22" s="1"/>
  <c r="T862" i="22"/>
  <c r="S862" i="22"/>
  <c r="P862" i="22"/>
  <c r="R862" i="22" s="1"/>
  <c r="T861" i="22"/>
  <c r="S861" i="22"/>
  <c r="P861" i="22"/>
  <c r="R861" i="22" s="1"/>
  <c r="T860" i="22"/>
  <c r="S860" i="22"/>
  <c r="P860" i="22"/>
  <c r="R860" i="22" s="1"/>
  <c r="T859" i="22"/>
  <c r="S859" i="22"/>
  <c r="P859" i="22"/>
  <c r="R859" i="22" s="1"/>
  <c r="T858" i="22"/>
  <c r="S858" i="22"/>
  <c r="P858" i="22"/>
  <c r="R858" i="22" s="1"/>
  <c r="T857" i="22"/>
  <c r="S857" i="22"/>
  <c r="P857" i="22"/>
  <c r="R857" i="22" s="1"/>
  <c r="T856" i="22"/>
  <c r="S856" i="22"/>
  <c r="P856" i="22"/>
  <c r="R856" i="22" s="1"/>
  <c r="T855" i="22"/>
  <c r="S855" i="22"/>
  <c r="P855" i="22"/>
  <c r="R855" i="22" s="1"/>
  <c r="T854" i="22"/>
  <c r="S854" i="22"/>
  <c r="P854" i="22"/>
  <c r="R854" i="22" s="1"/>
  <c r="T853" i="22"/>
  <c r="S853" i="22"/>
  <c r="P853" i="22"/>
  <c r="R853" i="22" s="1"/>
  <c r="T852" i="22"/>
  <c r="S852" i="22"/>
  <c r="P852" i="22"/>
  <c r="R852" i="22" s="1"/>
  <c r="T851" i="22"/>
  <c r="S851" i="22"/>
  <c r="P851" i="22"/>
  <c r="R851" i="22" s="1"/>
  <c r="T850" i="22"/>
  <c r="S850" i="22"/>
  <c r="P850" i="22"/>
  <c r="R850" i="22" s="1"/>
  <c r="T849" i="22"/>
  <c r="S849" i="22"/>
  <c r="P849" i="22"/>
  <c r="R849" i="22" s="1"/>
  <c r="T848" i="22"/>
  <c r="S848" i="22"/>
  <c r="P848" i="22"/>
  <c r="R848" i="22" s="1"/>
  <c r="T847" i="22"/>
  <c r="S847" i="22"/>
  <c r="P847" i="22"/>
  <c r="R847" i="22" s="1"/>
  <c r="T846" i="22"/>
  <c r="S846" i="22"/>
  <c r="P846" i="22"/>
  <c r="R846" i="22" s="1"/>
  <c r="T845" i="22"/>
  <c r="S845" i="22"/>
  <c r="P845" i="22"/>
  <c r="R845" i="22" s="1"/>
  <c r="T844" i="22"/>
  <c r="S844" i="22"/>
  <c r="P844" i="22"/>
  <c r="R844" i="22" s="1"/>
  <c r="T843" i="22"/>
  <c r="S843" i="22"/>
  <c r="P843" i="22"/>
  <c r="R843" i="22" s="1"/>
  <c r="T842" i="22"/>
  <c r="S842" i="22"/>
  <c r="P842" i="22"/>
  <c r="R842" i="22" s="1"/>
  <c r="T841" i="22"/>
  <c r="S841" i="22"/>
  <c r="P841" i="22"/>
  <c r="R841" i="22" s="1"/>
  <c r="T840" i="22"/>
  <c r="S840" i="22"/>
  <c r="P840" i="22"/>
  <c r="R840" i="22" s="1"/>
  <c r="T839" i="22"/>
  <c r="S839" i="22"/>
  <c r="P839" i="22"/>
  <c r="R839" i="22" s="1"/>
  <c r="T838" i="22"/>
  <c r="S838" i="22"/>
  <c r="P838" i="22"/>
  <c r="R838" i="22" s="1"/>
  <c r="T837" i="22"/>
  <c r="S837" i="22"/>
  <c r="P837" i="22"/>
  <c r="R837" i="22" s="1"/>
  <c r="T836" i="22"/>
  <c r="S836" i="22"/>
  <c r="P836" i="22"/>
  <c r="R836" i="22" s="1"/>
  <c r="T835" i="22"/>
  <c r="S835" i="22"/>
  <c r="P835" i="22"/>
  <c r="R835" i="22" s="1"/>
  <c r="T834" i="22"/>
  <c r="S834" i="22"/>
  <c r="P834" i="22"/>
  <c r="R834" i="22" s="1"/>
  <c r="T833" i="22"/>
  <c r="S833" i="22"/>
  <c r="P833" i="22"/>
  <c r="R833" i="22" s="1"/>
  <c r="T832" i="22"/>
  <c r="S832" i="22"/>
  <c r="P832" i="22"/>
  <c r="R832" i="22" s="1"/>
  <c r="T831" i="22"/>
  <c r="S831" i="22"/>
  <c r="P831" i="22"/>
  <c r="R831" i="22" s="1"/>
  <c r="T830" i="22"/>
  <c r="S830" i="22"/>
  <c r="P830" i="22"/>
  <c r="R830" i="22" s="1"/>
  <c r="T829" i="22"/>
  <c r="S829" i="22"/>
  <c r="P829" i="22"/>
  <c r="R829" i="22" s="1"/>
  <c r="T828" i="22"/>
  <c r="S828" i="22"/>
  <c r="P828" i="22"/>
  <c r="R828" i="22" s="1"/>
  <c r="T827" i="22"/>
  <c r="S827" i="22"/>
  <c r="P827" i="22"/>
  <c r="R827" i="22" s="1"/>
  <c r="T826" i="22"/>
  <c r="S826" i="22"/>
  <c r="P826" i="22"/>
  <c r="R826" i="22" s="1"/>
  <c r="T825" i="22"/>
  <c r="S825" i="22"/>
  <c r="P825" i="22"/>
  <c r="R825" i="22" s="1"/>
  <c r="T824" i="22"/>
  <c r="S824" i="22"/>
  <c r="P824" i="22"/>
  <c r="R824" i="22" s="1"/>
  <c r="T823" i="22"/>
  <c r="S823" i="22"/>
  <c r="P823" i="22"/>
  <c r="R823" i="22" s="1"/>
  <c r="T822" i="22"/>
  <c r="S822" i="22"/>
  <c r="P822" i="22"/>
  <c r="R822" i="22" s="1"/>
  <c r="T821" i="22"/>
  <c r="S821" i="22"/>
  <c r="P821" i="22"/>
  <c r="R821" i="22" s="1"/>
  <c r="T820" i="22"/>
  <c r="S820" i="22"/>
  <c r="P820" i="22"/>
  <c r="R820" i="22" s="1"/>
  <c r="T819" i="22"/>
  <c r="S819" i="22"/>
  <c r="P819" i="22"/>
  <c r="R819" i="22" s="1"/>
  <c r="T818" i="22"/>
  <c r="S818" i="22"/>
  <c r="P818" i="22"/>
  <c r="R818" i="22" s="1"/>
  <c r="T817" i="22"/>
  <c r="S817" i="22"/>
  <c r="P817" i="22"/>
  <c r="R817" i="22" s="1"/>
  <c r="T816" i="22"/>
  <c r="S816" i="22"/>
  <c r="P816" i="22"/>
  <c r="R816" i="22" s="1"/>
  <c r="T815" i="22"/>
  <c r="S815" i="22"/>
  <c r="P815" i="22"/>
  <c r="R815" i="22" s="1"/>
  <c r="T814" i="22"/>
  <c r="S814" i="22"/>
  <c r="P814" i="22"/>
  <c r="R814" i="22" s="1"/>
  <c r="T813" i="22"/>
  <c r="S813" i="22"/>
  <c r="P813" i="22"/>
  <c r="R813" i="22" s="1"/>
  <c r="T812" i="22"/>
  <c r="S812" i="22"/>
  <c r="P812" i="22"/>
  <c r="R812" i="22" s="1"/>
  <c r="T811" i="22"/>
  <c r="S811" i="22"/>
  <c r="P811" i="22"/>
  <c r="R811" i="22" s="1"/>
  <c r="T810" i="22"/>
  <c r="S810" i="22"/>
  <c r="P810" i="22"/>
  <c r="R810" i="22" s="1"/>
  <c r="T809" i="22"/>
  <c r="S809" i="22"/>
  <c r="P809" i="22"/>
  <c r="R809" i="22" s="1"/>
  <c r="T808" i="22"/>
  <c r="S808" i="22"/>
  <c r="P808" i="22"/>
  <c r="R808" i="22" s="1"/>
  <c r="T807" i="22"/>
  <c r="S807" i="22"/>
  <c r="P807" i="22"/>
  <c r="R807" i="22" s="1"/>
  <c r="T806" i="22"/>
  <c r="S806" i="22"/>
  <c r="P806" i="22"/>
  <c r="R806" i="22" s="1"/>
  <c r="T805" i="22"/>
  <c r="S805" i="22"/>
  <c r="P805" i="22"/>
  <c r="R805" i="22" s="1"/>
  <c r="T804" i="22"/>
  <c r="S804" i="22"/>
  <c r="P804" i="22"/>
  <c r="R804" i="22" s="1"/>
  <c r="T803" i="22"/>
  <c r="S803" i="22"/>
  <c r="P803" i="22"/>
  <c r="R803" i="22" s="1"/>
  <c r="T802" i="22"/>
  <c r="S802" i="22"/>
  <c r="P802" i="22"/>
  <c r="R802" i="22" s="1"/>
  <c r="T801" i="22"/>
  <c r="S801" i="22"/>
  <c r="P801" i="22"/>
  <c r="R801" i="22" s="1"/>
  <c r="T800" i="22"/>
  <c r="S800" i="22"/>
  <c r="P800" i="22"/>
  <c r="R800" i="22" s="1"/>
  <c r="T799" i="22"/>
  <c r="S799" i="22"/>
  <c r="P799" i="22"/>
  <c r="R799" i="22" s="1"/>
  <c r="T798" i="22"/>
  <c r="S798" i="22"/>
  <c r="P798" i="22"/>
  <c r="R798" i="22" s="1"/>
  <c r="T797" i="22"/>
  <c r="S797" i="22"/>
  <c r="P797" i="22"/>
  <c r="R797" i="22" s="1"/>
  <c r="T796" i="22"/>
  <c r="S796" i="22"/>
  <c r="P796" i="22"/>
  <c r="R796" i="22" s="1"/>
  <c r="T795" i="22"/>
  <c r="S795" i="22"/>
  <c r="R795" i="22"/>
  <c r="P795" i="22"/>
  <c r="T794" i="22"/>
  <c r="S794" i="22"/>
  <c r="P794" i="22"/>
  <c r="R794" i="22" s="1"/>
  <c r="T793" i="22"/>
  <c r="S793" i="22"/>
  <c r="P793" i="22"/>
  <c r="R793" i="22" s="1"/>
  <c r="T792" i="22"/>
  <c r="S792" i="22"/>
  <c r="P792" i="22"/>
  <c r="R792" i="22" s="1"/>
  <c r="T791" i="22"/>
  <c r="S791" i="22"/>
  <c r="P791" i="22"/>
  <c r="R791" i="22" s="1"/>
  <c r="T790" i="22"/>
  <c r="S790" i="22"/>
  <c r="P790" i="22"/>
  <c r="R790" i="22" s="1"/>
  <c r="T789" i="22"/>
  <c r="S789" i="22"/>
  <c r="P789" i="22"/>
  <c r="R789" i="22" s="1"/>
  <c r="T788" i="22"/>
  <c r="S788" i="22"/>
  <c r="P788" i="22"/>
  <c r="R788" i="22" s="1"/>
  <c r="T787" i="22"/>
  <c r="S787" i="22"/>
  <c r="P787" i="22"/>
  <c r="R787" i="22" s="1"/>
  <c r="T786" i="22"/>
  <c r="S786" i="22"/>
  <c r="P786" i="22"/>
  <c r="R786" i="22" s="1"/>
  <c r="T785" i="22"/>
  <c r="S785" i="22"/>
  <c r="P785" i="22"/>
  <c r="R785" i="22" s="1"/>
  <c r="T784" i="22"/>
  <c r="S784" i="22"/>
  <c r="P784" i="22"/>
  <c r="R784" i="22" s="1"/>
  <c r="T783" i="22"/>
  <c r="S783" i="22"/>
  <c r="P783" i="22"/>
  <c r="R783" i="22" s="1"/>
  <c r="T782" i="22"/>
  <c r="S782" i="22"/>
  <c r="P782" i="22"/>
  <c r="R782" i="22" s="1"/>
  <c r="T781" i="22"/>
  <c r="S781" i="22"/>
  <c r="P781" i="22"/>
  <c r="R781" i="22" s="1"/>
  <c r="T780" i="22"/>
  <c r="S780" i="22"/>
  <c r="P780" i="22"/>
  <c r="R780" i="22" s="1"/>
  <c r="T779" i="22"/>
  <c r="S779" i="22"/>
  <c r="P779" i="22"/>
  <c r="R779" i="22" s="1"/>
  <c r="T778" i="22"/>
  <c r="S778" i="22"/>
  <c r="P778" i="22"/>
  <c r="R778" i="22" s="1"/>
  <c r="T777" i="22"/>
  <c r="S777" i="22"/>
  <c r="P777" i="22"/>
  <c r="R777" i="22" s="1"/>
  <c r="T776" i="22"/>
  <c r="S776" i="22"/>
  <c r="P776" i="22"/>
  <c r="R776" i="22" s="1"/>
  <c r="T775" i="22"/>
  <c r="S775" i="22"/>
  <c r="P775" i="22"/>
  <c r="R775" i="22" s="1"/>
  <c r="T774" i="22"/>
  <c r="S774" i="22"/>
  <c r="P774" i="22"/>
  <c r="R774" i="22" s="1"/>
  <c r="T773" i="22"/>
  <c r="S773" i="22"/>
  <c r="P773" i="22"/>
  <c r="R773" i="22" s="1"/>
  <c r="T772" i="22"/>
  <c r="S772" i="22"/>
  <c r="P772" i="22"/>
  <c r="R772" i="22" s="1"/>
  <c r="T771" i="22"/>
  <c r="S771" i="22"/>
  <c r="P771" i="22"/>
  <c r="R771" i="22" s="1"/>
  <c r="T770" i="22"/>
  <c r="S770" i="22"/>
  <c r="P770" i="22"/>
  <c r="R770" i="22" s="1"/>
  <c r="T769" i="22"/>
  <c r="S769" i="22"/>
  <c r="P769" i="22"/>
  <c r="R769" i="22" s="1"/>
  <c r="T768" i="22"/>
  <c r="S768" i="22"/>
  <c r="P768" i="22"/>
  <c r="R768" i="22" s="1"/>
  <c r="T767" i="22"/>
  <c r="S767" i="22"/>
  <c r="P767" i="22"/>
  <c r="R767" i="22" s="1"/>
  <c r="T766" i="22"/>
  <c r="S766" i="22"/>
  <c r="P766" i="22"/>
  <c r="R766" i="22" s="1"/>
  <c r="T765" i="22"/>
  <c r="S765" i="22"/>
  <c r="P765" i="22"/>
  <c r="R765" i="22" s="1"/>
  <c r="T764" i="22"/>
  <c r="S764" i="22"/>
  <c r="P764" i="22"/>
  <c r="R764" i="22" s="1"/>
  <c r="T763" i="22"/>
  <c r="S763" i="22"/>
  <c r="P763" i="22"/>
  <c r="R763" i="22" s="1"/>
  <c r="T762" i="22"/>
  <c r="S762" i="22"/>
  <c r="P762" i="22"/>
  <c r="R762" i="22" s="1"/>
  <c r="T761" i="22"/>
  <c r="S761" i="22"/>
  <c r="P761" i="22"/>
  <c r="R761" i="22" s="1"/>
  <c r="T760" i="22"/>
  <c r="S760" i="22"/>
  <c r="P760" i="22"/>
  <c r="R760" i="22" s="1"/>
  <c r="T759" i="22"/>
  <c r="S759" i="22"/>
  <c r="P759" i="22"/>
  <c r="R759" i="22" s="1"/>
  <c r="T758" i="22"/>
  <c r="S758" i="22"/>
  <c r="P758" i="22"/>
  <c r="R758" i="22" s="1"/>
  <c r="T757" i="22"/>
  <c r="S757" i="22"/>
  <c r="P757" i="22"/>
  <c r="R757" i="22" s="1"/>
  <c r="T756" i="22"/>
  <c r="S756" i="22"/>
  <c r="R756" i="22"/>
  <c r="P756" i="22"/>
  <c r="T755" i="22"/>
  <c r="S755" i="22"/>
  <c r="P755" i="22"/>
  <c r="R755" i="22" s="1"/>
  <c r="T754" i="22"/>
  <c r="S754" i="22"/>
  <c r="P754" i="22"/>
  <c r="R754" i="22" s="1"/>
  <c r="T753" i="22"/>
  <c r="S753" i="22"/>
  <c r="P753" i="22"/>
  <c r="R753" i="22" s="1"/>
  <c r="T752" i="22"/>
  <c r="S752" i="22"/>
  <c r="P752" i="22"/>
  <c r="R752" i="22" s="1"/>
  <c r="T751" i="22"/>
  <c r="S751" i="22"/>
  <c r="P751" i="22"/>
  <c r="R751" i="22" s="1"/>
  <c r="T750" i="22"/>
  <c r="S750" i="22"/>
  <c r="P750" i="22"/>
  <c r="R750" i="22" s="1"/>
  <c r="T749" i="22"/>
  <c r="S749" i="22"/>
  <c r="P749" i="22"/>
  <c r="R749" i="22" s="1"/>
  <c r="T748" i="22"/>
  <c r="S748" i="22"/>
  <c r="P748" i="22"/>
  <c r="R748" i="22" s="1"/>
  <c r="T747" i="22"/>
  <c r="S747" i="22"/>
  <c r="P747" i="22"/>
  <c r="R747" i="22" s="1"/>
  <c r="T746" i="22"/>
  <c r="S746" i="22"/>
  <c r="P746" i="22"/>
  <c r="R746" i="22" s="1"/>
  <c r="T745" i="22"/>
  <c r="S745" i="22"/>
  <c r="P745" i="22"/>
  <c r="R745" i="22" s="1"/>
  <c r="T744" i="22"/>
  <c r="S744" i="22"/>
  <c r="P744" i="22"/>
  <c r="R744" i="22" s="1"/>
  <c r="T743" i="22"/>
  <c r="S743" i="22"/>
  <c r="P743" i="22"/>
  <c r="R743" i="22" s="1"/>
  <c r="T742" i="22"/>
  <c r="S742" i="22"/>
  <c r="P742" i="22"/>
  <c r="R742" i="22" s="1"/>
  <c r="T741" i="22"/>
  <c r="S741" i="22"/>
  <c r="P741" i="22"/>
  <c r="R741" i="22" s="1"/>
  <c r="T740" i="22"/>
  <c r="S740" i="22"/>
  <c r="P740" i="22"/>
  <c r="R740" i="22" s="1"/>
  <c r="T739" i="22"/>
  <c r="S739" i="22"/>
  <c r="P739" i="22"/>
  <c r="R739" i="22" s="1"/>
  <c r="T738" i="22"/>
  <c r="S738" i="22"/>
  <c r="P738" i="22"/>
  <c r="R738" i="22" s="1"/>
  <c r="T737" i="22"/>
  <c r="S737" i="22"/>
  <c r="P737" i="22"/>
  <c r="R737" i="22" s="1"/>
  <c r="T736" i="22"/>
  <c r="S736" i="22"/>
  <c r="R736" i="22"/>
  <c r="P736" i="22"/>
  <c r="T735" i="22"/>
  <c r="S735" i="22"/>
  <c r="P735" i="22"/>
  <c r="R735" i="22" s="1"/>
  <c r="T734" i="22"/>
  <c r="S734" i="22"/>
  <c r="P734" i="22"/>
  <c r="R734" i="22" s="1"/>
  <c r="T733" i="22"/>
  <c r="S733" i="22"/>
  <c r="P733" i="22"/>
  <c r="R733" i="22" s="1"/>
  <c r="T732" i="22"/>
  <c r="S732" i="22"/>
  <c r="P732" i="22"/>
  <c r="R732" i="22" s="1"/>
  <c r="T731" i="22"/>
  <c r="S731" i="22"/>
  <c r="P731" i="22"/>
  <c r="R731" i="22" s="1"/>
  <c r="T730" i="22"/>
  <c r="S730" i="22"/>
  <c r="P730" i="22"/>
  <c r="R730" i="22" s="1"/>
  <c r="T729" i="22"/>
  <c r="S729" i="22"/>
  <c r="P729" i="22"/>
  <c r="R729" i="22" s="1"/>
  <c r="T728" i="22"/>
  <c r="S728" i="22"/>
  <c r="P728" i="22"/>
  <c r="R728" i="22" s="1"/>
  <c r="T727" i="22"/>
  <c r="S727" i="22"/>
  <c r="P727" i="22"/>
  <c r="R727" i="22" s="1"/>
  <c r="T726" i="22"/>
  <c r="S726" i="22"/>
  <c r="P726" i="22"/>
  <c r="R726" i="22" s="1"/>
  <c r="T725" i="22"/>
  <c r="S725" i="22"/>
  <c r="P725" i="22"/>
  <c r="R725" i="22" s="1"/>
  <c r="T724" i="22"/>
  <c r="S724" i="22"/>
  <c r="P724" i="22"/>
  <c r="R724" i="22" s="1"/>
  <c r="T723" i="22"/>
  <c r="S723" i="22"/>
  <c r="P723" i="22"/>
  <c r="R723" i="22" s="1"/>
  <c r="T722" i="22"/>
  <c r="S722" i="22"/>
  <c r="P722" i="22"/>
  <c r="R722" i="22" s="1"/>
  <c r="T721" i="22"/>
  <c r="S721" i="22"/>
  <c r="P721" i="22"/>
  <c r="R721" i="22" s="1"/>
  <c r="T720" i="22"/>
  <c r="S720" i="22"/>
  <c r="P720" i="22"/>
  <c r="R720" i="22" s="1"/>
  <c r="T719" i="22"/>
  <c r="S719" i="22"/>
  <c r="P719" i="22"/>
  <c r="R719" i="22" s="1"/>
  <c r="T718" i="22"/>
  <c r="S718" i="22"/>
  <c r="P718" i="22"/>
  <c r="R718" i="22" s="1"/>
  <c r="T717" i="22"/>
  <c r="S717" i="22"/>
  <c r="P717" i="22"/>
  <c r="R717" i="22" s="1"/>
  <c r="T716" i="22"/>
  <c r="S716" i="22"/>
  <c r="P716" i="22"/>
  <c r="R716" i="22" s="1"/>
  <c r="T715" i="22"/>
  <c r="S715" i="22"/>
  <c r="P715" i="22"/>
  <c r="R715" i="22" s="1"/>
  <c r="T714" i="22"/>
  <c r="S714" i="22"/>
  <c r="P714" i="22"/>
  <c r="R714" i="22" s="1"/>
  <c r="T713" i="22"/>
  <c r="S713" i="22"/>
  <c r="P713" i="22"/>
  <c r="R713" i="22" s="1"/>
  <c r="T712" i="22"/>
  <c r="S712" i="22"/>
  <c r="P712" i="22"/>
  <c r="R712" i="22" s="1"/>
  <c r="T711" i="22"/>
  <c r="S711" i="22"/>
  <c r="P711" i="22"/>
  <c r="R711" i="22" s="1"/>
  <c r="T710" i="22"/>
  <c r="S710" i="22"/>
  <c r="P710" i="22"/>
  <c r="R710" i="22" s="1"/>
  <c r="T709" i="22"/>
  <c r="S709" i="22"/>
  <c r="P709" i="22"/>
  <c r="R709" i="22" s="1"/>
  <c r="T708" i="22"/>
  <c r="S708" i="22"/>
  <c r="P708" i="22"/>
  <c r="R708" i="22" s="1"/>
  <c r="T707" i="22"/>
  <c r="S707" i="22"/>
  <c r="P707" i="22"/>
  <c r="R707" i="22" s="1"/>
  <c r="T706" i="22"/>
  <c r="S706" i="22"/>
  <c r="P706" i="22"/>
  <c r="R706" i="22" s="1"/>
  <c r="T705" i="22"/>
  <c r="S705" i="22"/>
  <c r="P705" i="22"/>
  <c r="R705" i="22" s="1"/>
  <c r="T704" i="22"/>
  <c r="S704" i="22"/>
  <c r="P704" i="22"/>
  <c r="R704" i="22" s="1"/>
  <c r="T703" i="22"/>
  <c r="S703" i="22"/>
  <c r="P703" i="22"/>
  <c r="R703" i="22" s="1"/>
  <c r="T702" i="22"/>
  <c r="S702" i="22"/>
  <c r="P702" i="22"/>
  <c r="R702" i="22" s="1"/>
  <c r="T701" i="22"/>
  <c r="S701" i="22"/>
  <c r="P701" i="22"/>
  <c r="R701" i="22" s="1"/>
  <c r="T700" i="22"/>
  <c r="S700" i="22"/>
  <c r="P700" i="22"/>
  <c r="R700" i="22" s="1"/>
  <c r="T699" i="22"/>
  <c r="S699" i="22"/>
  <c r="P699" i="22"/>
  <c r="R699" i="22" s="1"/>
  <c r="T698" i="22"/>
  <c r="S698" i="22"/>
  <c r="P698" i="22"/>
  <c r="R698" i="22" s="1"/>
  <c r="T697" i="22"/>
  <c r="S697" i="22"/>
  <c r="P697" i="22"/>
  <c r="R697" i="22" s="1"/>
  <c r="T696" i="22"/>
  <c r="S696" i="22"/>
  <c r="P696" i="22"/>
  <c r="R696" i="22" s="1"/>
  <c r="T695" i="22"/>
  <c r="S695" i="22"/>
  <c r="P695" i="22"/>
  <c r="R695" i="22" s="1"/>
  <c r="T694" i="22"/>
  <c r="S694" i="22"/>
  <c r="P694" i="22"/>
  <c r="R694" i="22" s="1"/>
  <c r="T693" i="22"/>
  <c r="S693" i="22"/>
  <c r="P693" i="22"/>
  <c r="R693" i="22" s="1"/>
  <c r="T692" i="22"/>
  <c r="S692" i="22"/>
  <c r="P692" i="22"/>
  <c r="R692" i="22" s="1"/>
  <c r="T691" i="22"/>
  <c r="S691" i="22"/>
  <c r="P691" i="22"/>
  <c r="R691" i="22" s="1"/>
  <c r="T690" i="22"/>
  <c r="S690" i="22"/>
  <c r="P690" i="22"/>
  <c r="R690" i="22" s="1"/>
  <c r="T689" i="22"/>
  <c r="S689" i="22"/>
  <c r="P689" i="22"/>
  <c r="R689" i="22" s="1"/>
  <c r="T688" i="22"/>
  <c r="S688" i="22"/>
  <c r="P688" i="22"/>
  <c r="R688" i="22" s="1"/>
  <c r="T687" i="22"/>
  <c r="S687" i="22"/>
  <c r="P687" i="22"/>
  <c r="R687" i="22" s="1"/>
  <c r="T686" i="22"/>
  <c r="S686" i="22"/>
  <c r="P686" i="22"/>
  <c r="R686" i="22" s="1"/>
  <c r="T685" i="22"/>
  <c r="S685" i="22"/>
  <c r="P685" i="22"/>
  <c r="R685" i="22" s="1"/>
  <c r="T684" i="22"/>
  <c r="S684" i="22"/>
  <c r="P684" i="22"/>
  <c r="R684" i="22" s="1"/>
  <c r="T683" i="22"/>
  <c r="S683" i="22"/>
  <c r="P683" i="22"/>
  <c r="R683" i="22" s="1"/>
  <c r="T682" i="22"/>
  <c r="S682" i="22"/>
  <c r="P682" i="22"/>
  <c r="R682" i="22" s="1"/>
  <c r="T681" i="22"/>
  <c r="S681" i="22"/>
  <c r="P681" i="22"/>
  <c r="R681" i="22" s="1"/>
  <c r="T680" i="22"/>
  <c r="S680" i="22"/>
  <c r="P680" i="22"/>
  <c r="R680" i="22" s="1"/>
  <c r="T679" i="22"/>
  <c r="S679" i="22"/>
  <c r="P679" i="22"/>
  <c r="R679" i="22" s="1"/>
  <c r="T678" i="22"/>
  <c r="S678" i="22"/>
  <c r="P678" i="22"/>
  <c r="R678" i="22" s="1"/>
  <c r="T677" i="22"/>
  <c r="S677" i="22"/>
  <c r="P677" i="22"/>
  <c r="R677" i="22" s="1"/>
  <c r="T676" i="22"/>
  <c r="S676" i="22"/>
  <c r="P676" i="22"/>
  <c r="R676" i="22" s="1"/>
  <c r="T675" i="22"/>
  <c r="S675" i="22"/>
  <c r="P675" i="22"/>
  <c r="R675" i="22" s="1"/>
  <c r="T674" i="22"/>
  <c r="S674" i="22"/>
  <c r="P674" i="22"/>
  <c r="R674" i="22" s="1"/>
  <c r="T673" i="22"/>
  <c r="S673" i="22"/>
  <c r="P673" i="22"/>
  <c r="R673" i="22" s="1"/>
  <c r="T672" i="22"/>
  <c r="S672" i="22"/>
  <c r="P672" i="22"/>
  <c r="R672" i="22" s="1"/>
  <c r="T671" i="22"/>
  <c r="S671" i="22"/>
  <c r="P671" i="22"/>
  <c r="R671" i="22" s="1"/>
  <c r="T670" i="22"/>
  <c r="S670" i="22"/>
  <c r="P670" i="22"/>
  <c r="R670" i="22" s="1"/>
  <c r="T669" i="22"/>
  <c r="S669" i="22"/>
  <c r="P669" i="22"/>
  <c r="R669" i="22" s="1"/>
  <c r="T668" i="22"/>
  <c r="S668" i="22"/>
  <c r="P668" i="22"/>
  <c r="R668" i="22" s="1"/>
  <c r="T667" i="22"/>
  <c r="S667" i="22"/>
  <c r="P667" i="22"/>
  <c r="R667" i="22" s="1"/>
  <c r="T666" i="22"/>
  <c r="S666" i="22"/>
  <c r="P666" i="22"/>
  <c r="R666" i="22" s="1"/>
  <c r="T665" i="22"/>
  <c r="S665" i="22"/>
  <c r="P665" i="22"/>
  <c r="R665" i="22" s="1"/>
  <c r="T664" i="22"/>
  <c r="S664" i="22"/>
  <c r="P664" i="22"/>
  <c r="R664" i="22" s="1"/>
  <c r="T663" i="22"/>
  <c r="S663" i="22"/>
  <c r="P663" i="22"/>
  <c r="R663" i="22" s="1"/>
  <c r="T662" i="22"/>
  <c r="S662" i="22"/>
  <c r="P662" i="22"/>
  <c r="R662" i="22" s="1"/>
  <c r="T661" i="22"/>
  <c r="S661" i="22"/>
  <c r="P661" i="22"/>
  <c r="R661" i="22" s="1"/>
  <c r="T660" i="22"/>
  <c r="S660" i="22"/>
  <c r="P660" i="22"/>
  <c r="R660" i="22" s="1"/>
  <c r="T659" i="22"/>
  <c r="S659" i="22"/>
  <c r="P659" i="22"/>
  <c r="R659" i="22" s="1"/>
  <c r="T658" i="22"/>
  <c r="S658" i="22"/>
  <c r="P658" i="22"/>
  <c r="R658" i="22" s="1"/>
  <c r="T657" i="22"/>
  <c r="S657" i="22"/>
  <c r="P657" i="22"/>
  <c r="R657" i="22" s="1"/>
  <c r="T656" i="22"/>
  <c r="S656" i="22"/>
  <c r="P656" i="22"/>
  <c r="R656" i="22" s="1"/>
  <c r="T655" i="22"/>
  <c r="S655" i="22"/>
  <c r="P655" i="22"/>
  <c r="R655" i="22" s="1"/>
  <c r="T654" i="22"/>
  <c r="S654" i="22"/>
  <c r="P654" i="22"/>
  <c r="R654" i="22" s="1"/>
  <c r="T653" i="22"/>
  <c r="S653" i="22"/>
  <c r="P653" i="22"/>
  <c r="R653" i="22" s="1"/>
  <c r="T652" i="22"/>
  <c r="S652" i="22"/>
  <c r="P652" i="22"/>
  <c r="R652" i="22" s="1"/>
  <c r="T651" i="22"/>
  <c r="S651" i="22"/>
  <c r="P651" i="22"/>
  <c r="R651" i="22" s="1"/>
  <c r="T650" i="22"/>
  <c r="S650" i="22"/>
  <c r="P650" i="22"/>
  <c r="R650" i="22" s="1"/>
  <c r="T649" i="22"/>
  <c r="S649" i="22"/>
  <c r="P649" i="22"/>
  <c r="R649" i="22" s="1"/>
  <c r="T648" i="22"/>
  <c r="S648" i="22"/>
  <c r="P648" i="22"/>
  <c r="R648" i="22" s="1"/>
  <c r="T647" i="22"/>
  <c r="S647" i="22"/>
  <c r="P647" i="22"/>
  <c r="R647" i="22" s="1"/>
  <c r="T646" i="22"/>
  <c r="S646" i="22"/>
  <c r="P646" i="22"/>
  <c r="R646" i="22" s="1"/>
  <c r="T645" i="22"/>
  <c r="S645" i="22"/>
  <c r="P645" i="22"/>
  <c r="R645" i="22" s="1"/>
  <c r="T644" i="22"/>
  <c r="S644" i="22"/>
  <c r="P644" i="22"/>
  <c r="R644" i="22" s="1"/>
  <c r="T643" i="22"/>
  <c r="S643" i="22"/>
  <c r="P643" i="22"/>
  <c r="R643" i="22" s="1"/>
  <c r="T642" i="22"/>
  <c r="S642" i="22"/>
  <c r="P642" i="22"/>
  <c r="R642" i="22" s="1"/>
  <c r="T641" i="22"/>
  <c r="S641" i="22"/>
  <c r="P641" i="22"/>
  <c r="R641" i="22" s="1"/>
  <c r="T640" i="22"/>
  <c r="S640" i="22"/>
  <c r="P640" i="22"/>
  <c r="R640" i="22" s="1"/>
  <c r="T639" i="22"/>
  <c r="S639" i="22"/>
  <c r="P639" i="22"/>
  <c r="R639" i="22" s="1"/>
  <c r="T638" i="22"/>
  <c r="S638" i="22"/>
  <c r="P638" i="22"/>
  <c r="R638" i="22" s="1"/>
  <c r="T637" i="22"/>
  <c r="S637" i="22"/>
  <c r="P637" i="22"/>
  <c r="R637" i="22" s="1"/>
  <c r="T636" i="22"/>
  <c r="S636" i="22"/>
  <c r="P636" i="22"/>
  <c r="R636" i="22" s="1"/>
  <c r="T635" i="22"/>
  <c r="S635" i="22"/>
  <c r="P635" i="22"/>
  <c r="R635" i="22" s="1"/>
  <c r="T634" i="22"/>
  <c r="S634" i="22"/>
  <c r="P634" i="22"/>
  <c r="R634" i="22" s="1"/>
  <c r="T633" i="22"/>
  <c r="S633" i="22"/>
  <c r="P633" i="22"/>
  <c r="R633" i="22" s="1"/>
  <c r="T632" i="22"/>
  <c r="S632" i="22"/>
  <c r="P632" i="22"/>
  <c r="R632" i="22" s="1"/>
  <c r="T631" i="22"/>
  <c r="S631" i="22"/>
  <c r="P631" i="22"/>
  <c r="R631" i="22" s="1"/>
  <c r="T630" i="22"/>
  <c r="S630" i="22"/>
  <c r="P630" i="22"/>
  <c r="R630" i="22" s="1"/>
  <c r="T629" i="22"/>
  <c r="S629" i="22"/>
  <c r="P629" i="22"/>
  <c r="R629" i="22" s="1"/>
  <c r="T628" i="22"/>
  <c r="S628" i="22"/>
  <c r="P628" i="22"/>
  <c r="R628" i="22" s="1"/>
  <c r="T627" i="22"/>
  <c r="S627" i="22"/>
  <c r="P627" i="22"/>
  <c r="R627" i="22" s="1"/>
  <c r="T626" i="22"/>
  <c r="S626" i="22"/>
  <c r="P626" i="22"/>
  <c r="R626" i="22" s="1"/>
  <c r="T625" i="22"/>
  <c r="S625" i="22"/>
  <c r="P625" i="22"/>
  <c r="R625" i="22" s="1"/>
  <c r="T624" i="22"/>
  <c r="S624" i="22"/>
  <c r="P624" i="22"/>
  <c r="R624" i="22" s="1"/>
  <c r="T623" i="22"/>
  <c r="S623" i="22"/>
  <c r="P623" i="22"/>
  <c r="R623" i="22" s="1"/>
  <c r="T622" i="22"/>
  <c r="S622" i="22"/>
  <c r="P622" i="22"/>
  <c r="R622" i="22" s="1"/>
  <c r="T621" i="22"/>
  <c r="S621" i="22"/>
  <c r="P621" i="22"/>
  <c r="R621" i="22" s="1"/>
  <c r="T620" i="22"/>
  <c r="S620" i="22"/>
  <c r="P620" i="22"/>
  <c r="R620" i="22" s="1"/>
  <c r="T619" i="22"/>
  <c r="S619" i="22"/>
  <c r="P619" i="22"/>
  <c r="R619" i="22" s="1"/>
  <c r="T618" i="22"/>
  <c r="S618" i="22"/>
  <c r="P618" i="22"/>
  <c r="R618" i="22" s="1"/>
  <c r="T617" i="22"/>
  <c r="S617" i="22"/>
  <c r="P617" i="22"/>
  <c r="R617" i="22" s="1"/>
  <c r="T616" i="22"/>
  <c r="S616" i="22"/>
  <c r="P616" i="22"/>
  <c r="R616" i="22" s="1"/>
  <c r="T615" i="22"/>
  <c r="S615" i="22"/>
  <c r="P615" i="22"/>
  <c r="R615" i="22" s="1"/>
  <c r="T614" i="22"/>
  <c r="S614" i="22"/>
  <c r="P614" i="22"/>
  <c r="R614" i="22" s="1"/>
  <c r="T613" i="22"/>
  <c r="S613" i="22"/>
  <c r="P613" i="22"/>
  <c r="R613" i="22" s="1"/>
  <c r="T612" i="22"/>
  <c r="S612" i="22"/>
  <c r="P612" i="22"/>
  <c r="R612" i="22" s="1"/>
  <c r="T611" i="22"/>
  <c r="S611" i="22"/>
  <c r="P611" i="22"/>
  <c r="R611" i="22" s="1"/>
  <c r="T610" i="22"/>
  <c r="S610" i="22"/>
  <c r="P610" i="22"/>
  <c r="R610" i="22" s="1"/>
  <c r="T609" i="22"/>
  <c r="S609" i="22"/>
  <c r="P609" i="22"/>
  <c r="R609" i="22" s="1"/>
  <c r="T608" i="22"/>
  <c r="S608" i="22"/>
  <c r="P608" i="22"/>
  <c r="R608" i="22" s="1"/>
  <c r="T607" i="22"/>
  <c r="S607" i="22"/>
  <c r="P607" i="22"/>
  <c r="R607" i="22" s="1"/>
  <c r="T606" i="22"/>
  <c r="S606" i="22"/>
  <c r="P606" i="22"/>
  <c r="R606" i="22" s="1"/>
  <c r="T605" i="22"/>
  <c r="S605" i="22"/>
  <c r="P605" i="22"/>
  <c r="R605" i="22" s="1"/>
  <c r="T604" i="22"/>
  <c r="S604" i="22"/>
  <c r="P604" i="22"/>
  <c r="R604" i="22" s="1"/>
  <c r="T603" i="22"/>
  <c r="S603" i="22"/>
  <c r="P603" i="22"/>
  <c r="R603" i="22" s="1"/>
  <c r="T602" i="22"/>
  <c r="S602" i="22"/>
  <c r="P602" i="22"/>
  <c r="R602" i="22" s="1"/>
  <c r="T601" i="22"/>
  <c r="S601" i="22"/>
  <c r="P601" i="22"/>
  <c r="R601" i="22" s="1"/>
  <c r="T600" i="22"/>
  <c r="S600" i="22"/>
  <c r="P600" i="22"/>
  <c r="R600" i="22" s="1"/>
  <c r="T599" i="22"/>
  <c r="S599" i="22"/>
  <c r="P599" i="22"/>
  <c r="R599" i="22" s="1"/>
  <c r="T598" i="22"/>
  <c r="S598" i="22"/>
  <c r="P598" i="22"/>
  <c r="R598" i="22" s="1"/>
  <c r="T597" i="22"/>
  <c r="S597" i="22"/>
  <c r="P597" i="22"/>
  <c r="R597" i="22" s="1"/>
  <c r="T596" i="22"/>
  <c r="S596" i="22"/>
  <c r="P596" i="22"/>
  <c r="R596" i="22" s="1"/>
  <c r="T595" i="22"/>
  <c r="S595" i="22"/>
  <c r="P595" i="22"/>
  <c r="R595" i="22" s="1"/>
  <c r="T594" i="22"/>
  <c r="S594" i="22"/>
  <c r="P594" i="22"/>
  <c r="R594" i="22" s="1"/>
  <c r="T593" i="22"/>
  <c r="S593" i="22"/>
  <c r="P593" i="22"/>
  <c r="R593" i="22" s="1"/>
  <c r="T592" i="22"/>
  <c r="S592" i="22"/>
  <c r="P592" i="22"/>
  <c r="R592" i="22" s="1"/>
  <c r="T591" i="22"/>
  <c r="S591" i="22"/>
  <c r="P591" i="22"/>
  <c r="R591" i="22" s="1"/>
  <c r="T590" i="22"/>
  <c r="S590" i="22"/>
  <c r="P590" i="22"/>
  <c r="R590" i="22" s="1"/>
  <c r="T589" i="22"/>
  <c r="S589" i="22"/>
  <c r="P589" i="22"/>
  <c r="R589" i="22" s="1"/>
  <c r="T588" i="22"/>
  <c r="S588" i="22"/>
  <c r="P588" i="22"/>
  <c r="R588" i="22" s="1"/>
  <c r="T587" i="22"/>
  <c r="S587" i="22"/>
  <c r="P587" i="22"/>
  <c r="R587" i="22" s="1"/>
  <c r="T586" i="22"/>
  <c r="S586" i="22"/>
  <c r="P586" i="22"/>
  <c r="R586" i="22" s="1"/>
  <c r="T585" i="22"/>
  <c r="S585" i="22"/>
  <c r="P585" i="22"/>
  <c r="R585" i="22" s="1"/>
  <c r="T584" i="22"/>
  <c r="S584" i="22"/>
  <c r="P584" i="22"/>
  <c r="R584" i="22" s="1"/>
  <c r="T583" i="22"/>
  <c r="S583" i="22"/>
  <c r="P583" i="22"/>
  <c r="R583" i="22" s="1"/>
  <c r="T582" i="22"/>
  <c r="S582" i="22"/>
  <c r="P582" i="22"/>
  <c r="R582" i="22" s="1"/>
  <c r="T581" i="22"/>
  <c r="S581" i="22"/>
  <c r="P581" i="22"/>
  <c r="R581" i="22" s="1"/>
  <c r="T580" i="22"/>
  <c r="S580" i="22"/>
  <c r="P580" i="22"/>
  <c r="R580" i="22" s="1"/>
  <c r="T579" i="22"/>
  <c r="S579" i="22"/>
  <c r="P579" i="22"/>
  <c r="R579" i="22" s="1"/>
  <c r="T578" i="22"/>
  <c r="S578" i="22"/>
  <c r="P578" i="22"/>
  <c r="R578" i="22" s="1"/>
  <c r="T577" i="22"/>
  <c r="S577" i="22"/>
  <c r="P577" i="22"/>
  <c r="R577" i="22" s="1"/>
  <c r="T576" i="22"/>
  <c r="S576" i="22"/>
  <c r="P576" i="22"/>
  <c r="R576" i="22" s="1"/>
  <c r="T575" i="22"/>
  <c r="S575" i="22"/>
  <c r="P575" i="22"/>
  <c r="R575" i="22" s="1"/>
  <c r="T574" i="22"/>
  <c r="S574" i="22"/>
  <c r="P574" i="22"/>
  <c r="R574" i="22" s="1"/>
  <c r="T573" i="22"/>
  <c r="S573" i="22"/>
  <c r="P573" i="22"/>
  <c r="R573" i="22" s="1"/>
  <c r="T572" i="22"/>
  <c r="S572" i="22"/>
  <c r="P572" i="22"/>
  <c r="R572" i="22" s="1"/>
  <c r="T571" i="22"/>
  <c r="S571" i="22"/>
  <c r="P571" i="22"/>
  <c r="R571" i="22" s="1"/>
  <c r="T570" i="22"/>
  <c r="S570" i="22"/>
  <c r="P570" i="22"/>
  <c r="R570" i="22" s="1"/>
  <c r="T569" i="22"/>
  <c r="S569" i="22"/>
  <c r="P569" i="22"/>
  <c r="R569" i="22" s="1"/>
  <c r="T568" i="22"/>
  <c r="S568" i="22"/>
  <c r="P568" i="22"/>
  <c r="R568" i="22" s="1"/>
  <c r="T567" i="22"/>
  <c r="S567" i="22"/>
  <c r="P567" i="22"/>
  <c r="R567" i="22" s="1"/>
  <c r="T566" i="22"/>
  <c r="S566" i="22"/>
  <c r="P566" i="22"/>
  <c r="R566" i="22" s="1"/>
  <c r="T565" i="22"/>
  <c r="S565" i="22"/>
  <c r="P565" i="22"/>
  <c r="R565" i="22" s="1"/>
  <c r="T564" i="22"/>
  <c r="S564" i="22"/>
  <c r="P564" i="22"/>
  <c r="R564" i="22" s="1"/>
  <c r="T563" i="22"/>
  <c r="S563" i="22"/>
  <c r="P563" i="22"/>
  <c r="R563" i="22" s="1"/>
  <c r="T562" i="22"/>
  <c r="S562" i="22"/>
  <c r="P562" i="22"/>
  <c r="R562" i="22" s="1"/>
  <c r="T561" i="22"/>
  <c r="S561" i="22"/>
  <c r="P561" i="22"/>
  <c r="R561" i="22" s="1"/>
  <c r="T560" i="22"/>
  <c r="S560" i="22"/>
  <c r="P560" i="22"/>
  <c r="R560" i="22" s="1"/>
  <c r="T559" i="22"/>
  <c r="S559" i="22"/>
  <c r="P559" i="22"/>
  <c r="R559" i="22" s="1"/>
  <c r="T558" i="22"/>
  <c r="S558" i="22"/>
  <c r="P558" i="22"/>
  <c r="R558" i="22" s="1"/>
  <c r="T557" i="22"/>
  <c r="S557" i="22"/>
  <c r="P557" i="22"/>
  <c r="R557" i="22" s="1"/>
  <c r="T556" i="22"/>
  <c r="S556" i="22"/>
  <c r="P556" i="22"/>
  <c r="R556" i="22" s="1"/>
  <c r="T555" i="22"/>
  <c r="S555" i="22"/>
  <c r="P555" i="22"/>
  <c r="R555" i="22" s="1"/>
  <c r="T554" i="22"/>
  <c r="S554" i="22"/>
  <c r="P554" i="22"/>
  <c r="R554" i="22" s="1"/>
  <c r="T553" i="22"/>
  <c r="S553" i="22"/>
  <c r="P553" i="22"/>
  <c r="R553" i="22" s="1"/>
  <c r="T552" i="22"/>
  <c r="S552" i="22"/>
  <c r="P552" i="22"/>
  <c r="R552" i="22" s="1"/>
  <c r="T551" i="22"/>
  <c r="S551" i="22"/>
  <c r="P551" i="22"/>
  <c r="R551" i="22" s="1"/>
  <c r="T550" i="22"/>
  <c r="S550" i="22"/>
  <c r="P550" i="22"/>
  <c r="R550" i="22" s="1"/>
  <c r="T549" i="22"/>
  <c r="S549" i="22"/>
  <c r="P549" i="22"/>
  <c r="R549" i="22" s="1"/>
  <c r="T548" i="22"/>
  <c r="S548" i="22"/>
  <c r="P548" i="22"/>
  <c r="R548" i="22" s="1"/>
  <c r="T547" i="22"/>
  <c r="S547" i="22"/>
  <c r="P547" i="22"/>
  <c r="R547" i="22" s="1"/>
  <c r="T546" i="22"/>
  <c r="S546" i="22"/>
  <c r="P546" i="22"/>
  <c r="R546" i="22" s="1"/>
  <c r="T545" i="22"/>
  <c r="S545" i="22"/>
  <c r="P545" i="22"/>
  <c r="R545" i="22" s="1"/>
  <c r="T544" i="22"/>
  <c r="S544" i="22"/>
  <c r="P544" i="22"/>
  <c r="R544" i="22" s="1"/>
  <c r="T543" i="22"/>
  <c r="S543" i="22"/>
  <c r="P543" i="22"/>
  <c r="R543" i="22" s="1"/>
  <c r="T542" i="22"/>
  <c r="S542" i="22"/>
  <c r="P542" i="22"/>
  <c r="R542" i="22" s="1"/>
  <c r="T541" i="22"/>
  <c r="S541" i="22"/>
  <c r="P541" i="22"/>
  <c r="R541" i="22" s="1"/>
  <c r="T540" i="22"/>
  <c r="S540" i="22"/>
  <c r="P540" i="22"/>
  <c r="R540" i="22" s="1"/>
  <c r="T539" i="22"/>
  <c r="S539" i="22"/>
  <c r="P539" i="22"/>
  <c r="R539" i="22" s="1"/>
  <c r="T538" i="22"/>
  <c r="S538" i="22"/>
  <c r="P538" i="22"/>
  <c r="R538" i="22" s="1"/>
  <c r="T537" i="22"/>
  <c r="S537" i="22"/>
  <c r="P537" i="22"/>
  <c r="R537" i="22" s="1"/>
  <c r="T536" i="22"/>
  <c r="S536" i="22"/>
  <c r="P536" i="22"/>
  <c r="R536" i="22" s="1"/>
  <c r="T535" i="22"/>
  <c r="S535" i="22"/>
  <c r="P535" i="22"/>
  <c r="R535" i="22" s="1"/>
  <c r="T534" i="22"/>
  <c r="S534" i="22"/>
  <c r="P534" i="22"/>
  <c r="R534" i="22" s="1"/>
  <c r="T533" i="22"/>
  <c r="S533" i="22"/>
  <c r="P533" i="22"/>
  <c r="R533" i="22" s="1"/>
  <c r="T532" i="22"/>
  <c r="S532" i="22"/>
  <c r="P532" i="22"/>
  <c r="R532" i="22" s="1"/>
  <c r="T531" i="22"/>
  <c r="S531" i="22"/>
  <c r="P531" i="22"/>
  <c r="R531" i="22" s="1"/>
  <c r="T530" i="22"/>
  <c r="S530" i="22"/>
  <c r="P530" i="22"/>
  <c r="R530" i="22" s="1"/>
  <c r="T529" i="22"/>
  <c r="S529" i="22"/>
  <c r="P529" i="22"/>
  <c r="R529" i="22" s="1"/>
  <c r="T528" i="22"/>
  <c r="S528" i="22"/>
  <c r="P528" i="22"/>
  <c r="R528" i="22" s="1"/>
  <c r="T527" i="22"/>
  <c r="S527" i="22"/>
  <c r="P527" i="22"/>
  <c r="R527" i="22" s="1"/>
  <c r="T526" i="22"/>
  <c r="S526" i="22"/>
  <c r="P526" i="22"/>
  <c r="R526" i="22" s="1"/>
  <c r="T525" i="22"/>
  <c r="S525" i="22"/>
  <c r="P525" i="22"/>
  <c r="R525" i="22" s="1"/>
  <c r="T524" i="22"/>
  <c r="S524" i="22"/>
  <c r="P524" i="22"/>
  <c r="R524" i="22" s="1"/>
  <c r="T523" i="22"/>
  <c r="S523" i="22"/>
  <c r="P523" i="22"/>
  <c r="R523" i="22" s="1"/>
  <c r="T522" i="22"/>
  <c r="S522" i="22"/>
  <c r="P522" i="22"/>
  <c r="R522" i="22" s="1"/>
  <c r="T521" i="22"/>
  <c r="S521" i="22"/>
  <c r="P521" i="22"/>
  <c r="R521" i="22" s="1"/>
  <c r="T520" i="22"/>
  <c r="S520" i="22"/>
  <c r="P520" i="22"/>
  <c r="R520" i="22" s="1"/>
  <c r="T519" i="22"/>
  <c r="S519" i="22"/>
  <c r="P519" i="22"/>
  <c r="R519" i="22" s="1"/>
  <c r="T518" i="22"/>
  <c r="S518" i="22"/>
  <c r="P518" i="22"/>
  <c r="R518" i="22" s="1"/>
  <c r="T517" i="22"/>
  <c r="S517" i="22"/>
  <c r="P517" i="22"/>
  <c r="R517" i="22" s="1"/>
  <c r="T516" i="22"/>
  <c r="S516" i="22"/>
  <c r="P516" i="22"/>
  <c r="R516" i="22" s="1"/>
  <c r="T515" i="22"/>
  <c r="S515" i="22"/>
  <c r="P515" i="22"/>
  <c r="R515" i="22" s="1"/>
  <c r="T514" i="22"/>
  <c r="S514" i="22"/>
  <c r="P514" i="22"/>
  <c r="R514" i="22" s="1"/>
  <c r="T513" i="22"/>
  <c r="S513" i="22"/>
  <c r="P513" i="22"/>
  <c r="R513" i="22" s="1"/>
  <c r="T512" i="22"/>
  <c r="S512" i="22"/>
  <c r="P512" i="22"/>
  <c r="R512" i="22" s="1"/>
  <c r="T511" i="22"/>
  <c r="S511" i="22"/>
  <c r="P511" i="22"/>
  <c r="R511" i="22" s="1"/>
  <c r="T510" i="22"/>
  <c r="S510" i="22"/>
  <c r="P510" i="22"/>
  <c r="R510" i="22" s="1"/>
  <c r="T509" i="22"/>
  <c r="S509" i="22"/>
  <c r="P509" i="22"/>
  <c r="R509" i="22" s="1"/>
  <c r="T508" i="22"/>
  <c r="S508" i="22"/>
  <c r="P508" i="22"/>
  <c r="R508" i="22" s="1"/>
  <c r="T507" i="22"/>
  <c r="S507" i="22"/>
  <c r="P507" i="22"/>
  <c r="R507" i="22" s="1"/>
  <c r="T506" i="22"/>
  <c r="S506" i="22"/>
  <c r="P506" i="22"/>
  <c r="R506" i="22" s="1"/>
  <c r="T505" i="22"/>
  <c r="S505" i="22"/>
  <c r="P505" i="22"/>
  <c r="R505" i="22" s="1"/>
  <c r="T504" i="22"/>
  <c r="S504" i="22"/>
  <c r="P504" i="22"/>
  <c r="R504" i="22" s="1"/>
  <c r="T503" i="22"/>
  <c r="S503" i="22"/>
  <c r="P503" i="22"/>
  <c r="R503" i="22" s="1"/>
  <c r="T502" i="22"/>
  <c r="S502" i="22"/>
  <c r="P502" i="22"/>
  <c r="R502" i="22" s="1"/>
  <c r="T501" i="22"/>
  <c r="S501" i="22"/>
  <c r="P501" i="22"/>
  <c r="R501" i="22" s="1"/>
  <c r="T500" i="22"/>
  <c r="S500" i="22"/>
  <c r="P500" i="22"/>
  <c r="R500" i="22" s="1"/>
  <c r="T499" i="22"/>
  <c r="S499" i="22"/>
  <c r="P499" i="22"/>
  <c r="R499" i="22" s="1"/>
  <c r="T498" i="22"/>
  <c r="S498" i="22"/>
  <c r="P498" i="22"/>
  <c r="R498" i="22" s="1"/>
  <c r="T497" i="22"/>
  <c r="S497" i="22"/>
  <c r="P497" i="22"/>
  <c r="R497" i="22" s="1"/>
  <c r="T496" i="22"/>
  <c r="S496" i="22"/>
  <c r="P496" i="22"/>
  <c r="R496" i="22" s="1"/>
  <c r="T495" i="22"/>
  <c r="S495" i="22"/>
  <c r="P495" i="22"/>
  <c r="R495" i="22" s="1"/>
  <c r="T494" i="22"/>
  <c r="S494" i="22"/>
  <c r="P494" i="22"/>
  <c r="R494" i="22" s="1"/>
  <c r="T493" i="22"/>
  <c r="S493" i="22"/>
  <c r="P493" i="22"/>
  <c r="R493" i="22" s="1"/>
  <c r="T492" i="22"/>
  <c r="S492" i="22"/>
  <c r="P492" i="22"/>
  <c r="R492" i="22" s="1"/>
  <c r="T491" i="22"/>
  <c r="S491" i="22"/>
  <c r="P491" i="22"/>
  <c r="R491" i="22" s="1"/>
  <c r="T490" i="22"/>
  <c r="S490" i="22"/>
  <c r="P490" i="22"/>
  <c r="R490" i="22" s="1"/>
  <c r="T489" i="22"/>
  <c r="S489" i="22"/>
  <c r="P489" i="22"/>
  <c r="R489" i="22" s="1"/>
  <c r="T488" i="22"/>
  <c r="S488" i="22"/>
  <c r="P488" i="22"/>
  <c r="R488" i="22" s="1"/>
  <c r="T487" i="22"/>
  <c r="S487" i="22"/>
  <c r="P487" i="22"/>
  <c r="R487" i="22" s="1"/>
  <c r="T486" i="22"/>
  <c r="S486" i="22"/>
  <c r="P486" i="22"/>
  <c r="R486" i="22" s="1"/>
  <c r="T485" i="22"/>
  <c r="S485" i="22"/>
  <c r="P485" i="22"/>
  <c r="R485" i="22" s="1"/>
  <c r="T484" i="22"/>
  <c r="S484" i="22"/>
  <c r="P484" i="22"/>
  <c r="R484" i="22" s="1"/>
  <c r="T483" i="22"/>
  <c r="S483" i="22"/>
  <c r="P483" i="22"/>
  <c r="R483" i="22" s="1"/>
  <c r="T482" i="22"/>
  <c r="S482" i="22"/>
  <c r="P482" i="22"/>
  <c r="R482" i="22" s="1"/>
  <c r="T481" i="22"/>
  <c r="S481" i="22"/>
  <c r="P481" i="22"/>
  <c r="R481" i="22" s="1"/>
  <c r="T480" i="22"/>
  <c r="S480" i="22"/>
  <c r="P480" i="22"/>
  <c r="R480" i="22" s="1"/>
  <c r="T479" i="22"/>
  <c r="S479" i="22"/>
  <c r="P479" i="22"/>
  <c r="R479" i="22" s="1"/>
  <c r="T478" i="22"/>
  <c r="S478" i="22"/>
  <c r="P478" i="22"/>
  <c r="R478" i="22" s="1"/>
  <c r="T477" i="22"/>
  <c r="S477" i="22"/>
  <c r="P477" i="22"/>
  <c r="R477" i="22" s="1"/>
  <c r="T476" i="22"/>
  <c r="S476" i="22"/>
  <c r="P476" i="22"/>
  <c r="R476" i="22" s="1"/>
  <c r="T475" i="22"/>
  <c r="S475" i="22"/>
  <c r="P475" i="22"/>
  <c r="R475" i="22" s="1"/>
  <c r="T474" i="22"/>
  <c r="S474" i="22"/>
  <c r="P474" i="22"/>
  <c r="R474" i="22" s="1"/>
  <c r="T473" i="22"/>
  <c r="S473" i="22"/>
  <c r="P473" i="22"/>
  <c r="R473" i="22" s="1"/>
  <c r="T472" i="22"/>
  <c r="S472" i="22"/>
  <c r="P472" i="22"/>
  <c r="R472" i="22" s="1"/>
  <c r="T471" i="22"/>
  <c r="S471" i="22"/>
  <c r="P471" i="22"/>
  <c r="R471" i="22" s="1"/>
  <c r="T470" i="22"/>
  <c r="S470" i="22"/>
  <c r="P470" i="22"/>
  <c r="R470" i="22" s="1"/>
  <c r="T469" i="22"/>
  <c r="S469" i="22"/>
  <c r="P469" i="22"/>
  <c r="R469" i="22" s="1"/>
  <c r="T468" i="22"/>
  <c r="S468" i="22"/>
  <c r="P468" i="22"/>
  <c r="R468" i="22" s="1"/>
  <c r="T467" i="22"/>
  <c r="S467" i="22"/>
  <c r="P467" i="22"/>
  <c r="R467" i="22" s="1"/>
  <c r="T466" i="22"/>
  <c r="S466" i="22"/>
  <c r="P466" i="22"/>
  <c r="R466" i="22" s="1"/>
  <c r="T465" i="22"/>
  <c r="S465" i="22"/>
  <c r="P465" i="22"/>
  <c r="R465" i="22" s="1"/>
  <c r="T464" i="22"/>
  <c r="S464" i="22"/>
  <c r="P464" i="22"/>
  <c r="R464" i="22" s="1"/>
  <c r="T463" i="22"/>
  <c r="S463" i="22"/>
  <c r="P463" i="22"/>
  <c r="R463" i="22" s="1"/>
  <c r="T462" i="22"/>
  <c r="S462" i="22"/>
  <c r="P462" i="22"/>
  <c r="R462" i="22" s="1"/>
  <c r="T461" i="22"/>
  <c r="S461" i="22"/>
  <c r="P461" i="22"/>
  <c r="R461" i="22" s="1"/>
  <c r="T460" i="22"/>
  <c r="S460" i="22"/>
  <c r="P460" i="22"/>
  <c r="R460" i="22" s="1"/>
  <c r="T459" i="22"/>
  <c r="S459" i="22"/>
  <c r="P459" i="22"/>
  <c r="R459" i="22" s="1"/>
  <c r="T458" i="22"/>
  <c r="S458" i="22"/>
  <c r="P458" i="22"/>
  <c r="R458" i="22" s="1"/>
  <c r="T457" i="22"/>
  <c r="S457" i="22"/>
  <c r="P457" i="22"/>
  <c r="R457" i="22" s="1"/>
  <c r="T456" i="22"/>
  <c r="S456" i="22"/>
  <c r="P456" i="22"/>
  <c r="R456" i="22" s="1"/>
  <c r="T455" i="22"/>
  <c r="S455" i="22"/>
  <c r="P455" i="22"/>
  <c r="R455" i="22" s="1"/>
  <c r="T454" i="22"/>
  <c r="S454" i="22"/>
  <c r="P454" i="22"/>
  <c r="R454" i="22" s="1"/>
  <c r="T453" i="22"/>
  <c r="S453" i="22"/>
  <c r="P453" i="22"/>
  <c r="R453" i="22" s="1"/>
  <c r="T452" i="22"/>
  <c r="S452" i="22"/>
  <c r="P452" i="22"/>
  <c r="R452" i="22" s="1"/>
  <c r="T451" i="22"/>
  <c r="S451" i="22"/>
  <c r="P451" i="22"/>
  <c r="R451" i="22" s="1"/>
  <c r="T450" i="22"/>
  <c r="S450" i="22"/>
  <c r="P450" i="22"/>
  <c r="R450" i="22" s="1"/>
  <c r="T449" i="22"/>
  <c r="S449" i="22"/>
  <c r="P449" i="22"/>
  <c r="R449" i="22" s="1"/>
  <c r="T448" i="22"/>
  <c r="S448" i="22"/>
  <c r="P448" i="22"/>
  <c r="R448" i="22" s="1"/>
  <c r="T447" i="22"/>
  <c r="S447" i="22"/>
  <c r="P447" i="22"/>
  <c r="R447" i="22" s="1"/>
  <c r="T446" i="22"/>
  <c r="S446" i="22"/>
  <c r="P446" i="22"/>
  <c r="R446" i="22" s="1"/>
  <c r="T445" i="22"/>
  <c r="S445" i="22"/>
  <c r="P445" i="22"/>
  <c r="R445" i="22" s="1"/>
  <c r="T444" i="22"/>
  <c r="S444" i="22"/>
  <c r="P444" i="22"/>
  <c r="R444" i="22" s="1"/>
  <c r="T443" i="22"/>
  <c r="S443" i="22"/>
  <c r="P443" i="22"/>
  <c r="R443" i="22" s="1"/>
  <c r="T442" i="22"/>
  <c r="S442" i="22"/>
  <c r="P442" i="22"/>
  <c r="R442" i="22" s="1"/>
  <c r="T441" i="22"/>
  <c r="S441" i="22"/>
  <c r="P441" i="22"/>
  <c r="R441" i="22" s="1"/>
  <c r="T440" i="22"/>
  <c r="S440" i="22"/>
  <c r="P440" i="22"/>
  <c r="R440" i="22" s="1"/>
  <c r="T439" i="22"/>
  <c r="S439" i="22"/>
  <c r="P439" i="22"/>
  <c r="R439" i="22" s="1"/>
  <c r="T438" i="22"/>
  <c r="S438" i="22"/>
  <c r="P438" i="22"/>
  <c r="R438" i="22" s="1"/>
  <c r="T437" i="22"/>
  <c r="S437" i="22"/>
  <c r="P437" i="22"/>
  <c r="R437" i="22" s="1"/>
  <c r="T436" i="22"/>
  <c r="S436" i="22"/>
  <c r="P436" i="22"/>
  <c r="R436" i="22" s="1"/>
  <c r="T435" i="22"/>
  <c r="S435" i="22"/>
  <c r="P435" i="22"/>
  <c r="R435" i="22" s="1"/>
  <c r="T434" i="22"/>
  <c r="S434" i="22"/>
  <c r="P434" i="22"/>
  <c r="R434" i="22" s="1"/>
  <c r="T433" i="22"/>
  <c r="S433" i="22"/>
  <c r="P433" i="22"/>
  <c r="R433" i="22" s="1"/>
  <c r="T432" i="22"/>
  <c r="S432" i="22"/>
  <c r="P432" i="22"/>
  <c r="R432" i="22" s="1"/>
  <c r="T431" i="22"/>
  <c r="S431" i="22"/>
  <c r="P431" i="22"/>
  <c r="R431" i="22" s="1"/>
  <c r="T430" i="22"/>
  <c r="S430" i="22"/>
  <c r="P430" i="22"/>
  <c r="R430" i="22" s="1"/>
  <c r="T429" i="22"/>
  <c r="S429" i="22"/>
  <c r="P429" i="22"/>
  <c r="R429" i="22" s="1"/>
  <c r="T428" i="22"/>
  <c r="S428" i="22"/>
  <c r="P428" i="22"/>
  <c r="R428" i="22" s="1"/>
  <c r="T427" i="22"/>
  <c r="S427" i="22"/>
  <c r="P427" i="22"/>
  <c r="R427" i="22" s="1"/>
  <c r="T426" i="22"/>
  <c r="S426" i="22"/>
  <c r="P426" i="22"/>
  <c r="R426" i="22" s="1"/>
  <c r="T425" i="22"/>
  <c r="S425" i="22"/>
  <c r="P425" i="22"/>
  <c r="R425" i="22" s="1"/>
  <c r="T424" i="22"/>
  <c r="S424" i="22"/>
  <c r="P424" i="22"/>
  <c r="R424" i="22" s="1"/>
  <c r="T423" i="22"/>
  <c r="S423" i="22"/>
  <c r="P423" i="22"/>
  <c r="R423" i="22" s="1"/>
  <c r="T422" i="22"/>
  <c r="S422" i="22"/>
  <c r="P422" i="22"/>
  <c r="R422" i="22" s="1"/>
  <c r="T421" i="22"/>
  <c r="S421" i="22"/>
  <c r="P421" i="22"/>
  <c r="R421" i="22" s="1"/>
  <c r="T420" i="22"/>
  <c r="S420" i="22"/>
  <c r="P420" i="22"/>
  <c r="R420" i="22" s="1"/>
  <c r="T419" i="22"/>
  <c r="S419" i="22"/>
  <c r="P419" i="22"/>
  <c r="R419" i="22" s="1"/>
  <c r="T418" i="22"/>
  <c r="S418" i="22"/>
  <c r="P418" i="22"/>
  <c r="R418" i="22" s="1"/>
  <c r="T417" i="22"/>
  <c r="S417" i="22"/>
  <c r="P417" i="22"/>
  <c r="R417" i="22" s="1"/>
  <c r="T416" i="22"/>
  <c r="S416" i="22"/>
  <c r="P416" i="22"/>
  <c r="R416" i="22" s="1"/>
  <c r="T415" i="22"/>
  <c r="S415" i="22"/>
  <c r="P415" i="22"/>
  <c r="R415" i="22" s="1"/>
  <c r="T414" i="22"/>
  <c r="S414" i="22"/>
  <c r="P414" i="22"/>
  <c r="R414" i="22" s="1"/>
  <c r="T413" i="22"/>
  <c r="S413" i="22"/>
  <c r="P413" i="22"/>
  <c r="R413" i="22" s="1"/>
  <c r="T412" i="22"/>
  <c r="S412" i="22"/>
  <c r="P412" i="22"/>
  <c r="R412" i="22" s="1"/>
  <c r="T411" i="22"/>
  <c r="S411" i="22"/>
  <c r="P411" i="22"/>
  <c r="R411" i="22" s="1"/>
  <c r="T410" i="22"/>
  <c r="S410" i="22"/>
  <c r="P410" i="22"/>
  <c r="R410" i="22" s="1"/>
  <c r="T409" i="22"/>
  <c r="S409" i="22"/>
  <c r="P409" i="22"/>
  <c r="R409" i="22" s="1"/>
  <c r="T408" i="22"/>
  <c r="S408" i="22"/>
  <c r="P408" i="22"/>
  <c r="R408" i="22" s="1"/>
  <c r="T407" i="22"/>
  <c r="S407" i="22"/>
  <c r="P407" i="22"/>
  <c r="R407" i="22" s="1"/>
  <c r="T406" i="22"/>
  <c r="S406" i="22"/>
  <c r="P406" i="22"/>
  <c r="R406" i="22" s="1"/>
  <c r="T405" i="22"/>
  <c r="S405" i="22"/>
  <c r="P405" i="22"/>
  <c r="R405" i="22" s="1"/>
  <c r="T404" i="22"/>
  <c r="S404" i="22"/>
  <c r="P404" i="22"/>
  <c r="R404" i="22" s="1"/>
  <c r="T403" i="22"/>
  <c r="S403" i="22"/>
  <c r="P403" i="22"/>
  <c r="R403" i="22" s="1"/>
  <c r="T402" i="22"/>
  <c r="S402" i="22"/>
  <c r="P402" i="22"/>
  <c r="R402" i="22" s="1"/>
  <c r="T401" i="22"/>
  <c r="S401" i="22"/>
  <c r="P401" i="22"/>
  <c r="R401" i="22" s="1"/>
  <c r="T400" i="22"/>
  <c r="S400" i="22"/>
  <c r="P400" i="22"/>
  <c r="R400" i="22" s="1"/>
  <c r="T399" i="22"/>
  <c r="S399" i="22"/>
  <c r="P399" i="22"/>
  <c r="R399" i="22" s="1"/>
  <c r="T398" i="22"/>
  <c r="S398" i="22"/>
  <c r="P398" i="22"/>
  <c r="R398" i="22" s="1"/>
  <c r="T397" i="22"/>
  <c r="S397" i="22"/>
  <c r="P397" i="22"/>
  <c r="R397" i="22" s="1"/>
  <c r="T396" i="22"/>
  <c r="S396" i="22"/>
  <c r="P396" i="22"/>
  <c r="R396" i="22" s="1"/>
  <c r="T395" i="22"/>
  <c r="S395" i="22"/>
  <c r="P395" i="22"/>
  <c r="R395" i="22" s="1"/>
  <c r="T394" i="22"/>
  <c r="S394" i="22"/>
  <c r="P394" i="22"/>
  <c r="R394" i="22" s="1"/>
  <c r="T393" i="22"/>
  <c r="S393" i="22"/>
  <c r="P393" i="22"/>
  <c r="R393" i="22" s="1"/>
  <c r="T392" i="22"/>
  <c r="S392" i="22"/>
  <c r="P392" i="22"/>
  <c r="R392" i="22" s="1"/>
  <c r="T391" i="22"/>
  <c r="S391" i="22"/>
  <c r="P391" i="22"/>
  <c r="R391" i="22" s="1"/>
  <c r="T390" i="22"/>
  <c r="S390" i="22"/>
  <c r="P390" i="22"/>
  <c r="R390" i="22" s="1"/>
  <c r="T389" i="22"/>
  <c r="S389" i="22"/>
  <c r="P389" i="22"/>
  <c r="R389" i="22" s="1"/>
  <c r="T388" i="22"/>
  <c r="S388" i="22"/>
  <c r="P388" i="22"/>
  <c r="R388" i="22" s="1"/>
  <c r="T387" i="22"/>
  <c r="S387" i="22"/>
  <c r="P387" i="22"/>
  <c r="R387" i="22" s="1"/>
  <c r="T386" i="22"/>
  <c r="S386" i="22"/>
  <c r="P386" i="22"/>
  <c r="R386" i="22" s="1"/>
  <c r="T385" i="22"/>
  <c r="S385" i="22"/>
  <c r="P385" i="22"/>
  <c r="R385" i="22" s="1"/>
  <c r="T384" i="22"/>
  <c r="S384" i="22"/>
  <c r="P384" i="22"/>
  <c r="R384" i="22" s="1"/>
  <c r="T383" i="22"/>
  <c r="S383" i="22"/>
  <c r="P383" i="22"/>
  <c r="R383" i="22" s="1"/>
  <c r="T382" i="22"/>
  <c r="S382" i="22"/>
  <c r="P382" i="22"/>
  <c r="R382" i="22" s="1"/>
  <c r="T381" i="22"/>
  <c r="S381" i="22"/>
  <c r="P381" i="22"/>
  <c r="R381" i="22" s="1"/>
  <c r="T380" i="22"/>
  <c r="S380" i="22"/>
  <c r="P380" i="22"/>
  <c r="R380" i="22" s="1"/>
  <c r="T379" i="22"/>
  <c r="S379" i="22"/>
  <c r="P379" i="22"/>
  <c r="R379" i="22" s="1"/>
  <c r="T378" i="22"/>
  <c r="S378" i="22"/>
  <c r="P378" i="22"/>
  <c r="R378" i="22" s="1"/>
  <c r="T377" i="22"/>
  <c r="S377" i="22"/>
  <c r="P377" i="22"/>
  <c r="R377" i="22" s="1"/>
  <c r="T376" i="22"/>
  <c r="S376" i="22"/>
  <c r="P376" i="22"/>
  <c r="R376" i="22" s="1"/>
  <c r="T375" i="22"/>
  <c r="S375" i="22"/>
  <c r="P375" i="22"/>
  <c r="R375" i="22" s="1"/>
  <c r="T374" i="22"/>
  <c r="S374" i="22"/>
  <c r="P374" i="22"/>
  <c r="R374" i="22" s="1"/>
  <c r="T373" i="22"/>
  <c r="S373" i="22"/>
  <c r="P373" i="22"/>
  <c r="R373" i="22" s="1"/>
  <c r="T372" i="22"/>
  <c r="S372" i="22"/>
  <c r="P372" i="22"/>
  <c r="R372" i="22" s="1"/>
  <c r="T371" i="22"/>
  <c r="S371" i="22"/>
  <c r="P371" i="22"/>
  <c r="R371" i="22" s="1"/>
  <c r="T370" i="22"/>
  <c r="S370" i="22"/>
  <c r="P370" i="22"/>
  <c r="R370" i="22" s="1"/>
  <c r="T369" i="22"/>
  <c r="S369" i="22"/>
  <c r="P369" i="22"/>
  <c r="R369" i="22" s="1"/>
  <c r="T368" i="22"/>
  <c r="S368" i="22"/>
  <c r="P368" i="22"/>
  <c r="R368" i="22" s="1"/>
  <c r="T367" i="22"/>
  <c r="S367" i="22"/>
  <c r="P367" i="22"/>
  <c r="R367" i="22" s="1"/>
  <c r="T366" i="22"/>
  <c r="S366" i="22"/>
  <c r="P366" i="22"/>
  <c r="R366" i="22" s="1"/>
  <c r="T365" i="22"/>
  <c r="S365" i="22"/>
  <c r="P365" i="22"/>
  <c r="R365" i="22" s="1"/>
  <c r="T364" i="22"/>
  <c r="S364" i="22"/>
  <c r="P364" i="22"/>
  <c r="R364" i="22" s="1"/>
  <c r="T363" i="22"/>
  <c r="S363" i="22"/>
  <c r="P363" i="22"/>
  <c r="R363" i="22" s="1"/>
  <c r="T362" i="22"/>
  <c r="S362" i="22"/>
  <c r="P362" i="22"/>
  <c r="R362" i="22" s="1"/>
  <c r="T361" i="22"/>
  <c r="S361" i="22"/>
  <c r="P361" i="22"/>
  <c r="R361" i="22" s="1"/>
  <c r="T360" i="22"/>
  <c r="S360" i="22"/>
  <c r="P360" i="22"/>
  <c r="R360" i="22" s="1"/>
  <c r="T359" i="22"/>
  <c r="S359" i="22"/>
  <c r="P359" i="22"/>
  <c r="R359" i="22" s="1"/>
  <c r="T358" i="22"/>
  <c r="S358" i="22"/>
  <c r="P358" i="22"/>
  <c r="R358" i="22" s="1"/>
  <c r="T357" i="22"/>
  <c r="S357" i="22"/>
  <c r="P357" i="22"/>
  <c r="R357" i="22" s="1"/>
  <c r="T356" i="22"/>
  <c r="S356" i="22"/>
  <c r="P356" i="22"/>
  <c r="R356" i="22" s="1"/>
  <c r="T355" i="22"/>
  <c r="S355" i="22"/>
  <c r="P355" i="22"/>
  <c r="R355" i="22" s="1"/>
  <c r="T354" i="22"/>
  <c r="S354" i="22"/>
  <c r="P354" i="22"/>
  <c r="R354" i="22" s="1"/>
  <c r="T353" i="22"/>
  <c r="S353" i="22"/>
  <c r="P353" i="22"/>
  <c r="R353" i="22" s="1"/>
  <c r="T352" i="22"/>
  <c r="S352" i="22"/>
  <c r="P352" i="22"/>
  <c r="R352" i="22" s="1"/>
  <c r="T351" i="22"/>
  <c r="S351" i="22"/>
  <c r="P351" i="22"/>
  <c r="R351" i="22" s="1"/>
  <c r="T350" i="22"/>
  <c r="S350" i="22"/>
  <c r="P350" i="22"/>
  <c r="R350" i="22" s="1"/>
  <c r="T349" i="22"/>
  <c r="S349" i="22"/>
  <c r="P349" i="22"/>
  <c r="R349" i="22" s="1"/>
  <c r="T348" i="22"/>
  <c r="S348" i="22"/>
  <c r="P348" i="22"/>
  <c r="R348" i="22" s="1"/>
  <c r="T347" i="22"/>
  <c r="S347" i="22"/>
  <c r="P347" i="22"/>
  <c r="R347" i="22" s="1"/>
  <c r="T346" i="22"/>
  <c r="S346" i="22"/>
  <c r="P346" i="22"/>
  <c r="R346" i="22" s="1"/>
  <c r="T345" i="22"/>
  <c r="S345" i="22"/>
  <c r="P345" i="22"/>
  <c r="R345" i="22" s="1"/>
  <c r="T344" i="22"/>
  <c r="S344" i="22"/>
  <c r="P344" i="22"/>
  <c r="R344" i="22" s="1"/>
  <c r="T343" i="22"/>
  <c r="S343" i="22"/>
  <c r="P343" i="22"/>
  <c r="R343" i="22" s="1"/>
  <c r="T342" i="22"/>
  <c r="S342" i="22"/>
  <c r="P342" i="22"/>
  <c r="R342" i="22" s="1"/>
  <c r="T341" i="22"/>
  <c r="S341" i="22"/>
  <c r="P341" i="22"/>
  <c r="R341" i="22" s="1"/>
  <c r="T340" i="22"/>
  <c r="S340" i="22"/>
  <c r="P340" i="22"/>
  <c r="R340" i="22" s="1"/>
  <c r="T339" i="22"/>
  <c r="S339" i="22"/>
  <c r="P339" i="22"/>
  <c r="R339" i="22" s="1"/>
  <c r="T338" i="22"/>
  <c r="S338" i="22"/>
  <c r="P338" i="22"/>
  <c r="R338" i="22" s="1"/>
  <c r="T337" i="22"/>
  <c r="S337" i="22"/>
  <c r="P337" i="22"/>
  <c r="R337" i="22" s="1"/>
  <c r="T336" i="22"/>
  <c r="S336" i="22"/>
  <c r="P336" i="22"/>
  <c r="R336" i="22" s="1"/>
  <c r="T335" i="22"/>
  <c r="S335" i="22"/>
  <c r="P335" i="22"/>
  <c r="R335" i="22" s="1"/>
  <c r="T334" i="22"/>
  <c r="S334" i="22"/>
  <c r="P334" i="22"/>
  <c r="R334" i="22" s="1"/>
  <c r="T333" i="22"/>
  <c r="S333" i="22"/>
  <c r="P333" i="22"/>
  <c r="R333" i="22" s="1"/>
  <c r="T332" i="22"/>
  <c r="S332" i="22"/>
  <c r="P332" i="22"/>
  <c r="R332" i="22" s="1"/>
  <c r="T331" i="22"/>
  <c r="S331" i="22"/>
  <c r="P331" i="22"/>
  <c r="R331" i="22" s="1"/>
  <c r="T330" i="22"/>
  <c r="S330" i="22"/>
  <c r="P330" i="22"/>
  <c r="R330" i="22" s="1"/>
  <c r="T329" i="22"/>
  <c r="S329" i="22"/>
  <c r="P329" i="22"/>
  <c r="R329" i="22" s="1"/>
  <c r="T328" i="22"/>
  <c r="S328" i="22"/>
  <c r="P328" i="22"/>
  <c r="R328" i="22" s="1"/>
  <c r="T327" i="22"/>
  <c r="S327" i="22"/>
  <c r="P327" i="22"/>
  <c r="R327" i="22" s="1"/>
  <c r="T326" i="22"/>
  <c r="S326" i="22"/>
  <c r="P326" i="22"/>
  <c r="R326" i="22" s="1"/>
  <c r="T325" i="22"/>
  <c r="S325" i="22"/>
  <c r="P325" i="22"/>
  <c r="R325" i="22" s="1"/>
  <c r="T324" i="22"/>
  <c r="S324" i="22"/>
  <c r="P324" i="22"/>
  <c r="R324" i="22" s="1"/>
  <c r="T323" i="22"/>
  <c r="S323" i="22"/>
  <c r="P323" i="22"/>
  <c r="R323" i="22" s="1"/>
  <c r="T322" i="22"/>
  <c r="S322" i="22"/>
  <c r="P322" i="22"/>
  <c r="R322" i="22" s="1"/>
  <c r="T321" i="22"/>
  <c r="S321" i="22"/>
  <c r="P321" i="22"/>
  <c r="R321" i="22" s="1"/>
  <c r="T320" i="22"/>
  <c r="S320" i="22"/>
  <c r="P320" i="22"/>
  <c r="R320" i="22" s="1"/>
  <c r="T319" i="22"/>
  <c r="S319" i="22"/>
  <c r="P319" i="22"/>
  <c r="R319" i="22" s="1"/>
  <c r="T318" i="22"/>
  <c r="S318" i="22"/>
  <c r="P318" i="22"/>
  <c r="R318" i="22" s="1"/>
  <c r="T317" i="22"/>
  <c r="S317" i="22"/>
  <c r="P317" i="22"/>
  <c r="R317" i="22" s="1"/>
  <c r="T316" i="22"/>
  <c r="S316" i="22"/>
  <c r="P316" i="22"/>
  <c r="R316" i="22" s="1"/>
  <c r="T315" i="22"/>
  <c r="S315" i="22"/>
  <c r="P315" i="22"/>
  <c r="R315" i="22" s="1"/>
  <c r="T314" i="22"/>
  <c r="S314" i="22"/>
  <c r="P314" i="22"/>
  <c r="R314" i="22" s="1"/>
  <c r="T313" i="22"/>
  <c r="S313" i="22"/>
  <c r="P313" i="22"/>
  <c r="R313" i="22" s="1"/>
  <c r="T312" i="22"/>
  <c r="S312" i="22"/>
  <c r="P312" i="22"/>
  <c r="R312" i="22" s="1"/>
  <c r="T311" i="22"/>
  <c r="S311" i="22"/>
  <c r="P311" i="22"/>
  <c r="R311" i="22" s="1"/>
  <c r="T310" i="22"/>
  <c r="S310" i="22"/>
  <c r="P310" i="22"/>
  <c r="R310" i="22" s="1"/>
  <c r="T309" i="22"/>
  <c r="S309" i="22"/>
  <c r="P309" i="22"/>
  <c r="R309" i="22" s="1"/>
  <c r="T308" i="22"/>
  <c r="S308" i="22"/>
  <c r="P308" i="22"/>
  <c r="R308" i="22" s="1"/>
  <c r="T307" i="22"/>
  <c r="S307" i="22"/>
  <c r="P307" i="22"/>
  <c r="R307" i="22" s="1"/>
  <c r="T306" i="22"/>
  <c r="S306" i="22"/>
  <c r="P306" i="22"/>
  <c r="R306" i="22" s="1"/>
  <c r="T305" i="22"/>
  <c r="S305" i="22"/>
  <c r="P305" i="22"/>
  <c r="R305" i="22" s="1"/>
  <c r="T304" i="22"/>
  <c r="S304" i="22"/>
  <c r="P304" i="22"/>
  <c r="R304" i="22" s="1"/>
  <c r="T303" i="22"/>
  <c r="S303" i="22"/>
  <c r="P303" i="22"/>
  <c r="R303" i="22" s="1"/>
  <c r="T302" i="22"/>
  <c r="S302" i="22"/>
  <c r="P302" i="22"/>
  <c r="R302" i="22" s="1"/>
  <c r="T301" i="22"/>
  <c r="S301" i="22"/>
  <c r="P301" i="22"/>
  <c r="R301" i="22" s="1"/>
  <c r="T300" i="22"/>
  <c r="S300" i="22"/>
  <c r="P300" i="22"/>
  <c r="R300" i="22" s="1"/>
  <c r="T299" i="22"/>
  <c r="S299" i="22"/>
  <c r="P299" i="22"/>
  <c r="R299" i="22" s="1"/>
  <c r="T298" i="22"/>
  <c r="S298" i="22"/>
  <c r="P298" i="22"/>
  <c r="R298" i="22" s="1"/>
  <c r="T297" i="22"/>
  <c r="S297" i="22"/>
  <c r="P297" i="22"/>
  <c r="R297" i="22" s="1"/>
  <c r="T296" i="22"/>
  <c r="S296" i="22"/>
  <c r="P296" i="22"/>
  <c r="R296" i="22" s="1"/>
  <c r="T295" i="22"/>
  <c r="S295" i="22"/>
  <c r="P295" i="22"/>
  <c r="R295" i="22" s="1"/>
  <c r="T294" i="22"/>
  <c r="S294" i="22"/>
  <c r="P294" i="22"/>
  <c r="R294" i="22" s="1"/>
  <c r="T293" i="22"/>
  <c r="S293" i="22"/>
  <c r="P293" i="22"/>
  <c r="R293" i="22" s="1"/>
  <c r="T292" i="22"/>
  <c r="S292" i="22"/>
  <c r="P292" i="22"/>
  <c r="R292" i="22" s="1"/>
  <c r="T291" i="22"/>
  <c r="S291" i="22"/>
  <c r="P291" i="22"/>
  <c r="R291" i="22" s="1"/>
  <c r="T290" i="22"/>
  <c r="S290" i="22"/>
  <c r="P290" i="22"/>
  <c r="R290" i="22" s="1"/>
  <c r="T289" i="22"/>
  <c r="S289" i="22"/>
  <c r="P289" i="22"/>
  <c r="R289" i="22" s="1"/>
  <c r="T288" i="22"/>
  <c r="S288" i="22"/>
  <c r="P288" i="22"/>
  <c r="R288" i="22" s="1"/>
  <c r="T287" i="22"/>
  <c r="S287" i="22"/>
  <c r="P287" i="22"/>
  <c r="R287" i="22" s="1"/>
  <c r="T286" i="22"/>
  <c r="S286" i="22"/>
  <c r="P286" i="22"/>
  <c r="R286" i="22" s="1"/>
  <c r="T285" i="22"/>
  <c r="S285" i="22"/>
  <c r="P285" i="22"/>
  <c r="R285" i="22" s="1"/>
  <c r="T284" i="22"/>
  <c r="S284" i="22"/>
  <c r="P284" i="22"/>
  <c r="R284" i="22" s="1"/>
  <c r="T283" i="22"/>
  <c r="S283" i="22"/>
  <c r="P283" i="22"/>
  <c r="R283" i="22" s="1"/>
  <c r="T282" i="22"/>
  <c r="S282" i="22"/>
  <c r="P282" i="22"/>
  <c r="R282" i="22" s="1"/>
  <c r="T281" i="22"/>
  <c r="S281" i="22"/>
  <c r="P281" i="22"/>
  <c r="R281" i="22" s="1"/>
  <c r="T280" i="22"/>
  <c r="S280" i="22"/>
  <c r="P280" i="22"/>
  <c r="R280" i="22" s="1"/>
  <c r="T279" i="22"/>
  <c r="S279" i="22"/>
  <c r="P279" i="22"/>
  <c r="R279" i="22" s="1"/>
  <c r="T278" i="22"/>
  <c r="S278" i="22"/>
  <c r="P278" i="22"/>
  <c r="R278" i="22" s="1"/>
  <c r="T277" i="22"/>
  <c r="S277" i="22"/>
  <c r="P277" i="22"/>
  <c r="R277" i="22" s="1"/>
  <c r="T276" i="22"/>
  <c r="S276" i="22"/>
  <c r="P276" i="22"/>
  <c r="R276" i="22" s="1"/>
  <c r="T275" i="22"/>
  <c r="S275" i="22"/>
  <c r="P275" i="22"/>
  <c r="R275" i="22" s="1"/>
  <c r="T274" i="22"/>
  <c r="S274" i="22"/>
  <c r="P274" i="22"/>
  <c r="R274" i="22" s="1"/>
  <c r="T273" i="22"/>
  <c r="S273" i="22"/>
  <c r="P273" i="22"/>
  <c r="R273" i="22" s="1"/>
  <c r="T272" i="22"/>
  <c r="S272" i="22"/>
  <c r="P272" i="22"/>
  <c r="R272" i="22" s="1"/>
  <c r="T271" i="22"/>
  <c r="S271" i="22"/>
  <c r="P271" i="22"/>
  <c r="R271" i="22" s="1"/>
  <c r="T270" i="22"/>
  <c r="S270" i="22"/>
  <c r="P270" i="22"/>
  <c r="R270" i="22" s="1"/>
  <c r="T269" i="22"/>
  <c r="S269" i="22"/>
  <c r="P269" i="22"/>
  <c r="R269" i="22" s="1"/>
  <c r="T268" i="22"/>
  <c r="S268" i="22"/>
  <c r="P268" i="22"/>
  <c r="R268" i="22" s="1"/>
  <c r="T267" i="22"/>
  <c r="S267" i="22"/>
  <c r="P267" i="22"/>
  <c r="R267" i="22" s="1"/>
  <c r="T266" i="22"/>
  <c r="S266" i="22"/>
  <c r="P266" i="22"/>
  <c r="R266" i="22" s="1"/>
  <c r="T265" i="22"/>
  <c r="S265" i="22"/>
  <c r="P265" i="22"/>
  <c r="R265" i="22" s="1"/>
  <c r="T264" i="22"/>
  <c r="S264" i="22"/>
  <c r="P264" i="22"/>
  <c r="R264" i="22" s="1"/>
  <c r="T263" i="22"/>
  <c r="S263" i="22"/>
  <c r="P263" i="22"/>
  <c r="R263" i="22" s="1"/>
  <c r="T262" i="22"/>
  <c r="S262" i="22"/>
  <c r="P262" i="22"/>
  <c r="R262" i="22" s="1"/>
  <c r="T261" i="22"/>
  <c r="S261" i="22"/>
  <c r="P261" i="22"/>
  <c r="R261" i="22" s="1"/>
  <c r="T260" i="22"/>
  <c r="S260" i="22"/>
  <c r="P260" i="22"/>
  <c r="R260" i="22" s="1"/>
  <c r="T259" i="22"/>
  <c r="S259" i="22"/>
  <c r="P259" i="22"/>
  <c r="R259" i="22" s="1"/>
  <c r="T258" i="22"/>
  <c r="S258" i="22"/>
  <c r="P258" i="22"/>
  <c r="R258" i="22" s="1"/>
  <c r="T257" i="22"/>
  <c r="S257" i="22"/>
  <c r="P257" i="22"/>
  <c r="R257" i="22" s="1"/>
  <c r="T256" i="22"/>
  <c r="S256" i="22"/>
  <c r="P256" i="22"/>
  <c r="R256" i="22" s="1"/>
  <c r="T255" i="22"/>
  <c r="S255" i="22"/>
  <c r="P255" i="22"/>
  <c r="R255" i="22" s="1"/>
  <c r="T254" i="22"/>
  <c r="S254" i="22"/>
  <c r="P254" i="22"/>
  <c r="R254" i="22" s="1"/>
  <c r="T253" i="22"/>
  <c r="S253" i="22"/>
  <c r="P253" i="22"/>
  <c r="R253" i="22" s="1"/>
  <c r="T252" i="22"/>
  <c r="S252" i="22"/>
  <c r="P252" i="22"/>
  <c r="R252" i="22" s="1"/>
  <c r="T251" i="22"/>
  <c r="S251" i="22"/>
  <c r="P251" i="22"/>
  <c r="R251" i="22" s="1"/>
  <c r="T250" i="22"/>
  <c r="S250" i="22"/>
  <c r="P250" i="22"/>
  <c r="R250" i="22" s="1"/>
  <c r="T249" i="22"/>
  <c r="S249" i="22"/>
  <c r="P249" i="22"/>
  <c r="R249" i="22" s="1"/>
  <c r="T248" i="22"/>
  <c r="S248" i="22"/>
  <c r="P248" i="22"/>
  <c r="R248" i="22" s="1"/>
  <c r="T247" i="22"/>
  <c r="S247" i="22"/>
  <c r="P247" i="22"/>
  <c r="R247" i="22" s="1"/>
  <c r="T246" i="22"/>
  <c r="S246" i="22"/>
  <c r="P246" i="22"/>
  <c r="R246" i="22" s="1"/>
  <c r="T245" i="22"/>
  <c r="S245" i="22"/>
  <c r="P245" i="22"/>
  <c r="R245" i="22" s="1"/>
  <c r="T244" i="22"/>
  <c r="S244" i="22"/>
  <c r="P244" i="22"/>
  <c r="R244" i="22" s="1"/>
  <c r="T243" i="22"/>
  <c r="S243" i="22"/>
  <c r="P243" i="22"/>
  <c r="R243" i="22" s="1"/>
  <c r="T242" i="22"/>
  <c r="S242" i="22"/>
  <c r="P242" i="22"/>
  <c r="R242" i="22" s="1"/>
  <c r="T241" i="22"/>
  <c r="S241" i="22"/>
  <c r="P241" i="22"/>
  <c r="R241" i="22" s="1"/>
  <c r="T240" i="22"/>
  <c r="S240" i="22"/>
  <c r="P240" i="22"/>
  <c r="R240" i="22" s="1"/>
  <c r="T239" i="22"/>
  <c r="S239" i="22"/>
  <c r="P239" i="22"/>
  <c r="R239" i="22" s="1"/>
  <c r="T238" i="22"/>
  <c r="S238" i="22"/>
  <c r="P238" i="22"/>
  <c r="R238" i="22" s="1"/>
  <c r="T237" i="22"/>
  <c r="S237" i="22"/>
  <c r="P237" i="22"/>
  <c r="R237" i="22" s="1"/>
  <c r="T236" i="22"/>
  <c r="S236" i="22"/>
  <c r="P236" i="22"/>
  <c r="R236" i="22" s="1"/>
  <c r="T235" i="22"/>
  <c r="S235" i="22"/>
  <c r="P235" i="22"/>
  <c r="R235" i="22" s="1"/>
  <c r="T234" i="22"/>
  <c r="S234" i="22"/>
  <c r="P234" i="22"/>
  <c r="R234" i="22" s="1"/>
  <c r="T233" i="22"/>
  <c r="S233" i="22"/>
  <c r="P233" i="22"/>
  <c r="R233" i="22" s="1"/>
  <c r="T232" i="22"/>
  <c r="S232" i="22"/>
  <c r="P232" i="22"/>
  <c r="R232" i="22" s="1"/>
  <c r="T231" i="22"/>
  <c r="S231" i="22"/>
  <c r="P231" i="22"/>
  <c r="R231" i="22" s="1"/>
  <c r="T230" i="22"/>
  <c r="S230" i="22"/>
  <c r="P230" i="22"/>
  <c r="R230" i="22" s="1"/>
  <c r="T229" i="22"/>
  <c r="S229" i="22"/>
  <c r="P229" i="22"/>
  <c r="R229" i="22" s="1"/>
  <c r="T228" i="22"/>
  <c r="S228" i="22"/>
  <c r="P228" i="22"/>
  <c r="R228" i="22" s="1"/>
  <c r="T227" i="22"/>
  <c r="S227" i="22"/>
  <c r="P227" i="22"/>
  <c r="R227" i="22" s="1"/>
  <c r="T226" i="22"/>
  <c r="S226" i="22"/>
  <c r="P226" i="22"/>
  <c r="R226" i="22" s="1"/>
  <c r="T225" i="22"/>
  <c r="S225" i="22"/>
  <c r="P225" i="22"/>
  <c r="R225" i="22" s="1"/>
  <c r="T224" i="22"/>
  <c r="S224" i="22"/>
  <c r="P224" i="22"/>
  <c r="R224" i="22" s="1"/>
  <c r="T223" i="22"/>
  <c r="S223" i="22"/>
  <c r="P223" i="22"/>
  <c r="R223" i="22" s="1"/>
  <c r="T222" i="22"/>
  <c r="S222" i="22"/>
  <c r="P222" i="22"/>
  <c r="R222" i="22" s="1"/>
  <c r="T221" i="22"/>
  <c r="S221" i="22"/>
  <c r="P221" i="22"/>
  <c r="R221" i="22" s="1"/>
  <c r="T220" i="22"/>
  <c r="S220" i="22"/>
  <c r="P220" i="22"/>
  <c r="R220" i="22" s="1"/>
  <c r="T219" i="22"/>
  <c r="S219" i="22"/>
  <c r="P219" i="22"/>
  <c r="R219" i="22" s="1"/>
  <c r="T218" i="22"/>
  <c r="S218" i="22"/>
  <c r="P218" i="22"/>
  <c r="R218" i="22" s="1"/>
  <c r="T217" i="22"/>
  <c r="S217" i="22"/>
  <c r="P217" i="22"/>
  <c r="R217" i="22" s="1"/>
  <c r="T216" i="22"/>
  <c r="S216" i="22"/>
  <c r="P216" i="22"/>
  <c r="R216" i="22" s="1"/>
  <c r="T215" i="22"/>
  <c r="S215" i="22"/>
  <c r="P215" i="22"/>
  <c r="R215" i="22" s="1"/>
  <c r="T214" i="22"/>
  <c r="S214" i="22"/>
  <c r="P214" i="22"/>
  <c r="R214" i="22" s="1"/>
  <c r="T213" i="22"/>
  <c r="S213" i="22"/>
  <c r="P213" i="22"/>
  <c r="R213" i="22" s="1"/>
  <c r="T212" i="22"/>
  <c r="S212" i="22"/>
  <c r="P212" i="22"/>
  <c r="R212" i="22" s="1"/>
  <c r="T211" i="22"/>
  <c r="S211" i="22"/>
  <c r="P211" i="22"/>
  <c r="R211" i="22" s="1"/>
  <c r="T210" i="22"/>
  <c r="S210" i="22"/>
  <c r="P210" i="22"/>
  <c r="R210" i="22" s="1"/>
  <c r="T209" i="22"/>
  <c r="S209" i="22"/>
  <c r="P209" i="22"/>
  <c r="R209" i="22" s="1"/>
  <c r="T208" i="22"/>
  <c r="S208" i="22"/>
  <c r="P208" i="22"/>
  <c r="R208" i="22" s="1"/>
  <c r="T207" i="22"/>
  <c r="S207" i="22"/>
  <c r="P207" i="22"/>
  <c r="R207" i="22" s="1"/>
  <c r="T206" i="22"/>
  <c r="S206" i="22"/>
  <c r="P206" i="22"/>
  <c r="R206" i="22" s="1"/>
  <c r="T205" i="22"/>
  <c r="S205" i="22"/>
  <c r="P205" i="22"/>
  <c r="R205" i="22" s="1"/>
  <c r="T204" i="22"/>
  <c r="S204" i="22"/>
  <c r="P204" i="22"/>
  <c r="R204" i="22" s="1"/>
  <c r="T203" i="22"/>
  <c r="S203" i="22"/>
  <c r="P203" i="22"/>
  <c r="R203" i="22" s="1"/>
  <c r="T202" i="22"/>
  <c r="S202" i="22"/>
  <c r="P202" i="22"/>
  <c r="R202" i="22" s="1"/>
  <c r="T201" i="22"/>
  <c r="S201" i="22"/>
  <c r="P201" i="22"/>
  <c r="R201" i="22" s="1"/>
  <c r="T200" i="22"/>
  <c r="S200" i="22"/>
  <c r="P200" i="22"/>
  <c r="R200" i="22" s="1"/>
  <c r="T199" i="22"/>
  <c r="S199" i="22"/>
  <c r="P199" i="22"/>
  <c r="R199" i="22" s="1"/>
  <c r="T198" i="22"/>
  <c r="S198" i="22"/>
  <c r="P198" i="22"/>
  <c r="R198" i="22" s="1"/>
  <c r="T197" i="22"/>
  <c r="S197" i="22"/>
  <c r="P197" i="22"/>
  <c r="R197" i="22" s="1"/>
  <c r="T196" i="22"/>
  <c r="S196" i="22"/>
  <c r="P196" i="22"/>
  <c r="R196" i="22" s="1"/>
  <c r="T195" i="22"/>
  <c r="S195" i="22"/>
  <c r="P195" i="22"/>
  <c r="R195" i="22" s="1"/>
  <c r="T194" i="22"/>
  <c r="S194" i="22"/>
  <c r="P194" i="22"/>
  <c r="R194" i="22" s="1"/>
  <c r="T193" i="22"/>
  <c r="S193" i="22"/>
  <c r="P193" i="22"/>
  <c r="R193" i="22" s="1"/>
  <c r="T192" i="22"/>
  <c r="S192" i="22"/>
  <c r="P192" i="22"/>
  <c r="R192" i="22" s="1"/>
  <c r="T191" i="22"/>
  <c r="S191" i="22"/>
  <c r="P191" i="22"/>
  <c r="R191" i="22" s="1"/>
  <c r="T190" i="22"/>
  <c r="S190" i="22"/>
  <c r="P190" i="22"/>
  <c r="R190" i="22" s="1"/>
  <c r="T189" i="22"/>
  <c r="S189" i="22"/>
  <c r="P189" i="22"/>
  <c r="R189" i="22" s="1"/>
  <c r="T188" i="22"/>
  <c r="S188" i="22"/>
  <c r="P188" i="22"/>
  <c r="R188" i="22" s="1"/>
  <c r="T187" i="22"/>
  <c r="S187" i="22"/>
  <c r="P187" i="22"/>
  <c r="R187" i="22" s="1"/>
  <c r="T186" i="22"/>
  <c r="S186" i="22"/>
  <c r="P186" i="22"/>
  <c r="R186" i="22" s="1"/>
  <c r="T185" i="22"/>
  <c r="S185" i="22"/>
  <c r="P185" i="22"/>
  <c r="R185" i="22" s="1"/>
  <c r="T184" i="22"/>
  <c r="S184" i="22"/>
  <c r="P184" i="22"/>
  <c r="R184" i="22" s="1"/>
  <c r="T183" i="22"/>
  <c r="S183" i="22"/>
  <c r="P183" i="22"/>
  <c r="R183" i="22" s="1"/>
  <c r="T182" i="22"/>
  <c r="S182" i="22"/>
  <c r="P182" i="22"/>
  <c r="R182" i="22" s="1"/>
  <c r="T181" i="22"/>
  <c r="S181" i="22"/>
  <c r="P181" i="22"/>
  <c r="R181" i="22" s="1"/>
  <c r="T180" i="22"/>
  <c r="S180" i="22"/>
  <c r="P180" i="22"/>
  <c r="R180" i="22" s="1"/>
  <c r="T179" i="22"/>
  <c r="S179" i="22"/>
  <c r="P179" i="22"/>
  <c r="R179" i="22" s="1"/>
  <c r="T178" i="22"/>
  <c r="S178" i="22"/>
  <c r="P178" i="22"/>
  <c r="R178" i="22" s="1"/>
  <c r="T177" i="22"/>
  <c r="S177" i="22"/>
  <c r="P177" i="22"/>
  <c r="R177" i="22" s="1"/>
  <c r="T176" i="22"/>
  <c r="S176" i="22"/>
  <c r="P176" i="22"/>
  <c r="R176" i="22" s="1"/>
  <c r="T175" i="22"/>
  <c r="S175" i="22"/>
  <c r="P175" i="22"/>
  <c r="R175" i="22" s="1"/>
  <c r="T174" i="22"/>
  <c r="S174" i="22"/>
  <c r="P174" i="22"/>
  <c r="R174" i="22" s="1"/>
  <c r="T173" i="22"/>
  <c r="S173" i="22"/>
  <c r="P173" i="22"/>
  <c r="R173" i="22" s="1"/>
  <c r="T172" i="22"/>
  <c r="S172" i="22"/>
  <c r="P172" i="22"/>
  <c r="R172" i="22" s="1"/>
  <c r="T171" i="22"/>
  <c r="S171" i="22"/>
  <c r="P171" i="22"/>
  <c r="R171" i="22" s="1"/>
  <c r="T170" i="22"/>
  <c r="S170" i="22"/>
  <c r="P170" i="22"/>
  <c r="R170" i="22" s="1"/>
  <c r="T169" i="22"/>
  <c r="S169" i="22"/>
  <c r="P169" i="22"/>
  <c r="R169" i="22" s="1"/>
  <c r="T168" i="22"/>
  <c r="S168" i="22"/>
  <c r="P168" i="22"/>
  <c r="R168" i="22" s="1"/>
  <c r="T167" i="22"/>
  <c r="S167" i="22"/>
  <c r="P167" i="22"/>
  <c r="R167" i="22" s="1"/>
  <c r="T166" i="22"/>
  <c r="S166" i="22"/>
  <c r="P166" i="22"/>
  <c r="R166" i="22" s="1"/>
  <c r="T165" i="22"/>
  <c r="S165" i="22"/>
  <c r="P165" i="22"/>
  <c r="R165" i="22" s="1"/>
  <c r="T164" i="22"/>
  <c r="S164" i="22"/>
  <c r="P164" i="22"/>
  <c r="R164" i="22" s="1"/>
  <c r="T163" i="22"/>
  <c r="S163" i="22"/>
  <c r="P163" i="22"/>
  <c r="R163" i="22" s="1"/>
  <c r="T162" i="22"/>
  <c r="S162" i="22"/>
  <c r="P162" i="22"/>
  <c r="R162" i="22" s="1"/>
  <c r="T161" i="22"/>
  <c r="S161" i="22"/>
  <c r="P161" i="22"/>
  <c r="R161" i="22" s="1"/>
  <c r="T160" i="22"/>
  <c r="S160" i="22"/>
  <c r="P160" i="22"/>
  <c r="R160" i="22" s="1"/>
  <c r="T159" i="22"/>
  <c r="S159" i="22"/>
  <c r="P159" i="22"/>
  <c r="R159" i="22" s="1"/>
  <c r="T158" i="22"/>
  <c r="S158" i="22"/>
  <c r="P158" i="22"/>
  <c r="R158" i="22" s="1"/>
  <c r="T157" i="22"/>
  <c r="S157" i="22"/>
  <c r="P157" i="22"/>
  <c r="R157" i="22" s="1"/>
  <c r="T156" i="22"/>
  <c r="S156" i="22"/>
  <c r="P156" i="22"/>
  <c r="R156" i="22" s="1"/>
  <c r="T155" i="22"/>
  <c r="S155" i="22"/>
  <c r="P155" i="22"/>
  <c r="R155" i="22" s="1"/>
  <c r="T154" i="22"/>
  <c r="S154" i="22"/>
  <c r="P154" i="22"/>
  <c r="R154" i="22" s="1"/>
  <c r="T153" i="22"/>
  <c r="S153" i="22"/>
  <c r="P153" i="22"/>
  <c r="R153" i="22" s="1"/>
  <c r="T152" i="22"/>
  <c r="S152" i="22"/>
  <c r="P152" i="22"/>
  <c r="R152" i="22" s="1"/>
  <c r="T151" i="22"/>
  <c r="S151" i="22"/>
  <c r="P151" i="22"/>
  <c r="R151" i="22" s="1"/>
  <c r="T150" i="22"/>
  <c r="S150" i="22"/>
  <c r="P150" i="22"/>
  <c r="R150" i="22" s="1"/>
  <c r="T149" i="22"/>
  <c r="S149" i="22"/>
  <c r="P149" i="22"/>
  <c r="R149" i="22" s="1"/>
  <c r="T148" i="22"/>
  <c r="S148" i="22"/>
  <c r="P148" i="22"/>
  <c r="R148" i="22" s="1"/>
  <c r="T147" i="22"/>
  <c r="S147" i="22"/>
  <c r="P147" i="22"/>
  <c r="R147" i="22" s="1"/>
  <c r="T146" i="22"/>
  <c r="S146" i="22"/>
  <c r="P146" i="22"/>
  <c r="R146" i="22" s="1"/>
  <c r="T145" i="22"/>
  <c r="S145" i="22"/>
  <c r="P145" i="22"/>
  <c r="R145" i="22" s="1"/>
  <c r="T144" i="22"/>
  <c r="S144" i="22"/>
  <c r="P144" i="22"/>
  <c r="R144" i="22" s="1"/>
  <c r="T143" i="22"/>
  <c r="S143" i="22"/>
  <c r="P143" i="22"/>
  <c r="R143" i="22" s="1"/>
  <c r="T142" i="22"/>
  <c r="S142" i="22"/>
  <c r="P142" i="22"/>
  <c r="R142" i="22" s="1"/>
  <c r="T141" i="22"/>
  <c r="S141" i="22"/>
  <c r="P141" i="22"/>
  <c r="R141" i="22" s="1"/>
  <c r="T140" i="22"/>
  <c r="S140" i="22"/>
  <c r="P140" i="22"/>
  <c r="R140" i="22" s="1"/>
  <c r="T139" i="22"/>
  <c r="S139" i="22"/>
  <c r="P139" i="22"/>
  <c r="R139" i="22" s="1"/>
  <c r="T138" i="22"/>
  <c r="S138" i="22"/>
  <c r="P138" i="22"/>
  <c r="R138" i="22" s="1"/>
  <c r="T137" i="22"/>
  <c r="S137" i="22"/>
  <c r="P137" i="22"/>
  <c r="R137" i="22" s="1"/>
  <c r="T136" i="22"/>
  <c r="S136" i="22"/>
  <c r="P136" i="22"/>
  <c r="R136" i="22" s="1"/>
  <c r="T135" i="22"/>
  <c r="S135" i="22"/>
  <c r="P135" i="22"/>
  <c r="R135" i="22" s="1"/>
  <c r="T134" i="22"/>
  <c r="S134" i="22"/>
  <c r="P134" i="22"/>
  <c r="R134" i="22" s="1"/>
  <c r="T133" i="22"/>
  <c r="S133" i="22"/>
  <c r="P133" i="22"/>
  <c r="R133" i="22" s="1"/>
  <c r="T132" i="22"/>
  <c r="S132" i="22"/>
  <c r="P132" i="22"/>
  <c r="R132" i="22" s="1"/>
  <c r="T131" i="22"/>
  <c r="S131" i="22"/>
  <c r="P131" i="22"/>
  <c r="R131" i="22" s="1"/>
  <c r="T130" i="22"/>
  <c r="S130" i="22"/>
  <c r="P130" i="22"/>
  <c r="R130" i="22" s="1"/>
  <c r="T129" i="22"/>
  <c r="S129" i="22"/>
  <c r="P129" i="22"/>
  <c r="R129" i="22" s="1"/>
  <c r="T128" i="22"/>
  <c r="S128" i="22"/>
  <c r="P128" i="22"/>
  <c r="R128" i="22" s="1"/>
  <c r="T127" i="22"/>
  <c r="S127" i="22"/>
  <c r="P127" i="22"/>
  <c r="R127" i="22" s="1"/>
  <c r="T126" i="22"/>
  <c r="S126" i="22"/>
  <c r="P126" i="22"/>
  <c r="R126" i="22" s="1"/>
  <c r="T125" i="22"/>
  <c r="S125" i="22"/>
  <c r="P125" i="22"/>
  <c r="R125" i="22" s="1"/>
  <c r="T124" i="22"/>
  <c r="S124" i="22"/>
  <c r="P124" i="22"/>
  <c r="R124" i="22" s="1"/>
  <c r="T123" i="22"/>
  <c r="S123" i="22"/>
  <c r="P123" i="22"/>
  <c r="R123" i="22" s="1"/>
  <c r="T122" i="22"/>
  <c r="S122" i="22"/>
  <c r="P122" i="22"/>
  <c r="R122" i="22" s="1"/>
  <c r="T121" i="22"/>
  <c r="S121" i="22"/>
  <c r="R121" i="22"/>
  <c r="P121" i="22"/>
  <c r="T120" i="22"/>
  <c r="S120" i="22"/>
  <c r="P120" i="22"/>
  <c r="R120" i="22" s="1"/>
  <c r="T119" i="22"/>
  <c r="S119" i="22"/>
  <c r="P119" i="22"/>
  <c r="R119" i="22" s="1"/>
  <c r="T118" i="22"/>
  <c r="S118" i="22"/>
  <c r="P118" i="22"/>
  <c r="R118" i="22" s="1"/>
  <c r="T117" i="22"/>
  <c r="S117" i="22"/>
  <c r="P117" i="22"/>
  <c r="R117" i="22" s="1"/>
  <c r="T116" i="22"/>
  <c r="S116" i="22"/>
  <c r="P116" i="22"/>
  <c r="R116" i="22" s="1"/>
  <c r="T115" i="22"/>
  <c r="S115" i="22"/>
  <c r="P115" i="22"/>
  <c r="R115" i="22" s="1"/>
  <c r="T114" i="22"/>
  <c r="S114" i="22"/>
  <c r="P114" i="22"/>
  <c r="R114" i="22" s="1"/>
  <c r="T113" i="22"/>
  <c r="S113" i="22"/>
  <c r="P113" i="22"/>
  <c r="R113" i="22" s="1"/>
  <c r="T112" i="22"/>
  <c r="S112" i="22"/>
  <c r="P112" i="22"/>
  <c r="R112" i="22" s="1"/>
  <c r="T111" i="22"/>
  <c r="S111" i="22"/>
  <c r="P111" i="22"/>
  <c r="R111" i="22" s="1"/>
  <c r="T110" i="22"/>
  <c r="S110" i="22"/>
  <c r="P110" i="22"/>
  <c r="R110" i="22" s="1"/>
  <c r="T109" i="22"/>
  <c r="S109" i="22"/>
  <c r="P109" i="22"/>
  <c r="R109" i="22" s="1"/>
  <c r="T108" i="22"/>
  <c r="S108" i="22"/>
  <c r="P108" i="22"/>
  <c r="R108" i="22" s="1"/>
  <c r="T107" i="22"/>
  <c r="S107" i="22"/>
  <c r="P107" i="22"/>
  <c r="R107" i="22" s="1"/>
  <c r="T106" i="22"/>
  <c r="S106" i="22"/>
  <c r="P106" i="22"/>
  <c r="R106" i="22" s="1"/>
  <c r="T105" i="22"/>
  <c r="S105" i="22"/>
  <c r="P105" i="22"/>
  <c r="R105" i="22" s="1"/>
  <c r="T104" i="22"/>
  <c r="S104" i="22"/>
  <c r="P104" i="22"/>
  <c r="R104" i="22" s="1"/>
  <c r="T103" i="22"/>
  <c r="S103" i="22"/>
  <c r="P103" i="22"/>
  <c r="R103" i="22" s="1"/>
  <c r="T102" i="22"/>
  <c r="S102" i="22"/>
  <c r="P102" i="22"/>
  <c r="R102" i="22" s="1"/>
  <c r="T101" i="22"/>
  <c r="S101" i="22"/>
  <c r="P101" i="22"/>
  <c r="R101" i="22" s="1"/>
  <c r="T100" i="22"/>
  <c r="S100" i="22"/>
  <c r="P100" i="22"/>
  <c r="R100" i="22" s="1"/>
  <c r="T99" i="22"/>
  <c r="S99" i="22"/>
  <c r="P99" i="22"/>
  <c r="R99" i="22" s="1"/>
  <c r="T98" i="22"/>
  <c r="S98" i="22"/>
  <c r="P98" i="22"/>
  <c r="R98" i="22" s="1"/>
  <c r="T97" i="22"/>
  <c r="S97" i="22"/>
  <c r="P97" i="22"/>
  <c r="R97" i="22" s="1"/>
  <c r="T96" i="22"/>
  <c r="S96" i="22"/>
  <c r="P96" i="22"/>
  <c r="R96" i="22" s="1"/>
  <c r="T95" i="22"/>
  <c r="S95" i="22"/>
  <c r="P95" i="22"/>
  <c r="R95" i="22" s="1"/>
  <c r="T94" i="22"/>
  <c r="S94" i="22"/>
  <c r="P94" i="22"/>
  <c r="R94" i="22" s="1"/>
  <c r="T93" i="22"/>
  <c r="S93" i="22"/>
  <c r="P93" i="22"/>
  <c r="R93" i="22" s="1"/>
  <c r="T92" i="22"/>
  <c r="S92" i="22"/>
  <c r="P92" i="22"/>
  <c r="R92" i="22" s="1"/>
  <c r="T91" i="22"/>
  <c r="S91" i="22"/>
  <c r="P91" i="22"/>
  <c r="R91" i="22" s="1"/>
  <c r="T90" i="22"/>
  <c r="S90" i="22"/>
  <c r="P90" i="22"/>
  <c r="R90" i="22" s="1"/>
  <c r="T89" i="22"/>
  <c r="S89" i="22"/>
  <c r="P89" i="22"/>
  <c r="R89" i="22" s="1"/>
  <c r="T88" i="22"/>
  <c r="S88" i="22"/>
  <c r="P88" i="22"/>
  <c r="R88" i="22" s="1"/>
  <c r="T87" i="22"/>
  <c r="S87" i="22"/>
  <c r="P87" i="22"/>
  <c r="R87" i="22" s="1"/>
  <c r="T86" i="22"/>
  <c r="S86" i="22"/>
  <c r="P86" i="22"/>
  <c r="R86" i="22" s="1"/>
  <c r="T85" i="22"/>
  <c r="S85" i="22"/>
  <c r="P85" i="22"/>
  <c r="R85" i="22" s="1"/>
  <c r="T84" i="22"/>
  <c r="S84" i="22"/>
  <c r="P84" i="22"/>
  <c r="R84" i="22" s="1"/>
  <c r="T83" i="22"/>
  <c r="S83" i="22"/>
  <c r="P83" i="22"/>
  <c r="R83" i="22" s="1"/>
  <c r="T82" i="22"/>
  <c r="S82" i="22"/>
  <c r="P82" i="22"/>
  <c r="R82" i="22" s="1"/>
  <c r="T81" i="22"/>
  <c r="S81" i="22"/>
  <c r="P81" i="22"/>
  <c r="R81" i="22" s="1"/>
  <c r="T80" i="22"/>
  <c r="S80" i="22"/>
  <c r="P80" i="22"/>
  <c r="R80" i="22" s="1"/>
  <c r="T79" i="22"/>
  <c r="S79" i="22"/>
  <c r="P79" i="22"/>
  <c r="R79" i="22" s="1"/>
  <c r="T78" i="22"/>
  <c r="S78" i="22"/>
  <c r="P78" i="22"/>
  <c r="R78" i="22" s="1"/>
  <c r="T77" i="22"/>
  <c r="S77" i="22"/>
  <c r="P77" i="22"/>
  <c r="R77" i="22" s="1"/>
  <c r="T76" i="22"/>
  <c r="S76" i="22"/>
  <c r="P76" i="22"/>
  <c r="R76" i="22" s="1"/>
  <c r="T75" i="22"/>
  <c r="S75" i="22"/>
  <c r="P75" i="22"/>
  <c r="R75" i="22" s="1"/>
  <c r="T74" i="22"/>
  <c r="S74" i="22"/>
  <c r="P74" i="22"/>
  <c r="R74" i="22" s="1"/>
  <c r="T73" i="22"/>
  <c r="S73" i="22"/>
  <c r="P73" i="22"/>
  <c r="R73" i="22" s="1"/>
  <c r="T72" i="22"/>
  <c r="S72" i="22"/>
  <c r="P72" i="22"/>
  <c r="R72" i="22" s="1"/>
  <c r="T71" i="22"/>
  <c r="S71" i="22"/>
  <c r="P71" i="22"/>
  <c r="R71" i="22" s="1"/>
  <c r="T70" i="22"/>
  <c r="S70" i="22"/>
  <c r="P70" i="22"/>
  <c r="R70" i="22" s="1"/>
  <c r="T69" i="22"/>
  <c r="S69" i="22"/>
  <c r="P69" i="22"/>
  <c r="R69" i="22" s="1"/>
  <c r="T68" i="22"/>
  <c r="S68" i="22"/>
  <c r="P68" i="22"/>
  <c r="R68" i="22" s="1"/>
  <c r="T67" i="22"/>
  <c r="S67" i="22"/>
  <c r="P67" i="22"/>
  <c r="R67" i="22" s="1"/>
  <c r="T66" i="22"/>
  <c r="S66" i="22"/>
  <c r="P66" i="22"/>
  <c r="R66" i="22" s="1"/>
  <c r="T65" i="22"/>
  <c r="S65" i="22"/>
  <c r="P65" i="22"/>
  <c r="R65" i="22" s="1"/>
  <c r="T64" i="22"/>
  <c r="S64" i="22"/>
  <c r="P64" i="22"/>
  <c r="R64" i="22" s="1"/>
  <c r="T63" i="22"/>
  <c r="S63" i="22"/>
  <c r="P63" i="22"/>
  <c r="R63" i="22" s="1"/>
  <c r="T62" i="22"/>
  <c r="S62" i="22"/>
  <c r="P62" i="22"/>
  <c r="R62" i="22" s="1"/>
  <c r="T61" i="22"/>
  <c r="S61" i="22"/>
  <c r="P61" i="22"/>
  <c r="R61" i="22" s="1"/>
  <c r="T60" i="22"/>
  <c r="S60" i="22"/>
  <c r="P60" i="22"/>
  <c r="R60" i="22" s="1"/>
  <c r="T59" i="22"/>
  <c r="S59" i="22"/>
  <c r="P59" i="22"/>
  <c r="R59" i="22" s="1"/>
  <c r="T58" i="22"/>
  <c r="S58" i="22"/>
  <c r="P58" i="22"/>
  <c r="R58" i="22" s="1"/>
  <c r="T57" i="22"/>
  <c r="S57" i="22"/>
  <c r="P57" i="22"/>
  <c r="R57" i="22" s="1"/>
  <c r="T56" i="22"/>
  <c r="S56" i="22"/>
  <c r="P56" i="22"/>
  <c r="R56" i="22" s="1"/>
  <c r="T55" i="22"/>
  <c r="S55" i="22"/>
  <c r="P55" i="22"/>
  <c r="R55" i="22" s="1"/>
  <c r="T54" i="22"/>
  <c r="S54" i="22"/>
  <c r="P54" i="22"/>
  <c r="R54" i="22" s="1"/>
  <c r="T53" i="22"/>
  <c r="S53" i="22"/>
  <c r="P53" i="22"/>
  <c r="R53" i="22" s="1"/>
  <c r="T52" i="22"/>
  <c r="S52" i="22"/>
  <c r="P52" i="22"/>
  <c r="R52" i="22" s="1"/>
  <c r="T51" i="22"/>
  <c r="S51" i="22"/>
  <c r="P51" i="22"/>
  <c r="R51" i="22" s="1"/>
  <c r="T50" i="22"/>
  <c r="S50" i="22"/>
  <c r="P50" i="22"/>
  <c r="R50" i="22" s="1"/>
  <c r="T49" i="22"/>
  <c r="S49" i="22"/>
  <c r="P49" i="22"/>
  <c r="R49" i="22" s="1"/>
  <c r="T48" i="22"/>
  <c r="S48" i="22"/>
  <c r="P48" i="22"/>
  <c r="R48" i="22" s="1"/>
  <c r="T47" i="22"/>
  <c r="S47" i="22"/>
  <c r="P47" i="22"/>
  <c r="R47" i="22" s="1"/>
  <c r="T46" i="22"/>
  <c r="S46" i="22"/>
  <c r="P46" i="22"/>
  <c r="R46" i="22" s="1"/>
  <c r="T45" i="22"/>
  <c r="S45" i="22"/>
  <c r="P45" i="22"/>
  <c r="R45" i="22" s="1"/>
  <c r="T44" i="22"/>
  <c r="S44" i="22"/>
  <c r="P44" i="22"/>
  <c r="R44" i="22" s="1"/>
  <c r="T43" i="22"/>
  <c r="S43" i="22"/>
  <c r="P43" i="22"/>
  <c r="R43" i="22" s="1"/>
  <c r="T42" i="22"/>
  <c r="S42" i="22"/>
  <c r="P42" i="22"/>
  <c r="R42" i="22" s="1"/>
  <c r="T41" i="22"/>
  <c r="S41" i="22"/>
  <c r="P41" i="22"/>
  <c r="R41" i="22" s="1"/>
  <c r="T40" i="22"/>
  <c r="S40" i="22"/>
  <c r="P40" i="22"/>
  <c r="R40" i="22" s="1"/>
  <c r="T39" i="22"/>
  <c r="S39" i="22"/>
  <c r="P39" i="22"/>
  <c r="R39" i="22" s="1"/>
  <c r="T38" i="22"/>
  <c r="S38" i="22"/>
  <c r="P38" i="22"/>
  <c r="R38" i="22" s="1"/>
  <c r="T37" i="22"/>
  <c r="S37" i="22"/>
  <c r="P37" i="22"/>
  <c r="R37" i="22" s="1"/>
  <c r="T36" i="22"/>
  <c r="S36" i="22"/>
  <c r="P36" i="22"/>
  <c r="R36" i="22" s="1"/>
  <c r="T35" i="22"/>
  <c r="S35" i="22"/>
  <c r="P35" i="22"/>
  <c r="R35" i="22" s="1"/>
  <c r="T34" i="22"/>
  <c r="S34" i="22"/>
  <c r="P34" i="22"/>
  <c r="R34" i="22" s="1"/>
  <c r="T33" i="22"/>
  <c r="S33" i="22"/>
  <c r="P33" i="22"/>
  <c r="R33" i="22" s="1"/>
  <c r="T32" i="22"/>
  <c r="S32" i="22"/>
  <c r="P32" i="22"/>
  <c r="R32" i="22" s="1"/>
  <c r="T31" i="22"/>
  <c r="S31" i="22"/>
  <c r="P31" i="22"/>
  <c r="R31" i="22" s="1"/>
  <c r="T30" i="22"/>
  <c r="S30" i="22"/>
  <c r="P30" i="22"/>
  <c r="R30" i="22" s="1"/>
  <c r="T29" i="22"/>
  <c r="S29" i="22"/>
  <c r="P29" i="22"/>
  <c r="R29" i="22" s="1"/>
  <c r="T28" i="22"/>
  <c r="S28" i="22"/>
  <c r="P28" i="22"/>
  <c r="R28" i="22" s="1"/>
  <c r="T27" i="22"/>
  <c r="S27" i="22"/>
  <c r="P27" i="22"/>
  <c r="R27" i="22" s="1"/>
  <c r="T26" i="22"/>
  <c r="S26" i="22"/>
  <c r="P26" i="22"/>
  <c r="R26" i="22" s="1"/>
  <c r="T25" i="22"/>
  <c r="S25" i="22"/>
  <c r="P25" i="22"/>
  <c r="R25" i="22" s="1"/>
  <c r="T24" i="22"/>
  <c r="S24" i="22"/>
  <c r="P24" i="22"/>
  <c r="R24" i="22" s="1"/>
  <c r="T23" i="22"/>
  <c r="S23" i="22"/>
  <c r="P23" i="22"/>
  <c r="R23" i="22" s="1"/>
  <c r="T22" i="22"/>
  <c r="S22" i="22"/>
  <c r="P22" i="22"/>
  <c r="R22" i="22" s="1"/>
  <c r="T21" i="22"/>
  <c r="S21" i="22"/>
  <c r="P21" i="22"/>
  <c r="R21" i="22" s="1"/>
  <c r="T20" i="22"/>
  <c r="S20" i="22"/>
  <c r="P20" i="22"/>
  <c r="R20" i="22" s="1"/>
  <c r="T19" i="22"/>
  <c r="S19" i="22"/>
  <c r="P19" i="22"/>
  <c r="R19" i="22" s="1"/>
  <c r="T18" i="22"/>
  <c r="S18" i="22"/>
  <c r="P18" i="22"/>
  <c r="R18" i="22" s="1"/>
  <c r="T17" i="22"/>
  <c r="S17" i="22"/>
  <c r="P17" i="22"/>
  <c r="R17" i="22" s="1"/>
  <c r="T16" i="22"/>
  <c r="S16" i="22"/>
  <c r="P16" i="22"/>
  <c r="R16" i="22" s="1"/>
  <c r="T15" i="22"/>
  <c r="S15" i="22"/>
  <c r="P15" i="22"/>
  <c r="R15" i="22" s="1"/>
  <c r="T14" i="22"/>
  <c r="S14" i="22"/>
  <c r="P14" i="22"/>
  <c r="R14" i="22" s="1"/>
  <c r="T13" i="22"/>
  <c r="S13" i="22"/>
  <c r="P13" i="22"/>
  <c r="R13" i="22" s="1"/>
  <c r="T12" i="22"/>
  <c r="S12" i="22"/>
  <c r="P12" i="22"/>
  <c r="R12" i="22" s="1"/>
  <c r="T11" i="22"/>
  <c r="S11" i="22"/>
  <c r="P11" i="22"/>
  <c r="R11" i="22" s="1"/>
  <c r="T10" i="22"/>
  <c r="S10" i="22"/>
  <c r="P10" i="22"/>
  <c r="R10" i="22" s="1"/>
  <c r="T9" i="22"/>
  <c r="S9" i="22"/>
  <c r="P9" i="22"/>
  <c r="R9" i="22" s="1"/>
  <c r="T8" i="22"/>
  <c r="S8" i="22"/>
  <c r="P8" i="22"/>
  <c r="R8" i="22" s="1"/>
  <c r="T7" i="22"/>
  <c r="S7" i="22"/>
  <c r="P7" i="22"/>
  <c r="R7" i="22" s="1"/>
  <c r="T6" i="22"/>
  <c r="S6" i="22"/>
  <c r="P6" i="22"/>
  <c r="R6" i="22" s="1"/>
  <c r="T5" i="22"/>
  <c r="S5" i="22"/>
  <c r="P5" i="22"/>
  <c r="R5" i="22" s="1"/>
  <c r="T4" i="22"/>
  <c r="S4" i="22"/>
  <c r="P4" i="22"/>
  <c r="R4" i="22" s="1"/>
  <c r="T3" i="22"/>
  <c r="S3" i="22"/>
  <c r="P3" i="22"/>
  <c r="R3" i="22" s="1"/>
  <c r="AB58" i="12" l="1"/>
  <c r="Z66" i="11"/>
  <c r="W310" i="10"/>
  <c r="X310" i="10" s="1"/>
  <c r="W309" i="10"/>
  <c r="X309" i="10" s="1"/>
  <c r="R3" i="19" l="1"/>
  <c r="Q3" i="19"/>
  <c r="N3" i="19"/>
  <c r="P3" i="19" s="1"/>
  <c r="R62" i="19"/>
  <c r="Q62" i="19"/>
  <c r="N62" i="19"/>
  <c r="P62" i="19" s="1"/>
  <c r="R61" i="19"/>
  <c r="Q61" i="19"/>
  <c r="N61" i="19"/>
  <c r="P61" i="19" s="1"/>
  <c r="R60" i="19"/>
  <c r="Q60" i="19"/>
  <c r="N60" i="19"/>
  <c r="P60" i="19" s="1"/>
  <c r="R59" i="19"/>
  <c r="Q59" i="19"/>
  <c r="N59" i="19"/>
  <c r="P59" i="19" s="1"/>
  <c r="R58" i="19"/>
  <c r="Q58" i="19"/>
  <c r="N58" i="19"/>
  <c r="P58" i="19" s="1"/>
  <c r="R57" i="19"/>
  <c r="Q57" i="19"/>
  <c r="N57" i="19"/>
  <c r="P57" i="19" s="1"/>
  <c r="R56" i="19"/>
  <c r="Q56" i="19"/>
  <c r="N56" i="19"/>
  <c r="P56" i="19" s="1"/>
  <c r="R55" i="19"/>
  <c r="Q55" i="19"/>
  <c r="N55" i="19"/>
  <c r="P55" i="19" s="1"/>
  <c r="R54" i="19"/>
  <c r="Q54" i="19"/>
  <c r="N54" i="19"/>
  <c r="P54" i="19" s="1"/>
  <c r="R53" i="19"/>
  <c r="Q53" i="19"/>
  <c r="N53" i="19"/>
  <c r="P53" i="19" s="1"/>
  <c r="R52" i="19"/>
  <c r="Q52" i="19"/>
  <c r="N52" i="19"/>
  <c r="P52" i="19" s="1"/>
  <c r="R51" i="19"/>
  <c r="Q51" i="19"/>
  <c r="N51" i="19"/>
  <c r="P51" i="19" s="1"/>
  <c r="R50" i="19"/>
  <c r="Q50" i="19"/>
  <c r="N50" i="19"/>
  <c r="P50" i="19" s="1"/>
  <c r="R49" i="19"/>
  <c r="Q49" i="19"/>
  <c r="N49" i="19"/>
  <c r="P49" i="19" s="1"/>
  <c r="R48" i="19"/>
  <c r="Q48" i="19"/>
  <c r="N48" i="19"/>
  <c r="P48" i="19" s="1"/>
  <c r="R47" i="19"/>
  <c r="Q47" i="19"/>
  <c r="N47" i="19"/>
  <c r="P47" i="19" s="1"/>
  <c r="R46" i="19"/>
  <c r="Q46" i="19"/>
  <c r="N46" i="19"/>
  <c r="P46" i="19" s="1"/>
  <c r="R45" i="19"/>
  <c r="Q45" i="19"/>
  <c r="N45" i="19"/>
  <c r="P45" i="19" s="1"/>
  <c r="R44" i="19"/>
  <c r="Q44" i="19"/>
  <c r="N44" i="19"/>
  <c r="P44" i="19" s="1"/>
  <c r="R43" i="19"/>
  <c r="Q43" i="19"/>
  <c r="N43" i="19"/>
  <c r="P43" i="19" s="1"/>
  <c r="R42" i="19"/>
  <c r="Q42" i="19"/>
  <c r="N42" i="19"/>
  <c r="P42" i="19" s="1"/>
  <c r="R41" i="19"/>
  <c r="Q41" i="19"/>
  <c r="N41" i="19"/>
  <c r="P41" i="19" s="1"/>
  <c r="R40" i="19"/>
  <c r="Q40" i="19"/>
  <c r="N40" i="19"/>
  <c r="P40" i="19" s="1"/>
  <c r="R39" i="19"/>
  <c r="Q39" i="19"/>
  <c r="N39" i="19"/>
  <c r="P39" i="19" s="1"/>
  <c r="R38" i="19"/>
  <c r="Q38" i="19"/>
  <c r="N38" i="19"/>
  <c r="P38" i="19" s="1"/>
  <c r="R37" i="19"/>
  <c r="Q37" i="19"/>
  <c r="N37" i="19"/>
  <c r="P37" i="19" s="1"/>
  <c r="R36" i="19"/>
  <c r="Q36" i="19"/>
  <c r="N36" i="19"/>
  <c r="P36" i="19" s="1"/>
  <c r="R35" i="19"/>
  <c r="Q35" i="19"/>
  <c r="N35" i="19"/>
  <c r="P35" i="19" s="1"/>
  <c r="R34" i="19"/>
  <c r="Q34" i="19"/>
  <c r="N34" i="19"/>
  <c r="P34" i="19" s="1"/>
  <c r="R33" i="19"/>
  <c r="Q33" i="19"/>
  <c r="N33" i="19"/>
  <c r="P33" i="19" s="1"/>
  <c r="R32" i="19"/>
  <c r="Q32" i="19"/>
  <c r="N32" i="19"/>
  <c r="P32" i="19" s="1"/>
  <c r="R31" i="19"/>
  <c r="Q31" i="19"/>
  <c r="N31" i="19"/>
  <c r="P31" i="19" s="1"/>
  <c r="R30" i="19"/>
  <c r="Q30" i="19"/>
  <c r="N30" i="19"/>
  <c r="P30" i="19" s="1"/>
  <c r="R29" i="19"/>
  <c r="Q29" i="19"/>
  <c r="N29" i="19"/>
  <c r="P29" i="19" s="1"/>
  <c r="R28" i="19"/>
  <c r="Q28" i="19"/>
  <c r="N28" i="19"/>
  <c r="P28" i="19" s="1"/>
  <c r="R27" i="19"/>
  <c r="Q27" i="19"/>
  <c r="N27" i="19"/>
  <c r="P27" i="19" s="1"/>
  <c r="R26" i="19"/>
  <c r="Q26" i="19"/>
  <c r="N26" i="19"/>
  <c r="P26" i="19" s="1"/>
  <c r="R25" i="19"/>
  <c r="Q25" i="19"/>
  <c r="N25" i="19"/>
  <c r="P25" i="19" s="1"/>
  <c r="R24" i="19"/>
  <c r="Q24" i="19"/>
  <c r="N24" i="19"/>
  <c r="P24" i="19" s="1"/>
  <c r="R23" i="19"/>
  <c r="Q23" i="19"/>
  <c r="N23" i="19"/>
  <c r="P23" i="19" s="1"/>
  <c r="R22" i="19"/>
  <c r="Q22" i="19"/>
  <c r="N22" i="19"/>
  <c r="P22" i="19" s="1"/>
  <c r="R21" i="19"/>
  <c r="Q21" i="19"/>
  <c r="N21" i="19"/>
  <c r="P21" i="19" s="1"/>
  <c r="R20" i="19"/>
  <c r="Q20" i="19"/>
  <c r="N20" i="19"/>
  <c r="P20" i="19" s="1"/>
  <c r="R19" i="19"/>
  <c r="Q19" i="19"/>
  <c r="N19" i="19"/>
  <c r="P19" i="19" s="1"/>
  <c r="R18" i="19"/>
  <c r="Q18" i="19"/>
  <c r="N18" i="19"/>
  <c r="P18" i="19" s="1"/>
  <c r="R17" i="19"/>
  <c r="Q17" i="19"/>
  <c r="N17" i="19"/>
  <c r="P17" i="19" s="1"/>
  <c r="R16" i="19"/>
  <c r="Q16" i="19"/>
  <c r="N16" i="19"/>
  <c r="P16" i="19" s="1"/>
  <c r="R15" i="19"/>
  <c r="Q15" i="19"/>
  <c r="N15" i="19"/>
  <c r="P15" i="19" s="1"/>
  <c r="R14" i="19"/>
  <c r="Q14" i="19"/>
  <c r="N14" i="19"/>
  <c r="P14" i="19" s="1"/>
  <c r="R13" i="19"/>
  <c r="Q13" i="19"/>
  <c r="N13" i="19"/>
  <c r="P13" i="19" s="1"/>
  <c r="R12" i="19"/>
  <c r="Q12" i="19"/>
  <c r="N12" i="19"/>
  <c r="P12" i="19" s="1"/>
  <c r="R11" i="19"/>
  <c r="Q11" i="19"/>
  <c r="N11" i="19"/>
  <c r="P11" i="19" s="1"/>
  <c r="R10" i="19"/>
  <c r="Q10" i="19"/>
  <c r="N10" i="19"/>
  <c r="P10" i="19" s="1"/>
  <c r="R9" i="19"/>
  <c r="Q9" i="19"/>
  <c r="N9" i="19"/>
  <c r="P9" i="19" s="1"/>
  <c r="R8" i="19"/>
  <c r="Q8" i="19"/>
  <c r="N8" i="19"/>
  <c r="P8" i="19" s="1"/>
  <c r="R7" i="19"/>
  <c r="Q7" i="19"/>
  <c r="N7" i="19"/>
  <c r="P7" i="19" s="1"/>
  <c r="R6" i="19"/>
  <c r="Q6" i="19"/>
  <c r="N6" i="19"/>
  <c r="P6" i="19" s="1"/>
  <c r="R5" i="19"/>
  <c r="Q5" i="19"/>
  <c r="N5" i="19"/>
  <c r="P5" i="19" s="1"/>
  <c r="R4" i="19"/>
  <c r="Q4" i="19"/>
  <c r="N4" i="19"/>
  <c r="P4" i="19" s="1"/>
  <c r="R15" i="18" l="1"/>
  <c r="O15" i="18"/>
  <c r="Q15" i="18" s="1"/>
  <c r="S15" i="18"/>
  <c r="S4" i="18"/>
  <c r="S3" i="18"/>
  <c r="O3" i="18"/>
  <c r="Q3" i="18" s="1"/>
  <c r="R3" i="18"/>
  <c r="S738" i="18"/>
  <c r="R738" i="18"/>
  <c r="O738" i="18"/>
  <c r="Q738" i="18" s="1"/>
  <c r="S737" i="18"/>
  <c r="R737" i="18"/>
  <c r="O737" i="18"/>
  <c r="Q737" i="18" s="1"/>
  <c r="S736" i="18"/>
  <c r="R736" i="18"/>
  <c r="O736" i="18"/>
  <c r="Q736" i="18" s="1"/>
  <c r="S735" i="18"/>
  <c r="R735" i="18"/>
  <c r="O735" i="18"/>
  <c r="Q735" i="18" s="1"/>
  <c r="S734" i="18"/>
  <c r="R734" i="18"/>
  <c r="O734" i="18"/>
  <c r="Q734" i="18" s="1"/>
  <c r="S733" i="18"/>
  <c r="R733" i="18"/>
  <c r="O733" i="18"/>
  <c r="Q733" i="18" s="1"/>
  <c r="S732" i="18"/>
  <c r="R732" i="18"/>
  <c r="O732" i="18"/>
  <c r="Q732" i="18" s="1"/>
  <c r="S731" i="18"/>
  <c r="R731" i="18"/>
  <c r="O731" i="18"/>
  <c r="Q731" i="18" s="1"/>
  <c r="S730" i="18"/>
  <c r="R730" i="18"/>
  <c r="O730" i="18"/>
  <c r="Q730" i="18" s="1"/>
  <c r="S729" i="18"/>
  <c r="R729" i="18"/>
  <c r="O729" i="18"/>
  <c r="Q729" i="18" s="1"/>
  <c r="S728" i="18"/>
  <c r="R728" i="18"/>
  <c r="O728" i="18"/>
  <c r="Q728" i="18" s="1"/>
  <c r="S727" i="18"/>
  <c r="R727" i="18"/>
  <c r="O727" i="18"/>
  <c r="Q727" i="18" s="1"/>
  <c r="S726" i="18"/>
  <c r="R726" i="18"/>
  <c r="O726" i="18"/>
  <c r="Q726" i="18" s="1"/>
  <c r="S725" i="18"/>
  <c r="R725" i="18"/>
  <c r="O725" i="18"/>
  <c r="Q725" i="18" s="1"/>
  <c r="S724" i="18"/>
  <c r="R724" i="18"/>
  <c r="O724" i="18"/>
  <c r="Q724" i="18" s="1"/>
  <c r="S723" i="18"/>
  <c r="R723" i="18"/>
  <c r="O723" i="18"/>
  <c r="Q723" i="18" s="1"/>
  <c r="S722" i="18"/>
  <c r="R722" i="18"/>
  <c r="O722" i="18"/>
  <c r="Q722" i="18" s="1"/>
  <c r="S721" i="18"/>
  <c r="R721" i="18"/>
  <c r="O721" i="18"/>
  <c r="Q721" i="18" s="1"/>
  <c r="S720" i="18"/>
  <c r="R720" i="18"/>
  <c r="O720" i="18"/>
  <c r="Q720" i="18" s="1"/>
  <c r="S719" i="18"/>
  <c r="R719" i="18"/>
  <c r="O719" i="18"/>
  <c r="Q719" i="18" s="1"/>
  <c r="S718" i="18"/>
  <c r="R718" i="18"/>
  <c r="O718" i="18"/>
  <c r="Q718" i="18" s="1"/>
  <c r="S717" i="18"/>
  <c r="R717" i="18"/>
  <c r="O717" i="18"/>
  <c r="Q717" i="18" s="1"/>
  <c r="S716" i="18"/>
  <c r="R716" i="18"/>
  <c r="O716" i="18"/>
  <c r="Q716" i="18" s="1"/>
  <c r="S715" i="18"/>
  <c r="R715" i="18"/>
  <c r="O715" i="18"/>
  <c r="Q715" i="18" s="1"/>
  <c r="S714" i="18"/>
  <c r="R714" i="18"/>
  <c r="O714" i="18"/>
  <c r="Q714" i="18" s="1"/>
  <c r="S713" i="18"/>
  <c r="R713" i="18"/>
  <c r="O713" i="18"/>
  <c r="Q713" i="18" s="1"/>
  <c r="S712" i="18"/>
  <c r="R712" i="18"/>
  <c r="O712" i="18"/>
  <c r="Q712" i="18" s="1"/>
  <c r="S711" i="18"/>
  <c r="R711" i="18"/>
  <c r="O711" i="18"/>
  <c r="Q711" i="18" s="1"/>
  <c r="S710" i="18"/>
  <c r="R710" i="18"/>
  <c r="O710" i="18"/>
  <c r="Q710" i="18" s="1"/>
  <c r="S709" i="18"/>
  <c r="R709" i="18"/>
  <c r="O709" i="18"/>
  <c r="Q709" i="18" s="1"/>
  <c r="S708" i="18"/>
  <c r="R708" i="18"/>
  <c r="O708" i="18"/>
  <c r="Q708" i="18" s="1"/>
  <c r="S707" i="18"/>
  <c r="R707" i="18"/>
  <c r="O707" i="18"/>
  <c r="Q707" i="18" s="1"/>
  <c r="S706" i="18"/>
  <c r="R706" i="18"/>
  <c r="O706" i="18"/>
  <c r="Q706" i="18" s="1"/>
  <c r="S705" i="18"/>
  <c r="R705" i="18"/>
  <c r="O705" i="18"/>
  <c r="Q705" i="18" s="1"/>
  <c r="S704" i="18"/>
  <c r="R704" i="18"/>
  <c r="O704" i="18"/>
  <c r="Q704" i="18" s="1"/>
  <c r="S703" i="18"/>
  <c r="R703" i="18"/>
  <c r="O703" i="18"/>
  <c r="Q703" i="18" s="1"/>
  <c r="S702" i="18"/>
  <c r="R702" i="18"/>
  <c r="O702" i="18"/>
  <c r="Q702" i="18" s="1"/>
  <c r="S701" i="18"/>
  <c r="R701" i="18"/>
  <c r="O701" i="18"/>
  <c r="Q701" i="18" s="1"/>
  <c r="S700" i="18"/>
  <c r="R700" i="18"/>
  <c r="O700" i="18"/>
  <c r="Q700" i="18" s="1"/>
  <c r="S699" i="18"/>
  <c r="R699" i="18"/>
  <c r="O699" i="18"/>
  <c r="Q699" i="18" s="1"/>
  <c r="S698" i="18"/>
  <c r="R698" i="18"/>
  <c r="O698" i="18"/>
  <c r="Q698" i="18" s="1"/>
  <c r="S697" i="18"/>
  <c r="R697" i="18"/>
  <c r="O697" i="18"/>
  <c r="Q697" i="18" s="1"/>
  <c r="S696" i="18"/>
  <c r="R696" i="18"/>
  <c r="O696" i="18"/>
  <c r="Q696" i="18" s="1"/>
  <c r="S695" i="18"/>
  <c r="R695" i="18"/>
  <c r="O695" i="18"/>
  <c r="Q695" i="18" s="1"/>
  <c r="S694" i="18"/>
  <c r="R694" i="18"/>
  <c r="O694" i="18"/>
  <c r="Q694" i="18" s="1"/>
  <c r="S693" i="18"/>
  <c r="R693" i="18"/>
  <c r="O693" i="18"/>
  <c r="Q693" i="18" s="1"/>
  <c r="S692" i="18"/>
  <c r="R692" i="18"/>
  <c r="O692" i="18"/>
  <c r="Q692" i="18" s="1"/>
  <c r="S691" i="18"/>
  <c r="R691" i="18"/>
  <c r="O691" i="18"/>
  <c r="Q691" i="18" s="1"/>
  <c r="S690" i="18"/>
  <c r="R690" i="18"/>
  <c r="O690" i="18"/>
  <c r="Q690" i="18" s="1"/>
  <c r="S689" i="18"/>
  <c r="R689" i="18"/>
  <c r="O689" i="18"/>
  <c r="Q689" i="18" s="1"/>
  <c r="S688" i="18"/>
  <c r="R688" i="18"/>
  <c r="O688" i="18"/>
  <c r="Q688" i="18" s="1"/>
  <c r="S687" i="18"/>
  <c r="R687" i="18"/>
  <c r="O687" i="18"/>
  <c r="Q687" i="18" s="1"/>
  <c r="S686" i="18"/>
  <c r="R686" i="18"/>
  <c r="O686" i="18"/>
  <c r="Q686" i="18" s="1"/>
  <c r="S685" i="18"/>
  <c r="R685" i="18"/>
  <c r="O685" i="18"/>
  <c r="Q685" i="18" s="1"/>
  <c r="S684" i="18"/>
  <c r="R684" i="18"/>
  <c r="O684" i="18"/>
  <c r="Q684" i="18" s="1"/>
  <c r="S683" i="18"/>
  <c r="R683" i="18"/>
  <c r="O683" i="18"/>
  <c r="Q683" i="18" s="1"/>
  <c r="S682" i="18"/>
  <c r="R682" i="18"/>
  <c r="O682" i="18"/>
  <c r="Q682" i="18" s="1"/>
  <c r="S681" i="18"/>
  <c r="R681" i="18"/>
  <c r="O681" i="18"/>
  <c r="Q681" i="18" s="1"/>
  <c r="S680" i="18"/>
  <c r="R680" i="18"/>
  <c r="O680" i="18"/>
  <c r="Q680" i="18" s="1"/>
  <c r="S679" i="18"/>
  <c r="R679" i="18"/>
  <c r="O679" i="18"/>
  <c r="Q679" i="18" s="1"/>
  <c r="S678" i="18"/>
  <c r="R678" i="18"/>
  <c r="O678" i="18"/>
  <c r="Q678" i="18" s="1"/>
  <c r="S677" i="18"/>
  <c r="R677" i="18"/>
  <c r="O677" i="18"/>
  <c r="Q677" i="18" s="1"/>
  <c r="S676" i="18"/>
  <c r="R676" i="18"/>
  <c r="O676" i="18"/>
  <c r="Q676" i="18" s="1"/>
  <c r="S675" i="18"/>
  <c r="R675" i="18"/>
  <c r="O675" i="18"/>
  <c r="Q675" i="18" s="1"/>
  <c r="S674" i="18"/>
  <c r="R674" i="18"/>
  <c r="O674" i="18"/>
  <c r="Q674" i="18" s="1"/>
  <c r="S673" i="18"/>
  <c r="R673" i="18"/>
  <c r="O673" i="18"/>
  <c r="Q673" i="18" s="1"/>
  <c r="S672" i="18"/>
  <c r="R672" i="18"/>
  <c r="O672" i="18"/>
  <c r="Q672" i="18" s="1"/>
  <c r="S671" i="18"/>
  <c r="R671" i="18"/>
  <c r="O671" i="18"/>
  <c r="Q671" i="18" s="1"/>
  <c r="S670" i="18"/>
  <c r="R670" i="18"/>
  <c r="O670" i="18"/>
  <c r="Q670" i="18" s="1"/>
  <c r="S669" i="18"/>
  <c r="R669" i="18"/>
  <c r="O669" i="18"/>
  <c r="Q669" i="18" s="1"/>
  <c r="S668" i="18"/>
  <c r="R668" i="18"/>
  <c r="O668" i="18"/>
  <c r="Q668" i="18" s="1"/>
  <c r="S667" i="18"/>
  <c r="R667" i="18"/>
  <c r="O667" i="18"/>
  <c r="Q667" i="18" s="1"/>
  <c r="S666" i="18"/>
  <c r="R666" i="18"/>
  <c r="O666" i="18"/>
  <c r="Q666" i="18" s="1"/>
  <c r="S665" i="18"/>
  <c r="R665" i="18"/>
  <c r="O665" i="18"/>
  <c r="Q665" i="18" s="1"/>
  <c r="S664" i="18"/>
  <c r="R664" i="18"/>
  <c r="O664" i="18"/>
  <c r="Q664" i="18" s="1"/>
  <c r="S663" i="18"/>
  <c r="R663" i="18"/>
  <c r="O663" i="18"/>
  <c r="Q663" i="18" s="1"/>
  <c r="S662" i="18"/>
  <c r="R662" i="18"/>
  <c r="O662" i="18"/>
  <c r="Q662" i="18" s="1"/>
  <c r="S661" i="18"/>
  <c r="R661" i="18"/>
  <c r="O661" i="18"/>
  <c r="Q661" i="18" s="1"/>
  <c r="S660" i="18"/>
  <c r="R660" i="18"/>
  <c r="O660" i="18"/>
  <c r="Q660" i="18" s="1"/>
  <c r="S659" i="18"/>
  <c r="R659" i="18"/>
  <c r="O659" i="18"/>
  <c r="Q659" i="18" s="1"/>
  <c r="S658" i="18"/>
  <c r="R658" i="18"/>
  <c r="O658" i="18"/>
  <c r="Q658" i="18" s="1"/>
  <c r="S657" i="18"/>
  <c r="R657" i="18"/>
  <c r="O657" i="18"/>
  <c r="Q657" i="18" s="1"/>
  <c r="S656" i="18"/>
  <c r="R656" i="18"/>
  <c r="O656" i="18"/>
  <c r="Q656" i="18" s="1"/>
  <c r="S655" i="18"/>
  <c r="R655" i="18"/>
  <c r="O655" i="18"/>
  <c r="Q655" i="18" s="1"/>
  <c r="S654" i="18"/>
  <c r="R654" i="18"/>
  <c r="O654" i="18"/>
  <c r="Q654" i="18" s="1"/>
  <c r="S653" i="18"/>
  <c r="R653" i="18"/>
  <c r="O653" i="18"/>
  <c r="Q653" i="18" s="1"/>
  <c r="S652" i="18"/>
  <c r="R652" i="18"/>
  <c r="O652" i="18"/>
  <c r="Q652" i="18" s="1"/>
  <c r="S651" i="18"/>
  <c r="R651" i="18"/>
  <c r="O651" i="18"/>
  <c r="Q651" i="18" s="1"/>
  <c r="S650" i="18"/>
  <c r="R650" i="18"/>
  <c r="O650" i="18"/>
  <c r="Q650" i="18" s="1"/>
  <c r="S649" i="18"/>
  <c r="R649" i="18"/>
  <c r="O649" i="18"/>
  <c r="Q649" i="18" s="1"/>
  <c r="S648" i="18"/>
  <c r="R648" i="18"/>
  <c r="O648" i="18"/>
  <c r="Q648" i="18" s="1"/>
  <c r="S647" i="18"/>
  <c r="R647" i="18"/>
  <c r="O647" i="18"/>
  <c r="Q647" i="18" s="1"/>
  <c r="S646" i="18"/>
  <c r="R646" i="18"/>
  <c r="O646" i="18"/>
  <c r="Q646" i="18" s="1"/>
  <c r="S645" i="18"/>
  <c r="R645" i="18"/>
  <c r="O645" i="18"/>
  <c r="Q645" i="18" s="1"/>
  <c r="S644" i="18"/>
  <c r="R644" i="18"/>
  <c r="O644" i="18"/>
  <c r="Q644" i="18" s="1"/>
  <c r="S643" i="18"/>
  <c r="R643" i="18"/>
  <c r="O643" i="18"/>
  <c r="Q643" i="18" s="1"/>
  <c r="S642" i="18"/>
  <c r="R642" i="18"/>
  <c r="O642" i="18"/>
  <c r="Q642" i="18" s="1"/>
  <c r="S641" i="18"/>
  <c r="R641" i="18"/>
  <c r="O641" i="18"/>
  <c r="Q641" i="18" s="1"/>
  <c r="S640" i="18"/>
  <c r="R640" i="18"/>
  <c r="O640" i="18"/>
  <c r="Q640" i="18" s="1"/>
  <c r="S639" i="18"/>
  <c r="R639" i="18"/>
  <c r="O639" i="18"/>
  <c r="Q639" i="18" s="1"/>
  <c r="S638" i="18"/>
  <c r="R638" i="18"/>
  <c r="O638" i="18"/>
  <c r="Q638" i="18" s="1"/>
  <c r="S637" i="18"/>
  <c r="R637" i="18"/>
  <c r="O637" i="18"/>
  <c r="Q637" i="18" s="1"/>
  <c r="S636" i="18"/>
  <c r="R636" i="18"/>
  <c r="O636" i="18"/>
  <c r="Q636" i="18" s="1"/>
  <c r="S635" i="18"/>
  <c r="R635" i="18"/>
  <c r="O635" i="18"/>
  <c r="Q635" i="18" s="1"/>
  <c r="S634" i="18"/>
  <c r="R634" i="18"/>
  <c r="O634" i="18"/>
  <c r="Q634" i="18" s="1"/>
  <c r="S633" i="18"/>
  <c r="R633" i="18"/>
  <c r="O633" i="18"/>
  <c r="Q633" i="18" s="1"/>
  <c r="S632" i="18"/>
  <c r="R632" i="18"/>
  <c r="O632" i="18"/>
  <c r="Q632" i="18" s="1"/>
  <c r="S631" i="18"/>
  <c r="R631" i="18"/>
  <c r="O631" i="18"/>
  <c r="Q631" i="18" s="1"/>
  <c r="S630" i="18"/>
  <c r="R630" i="18"/>
  <c r="O630" i="18"/>
  <c r="Q630" i="18" s="1"/>
  <c r="S629" i="18"/>
  <c r="R629" i="18"/>
  <c r="O629" i="18"/>
  <c r="Q629" i="18" s="1"/>
  <c r="S628" i="18"/>
  <c r="R628" i="18"/>
  <c r="O628" i="18"/>
  <c r="Q628" i="18" s="1"/>
  <c r="S627" i="18"/>
  <c r="R627" i="18"/>
  <c r="O627" i="18"/>
  <c r="Q627" i="18" s="1"/>
  <c r="S626" i="18"/>
  <c r="R626" i="18"/>
  <c r="O626" i="18"/>
  <c r="Q626" i="18" s="1"/>
  <c r="S625" i="18"/>
  <c r="R625" i="18"/>
  <c r="O625" i="18"/>
  <c r="Q625" i="18" s="1"/>
  <c r="S624" i="18"/>
  <c r="R624" i="18"/>
  <c r="O624" i="18"/>
  <c r="Q624" i="18" s="1"/>
  <c r="S623" i="18"/>
  <c r="R623" i="18"/>
  <c r="O623" i="18"/>
  <c r="Q623" i="18" s="1"/>
  <c r="S622" i="18"/>
  <c r="R622" i="18"/>
  <c r="O622" i="18"/>
  <c r="Q622" i="18" s="1"/>
  <c r="S621" i="18"/>
  <c r="R621" i="18"/>
  <c r="O621" i="18"/>
  <c r="Q621" i="18" s="1"/>
  <c r="S620" i="18"/>
  <c r="R620" i="18"/>
  <c r="O620" i="18"/>
  <c r="Q620" i="18" s="1"/>
  <c r="S619" i="18"/>
  <c r="R619" i="18"/>
  <c r="O619" i="18"/>
  <c r="Q619" i="18" s="1"/>
  <c r="S618" i="18"/>
  <c r="R618" i="18"/>
  <c r="O618" i="18"/>
  <c r="Q618" i="18" s="1"/>
  <c r="S617" i="18"/>
  <c r="R617" i="18"/>
  <c r="O617" i="18"/>
  <c r="Q617" i="18" s="1"/>
  <c r="S616" i="18"/>
  <c r="R616" i="18"/>
  <c r="O616" i="18"/>
  <c r="Q616" i="18" s="1"/>
  <c r="S615" i="18"/>
  <c r="R615" i="18"/>
  <c r="O615" i="18"/>
  <c r="Q615" i="18" s="1"/>
  <c r="S614" i="18"/>
  <c r="R614" i="18"/>
  <c r="O614" i="18"/>
  <c r="Q614" i="18" s="1"/>
  <c r="S613" i="18"/>
  <c r="R613" i="18"/>
  <c r="O613" i="18"/>
  <c r="Q613" i="18" s="1"/>
  <c r="S612" i="18"/>
  <c r="R612" i="18"/>
  <c r="O612" i="18"/>
  <c r="Q612" i="18" s="1"/>
  <c r="S611" i="18"/>
  <c r="R611" i="18"/>
  <c r="O611" i="18"/>
  <c r="Q611" i="18" s="1"/>
  <c r="S610" i="18"/>
  <c r="R610" i="18"/>
  <c r="O610" i="18"/>
  <c r="Q610" i="18" s="1"/>
  <c r="S609" i="18"/>
  <c r="R609" i="18"/>
  <c r="O609" i="18"/>
  <c r="Q609" i="18" s="1"/>
  <c r="S608" i="18"/>
  <c r="R608" i="18"/>
  <c r="O608" i="18"/>
  <c r="Q608" i="18" s="1"/>
  <c r="S607" i="18"/>
  <c r="R607" i="18"/>
  <c r="O607" i="18"/>
  <c r="Q607" i="18" s="1"/>
  <c r="S606" i="18"/>
  <c r="R606" i="18"/>
  <c r="O606" i="18"/>
  <c r="Q606" i="18" s="1"/>
  <c r="S605" i="18"/>
  <c r="R605" i="18"/>
  <c r="O605" i="18"/>
  <c r="Q605" i="18" s="1"/>
  <c r="S604" i="18"/>
  <c r="R604" i="18"/>
  <c r="O604" i="18"/>
  <c r="Q604" i="18" s="1"/>
  <c r="S603" i="18"/>
  <c r="R603" i="18"/>
  <c r="O603" i="18"/>
  <c r="Q603" i="18" s="1"/>
  <c r="S602" i="18"/>
  <c r="R602" i="18"/>
  <c r="O602" i="18"/>
  <c r="Q602" i="18" s="1"/>
  <c r="S601" i="18"/>
  <c r="R601" i="18"/>
  <c r="O601" i="18"/>
  <c r="Q601" i="18" s="1"/>
  <c r="S600" i="18"/>
  <c r="R600" i="18"/>
  <c r="O600" i="18"/>
  <c r="Q600" i="18" s="1"/>
  <c r="S599" i="18"/>
  <c r="R599" i="18"/>
  <c r="O599" i="18"/>
  <c r="Q599" i="18" s="1"/>
  <c r="S598" i="18"/>
  <c r="R598" i="18"/>
  <c r="O598" i="18"/>
  <c r="Q598" i="18" s="1"/>
  <c r="S597" i="18"/>
  <c r="R597" i="18"/>
  <c r="O597" i="18"/>
  <c r="Q597" i="18" s="1"/>
  <c r="S596" i="18"/>
  <c r="R596" i="18"/>
  <c r="O596" i="18"/>
  <c r="Q596" i="18" s="1"/>
  <c r="S595" i="18"/>
  <c r="R595" i="18"/>
  <c r="O595" i="18"/>
  <c r="Q595" i="18" s="1"/>
  <c r="S594" i="18"/>
  <c r="R594" i="18"/>
  <c r="O594" i="18"/>
  <c r="Q594" i="18" s="1"/>
  <c r="S593" i="18"/>
  <c r="R593" i="18"/>
  <c r="O593" i="18"/>
  <c r="Q593" i="18" s="1"/>
  <c r="S592" i="18"/>
  <c r="R592" i="18"/>
  <c r="O592" i="18"/>
  <c r="Q592" i="18" s="1"/>
  <c r="S591" i="18"/>
  <c r="R591" i="18"/>
  <c r="O591" i="18"/>
  <c r="Q591" i="18" s="1"/>
  <c r="S590" i="18"/>
  <c r="R590" i="18"/>
  <c r="O590" i="18"/>
  <c r="Q590" i="18" s="1"/>
  <c r="S589" i="18"/>
  <c r="R589" i="18"/>
  <c r="O589" i="18"/>
  <c r="Q589" i="18" s="1"/>
  <c r="S588" i="18"/>
  <c r="R588" i="18"/>
  <c r="O588" i="18"/>
  <c r="Q588" i="18" s="1"/>
  <c r="S587" i="18"/>
  <c r="R587" i="18"/>
  <c r="O587" i="18"/>
  <c r="Q587" i="18" s="1"/>
  <c r="S586" i="18"/>
  <c r="R586" i="18"/>
  <c r="O586" i="18"/>
  <c r="Q586" i="18" s="1"/>
  <c r="S585" i="18"/>
  <c r="R585" i="18"/>
  <c r="O585" i="18"/>
  <c r="Q585" i="18" s="1"/>
  <c r="S584" i="18"/>
  <c r="R584" i="18"/>
  <c r="O584" i="18"/>
  <c r="Q584" i="18" s="1"/>
  <c r="S583" i="18"/>
  <c r="R583" i="18"/>
  <c r="O583" i="18"/>
  <c r="Q583" i="18" s="1"/>
  <c r="S582" i="18"/>
  <c r="R582" i="18"/>
  <c r="O582" i="18"/>
  <c r="Q582" i="18" s="1"/>
  <c r="S581" i="18"/>
  <c r="R581" i="18"/>
  <c r="O581" i="18"/>
  <c r="Q581" i="18" s="1"/>
  <c r="S580" i="18"/>
  <c r="R580" i="18"/>
  <c r="O580" i="18"/>
  <c r="Q580" i="18" s="1"/>
  <c r="S579" i="18"/>
  <c r="R579" i="18"/>
  <c r="O579" i="18"/>
  <c r="Q579" i="18" s="1"/>
  <c r="S578" i="18"/>
  <c r="R578" i="18"/>
  <c r="O578" i="18"/>
  <c r="Q578" i="18" s="1"/>
  <c r="S577" i="18"/>
  <c r="R577" i="18"/>
  <c r="O577" i="18"/>
  <c r="Q577" i="18" s="1"/>
  <c r="S576" i="18"/>
  <c r="R576" i="18"/>
  <c r="O576" i="18"/>
  <c r="Q576" i="18" s="1"/>
  <c r="S575" i="18"/>
  <c r="R575" i="18"/>
  <c r="O575" i="18"/>
  <c r="Q575" i="18" s="1"/>
  <c r="S574" i="18"/>
  <c r="R574" i="18"/>
  <c r="O574" i="18"/>
  <c r="Q574" i="18" s="1"/>
  <c r="S573" i="18"/>
  <c r="R573" i="18"/>
  <c r="O573" i="18"/>
  <c r="Q573" i="18" s="1"/>
  <c r="S572" i="18"/>
  <c r="R572" i="18"/>
  <c r="O572" i="18"/>
  <c r="Q572" i="18" s="1"/>
  <c r="S571" i="18"/>
  <c r="R571" i="18"/>
  <c r="O571" i="18"/>
  <c r="Q571" i="18" s="1"/>
  <c r="S570" i="18"/>
  <c r="R570" i="18"/>
  <c r="O570" i="18"/>
  <c r="Q570" i="18" s="1"/>
  <c r="S569" i="18"/>
  <c r="R569" i="18"/>
  <c r="O569" i="18"/>
  <c r="Q569" i="18" s="1"/>
  <c r="S568" i="18"/>
  <c r="R568" i="18"/>
  <c r="O568" i="18"/>
  <c r="Q568" i="18" s="1"/>
  <c r="S567" i="18"/>
  <c r="R567" i="18"/>
  <c r="O567" i="18"/>
  <c r="Q567" i="18" s="1"/>
  <c r="S566" i="18"/>
  <c r="R566" i="18"/>
  <c r="O566" i="18"/>
  <c r="Q566" i="18" s="1"/>
  <c r="S565" i="18"/>
  <c r="R565" i="18"/>
  <c r="O565" i="18"/>
  <c r="Q565" i="18" s="1"/>
  <c r="S564" i="18"/>
  <c r="R564" i="18"/>
  <c r="O564" i="18"/>
  <c r="Q564" i="18" s="1"/>
  <c r="S563" i="18"/>
  <c r="R563" i="18"/>
  <c r="O563" i="18"/>
  <c r="Q563" i="18" s="1"/>
  <c r="S562" i="18"/>
  <c r="R562" i="18"/>
  <c r="O562" i="18"/>
  <c r="Q562" i="18" s="1"/>
  <c r="S561" i="18"/>
  <c r="R561" i="18"/>
  <c r="O561" i="18"/>
  <c r="Q561" i="18" s="1"/>
  <c r="S560" i="18"/>
  <c r="R560" i="18"/>
  <c r="O560" i="18"/>
  <c r="Q560" i="18" s="1"/>
  <c r="S559" i="18"/>
  <c r="R559" i="18"/>
  <c r="O559" i="18"/>
  <c r="Q559" i="18" s="1"/>
  <c r="S558" i="18"/>
  <c r="R558" i="18"/>
  <c r="O558" i="18"/>
  <c r="Q558" i="18" s="1"/>
  <c r="S557" i="18"/>
  <c r="R557" i="18"/>
  <c r="O557" i="18"/>
  <c r="Q557" i="18" s="1"/>
  <c r="S556" i="18"/>
  <c r="R556" i="18"/>
  <c r="O556" i="18"/>
  <c r="Q556" i="18" s="1"/>
  <c r="S555" i="18"/>
  <c r="R555" i="18"/>
  <c r="O555" i="18"/>
  <c r="Q555" i="18" s="1"/>
  <c r="S554" i="18"/>
  <c r="R554" i="18"/>
  <c r="O554" i="18"/>
  <c r="Q554" i="18" s="1"/>
  <c r="S553" i="18"/>
  <c r="R553" i="18"/>
  <c r="O553" i="18"/>
  <c r="Q553" i="18" s="1"/>
  <c r="S552" i="18"/>
  <c r="R552" i="18"/>
  <c r="O552" i="18"/>
  <c r="Q552" i="18" s="1"/>
  <c r="S551" i="18"/>
  <c r="R551" i="18"/>
  <c r="O551" i="18"/>
  <c r="Q551" i="18" s="1"/>
  <c r="S550" i="18"/>
  <c r="R550" i="18"/>
  <c r="O550" i="18"/>
  <c r="Q550" i="18" s="1"/>
  <c r="S549" i="18"/>
  <c r="R549" i="18"/>
  <c r="O549" i="18"/>
  <c r="Q549" i="18" s="1"/>
  <c r="S548" i="18"/>
  <c r="R548" i="18"/>
  <c r="O548" i="18"/>
  <c r="Q548" i="18" s="1"/>
  <c r="S547" i="18"/>
  <c r="R547" i="18"/>
  <c r="O547" i="18"/>
  <c r="Q547" i="18" s="1"/>
  <c r="S546" i="18"/>
  <c r="R546" i="18"/>
  <c r="O546" i="18"/>
  <c r="Q546" i="18" s="1"/>
  <c r="S545" i="18"/>
  <c r="R545" i="18"/>
  <c r="O545" i="18"/>
  <c r="Q545" i="18" s="1"/>
  <c r="S544" i="18"/>
  <c r="R544" i="18"/>
  <c r="O544" i="18"/>
  <c r="Q544" i="18" s="1"/>
  <c r="S543" i="18"/>
  <c r="R543" i="18"/>
  <c r="O543" i="18"/>
  <c r="Q543" i="18" s="1"/>
  <c r="S542" i="18"/>
  <c r="R542" i="18"/>
  <c r="O542" i="18"/>
  <c r="Q542" i="18" s="1"/>
  <c r="S541" i="18"/>
  <c r="R541" i="18"/>
  <c r="O541" i="18"/>
  <c r="Q541" i="18" s="1"/>
  <c r="S540" i="18"/>
  <c r="R540" i="18"/>
  <c r="O540" i="18"/>
  <c r="Q540" i="18" s="1"/>
  <c r="S539" i="18"/>
  <c r="R539" i="18"/>
  <c r="O539" i="18"/>
  <c r="Q539" i="18" s="1"/>
  <c r="S538" i="18"/>
  <c r="R538" i="18"/>
  <c r="O538" i="18"/>
  <c r="Q538" i="18" s="1"/>
  <c r="S537" i="18"/>
  <c r="R537" i="18"/>
  <c r="O537" i="18"/>
  <c r="Q537" i="18" s="1"/>
  <c r="S536" i="18"/>
  <c r="R536" i="18"/>
  <c r="O536" i="18"/>
  <c r="Q536" i="18" s="1"/>
  <c r="S535" i="18"/>
  <c r="R535" i="18"/>
  <c r="O535" i="18"/>
  <c r="Q535" i="18" s="1"/>
  <c r="S534" i="18"/>
  <c r="R534" i="18"/>
  <c r="O534" i="18"/>
  <c r="Q534" i="18" s="1"/>
  <c r="S533" i="18"/>
  <c r="R533" i="18"/>
  <c r="O533" i="18"/>
  <c r="Q533" i="18" s="1"/>
  <c r="S532" i="18"/>
  <c r="R532" i="18"/>
  <c r="O532" i="18"/>
  <c r="Q532" i="18" s="1"/>
  <c r="S531" i="18"/>
  <c r="R531" i="18"/>
  <c r="O531" i="18"/>
  <c r="Q531" i="18" s="1"/>
  <c r="S530" i="18"/>
  <c r="R530" i="18"/>
  <c r="O530" i="18"/>
  <c r="Q530" i="18" s="1"/>
  <c r="S529" i="18"/>
  <c r="R529" i="18"/>
  <c r="O529" i="18"/>
  <c r="Q529" i="18" s="1"/>
  <c r="S528" i="18"/>
  <c r="R528" i="18"/>
  <c r="O528" i="18"/>
  <c r="Q528" i="18" s="1"/>
  <c r="S527" i="18"/>
  <c r="R527" i="18"/>
  <c r="O527" i="18"/>
  <c r="Q527" i="18" s="1"/>
  <c r="S526" i="18"/>
  <c r="R526" i="18"/>
  <c r="O526" i="18"/>
  <c r="Q526" i="18" s="1"/>
  <c r="S525" i="18"/>
  <c r="R525" i="18"/>
  <c r="O525" i="18"/>
  <c r="Q525" i="18" s="1"/>
  <c r="S524" i="18"/>
  <c r="R524" i="18"/>
  <c r="O524" i="18"/>
  <c r="Q524" i="18" s="1"/>
  <c r="S523" i="18"/>
  <c r="R523" i="18"/>
  <c r="O523" i="18"/>
  <c r="Q523" i="18" s="1"/>
  <c r="S522" i="18"/>
  <c r="R522" i="18"/>
  <c r="O522" i="18"/>
  <c r="Q522" i="18" s="1"/>
  <c r="S521" i="18"/>
  <c r="R521" i="18"/>
  <c r="O521" i="18"/>
  <c r="Q521" i="18" s="1"/>
  <c r="S520" i="18"/>
  <c r="R520" i="18"/>
  <c r="O520" i="18"/>
  <c r="Q520" i="18" s="1"/>
  <c r="S519" i="18"/>
  <c r="R519" i="18"/>
  <c r="O519" i="18"/>
  <c r="Q519" i="18" s="1"/>
  <c r="S518" i="18"/>
  <c r="R518" i="18"/>
  <c r="O518" i="18"/>
  <c r="Q518" i="18" s="1"/>
  <c r="S517" i="18"/>
  <c r="R517" i="18"/>
  <c r="O517" i="18"/>
  <c r="Q517" i="18" s="1"/>
  <c r="S516" i="18"/>
  <c r="R516" i="18"/>
  <c r="O516" i="18"/>
  <c r="Q516" i="18" s="1"/>
  <c r="S515" i="18"/>
  <c r="R515" i="18"/>
  <c r="O515" i="18"/>
  <c r="Q515" i="18" s="1"/>
  <c r="S514" i="18"/>
  <c r="R514" i="18"/>
  <c r="O514" i="18"/>
  <c r="Q514" i="18" s="1"/>
  <c r="S513" i="18"/>
  <c r="R513" i="18"/>
  <c r="O513" i="18"/>
  <c r="Q513" i="18" s="1"/>
  <c r="S512" i="18"/>
  <c r="R512" i="18"/>
  <c r="O512" i="18"/>
  <c r="Q512" i="18" s="1"/>
  <c r="S511" i="18"/>
  <c r="R511" i="18"/>
  <c r="O511" i="18"/>
  <c r="Q511" i="18" s="1"/>
  <c r="S510" i="18"/>
  <c r="R510" i="18"/>
  <c r="O510" i="18"/>
  <c r="Q510" i="18" s="1"/>
  <c r="S509" i="18"/>
  <c r="R509" i="18"/>
  <c r="O509" i="18"/>
  <c r="Q509" i="18" s="1"/>
  <c r="S508" i="18"/>
  <c r="R508" i="18"/>
  <c r="O508" i="18"/>
  <c r="Q508" i="18" s="1"/>
  <c r="S507" i="18"/>
  <c r="R507" i="18"/>
  <c r="O507" i="18"/>
  <c r="Q507" i="18" s="1"/>
  <c r="S506" i="18"/>
  <c r="R506" i="18"/>
  <c r="O506" i="18"/>
  <c r="Q506" i="18" s="1"/>
  <c r="S505" i="18"/>
  <c r="R505" i="18"/>
  <c r="O505" i="18"/>
  <c r="Q505" i="18" s="1"/>
  <c r="S504" i="18"/>
  <c r="R504" i="18"/>
  <c r="O504" i="18"/>
  <c r="Q504" i="18" s="1"/>
  <c r="S503" i="18"/>
  <c r="R503" i="18"/>
  <c r="O503" i="18"/>
  <c r="Q503" i="18" s="1"/>
  <c r="S502" i="18"/>
  <c r="R502" i="18"/>
  <c r="O502" i="18"/>
  <c r="Q502" i="18" s="1"/>
  <c r="S501" i="18"/>
  <c r="R501" i="18"/>
  <c r="O501" i="18"/>
  <c r="Q501" i="18" s="1"/>
  <c r="S500" i="18"/>
  <c r="R500" i="18"/>
  <c r="O500" i="18"/>
  <c r="Q500" i="18" s="1"/>
  <c r="S499" i="18"/>
  <c r="R499" i="18"/>
  <c r="O499" i="18"/>
  <c r="Q499" i="18" s="1"/>
  <c r="S498" i="18"/>
  <c r="R498" i="18"/>
  <c r="O498" i="18"/>
  <c r="Q498" i="18" s="1"/>
  <c r="S497" i="18"/>
  <c r="R497" i="18"/>
  <c r="O497" i="18"/>
  <c r="Q497" i="18" s="1"/>
  <c r="S496" i="18"/>
  <c r="R496" i="18"/>
  <c r="O496" i="18"/>
  <c r="Q496" i="18" s="1"/>
  <c r="S495" i="18"/>
  <c r="R495" i="18"/>
  <c r="O495" i="18"/>
  <c r="Q495" i="18" s="1"/>
  <c r="S494" i="18"/>
  <c r="R494" i="18"/>
  <c r="O494" i="18"/>
  <c r="Q494" i="18" s="1"/>
  <c r="S493" i="18"/>
  <c r="R493" i="18"/>
  <c r="O493" i="18"/>
  <c r="Q493" i="18" s="1"/>
  <c r="S492" i="18"/>
  <c r="R492" i="18"/>
  <c r="O492" i="18"/>
  <c r="Q492" i="18" s="1"/>
  <c r="S491" i="18"/>
  <c r="R491" i="18"/>
  <c r="O491" i="18"/>
  <c r="Q491" i="18" s="1"/>
  <c r="S490" i="18"/>
  <c r="R490" i="18"/>
  <c r="O490" i="18"/>
  <c r="Q490" i="18" s="1"/>
  <c r="S489" i="18"/>
  <c r="R489" i="18"/>
  <c r="O489" i="18"/>
  <c r="Q489" i="18" s="1"/>
  <c r="S488" i="18"/>
  <c r="R488" i="18"/>
  <c r="O488" i="18"/>
  <c r="Q488" i="18" s="1"/>
  <c r="S487" i="18"/>
  <c r="R487" i="18"/>
  <c r="O487" i="18"/>
  <c r="Q487" i="18" s="1"/>
  <c r="S486" i="18"/>
  <c r="R486" i="18"/>
  <c r="O486" i="18"/>
  <c r="Q486" i="18" s="1"/>
  <c r="S485" i="18"/>
  <c r="R485" i="18"/>
  <c r="O485" i="18"/>
  <c r="Q485" i="18" s="1"/>
  <c r="S484" i="18"/>
  <c r="R484" i="18"/>
  <c r="O484" i="18"/>
  <c r="Q484" i="18" s="1"/>
  <c r="S483" i="18"/>
  <c r="R483" i="18"/>
  <c r="O483" i="18"/>
  <c r="Q483" i="18" s="1"/>
  <c r="S482" i="18"/>
  <c r="R482" i="18"/>
  <c r="O482" i="18"/>
  <c r="Q482" i="18" s="1"/>
  <c r="S481" i="18"/>
  <c r="R481" i="18"/>
  <c r="O481" i="18"/>
  <c r="Q481" i="18" s="1"/>
  <c r="S480" i="18"/>
  <c r="R480" i="18"/>
  <c r="O480" i="18"/>
  <c r="Q480" i="18" s="1"/>
  <c r="S479" i="18"/>
  <c r="R479" i="18"/>
  <c r="O479" i="18"/>
  <c r="Q479" i="18" s="1"/>
  <c r="S478" i="18"/>
  <c r="R478" i="18"/>
  <c r="O478" i="18"/>
  <c r="Q478" i="18" s="1"/>
  <c r="S477" i="18"/>
  <c r="R477" i="18"/>
  <c r="O477" i="18"/>
  <c r="Q477" i="18" s="1"/>
  <c r="S476" i="18"/>
  <c r="R476" i="18"/>
  <c r="O476" i="18"/>
  <c r="Q476" i="18" s="1"/>
  <c r="S475" i="18"/>
  <c r="R475" i="18"/>
  <c r="O475" i="18"/>
  <c r="Q475" i="18" s="1"/>
  <c r="S474" i="18"/>
  <c r="R474" i="18"/>
  <c r="O474" i="18"/>
  <c r="Q474" i="18" s="1"/>
  <c r="S473" i="18"/>
  <c r="R473" i="18"/>
  <c r="O473" i="18"/>
  <c r="Q473" i="18" s="1"/>
  <c r="S472" i="18"/>
  <c r="R472" i="18"/>
  <c r="O472" i="18"/>
  <c r="Q472" i="18" s="1"/>
  <c r="S471" i="18"/>
  <c r="R471" i="18"/>
  <c r="O471" i="18"/>
  <c r="Q471" i="18" s="1"/>
  <c r="S470" i="18"/>
  <c r="R470" i="18"/>
  <c r="O470" i="18"/>
  <c r="Q470" i="18" s="1"/>
  <c r="S469" i="18"/>
  <c r="R469" i="18"/>
  <c r="O469" i="18"/>
  <c r="Q469" i="18" s="1"/>
  <c r="S468" i="18"/>
  <c r="R468" i="18"/>
  <c r="O468" i="18"/>
  <c r="Q468" i="18" s="1"/>
  <c r="S467" i="18"/>
  <c r="R467" i="18"/>
  <c r="O467" i="18"/>
  <c r="Q467" i="18" s="1"/>
  <c r="S466" i="18"/>
  <c r="R466" i="18"/>
  <c r="O466" i="18"/>
  <c r="Q466" i="18" s="1"/>
  <c r="S465" i="18"/>
  <c r="R465" i="18"/>
  <c r="O465" i="18"/>
  <c r="Q465" i="18" s="1"/>
  <c r="S464" i="18"/>
  <c r="R464" i="18"/>
  <c r="O464" i="18"/>
  <c r="Q464" i="18" s="1"/>
  <c r="S463" i="18"/>
  <c r="R463" i="18"/>
  <c r="O463" i="18"/>
  <c r="Q463" i="18" s="1"/>
  <c r="S462" i="18"/>
  <c r="R462" i="18"/>
  <c r="O462" i="18"/>
  <c r="Q462" i="18" s="1"/>
  <c r="S461" i="18"/>
  <c r="R461" i="18"/>
  <c r="O461" i="18"/>
  <c r="Q461" i="18" s="1"/>
  <c r="S460" i="18"/>
  <c r="R460" i="18"/>
  <c r="O460" i="18"/>
  <c r="Q460" i="18" s="1"/>
  <c r="S459" i="18"/>
  <c r="R459" i="18"/>
  <c r="O459" i="18"/>
  <c r="Q459" i="18" s="1"/>
  <c r="S458" i="18"/>
  <c r="R458" i="18"/>
  <c r="O458" i="18"/>
  <c r="Q458" i="18" s="1"/>
  <c r="S457" i="18"/>
  <c r="R457" i="18"/>
  <c r="O457" i="18"/>
  <c r="Q457" i="18" s="1"/>
  <c r="S456" i="18"/>
  <c r="R456" i="18"/>
  <c r="O456" i="18"/>
  <c r="Q456" i="18" s="1"/>
  <c r="S455" i="18"/>
  <c r="R455" i="18"/>
  <c r="O455" i="18"/>
  <c r="Q455" i="18" s="1"/>
  <c r="S454" i="18"/>
  <c r="R454" i="18"/>
  <c r="O454" i="18"/>
  <c r="Q454" i="18" s="1"/>
  <c r="S453" i="18"/>
  <c r="R453" i="18"/>
  <c r="O453" i="18"/>
  <c r="Q453" i="18" s="1"/>
  <c r="S452" i="18"/>
  <c r="R452" i="18"/>
  <c r="O452" i="18"/>
  <c r="Q452" i="18" s="1"/>
  <c r="S451" i="18"/>
  <c r="R451" i="18"/>
  <c r="O451" i="18"/>
  <c r="Q451" i="18" s="1"/>
  <c r="S450" i="18"/>
  <c r="R450" i="18"/>
  <c r="O450" i="18"/>
  <c r="Q450" i="18" s="1"/>
  <c r="S449" i="18"/>
  <c r="R449" i="18"/>
  <c r="O449" i="18"/>
  <c r="Q449" i="18" s="1"/>
  <c r="S448" i="18"/>
  <c r="R448" i="18"/>
  <c r="O448" i="18"/>
  <c r="Q448" i="18" s="1"/>
  <c r="S447" i="18"/>
  <c r="R447" i="18"/>
  <c r="O447" i="18"/>
  <c r="Q447" i="18" s="1"/>
  <c r="S446" i="18"/>
  <c r="R446" i="18"/>
  <c r="O446" i="18"/>
  <c r="Q446" i="18" s="1"/>
  <c r="S445" i="18"/>
  <c r="R445" i="18"/>
  <c r="O445" i="18"/>
  <c r="Q445" i="18" s="1"/>
  <c r="S444" i="18"/>
  <c r="R444" i="18"/>
  <c r="O444" i="18"/>
  <c r="Q444" i="18" s="1"/>
  <c r="S443" i="18"/>
  <c r="R443" i="18"/>
  <c r="O443" i="18"/>
  <c r="Q443" i="18" s="1"/>
  <c r="S442" i="18"/>
  <c r="R442" i="18"/>
  <c r="O442" i="18"/>
  <c r="Q442" i="18" s="1"/>
  <c r="S441" i="18"/>
  <c r="R441" i="18"/>
  <c r="O441" i="18"/>
  <c r="Q441" i="18" s="1"/>
  <c r="S440" i="18"/>
  <c r="R440" i="18"/>
  <c r="O440" i="18"/>
  <c r="Q440" i="18" s="1"/>
  <c r="S439" i="18"/>
  <c r="R439" i="18"/>
  <c r="O439" i="18"/>
  <c r="Q439" i="18" s="1"/>
  <c r="S438" i="18"/>
  <c r="R438" i="18"/>
  <c r="O438" i="18"/>
  <c r="Q438" i="18" s="1"/>
  <c r="S437" i="18"/>
  <c r="R437" i="18"/>
  <c r="O437" i="18"/>
  <c r="Q437" i="18" s="1"/>
  <c r="S436" i="18"/>
  <c r="R436" i="18"/>
  <c r="O436" i="18"/>
  <c r="Q436" i="18" s="1"/>
  <c r="S435" i="18"/>
  <c r="R435" i="18"/>
  <c r="O435" i="18"/>
  <c r="Q435" i="18" s="1"/>
  <c r="S434" i="18"/>
  <c r="R434" i="18"/>
  <c r="O434" i="18"/>
  <c r="Q434" i="18" s="1"/>
  <c r="S433" i="18"/>
  <c r="R433" i="18"/>
  <c r="O433" i="18"/>
  <c r="Q433" i="18" s="1"/>
  <c r="S432" i="18"/>
  <c r="R432" i="18"/>
  <c r="O432" i="18"/>
  <c r="Q432" i="18" s="1"/>
  <c r="S431" i="18"/>
  <c r="R431" i="18"/>
  <c r="O431" i="18"/>
  <c r="Q431" i="18" s="1"/>
  <c r="S430" i="18"/>
  <c r="R430" i="18"/>
  <c r="O430" i="18"/>
  <c r="Q430" i="18" s="1"/>
  <c r="S429" i="18"/>
  <c r="R429" i="18"/>
  <c r="O429" i="18"/>
  <c r="Q429" i="18" s="1"/>
  <c r="S428" i="18"/>
  <c r="R428" i="18"/>
  <c r="O428" i="18"/>
  <c r="Q428" i="18" s="1"/>
  <c r="S427" i="18"/>
  <c r="R427" i="18"/>
  <c r="O427" i="18"/>
  <c r="Q427" i="18" s="1"/>
  <c r="S426" i="18"/>
  <c r="R426" i="18"/>
  <c r="O426" i="18"/>
  <c r="Q426" i="18" s="1"/>
  <c r="S425" i="18"/>
  <c r="R425" i="18"/>
  <c r="O425" i="18"/>
  <c r="Q425" i="18" s="1"/>
  <c r="S424" i="18"/>
  <c r="R424" i="18"/>
  <c r="O424" i="18"/>
  <c r="Q424" i="18" s="1"/>
  <c r="S423" i="18"/>
  <c r="R423" i="18"/>
  <c r="O423" i="18"/>
  <c r="Q423" i="18" s="1"/>
  <c r="S422" i="18"/>
  <c r="R422" i="18"/>
  <c r="O422" i="18"/>
  <c r="Q422" i="18" s="1"/>
  <c r="S421" i="18"/>
  <c r="R421" i="18"/>
  <c r="O421" i="18"/>
  <c r="Q421" i="18" s="1"/>
  <c r="S420" i="18"/>
  <c r="R420" i="18"/>
  <c r="O420" i="18"/>
  <c r="Q420" i="18" s="1"/>
  <c r="S419" i="18"/>
  <c r="R419" i="18"/>
  <c r="O419" i="18"/>
  <c r="Q419" i="18" s="1"/>
  <c r="S418" i="18"/>
  <c r="R418" i="18"/>
  <c r="O418" i="18"/>
  <c r="Q418" i="18" s="1"/>
  <c r="S417" i="18"/>
  <c r="R417" i="18"/>
  <c r="O417" i="18"/>
  <c r="Q417" i="18" s="1"/>
  <c r="S416" i="18"/>
  <c r="R416" i="18"/>
  <c r="O416" i="18"/>
  <c r="Q416" i="18" s="1"/>
  <c r="S415" i="18"/>
  <c r="R415" i="18"/>
  <c r="O415" i="18"/>
  <c r="Q415" i="18" s="1"/>
  <c r="S414" i="18"/>
  <c r="R414" i="18"/>
  <c r="O414" i="18"/>
  <c r="Q414" i="18" s="1"/>
  <c r="S413" i="18"/>
  <c r="R413" i="18"/>
  <c r="O413" i="18"/>
  <c r="Q413" i="18" s="1"/>
  <c r="S412" i="18"/>
  <c r="R412" i="18"/>
  <c r="O412" i="18"/>
  <c r="Q412" i="18" s="1"/>
  <c r="S411" i="18"/>
  <c r="R411" i="18"/>
  <c r="O411" i="18"/>
  <c r="Q411" i="18" s="1"/>
  <c r="S410" i="18"/>
  <c r="R410" i="18"/>
  <c r="O410" i="18"/>
  <c r="Q410" i="18" s="1"/>
  <c r="S409" i="18"/>
  <c r="R409" i="18"/>
  <c r="O409" i="18"/>
  <c r="Q409" i="18" s="1"/>
  <c r="S408" i="18"/>
  <c r="R408" i="18"/>
  <c r="O408" i="18"/>
  <c r="Q408" i="18" s="1"/>
  <c r="S407" i="18"/>
  <c r="R407" i="18"/>
  <c r="O407" i="18"/>
  <c r="Q407" i="18" s="1"/>
  <c r="S406" i="18"/>
  <c r="R406" i="18"/>
  <c r="O406" i="18"/>
  <c r="Q406" i="18" s="1"/>
  <c r="S405" i="18"/>
  <c r="R405" i="18"/>
  <c r="O405" i="18"/>
  <c r="Q405" i="18" s="1"/>
  <c r="S404" i="18"/>
  <c r="R404" i="18"/>
  <c r="O404" i="18"/>
  <c r="Q404" i="18" s="1"/>
  <c r="S403" i="18"/>
  <c r="R403" i="18"/>
  <c r="O403" i="18"/>
  <c r="Q403" i="18" s="1"/>
  <c r="S402" i="18"/>
  <c r="R402" i="18"/>
  <c r="O402" i="18"/>
  <c r="Q402" i="18" s="1"/>
  <c r="S401" i="18"/>
  <c r="R401" i="18"/>
  <c r="O401" i="18"/>
  <c r="Q401" i="18" s="1"/>
  <c r="S400" i="18"/>
  <c r="R400" i="18"/>
  <c r="O400" i="18"/>
  <c r="Q400" i="18" s="1"/>
  <c r="S399" i="18"/>
  <c r="R399" i="18"/>
  <c r="O399" i="18"/>
  <c r="Q399" i="18" s="1"/>
  <c r="S398" i="18"/>
  <c r="R398" i="18"/>
  <c r="O398" i="18"/>
  <c r="Q398" i="18" s="1"/>
  <c r="S397" i="18"/>
  <c r="R397" i="18"/>
  <c r="O397" i="18"/>
  <c r="Q397" i="18" s="1"/>
  <c r="S396" i="18"/>
  <c r="R396" i="18"/>
  <c r="O396" i="18"/>
  <c r="Q396" i="18" s="1"/>
  <c r="S395" i="18"/>
  <c r="R395" i="18"/>
  <c r="O395" i="18"/>
  <c r="Q395" i="18" s="1"/>
  <c r="S394" i="18"/>
  <c r="R394" i="18"/>
  <c r="O394" i="18"/>
  <c r="Q394" i="18" s="1"/>
  <c r="S393" i="18"/>
  <c r="R393" i="18"/>
  <c r="O393" i="18"/>
  <c r="Q393" i="18" s="1"/>
  <c r="S392" i="18"/>
  <c r="R392" i="18"/>
  <c r="O392" i="18"/>
  <c r="Q392" i="18" s="1"/>
  <c r="S391" i="18"/>
  <c r="R391" i="18"/>
  <c r="O391" i="18"/>
  <c r="Q391" i="18" s="1"/>
  <c r="S390" i="18"/>
  <c r="R390" i="18"/>
  <c r="O390" i="18"/>
  <c r="Q390" i="18" s="1"/>
  <c r="S389" i="18"/>
  <c r="R389" i="18"/>
  <c r="O389" i="18"/>
  <c r="Q389" i="18" s="1"/>
  <c r="S388" i="18"/>
  <c r="R388" i="18"/>
  <c r="O388" i="18"/>
  <c r="Q388" i="18" s="1"/>
  <c r="S387" i="18"/>
  <c r="R387" i="18"/>
  <c r="O387" i="18"/>
  <c r="Q387" i="18" s="1"/>
  <c r="S386" i="18"/>
  <c r="R386" i="18"/>
  <c r="O386" i="18"/>
  <c r="Q386" i="18" s="1"/>
  <c r="S385" i="18"/>
  <c r="R385" i="18"/>
  <c r="O385" i="18"/>
  <c r="Q385" i="18" s="1"/>
  <c r="S384" i="18"/>
  <c r="R384" i="18"/>
  <c r="O384" i="18"/>
  <c r="Q384" i="18" s="1"/>
  <c r="S383" i="18"/>
  <c r="R383" i="18"/>
  <c r="O383" i="18"/>
  <c r="Q383" i="18" s="1"/>
  <c r="S382" i="18"/>
  <c r="R382" i="18"/>
  <c r="O382" i="18"/>
  <c r="Q382" i="18" s="1"/>
  <c r="S381" i="18"/>
  <c r="R381" i="18"/>
  <c r="O381" i="18"/>
  <c r="Q381" i="18" s="1"/>
  <c r="S380" i="18"/>
  <c r="R380" i="18"/>
  <c r="O380" i="18"/>
  <c r="Q380" i="18" s="1"/>
  <c r="S379" i="18"/>
  <c r="R379" i="18"/>
  <c r="O379" i="18"/>
  <c r="Q379" i="18" s="1"/>
  <c r="S378" i="18"/>
  <c r="R378" i="18"/>
  <c r="O378" i="18"/>
  <c r="Q378" i="18" s="1"/>
  <c r="S377" i="18"/>
  <c r="R377" i="18"/>
  <c r="O377" i="18"/>
  <c r="Q377" i="18" s="1"/>
  <c r="S376" i="18"/>
  <c r="R376" i="18"/>
  <c r="O376" i="18"/>
  <c r="Q376" i="18" s="1"/>
  <c r="S375" i="18"/>
  <c r="R375" i="18"/>
  <c r="O375" i="18"/>
  <c r="Q375" i="18" s="1"/>
  <c r="S374" i="18"/>
  <c r="R374" i="18"/>
  <c r="O374" i="18"/>
  <c r="Q374" i="18" s="1"/>
  <c r="S373" i="18"/>
  <c r="R373" i="18"/>
  <c r="O373" i="18"/>
  <c r="Q373" i="18" s="1"/>
  <c r="S372" i="18"/>
  <c r="R372" i="18"/>
  <c r="O372" i="18"/>
  <c r="Q372" i="18" s="1"/>
  <c r="S371" i="18"/>
  <c r="R371" i="18"/>
  <c r="O371" i="18"/>
  <c r="Q371" i="18" s="1"/>
  <c r="S370" i="18"/>
  <c r="R370" i="18"/>
  <c r="O370" i="18"/>
  <c r="Q370" i="18" s="1"/>
  <c r="S369" i="18"/>
  <c r="R369" i="18"/>
  <c r="O369" i="18"/>
  <c r="Q369" i="18" s="1"/>
  <c r="S368" i="18"/>
  <c r="R368" i="18"/>
  <c r="O368" i="18"/>
  <c r="Q368" i="18" s="1"/>
  <c r="S367" i="18"/>
  <c r="R367" i="18"/>
  <c r="O367" i="18"/>
  <c r="Q367" i="18" s="1"/>
  <c r="S366" i="18"/>
  <c r="R366" i="18"/>
  <c r="O366" i="18"/>
  <c r="Q366" i="18" s="1"/>
  <c r="S365" i="18"/>
  <c r="R365" i="18"/>
  <c r="O365" i="18"/>
  <c r="Q365" i="18" s="1"/>
  <c r="S364" i="18"/>
  <c r="R364" i="18"/>
  <c r="O364" i="18"/>
  <c r="Q364" i="18" s="1"/>
  <c r="S363" i="18"/>
  <c r="R363" i="18"/>
  <c r="O363" i="18"/>
  <c r="Q363" i="18" s="1"/>
  <c r="S362" i="18"/>
  <c r="R362" i="18"/>
  <c r="O362" i="18"/>
  <c r="Q362" i="18" s="1"/>
  <c r="S361" i="18"/>
  <c r="R361" i="18"/>
  <c r="O361" i="18"/>
  <c r="Q361" i="18" s="1"/>
  <c r="S360" i="18"/>
  <c r="R360" i="18"/>
  <c r="O360" i="18"/>
  <c r="Q360" i="18" s="1"/>
  <c r="S359" i="18"/>
  <c r="R359" i="18"/>
  <c r="O359" i="18"/>
  <c r="Q359" i="18" s="1"/>
  <c r="S358" i="18"/>
  <c r="R358" i="18"/>
  <c r="O358" i="18"/>
  <c r="Q358" i="18" s="1"/>
  <c r="S357" i="18"/>
  <c r="R357" i="18"/>
  <c r="O357" i="18"/>
  <c r="Q357" i="18" s="1"/>
  <c r="S356" i="18"/>
  <c r="R356" i="18"/>
  <c r="O356" i="18"/>
  <c r="Q356" i="18" s="1"/>
  <c r="S355" i="18"/>
  <c r="R355" i="18"/>
  <c r="O355" i="18"/>
  <c r="Q355" i="18" s="1"/>
  <c r="S354" i="18"/>
  <c r="R354" i="18"/>
  <c r="O354" i="18"/>
  <c r="Q354" i="18" s="1"/>
  <c r="S353" i="18"/>
  <c r="R353" i="18"/>
  <c r="O353" i="18"/>
  <c r="Q353" i="18" s="1"/>
  <c r="S352" i="18"/>
  <c r="R352" i="18"/>
  <c r="O352" i="18"/>
  <c r="Q352" i="18" s="1"/>
  <c r="S351" i="18"/>
  <c r="R351" i="18"/>
  <c r="O351" i="18"/>
  <c r="Q351" i="18" s="1"/>
  <c r="S350" i="18"/>
  <c r="R350" i="18"/>
  <c r="O350" i="18"/>
  <c r="Q350" i="18" s="1"/>
  <c r="S349" i="18"/>
  <c r="R349" i="18"/>
  <c r="O349" i="18"/>
  <c r="Q349" i="18" s="1"/>
  <c r="S348" i="18"/>
  <c r="R348" i="18"/>
  <c r="O348" i="18"/>
  <c r="Q348" i="18" s="1"/>
  <c r="S347" i="18"/>
  <c r="R347" i="18"/>
  <c r="O347" i="18"/>
  <c r="Q347" i="18" s="1"/>
  <c r="S346" i="18"/>
  <c r="R346" i="18"/>
  <c r="O346" i="18"/>
  <c r="Q346" i="18" s="1"/>
  <c r="S345" i="18"/>
  <c r="R345" i="18"/>
  <c r="O345" i="18"/>
  <c r="Q345" i="18" s="1"/>
  <c r="S344" i="18"/>
  <c r="R344" i="18"/>
  <c r="O344" i="18"/>
  <c r="Q344" i="18" s="1"/>
  <c r="S343" i="18"/>
  <c r="R343" i="18"/>
  <c r="O343" i="18"/>
  <c r="Q343" i="18" s="1"/>
  <c r="S342" i="18"/>
  <c r="R342" i="18"/>
  <c r="O342" i="18"/>
  <c r="Q342" i="18" s="1"/>
  <c r="S341" i="18"/>
  <c r="R341" i="18"/>
  <c r="O341" i="18"/>
  <c r="Q341" i="18" s="1"/>
  <c r="S340" i="18"/>
  <c r="R340" i="18"/>
  <c r="O340" i="18"/>
  <c r="Q340" i="18" s="1"/>
  <c r="S339" i="18"/>
  <c r="R339" i="18"/>
  <c r="O339" i="18"/>
  <c r="Q339" i="18" s="1"/>
  <c r="S338" i="18"/>
  <c r="R338" i="18"/>
  <c r="O338" i="18"/>
  <c r="Q338" i="18" s="1"/>
  <c r="S337" i="18"/>
  <c r="R337" i="18"/>
  <c r="O337" i="18"/>
  <c r="Q337" i="18" s="1"/>
  <c r="S336" i="18"/>
  <c r="R336" i="18"/>
  <c r="O336" i="18"/>
  <c r="Q336" i="18" s="1"/>
  <c r="S335" i="18"/>
  <c r="R335" i="18"/>
  <c r="O335" i="18"/>
  <c r="Q335" i="18" s="1"/>
  <c r="S334" i="18"/>
  <c r="R334" i="18"/>
  <c r="O334" i="18"/>
  <c r="Q334" i="18" s="1"/>
  <c r="S333" i="18"/>
  <c r="R333" i="18"/>
  <c r="O333" i="18"/>
  <c r="Q333" i="18" s="1"/>
  <c r="S332" i="18"/>
  <c r="R332" i="18"/>
  <c r="O332" i="18"/>
  <c r="Q332" i="18" s="1"/>
  <c r="S331" i="18"/>
  <c r="R331" i="18"/>
  <c r="O331" i="18"/>
  <c r="Q331" i="18" s="1"/>
  <c r="S330" i="18"/>
  <c r="R330" i="18"/>
  <c r="O330" i="18"/>
  <c r="Q330" i="18" s="1"/>
  <c r="S329" i="18"/>
  <c r="R329" i="18"/>
  <c r="O329" i="18"/>
  <c r="Q329" i="18" s="1"/>
  <c r="S328" i="18"/>
  <c r="R328" i="18"/>
  <c r="O328" i="18"/>
  <c r="Q328" i="18" s="1"/>
  <c r="S327" i="18"/>
  <c r="R327" i="18"/>
  <c r="O327" i="18"/>
  <c r="Q327" i="18" s="1"/>
  <c r="S326" i="18"/>
  <c r="R326" i="18"/>
  <c r="O326" i="18"/>
  <c r="Q326" i="18" s="1"/>
  <c r="S325" i="18"/>
  <c r="R325" i="18"/>
  <c r="O325" i="18"/>
  <c r="Q325" i="18" s="1"/>
  <c r="S324" i="18"/>
  <c r="R324" i="18"/>
  <c r="O324" i="18"/>
  <c r="Q324" i="18" s="1"/>
  <c r="S323" i="18"/>
  <c r="R323" i="18"/>
  <c r="O323" i="18"/>
  <c r="Q323" i="18" s="1"/>
  <c r="S322" i="18"/>
  <c r="R322" i="18"/>
  <c r="O322" i="18"/>
  <c r="Q322" i="18" s="1"/>
  <c r="S321" i="18"/>
  <c r="R321" i="18"/>
  <c r="O321" i="18"/>
  <c r="Q321" i="18" s="1"/>
  <c r="S320" i="18"/>
  <c r="R320" i="18"/>
  <c r="O320" i="18"/>
  <c r="Q320" i="18" s="1"/>
  <c r="S319" i="18"/>
  <c r="R319" i="18"/>
  <c r="O319" i="18"/>
  <c r="Q319" i="18" s="1"/>
  <c r="S318" i="18"/>
  <c r="R318" i="18"/>
  <c r="O318" i="18"/>
  <c r="Q318" i="18" s="1"/>
  <c r="S317" i="18"/>
  <c r="R317" i="18"/>
  <c r="O317" i="18"/>
  <c r="Q317" i="18" s="1"/>
  <c r="S316" i="18"/>
  <c r="R316" i="18"/>
  <c r="O316" i="18"/>
  <c r="Q316" i="18" s="1"/>
  <c r="S315" i="18"/>
  <c r="R315" i="18"/>
  <c r="O315" i="18"/>
  <c r="Q315" i="18" s="1"/>
  <c r="S314" i="18"/>
  <c r="R314" i="18"/>
  <c r="O314" i="18"/>
  <c r="Q314" i="18" s="1"/>
  <c r="S313" i="18"/>
  <c r="R313" i="18"/>
  <c r="O313" i="18"/>
  <c r="Q313" i="18" s="1"/>
  <c r="S312" i="18"/>
  <c r="R312" i="18"/>
  <c r="O312" i="18"/>
  <c r="Q312" i="18" s="1"/>
  <c r="S311" i="18"/>
  <c r="R311" i="18"/>
  <c r="O311" i="18"/>
  <c r="Q311" i="18" s="1"/>
  <c r="S310" i="18"/>
  <c r="R310" i="18"/>
  <c r="O310" i="18"/>
  <c r="Q310" i="18" s="1"/>
  <c r="S309" i="18"/>
  <c r="R309" i="18"/>
  <c r="O309" i="18"/>
  <c r="Q309" i="18" s="1"/>
  <c r="S308" i="18"/>
  <c r="R308" i="18"/>
  <c r="O308" i="18"/>
  <c r="Q308" i="18" s="1"/>
  <c r="S307" i="18"/>
  <c r="R307" i="18"/>
  <c r="O307" i="18"/>
  <c r="Q307" i="18" s="1"/>
  <c r="S306" i="18"/>
  <c r="R306" i="18"/>
  <c r="O306" i="18"/>
  <c r="Q306" i="18" s="1"/>
  <c r="S305" i="18"/>
  <c r="R305" i="18"/>
  <c r="O305" i="18"/>
  <c r="Q305" i="18" s="1"/>
  <c r="S304" i="18"/>
  <c r="R304" i="18"/>
  <c r="O304" i="18"/>
  <c r="Q304" i="18" s="1"/>
  <c r="S303" i="18"/>
  <c r="R303" i="18"/>
  <c r="O303" i="18"/>
  <c r="Q303" i="18" s="1"/>
  <c r="S302" i="18"/>
  <c r="R302" i="18"/>
  <c r="O302" i="18"/>
  <c r="Q302" i="18" s="1"/>
  <c r="S301" i="18"/>
  <c r="R301" i="18"/>
  <c r="O301" i="18"/>
  <c r="Q301" i="18" s="1"/>
  <c r="S300" i="18"/>
  <c r="R300" i="18"/>
  <c r="O300" i="18"/>
  <c r="Q300" i="18" s="1"/>
  <c r="S299" i="18"/>
  <c r="R299" i="18"/>
  <c r="O299" i="18"/>
  <c r="Q299" i="18" s="1"/>
  <c r="S298" i="18"/>
  <c r="R298" i="18"/>
  <c r="O298" i="18"/>
  <c r="Q298" i="18" s="1"/>
  <c r="S297" i="18"/>
  <c r="R297" i="18"/>
  <c r="O297" i="18"/>
  <c r="Q297" i="18" s="1"/>
  <c r="S296" i="18"/>
  <c r="R296" i="18"/>
  <c r="O296" i="18"/>
  <c r="Q296" i="18" s="1"/>
  <c r="S295" i="18"/>
  <c r="R295" i="18"/>
  <c r="O295" i="18"/>
  <c r="Q295" i="18" s="1"/>
  <c r="S294" i="18"/>
  <c r="R294" i="18"/>
  <c r="O294" i="18"/>
  <c r="Q294" i="18" s="1"/>
  <c r="S293" i="18"/>
  <c r="R293" i="18"/>
  <c r="O293" i="18"/>
  <c r="Q293" i="18" s="1"/>
  <c r="S292" i="18"/>
  <c r="R292" i="18"/>
  <c r="O292" i="18"/>
  <c r="Q292" i="18" s="1"/>
  <c r="S291" i="18"/>
  <c r="R291" i="18"/>
  <c r="O291" i="18"/>
  <c r="Q291" i="18" s="1"/>
  <c r="S290" i="18"/>
  <c r="R290" i="18"/>
  <c r="O290" i="18"/>
  <c r="Q290" i="18" s="1"/>
  <c r="S289" i="18"/>
  <c r="R289" i="18"/>
  <c r="O289" i="18"/>
  <c r="Q289" i="18" s="1"/>
  <c r="S288" i="18"/>
  <c r="R288" i="18"/>
  <c r="O288" i="18"/>
  <c r="Q288" i="18" s="1"/>
  <c r="S287" i="18"/>
  <c r="R287" i="18"/>
  <c r="O287" i="18"/>
  <c r="Q287" i="18" s="1"/>
  <c r="S286" i="18"/>
  <c r="R286" i="18"/>
  <c r="O286" i="18"/>
  <c r="Q286" i="18" s="1"/>
  <c r="S285" i="18"/>
  <c r="R285" i="18"/>
  <c r="O285" i="18"/>
  <c r="Q285" i="18" s="1"/>
  <c r="S284" i="18"/>
  <c r="R284" i="18"/>
  <c r="O284" i="18"/>
  <c r="Q284" i="18" s="1"/>
  <c r="S283" i="18"/>
  <c r="R283" i="18"/>
  <c r="O283" i="18"/>
  <c r="Q283" i="18" s="1"/>
  <c r="S282" i="18"/>
  <c r="R282" i="18"/>
  <c r="O282" i="18"/>
  <c r="Q282" i="18" s="1"/>
  <c r="S281" i="18"/>
  <c r="R281" i="18"/>
  <c r="O281" i="18"/>
  <c r="Q281" i="18" s="1"/>
  <c r="S280" i="18"/>
  <c r="R280" i="18"/>
  <c r="O280" i="18"/>
  <c r="Q280" i="18" s="1"/>
  <c r="S279" i="18"/>
  <c r="R279" i="18"/>
  <c r="O279" i="18"/>
  <c r="Q279" i="18" s="1"/>
  <c r="S278" i="18"/>
  <c r="R278" i="18"/>
  <c r="O278" i="18"/>
  <c r="Q278" i="18" s="1"/>
  <c r="S277" i="18"/>
  <c r="R277" i="18"/>
  <c r="O277" i="18"/>
  <c r="Q277" i="18" s="1"/>
  <c r="S276" i="18"/>
  <c r="R276" i="18"/>
  <c r="O276" i="18"/>
  <c r="Q276" i="18" s="1"/>
  <c r="S275" i="18"/>
  <c r="R275" i="18"/>
  <c r="O275" i="18"/>
  <c r="Q275" i="18" s="1"/>
  <c r="S274" i="18"/>
  <c r="R274" i="18"/>
  <c r="O274" i="18"/>
  <c r="Q274" i="18" s="1"/>
  <c r="S273" i="18"/>
  <c r="R273" i="18"/>
  <c r="O273" i="18"/>
  <c r="Q273" i="18" s="1"/>
  <c r="S272" i="18"/>
  <c r="R272" i="18"/>
  <c r="O272" i="18"/>
  <c r="Q272" i="18" s="1"/>
  <c r="S271" i="18"/>
  <c r="R271" i="18"/>
  <c r="O271" i="18"/>
  <c r="Q271" i="18" s="1"/>
  <c r="S270" i="18"/>
  <c r="R270" i="18"/>
  <c r="O270" i="18"/>
  <c r="Q270" i="18" s="1"/>
  <c r="S269" i="18"/>
  <c r="R269" i="18"/>
  <c r="O269" i="18"/>
  <c r="Q269" i="18" s="1"/>
  <c r="S268" i="18"/>
  <c r="R268" i="18"/>
  <c r="O268" i="18"/>
  <c r="Q268" i="18" s="1"/>
  <c r="S267" i="18"/>
  <c r="R267" i="18"/>
  <c r="O267" i="18"/>
  <c r="Q267" i="18" s="1"/>
  <c r="S266" i="18"/>
  <c r="R266" i="18"/>
  <c r="O266" i="18"/>
  <c r="Q266" i="18" s="1"/>
  <c r="S265" i="18"/>
  <c r="R265" i="18"/>
  <c r="O265" i="18"/>
  <c r="Q265" i="18" s="1"/>
  <c r="S264" i="18"/>
  <c r="R264" i="18"/>
  <c r="O264" i="18"/>
  <c r="Q264" i="18" s="1"/>
  <c r="S263" i="18"/>
  <c r="R263" i="18"/>
  <c r="O263" i="18"/>
  <c r="Q263" i="18" s="1"/>
  <c r="S262" i="18"/>
  <c r="R262" i="18"/>
  <c r="O262" i="18"/>
  <c r="Q262" i="18" s="1"/>
  <c r="S261" i="18"/>
  <c r="R261" i="18"/>
  <c r="O261" i="18"/>
  <c r="Q261" i="18" s="1"/>
  <c r="S260" i="18"/>
  <c r="R260" i="18"/>
  <c r="O260" i="18"/>
  <c r="Q260" i="18" s="1"/>
  <c r="S259" i="18"/>
  <c r="R259" i="18"/>
  <c r="O259" i="18"/>
  <c r="Q259" i="18" s="1"/>
  <c r="S258" i="18"/>
  <c r="R258" i="18"/>
  <c r="O258" i="18"/>
  <c r="Q258" i="18" s="1"/>
  <c r="S257" i="18"/>
  <c r="R257" i="18"/>
  <c r="O257" i="18"/>
  <c r="Q257" i="18" s="1"/>
  <c r="S256" i="18"/>
  <c r="R256" i="18"/>
  <c r="O256" i="18"/>
  <c r="Q256" i="18" s="1"/>
  <c r="S255" i="18"/>
  <c r="R255" i="18"/>
  <c r="O255" i="18"/>
  <c r="Q255" i="18" s="1"/>
  <c r="S254" i="18"/>
  <c r="R254" i="18"/>
  <c r="O254" i="18"/>
  <c r="Q254" i="18" s="1"/>
  <c r="S253" i="18"/>
  <c r="R253" i="18"/>
  <c r="O253" i="18"/>
  <c r="Q253" i="18" s="1"/>
  <c r="S252" i="18"/>
  <c r="R252" i="18"/>
  <c r="O252" i="18"/>
  <c r="Q252" i="18" s="1"/>
  <c r="S251" i="18"/>
  <c r="R251" i="18"/>
  <c r="O251" i="18"/>
  <c r="Q251" i="18" s="1"/>
  <c r="S250" i="18"/>
  <c r="R250" i="18"/>
  <c r="O250" i="18"/>
  <c r="Q250" i="18" s="1"/>
  <c r="S249" i="18"/>
  <c r="R249" i="18"/>
  <c r="O249" i="18"/>
  <c r="Q249" i="18" s="1"/>
  <c r="S248" i="18"/>
  <c r="R248" i="18"/>
  <c r="O248" i="18"/>
  <c r="Q248" i="18" s="1"/>
  <c r="S247" i="18"/>
  <c r="R247" i="18"/>
  <c r="O247" i="18"/>
  <c r="Q247" i="18" s="1"/>
  <c r="S246" i="18"/>
  <c r="R246" i="18"/>
  <c r="O246" i="18"/>
  <c r="Q246" i="18" s="1"/>
  <c r="S245" i="18"/>
  <c r="R245" i="18"/>
  <c r="O245" i="18"/>
  <c r="Q245" i="18" s="1"/>
  <c r="S244" i="18"/>
  <c r="R244" i="18"/>
  <c r="O244" i="18"/>
  <c r="Q244" i="18" s="1"/>
  <c r="S243" i="18"/>
  <c r="R243" i="18"/>
  <c r="O243" i="18"/>
  <c r="Q243" i="18" s="1"/>
  <c r="S242" i="18"/>
  <c r="R242" i="18"/>
  <c r="O242" i="18"/>
  <c r="Q242" i="18" s="1"/>
  <c r="S241" i="18"/>
  <c r="R241" i="18"/>
  <c r="O241" i="18"/>
  <c r="Q241" i="18" s="1"/>
  <c r="S240" i="18"/>
  <c r="R240" i="18"/>
  <c r="O240" i="18"/>
  <c r="Q240" i="18" s="1"/>
  <c r="S239" i="18"/>
  <c r="R239" i="18"/>
  <c r="O239" i="18"/>
  <c r="Q239" i="18" s="1"/>
  <c r="S238" i="18"/>
  <c r="R238" i="18"/>
  <c r="O238" i="18"/>
  <c r="Q238" i="18" s="1"/>
  <c r="S237" i="18"/>
  <c r="R237" i="18"/>
  <c r="O237" i="18"/>
  <c r="Q237" i="18" s="1"/>
  <c r="S236" i="18"/>
  <c r="R236" i="18"/>
  <c r="O236" i="18"/>
  <c r="Q236" i="18" s="1"/>
  <c r="S235" i="18"/>
  <c r="R235" i="18"/>
  <c r="O235" i="18"/>
  <c r="Q235" i="18" s="1"/>
  <c r="S234" i="18"/>
  <c r="R234" i="18"/>
  <c r="O234" i="18"/>
  <c r="Q234" i="18" s="1"/>
  <c r="S233" i="18"/>
  <c r="R233" i="18"/>
  <c r="O233" i="18"/>
  <c r="Q233" i="18" s="1"/>
  <c r="S232" i="18"/>
  <c r="R232" i="18"/>
  <c r="O232" i="18"/>
  <c r="Q232" i="18" s="1"/>
  <c r="S231" i="18"/>
  <c r="R231" i="18"/>
  <c r="O231" i="18"/>
  <c r="Q231" i="18" s="1"/>
  <c r="S230" i="18"/>
  <c r="R230" i="18"/>
  <c r="O230" i="18"/>
  <c r="Q230" i="18" s="1"/>
  <c r="S229" i="18"/>
  <c r="R229" i="18"/>
  <c r="O229" i="18"/>
  <c r="Q229" i="18" s="1"/>
  <c r="S228" i="18"/>
  <c r="R228" i="18"/>
  <c r="O228" i="18"/>
  <c r="Q228" i="18" s="1"/>
  <c r="S227" i="18"/>
  <c r="R227" i="18"/>
  <c r="O227" i="18"/>
  <c r="Q227" i="18" s="1"/>
  <c r="S226" i="18"/>
  <c r="R226" i="18"/>
  <c r="O226" i="18"/>
  <c r="Q226" i="18" s="1"/>
  <c r="S225" i="18"/>
  <c r="R225" i="18"/>
  <c r="O225" i="18"/>
  <c r="Q225" i="18" s="1"/>
  <c r="S224" i="18"/>
  <c r="R224" i="18"/>
  <c r="O224" i="18"/>
  <c r="Q224" i="18" s="1"/>
  <c r="S223" i="18"/>
  <c r="R223" i="18"/>
  <c r="O223" i="18"/>
  <c r="Q223" i="18" s="1"/>
  <c r="S222" i="18"/>
  <c r="R222" i="18"/>
  <c r="O222" i="18"/>
  <c r="Q222" i="18" s="1"/>
  <c r="S221" i="18"/>
  <c r="R221" i="18"/>
  <c r="O221" i="18"/>
  <c r="Q221" i="18" s="1"/>
  <c r="S220" i="18"/>
  <c r="R220" i="18"/>
  <c r="O220" i="18"/>
  <c r="Q220" i="18" s="1"/>
  <c r="S219" i="18"/>
  <c r="R219" i="18"/>
  <c r="O219" i="18"/>
  <c r="Q219" i="18" s="1"/>
  <c r="S218" i="18"/>
  <c r="R218" i="18"/>
  <c r="O218" i="18"/>
  <c r="Q218" i="18" s="1"/>
  <c r="S217" i="18"/>
  <c r="R217" i="18"/>
  <c r="O217" i="18"/>
  <c r="Q217" i="18" s="1"/>
  <c r="S216" i="18"/>
  <c r="R216" i="18"/>
  <c r="O216" i="18"/>
  <c r="Q216" i="18" s="1"/>
  <c r="S215" i="18"/>
  <c r="R215" i="18"/>
  <c r="O215" i="18"/>
  <c r="Q215" i="18" s="1"/>
  <c r="S214" i="18"/>
  <c r="R214" i="18"/>
  <c r="O214" i="18"/>
  <c r="Q214" i="18" s="1"/>
  <c r="S213" i="18"/>
  <c r="R213" i="18"/>
  <c r="O213" i="18"/>
  <c r="Q213" i="18" s="1"/>
  <c r="S212" i="18"/>
  <c r="R212" i="18"/>
  <c r="O212" i="18"/>
  <c r="Q212" i="18" s="1"/>
  <c r="S211" i="18"/>
  <c r="R211" i="18"/>
  <c r="O211" i="18"/>
  <c r="Q211" i="18" s="1"/>
  <c r="S210" i="18"/>
  <c r="R210" i="18"/>
  <c r="O210" i="18"/>
  <c r="Q210" i="18" s="1"/>
  <c r="S209" i="18"/>
  <c r="R209" i="18"/>
  <c r="O209" i="18"/>
  <c r="Q209" i="18" s="1"/>
  <c r="S208" i="18"/>
  <c r="R208" i="18"/>
  <c r="O208" i="18"/>
  <c r="Q208" i="18" s="1"/>
  <c r="S207" i="18"/>
  <c r="R207" i="18"/>
  <c r="O207" i="18"/>
  <c r="Q207" i="18" s="1"/>
  <c r="S206" i="18"/>
  <c r="R206" i="18"/>
  <c r="O206" i="18"/>
  <c r="Q206" i="18" s="1"/>
  <c r="S205" i="18"/>
  <c r="R205" i="18"/>
  <c r="O205" i="18"/>
  <c r="Q205" i="18" s="1"/>
  <c r="S204" i="18"/>
  <c r="R204" i="18"/>
  <c r="O204" i="18"/>
  <c r="Q204" i="18" s="1"/>
  <c r="S203" i="18"/>
  <c r="R203" i="18"/>
  <c r="O203" i="18"/>
  <c r="Q203" i="18" s="1"/>
  <c r="S202" i="18"/>
  <c r="R202" i="18"/>
  <c r="O202" i="18"/>
  <c r="Q202" i="18" s="1"/>
  <c r="S201" i="18"/>
  <c r="R201" i="18"/>
  <c r="O201" i="18"/>
  <c r="Q201" i="18" s="1"/>
  <c r="S200" i="18"/>
  <c r="R200" i="18"/>
  <c r="O200" i="18"/>
  <c r="Q200" i="18" s="1"/>
  <c r="S199" i="18"/>
  <c r="R199" i="18"/>
  <c r="O199" i="18"/>
  <c r="Q199" i="18" s="1"/>
  <c r="S198" i="18"/>
  <c r="R198" i="18"/>
  <c r="O198" i="18"/>
  <c r="Q198" i="18" s="1"/>
  <c r="S197" i="18"/>
  <c r="R197" i="18"/>
  <c r="O197" i="18"/>
  <c r="Q197" i="18" s="1"/>
  <c r="S196" i="18"/>
  <c r="R196" i="18"/>
  <c r="O196" i="18"/>
  <c r="Q196" i="18" s="1"/>
  <c r="S195" i="18"/>
  <c r="R195" i="18"/>
  <c r="O195" i="18"/>
  <c r="Q195" i="18" s="1"/>
  <c r="S194" i="18"/>
  <c r="R194" i="18"/>
  <c r="O194" i="18"/>
  <c r="Q194" i="18" s="1"/>
  <c r="S193" i="18"/>
  <c r="R193" i="18"/>
  <c r="O193" i="18"/>
  <c r="Q193" i="18" s="1"/>
  <c r="S192" i="18"/>
  <c r="R192" i="18"/>
  <c r="O192" i="18"/>
  <c r="Q192" i="18" s="1"/>
  <c r="S191" i="18"/>
  <c r="R191" i="18"/>
  <c r="O191" i="18"/>
  <c r="Q191" i="18" s="1"/>
  <c r="S190" i="18"/>
  <c r="R190" i="18"/>
  <c r="O190" i="18"/>
  <c r="Q190" i="18" s="1"/>
  <c r="S189" i="18"/>
  <c r="R189" i="18"/>
  <c r="O189" i="18"/>
  <c r="Q189" i="18" s="1"/>
  <c r="S188" i="18"/>
  <c r="R188" i="18"/>
  <c r="O188" i="18"/>
  <c r="Q188" i="18" s="1"/>
  <c r="S187" i="18"/>
  <c r="R187" i="18"/>
  <c r="O187" i="18"/>
  <c r="Q187" i="18" s="1"/>
  <c r="S186" i="18"/>
  <c r="R186" i="18"/>
  <c r="O186" i="18"/>
  <c r="Q186" i="18" s="1"/>
  <c r="S185" i="18"/>
  <c r="R185" i="18"/>
  <c r="O185" i="18"/>
  <c r="Q185" i="18" s="1"/>
  <c r="S184" i="18"/>
  <c r="R184" i="18"/>
  <c r="O184" i="18"/>
  <c r="Q184" i="18" s="1"/>
  <c r="S183" i="18"/>
  <c r="R183" i="18"/>
  <c r="O183" i="18"/>
  <c r="Q183" i="18" s="1"/>
  <c r="S182" i="18"/>
  <c r="R182" i="18"/>
  <c r="O182" i="18"/>
  <c r="Q182" i="18" s="1"/>
  <c r="S181" i="18"/>
  <c r="R181" i="18"/>
  <c r="O181" i="18"/>
  <c r="Q181" i="18" s="1"/>
  <c r="S180" i="18"/>
  <c r="R180" i="18"/>
  <c r="O180" i="18"/>
  <c r="Q180" i="18" s="1"/>
  <c r="S179" i="18"/>
  <c r="R179" i="18"/>
  <c r="O179" i="18"/>
  <c r="Q179" i="18" s="1"/>
  <c r="S178" i="18"/>
  <c r="R178" i="18"/>
  <c r="O178" i="18"/>
  <c r="Q178" i="18" s="1"/>
  <c r="S177" i="18"/>
  <c r="R177" i="18"/>
  <c r="O177" i="18"/>
  <c r="Q177" i="18" s="1"/>
  <c r="S176" i="18"/>
  <c r="R176" i="18"/>
  <c r="O176" i="18"/>
  <c r="Q176" i="18" s="1"/>
  <c r="S175" i="18"/>
  <c r="R175" i="18"/>
  <c r="O175" i="18"/>
  <c r="Q175" i="18" s="1"/>
  <c r="S174" i="18"/>
  <c r="R174" i="18"/>
  <c r="O174" i="18"/>
  <c r="Q174" i="18" s="1"/>
  <c r="S173" i="18"/>
  <c r="R173" i="18"/>
  <c r="O173" i="18"/>
  <c r="Q173" i="18" s="1"/>
  <c r="S172" i="18"/>
  <c r="R172" i="18"/>
  <c r="O172" i="18"/>
  <c r="Q172" i="18" s="1"/>
  <c r="S171" i="18"/>
  <c r="R171" i="18"/>
  <c r="O171" i="18"/>
  <c r="Q171" i="18" s="1"/>
  <c r="S170" i="18"/>
  <c r="R170" i="18"/>
  <c r="O170" i="18"/>
  <c r="Q170" i="18" s="1"/>
  <c r="S169" i="18"/>
  <c r="R169" i="18"/>
  <c r="O169" i="18"/>
  <c r="Q169" i="18" s="1"/>
  <c r="S168" i="18"/>
  <c r="R168" i="18"/>
  <c r="O168" i="18"/>
  <c r="Q168" i="18" s="1"/>
  <c r="S167" i="18"/>
  <c r="R167" i="18"/>
  <c r="O167" i="18"/>
  <c r="Q167" i="18" s="1"/>
  <c r="S166" i="18"/>
  <c r="R166" i="18"/>
  <c r="O166" i="18"/>
  <c r="Q166" i="18" s="1"/>
  <c r="S165" i="18"/>
  <c r="R165" i="18"/>
  <c r="O165" i="18"/>
  <c r="Q165" i="18" s="1"/>
  <c r="S164" i="18"/>
  <c r="R164" i="18"/>
  <c r="O164" i="18"/>
  <c r="Q164" i="18" s="1"/>
  <c r="S163" i="18"/>
  <c r="R163" i="18"/>
  <c r="O163" i="18"/>
  <c r="Q163" i="18" s="1"/>
  <c r="S162" i="18"/>
  <c r="R162" i="18"/>
  <c r="O162" i="18"/>
  <c r="Q162" i="18" s="1"/>
  <c r="S161" i="18"/>
  <c r="R161" i="18"/>
  <c r="O161" i="18"/>
  <c r="Q161" i="18" s="1"/>
  <c r="S160" i="18"/>
  <c r="R160" i="18"/>
  <c r="O160" i="18"/>
  <c r="Q160" i="18" s="1"/>
  <c r="S159" i="18"/>
  <c r="R159" i="18"/>
  <c r="O159" i="18"/>
  <c r="Q159" i="18" s="1"/>
  <c r="S158" i="18"/>
  <c r="R158" i="18"/>
  <c r="O158" i="18"/>
  <c r="Q158" i="18" s="1"/>
  <c r="S157" i="18"/>
  <c r="R157" i="18"/>
  <c r="O157" i="18"/>
  <c r="Q157" i="18" s="1"/>
  <c r="S156" i="18"/>
  <c r="R156" i="18"/>
  <c r="O156" i="18"/>
  <c r="Q156" i="18" s="1"/>
  <c r="S155" i="18"/>
  <c r="R155" i="18"/>
  <c r="O155" i="18"/>
  <c r="Q155" i="18" s="1"/>
  <c r="S154" i="18"/>
  <c r="R154" i="18"/>
  <c r="O154" i="18"/>
  <c r="Q154" i="18" s="1"/>
  <c r="S153" i="18"/>
  <c r="R153" i="18"/>
  <c r="O153" i="18"/>
  <c r="Q153" i="18" s="1"/>
  <c r="S152" i="18"/>
  <c r="R152" i="18"/>
  <c r="O152" i="18"/>
  <c r="Q152" i="18" s="1"/>
  <c r="S151" i="18"/>
  <c r="R151" i="18"/>
  <c r="O151" i="18"/>
  <c r="Q151" i="18" s="1"/>
  <c r="S150" i="18"/>
  <c r="R150" i="18"/>
  <c r="O150" i="18"/>
  <c r="Q150" i="18" s="1"/>
  <c r="S149" i="18"/>
  <c r="R149" i="18"/>
  <c r="O149" i="18"/>
  <c r="Q149" i="18" s="1"/>
  <c r="S148" i="18"/>
  <c r="R148" i="18"/>
  <c r="O148" i="18"/>
  <c r="Q148" i="18" s="1"/>
  <c r="S147" i="18"/>
  <c r="R147" i="18"/>
  <c r="O147" i="18"/>
  <c r="Q147" i="18" s="1"/>
  <c r="S146" i="18"/>
  <c r="R146" i="18"/>
  <c r="O146" i="18"/>
  <c r="Q146" i="18" s="1"/>
  <c r="S145" i="18"/>
  <c r="R145" i="18"/>
  <c r="O145" i="18"/>
  <c r="Q145" i="18" s="1"/>
  <c r="S144" i="18"/>
  <c r="R144" i="18"/>
  <c r="O144" i="18"/>
  <c r="Q144" i="18" s="1"/>
  <c r="S143" i="18"/>
  <c r="R143" i="18"/>
  <c r="O143" i="18"/>
  <c r="Q143" i="18" s="1"/>
  <c r="S142" i="18"/>
  <c r="R142" i="18"/>
  <c r="O142" i="18"/>
  <c r="Q142" i="18" s="1"/>
  <c r="S141" i="18"/>
  <c r="R141" i="18"/>
  <c r="O141" i="18"/>
  <c r="Q141" i="18" s="1"/>
  <c r="S140" i="18"/>
  <c r="R140" i="18"/>
  <c r="O140" i="18"/>
  <c r="Q140" i="18" s="1"/>
  <c r="S139" i="18"/>
  <c r="R139" i="18"/>
  <c r="O139" i="18"/>
  <c r="Q139" i="18" s="1"/>
  <c r="S138" i="18"/>
  <c r="R138" i="18"/>
  <c r="O138" i="18"/>
  <c r="Q138" i="18" s="1"/>
  <c r="S137" i="18"/>
  <c r="R137" i="18"/>
  <c r="O137" i="18"/>
  <c r="Q137" i="18" s="1"/>
  <c r="S136" i="18"/>
  <c r="R136" i="18"/>
  <c r="O136" i="18"/>
  <c r="Q136" i="18" s="1"/>
  <c r="S135" i="18"/>
  <c r="R135" i="18"/>
  <c r="O135" i="18"/>
  <c r="Q135" i="18" s="1"/>
  <c r="S134" i="18"/>
  <c r="R134" i="18"/>
  <c r="O134" i="18"/>
  <c r="Q134" i="18" s="1"/>
  <c r="S133" i="18"/>
  <c r="R133" i="18"/>
  <c r="O133" i="18"/>
  <c r="Q133" i="18" s="1"/>
  <c r="S132" i="18"/>
  <c r="R132" i="18"/>
  <c r="O132" i="18"/>
  <c r="Q132" i="18" s="1"/>
  <c r="S131" i="18"/>
  <c r="R131" i="18"/>
  <c r="O131" i="18"/>
  <c r="Q131" i="18" s="1"/>
  <c r="S130" i="18"/>
  <c r="R130" i="18"/>
  <c r="O130" i="18"/>
  <c r="Q130" i="18" s="1"/>
  <c r="S129" i="18"/>
  <c r="R129" i="18"/>
  <c r="O129" i="18"/>
  <c r="Q129" i="18" s="1"/>
  <c r="S128" i="18"/>
  <c r="R128" i="18"/>
  <c r="O128" i="18"/>
  <c r="Q128" i="18" s="1"/>
  <c r="S127" i="18"/>
  <c r="R127" i="18"/>
  <c r="O127" i="18"/>
  <c r="Q127" i="18" s="1"/>
  <c r="S126" i="18"/>
  <c r="R126" i="18"/>
  <c r="O126" i="18"/>
  <c r="Q126" i="18" s="1"/>
  <c r="S125" i="18"/>
  <c r="R125" i="18"/>
  <c r="O125" i="18"/>
  <c r="Q125" i="18" s="1"/>
  <c r="S124" i="18"/>
  <c r="R124" i="18"/>
  <c r="O124" i="18"/>
  <c r="Q124" i="18" s="1"/>
  <c r="S123" i="18"/>
  <c r="R123" i="18"/>
  <c r="O123" i="18"/>
  <c r="Q123" i="18" s="1"/>
  <c r="S122" i="18"/>
  <c r="R122" i="18"/>
  <c r="O122" i="18"/>
  <c r="Q122" i="18" s="1"/>
  <c r="S121" i="18"/>
  <c r="R121" i="18"/>
  <c r="O121" i="18"/>
  <c r="Q121" i="18" s="1"/>
  <c r="S120" i="18"/>
  <c r="R120" i="18"/>
  <c r="O120" i="18"/>
  <c r="Q120" i="18" s="1"/>
  <c r="S119" i="18"/>
  <c r="R119" i="18"/>
  <c r="O119" i="18"/>
  <c r="Q119" i="18" s="1"/>
  <c r="S118" i="18"/>
  <c r="R118" i="18"/>
  <c r="O118" i="18"/>
  <c r="Q118" i="18" s="1"/>
  <c r="S117" i="18"/>
  <c r="R117" i="18"/>
  <c r="O117" i="18"/>
  <c r="Q117" i="18" s="1"/>
  <c r="S116" i="18"/>
  <c r="R116" i="18"/>
  <c r="O116" i="18"/>
  <c r="Q116" i="18" s="1"/>
  <c r="S115" i="18"/>
  <c r="R115" i="18"/>
  <c r="O115" i="18"/>
  <c r="Q115" i="18" s="1"/>
  <c r="S114" i="18"/>
  <c r="R114" i="18"/>
  <c r="O114" i="18"/>
  <c r="Q114" i="18" s="1"/>
  <c r="S113" i="18"/>
  <c r="R113" i="18"/>
  <c r="O113" i="18"/>
  <c r="Q113" i="18" s="1"/>
  <c r="S112" i="18"/>
  <c r="R112" i="18"/>
  <c r="O112" i="18"/>
  <c r="Q112" i="18" s="1"/>
  <c r="S111" i="18"/>
  <c r="R111" i="18"/>
  <c r="O111" i="18"/>
  <c r="Q111" i="18" s="1"/>
  <c r="S110" i="18"/>
  <c r="R110" i="18"/>
  <c r="O110" i="18"/>
  <c r="Q110" i="18" s="1"/>
  <c r="S109" i="18"/>
  <c r="R109" i="18"/>
  <c r="O109" i="18"/>
  <c r="Q109" i="18" s="1"/>
  <c r="S108" i="18"/>
  <c r="R108" i="18"/>
  <c r="O108" i="18"/>
  <c r="Q108" i="18" s="1"/>
  <c r="S107" i="18"/>
  <c r="R107" i="18"/>
  <c r="O107" i="18"/>
  <c r="Q107" i="18" s="1"/>
  <c r="S106" i="18"/>
  <c r="R106" i="18"/>
  <c r="O106" i="18"/>
  <c r="Q106" i="18" s="1"/>
  <c r="S105" i="18"/>
  <c r="R105" i="18"/>
  <c r="O105" i="18"/>
  <c r="Q105" i="18" s="1"/>
  <c r="S104" i="18"/>
  <c r="R104" i="18"/>
  <c r="O104" i="18"/>
  <c r="Q104" i="18" s="1"/>
  <c r="S103" i="18"/>
  <c r="R103" i="18"/>
  <c r="O103" i="18"/>
  <c r="Q103" i="18" s="1"/>
  <c r="S102" i="18"/>
  <c r="R102" i="18"/>
  <c r="O102" i="18"/>
  <c r="Q102" i="18" s="1"/>
  <c r="S101" i="18"/>
  <c r="R101" i="18"/>
  <c r="O101" i="18"/>
  <c r="Q101" i="18" s="1"/>
  <c r="S100" i="18"/>
  <c r="R100" i="18"/>
  <c r="O100" i="18"/>
  <c r="Q100" i="18" s="1"/>
  <c r="S99" i="18"/>
  <c r="R99" i="18"/>
  <c r="O99" i="18"/>
  <c r="Q99" i="18" s="1"/>
  <c r="S98" i="18"/>
  <c r="R98" i="18"/>
  <c r="O98" i="18"/>
  <c r="Q98" i="18" s="1"/>
  <c r="S97" i="18"/>
  <c r="R97" i="18"/>
  <c r="O97" i="18"/>
  <c r="Q97" i="18" s="1"/>
  <c r="S96" i="18"/>
  <c r="R96" i="18"/>
  <c r="O96" i="18"/>
  <c r="Q96" i="18" s="1"/>
  <c r="S95" i="18"/>
  <c r="R95" i="18"/>
  <c r="O95" i="18"/>
  <c r="Q95" i="18" s="1"/>
  <c r="S94" i="18"/>
  <c r="R94" i="18"/>
  <c r="O94" i="18"/>
  <c r="Q94" i="18" s="1"/>
  <c r="S93" i="18"/>
  <c r="R93" i="18"/>
  <c r="O93" i="18"/>
  <c r="Q93" i="18" s="1"/>
  <c r="S92" i="18"/>
  <c r="R92" i="18"/>
  <c r="O92" i="18"/>
  <c r="Q92" i="18" s="1"/>
  <c r="S91" i="18"/>
  <c r="R91" i="18"/>
  <c r="O91" i="18"/>
  <c r="Q91" i="18" s="1"/>
  <c r="S90" i="18"/>
  <c r="R90" i="18"/>
  <c r="O90" i="18"/>
  <c r="Q90" i="18" s="1"/>
  <c r="S89" i="18"/>
  <c r="R89" i="18"/>
  <c r="O89" i="18"/>
  <c r="Q89" i="18" s="1"/>
  <c r="S88" i="18"/>
  <c r="R88" i="18"/>
  <c r="O88" i="18"/>
  <c r="Q88" i="18" s="1"/>
  <c r="S87" i="18"/>
  <c r="R87" i="18"/>
  <c r="O87" i="18"/>
  <c r="Q87" i="18" s="1"/>
  <c r="S86" i="18"/>
  <c r="R86" i="18"/>
  <c r="O86" i="18"/>
  <c r="Q86" i="18" s="1"/>
  <c r="S85" i="18"/>
  <c r="R85" i="18"/>
  <c r="O85" i="18"/>
  <c r="Q85" i="18" s="1"/>
  <c r="S84" i="18"/>
  <c r="R84" i="18"/>
  <c r="O84" i="18"/>
  <c r="Q84" i="18" s="1"/>
  <c r="S83" i="18"/>
  <c r="R83" i="18"/>
  <c r="O83" i="18"/>
  <c r="Q83" i="18" s="1"/>
  <c r="S82" i="18"/>
  <c r="R82" i="18"/>
  <c r="O82" i="18"/>
  <c r="Q82" i="18" s="1"/>
  <c r="S81" i="18"/>
  <c r="R81" i="18"/>
  <c r="O81" i="18"/>
  <c r="Q81" i="18" s="1"/>
  <c r="S80" i="18"/>
  <c r="R80" i="18"/>
  <c r="O80" i="18"/>
  <c r="Q80" i="18" s="1"/>
  <c r="S79" i="18"/>
  <c r="R79" i="18"/>
  <c r="O79" i="18"/>
  <c r="Q79" i="18" s="1"/>
  <c r="S78" i="18"/>
  <c r="R78" i="18"/>
  <c r="O78" i="18"/>
  <c r="Q78" i="18" s="1"/>
  <c r="S77" i="18"/>
  <c r="R77" i="18"/>
  <c r="O77" i="18"/>
  <c r="Q77" i="18" s="1"/>
  <c r="S76" i="18"/>
  <c r="R76" i="18"/>
  <c r="O76" i="18"/>
  <c r="Q76" i="18" s="1"/>
  <c r="S75" i="18"/>
  <c r="R75" i="18"/>
  <c r="O75" i="18"/>
  <c r="Q75" i="18" s="1"/>
  <c r="S74" i="18"/>
  <c r="R74" i="18"/>
  <c r="O74" i="18"/>
  <c r="Q74" i="18" s="1"/>
  <c r="S73" i="18"/>
  <c r="R73" i="18"/>
  <c r="O73" i="18"/>
  <c r="Q73" i="18" s="1"/>
  <c r="S72" i="18"/>
  <c r="R72" i="18"/>
  <c r="O72" i="18"/>
  <c r="Q72" i="18" s="1"/>
  <c r="S71" i="18"/>
  <c r="R71" i="18"/>
  <c r="O71" i="18"/>
  <c r="Q71" i="18" s="1"/>
  <c r="S70" i="18"/>
  <c r="R70" i="18"/>
  <c r="O70" i="18"/>
  <c r="Q70" i="18" s="1"/>
  <c r="S69" i="18"/>
  <c r="R69" i="18"/>
  <c r="O69" i="18"/>
  <c r="Q69" i="18" s="1"/>
  <c r="S68" i="18"/>
  <c r="R68" i="18"/>
  <c r="O68" i="18"/>
  <c r="Q68" i="18" s="1"/>
  <c r="S67" i="18"/>
  <c r="R67" i="18"/>
  <c r="O67" i="18"/>
  <c r="Q67" i="18" s="1"/>
  <c r="S66" i="18"/>
  <c r="R66" i="18"/>
  <c r="O66" i="18"/>
  <c r="Q66" i="18" s="1"/>
  <c r="S65" i="18"/>
  <c r="R65" i="18"/>
  <c r="O65" i="18"/>
  <c r="Q65" i="18" s="1"/>
  <c r="S64" i="18"/>
  <c r="R64" i="18"/>
  <c r="O64" i="18"/>
  <c r="Q64" i="18" s="1"/>
  <c r="S63" i="18"/>
  <c r="R63" i="18"/>
  <c r="O63" i="18"/>
  <c r="Q63" i="18" s="1"/>
  <c r="S62" i="18"/>
  <c r="R62" i="18"/>
  <c r="O62" i="18"/>
  <c r="Q62" i="18" s="1"/>
  <c r="S61" i="18"/>
  <c r="R61" i="18"/>
  <c r="O61" i="18"/>
  <c r="Q61" i="18" s="1"/>
  <c r="S60" i="18"/>
  <c r="R60" i="18"/>
  <c r="O60" i="18"/>
  <c r="Q60" i="18" s="1"/>
  <c r="S59" i="18"/>
  <c r="R59" i="18"/>
  <c r="O59" i="18"/>
  <c r="Q59" i="18" s="1"/>
  <c r="S58" i="18"/>
  <c r="R58" i="18"/>
  <c r="O58" i="18"/>
  <c r="Q58" i="18" s="1"/>
  <c r="S57" i="18"/>
  <c r="R57" i="18"/>
  <c r="O57" i="18"/>
  <c r="Q57" i="18" s="1"/>
  <c r="S56" i="18"/>
  <c r="R56" i="18"/>
  <c r="O56" i="18"/>
  <c r="Q56" i="18" s="1"/>
  <c r="S55" i="18"/>
  <c r="R55" i="18"/>
  <c r="O55" i="18"/>
  <c r="Q55" i="18" s="1"/>
  <c r="S54" i="18"/>
  <c r="R54" i="18"/>
  <c r="O54" i="18"/>
  <c r="Q54" i="18" s="1"/>
  <c r="S53" i="18"/>
  <c r="R53" i="18"/>
  <c r="O53" i="18"/>
  <c r="Q53" i="18" s="1"/>
  <c r="S52" i="18"/>
  <c r="R52" i="18"/>
  <c r="O52" i="18"/>
  <c r="Q52" i="18" s="1"/>
  <c r="S51" i="18"/>
  <c r="R51" i="18"/>
  <c r="O51" i="18"/>
  <c r="Q51" i="18" s="1"/>
  <c r="S50" i="18"/>
  <c r="R50" i="18"/>
  <c r="O50" i="18"/>
  <c r="Q50" i="18" s="1"/>
  <c r="S49" i="18"/>
  <c r="R49" i="18"/>
  <c r="O49" i="18"/>
  <c r="Q49" i="18" s="1"/>
  <c r="S48" i="18"/>
  <c r="R48" i="18"/>
  <c r="O48" i="18"/>
  <c r="Q48" i="18" s="1"/>
  <c r="S47" i="18"/>
  <c r="R47" i="18"/>
  <c r="O47" i="18"/>
  <c r="Q47" i="18" s="1"/>
  <c r="S46" i="18"/>
  <c r="R46" i="18"/>
  <c r="O46" i="18"/>
  <c r="Q46" i="18" s="1"/>
  <c r="S45" i="18"/>
  <c r="R45" i="18"/>
  <c r="O45" i="18"/>
  <c r="Q45" i="18" s="1"/>
  <c r="S44" i="18"/>
  <c r="R44" i="18"/>
  <c r="O44" i="18"/>
  <c r="Q44" i="18" s="1"/>
  <c r="S43" i="18"/>
  <c r="R43" i="18"/>
  <c r="O43" i="18"/>
  <c r="Q43" i="18" s="1"/>
  <c r="S42" i="18"/>
  <c r="R42" i="18"/>
  <c r="O42" i="18"/>
  <c r="Q42" i="18" s="1"/>
  <c r="S41" i="18"/>
  <c r="R41" i="18"/>
  <c r="O41" i="18"/>
  <c r="Q41" i="18" s="1"/>
  <c r="S40" i="18"/>
  <c r="R40" i="18"/>
  <c r="O40" i="18"/>
  <c r="Q40" i="18" s="1"/>
  <c r="S39" i="18"/>
  <c r="R39" i="18"/>
  <c r="O39" i="18"/>
  <c r="Q39" i="18" s="1"/>
  <c r="S38" i="18"/>
  <c r="R38" i="18"/>
  <c r="O38" i="18"/>
  <c r="Q38" i="18" s="1"/>
  <c r="S37" i="18"/>
  <c r="R37" i="18"/>
  <c r="O37" i="18"/>
  <c r="Q37" i="18" s="1"/>
  <c r="S36" i="18"/>
  <c r="R36" i="18"/>
  <c r="O36" i="18"/>
  <c r="Q36" i="18" s="1"/>
  <c r="S35" i="18"/>
  <c r="R35" i="18"/>
  <c r="O35" i="18"/>
  <c r="Q35" i="18" s="1"/>
  <c r="S34" i="18"/>
  <c r="R34" i="18"/>
  <c r="O34" i="18"/>
  <c r="Q34" i="18" s="1"/>
  <c r="S33" i="18"/>
  <c r="R33" i="18"/>
  <c r="O33" i="18"/>
  <c r="Q33" i="18" s="1"/>
  <c r="S32" i="18"/>
  <c r="R32" i="18"/>
  <c r="O32" i="18"/>
  <c r="Q32" i="18" s="1"/>
  <c r="S31" i="18"/>
  <c r="R31" i="18"/>
  <c r="O31" i="18"/>
  <c r="Q31" i="18" s="1"/>
  <c r="S30" i="18"/>
  <c r="R30" i="18"/>
  <c r="O30" i="18"/>
  <c r="Q30" i="18" s="1"/>
  <c r="S29" i="18"/>
  <c r="R29" i="18"/>
  <c r="O29" i="18"/>
  <c r="Q29" i="18" s="1"/>
  <c r="S28" i="18"/>
  <c r="R28" i="18"/>
  <c r="O28" i="18"/>
  <c r="Q28" i="18" s="1"/>
  <c r="S27" i="18"/>
  <c r="R27" i="18"/>
  <c r="O27" i="18"/>
  <c r="Q27" i="18" s="1"/>
  <c r="S26" i="18"/>
  <c r="R26" i="18"/>
  <c r="O26" i="18"/>
  <c r="Q26" i="18" s="1"/>
  <c r="S25" i="18"/>
  <c r="R25" i="18"/>
  <c r="O25" i="18"/>
  <c r="Q25" i="18" s="1"/>
  <c r="S24" i="18"/>
  <c r="R24" i="18"/>
  <c r="O24" i="18"/>
  <c r="Q24" i="18" s="1"/>
  <c r="S23" i="18"/>
  <c r="R23" i="18"/>
  <c r="O23" i="18"/>
  <c r="Q23" i="18" s="1"/>
  <c r="S22" i="18"/>
  <c r="R22" i="18"/>
  <c r="O22" i="18"/>
  <c r="Q22" i="18" s="1"/>
  <c r="S21" i="18"/>
  <c r="R21" i="18"/>
  <c r="O21" i="18"/>
  <c r="Q21" i="18" s="1"/>
  <c r="S20" i="18"/>
  <c r="R20" i="18"/>
  <c r="O20" i="18"/>
  <c r="Q20" i="18" s="1"/>
  <c r="S19" i="18"/>
  <c r="R19" i="18"/>
  <c r="O19" i="18"/>
  <c r="Q19" i="18" s="1"/>
  <c r="S18" i="18"/>
  <c r="R18" i="18"/>
  <c r="O18" i="18"/>
  <c r="Q18" i="18" s="1"/>
  <c r="S17" i="18"/>
  <c r="R17" i="18"/>
  <c r="O17" i="18"/>
  <c r="Q17" i="18" s="1"/>
  <c r="S16" i="18"/>
  <c r="R16" i="18"/>
  <c r="O16" i="18"/>
  <c r="Q16" i="18" s="1"/>
  <c r="S14" i="18"/>
  <c r="R14" i="18"/>
  <c r="O14" i="18"/>
  <c r="Q14" i="18" s="1"/>
  <c r="S13" i="18"/>
  <c r="R13" i="18"/>
  <c r="O13" i="18"/>
  <c r="Q13" i="18" s="1"/>
  <c r="S12" i="18"/>
  <c r="R12" i="18"/>
  <c r="O12" i="18"/>
  <c r="Q12" i="18" s="1"/>
  <c r="S11" i="18"/>
  <c r="R11" i="18"/>
  <c r="O11" i="18"/>
  <c r="Q11" i="18" s="1"/>
  <c r="S10" i="18"/>
  <c r="R10" i="18"/>
  <c r="O10" i="18"/>
  <c r="Q10" i="18" s="1"/>
  <c r="S9" i="18"/>
  <c r="R9" i="18"/>
  <c r="O9" i="18"/>
  <c r="Q9" i="18" s="1"/>
  <c r="S8" i="18"/>
  <c r="R8" i="18"/>
  <c r="O8" i="18"/>
  <c r="Q8" i="18" s="1"/>
  <c r="S7" i="18"/>
  <c r="R7" i="18"/>
  <c r="O7" i="18"/>
  <c r="Q7" i="18" s="1"/>
  <c r="S6" i="18"/>
  <c r="R6" i="18"/>
  <c r="O6" i="18"/>
  <c r="Q6" i="18" s="1"/>
  <c r="S5" i="18"/>
  <c r="R5" i="18"/>
  <c r="O5" i="18"/>
  <c r="Q5" i="18" s="1"/>
  <c r="R4" i="18"/>
  <c r="O4" i="18"/>
  <c r="Q4" i="18" s="1"/>
  <c r="AB5" i="12" l="1"/>
  <c r="R412" i="7" l="1"/>
  <c r="Q412" i="7"/>
  <c r="R409" i="7"/>
  <c r="Q409" i="7"/>
  <c r="R396" i="7"/>
  <c r="Q396" i="7"/>
  <c r="R388" i="7"/>
  <c r="Q388" i="7"/>
  <c r="R378" i="7"/>
  <c r="Q378" i="7"/>
  <c r="AB88" i="12" l="1"/>
  <c r="AB89" i="12"/>
  <c r="AB90" i="12"/>
  <c r="AB91" i="12"/>
  <c r="AB44" i="12"/>
  <c r="AB45" i="12"/>
  <c r="AB46" i="12"/>
  <c r="AB47" i="12"/>
  <c r="Z69" i="11"/>
  <c r="Z44" i="11"/>
  <c r="Z109" i="11"/>
  <c r="Y18" i="11"/>
  <c r="AB100" i="12" l="1"/>
  <c r="AB99" i="12"/>
  <c r="AB98" i="12"/>
  <c r="AB73" i="12"/>
  <c r="AB109" i="12" l="1"/>
  <c r="AB108" i="12"/>
  <c r="AB107" i="12"/>
  <c r="AB106" i="12"/>
  <c r="AB105" i="12"/>
  <c r="AB104" i="12"/>
  <c r="AB103" i="12"/>
  <c r="AB102" i="12"/>
  <c r="AB101" i="12"/>
  <c r="AB97" i="12"/>
  <c r="AB96" i="12"/>
  <c r="AB95" i="12"/>
  <c r="AB94" i="12"/>
  <c r="AB93" i="12"/>
  <c r="AB92" i="12"/>
  <c r="AB87" i="12"/>
  <c r="AB86" i="12"/>
  <c r="AB85" i="12"/>
  <c r="AB84" i="12"/>
  <c r="AB83" i="12"/>
  <c r="AB82" i="12"/>
  <c r="AB81" i="12"/>
  <c r="AB80" i="12"/>
  <c r="AB79" i="12"/>
  <c r="AB78" i="12"/>
  <c r="AB77" i="12"/>
  <c r="AB76" i="12"/>
  <c r="AB75" i="12"/>
  <c r="AB74" i="12"/>
  <c r="AB72" i="12"/>
  <c r="AB71" i="12"/>
  <c r="AB70" i="12"/>
  <c r="AB69" i="12"/>
  <c r="AB68" i="12"/>
  <c r="AB67" i="12"/>
  <c r="AB66" i="12"/>
  <c r="AB65" i="12"/>
  <c r="AB64" i="12"/>
  <c r="AB63" i="12"/>
  <c r="AB62" i="12"/>
  <c r="AB61" i="12"/>
  <c r="AB60" i="12"/>
  <c r="AB59" i="12"/>
  <c r="AB57" i="12"/>
  <c r="AB56" i="12"/>
  <c r="AB55" i="12"/>
  <c r="AB54" i="12"/>
  <c r="AB53" i="12"/>
  <c r="AB52" i="12"/>
  <c r="AB51" i="12"/>
  <c r="AB50" i="12"/>
  <c r="AB49" i="12"/>
  <c r="AB48" i="12"/>
  <c r="AB43" i="12"/>
  <c r="AB42" i="12"/>
  <c r="AB41" i="12"/>
  <c r="AB40" i="12"/>
  <c r="AB39" i="12"/>
  <c r="AB38" i="12"/>
  <c r="AB37" i="12"/>
  <c r="AB36" i="12"/>
  <c r="AB35" i="12"/>
  <c r="AB34" i="12"/>
  <c r="AB33" i="12"/>
  <c r="AB32" i="12"/>
  <c r="AB31" i="12"/>
  <c r="AB30" i="12"/>
  <c r="AB29" i="12"/>
  <c r="AB28" i="12"/>
  <c r="AB27" i="12"/>
  <c r="AB26" i="12"/>
  <c r="AB25" i="12"/>
  <c r="AB24" i="12"/>
  <c r="AB23" i="12"/>
  <c r="AB22" i="12"/>
  <c r="AB21" i="12"/>
  <c r="AB20" i="12"/>
  <c r="AB19" i="12"/>
  <c r="AB18" i="12"/>
  <c r="AB17" i="12"/>
  <c r="AB16" i="12"/>
  <c r="AB15" i="12"/>
  <c r="AB14" i="12"/>
  <c r="AB13" i="12"/>
  <c r="AB12" i="12"/>
  <c r="AB11" i="12"/>
  <c r="AB10" i="12"/>
  <c r="AB9" i="12"/>
  <c r="AB8" i="12"/>
  <c r="AB7" i="12"/>
  <c r="AB6" i="12"/>
  <c r="AB4" i="12"/>
  <c r="AB3" i="12"/>
  <c r="S1370" i="8" l="1"/>
  <c r="R1370" i="8"/>
  <c r="S1369" i="8"/>
  <c r="R1369" i="8"/>
  <c r="S1368" i="8"/>
  <c r="R1368" i="8"/>
  <c r="S1367" i="8"/>
  <c r="R1367" i="8"/>
  <c r="S1366" i="8"/>
  <c r="R1366" i="8"/>
  <c r="S1365" i="8"/>
  <c r="R1365" i="8"/>
  <c r="S1364" i="8"/>
  <c r="R1364" i="8"/>
  <c r="S1363" i="8"/>
  <c r="R1363" i="8"/>
  <c r="S1362" i="8"/>
  <c r="R1362" i="8"/>
  <c r="S1361" i="8"/>
  <c r="R1361" i="8"/>
  <c r="S1360" i="8"/>
  <c r="R1360" i="8"/>
  <c r="S1359" i="8"/>
  <c r="R1359" i="8"/>
  <c r="S1358" i="8"/>
  <c r="R1358" i="8"/>
  <c r="S1357" i="8"/>
  <c r="R1357" i="8"/>
  <c r="S1356" i="8"/>
  <c r="R1356" i="8"/>
  <c r="S1355" i="8"/>
  <c r="R1355" i="8"/>
  <c r="S1354" i="8"/>
  <c r="R1354" i="8"/>
  <c r="S1353" i="8"/>
  <c r="R1353" i="8"/>
  <c r="S1352" i="8"/>
  <c r="R1352" i="8"/>
  <c r="S1351" i="8"/>
  <c r="R1351" i="8"/>
  <c r="S1350" i="8"/>
  <c r="R1350" i="8"/>
  <c r="S1349" i="8"/>
  <c r="R1349" i="8"/>
  <c r="S1348" i="8"/>
  <c r="R1348" i="8"/>
  <c r="S1347" i="8"/>
  <c r="R1347" i="8"/>
  <c r="S1346" i="8"/>
  <c r="R1346" i="8"/>
  <c r="S1345" i="8"/>
  <c r="R1345" i="8"/>
  <c r="S1344" i="8"/>
  <c r="R1344" i="8"/>
  <c r="S1343" i="8"/>
  <c r="R1343" i="8"/>
  <c r="S1342" i="8"/>
  <c r="R1342" i="8"/>
  <c r="S1341" i="8"/>
  <c r="R1341" i="8"/>
  <c r="S1340" i="8"/>
  <c r="R1340" i="8"/>
  <c r="S1339" i="8"/>
  <c r="R1339" i="8"/>
  <c r="S1338" i="8"/>
  <c r="R1338" i="8"/>
  <c r="S1337" i="8"/>
  <c r="R1337" i="8"/>
  <c r="S1336" i="8"/>
  <c r="R1336" i="8"/>
  <c r="S1335" i="8"/>
  <c r="R1335" i="8"/>
  <c r="S1334" i="8"/>
  <c r="R1334" i="8"/>
  <c r="S1333" i="8"/>
  <c r="R1333" i="8"/>
  <c r="S1332" i="8"/>
  <c r="R1332" i="8"/>
  <c r="S1331" i="8"/>
  <c r="R1331" i="8"/>
  <c r="S1330" i="8"/>
  <c r="R1330" i="8"/>
  <c r="S1329" i="8"/>
  <c r="R1329" i="8"/>
  <c r="S1328" i="8"/>
  <c r="R1328" i="8"/>
  <c r="S1327" i="8"/>
  <c r="R1327" i="8"/>
  <c r="S1326" i="8"/>
  <c r="R1326" i="8"/>
  <c r="S1325" i="8"/>
  <c r="R1325" i="8"/>
  <c r="S1324" i="8"/>
  <c r="R1324" i="8"/>
  <c r="S1323" i="8"/>
  <c r="R1323" i="8"/>
  <c r="S1322" i="8"/>
  <c r="R1322" i="8"/>
  <c r="S1321" i="8"/>
  <c r="R1321" i="8"/>
  <c r="S1320" i="8"/>
  <c r="R1320" i="8"/>
  <c r="S1319" i="8"/>
  <c r="R1319" i="8"/>
  <c r="S1318" i="8"/>
  <c r="R1318" i="8"/>
  <c r="S1317" i="8"/>
  <c r="R1317" i="8"/>
  <c r="S1316" i="8"/>
  <c r="R1316" i="8"/>
  <c r="S1315" i="8"/>
  <c r="R1315" i="8"/>
  <c r="S1314" i="8"/>
  <c r="R1314" i="8"/>
  <c r="S1313" i="8"/>
  <c r="R1313" i="8"/>
  <c r="S1312" i="8"/>
  <c r="R1312" i="8"/>
  <c r="S1311" i="8"/>
  <c r="R1311" i="8"/>
  <c r="S1310" i="8"/>
  <c r="R1310" i="8"/>
  <c r="S1309" i="8"/>
  <c r="R1309" i="8"/>
  <c r="S1308" i="8"/>
  <c r="R1308" i="8"/>
  <c r="S1307" i="8"/>
  <c r="R1307" i="8"/>
  <c r="S1306" i="8"/>
  <c r="R1306" i="8"/>
  <c r="S1305" i="8"/>
  <c r="R1305" i="8"/>
  <c r="S1304" i="8"/>
  <c r="R1304" i="8"/>
  <c r="S1303" i="8"/>
  <c r="R1303" i="8"/>
  <c r="S1302" i="8"/>
  <c r="R1302" i="8"/>
  <c r="R216" i="7" l="1"/>
  <c r="Q216" i="7"/>
  <c r="R213" i="7"/>
  <c r="Q213" i="7"/>
  <c r="R211" i="7"/>
  <c r="Q211" i="7"/>
  <c r="R207" i="7"/>
  <c r="Q207" i="7"/>
  <c r="R206" i="7"/>
  <c r="Q206" i="7"/>
  <c r="R201" i="7"/>
  <c r="Q201" i="7"/>
  <c r="R198" i="7"/>
  <c r="Q198" i="7"/>
  <c r="R191" i="7"/>
  <c r="Q191" i="7"/>
  <c r="R190" i="7"/>
  <c r="Q190" i="7"/>
  <c r="R188" i="7"/>
  <c r="Q188" i="7"/>
  <c r="R187" i="7"/>
  <c r="Q187" i="7"/>
  <c r="R186" i="7"/>
  <c r="Q186" i="7"/>
  <c r="R185" i="7"/>
  <c r="Q185" i="7"/>
  <c r="R184" i="7"/>
  <c r="Q184" i="7"/>
  <c r="R183" i="7"/>
  <c r="Q183" i="7"/>
  <c r="R171" i="7"/>
  <c r="Q171" i="7"/>
  <c r="R164" i="7"/>
  <c r="Q164" i="7"/>
  <c r="R161" i="7"/>
  <c r="Q161" i="7"/>
  <c r="R152" i="7"/>
  <c r="Q152" i="7"/>
  <c r="R140" i="7"/>
  <c r="Q140" i="7"/>
  <c r="Q133" i="7"/>
  <c r="R133" i="7"/>
  <c r="R123" i="7"/>
  <c r="R122" i="7"/>
  <c r="Q123" i="7"/>
  <c r="Q122" i="7"/>
  <c r="R121" i="7"/>
  <c r="Q121" i="7"/>
  <c r="R120" i="7"/>
  <c r="Q120" i="7"/>
  <c r="R114" i="7"/>
  <c r="Q114" i="7"/>
  <c r="R113" i="7"/>
  <c r="Q113" i="7"/>
  <c r="R112" i="7"/>
  <c r="Q112" i="7"/>
  <c r="R111" i="7"/>
  <c r="Q111" i="7"/>
  <c r="R110" i="7"/>
  <c r="Q110" i="7"/>
  <c r="R106" i="7"/>
  <c r="Q106" i="7"/>
  <c r="R102" i="7"/>
  <c r="Q102" i="7"/>
  <c r="R97" i="7"/>
  <c r="R96" i="7"/>
  <c r="R95" i="7"/>
  <c r="Q97" i="7"/>
  <c r="Q96" i="7"/>
  <c r="Q95" i="7"/>
  <c r="R94" i="7"/>
  <c r="Q94" i="7"/>
  <c r="R93" i="7"/>
  <c r="Q93" i="7"/>
  <c r="R92" i="7"/>
  <c r="Q92" i="7"/>
  <c r="R91" i="7"/>
  <c r="Q91" i="7"/>
  <c r="R87" i="7"/>
  <c r="Q87" i="7"/>
  <c r="R86" i="7"/>
  <c r="Q86" i="7"/>
  <c r="R83" i="7"/>
  <c r="Q83" i="7"/>
  <c r="R82" i="7"/>
  <c r="Q82" i="7"/>
  <c r="R81" i="7"/>
  <c r="Q81" i="7"/>
  <c r="R80" i="7"/>
  <c r="Q80" i="7"/>
  <c r="R75" i="7"/>
  <c r="Q75" i="7"/>
  <c r="R73" i="7"/>
  <c r="Q73" i="7"/>
  <c r="R71" i="7"/>
  <c r="Q71" i="7"/>
  <c r="R69" i="7"/>
  <c r="Q69" i="7"/>
  <c r="R58" i="7"/>
  <c r="Q58" i="7"/>
  <c r="R56" i="7"/>
  <c r="Q56" i="7"/>
  <c r="R55" i="7"/>
  <c r="Q55" i="7"/>
  <c r="R50" i="7"/>
  <c r="Q50" i="7"/>
  <c r="R34" i="7"/>
  <c r="Q34" i="7"/>
  <c r="T3" i="13" l="1"/>
  <c r="S3" i="13"/>
  <c r="T56" i="13"/>
  <c r="S56" i="13"/>
  <c r="T55" i="13"/>
  <c r="S55" i="13"/>
  <c r="T54" i="13"/>
  <c r="S54" i="13"/>
  <c r="T53" i="13"/>
  <c r="S53" i="13"/>
  <c r="T52" i="13"/>
  <c r="S52" i="13"/>
  <c r="T51" i="13"/>
  <c r="S51" i="13"/>
  <c r="T50" i="13"/>
  <c r="S50" i="13"/>
  <c r="T49" i="13"/>
  <c r="S49" i="13"/>
  <c r="T48" i="13"/>
  <c r="S48" i="13"/>
  <c r="T47" i="13"/>
  <c r="S47" i="13"/>
  <c r="T46" i="13"/>
  <c r="S46" i="13"/>
  <c r="T45" i="13"/>
  <c r="S45" i="13"/>
  <c r="T44" i="13"/>
  <c r="S44" i="13"/>
  <c r="T43" i="13"/>
  <c r="S43" i="13"/>
  <c r="T42" i="13"/>
  <c r="S42" i="13"/>
  <c r="T41" i="13"/>
  <c r="S41" i="13"/>
  <c r="T40" i="13"/>
  <c r="S40" i="13"/>
  <c r="T39" i="13"/>
  <c r="S39" i="13"/>
  <c r="T38" i="13"/>
  <c r="S38" i="13"/>
  <c r="T37" i="13"/>
  <c r="S37" i="13"/>
  <c r="T36" i="13"/>
  <c r="S36" i="13"/>
  <c r="T35" i="13"/>
  <c r="S35" i="13"/>
  <c r="T34" i="13"/>
  <c r="S34" i="13"/>
  <c r="T33" i="13"/>
  <c r="S33" i="13"/>
  <c r="T32" i="13"/>
  <c r="S32" i="13"/>
  <c r="T31" i="13"/>
  <c r="S31" i="13"/>
  <c r="T30" i="13"/>
  <c r="S30" i="13"/>
  <c r="T29" i="13"/>
  <c r="S29" i="13"/>
  <c r="T28" i="13"/>
  <c r="S28" i="13"/>
  <c r="T27" i="13"/>
  <c r="S27" i="13"/>
  <c r="T26" i="13"/>
  <c r="S26" i="13"/>
  <c r="T25" i="13"/>
  <c r="S25" i="13"/>
  <c r="T24" i="13"/>
  <c r="S24" i="13"/>
  <c r="T23" i="13"/>
  <c r="S23" i="13"/>
  <c r="T22" i="13"/>
  <c r="S22" i="13"/>
  <c r="T21" i="13"/>
  <c r="S21" i="13"/>
  <c r="T20" i="13"/>
  <c r="S20" i="13"/>
  <c r="T19" i="13"/>
  <c r="S19" i="13"/>
  <c r="T18" i="13"/>
  <c r="S18" i="13"/>
  <c r="T17" i="13"/>
  <c r="S17" i="13"/>
  <c r="T16" i="13"/>
  <c r="S16" i="13"/>
  <c r="T15" i="13"/>
  <c r="S15" i="13"/>
  <c r="T14" i="13"/>
  <c r="S14" i="13"/>
  <c r="T13" i="13"/>
  <c r="S13" i="13"/>
  <c r="T12" i="13"/>
  <c r="S12" i="13"/>
  <c r="T11" i="13"/>
  <c r="S11" i="13"/>
  <c r="T10" i="13"/>
  <c r="S10" i="13"/>
  <c r="T9" i="13"/>
  <c r="S9" i="13"/>
  <c r="T8" i="13"/>
  <c r="S8" i="13"/>
  <c r="T7" i="13"/>
  <c r="S7" i="13"/>
  <c r="T6" i="13"/>
  <c r="S6" i="13"/>
  <c r="T5" i="13"/>
  <c r="S5" i="13"/>
  <c r="T4" i="13"/>
  <c r="S4" i="13"/>
  <c r="S5" i="14"/>
  <c r="P5" i="14"/>
  <c r="R5" i="14" s="1"/>
  <c r="S4" i="14"/>
  <c r="P4" i="14"/>
  <c r="R4" i="14" s="1"/>
  <c r="AC109" i="12"/>
  <c r="AC108" i="12"/>
  <c r="AC107" i="12"/>
  <c r="AC106" i="12"/>
  <c r="AC105" i="12"/>
  <c r="AC104" i="12"/>
  <c r="AC103" i="12"/>
  <c r="AC102" i="12"/>
  <c r="AC101" i="12"/>
  <c r="AC100" i="12"/>
  <c r="AC99" i="12"/>
  <c r="AC98" i="12"/>
  <c r="AC97" i="12"/>
  <c r="AC96" i="12"/>
  <c r="AC95" i="12"/>
  <c r="AC94" i="12"/>
  <c r="AC93" i="12"/>
  <c r="AC92" i="12"/>
  <c r="AC91" i="12"/>
  <c r="AC90" i="12"/>
  <c r="AC89" i="12"/>
  <c r="AC88" i="12"/>
  <c r="AC87" i="12"/>
  <c r="AC86" i="12"/>
  <c r="AC85" i="12"/>
  <c r="AC84" i="12"/>
  <c r="AC83" i="12"/>
  <c r="AC82" i="12"/>
  <c r="AC81" i="12"/>
  <c r="AC80" i="12"/>
  <c r="AC79" i="12"/>
  <c r="AC78" i="12"/>
  <c r="AC77" i="12"/>
  <c r="AC76" i="12"/>
  <c r="AC75" i="12"/>
  <c r="AC74" i="12"/>
  <c r="AC73" i="12"/>
  <c r="AC72" i="12"/>
  <c r="AC71" i="12"/>
  <c r="AC70" i="12"/>
  <c r="AC69" i="12"/>
  <c r="AC68" i="12"/>
  <c r="AC67" i="12"/>
  <c r="AC66" i="12"/>
  <c r="AC65" i="12"/>
  <c r="AC64" i="12"/>
  <c r="AC63" i="12"/>
  <c r="AC62" i="12"/>
  <c r="AC61" i="12"/>
  <c r="AC60" i="12"/>
  <c r="AC59" i="12"/>
  <c r="AC58" i="12"/>
  <c r="AC57" i="12"/>
  <c r="AC56" i="12"/>
  <c r="AC55" i="12"/>
  <c r="AC54" i="12"/>
  <c r="AC53" i="12"/>
  <c r="AC52" i="12"/>
  <c r="AC51" i="12"/>
  <c r="AC50" i="12"/>
  <c r="AC49" i="12"/>
  <c r="AC48" i="12"/>
  <c r="AC47" i="12"/>
  <c r="AC46" i="12"/>
  <c r="AC45" i="12"/>
  <c r="AC44" i="12"/>
  <c r="AC43" i="12"/>
  <c r="AC42" i="12"/>
  <c r="AC41" i="12"/>
  <c r="AC40" i="12"/>
  <c r="AC39" i="12"/>
  <c r="AC38" i="12"/>
  <c r="AC37" i="12"/>
  <c r="AC36" i="12"/>
  <c r="AC35" i="12"/>
  <c r="AC34" i="12"/>
  <c r="AC33" i="12"/>
  <c r="AC32" i="12"/>
  <c r="AC31" i="12"/>
  <c r="AC30" i="12"/>
  <c r="AC29" i="12"/>
  <c r="AC28" i="12"/>
  <c r="AC27" i="12"/>
  <c r="AC26" i="12"/>
  <c r="AC25" i="12"/>
  <c r="AC24" i="12"/>
  <c r="AC23" i="12"/>
  <c r="AC22" i="12"/>
  <c r="AC21" i="12"/>
  <c r="AC20" i="12"/>
  <c r="AC19" i="12"/>
  <c r="AC18" i="12"/>
  <c r="AC17" i="12"/>
  <c r="AC16" i="12"/>
  <c r="AC15" i="12"/>
  <c r="AC14" i="12"/>
  <c r="AC13" i="12"/>
  <c r="AC12" i="12"/>
  <c r="AC11" i="12"/>
  <c r="AC10" i="12"/>
  <c r="AC9" i="12"/>
  <c r="AC8" i="12"/>
  <c r="AC7" i="12"/>
  <c r="AC3" i="12"/>
  <c r="AC6" i="12"/>
  <c r="AC5" i="12"/>
  <c r="AC4" i="12"/>
  <c r="Z3" i="11"/>
  <c r="Y3" i="11"/>
  <c r="AA3" i="11" s="1"/>
  <c r="Z116" i="11"/>
  <c r="Y116" i="11"/>
  <c r="AA116" i="11" s="1"/>
  <c r="Z115" i="11"/>
  <c r="Y115" i="11"/>
  <c r="AA115" i="11" s="1"/>
  <c r="Z114" i="11"/>
  <c r="Y114" i="11"/>
  <c r="AA114" i="11" s="1"/>
  <c r="Z113" i="11"/>
  <c r="Y113" i="11"/>
  <c r="AA113" i="11" s="1"/>
  <c r="Z112" i="11"/>
  <c r="Y112" i="11"/>
  <c r="AA112" i="11" s="1"/>
  <c r="Z111" i="11"/>
  <c r="Y111" i="11"/>
  <c r="AA111" i="11" s="1"/>
  <c r="Z110" i="11"/>
  <c r="Y110" i="11"/>
  <c r="AA110" i="11" s="1"/>
  <c r="Y109" i="11"/>
  <c r="AA109" i="11" s="1"/>
  <c r="Z108" i="11"/>
  <c r="Y108" i="11"/>
  <c r="AA108" i="11" s="1"/>
  <c r="Z107" i="11"/>
  <c r="Y107" i="11"/>
  <c r="AA107" i="11" s="1"/>
  <c r="Z106" i="11"/>
  <c r="Y106" i="11"/>
  <c r="AA106" i="11" s="1"/>
  <c r="Z105" i="11"/>
  <c r="Y105" i="11"/>
  <c r="AA105" i="11" s="1"/>
  <c r="Z104" i="11"/>
  <c r="Y104" i="11"/>
  <c r="AA104" i="11" s="1"/>
  <c r="Z103" i="11"/>
  <c r="Y103" i="11"/>
  <c r="AA103" i="11" s="1"/>
  <c r="Z102" i="11"/>
  <c r="Y102" i="11"/>
  <c r="AA102" i="11" s="1"/>
  <c r="Z101" i="11"/>
  <c r="Y101" i="11"/>
  <c r="AA101" i="11" s="1"/>
  <c r="Z100" i="11"/>
  <c r="Y100" i="11"/>
  <c r="AA100" i="11" s="1"/>
  <c r="Z99" i="11"/>
  <c r="Y99" i="11"/>
  <c r="AA99" i="11" s="1"/>
  <c r="Z98" i="11"/>
  <c r="Y98" i="11"/>
  <c r="AA98" i="11" s="1"/>
  <c r="Z97" i="11"/>
  <c r="Y97" i="11"/>
  <c r="AA97" i="11" s="1"/>
  <c r="Z96" i="11"/>
  <c r="Y96" i="11"/>
  <c r="AA96" i="11" s="1"/>
  <c r="Z95" i="11"/>
  <c r="Y95" i="11"/>
  <c r="AA95" i="11" s="1"/>
  <c r="Z94" i="11"/>
  <c r="Y94" i="11"/>
  <c r="AA94" i="11" s="1"/>
  <c r="Z93" i="11"/>
  <c r="Y93" i="11"/>
  <c r="AA93" i="11" s="1"/>
  <c r="Z92" i="11"/>
  <c r="Y92" i="11"/>
  <c r="AA92" i="11" s="1"/>
  <c r="Z91" i="11"/>
  <c r="Y91" i="11"/>
  <c r="AA91" i="11" s="1"/>
  <c r="Z90" i="11"/>
  <c r="Y90" i="11"/>
  <c r="AA90" i="11" s="1"/>
  <c r="Z89" i="11"/>
  <c r="Y89" i="11"/>
  <c r="AA89" i="11" s="1"/>
  <c r="Y88" i="11"/>
  <c r="AA88" i="11" s="1"/>
  <c r="Z87" i="11"/>
  <c r="Y87" i="11"/>
  <c r="AA87" i="11" s="1"/>
  <c r="Z86" i="11"/>
  <c r="Y86" i="11"/>
  <c r="AA86" i="11" s="1"/>
  <c r="Y85" i="11"/>
  <c r="AA85" i="11" s="1"/>
  <c r="Y84" i="11"/>
  <c r="AA84" i="11" s="1"/>
  <c r="Z83" i="11"/>
  <c r="Y83" i="11"/>
  <c r="AA83" i="11" s="1"/>
  <c r="Z82" i="11"/>
  <c r="Y82" i="11"/>
  <c r="AA82" i="11" s="1"/>
  <c r="Z81" i="11"/>
  <c r="Y81" i="11"/>
  <c r="AA81" i="11" s="1"/>
  <c r="Y80" i="11"/>
  <c r="AA80" i="11" s="1"/>
  <c r="Z79" i="11"/>
  <c r="Y79" i="11"/>
  <c r="AA79" i="11" s="1"/>
  <c r="Z78" i="11"/>
  <c r="Y78" i="11"/>
  <c r="AA78" i="11" s="1"/>
  <c r="Z77" i="11"/>
  <c r="Y77" i="11"/>
  <c r="AA77" i="11" s="1"/>
  <c r="Z76" i="11"/>
  <c r="Y76" i="11"/>
  <c r="AA76" i="11" s="1"/>
  <c r="Z75" i="11"/>
  <c r="Y75" i="11"/>
  <c r="AA75" i="11" s="1"/>
  <c r="Z74" i="11"/>
  <c r="Y74" i="11"/>
  <c r="AA74" i="11" s="1"/>
  <c r="Z73" i="11"/>
  <c r="Y73" i="11"/>
  <c r="AA73" i="11" s="1"/>
  <c r="Z72" i="11"/>
  <c r="Y72" i="11"/>
  <c r="AA72" i="11" s="1"/>
  <c r="Z71" i="11"/>
  <c r="Y71" i="11"/>
  <c r="AA71" i="11" s="1"/>
  <c r="Z70" i="11"/>
  <c r="Y70" i="11"/>
  <c r="AA70" i="11" s="1"/>
  <c r="Y69" i="11"/>
  <c r="AA69" i="11" s="1"/>
  <c r="Z68" i="11"/>
  <c r="Y68" i="11"/>
  <c r="AA68" i="11" s="1"/>
  <c r="Z67" i="11"/>
  <c r="Y67" i="11"/>
  <c r="AA67" i="11" s="1"/>
  <c r="Y66" i="11"/>
  <c r="AA66" i="11" s="1"/>
  <c r="Z65" i="11"/>
  <c r="Y65" i="11"/>
  <c r="AA65" i="11" s="1"/>
  <c r="Z64" i="11"/>
  <c r="Y64" i="11"/>
  <c r="AA64" i="11" s="1"/>
  <c r="Z63" i="11"/>
  <c r="Y63" i="11"/>
  <c r="AA63" i="11" s="1"/>
  <c r="Z62" i="11"/>
  <c r="Y62" i="11"/>
  <c r="AA62" i="11" s="1"/>
  <c r="Z61" i="11"/>
  <c r="Y61" i="11"/>
  <c r="AA61" i="11" s="1"/>
  <c r="Z60" i="11"/>
  <c r="Y60" i="11"/>
  <c r="AA60" i="11" s="1"/>
  <c r="Z59" i="11"/>
  <c r="Y59" i="11"/>
  <c r="AA59" i="11" s="1"/>
  <c r="Z58" i="11"/>
  <c r="Y58" i="11"/>
  <c r="AA58" i="11" s="1"/>
  <c r="Z57" i="11"/>
  <c r="Y57" i="11"/>
  <c r="AA57" i="11" s="1"/>
  <c r="Z56" i="11"/>
  <c r="Y56" i="11"/>
  <c r="AA56" i="11" s="1"/>
  <c r="Z55" i="11"/>
  <c r="Y55" i="11"/>
  <c r="AA55" i="11" s="1"/>
  <c r="Z54" i="11"/>
  <c r="Y54" i="11"/>
  <c r="AA54" i="11" s="1"/>
  <c r="Z53" i="11"/>
  <c r="Y53" i="11"/>
  <c r="AA53" i="11" s="1"/>
  <c r="Z52" i="11"/>
  <c r="Y52" i="11"/>
  <c r="AA52" i="11" s="1"/>
  <c r="Z51" i="11"/>
  <c r="Y51" i="11"/>
  <c r="AA51" i="11" s="1"/>
  <c r="Z50" i="11"/>
  <c r="Y50" i="11"/>
  <c r="AA50" i="11" s="1"/>
  <c r="Z49" i="11"/>
  <c r="Y49" i="11"/>
  <c r="AA49" i="11" s="1"/>
  <c r="Z48" i="11"/>
  <c r="Y48" i="11"/>
  <c r="AA48" i="11" s="1"/>
  <c r="Z47" i="11"/>
  <c r="Y47" i="11"/>
  <c r="AA47" i="11" s="1"/>
  <c r="Z46" i="11"/>
  <c r="Y46" i="11"/>
  <c r="AA46" i="11" s="1"/>
  <c r="Z45" i="11"/>
  <c r="Y45" i="11"/>
  <c r="AA45" i="11" s="1"/>
  <c r="Y44" i="11"/>
  <c r="AA44" i="11" s="1"/>
  <c r="Z43" i="11"/>
  <c r="Y43" i="11"/>
  <c r="AA43" i="11" s="1"/>
  <c r="Z42" i="11"/>
  <c r="Y42" i="11"/>
  <c r="AA42" i="11" s="1"/>
  <c r="Z41" i="11"/>
  <c r="Y41" i="11"/>
  <c r="AA41" i="11" s="1"/>
  <c r="Z40" i="11"/>
  <c r="Y40" i="11"/>
  <c r="AA40" i="11" s="1"/>
  <c r="Z39" i="11"/>
  <c r="Y39" i="11"/>
  <c r="AA39" i="11" s="1"/>
  <c r="Z38" i="11"/>
  <c r="Y38" i="11"/>
  <c r="AA38" i="11" s="1"/>
  <c r="Z37" i="11"/>
  <c r="Y37" i="11"/>
  <c r="AA37" i="11" s="1"/>
  <c r="Z36" i="11"/>
  <c r="Y36" i="11"/>
  <c r="AA36" i="11" s="1"/>
  <c r="Z35" i="11"/>
  <c r="Y35" i="11"/>
  <c r="AA35" i="11" s="1"/>
  <c r="Z34" i="11"/>
  <c r="Y34" i="11"/>
  <c r="AA34" i="11" s="1"/>
  <c r="Z33" i="11"/>
  <c r="Y33" i="11"/>
  <c r="AA33" i="11" s="1"/>
  <c r="Z32" i="11"/>
  <c r="Y32" i="11"/>
  <c r="AA32" i="11" s="1"/>
  <c r="Z31" i="11"/>
  <c r="Y31" i="11"/>
  <c r="AA31" i="11" s="1"/>
  <c r="Z30" i="11"/>
  <c r="Y30" i="11"/>
  <c r="AA30" i="11" s="1"/>
  <c r="Z29" i="11"/>
  <c r="Y29" i="11"/>
  <c r="AA29" i="11" s="1"/>
  <c r="Z28" i="11"/>
  <c r="Y28" i="11"/>
  <c r="AA28" i="11" s="1"/>
  <c r="Z27" i="11"/>
  <c r="Y27" i="11"/>
  <c r="AA27" i="11" s="1"/>
  <c r="Z26" i="11"/>
  <c r="Y26" i="11"/>
  <c r="AA26" i="11" s="1"/>
  <c r="Z25" i="11"/>
  <c r="Y25" i="11"/>
  <c r="AA25" i="11" s="1"/>
  <c r="Z24" i="11"/>
  <c r="Y24" i="11"/>
  <c r="AA24" i="11" s="1"/>
  <c r="Z23" i="11"/>
  <c r="Y23" i="11"/>
  <c r="AA23" i="11" s="1"/>
  <c r="Z22" i="11"/>
  <c r="Y22" i="11"/>
  <c r="AA22" i="11" s="1"/>
  <c r="Z21" i="11"/>
  <c r="Y21" i="11"/>
  <c r="AA21" i="11" s="1"/>
  <c r="Z20" i="11"/>
  <c r="Y20" i="11"/>
  <c r="AA20" i="11" s="1"/>
  <c r="Z19" i="11"/>
  <c r="Y19" i="11"/>
  <c r="AA19" i="11" s="1"/>
  <c r="Z18" i="11"/>
  <c r="AA18" i="11"/>
  <c r="Z17" i="11"/>
  <c r="Y17" i="11"/>
  <c r="AA17" i="11" s="1"/>
  <c r="Z16" i="11"/>
  <c r="Y16" i="11"/>
  <c r="AA16" i="11" s="1"/>
  <c r="Z15" i="11"/>
  <c r="Y15" i="11"/>
  <c r="AA15" i="11" s="1"/>
  <c r="Z14" i="11"/>
  <c r="Y14" i="11"/>
  <c r="AA14" i="11" s="1"/>
  <c r="Z13" i="11"/>
  <c r="Y13" i="11"/>
  <c r="AA13" i="11" s="1"/>
  <c r="Z12" i="11"/>
  <c r="Y12" i="11"/>
  <c r="AA12" i="11" s="1"/>
  <c r="Z11" i="11"/>
  <c r="Y11" i="11"/>
  <c r="AA11" i="11" s="1"/>
  <c r="Z10" i="11"/>
  <c r="Y10" i="11"/>
  <c r="AA10" i="11" s="1"/>
  <c r="Z9" i="11"/>
  <c r="Y9" i="11"/>
  <c r="AA9" i="11" s="1"/>
  <c r="Z8" i="11"/>
  <c r="Y8" i="11"/>
  <c r="AA8" i="11" s="1"/>
  <c r="Z7" i="11"/>
  <c r="Y7" i="11"/>
  <c r="AA7" i="11" s="1"/>
  <c r="Z6" i="11"/>
  <c r="Y6" i="11"/>
  <c r="AA6" i="11" s="1"/>
  <c r="Z5" i="11"/>
  <c r="Y5" i="11"/>
  <c r="AA5" i="11" s="1"/>
  <c r="Z4" i="11"/>
  <c r="Y4" i="11"/>
  <c r="AA4" i="11" s="1"/>
  <c r="W3" i="10"/>
  <c r="X3" i="10" s="1"/>
  <c r="W325" i="10"/>
  <c r="X325" i="10" s="1"/>
  <c r="W324" i="10"/>
  <c r="X324" i="10" s="1"/>
  <c r="W323" i="10"/>
  <c r="X323" i="10" s="1"/>
  <c r="W322" i="10"/>
  <c r="X322" i="10" s="1"/>
  <c r="W321" i="10"/>
  <c r="X321" i="10" s="1"/>
  <c r="W320" i="10"/>
  <c r="X320" i="10" s="1"/>
  <c r="W319" i="10"/>
  <c r="X319" i="10" s="1"/>
  <c r="W318" i="10"/>
  <c r="X318" i="10" s="1"/>
  <c r="W317" i="10"/>
  <c r="X317" i="10" s="1"/>
  <c r="W316" i="10"/>
  <c r="X316" i="10" s="1"/>
  <c r="W315" i="10"/>
  <c r="X315" i="10" s="1"/>
  <c r="W314" i="10"/>
  <c r="X314" i="10" s="1"/>
  <c r="W313" i="10"/>
  <c r="X313" i="10" s="1"/>
  <c r="W312" i="10"/>
  <c r="X312" i="10" s="1"/>
  <c r="W311" i="10"/>
  <c r="X311" i="10" s="1"/>
  <c r="W308" i="10"/>
  <c r="X308" i="10" s="1"/>
  <c r="W307" i="10"/>
  <c r="X307" i="10" s="1"/>
  <c r="W306" i="10"/>
  <c r="X306" i="10" s="1"/>
  <c r="W305" i="10"/>
  <c r="X305" i="10" s="1"/>
  <c r="W304" i="10"/>
  <c r="X304" i="10" s="1"/>
  <c r="W303" i="10"/>
  <c r="X303" i="10" s="1"/>
  <c r="W302" i="10"/>
  <c r="X302" i="10" s="1"/>
  <c r="W301" i="10"/>
  <c r="X301" i="10" s="1"/>
  <c r="W300" i="10"/>
  <c r="X300" i="10" s="1"/>
  <c r="W299" i="10"/>
  <c r="X299" i="10" s="1"/>
  <c r="W298" i="10"/>
  <c r="X298" i="10" s="1"/>
  <c r="W297" i="10"/>
  <c r="X297" i="10" s="1"/>
  <c r="W296" i="10"/>
  <c r="X296" i="10" s="1"/>
  <c r="W295" i="10"/>
  <c r="X295" i="10" s="1"/>
  <c r="W294" i="10"/>
  <c r="X294" i="10" s="1"/>
  <c r="W293" i="10"/>
  <c r="X293" i="10" s="1"/>
  <c r="W292" i="10"/>
  <c r="X292" i="10" s="1"/>
  <c r="W291" i="10"/>
  <c r="X291" i="10" s="1"/>
  <c r="W290" i="10"/>
  <c r="X290" i="10" s="1"/>
  <c r="W289" i="10"/>
  <c r="X289" i="10" s="1"/>
  <c r="W288" i="10"/>
  <c r="X288" i="10" s="1"/>
  <c r="W287" i="10"/>
  <c r="X287" i="10" s="1"/>
  <c r="W286" i="10"/>
  <c r="X286" i="10" s="1"/>
  <c r="W285" i="10"/>
  <c r="X285" i="10" s="1"/>
  <c r="W284" i="10"/>
  <c r="X284" i="10" s="1"/>
  <c r="W283" i="10"/>
  <c r="X283" i="10" s="1"/>
  <c r="W282" i="10"/>
  <c r="X282" i="10" s="1"/>
  <c r="W281" i="10"/>
  <c r="X281" i="10" s="1"/>
  <c r="W280" i="10"/>
  <c r="X280" i="10" s="1"/>
  <c r="W279" i="10"/>
  <c r="X279" i="10" s="1"/>
  <c r="W278" i="10"/>
  <c r="X278" i="10" s="1"/>
  <c r="W277" i="10"/>
  <c r="X277" i="10" s="1"/>
  <c r="W276" i="10"/>
  <c r="X276" i="10" s="1"/>
  <c r="W275" i="10"/>
  <c r="X275" i="10" s="1"/>
  <c r="W274" i="10"/>
  <c r="X274" i="10" s="1"/>
  <c r="W273" i="10"/>
  <c r="X273" i="10" s="1"/>
  <c r="W272" i="10"/>
  <c r="X272" i="10" s="1"/>
  <c r="W271" i="10"/>
  <c r="X271" i="10" s="1"/>
  <c r="W270" i="10"/>
  <c r="X270" i="10" s="1"/>
  <c r="W269" i="10"/>
  <c r="X269" i="10" s="1"/>
  <c r="W268" i="10"/>
  <c r="X268" i="10" s="1"/>
  <c r="W267" i="10"/>
  <c r="X267" i="10" s="1"/>
  <c r="W266" i="10"/>
  <c r="X266" i="10" s="1"/>
  <c r="W265" i="10"/>
  <c r="X265" i="10" s="1"/>
  <c r="W264" i="10"/>
  <c r="X264" i="10" s="1"/>
  <c r="W263" i="10"/>
  <c r="X263" i="10" s="1"/>
  <c r="W262" i="10"/>
  <c r="X262" i="10" s="1"/>
  <c r="W261" i="10"/>
  <c r="X261" i="10" s="1"/>
  <c r="W260" i="10"/>
  <c r="X260" i="10" s="1"/>
  <c r="W259" i="10"/>
  <c r="X259" i="10" s="1"/>
  <c r="W258" i="10"/>
  <c r="X258" i="10" s="1"/>
  <c r="W257" i="10"/>
  <c r="X257" i="10" s="1"/>
  <c r="W256" i="10"/>
  <c r="X256" i="10" s="1"/>
  <c r="W255" i="10"/>
  <c r="X255" i="10" s="1"/>
  <c r="W254" i="10"/>
  <c r="X254" i="10" s="1"/>
  <c r="W253" i="10"/>
  <c r="X253" i="10" s="1"/>
  <c r="W252" i="10"/>
  <c r="X252" i="10" s="1"/>
  <c r="W251" i="10"/>
  <c r="X251" i="10" s="1"/>
  <c r="W250" i="10"/>
  <c r="X250" i="10" s="1"/>
  <c r="W249" i="10"/>
  <c r="X249" i="10" s="1"/>
  <c r="W248" i="10"/>
  <c r="X248" i="10" s="1"/>
  <c r="W247" i="10"/>
  <c r="X247" i="10" s="1"/>
  <c r="W246" i="10"/>
  <c r="X246" i="10" s="1"/>
  <c r="W245" i="10"/>
  <c r="X245" i="10" s="1"/>
  <c r="W244" i="10"/>
  <c r="X244" i="10" s="1"/>
  <c r="W243" i="10"/>
  <c r="X243" i="10" s="1"/>
  <c r="W242" i="10"/>
  <c r="X242" i="10" s="1"/>
  <c r="W241" i="10"/>
  <c r="X241" i="10" s="1"/>
  <c r="W240" i="10"/>
  <c r="X240" i="10" s="1"/>
  <c r="W239" i="10"/>
  <c r="X239" i="10" s="1"/>
  <c r="W238" i="10"/>
  <c r="X238" i="10" s="1"/>
  <c r="W237" i="10"/>
  <c r="X237" i="10" s="1"/>
  <c r="W236" i="10"/>
  <c r="X236" i="10" s="1"/>
  <c r="W235" i="10"/>
  <c r="X235" i="10" s="1"/>
  <c r="W234" i="10"/>
  <c r="X234" i="10" s="1"/>
  <c r="W233" i="10"/>
  <c r="X233" i="10" s="1"/>
  <c r="W232" i="10"/>
  <c r="X232" i="10" s="1"/>
  <c r="W231" i="10"/>
  <c r="X231" i="10" s="1"/>
  <c r="W230" i="10"/>
  <c r="X230" i="10" s="1"/>
  <c r="W229" i="10"/>
  <c r="X229" i="10" s="1"/>
  <c r="W228" i="10"/>
  <c r="X228" i="10" s="1"/>
  <c r="W227" i="10"/>
  <c r="X227" i="10" s="1"/>
  <c r="W226" i="10"/>
  <c r="X226" i="10" s="1"/>
  <c r="W225" i="10"/>
  <c r="X225" i="10" s="1"/>
  <c r="W224" i="10"/>
  <c r="X224" i="10" s="1"/>
  <c r="W223" i="10"/>
  <c r="X223" i="10" s="1"/>
  <c r="W222" i="10"/>
  <c r="X222" i="10" s="1"/>
  <c r="W221" i="10"/>
  <c r="X221" i="10" s="1"/>
  <c r="W220" i="10"/>
  <c r="X220" i="10" s="1"/>
  <c r="W219" i="10"/>
  <c r="X219" i="10" s="1"/>
  <c r="W218" i="10"/>
  <c r="X218" i="10" s="1"/>
  <c r="W217" i="10"/>
  <c r="X217" i="10" s="1"/>
  <c r="W216" i="10"/>
  <c r="X216" i="10" s="1"/>
  <c r="W215" i="10"/>
  <c r="X215" i="10" s="1"/>
  <c r="W214" i="10"/>
  <c r="X214" i="10" s="1"/>
  <c r="W213" i="10"/>
  <c r="X213" i="10" s="1"/>
  <c r="X212" i="10"/>
  <c r="W211" i="10"/>
  <c r="X211" i="10" s="1"/>
  <c r="W210" i="10"/>
  <c r="X210" i="10" s="1"/>
  <c r="W209" i="10"/>
  <c r="X209" i="10" s="1"/>
  <c r="W208" i="10"/>
  <c r="X208" i="10" s="1"/>
  <c r="W207" i="10"/>
  <c r="X207" i="10" s="1"/>
  <c r="W206" i="10"/>
  <c r="X206" i="10" s="1"/>
  <c r="W205" i="10"/>
  <c r="X205" i="10" s="1"/>
  <c r="W204" i="10"/>
  <c r="X204" i="10" s="1"/>
  <c r="W203" i="10"/>
  <c r="X203" i="10" s="1"/>
  <c r="W202" i="10"/>
  <c r="X202" i="10" s="1"/>
  <c r="W201" i="10"/>
  <c r="X201" i="10" s="1"/>
  <c r="W200" i="10"/>
  <c r="X200" i="10" s="1"/>
  <c r="W199" i="10"/>
  <c r="X199" i="10" s="1"/>
  <c r="W198" i="10"/>
  <c r="X198" i="10" s="1"/>
  <c r="W197" i="10"/>
  <c r="X197" i="10" s="1"/>
  <c r="W196" i="10"/>
  <c r="X196" i="10" s="1"/>
  <c r="W195" i="10"/>
  <c r="X195" i="10" s="1"/>
  <c r="W194" i="10"/>
  <c r="X194" i="10" s="1"/>
  <c r="W193" i="10"/>
  <c r="X193" i="10" s="1"/>
  <c r="W192" i="10"/>
  <c r="X192" i="10" s="1"/>
  <c r="W191" i="10"/>
  <c r="X191" i="10" s="1"/>
  <c r="W190" i="10"/>
  <c r="X190" i="10" s="1"/>
  <c r="W189" i="10"/>
  <c r="X189" i="10" s="1"/>
  <c r="W188" i="10"/>
  <c r="X188" i="10" s="1"/>
  <c r="W187" i="10"/>
  <c r="X187" i="10" s="1"/>
  <c r="W186" i="10"/>
  <c r="X186" i="10" s="1"/>
  <c r="W185" i="10"/>
  <c r="X185" i="10" s="1"/>
  <c r="W184" i="10"/>
  <c r="X184" i="10" s="1"/>
  <c r="W183" i="10"/>
  <c r="X183" i="10" s="1"/>
  <c r="W182" i="10"/>
  <c r="X182" i="10" s="1"/>
  <c r="W181" i="10"/>
  <c r="X181" i="10" s="1"/>
  <c r="W180" i="10"/>
  <c r="X180" i="10" s="1"/>
  <c r="W179" i="10"/>
  <c r="X179" i="10" s="1"/>
  <c r="W178" i="10"/>
  <c r="X178" i="10" s="1"/>
  <c r="W177" i="10"/>
  <c r="X177" i="10" s="1"/>
  <c r="W176" i="10"/>
  <c r="X176" i="10" s="1"/>
  <c r="W175" i="10"/>
  <c r="X175" i="10" s="1"/>
  <c r="W174" i="10"/>
  <c r="X174" i="10" s="1"/>
  <c r="W173" i="10"/>
  <c r="X173" i="10" s="1"/>
  <c r="W172" i="10"/>
  <c r="X172" i="10" s="1"/>
  <c r="W171" i="10"/>
  <c r="X171" i="10" s="1"/>
  <c r="W170" i="10"/>
  <c r="X170" i="10" s="1"/>
  <c r="W169" i="10"/>
  <c r="X169" i="10" s="1"/>
  <c r="W168" i="10"/>
  <c r="X168" i="10" s="1"/>
  <c r="W167" i="10"/>
  <c r="X167" i="10" s="1"/>
  <c r="W166" i="10"/>
  <c r="X166" i="10" s="1"/>
  <c r="W165" i="10"/>
  <c r="X165" i="10" s="1"/>
  <c r="W164" i="10"/>
  <c r="X164" i="10" s="1"/>
  <c r="W163" i="10"/>
  <c r="X163" i="10" s="1"/>
  <c r="W162" i="10"/>
  <c r="X162" i="10" s="1"/>
  <c r="W161" i="10"/>
  <c r="X161" i="10" s="1"/>
  <c r="W160" i="10"/>
  <c r="X160" i="10" s="1"/>
  <c r="W159" i="10"/>
  <c r="X159" i="10" s="1"/>
  <c r="W158" i="10"/>
  <c r="X158" i="10" s="1"/>
  <c r="W157" i="10"/>
  <c r="X157" i="10" s="1"/>
  <c r="W156" i="10"/>
  <c r="X156" i="10" s="1"/>
  <c r="W155" i="10"/>
  <c r="X155" i="10" s="1"/>
  <c r="W154" i="10"/>
  <c r="X154" i="10" s="1"/>
  <c r="W153" i="10"/>
  <c r="X153" i="10" s="1"/>
  <c r="W152" i="10"/>
  <c r="X152" i="10" s="1"/>
  <c r="W151" i="10"/>
  <c r="X151" i="10" s="1"/>
  <c r="W150" i="10"/>
  <c r="X150" i="10" s="1"/>
  <c r="W149" i="10"/>
  <c r="X149" i="10" s="1"/>
  <c r="W148" i="10"/>
  <c r="X148" i="10" s="1"/>
  <c r="W147" i="10"/>
  <c r="X147" i="10" s="1"/>
  <c r="W146" i="10"/>
  <c r="X146" i="10" s="1"/>
  <c r="W145" i="10"/>
  <c r="X145" i="10" s="1"/>
  <c r="W144" i="10"/>
  <c r="X144" i="10" s="1"/>
  <c r="W143" i="10"/>
  <c r="X143" i="10" s="1"/>
  <c r="W142" i="10"/>
  <c r="X142" i="10" s="1"/>
  <c r="W141" i="10"/>
  <c r="X141" i="10" s="1"/>
  <c r="W140" i="10"/>
  <c r="X140" i="10" s="1"/>
  <c r="W139" i="10"/>
  <c r="X139" i="10" s="1"/>
  <c r="W138" i="10"/>
  <c r="X138" i="10" s="1"/>
  <c r="W137" i="10"/>
  <c r="X137" i="10" s="1"/>
  <c r="W136" i="10"/>
  <c r="X136" i="10" s="1"/>
  <c r="W135" i="10"/>
  <c r="X135" i="10" s="1"/>
  <c r="W134" i="10"/>
  <c r="X134" i="10" s="1"/>
  <c r="W133" i="10"/>
  <c r="X133" i="10" s="1"/>
  <c r="W132" i="10"/>
  <c r="X132" i="10" s="1"/>
  <c r="W131" i="10"/>
  <c r="X131" i="10" s="1"/>
  <c r="W130" i="10"/>
  <c r="X130" i="10" s="1"/>
  <c r="W129" i="10"/>
  <c r="X129" i="10" s="1"/>
  <c r="W128" i="10"/>
  <c r="X128" i="10" s="1"/>
  <c r="W127" i="10"/>
  <c r="X127" i="10" s="1"/>
  <c r="W126" i="10"/>
  <c r="X126" i="10" s="1"/>
  <c r="W125" i="10"/>
  <c r="X125" i="10" s="1"/>
  <c r="W124" i="10"/>
  <c r="X124" i="10" s="1"/>
  <c r="W123" i="10"/>
  <c r="X123" i="10" s="1"/>
  <c r="W122" i="10"/>
  <c r="X122" i="10" s="1"/>
  <c r="W121" i="10"/>
  <c r="X121" i="10" s="1"/>
  <c r="W120" i="10"/>
  <c r="X120" i="10" s="1"/>
  <c r="W119" i="10"/>
  <c r="X119" i="10" s="1"/>
  <c r="W118" i="10"/>
  <c r="X118" i="10" s="1"/>
  <c r="W117" i="10"/>
  <c r="X117" i="10" s="1"/>
  <c r="W116" i="10"/>
  <c r="X116" i="10" s="1"/>
  <c r="W115" i="10"/>
  <c r="X115" i="10" s="1"/>
  <c r="W114" i="10"/>
  <c r="X114" i="10" s="1"/>
  <c r="W113" i="10"/>
  <c r="X113" i="10" s="1"/>
  <c r="W112" i="10"/>
  <c r="X112" i="10" s="1"/>
  <c r="W111" i="10"/>
  <c r="X111" i="10" s="1"/>
  <c r="W110" i="10"/>
  <c r="X110" i="10" s="1"/>
  <c r="W109" i="10"/>
  <c r="X109" i="10" s="1"/>
  <c r="W108" i="10"/>
  <c r="X108" i="10" s="1"/>
  <c r="W107" i="10"/>
  <c r="X107" i="10" s="1"/>
  <c r="W106" i="10"/>
  <c r="X106" i="10" s="1"/>
  <c r="W105" i="10"/>
  <c r="X105" i="10" s="1"/>
  <c r="W104" i="10"/>
  <c r="X104" i="10" s="1"/>
  <c r="W103" i="10"/>
  <c r="X103" i="10" s="1"/>
  <c r="W102" i="10"/>
  <c r="X102" i="10" s="1"/>
  <c r="W101" i="10"/>
  <c r="X101" i="10" s="1"/>
  <c r="W100" i="10"/>
  <c r="X100" i="10" s="1"/>
  <c r="W99" i="10"/>
  <c r="X99" i="10" s="1"/>
  <c r="W98" i="10"/>
  <c r="X98" i="10" s="1"/>
  <c r="W97" i="10"/>
  <c r="X97" i="10" s="1"/>
  <c r="W96" i="10"/>
  <c r="X96" i="10" s="1"/>
  <c r="W95" i="10"/>
  <c r="X95" i="10" s="1"/>
  <c r="W94" i="10"/>
  <c r="X94" i="10" s="1"/>
  <c r="W93" i="10"/>
  <c r="X93" i="10" s="1"/>
  <c r="W92" i="10"/>
  <c r="X92" i="10" s="1"/>
  <c r="W91" i="10"/>
  <c r="X91" i="10" s="1"/>
  <c r="W90" i="10"/>
  <c r="X90" i="10" s="1"/>
  <c r="W89" i="10"/>
  <c r="X89" i="10" s="1"/>
  <c r="W88" i="10"/>
  <c r="X88" i="10" s="1"/>
  <c r="W87" i="10"/>
  <c r="X87" i="10" s="1"/>
  <c r="W86" i="10"/>
  <c r="X86" i="10" s="1"/>
  <c r="W85" i="10"/>
  <c r="X85" i="10" s="1"/>
  <c r="W84" i="10"/>
  <c r="X84" i="10" s="1"/>
  <c r="W83" i="10"/>
  <c r="X83" i="10" s="1"/>
  <c r="W82" i="10"/>
  <c r="X82" i="10" s="1"/>
  <c r="W81" i="10"/>
  <c r="X81" i="10" s="1"/>
  <c r="W80" i="10"/>
  <c r="X80" i="10" s="1"/>
  <c r="W79" i="10"/>
  <c r="X79" i="10" s="1"/>
  <c r="W78" i="10"/>
  <c r="X78" i="10" s="1"/>
  <c r="W77" i="10"/>
  <c r="X77" i="10" s="1"/>
  <c r="W76" i="10"/>
  <c r="X76" i="10" s="1"/>
  <c r="W75" i="10"/>
  <c r="X75" i="10" s="1"/>
  <c r="W74" i="10"/>
  <c r="X74" i="10" s="1"/>
  <c r="W73" i="10"/>
  <c r="X73" i="10" s="1"/>
  <c r="W72" i="10"/>
  <c r="X72" i="10" s="1"/>
  <c r="W71" i="10"/>
  <c r="X71" i="10" s="1"/>
  <c r="W70" i="10"/>
  <c r="X70" i="10" s="1"/>
  <c r="W69" i="10"/>
  <c r="X69" i="10" s="1"/>
  <c r="W68" i="10"/>
  <c r="X68" i="10" s="1"/>
  <c r="W67" i="10"/>
  <c r="X67" i="10" s="1"/>
  <c r="W66" i="10"/>
  <c r="X66" i="10" s="1"/>
  <c r="W65" i="10"/>
  <c r="X65" i="10" s="1"/>
  <c r="W64" i="10"/>
  <c r="X64" i="10" s="1"/>
  <c r="W63" i="10"/>
  <c r="X63" i="10" s="1"/>
  <c r="W62" i="10"/>
  <c r="X62" i="10" s="1"/>
  <c r="W61" i="10"/>
  <c r="X61" i="10" s="1"/>
  <c r="W60" i="10"/>
  <c r="X60" i="10" s="1"/>
  <c r="W59" i="10"/>
  <c r="X59" i="10" s="1"/>
  <c r="W58" i="10"/>
  <c r="X58" i="10" s="1"/>
  <c r="W57" i="10"/>
  <c r="X57" i="10" s="1"/>
  <c r="W56" i="10"/>
  <c r="X56" i="10" s="1"/>
  <c r="W55" i="10"/>
  <c r="X55" i="10" s="1"/>
  <c r="W54" i="10"/>
  <c r="X54" i="10" s="1"/>
  <c r="W53" i="10"/>
  <c r="X53" i="10" s="1"/>
  <c r="W52" i="10"/>
  <c r="X52" i="10" s="1"/>
  <c r="W51" i="10"/>
  <c r="X51" i="10" s="1"/>
  <c r="W50" i="10"/>
  <c r="X50" i="10" s="1"/>
  <c r="W49" i="10"/>
  <c r="X49" i="10" s="1"/>
  <c r="W48" i="10"/>
  <c r="X48" i="10" s="1"/>
  <c r="W47" i="10"/>
  <c r="X47" i="10" s="1"/>
  <c r="W46" i="10"/>
  <c r="X46" i="10" s="1"/>
  <c r="W45" i="10"/>
  <c r="X45" i="10" s="1"/>
  <c r="W44" i="10"/>
  <c r="X44" i="10" s="1"/>
  <c r="W43" i="10"/>
  <c r="X43" i="10" s="1"/>
  <c r="W42" i="10"/>
  <c r="X42" i="10" s="1"/>
  <c r="W41" i="10"/>
  <c r="X41" i="10" s="1"/>
  <c r="W40" i="10"/>
  <c r="X40" i="10" s="1"/>
  <c r="W39" i="10"/>
  <c r="X39" i="10" s="1"/>
  <c r="W38" i="10"/>
  <c r="X38" i="10" s="1"/>
  <c r="W37" i="10"/>
  <c r="X37" i="10" s="1"/>
  <c r="W36" i="10"/>
  <c r="X36" i="10" s="1"/>
  <c r="W35" i="10"/>
  <c r="X35" i="10" s="1"/>
  <c r="W34" i="10"/>
  <c r="X34" i="10" s="1"/>
  <c r="W33" i="10"/>
  <c r="X33" i="10" s="1"/>
  <c r="W32" i="10"/>
  <c r="X32" i="10" s="1"/>
  <c r="W31" i="10"/>
  <c r="X31" i="10" s="1"/>
  <c r="W30" i="10"/>
  <c r="X30" i="10" s="1"/>
  <c r="W29" i="10"/>
  <c r="X29" i="10" s="1"/>
  <c r="W28" i="10"/>
  <c r="X28" i="10" s="1"/>
  <c r="W27" i="10"/>
  <c r="X27" i="10" s="1"/>
  <c r="W26" i="10"/>
  <c r="X26" i="10" s="1"/>
  <c r="W25" i="10"/>
  <c r="X25" i="10" s="1"/>
  <c r="W24" i="10"/>
  <c r="X24" i="10" s="1"/>
  <c r="W23" i="10"/>
  <c r="X23" i="10" s="1"/>
  <c r="W22" i="10"/>
  <c r="X22" i="10" s="1"/>
  <c r="W21" i="10"/>
  <c r="X21" i="10" s="1"/>
  <c r="W20" i="10"/>
  <c r="X20" i="10" s="1"/>
  <c r="W19" i="10"/>
  <c r="X19" i="10" s="1"/>
  <c r="W18" i="10"/>
  <c r="X18" i="10" s="1"/>
  <c r="W17" i="10"/>
  <c r="X17" i="10" s="1"/>
  <c r="W16" i="10"/>
  <c r="X16" i="10" s="1"/>
  <c r="W15" i="10"/>
  <c r="X15" i="10" s="1"/>
  <c r="W14" i="10"/>
  <c r="X14" i="10" s="1"/>
  <c r="W13" i="10"/>
  <c r="X13" i="10" s="1"/>
  <c r="W12" i="10"/>
  <c r="X12" i="10" s="1"/>
  <c r="W11" i="10"/>
  <c r="X11" i="10" s="1"/>
  <c r="W10" i="10"/>
  <c r="X10" i="10" s="1"/>
  <c r="W9" i="10"/>
  <c r="X9" i="10" s="1"/>
  <c r="W8" i="10"/>
  <c r="X8" i="10" s="1"/>
  <c r="W7" i="10"/>
  <c r="X7" i="10" s="1"/>
  <c r="W6" i="10"/>
  <c r="X6" i="10" s="1"/>
  <c r="W5" i="10"/>
  <c r="X5" i="10" s="1"/>
  <c r="W4" i="10"/>
  <c r="X4" i="10" s="1"/>
  <c r="S1301" i="8"/>
  <c r="R1301" i="8"/>
  <c r="S1300" i="8"/>
  <c r="R1300" i="8"/>
  <c r="S1299" i="8"/>
  <c r="R1299" i="8"/>
  <c r="S1298" i="8"/>
  <c r="R1298" i="8"/>
  <c r="S1297" i="8"/>
  <c r="R1297" i="8"/>
  <c r="S1296" i="8"/>
  <c r="R1296" i="8"/>
  <c r="S1295" i="8"/>
  <c r="R1295" i="8"/>
  <c r="S1294" i="8"/>
  <c r="R1294" i="8"/>
  <c r="S1293" i="8"/>
  <c r="R1293" i="8"/>
  <c r="S1292" i="8"/>
  <c r="R1292" i="8"/>
  <c r="S1291" i="8"/>
  <c r="R1291" i="8"/>
  <c r="S1290" i="8"/>
  <c r="R1290" i="8"/>
  <c r="S1289" i="8"/>
  <c r="R1289" i="8"/>
  <c r="S1288" i="8"/>
  <c r="R1288" i="8"/>
  <c r="S1287" i="8"/>
  <c r="R1287" i="8"/>
  <c r="S1286" i="8"/>
  <c r="R1286" i="8"/>
  <c r="S1285" i="8"/>
  <c r="R1285" i="8"/>
  <c r="S1284" i="8"/>
  <c r="R1284" i="8"/>
  <c r="S1283" i="8"/>
  <c r="R1283" i="8"/>
  <c r="S1282" i="8"/>
  <c r="R1282" i="8"/>
  <c r="S1281" i="8"/>
  <c r="R1281" i="8"/>
  <c r="S1280" i="8"/>
  <c r="R1280" i="8"/>
  <c r="S1279" i="8"/>
  <c r="R1279" i="8"/>
  <c r="S1278" i="8"/>
  <c r="R1278" i="8"/>
  <c r="R1277" i="8"/>
  <c r="S1277" i="8" s="1"/>
  <c r="R1276" i="8"/>
  <c r="S1276" i="8" s="1"/>
  <c r="S1275" i="8"/>
  <c r="R1275" i="8"/>
  <c r="S1274" i="8"/>
  <c r="R1274" i="8"/>
  <c r="S1273" i="8"/>
  <c r="R1273" i="8"/>
  <c r="S1272" i="8"/>
  <c r="R1272" i="8"/>
  <c r="S1271" i="8"/>
  <c r="R1271" i="8"/>
  <c r="S1270" i="8"/>
  <c r="R1270" i="8"/>
  <c r="S1269" i="8"/>
  <c r="R1269" i="8"/>
  <c r="S1268" i="8"/>
  <c r="R1268" i="8"/>
  <c r="R1267" i="8"/>
  <c r="S1267" i="8" s="1"/>
  <c r="R1266" i="8"/>
  <c r="S1266" i="8" s="1"/>
  <c r="S1265" i="8"/>
  <c r="R1265" i="8"/>
  <c r="S1264" i="8"/>
  <c r="R1264" i="8"/>
  <c r="S1263" i="8"/>
  <c r="R1263" i="8"/>
  <c r="S1262" i="8"/>
  <c r="R1262" i="8"/>
  <c r="S1261" i="8"/>
  <c r="R1261" i="8"/>
  <c r="S1260" i="8"/>
  <c r="R1260" i="8"/>
  <c r="S1259" i="8"/>
  <c r="R1259" i="8"/>
  <c r="S1258" i="8"/>
  <c r="R1258" i="8"/>
  <c r="S1257" i="8"/>
  <c r="R1257" i="8"/>
  <c r="S1256" i="8"/>
  <c r="R1256" i="8"/>
  <c r="S1255" i="8"/>
  <c r="R1255" i="8"/>
  <c r="S1254" i="8"/>
  <c r="R1254" i="8"/>
  <c r="S1253" i="8"/>
  <c r="R1253" i="8"/>
  <c r="S1252" i="8"/>
  <c r="R1252" i="8"/>
  <c r="S1251" i="8"/>
  <c r="R1251" i="8"/>
  <c r="S1250" i="8"/>
  <c r="R1250" i="8"/>
  <c r="S1249" i="8"/>
  <c r="R1249" i="8"/>
  <c r="S1248" i="8"/>
  <c r="R1248" i="8"/>
  <c r="S1247" i="8"/>
  <c r="R1247" i="8"/>
  <c r="S1246" i="8"/>
  <c r="R1246" i="8"/>
  <c r="S1245" i="8"/>
  <c r="R1245" i="8"/>
  <c r="S1244" i="8"/>
  <c r="R1244" i="8"/>
  <c r="S1243" i="8"/>
  <c r="R1243" i="8"/>
  <c r="S1242" i="8"/>
  <c r="R1242" i="8"/>
  <c r="S1241" i="8"/>
  <c r="R1241" i="8"/>
  <c r="S1240" i="8"/>
  <c r="R1240" i="8"/>
  <c r="S1239" i="8"/>
  <c r="R1239" i="8"/>
  <c r="S1238" i="8"/>
  <c r="R1238" i="8"/>
  <c r="S1237" i="8"/>
  <c r="R1237" i="8"/>
  <c r="R1236" i="8"/>
  <c r="S1236" i="8" s="1"/>
  <c r="S1235" i="8"/>
  <c r="R1235" i="8"/>
  <c r="S1234" i="8"/>
  <c r="R1234" i="8"/>
  <c r="S1233" i="8"/>
  <c r="R1233" i="8"/>
  <c r="S1232" i="8"/>
  <c r="R1232" i="8"/>
  <c r="S1231" i="8"/>
  <c r="R1231" i="8"/>
  <c r="S1230" i="8"/>
  <c r="R1230" i="8"/>
  <c r="S1229" i="8"/>
  <c r="R1229" i="8"/>
  <c r="S1228" i="8"/>
  <c r="R1228" i="8"/>
  <c r="S1227" i="8"/>
  <c r="R1227" i="8"/>
  <c r="S1226" i="8"/>
  <c r="R1226" i="8"/>
  <c r="S1225" i="8"/>
  <c r="R1225" i="8"/>
  <c r="S1224" i="8"/>
  <c r="R1224" i="8"/>
  <c r="S1223" i="8"/>
  <c r="R1223" i="8"/>
  <c r="S1222" i="8"/>
  <c r="R1222" i="8"/>
  <c r="S1221" i="8"/>
  <c r="R1221" i="8"/>
  <c r="S1220" i="8"/>
  <c r="R1220" i="8"/>
  <c r="S1219" i="8"/>
  <c r="R1219" i="8"/>
  <c r="S1218" i="8"/>
  <c r="R1218" i="8"/>
  <c r="S1217" i="8"/>
  <c r="R1217" i="8"/>
  <c r="S1216" i="8"/>
  <c r="R1216" i="8"/>
  <c r="S1215" i="8"/>
  <c r="R1215" i="8"/>
  <c r="R1214" i="8"/>
  <c r="S1214" i="8" s="1"/>
  <c r="R1213" i="8"/>
  <c r="S1213" i="8" s="1"/>
  <c r="S1212" i="8"/>
  <c r="R1212" i="8"/>
  <c r="S1211" i="8"/>
  <c r="R1211" i="8"/>
  <c r="S1210" i="8"/>
  <c r="R1210" i="8"/>
  <c r="S1209" i="8"/>
  <c r="R1209" i="8"/>
  <c r="S1208" i="8"/>
  <c r="R1208" i="8"/>
  <c r="S1207" i="8"/>
  <c r="R1207" i="8"/>
  <c r="S1206" i="8"/>
  <c r="R1206" i="8"/>
  <c r="S1205" i="8"/>
  <c r="R1205" i="8"/>
  <c r="R1204" i="8"/>
  <c r="S1204" i="8" s="1"/>
  <c r="S1203" i="8"/>
  <c r="R1203" i="8"/>
  <c r="S1202" i="8"/>
  <c r="R1202" i="8"/>
  <c r="S1201" i="8"/>
  <c r="R1201" i="8"/>
  <c r="S1200" i="8"/>
  <c r="R1200" i="8"/>
  <c r="S1199" i="8"/>
  <c r="R1199" i="8"/>
  <c r="S1198" i="8"/>
  <c r="R1198" i="8"/>
  <c r="S1197" i="8"/>
  <c r="R1197" i="8"/>
  <c r="S1196" i="8"/>
  <c r="R1196" i="8"/>
  <c r="S1195" i="8"/>
  <c r="R1195" i="8"/>
  <c r="S1194" i="8"/>
  <c r="R1194" i="8"/>
  <c r="S1193" i="8"/>
  <c r="R1193" i="8"/>
  <c r="S1192" i="8"/>
  <c r="R1192" i="8"/>
  <c r="S1191" i="8"/>
  <c r="R1191" i="8"/>
  <c r="S1190" i="8"/>
  <c r="R1190" i="8"/>
  <c r="S1189" i="8"/>
  <c r="R1189" i="8"/>
  <c r="S1188" i="8"/>
  <c r="R1188" i="8"/>
  <c r="S1187" i="8"/>
  <c r="R1187" i="8"/>
  <c r="S1186" i="8"/>
  <c r="R1186" i="8"/>
  <c r="S1185" i="8"/>
  <c r="R1185" i="8"/>
  <c r="S1184" i="8"/>
  <c r="R1184" i="8"/>
  <c r="S1183" i="8"/>
  <c r="R1183" i="8"/>
  <c r="S1182" i="8"/>
  <c r="R1182" i="8"/>
  <c r="S1181" i="8"/>
  <c r="R1181" i="8"/>
  <c r="S1180" i="8"/>
  <c r="R1180" i="8"/>
  <c r="S1179" i="8"/>
  <c r="R1179" i="8"/>
  <c r="S1178" i="8"/>
  <c r="R1178" i="8"/>
  <c r="S1177" i="8"/>
  <c r="R1177" i="8"/>
  <c r="S1176" i="8"/>
  <c r="R1176" i="8"/>
  <c r="S1175" i="8"/>
  <c r="R1175" i="8"/>
  <c r="S1174" i="8"/>
  <c r="R1174" i="8"/>
  <c r="S1173" i="8"/>
  <c r="R1173" i="8"/>
  <c r="S1172" i="8"/>
  <c r="R1172" i="8"/>
  <c r="S1171" i="8"/>
  <c r="R1171" i="8"/>
  <c r="S1170" i="8"/>
  <c r="R1170" i="8"/>
  <c r="S1169" i="8"/>
  <c r="R1169" i="8"/>
  <c r="S1168" i="8"/>
  <c r="R1168" i="8"/>
  <c r="S1167" i="8"/>
  <c r="R1167" i="8"/>
  <c r="S1166" i="8"/>
  <c r="R1166" i="8"/>
  <c r="S1165" i="8"/>
  <c r="R1165" i="8"/>
  <c r="S1164" i="8"/>
  <c r="R1164" i="8"/>
  <c r="S1163" i="8"/>
  <c r="R1163" i="8"/>
  <c r="S1162" i="8"/>
  <c r="R1162" i="8"/>
  <c r="S1161" i="8"/>
  <c r="R1161" i="8"/>
  <c r="S1160" i="8"/>
  <c r="R1160" i="8"/>
  <c r="S1159" i="8"/>
  <c r="R1159" i="8"/>
  <c r="R1158" i="8"/>
  <c r="S1158" i="8" s="1"/>
  <c r="R1157" i="8"/>
  <c r="S1157" i="8" s="1"/>
  <c r="R1156" i="8"/>
  <c r="S1156" i="8" s="1"/>
  <c r="S1155" i="8"/>
  <c r="R1155" i="8"/>
  <c r="S1154" i="8"/>
  <c r="R1154" i="8"/>
  <c r="S1153" i="8"/>
  <c r="R1153" i="8"/>
  <c r="S1152" i="8"/>
  <c r="R1152" i="8"/>
  <c r="S1151" i="8"/>
  <c r="R1151" i="8"/>
  <c r="S1150" i="8"/>
  <c r="R1150" i="8"/>
  <c r="S1149" i="8"/>
  <c r="R1149" i="8"/>
  <c r="S1148" i="8"/>
  <c r="R1148" i="8"/>
  <c r="S1147" i="8"/>
  <c r="R1147" i="8"/>
  <c r="S1146" i="8"/>
  <c r="R1146" i="8"/>
  <c r="S1145" i="8"/>
  <c r="R1145" i="8"/>
  <c r="S1144" i="8"/>
  <c r="R1144" i="8"/>
  <c r="S1143" i="8"/>
  <c r="R1143" i="8"/>
  <c r="R1142" i="8"/>
  <c r="S1142" i="8" s="1"/>
  <c r="R1141" i="8"/>
  <c r="S1141" i="8" s="1"/>
  <c r="R1140" i="8"/>
  <c r="S1140" i="8" s="1"/>
  <c r="S1139" i="8"/>
  <c r="R1139" i="8"/>
  <c r="S1138" i="8"/>
  <c r="R1138" i="8"/>
  <c r="S1137" i="8"/>
  <c r="R1137" i="8"/>
  <c r="S1136" i="8"/>
  <c r="R1136" i="8"/>
  <c r="S1135" i="8"/>
  <c r="R1135" i="8"/>
  <c r="S1134" i="8"/>
  <c r="R1134" i="8"/>
  <c r="S1133" i="8"/>
  <c r="R1133" i="8"/>
  <c r="S1132" i="8"/>
  <c r="R1132" i="8"/>
  <c r="S1131" i="8"/>
  <c r="R1131" i="8"/>
  <c r="S1130" i="8"/>
  <c r="R1130" i="8"/>
  <c r="S1129" i="8"/>
  <c r="R1129" i="8"/>
  <c r="S1128" i="8"/>
  <c r="R1128" i="8"/>
  <c r="S1127" i="8"/>
  <c r="R1127" i="8"/>
  <c r="S1126" i="8"/>
  <c r="R1126" i="8"/>
  <c r="S1125" i="8"/>
  <c r="R1125" i="8"/>
  <c r="S1124" i="8"/>
  <c r="R1124" i="8"/>
  <c r="S1123" i="8"/>
  <c r="R1123" i="8"/>
  <c r="S1122" i="8"/>
  <c r="R1122" i="8"/>
  <c r="S1121" i="8"/>
  <c r="R1121" i="8"/>
  <c r="S1120" i="8"/>
  <c r="R1120" i="8"/>
  <c r="S1119" i="8"/>
  <c r="R1119" i="8"/>
  <c r="S1118" i="8"/>
  <c r="R1118" i="8"/>
  <c r="S1117" i="8"/>
  <c r="R1117" i="8"/>
  <c r="S1116" i="8"/>
  <c r="R1116" i="8"/>
  <c r="S1115" i="8"/>
  <c r="R1115" i="8"/>
  <c r="S1114" i="8"/>
  <c r="R1114" i="8"/>
  <c r="S1113" i="8"/>
  <c r="R1113" i="8"/>
  <c r="S1112" i="8"/>
  <c r="R1112" i="8"/>
  <c r="S1111" i="8"/>
  <c r="R1111" i="8"/>
  <c r="S1110" i="8"/>
  <c r="R1110" i="8"/>
  <c r="S1109" i="8"/>
  <c r="R1109" i="8"/>
  <c r="S1108" i="8"/>
  <c r="R1108" i="8"/>
  <c r="S1107" i="8"/>
  <c r="R1107" i="8"/>
  <c r="S1106" i="8"/>
  <c r="R1106" i="8"/>
  <c r="S1105" i="8"/>
  <c r="R1105" i="8"/>
  <c r="S1104" i="8"/>
  <c r="R1104" i="8"/>
  <c r="S1103" i="8"/>
  <c r="R1103" i="8"/>
  <c r="S1102" i="8"/>
  <c r="R1102" i="8"/>
  <c r="S1101" i="8"/>
  <c r="R1101" i="8"/>
  <c r="S1100" i="8"/>
  <c r="R1100" i="8"/>
  <c r="S1099" i="8"/>
  <c r="R1099" i="8"/>
  <c r="S1098" i="8"/>
  <c r="R1098" i="8"/>
  <c r="S1097" i="8"/>
  <c r="R1097" i="8"/>
  <c r="S1096" i="8"/>
  <c r="R1096" i="8"/>
  <c r="S1095" i="8"/>
  <c r="R1095" i="8"/>
  <c r="S1094" i="8"/>
  <c r="R1094" i="8"/>
  <c r="S1093" i="8"/>
  <c r="R1093" i="8"/>
  <c r="S1092" i="8"/>
  <c r="R1092" i="8"/>
  <c r="S1091" i="8"/>
  <c r="R1091" i="8"/>
  <c r="S1090" i="8"/>
  <c r="R1090" i="8"/>
  <c r="S1089" i="8"/>
  <c r="R1089" i="8"/>
  <c r="S1088" i="8"/>
  <c r="R1088" i="8"/>
  <c r="S1087" i="8"/>
  <c r="R1087" i="8"/>
  <c r="S1086" i="8"/>
  <c r="R1086" i="8"/>
  <c r="S1085" i="8"/>
  <c r="R1085" i="8"/>
  <c r="S1084" i="8"/>
  <c r="R1084" i="8"/>
  <c r="S1083" i="8"/>
  <c r="R1083" i="8"/>
  <c r="S1082" i="8"/>
  <c r="R1082" i="8"/>
  <c r="S1081" i="8"/>
  <c r="R1081" i="8"/>
  <c r="S1080" i="8"/>
  <c r="R1080" i="8"/>
  <c r="S1079" i="8"/>
  <c r="R1079" i="8"/>
  <c r="S1078" i="8"/>
  <c r="R1078" i="8"/>
  <c r="S1077" i="8"/>
  <c r="R1077" i="8"/>
  <c r="S1076" i="8"/>
  <c r="R1076" i="8"/>
  <c r="S1075" i="8"/>
  <c r="R1075" i="8"/>
  <c r="S1074" i="8"/>
  <c r="R1074" i="8"/>
  <c r="S1073" i="8"/>
  <c r="R1073" i="8"/>
  <c r="S1072" i="8"/>
  <c r="R1072" i="8"/>
  <c r="S1071" i="8"/>
  <c r="R1071" i="8"/>
  <c r="S1070" i="8"/>
  <c r="R1070" i="8"/>
  <c r="S1069" i="8"/>
  <c r="R1069" i="8"/>
  <c r="S1068" i="8"/>
  <c r="R1068" i="8"/>
  <c r="S1067" i="8"/>
  <c r="R1067" i="8"/>
  <c r="S1066" i="8"/>
  <c r="R1066" i="8"/>
  <c r="S1065" i="8"/>
  <c r="R1065" i="8"/>
  <c r="R1064" i="8"/>
  <c r="S1064" i="8" s="1"/>
  <c r="S1063" i="8"/>
  <c r="R1063" i="8"/>
  <c r="R1062" i="8"/>
  <c r="S1062" i="8" s="1"/>
  <c r="S1061" i="8"/>
  <c r="R1061" i="8"/>
  <c r="R1060" i="8"/>
  <c r="S1060" i="8" s="1"/>
  <c r="S1059" i="8"/>
  <c r="R1059" i="8"/>
  <c r="S1058" i="8"/>
  <c r="R1058" i="8"/>
  <c r="S1057" i="8"/>
  <c r="R1057" i="8"/>
  <c r="S1056" i="8"/>
  <c r="R1056" i="8"/>
  <c r="S1055" i="8"/>
  <c r="R1055" i="8"/>
  <c r="S1054" i="8"/>
  <c r="R1054" i="8"/>
  <c r="S1053" i="8"/>
  <c r="R1053" i="8"/>
  <c r="S1052" i="8"/>
  <c r="R1052" i="8"/>
  <c r="S1051" i="8"/>
  <c r="R1051" i="8"/>
  <c r="S1050" i="8"/>
  <c r="R1050" i="8"/>
  <c r="S1049" i="8"/>
  <c r="R1049" i="8"/>
  <c r="S1048" i="8"/>
  <c r="R1048" i="8"/>
  <c r="S1047" i="8"/>
  <c r="R1047" i="8"/>
  <c r="S1046" i="8"/>
  <c r="R1046" i="8"/>
  <c r="S1045" i="8"/>
  <c r="R1045" i="8"/>
  <c r="S1044" i="8"/>
  <c r="R1044" i="8"/>
  <c r="S1043" i="8"/>
  <c r="R1043" i="8"/>
  <c r="S1042" i="8"/>
  <c r="R1042" i="8"/>
  <c r="S1041" i="8"/>
  <c r="R1041" i="8"/>
  <c r="S1040" i="8"/>
  <c r="R1040" i="8"/>
  <c r="S1039" i="8"/>
  <c r="R1039" i="8"/>
  <c r="S1038" i="8"/>
  <c r="R1038" i="8"/>
  <c r="S1037" i="8"/>
  <c r="R1037" i="8"/>
  <c r="S1036" i="8"/>
  <c r="R1036" i="8"/>
  <c r="S1035" i="8"/>
  <c r="R1035" i="8"/>
  <c r="S1034" i="8"/>
  <c r="R1034" i="8"/>
  <c r="S1033" i="8"/>
  <c r="R1033" i="8"/>
  <c r="S1032" i="8"/>
  <c r="R1032" i="8"/>
  <c r="S1031" i="8"/>
  <c r="R1031" i="8"/>
  <c r="S1030" i="8"/>
  <c r="R1030" i="8"/>
  <c r="S1029" i="8"/>
  <c r="R1029" i="8"/>
  <c r="S1028" i="8"/>
  <c r="R1028" i="8"/>
  <c r="S1027" i="8"/>
  <c r="R1027" i="8"/>
  <c r="S1026" i="8"/>
  <c r="R1026" i="8"/>
  <c r="S1025" i="8"/>
  <c r="R1025" i="8"/>
  <c r="S1024" i="8"/>
  <c r="R1024" i="8"/>
  <c r="S1023" i="8"/>
  <c r="R1023" i="8"/>
  <c r="S1022" i="8"/>
  <c r="R1022" i="8"/>
  <c r="S1021" i="8"/>
  <c r="R1021" i="8"/>
  <c r="S1020" i="8"/>
  <c r="R1020" i="8"/>
  <c r="S1019" i="8"/>
  <c r="R1019" i="8"/>
  <c r="S1018" i="8"/>
  <c r="R1018" i="8"/>
  <c r="S1017" i="8"/>
  <c r="R1017" i="8"/>
  <c r="S1016" i="8"/>
  <c r="R1016" i="8"/>
  <c r="S1015" i="8"/>
  <c r="R1015" i="8"/>
  <c r="S1014" i="8"/>
  <c r="R1014" i="8"/>
  <c r="S1013" i="8"/>
  <c r="R1013" i="8"/>
  <c r="S1012" i="8"/>
  <c r="R1012" i="8"/>
  <c r="S1011" i="8"/>
  <c r="R1011" i="8"/>
  <c r="S1010" i="8"/>
  <c r="R1010" i="8"/>
  <c r="S1009" i="8"/>
  <c r="R1009" i="8"/>
  <c r="S1008" i="8"/>
  <c r="R1008" i="8"/>
  <c r="S1007" i="8"/>
  <c r="R1007" i="8"/>
  <c r="S1006" i="8"/>
  <c r="R1006" i="8"/>
  <c r="S1005" i="8"/>
  <c r="R1005" i="8"/>
  <c r="S1004" i="8"/>
  <c r="R1004" i="8"/>
  <c r="S1003" i="8"/>
  <c r="R1003" i="8"/>
  <c r="S1002" i="8"/>
  <c r="R1002" i="8"/>
  <c r="S1001" i="8"/>
  <c r="R1001" i="8"/>
  <c r="S1000" i="8"/>
  <c r="R1000" i="8"/>
  <c r="R999" i="8"/>
  <c r="S999" i="8" s="1"/>
  <c r="R998" i="8"/>
  <c r="S998" i="8" s="1"/>
  <c r="R997" i="8"/>
  <c r="S997" i="8" s="1"/>
  <c r="R996" i="8"/>
  <c r="S996" i="8" s="1"/>
  <c r="R995" i="8"/>
  <c r="S995" i="8" s="1"/>
  <c r="R994" i="8"/>
  <c r="S994" i="8" s="1"/>
  <c r="R993" i="8"/>
  <c r="S993" i="8" s="1"/>
  <c r="R992" i="8"/>
  <c r="S992" i="8" s="1"/>
  <c r="R991" i="8"/>
  <c r="S991" i="8" s="1"/>
  <c r="R990" i="8"/>
  <c r="S990" i="8" s="1"/>
  <c r="R989" i="8"/>
  <c r="S989" i="8" s="1"/>
  <c r="R988" i="8"/>
  <c r="S988" i="8" s="1"/>
  <c r="R987" i="8"/>
  <c r="S987" i="8" s="1"/>
  <c r="S986" i="8"/>
  <c r="R986" i="8"/>
  <c r="S985" i="8"/>
  <c r="R985" i="8"/>
  <c r="S984" i="8"/>
  <c r="R984" i="8"/>
  <c r="S983" i="8"/>
  <c r="R983" i="8"/>
  <c r="S982" i="8"/>
  <c r="R982" i="8"/>
  <c r="S981" i="8"/>
  <c r="R981" i="8"/>
  <c r="S980" i="8"/>
  <c r="R980" i="8"/>
  <c r="S979" i="8"/>
  <c r="R979" i="8"/>
  <c r="S978" i="8"/>
  <c r="R978" i="8"/>
  <c r="S977" i="8"/>
  <c r="R977" i="8"/>
  <c r="S976" i="8"/>
  <c r="R976" i="8"/>
  <c r="S975" i="8"/>
  <c r="R975" i="8"/>
  <c r="S974" i="8"/>
  <c r="R974" i="8"/>
  <c r="S973" i="8"/>
  <c r="R973" i="8"/>
  <c r="S972" i="8"/>
  <c r="R972" i="8"/>
  <c r="S971" i="8"/>
  <c r="R971" i="8"/>
  <c r="S970" i="8"/>
  <c r="R970" i="8"/>
  <c r="S969" i="8"/>
  <c r="R969" i="8"/>
  <c r="S968" i="8"/>
  <c r="R968" i="8"/>
  <c r="S967" i="8"/>
  <c r="R967" i="8"/>
  <c r="S966" i="8"/>
  <c r="R966" i="8"/>
  <c r="S965" i="8"/>
  <c r="R965" i="8"/>
  <c r="S964" i="8"/>
  <c r="R964" i="8"/>
  <c r="S963" i="8"/>
  <c r="R963" i="8"/>
  <c r="S962" i="8"/>
  <c r="R962" i="8"/>
  <c r="S961" i="8"/>
  <c r="R961" i="8"/>
  <c r="S960" i="8"/>
  <c r="R960" i="8"/>
  <c r="S959" i="8"/>
  <c r="R959" i="8"/>
  <c r="S958" i="8"/>
  <c r="R958" i="8"/>
  <c r="S957" i="8"/>
  <c r="R957" i="8"/>
  <c r="S956" i="8"/>
  <c r="R956" i="8"/>
  <c r="S955" i="8"/>
  <c r="R955" i="8"/>
  <c r="S954" i="8"/>
  <c r="R954" i="8"/>
  <c r="S953" i="8"/>
  <c r="R953" i="8"/>
  <c r="S952" i="8"/>
  <c r="R952" i="8"/>
  <c r="S951" i="8"/>
  <c r="R951" i="8"/>
  <c r="S950" i="8"/>
  <c r="R950" i="8"/>
  <c r="S949" i="8"/>
  <c r="R949" i="8"/>
  <c r="S948" i="8"/>
  <c r="R948" i="8"/>
  <c r="S947" i="8"/>
  <c r="R947" i="8"/>
  <c r="S946" i="8"/>
  <c r="R946" i="8"/>
  <c r="S945" i="8"/>
  <c r="R945" i="8"/>
  <c r="S944" i="8"/>
  <c r="R944" i="8"/>
  <c r="S943" i="8"/>
  <c r="R943" i="8"/>
  <c r="S942" i="8"/>
  <c r="R942" i="8"/>
  <c r="S941" i="8"/>
  <c r="R941" i="8"/>
  <c r="S940" i="8"/>
  <c r="R940" i="8"/>
  <c r="S939" i="8"/>
  <c r="R939" i="8"/>
  <c r="S938" i="8"/>
  <c r="R938" i="8"/>
  <c r="S937" i="8"/>
  <c r="R937" i="8"/>
  <c r="S936" i="8"/>
  <c r="R936" i="8"/>
  <c r="S935" i="8"/>
  <c r="R935" i="8"/>
  <c r="S934" i="8"/>
  <c r="R934" i="8"/>
  <c r="S933" i="8"/>
  <c r="R933" i="8"/>
  <c r="S932" i="8"/>
  <c r="R932" i="8"/>
  <c r="S931" i="8"/>
  <c r="R931" i="8"/>
  <c r="S930" i="8"/>
  <c r="R930" i="8"/>
  <c r="S929" i="8"/>
  <c r="R929" i="8"/>
  <c r="S928" i="8"/>
  <c r="R928" i="8"/>
  <c r="S927" i="8"/>
  <c r="R927" i="8"/>
  <c r="S926" i="8"/>
  <c r="R926" i="8"/>
  <c r="S925" i="8"/>
  <c r="R925" i="8"/>
  <c r="S924" i="8"/>
  <c r="R924" i="8"/>
  <c r="S923" i="8"/>
  <c r="R923" i="8"/>
  <c r="S922" i="8"/>
  <c r="R922" i="8"/>
  <c r="S921" i="8"/>
  <c r="R921" i="8"/>
  <c r="S920" i="8"/>
  <c r="R920" i="8"/>
  <c r="S919" i="8"/>
  <c r="R919" i="8"/>
  <c r="S918" i="8"/>
  <c r="R918" i="8"/>
  <c r="S917" i="8"/>
  <c r="R917" i="8"/>
  <c r="S916" i="8"/>
  <c r="R916" i="8"/>
  <c r="S915" i="8"/>
  <c r="R915" i="8"/>
  <c r="S914" i="8"/>
  <c r="R914" i="8"/>
  <c r="S913" i="8"/>
  <c r="R913" i="8"/>
  <c r="S912" i="8"/>
  <c r="R912" i="8"/>
  <c r="S911" i="8"/>
  <c r="R911" i="8"/>
  <c r="S910" i="8"/>
  <c r="R910" i="8"/>
  <c r="S909" i="8"/>
  <c r="R909" i="8"/>
  <c r="S908" i="8"/>
  <c r="R908" i="8"/>
  <c r="S907" i="8"/>
  <c r="R907" i="8"/>
  <c r="S906" i="8"/>
  <c r="R906" i="8"/>
  <c r="S905" i="8"/>
  <c r="R905" i="8"/>
  <c r="S904" i="8"/>
  <c r="R904" i="8"/>
  <c r="S903" i="8"/>
  <c r="R903" i="8"/>
  <c r="S902" i="8"/>
  <c r="R902" i="8"/>
  <c r="S901" i="8"/>
  <c r="R901" i="8"/>
  <c r="S900" i="8"/>
  <c r="R900" i="8"/>
  <c r="S899" i="8"/>
  <c r="R899" i="8"/>
  <c r="S898" i="8"/>
  <c r="R898" i="8"/>
  <c r="S897" i="8"/>
  <c r="R897" i="8"/>
  <c r="S896" i="8"/>
  <c r="R896" i="8"/>
  <c r="S895" i="8"/>
  <c r="R895" i="8"/>
  <c r="S894" i="8"/>
  <c r="R894" i="8"/>
  <c r="S893" i="8"/>
  <c r="R893" i="8"/>
  <c r="S892" i="8"/>
  <c r="R892" i="8"/>
  <c r="S891" i="8"/>
  <c r="R891" i="8"/>
  <c r="S890" i="8"/>
  <c r="R890" i="8"/>
  <c r="S889" i="8"/>
  <c r="R889" i="8"/>
  <c r="S888" i="8"/>
  <c r="R888" i="8"/>
  <c r="S887" i="8"/>
  <c r="R887" i="8"/>
  <c r="S886" i="8"/>
  <c r="R886" i="8"/>
  <c r="S885" i="8"/>
  <c r="R885" i="8"/>
  <c r="S884" i="8"/>
  <c r="R884" i="8"/>
  <c r="S883" i="8"/>
  <c r="R883" i="8"/>
  <c r="S882" i="8"/>
  <c r="R882" i="8"/>
  <c r="S881" i="8"/>
  <c r="R881" i="8"/>
  <c r="S880" i="8"/>
  <c r="R880" i="8"/>
  <c r="S879" i="8"/>
  <c r="R879" i="8"/>
  <c r="S878" i="8"/>
  <c r="R878" i="8"/>
  <c r="S877" i="8"/>
  <c r="R877" i="8"/>
  <c r="S876" i="8"/>
  <c r="R876" i="8"/>
  <c r="S875" i="8"/>
  <c r="R875" i="8"/>
  <c r="S874" i="8"/>
  <c r="R874" i="8"/>
  <c r="S873" i="8"/>
  <c r="R873" i="8"/>
  <c r="S872" i="8"/>
  <c r="R872" i="8"/>
  <c r="S871" i="8"/>
  <c r="R871" i="8"/>
  <c r="S870" i="8"/>
  <c r="R870" i="8"/>
  <c r="S869" i="8"/>
  <c r="R869" i="8"/>
  <c r="S868" i="8"/>
  <c r="R868" i="8"/>
  <c r="S867" i="8"/>
  <c r="R867" i="8"/>
  <c r="S866" i="8"/>
  <c r="R866" i="8"/>
  <c r="S865" i="8"/>
  <c r="R865" i="8"/>
  <c r="S864" i="8"/>
  <c r="R864" i="8"/>
  <c r="S863" i="8"/>
  <c r="R863" i="8"/>
  <c r="S862" i="8"/>
  <c r="R862" i="8"/>
  <c r="S861" i="8"/>
  <c r="R861" i="8"/>
  <c r="S860" i="8"/>
  <c r="R860" i="8"/>
  <c r="S859" i="8"/>
  <c r="R859" i="8"/>
  <c r="S858" i="8"/>
  <c r="R858" i="8"/>
  <c r="S857" i="8"/>
  <c r="R857" i="8"/>
  <c r="S856" i="8"/>
  <c r="R856" i="8"/>
  <c r="S855" i="8"/>
  <c r="R855" i="8"/>
  <c r="S854" i="8"/>
  <c r="R854" i="8"/>
  <c r="S853" i="8"/>
  <c r="R853" i="8"/>
  <c r="S852" i="8"/>
  <c r="R852" i="8"/>
  <c r="S851" i="8"/>
  <c r="R851" i="8"/>
  <c r="S850" i="8"/>
  <c r="R850" i="8"/>
  <c r="S849" i="8"/>
  <c r="R849" i="8"/>
  <c r="S848" i="8"/>
  <c r="R848" i="8"/>
  <c r="S847" i="8"/>
  <c r="R847" i="8"/>
  <c r="S846" i="8"/>
  <c r="R846" i="8"/>
  <c r="S845" i="8"/>
  <c r="R845" i="8"/>
  <c r="S844" i="8"/>
  <c r="R844" i="8"/>
  <c r="S843" i="8"/>
  <c r="R843" i="8"/>
  <c r="S842" i="8"/>
  <c r="R842" i="8"/>
  <c r="S841" i="8"/>
  <c r="R841" i="8"/>
  <c r="S840" i="8"/>
  <c r="R840" i="8"/>
  <c r="S839" i="8"/>
  <c r="R839" i="8"/>
  <c r="S838" i="8"/>
  <c r="R838" i="8"/>
  <c r="S837" i="8"/>
  <c r="R837" i="8"/>
  <c r="S836" i="8"/>
  <c r="R836" i="8"/>
  <c r="S835" i="8"/>
  <c r="R835" i="8"/>
  <c r="S834" i="8"/>
  <c r="R834" i="8"/>
  <c r="S833" i="8"/>
  <c r="R833" i="8"/>
  <c r="S832" i="8"/>
  <c r="R832" i="8"/>
  <c r="S831" i="8"/>
  <c r="R831" i="8"/>
  <c r="S830" i="8"/>
  <c r="R830" i="8"/>
  <c r="S829" i="8"/>
  <c r="R829" i="8"/>
  <c r="S828" i="8"/>
  <c r="R828" i="8"/>
  <c r="S827" i="8"/>
  <c r="R827" i="8"/>
  <c r="S826" i="8"/>
  <c r="R826" i="8"/>
  <c r="S825" i="8"/>
  <c r="R825" i="8"/>
  <c r="S824" i="8"/>
  <c r="R824" i="8"/>
  <c r="S823" i="8"/>
  <c r="R823" i="8"/>
  <c r="S822" i="8"/>
  <c r="R822" i="8"/>
  <c r="S821" i="8"/>
  <c r="R821" i="8"/>
  <c r="S820" i="8"/>
  <c r="R820" i="8"/>
  <c r="S819" i="8"/>
  <c r="R819" i="8"/>
  <c r="S818" i="8"/>
  <c r="R818" i="8"/>
  <c r="S817" i="8"/>
  <c r="R817" i="8"/>
  <c r="S816" i="8"/>
  <c r="R816" i="8"/>
  <c r="S815" i="8"/>
  <c r="R815" i="8"/>
  <c r="S814" i="8"/>
  <c r="R814" i="8"/>
  <c r="S813" i="8"/>
  <c r="R813" i="8"/>
  <c r="S812" i="8"/>
  <c r="R812" i="8"/>
  <c r="S811" i="8"/>
  <c r="R811" i="8"/>
  <c r="S810" i="8"/>
  <c r="R810" i="8"/>
  <c r="S809" i="8"/>
  <c r="R809" i="8"/>
  <c r="S808" i="8"/>
  <c r="R808" i="8"/>
  <c r="S807" i="8"/>
  <c r="R807" i="8"/>
  <c r="S806" i="8"/>
  <c r="R806" i="8"/>
  <c r="S805" i="8"/>
  <c r="R805" i="8"/>
  <c r="S804" i="8"/>
  <c r="R804" i="8"/>
  <c r="S803" i="8"/>
  <c r="R803" i="8"/>
  <c r="S802" i="8"/>
  <c r="R802" i="8"/>
  <c r="S801" i="8"/>
  <c r="R801" i="8"/>
  <c r="S800" i="8"/>
  <c r="R800" i="8"/>
  <c r="S799" i="8"/>
  <c r="R799" i="8"/>
  <c r="S798" i="8"/>
  <c r="R798" i="8"/>
  <c r="S797" i="8"/>
  <c r="R797" i="8"/>
  <c r="S796" i="8"/>
  <c r="R796" i="8"/>
  <c r="S795" i="8"/>
  <c r="R795" i="8"/>
  <c r="S794" i="8"/>
  <c r="R794" i="8"/>
  <c r="S793" i="8"/>
  <c r="R793" i="8"/>
  <c r="S792" i="8"/>
  <c r="R792" i="8"/>
  <c r="S791" i="8"/>
  <c r="R791" i="8"/>
  <c r="S790" i="8"/>
  <c r="R790" i="8"/>
  <c r="S789" i="8"/>
  <c r="R789" i="8"/>
  <c r="S788" i="8"/>
  <c r="R788" i="8"/>
  <c r="S787" i="8"/>
  <c r="R787" i="8"/>
  <c r="S786" i="8"/>
  <c r="R786" i="8"/>
  <c r="S785" i="8"/>
  <c r="R785" i="8"/>
  <c r="S784" i="8"/>
  <c r="R784" i="8"/>
  <c r="S783" i="8"/>
  <c r="R783" i="8"/>
  <c r="S782" i="8"/>
  <c r="R782" i="8"/>
  <c r="S781" i="8"/>
  <c r="R781" i="8"/>
  <c r="S780" i="8"/>
  <c r="R780" i="8"/>
  <c r="S779" i="8"/>
  <c r="R779" i="8"/>
  <c r="S778" i="8"/>
  <c r="R778" i="8"/>
  <c r="S777" i="8"/>
  <c r="R777" i="8"/>
  <c r="S776" i="8"/>
  <c r="R776" i="8"/>
  <c r="S775" i="8"/>
  <c r="R775" i="8"/>
  <c r="S774" i="8"/>
  <c r="R774" i="8"/>
  <c r="S773" i="8"/>
  <c r="R773" i="8"/>
  <c r="S772" i="8"/>
  <c r="R772" i="8"/>
  <c r="S771" i="8"/>
  <c r="R771" i="8"/>
  <c r="S770" i="8"/>
  <c r="R770" i="8"/>
  <c r="S769" i="8"/>
  <c r="R769" i="8"/>
  <c r="S768" i="8"/>
  <c r="R768" i="8"/>
  <c r="S767" i="8"/>
  <c r="R767" i="8"/>
  <c r="S766" i="8"/>
  <c r="R766" i="8"/>
  <c r="S765" i="8"/>
  <c r="R765" i="8"/>
  <c r="S764" i="8"/>
  <c r="R764" i="8"/>
  <c r="S763" i="8"/>
  <c r="R763" i="8"/>
  <c r="S762" i="8"/>
  <c r="R762" i="8"/>
  <c r="S761" i="8"/>
  <c r="R761" i="8"/>
  <c r="S760" i="8"/>
  <c r="R760" i="8"/>
  <c r="S759" i="8"/>
  <c r="R759" i="8"/>
  <c r="S758" i="8"/>
  <c r="R758" i="8"/>
  <c r="S757" i="8"/>
  <c r="R757" i="8"/>
  <c r="S756" i="8"/>
  <c r="R756" i="8"/>
  <c r="S755" i="8"/>
  <c r="R755" i="8"/>
  <c r="S754" i="8"/>
  <c r="R754" i="8"/>
  <c r="S753" i="8"/>
  <c r="R753" i="8"/>
  <c r="S752" i="8"/>
  <c r="R752" i="8"/>
  <c r="S751" i="8"/>
  <c r="R751" i="8"/>
  <c r="S750" i="8"/>
  <c r="R750" i="8"/>
  <c r="S749" i="8"/>
  <c r="R749" i="8"/>
  <c r="S748" i="8"/>
  <c r="R748" i="8"/>
  <c r="S747" i="8"/>
  <c r="R747" i="8"/>
  <c r="S746" i="8"/>
  <c r="R746" i="8"/>
  <c r="S745" i="8"/>
  <c r="R745" i="8"/>
  <c r="S744" i="8"/>
  <c r="R744" i="8"/>
  <c r="S743" i="8"/>
  <c r="R743" i="8"/>
  <c r="S742" i="8"/>
  <c r="R742" i="8"/>
  <c r="S741" i="8"/>
  <c r="R741" i="8"/>
  <c r="S740" i="8"/>
  <c r="R740" i="8"/>
  <c r="S739" i="8"/>
  <c r="R739" i="8"/>
  <c r="S738" i="8"/>
  <c r="R738" i="8"/>
  <c r="S737" i="8"/>
  <c r="R737" i="8"/>
  <c r="S736" i="8"/>
  <c r="R736" i="8"/>
  <c r="S735" i="8"/>
  <c r="R735" i="8"/>
  <c r="S734" i="8"/>
  <c r="R734" i="8"/>
  <c r="S733" i="8"/>
  <c r="R733" i="8"/>
  <c r="S732" i="8"/>
  <c r="R732" i="8"/>
  <c r="S731" i="8"/>
  <c r="R731" i="8"/>
  <c r="S730" i="8"/>
  <c r="R730" i="8"/>
  <c r="S729" i="8"/>
  <c r="R729" i="8"/>
  <c r="S728" i="8"/>
  <c r="R728" i="8"/>
  <c r="S727" i="8"/>
  <c r="R727" i="8"/>
  <c r="S726" i="8"/>
  <c r="R726" i="8"/>
  <c r="S725" i="8"/>
  <c r="R725" i="8"/>
  <c r="S724" i="8"/>
  <c r="R724" i="8"/>
  <c r="S723" i="8"/>
  <c r="R723" i="8"/>
  <c r="S722" i="8"/>
  <c r="R722" i="8"/>
  <c r="S721" i="8"/>
  <c r="R721" i="8"/>
  <c r="S720" i="8"/>
  <c r="R720" i="8"/>
  <c r="S719" i="8"/>
  <c r="R719" i="8"/>
  <c r="S718" i="8"/>
  <c r="R718" i="8"/>
  <c r="S717" i="8"/>
  <c r="R717" i="8"/>
  <c r="S716" i="8"/>
  <c r="R716" i="8"/>
  <c r="S715" i="8"/>
  <c r="R715" i="8"/>
  <c r="S714" i="8"/>
  <c r="R714" i="8"/>
  <c r="S713" i="8"/>
  <c r="R713" i="8"/>
  <c r="S712" i="8"/>
  <c r="R712" i="8"/>
  <c r="S711" i="8"/>
  <c r="R711" i="8"/>
  <c r="S710" i="8"/>
  <c r="R710" i="8"/>
  <c r="S709" i="8"/>
  <c r="R709" i="8"/>
  <c r="S708" i="8"/>
  <c r="R708" i="8"/>
  <c r="S707" i="8"/>
  <c r="R707" i="8"/>
  <c r="S706" i="8"/>
  <c r="R706" i="8"/>
  <c r="S705" i="8"/>
  <c r="R705" i="8"/>
  <c r="S704" i="8"/>
  <c r="R704" i="8"/>
  <c r="S703" i="8"/>
  <c r="R703" i="8"/>
  <c r="S702" i="8"/>
  <c r="R702" i="8"/>
  <c r="S701" i="8"/>
  <c r="R701" i="8"/>
  <c r="S700" i="8"/>
  <c r="R700" i="8"/>
  <c r="S699" i="8"/>
  <c r="R699" i="8"/>
  <c r="S698" i="8"/>
  <c r="R698" i="8"/>
  <c r="S697" i="8"/>
  <c r="R697" i="8"/>
  <c r="S696" i="8"/>
  <c r="R696" i="8"/>
  <c r="S695" i="8"/>
  <c r="R695" i="8"/>
  <c r="S694" i="8"/>
  <c r="R694" i="8"/>
  <c r="S693" i="8"/>
  <c r="R693" i="8"/>
  <c r="S692" i="8"/>
  <c r="R692" i="8"/>
  <c r="S691" i="8"/>
  <c r="R691" i="8"/>
  <c r="S690" i="8"/>
  <c r="R690" i="8"/>
  <c r="S689" i="8"/>
  <c r="R689" i="8"/>
  <c r="S688" i="8"/>
  <c r="R688" i="8"/>
  <c r="S687" i="8"/>
  <c r="R687" i="8"/>
  <c r="S686" i="8"/>
  <c r="R686" i="8"/>
  <c r="S685" i="8"/>
  <c r="R685" i="8"/>
  <c r="S684" i="8"/>
  <c r="R684" i="8"/>
  <c r="S683" i="8"/>
  <c r="R683" i="8"/>
  <c r="S682" i="8"/>
  <c r="R682" i="8"/>
  <c r="S681" i="8"/>
  <c r="R681" i="8"/>
  <c r="S680" i="8"/>
  <c r="R680" i="8"/>
  <c r="S679" i="8"/>
  <c r="R679" i="8"/>
  <c r="S678" i="8"/>
  <c r="R678" i="8"/>
  <c r="S677" i="8"/>
  <c r="R677" i="8"/>
  <c r="S676" i="8"/>
  <c r="R676" i="8"/>
  <c r="S675" i="8"/>
  <c r="R675" i="8"/>
  <c r="S674" i="8"/>
  <c r="R674" i="8"/>
  <c r="S673" i="8"/>
  <c r="R673" i="8"/>
  <c r="S672" i="8"/>
  <c r="R672" i="8"/>
  <c r="S671" i="8"/>
  <c r="R671" i="8"/>
  <c r="S670" i="8"/>
  <c r="R670" i="8"/>
  <c r="S669" i="8"/>
  <c r="R669" i="8"/>
  <c r="S668" i="8"/>
  <c r="R668" i="8"/>
  <c r="S667" i="8"/>
  <c r="R667" i="8"/>
  <c r="S666" i="8"/>
  <c r="R666" i="8"/>
  <c r="S665" i="8"/>
  <c r="R665" i="8"/>
  <c r="S664" i="8"/>
  <c r="R664" i="8"/>
  <c r="S663" i="8"/>
  <c r="R663" i="8"/>
  <c r="S662" i="8"/>
  <c r="R662" i="8"/>
  <c r="S661" i="8"/>
  <c r="R661" i="8"/>
  <c r="S660" i="8"/>
  <c r="R660" i="8"/>
  <c r="S659" i="8"/>
  <c r="R659" i="8"/>
  <c r="S658" i="8"/>
  <c r="R658" i="8"/>
  <c r="S657" i="8"/>
  <c r="R657" i="8"/>
  <c r="S656" i="8"/>
  <c r="R656" i="8"/>
  <c r="S655" i="8"/>
  <c r="R655" i="8"/>
  <c r="S654" i="8"/>
  <c r="R654" i="8"/>
  <c r="S653" i="8"/>
  <c r="R653" i="8"/>
  <c r="S652" i="8"/>
  <c r="R652" i="8"/>
  <c r="S651" i="8"/>
  <c r="R651" i="8"/>
  <c r="S650" i="8"/>
  <c r="R650" i="8"/>
  <c r="S649" i="8"/>
  <c r="R649" i="8"/>
  <c r="S648" i="8"/>
  <c r="R648" i="8"/>
  <c r="S647" i="8"/>
  <c r="R647" i="8"/>
  <c r="S646" i="8"/>
  <c r="R646" i="8"/>
  <c r="S645" i="8"/>
  <c r="R645" i="8"/>
  <c r="S644" i="8"/>
  <c r="R644" i="8"/>
  <c r="S643" i="8"/>
  <c r="R643" i="8"/>
  <c r="S642" i="8"/>
  <c r="R642" i="8"/>
  <c r="S641" i="8"/>
  <c r="R641" i="8"/>
  <c r="S640" i="8"/>
  <c r="R640" i="8"/>
  <c r="S639" i="8"/>
  <c r="R639" i="8"/>
  <c r="S638" i="8"/>
  <c r="R638" i="8"/>
  <c r="S637" i="8"/>
  <c r="R637" i="8"/>
  <c r="S636" i="8"/>
  <c r="R636" i="8"/>
  <c r="S635" i="8"/>
  <c r="R635" i="8"/>
  <c r="S634" i="8"/>
  <c r="R634" i="8"/>
  <c r="S633" i="8"/>
  <c r="R633" i="8"/>
  <c r="S632" i="8"/>
  <c r="R632" i="8"/>
  <c r="S631" i="8"/>
  <c r="R631" i="8"/>
  <c r="S630" i="8"/>
  <c r="R630" i="8"/>
  <c r="S629" i="8"/>
  <c r="R629" i="8"/>
  <c r="S628" i="8"/>
  <c r="R628" i="8"/>
  <c r="S627" i="8"/>
  <c r="R627" i="8"/>
  <c r="S626" i="8"/>
  <c r="R626" i="8"/>
  <c r="S625" i="8"/>
  <c r="R625" i="8"/>
  <c r="S624" i="8"/>
  <c r="R624" i="8"/>
  <c r="S623" i="8"/>
  <c r="R623" i="8"/>
  <c r="S622" i="8"/>
  <c r="R622" i="8"/>
  <c r="S621" i="8"/>
  <c r="R621" i="8"/>
  <c r="S620" i="8"/>
  <c r="R620" i="8"/>
  <c r="S619" i="8"/>
  <c r="R619" i="8"/>
  <c r="S618" i="8"/>
  <c r="R618" i="8"/>
  <c r="S617" i="8"/>
  <c r="R617" i="8"/>
  <c r="R616" i="8"/>
  <c r="S616" i="8" s="1"/>
  <c r="R615" i="8"/>
  <c r="S615" i="8" s="1"/>
  <c r="R614" i="8"/>
  <c r="S614" i="8" s="1"/>
  <c r="R613" i="8"/>
  <c r="S613" i="8" s="1"/>
  <c r="R612" i="8"/>
  <c r="S612" i="8" s="1"/>
  <c r="R611" i="8"/>
  <c r="S611" i="8" s="1"/>
  <c r="R610" i="8"/>
  <c r="S610" i="8" s="1"/>
  <c r="R609" i="8"/>
  <c r="S609" i="8" s="1"/>
  <c r="R608" i="8"/>
  <c r="S608" i="8" s="1"/>
  <c r="R607" i="8"/>
  <c r="S607" i="8" s="1"/>
  <c r="R606" i="8"/>
  <c r="S606" i="8" s="1"/>
  <c r="R605" i="8"/>
  <c r="S605" i="8" s="1"/>
  <c r="R604" i="8"/>
  <c r="S604" i="8" s="1"/>
  <c r="R603" i="8"/>
  <c r="S603" i="8" s="1"/>
  <c r="R602" i="8"/>
  <c r="S602" i="8" s="1"/>
  <c r="R601" i="8"/>
  <c r="S601" i="8" s="1"/>
  <c r="R600" i="8"/>
  <c r="S600" i="8" s="1"/>
  <c r="R599" i="8"/>
  <c r="S599" i="8" s="1"/>
  <c r="R598" i="8"/>
  <c r="S598" i="8" s="1"/>
  <c r="R597" i="8"/>
  <c r="S597" i="8" s="1"/>
  <c r="R596" i="8"/>
  <c r="S596" i="8" s="1"/>
  <c r="R595" i="8"/>
  <c r="S595" i="8" s="1"/>
  <c r="R594" i="8"/>
  <c r="S594" i="8" s="1"/>
  <c r="R593" i="8"/>
  <c r="S593" i="8" s="1"/>
  <c r="R592" i="8"/>
  <c r="S592" i="8" s="1"/>
  <c r="R591" i="8"/>
  <c r="S591" i="8" s="1"/>
  <c r="R590" i="8"/>
  <c r="S590" i="8" s="1"/>
  <c r="R589" i="8"/>
  <c r="S589" i="8" s="1"/>
  <c r="R588" i="8"/>
  <c r="S588" i="8" s="1"/>
  <c r="R587" i="8"/>
  <c r="S587" i="8" s="1"/>
  <c r="R586" i="8"/>
  <c r="S586" i="8" s="1"/>
  <c r="R585" i="8"/>
  <c r="S585" i="8" s="1"/>
  <c r="R584" i="8"/>
  <c r="S584" i="8" s="1"/>
  <c r="R583" i="8"/>
  <c r="S583" i="8" s="1"/>
  <c r="R582" i="8"/>
  <c r="S582" i="8" s="1"/>
  <c r="R581" i="8"/>
  <c r="S581" i="8" s="1"/>
  <c r="R580" i="8"/>
  <c r="S580" i="8" s="1"/>
  <c r="R579" i="8"/>
  <c r="S579" i="8" s="1"/>
  <c r="R578" i="8"/>
  <c r="S578" i="8" s="1"/>
  <c r="S577" i="8"/>
  <c r="R577" i="8"/>
  <c r="S576" i="8"/>
  <c r="R576" i="8"/>
  <c r="S575" i="8"/>
  <c r="R575" i="8"/>
  <c r="S574" i="8"/>
  <c r="R574" i="8"/>
  <c r="S573" i="8"/>
  <c r="R573" i="8"/>
  <c r="S572" i="8"/>
  <c r="R572" i="8"/>
  <c r="S571" i="8"/>
  <c r="R571" i="8"/>
  <c r="S570" i="8"/>
  <c r="R570" i="8"/>
  <c r="S569" i="8"/>
  <c r="R569" i="8"/>
  <c r="R568" i="8"/>
  <c r="S568" i="8" s="1"/>
  <c r="R567" i="8"/>
  <c r="S567" i="8" s="1"/>
  <c r="R566" i="8"/>
  <c r="S566" i="8" s="1"/>
  <c r="R565" i="8"/>
  <c r="S565" i="8" s="1"/>
  <c r="R564" i="8"/>
  <c r="S564" i="8" s="1"/>
  <c r="R563" i="8"/>
  <c r="S563" i="8" s="1"/>
  <c r="R562" i="8"/>
  <c r="S562" i="8" s="1"/>
  <c r="R561" i="8"/>
  <c r="S561" i="8" s="1"/>
  <c r="R560" i="8"/>
  <c r="S560" i="8" s="1"/>
  <c r="R559" i="8"/>
  <c r="S559" i="8" s="1"/>
  <c r="R558" i="8"/>
  <c r="S558" i="8" s="1"/>
  <c r="R557" i="8"/>
  <c r="S557" i="8" s="1"/>
  <c r="R556" i="8"/>
  <c r="S556" i="8" s="1"/>
  <c r="R555" i="8"/>
  <c r="S555" i="8" s="1"/>
  <c r="R554" i="8"/>
  <c r="S554" i="8" s="1"/>
  <c r="R553" i="8"/>
  <c r="S553" i="8" s="1"/>
  <c r="R552" i="8"/>
  <c r="S552" i="8" s="1"/>
  <c r="R551" i="8"/>
  <c r="S551" i="8" s="1"/>
  <c r="R550" i="8"/>
  <c r="S550" i="8" s="1"/>
  <c r="R549" i="8"/>
  <c r="S549" i="8" s="1"/>
  <c r="R548" i="8"/>
  <c r="S548" i="8" s="1"/>
  <c r="R547" i="8"/>
  <c r="S547" i="8" s="1"/>
  <c r="R546" i="8"/>
  <c r="S546" i="8" s="1"/>
  <c r="R545" i="8"/>
  <c r="S545" i="8" s="1"/>
  <c r="R544" i="8"/>
  <c r="S544" i="8" s="1"/>
  <c r="R543" i="8"/>
  <c r="S543" i="8" s="1"/>
  <c r="R542" i="8"/>
  <c r="S542" i="8" s="1"/>
  <c r="R541" i="8"/>
  <c r="S541" i="8" s="1"/>
  <c r="R540" i="8"/>
  <c r="S540" i="8" s="1"/>
  <c r="R539" i="8"/>
  <c r="S539" i="8" s="1"/>
  <c r="R538" i="8"/>
  <c r="S538" i="8" s="1"/>
  <c r="R537" i="8"/>
  <c r="S537" i="8" s="1"/>
  <c r="R536" i="8"/>
  <c r="S536" i="8" s="1"/>
  <c r="R535" i="8"/>
  <c r="S535" i="8" s="1"/>
  <c r="R534" i="8"/>
  <c r="S534" i="8" s="1"/>
  <c r="R533" i="8"/>
  <c r="S533" i="8" s="1"/>
  <c r="R532" i="8"/>
  <c r="S532" i="8" s="1"/>
  <c r="R531" i="8"/>
  <c r="S531" i="8" s="1"/>
  <c r="R530" i="8"/>
  <c r="S530" i="8" s="1"/>
  <c r="R529" i="8"/>
  <c r="S529" i="8" s="1"/>
  <c r="R528" i="8"/>
  <c r="S528" i="8" s="1"/>
  <c r="R527" i="8"/>
  <c r="S527" i="8" s="1"/>
  <c r="R526" i="8"/>
  <c r="S526" i="8" s="1"/>
  <c r="R525" i="8"/>
  <c r="S525" i="8" s="1"/>
  <c r="R524" i="8"/>
  <c r="S524" i="8" s="1"/>
  <c r="R523" i="8"/>
  <c r="S523" i="8" s="1"/>
  <c r="R522" i="8"/>
  <c r="S522" i="8" s="1"/>
  <c r="R521" i="8"/>
  <c r="S521" i="8" s="1"/>
  <c r="R520" i="8"/>
  <c r="S520" i="8" s="1"/>
  <c r="R519" i="8"/>
  <c r="S519" i="8" s="1"/>
  <c r="R518" i="8"/>
  <c r="S518" i="8" s="1"/>
  <c r="R517" i="8"/>
  <c r="S517" i="8" s="1"/>
  <c r="R516" i="8"/>
  <c r="S516" i="8" s="1"/>
  <c r="R515" i="8"/>
  <c r="S515" i="8" s="1"/>
  <c r="R514" i="8"/>
  <c r="S514" i="8" s="1"/>
  <c r="R513" i="8"/>
  <c r="S513" i="8" s="1"/>
  <c r="R512" i="8"/>
  <c r="S512" i="8" s="1"/>
  <c r="R511" i="8"/>
  <c r="S511" i="8" s="1"/>
  <c r="R510" i="8"/>
  <c r="S510" i="8" s="1"/>
  <c r="S509" i="8"/>
  <c r="R509" i="8"/>
  <c r="S508" i="8"/>
  <c r="R508" i="8"/>
  <c r="R507" i="8"/>
  <c r="S507" i="8" s="1"/>
  <c r="S506" i="8"/>
  <c r="R506" i="8"/>
  <c r="S505" i="8"/>
  <c r="R505" i="8"/>
  <c r="S504" i="8"/>
  <c r="R504" i="8"/>
  <c r="S503" i="8"/>
  <c r="R503" i="8"/>
  <c r="S502" i="8"/>
  <c r="R502" i="8"/>
  <c r="S501" i="8"/>
  <c r="R501" i="8"/>
  <c r="R500" i="8"/>
  <c r="S500" i="8" s="1"/>
  <c r="R499" i="8"/>
  <c r="S499" i="8" s="1"/>
  <c r="R498" i="8"/>
  <c r="S498" i="8" s="1"/>
  <c r="R497" i="8"/>
  <c r="S497" i="8" s="1"/>
  <c r="S496" i="8"/>
  <c r="R496" i="8"/>
  <c r="S495" i="8"/>
  <c r="R495" i="8"/>
  <c r="S494" i="8"/>
  <c r="R494" i="8"/>
  <c r="S493" i="8"/>
  <c r="R493" i="8"/>
  <c r="R492" i="8"/>
  <c r="S492" i="8" s="1"/>
  <c r="R491" i="8"/>
  <c r="S491" i="8" s="1"/>
  <c r="R490" i="8"/>
  <c r="S490" i="8" s="1"/>
  <c r="R489" i="8"/>
  <c r="S489" i="8" s="1"/>
  <c r="S488" i="8"/>
  <c r="R488" i="8"/>
  <c r="S487" i="8"/>
  <c r="R487" i="8"/>
  <c r="S486" i="8"/>
  <c r="R486" i="8"/>
  <c r="S485" i="8"/>
  <c r="R485" i="8"/>
  <c r="R484" i="8"/>
  <c r="S484" i="8" s="1"/>
  <c r="S483" i="8"/>
  <c r="R483" i="8"/>
  <c r="S482" i="8"/>
  <c r="R482" i="8"/>
  <c r="S481" i="8"/>
  <c r="R481" i="8"/>
  <c r="S480" i="8"/>
  <c r="R480" i="8"/>
  <c r="R479" i="8"/>
  <c r="S479" i="8" s="1"/>
  <c r="S478" i="8"/>
  <c r="R478" i="8"/>
  <c r="S477" i="8"/>
  <c r="R477" i="8"/>
  <c r="S476" i="8"/>
  <c r="R476" i="8"/>
  <c r="R475" i="8"/>
  <c r="S475" i="8" s="1"/>
  <c r="S474" i="8"/>
  <c r="R474" i="8"/>
  <c r="S473" i="8"/>
  <c r="R473" i="8"/>
  <c r="S472" i="8"/>
  <c r="R472" i="8"/>
  <c r="S471" i="8"/>
  <c r="R471" i="8"/>
  <c r="R470" i="8"/>
  <c r="S470" i="8" s="1"/>
  <c r="S469" i="8"/>
  <c r="R469" i="8"/>
  <c r="S468" i="8"/>
  <c r="R468" i="8"/>
  <c r="S467" i="8"/>
  <c r="R467" i="8"/>
  <c r="S466" i="8"/>
  <c r="R466" i="8"/>
  <c r="S465" i="8"/>
  <c r="R465" i="8"/>
  <c r="R464" i="8"/>
  <c r="S464" i="8" s="1"/>
  <c r="R463" i="8"/>
  <c r="S463" i="8" s="1"/>
  <c r="R462" i="8"/>
  <c r="S462" i="8" s="1"/>
  <c r="R461" i="8"/>
  <c r="S461" i="8" s="1"/>
  <c r="R460" i="8"/>
  <c r="S460" i="8" s="1"/>
  <c r="R459" i="8"/>
  <c r="S459" i="8" s="1"/>
  <c r="R458" i="8"/>
  <c r="S458" i="8" s="1"/>
  <c r="R457" i="8"/>
  <c r="S457" i="8" s="1"/>
  <c r="R456" i="8"/>
  <c r="S456" i="8" s="1"/>
  <c r="R455" i="8"/>
  <c r="S455" i="8" s="1"/>
  <c r="S454" i="8"/>
  <c r="R454" i="8"/>
  <c r="S453" i="8"/>
  <c r="R453" i="8"/>
  <c r="S452" i="8"/>
  <c r="R452" i="8"/>
  <c r="S451" i="8"/>
  <c r="R451" i="8"/>
  <c r="R450" i="8"/>
  <c r="S450" i="8" s="1"/>
  <c r="S449" i="8"/>
  <c r="R449" i="8"/>
  <c r="S448" i="8"/>
  <c r="R448" i="8"/>
  <c r="S447" i="8"/>
  <c r="R447" i="8"/>
  <c r="S446" i="8"/>
  <c r="R446" i="8"/>
  <c r="S445" i="8"/>
  <c r="R445" i="8"/>
  <c r="R444" i="8"/>
  <c r="S444" i="8" s="1"/>
  <c r="R443" i="8"/>
  <c r="S443" i="8" s="1"/>
  <c r="R442" i="8"/>
  <c r="S442" i="8" s="1"/>
  <c r="R441" i="8"/>
  <c r="S441" i="8" s="1"/>
  <c r="S440" i="8"/>
  <c r="R440" i="8"/>
  <c r="R439" i="8"/>
  <c r="S439" i="8" s="1"/>
  <c r="R438" i="8"/>
  <c r="S438" i="8" s="1"/>
  <c r="R437" i="8"/>
  <c r="S437" i="8" s="1"/>
  <c r="R436" i="8"/>
  <c r="S436" i="8" s="1"/>
  <c r="R435" i="8"/>
  <c r="S435" i="8" s="1"/>
  <c r="R434" i="8"/>
  <c r="S434" i="8" s="1"/>
  <c r="R433" i="8"/>
  <c r="S433" i="8" s="1"/>
  <c r="R432" i="8"/>
  <c r="S432" i="8" s="1"/>
  <c r="R431" i="8"/>
  <c r="S431" i="8" s="1"/>
  <c r="S430" i="8"/>
  <c r="R430" i="8"/>
  <c r="R429" i="8"/>
  <c r="S429" i="8" s="1"/>
  <c r="R428" i="8"/>
  <c r="S428" i="8" s="1"/>
  <c r="R427" i="8"/>
  <c r="S427" i="8" s="1"/>
  <c r="R426" i="8"/>
  <c r="S426" i="8" s="1"/>
  <c r="R425" i="8"/>
  <c r="S425" i="8" s="1"/>
  <c r="R424" i="8"/>
  <c r="S424" i="8" s="1"/>
  <c r="R423" i="8"/>
  <c r="S423" i="8" s="1"/>
  <c r="R422" i="8"/>
  <c r="S422" i="8" s="1"/>
  <c r="R421" i="8"/>
  <c r="S421" i="8" s="1"/>
  <c r="S420" i="8"/>
  <c r="R420" i="8"/>
  <c r="S419" i="8"/>
  <c r="R419" i="8"/>
  <c r="S418" i="8"/>
  <c r="R418" i="8"/>
  <c r="R417" i="8"/>
  <c r="S417" i="8" s="1"/>
  <c r="R416" i="8"/>
  <c r="S416" i="8" s="1"/>
  <c r="R415" i="8"/>
  <c r="S415" i="8" s="1"/>
  <c r="R414" i="8"/>
  <c r="S414" i="8" s="1"/>
  <c r="S413" i="8"/>
  <c r="R413" i="8"/>
  <c r="S412" i="8"/>
  <c r="R412" i="8"/>
  <c r="R411" i="8"/>
  <c r="S411" i="8" s="1"/>
  <c r="S410" i="8"/>
  <c r="R410" i="8"/>
  <c r="S409" i="8"/>
  <c r="R409" i="8"/>
  <c r="R408" i="8"/>
  <c r="S408" i="8" s="1"/>
  <c r="R407" i="8"/>
  <c r="S407" i="8" s="1"/>
  <c r="R406" i="8"/>
  <c r="S406" i="8" s="1"/>
  <c r="R405" i="8"/>
  <c r="S405" i="8" s="1"/>
  <c r="S404" i="8"/>
  <c r="R404" i="8"/>
  <c r="S403" i="8"/>
  <c r="R403" i="8"/>
  <c r="S402" i="8"/>
  <c r="R402" i="8"/>
  <c r="S401" i="8"/>
  <c r="R401" i="8"/>
  <c r="S400" i="8"/>
  <c r="R400" i="8"/>
  <c r="S399" i="8"/>
  <c r="R399" i="8"/>
  <c r="S398" i="8"/>
  <c r="R398" i="8"/>
  <c r="S397" i="8"/>
  <c r="R397" i="8"/>
  <c r="R396" i="8"/>
  <c r="S396" i="8" s="1"/>
  <c r="S395" i="8"/>
  <c r="R395" i="8"/>
  <c r="S394" i="8"/>
  <c r="R394" i="8"/>
  <c r="S393" i="8"/>
  <c r="R393" i="8"/>
  <c r="S392" i="8"/>
  <c r="R392" i="8"/>
  <c r="R391" i="8"/>
  <c r="S391" i="8" s="1"/>
  <c r="S390" i="8"/>
  <c r="R390" i="8"/>
  <c r="S389" i="8"/>
  <c r="R389" i="8"/>
  <c r="S388" i="8"/>
  <c r="R388" i="8"/>
  <c r="S387" i="8"/>
  <c r="R387" i="8"/>
  <c r="S386" i="8"/>
  <c r="R386" i="8"/>
  <c r="S385" i="8"/>
  <c r="R385" i="8"/>
  <c r="S384" i="8"/>
  <c r="R384" i="8"/>
  <c r="S383" i="8"/>
  <c r="R383" i="8"/>
  <c r="S382" i="8"/>
  <c r="R382" i="8"/>
  <c r="S381" i="8"/>
  <c r="R381" i="8"/>
  <c r="S380" i="8"/>
  <c r="R380" i="8"/>
  <c r="S379" i="8"/>
  <c r="R379" i="8"/>
  <c r="S378" i="8"/>
  <c r="R378" i="8"/>
  <c r="S377" i="8"/>
  <c r="R377" i="8"/>
  <c r="R376" i="8"/>
  <c r="S376" i="8" s="1"/>
  <c r="R375" i="8"/>
  <c r="S375" i="8" s="1"/>
  <c r="R374" i="8"/>
  <c r="S374" i="8" s="1"/>
  <c r="R373" i="8"/>
  <c r="S373" i="8" s="1"/>
  <c r="R372" i="8"/>
  <c r="S372" i="8" s="1"/>
  <c r="S371" i="8"/>
  <c r="R371" i="8"/>
  <c r="S370" i="8"/>
  <c r="R370" i="8"/>
  <c r="S369" i="8"/>
  <c r="R369" i="8"/>
  <c r="S368" i="8"/>
  <c r="R368" i="8"/>
  <c r="S367" i="8"/>
  <c r="R367" i="8"/>
  <c r="R366" i="8"/>
  <c r="S366" i="8" s="1"/>
  <c r="R365" i="8"/>
  <c r="S365" i="8" s="1"/>
  <c r="R364" i="8"/>
  <c r="S364" i="8" s="1"/>
  <c r="R363" i="8"/>
  <c r="S363" i="8" s="1"/>
  <c r="R362" i="8"/>
  <c r="S362" i="8" s="1"/>
  <c r="S361" i="8"/>
  <c r="R361" i="8"/>
  <c r="S360" i="8"/>
  <c r="R360" i="8"/>
  <c r="S359" i="8"/>
  <c r="R359" i="8"/>
  <c r="S358" i="8"/>
  <c r="R358" i="8"/>
  <c r="S357" i="8"/>
  <c r="R357" i="8"/>
  <c r="S356" i="8"/>
  <c r="R356" i="8"/>
  <c r="S355" i="8"/>
  <c r="R355" i="8"/>
  <c r="S354" i="8"/>
  <c r="R354" i="8"/>
  <c r="S353" i="8"/>
  <c r="R353" i="8"/>
  <c r="S352" i="8"/>
  <c r="R352" i="8"/>
  <c r="S351" i="8"/>
  <c r="R351" i="8"/>
  <c r="S350" i="8"/>
  <c r="R350" i="8"/>
  <c r="R349" i="8"/>
  <c r="S349" i="8" s="1"/>
  <c r="R348" i="8"/>
  <c r="S348" i="8" s="1"/>
  <c r="R347" i="8"/>
  <c r="S347" i="8" s="1"/>
  <c r="R346" i="8"/>
  <c r="S346" i="8" s="1"/>
  <c r="R345" i="8"/>
  <c r="S345" i="8" s="1"/>
  <c r="S344" i="8"/>
  <c r="R344" i="8"/>
  <c r="S343" i="8"/>
  <c r="R343" i="8"/>
  <c r="S342" i="8"/>
  <c r="R342" i="8"/>
  <c r="S341" i="8"/>
  <c r="R341" i="8"/>
  <c r="R340" i="8"/>
  <c r="S340" i="8" s="1"/>
  <c r="S339" i="8"/>
  <c r="R339" i="8"/>
  <c r="S338" i="8"/>
  <c r="R338" i="8"/>
  <c r="S337" i="8"/>
  <c r="R337" i="8"/>
  <c r="S336" i="8"/>
  <c r="R336" i="8"/>
  <c r="R335" i="8"/>
  <c r="S335" i="8" s="1"/>
  <c r="R334" i="8"/>
  <c r="S334" i="8" s="1"/>
  <c r="R333" i="8"/>
  <c r="S333" i="8" s="1"/>
  <c r="R332" i="8"/>
  <c r="S332" i="8" s="1"/>
  <c r="R331" i="8"/>
  <c r="S331" i="8" s="1"/>
  <c r="R330" i="8"/>
  <c r="S330" i="8" s="1"/>
  <c r="S329" i="8"/>
  <c r="R329" i="8"/>
  <c r="S328" i="8"/>
  <c r="R328" i="8"/>
  <c r="S327" i="8"/>
  <c r="R327" i="8"/>
  <c r="S326" i="8"/>
  <c r="R326" i="8"/>
  <c r="R325" i="8"/>
  <c r="S325" i="8" s="1"/>
  <c r="R324" i="8"/>
  <c r="S324" i="8" s="1"/>
  <c r="R323" i="8"/>
  <c r="S323" i="8" s="1"/>
  <c r="R322" i="8"/>
  <c r="S322" i="8" s="1"/>
  <c r="R321" i="8"/>
  <c r="S321" i="8" s="1"/>
  <c r="R320" i="8"/>
  <c r="S320" i="8" s="1"/>
  <c r="R319" i="8"/>
  <c r="S319" i="8" s="1"/>
  <c r="R318" i="8"/>
  <c r="S318" i="8" s="1"/>
  <c r="R317" i="8"/>
  <c r="S317" i="8" s="1"/>
  <c r="R316" i="8"/>
  <c r="S316" i="8" s="1"/>
  <c r="S315" i="8"/>
  <c r="R315" i="8"/>
  <c r="S314" i="8"/>
  <c r="R314" i="8"/>
  <c r="S313" i="8"/>
  <c r="R313" i="8"/>
  <c r="S312" i="8"/>
  <c r="R312" i="8"/>
  <c r="S311" i="8"/>
  <c r="R311" i="8"/>
  <c r="R310" i="8"/>
  <c r="S310" i="8" s="1"/>
  <c r="R309" i="8"/>
  <c r="S309" i="8" s="1"/>
  <c r="R308" i="8"/>
  <c r="S308" i="8" s="1"/>
  <c r="R307" i="8"/>
  <c r="S307" i="8" s="1"/>
  <c r="R306" i="8"/>
  <c r="S306" i="8" s="1"/>
  <c r="S305" i="8"/>
  <c r="R305" i="8"/>
  <c r="S304" i="8"/>
  <c r="R304" i="8"/>
  <c r="S303" i="8"/>
  <c r="R303" i="8"/>
  <c r="S302" i="8"/>
  <c r="R302" i="8"/>
  <c r="S301" i="8"/>
  <c r="R301" i="8"/>
  <c r="S300" i="8"/>
  <c r="R300" i="8"/>
  <c r="S299" i="8"/>
  <c r="R299" i="8"/>
  <c r="S298" i="8"/>
  <c r="R298" i="8"/>
  <c r="S297" i="8"/>
  <c r="R297" i="8"/>
  <c r="S296" i="8"/>
  <c r="R296" i="8"/>
  <c r="S295" i="8"/>
  <c r="R295" i="8"/>
  <c r="S294" i="8"/>
  <c r="R294" i="8"/>
  <c r="S293" i="8"/>
  <c r="R293" i="8"/>
  <c r="S292" i="8"/>
  <c r="R292" i="8"/>
  <c r="S291" i="8"/>
  <c r="R291" i="8"/>
  <c r="S290" i="8"/>
  <c r="R290" i="8"/>
  <c r="R289" i="8"/>
  <c r="S289" i="8" s="1"/>
  <c r="R288" i="8"/>
  <c r="S288" i="8" s="1"/>
  <c r="R287" i="8"/>
  <c r="S287" i="8" s="1"/>
  <c r="R286" i="8"/>
  <c r="S286" i="8" s="1"/>
  <c r="S285" i="8"/>
  <c r="R285" i="8"/>
  <c r="S284" i="8"/>
  <c r="R284" i="8"/>
  <c r="R283" i="8"/>
  <c r="S283" i="8" s="1"/>
  <c r="S282" i="8"/>
  <c r="R282" i="8"/>
  <c r="S281" i="8"/>
  <c r="R281" i="8"/>
  <c r="R280" i="8"/>
  <c r="S280" i="8" s="1"/>
  <c r="R279" i="8"/>
  <c r="S279" i="8" s="1"/>
  <c r="R278" i="8"/>
  <c r="S278" i="8" s="1"/>
  <c r="R277" i="8"/>
  <c r="S277" i="8" s="1"/>
  <c r="R276" i="8"/>
  <c r="S276" i="8" s="1"/>
  <c r="R275" i="8"/>
  <c r="S275" i="8" s="1"/>
  <c r="R274" i="8"/>
  <c r="S274" i="8" s="1"/>
  <c r="R273" i="8"/>
  <c r="S273" i="8" s="1"/>
  <c r="S272" i="8"/>
  <c r="R272" i="8"/>
  <c r="S271" i="8"/>
  <c r="R271" i="8"/>
  <c r="R270" i="8"/>
  <c r="S270" i="8" s="1"/>
  <c r="S269" i="8"/>
  <c r="R269" i="8"/>
  <c r="S268" i="8"/>
  <c r="R268" i="8"/>
  <c r="R267" i="8"/>
  <c r="S267" i="8" s="1"/>
  <c r="R266" i="8"/>
  <c r="S266" i="8" s="1"/>
  <c r="R265" i="8"/>
  <c r="S265" i="8" s="1"/>
  <c r="R264" i="8"/>
  <c r="S264" i="8" s="1"/>
  <c r="S263" i="8"/>
  <c r="R263" i="8"/>
  <c r="S262" i="8"/>
  <c r="R262" i="8"/>
  <c r="R261" i="8"/>
  <c r="S261" i="8" s="1"/>
  <c r="S260" i="8"/>
  <c r="R260" i="8"/>
  <c r="S259" i="8"/>
  <c r="R259" i="8"/>
  <c r="R258" i="8"/>
  <c r="S258" i="8" s="1"/>
  <c r="S257" i="8"/>
  <c r="R257" i="8"/>
  <c r="S256" i="8"/>
  <c r="R256" i="8"/>
  <c r="S255" i="8"/>
  <c r="R255" i="8"/>
  <c r="R254" i="8"/>
  <c r="S254" i="8" s="1"/>
  <c r="R253" i="8"/>
  <c r="S253" i="8" s="1"/>
  <c r="R252" i="8"/>
  <c r="S252" i="8" s="1"/>
  <c r="S251" i="8"/>
  <c r="R251" i="8"/>
  <c r="S250" i="8"/>
  <c r="R250" i="8"/>
  <c r="S249" i="8"/>
  <c r="R249" i="8"/>
  <c r="S248" i="8"/>
  <c r="R248" i="8"/>
  <c r="S247" i="8"/>
  <c r="R247" i="8"/>
  <c r="S246" i="8"/>
  <c r="R246" i="8"/>
  <c r="S245" i="8"/>
  <c r="R245" i="8"/>
  <c r="S244" i="8"/>
  <c r="R244" i="8"/>
  <c r="S243" i="8"/>
  <c r="R243" i="8"/>
  <c r="S242" i="8"/>
  <c r="R242" i="8"/>
  <c r="S241" i="8"/>
  <c r="R241" i="8"/>
  <c r="S240" i="8"/>
  <c r="R240" i="8"/>
  <c r="S239" i="8"/>
  <c r="R239" i="8"/>
  <c r="S238" i="8"/>
  <c r="R238" i="8"/>
  <c r="R237" i="8"/>
  <c r="S237" i="8" s="1"/>
  <c r="R236" i="8"/>
  <c r="S236" i="8" s="1"/>
  <c r="R235" i="8"/>
  <c r="S235" i="8" s="1"/>
  <c r="R234" i="8"/>
  <c r="S234" i="8" s="1"/>
  <c r="S233" i="8"/>
  <c r="R233" i="8"/>
  <c r="S232" i="8"/>
  <c r="R232" i="8"/>
  <c r="S231" i="8"/>
  <c r="R231" i="8"/>
  <c r="S230" i="8"/>
  <c r="R230" i="8"/>
  <c r="S229" i="8"/>
  <c r="R229" i="8"/>
  <c r="S228" i="8"/>
  <c r="R228" i="8"/>
  <c r="S227" i="8"/>
  <c r="R227" i="8"/>
  <c r="S226" i="8"/>
  <c r="R226" i="8"/>
  <c r="S225" i="8"/>
  <c r="R225" i="8"/>
  <c r="S224" i="8"/>
  <c r="R224" i="8"/>
  <c r="S223" i="8"/>
  <c r="R223" i="8"/>
  <c r="S222" i="8"/>
  <c r="R222" i="8"/>
  <c r="R221" i="8"/>
  <c r="S221" i="8" s="1"/>
  <c r="R220" i="8"/>
  <c r="S220" i="8" s="1"/>
  <c r="R219" i="8"/>
  <c r="S219" i="8" s="1"/>
  <c r="S218" i="8"/>
  <c r="R218" i="8"/>
  <c r="S217" i="8"/>
  <c r="R217" i="8"/>
  <c r="R216" i="8"/>
  <c r="S216" i="8" s="1"/>
  <c r="S215" i="8"/>
  <c r="R215" i="8"/>
  <c r="S214" i="8"/>
  <c r="R214" i="8"/>
  <c r="S213" i="8"/>
  <c r="R213" i="8"/>
  <c r="R212" i="8"/>
  <c r="S212" i="8" s="1"/>
  <c r="S211" i="8"/>
  <c r="R211" i="8"/>
  <c r="S210" i="8"/>
  <c r="R210" i="8"/>
  <c r="S209" i="8"/>
  <c r="R209" i="8"/>
  <c r="S208" i="8"/>
  <c r="R208" i="8"/>
  <c r="S207" i="8"/>
  <c r="R207" i="8"/>
  <c r="R206" i="8"/>
  <c r="S206" i="8" s="1"/>
  <c r="R205" i="8"/>
  <c r="S205" i="8" s="1"/>
  <c r="R204" i="8"/>
  <c r="S204" i="8" s="1"/>
  <c r="R203" i="8"/>
  <c r="S203" i="8" s="1"/>
  <c r="R202" i="8"/>
  <c r="S202" i="8" s="1"/>
  <c r="R201" i="8"/>
  <c r="S201" i="8" s="1"/>
  <c r="R200" i="8"/>
  <c r="S200" i="8" s="1"/>
  <c r="R199" i="8"/>
  <c r="S199" i="8" s="1"/>
  <c r="R198" i="8"/>
  <c r="S198" i="8" s="1"/>
  <c r="R197" i="8"/>
  <c r="S197" i="8" s="1"/>
  <c r="R196" i="8"/>
  <c r="S196" i="8" s="1"/>
  <c r="R195" i="8"/>
  <c r="S195" i="8" s="1"/>
  <c r="S194" i="8"/>
  <c r="R194" i="8"/>
  <c r="S193" i="8"/>
  <c r="R193" i="8"/>
  <c r="S192" i="8"/>
  <c r="R192" i="8"/>
  <c r="S191" i="8"/>
  <c r="R191" i="8"/>
  <c r="R190" i="8"/>
  <c r="S190" i="8" s="1"/>
  <c r="R189" i="8"/>
  <c r="S189" i="8" s="1"/>
  <c r="R188" i="8"/>
  <c r="S188" i="8" s="1"/>
  <c r="R187" i="8"/>
  <c r="S187" i="8" s="1"/>
  <c r="S186" i="8"/>
  <c r="R186" i="8"/>
  <c r="S185" i="8"/>
  <c r="R185" i="8"/>
  <c r="S184" i="8"/>
  <c r="R184" i="8"/>
  <c r="S183" i="8"/>
  <c r="R183" i="8"/>
  <c r="R182" i="8"/>
  <c r="S182" i="8" s="1"/>
  <c r="R181" i="8"/>
  <c r="S181" i="8" s="1"/>
  <c r="R180" i="8"/>
  <c r="S180" i="8" s="1"/>
  <c r="R179" i="8"/>
  <c r="S179" i="8" s="1"/>
  <c r="R178" i="8"/>
  <c r="S178" i="8" s="1"/>
  <c r="R177" i="8"/>
  <c r="S177" i="8" s="1"/>
  <c r="R176" i="8"/>
  <c r="S176" i="8" s="1"/>
  <c r="R175" i="8"/>
  <c r="S175" i="8" s="1"/>
  <c r="S174" i="8"/>
  <c r="R174" i="8"/>
  <c r="S173" i="8"/>
  <c r="R173" i="8"/>
  <c r="S172" i="8"/>
  <c r="R172" i="8"/>
  <c r="S171" i="8"/>
  <c r="R171" i="8"/>
  <c r="R170" i="8"/>
  <c r="S170" i="8" s="1"/>
  <c r="R169" i="8"/>
  <c r="S169" i="8" s="1"/>
  <c r="R168" i="8"/>
  <c r="S168" i="8" s="1"/>
  <c r="R167" i="8"/>
  <c r="S167" i="8" s="1"/>
  <c r="R166" i="8"/>
  <c r="S166" i="8" s="1"/>
  <c r="R165" i="8"/>
  <c r="S165" i="8" s="1"/>
  <c r="R164" i="8"/>
  <c r="S164" i="8" s="1"/>
  <c r="R163" i="8"/>
  <c r="S163" i="8" s="1"/>
  <c r="S162" i="8"/>
  <c r="R162" i="8"/>
  <c r="S161" i="8"/>
  <c r="R161" i="8"/>
  <c r="S160" i="8"/>
  <c r="R160" i="8"/>
  <c r="S159" i="8"/>
  <c r="R159" i="8"/>
  <c r="R158" i="8"/>
  <c r="S158" i="8" s="1"/>
  <c r="R157" i="8"/>
  <c r="S157" i="8" s="1"/>
  <c r="R156" i="8"/>
  <c r="S156" i="8" s="1"/>
  <c r="R155" i="8"/>
  <c r="S155" i="8" s="1"/>
  <c r="R154" i="8"/>
  <c r="S154" i="8" s="1"/>
  <c r="R153" i="8"/>
  <c r="S153" i="8" s="1"/>
  <c r="R152" i="8"/>
  <c r="S152" i="8" s="1"/>
  <c r="R151" i="8"/>
  <c r="S151" i="8" s="1"/>
  <c r="S150" i="8"/>
  <c r="R150" i="8"/>
  <c r="S149" i="8"/>
  <c r="R149" i="8"/>
  <c r="S148" i="8"/>
  <c r="R148" i="8"/>
  <c r="S147" i="8"/>
  <c r="R147" i="8"/>
  <c r="R146" i="8"/>
  <c r="S146" i="8" s="1"/>
  <c r="R145" i="8"/>
  <c r="S145" i="8" s="1"/>
  <c r="R144" i="8"/>
  <c r="S144" i="8" s="1"/>
  <c r="R143" i="8"/>
  <c r="S143" i="8" s="1"/>
  <c r="R142" i="8"/>
  <c r="S142" i="8" s="1"/>
  <c r="R141" i="8"/>
  <c r="S141" i="8" s="1"/>
  <c r="R140" i="8"/>
  <c r="S140" i="8" s="1"/>
  <c r="R139" i="8"/>
  <c r="S139" i="8" s="1"/>
  <c r="S138" i="8"/>
  <c r="R138" i="8"/>
  <c r="S137" i="8"/>
  <c r="R137" i="8"/>
  <c r="R136" i="8"/>
  <c r="S136" i="8" s="1"/>
  <c r="S135" i="8"/>
  <c r="R135" i="8"/>
  <c r="S134" i="8"/>
  <c r="R134" i="8"/>
  <c r="R133" i="8"/>
  <c r="S133" i="8" s="1"/>
  <c r="R132" i="8"/>
  <c r="S132" i="8" s="1"/>
  <c r="R131" i="8"/>
  <c r="S131" i="8" s="1"/>
  <c r="R130" i="8"/>
  <c r="S130" i="8" s="1"/>
  <c r="S129" i="8"/>
  <c r="R129" i="8"/>
  <c r="S128" i="8"/>
  <c r="R128" i="8"/>
  <c r="S127" i="8"/>
  <c r="R127" i="8"/>
  <c r="S126" i="8"/>
  <c r="R126" i="8"/>
  <c r="S125" i="8"/>
  <c r="R125" i="8"/>
  <c r="S124" i="8"/>
  <c r="R124" i="8"/>
  <c r="S123" i="8"/>
  <c r="R123" i="8"/>
  <c r="S122" i="8"/>
  <c r="R122" i="8"/>
  <c r="S121" i="8"/>
  <c r="R121" i="8"/>
  <c r="R120" i="8"/>
  <c r="S120" i="8" s="1"/>
  <c r="R119" i="8"/>
  <c r="S119" i="8" s="1"/>
  <c r="R118" i="8"/>
  <c r="S118" i="8" s="1"/>
  <c r="R117" i="8"/>
  <c r="S117" i="8" s="1"/>
  <c r="S116" i="8"/>
  <c r="R116" i="8"/>
  <c r="S115" i="8"/>
  <c r="R115" i="8"/>
  <c r="S114" i="8"/>
  <c r="R114" i="8"/>
  <c r="S113" i="8"/>
  <c r="R113" i="8"/>
  <c r="R112" i="8"/>
  <c r="S112" i="8" s="1"/>
  <c r="R111" i="8"/>
  <c r="S111" i="8" s="1"/>
  <c r="R110" i="8"/>
  <c r="S110" i="8" s="1"/>
  <c r="R109" i="8"/>
  <c r="S109" i="8" s="1"/>
  <c r="S108" i="8"/>
  <c r="R108" i="8"/>
  <c r="S107" i="8"/>
  <c r="R107" i="8"/>
  <c r="S106" i="8"/>
  <c r="R106" i="8"/>
  <c r="S105" i="8"/>
  <c r="R105" i="8"/>
  <c r="R104" i="8"/>
  <c r="S104" i="8" s="1"/>
  <c r="R103" i="8"/>
  <c r="S103" i="8" s="1"/>
  <c r="R102" i="8"/>
  <c r="S102" i="8" s="1"/>
  <c r="R101" i="8"/>
  <c r="S101" i="8" s="1"/>
  <c r="R100" i="8"/>
  <c r="S100" i="8" s="1"/>
  <c r="R99" i="8"/>
  <c r="S99" i="8" s="1"/>
  <c r="R98" i="8"/>
  <c r="S98" i="8" s="1"/>
  <c r="R97" i="8"/>
  <c r="S97" i="8" s="1"/>
  <c r="S96" i="8"/>
  <c r="R96" i="8"/>
  <c r="S95" i="8"/>
  <c r="R95" i="8"/>
  <c r="S94" i="8"/>
  <c r="R94" i="8"/>
  <c r="S93" i="8"/>
  <c r="R93" i="8"/>
  <c r="S92" i="8"/>
  <c r="R92" i="8"/>
  <c r="S91" i="8"/>
  <c r="R91" i="8"/>
  <c r="S90" i="8"/>
  <c r="R90" i="8"/>
  <c r="S89" i="8"/>
  <c r="R89" i="8"/>
  <c r="R88" i="8"/>
  <c r="S88" i="8" s="1"/>
  <c r="R87" i="8"/>
  <c r="S87" i="8" s="1"/>
  <c r="R86" i="8"/>
  <c r="S86" i="8" s="1"/>
  <c r="R85" i="8"/>
  <c r="S85" i="8" s="1"/>
  <c r="S84" i="8"/>
  <c r="R84" i="8"/>
  <c r="S83" i="8"/>
  <c r="R83" i="8"/>
  <c r="S82" i="8"/>
  <c r="R82" i="8"/>
  <c r="S81" i="8"/>
  <c r="R81" i="8"/>
  <c r="R80" i="8"/>
  <c r="S80" i="8" s="1"/>
  <c r="S79" i="8"/>
  <c r="R79" i="8"/>
  <c r="S78" i="8"/>
  <c r="R78" i="8"/>
  <c r="S77" i="8"/>
  <c r="R77" i="8"/>
  <c r="S76" i="8"/>
  <c r="R76" i="8"/>
  <c r="R75" i="8"/>
  <c r="S75" i="8" s="1"/>
  <c r="S74" i="8"/>
  <c r="R74" i="8"/>
  <c r="S73" i="8"/>
  <c r="R73" i="8"/>
  <c r="S72" i="8"/>
  <c r="R72" i="8"/>
  <c r="S71" i="8"/>
  <c r="R71" i="8"/>
  <c r="R70" i="8"/>
  <c r="S70" i="8" s="1"/>
  <c r="R69" i="8"/>
  <c r="S69" i="8" s="1"/>
  <c r="R68" i="8"/>
  <c r="S68" i="8" s="1"/>
  <c r="R67" i="8"/>
  <c r="S67" i="8" s="1"/>
  <c r="R66" i="8"/>
  <c r="S66" i="8" s="1"/>
  <c r="R65" i="8"/>
  <c r="S65" i="8" s="1"/>
  <c r="S64" i="8"/>
  <c r="R64" i="8"/>
  <c r="S63" i="8"/>
  <c r="R63" i="8"/>
  <c r="S62" i="8"/>
  <c r="R62" i="8"/>
  <c r="S61" i="8"/>
  <c r="R61" i="8"/>
  <c r="R60" i="8"/>
  <c r="S60" i="8" s="1"/>
  <c r="R59" i="8"/>
  <c r="S59" i="8" s="1"/>
  <c r="R58" i="8"/>
  <c r="S58" i="8" s="1"/>
  <c r="R57" i="8"/>
  <c r="S57" i="8" s="1"/>
  <c r="R56" i="8"/>
  <c r="S56" i="8" s="1"/>
  <c r="R55" i="8"/>
  <c r="S55" i="8" s="1"/>
  <c r="S54" i="8"/>
  <c r="R54" i="8"/>
  <c r="S53" i="8"/>
  <c r="R53" i="8"/>
  <c r="S52" i="8"/>
  <c r="R52" i="8"/>
  <c r="S51" i="8"/>
  <c r="R51" i="8"/>
  <c r="S50" i="8"/>
  <c r="R50" i="8"/>
  <c r="S49" i="8"/>
  <c r="R49" i="8"/>
  <c r="S48" i="8"/>
  <c r="R48" i="8"/>
  <c r="S47" i="8"/>
  <c r="R47" i="8"/>
  <c r="S46" i="8"/>
  <c r="R46" i="8"/>
  <c r="R45" i="8"/>
  <c r="S45" i="8" s="1"/>
  <c r="S44" i="8"/>
  <c r="R44" i="8"/>
  <c r="S43" i="8"/>
  <c r="R43" i="8"/>
  <c r="S42" i="8"/>
  <c r="R42" i="8"/>
  <c r="S41" i="8"/>
  <c r="R41" i="8"/>
  <c r="R40" i="8"/>
  <c r="S40" i="8" s="1"/>
  <c r="R39" i="8"/>
  <c r="S39" i="8" s="1"/>
  <c r="R38" i="8"/>
  <c r="S38" i="8" s="1"/>
  <c r="R37" i="8"/>
  <c r="S37" i="8" s="1"/>
  <c r="R36" i="8"/>
  <c r="S36" i="8" s="1"/>
  <c r="R35" i="8"/>
  <c r="S35" i="8" s="1"/>
  <c r="R34" i="8"/>
  <c r="S34" i="8" s="1"/>
  <c r="R33" i="8"/>
  <c r="S33" i="8" s="1"/>
  <c r="R32" i="8"/>
  <c r="S32" i="8" s="1"/>
  <c r="R31" i="8"/>
  <c r="S31" i="8" s="1"/>
  <c r="S30" i="8"/>
  <c r="R30" i="8"/>
  <c r="S29" i="8"/>
  <c r="R29" i="8"/>
  <c r="S28" i="8"/>
  <c r="R28" i="8"/>
  <c r="S27" i="8"/>
  <c r="R27" i="8"/>
  <c r="S26" i="8"/>
  <c r="R26" i="8"/>
  <c r="S25" i="8"/>
  <c r="R25" i="8"/>
  <c r="S24" i="8"/>
  <c r="R24" i="8"/>
  <c r="S23" i="8"/>
  <c r="R23" i="8"/>
  <c r="S22" i="8"/>
  <c r="R22" i="8"/>
  <c r="S21" i="8"/>
  <c r="R21" i="8"/>
  <c r="S20" i="8"/>
  <c r="R20" i="8"/>
  <c r="S19" i="8"/>
  <c r="R19" i="8"/>
  <c r="R18" i="8"/>
  <c r="S18" i="8" s="1"/>
  <c r="R17" i="8"/>
  <c r="S17" i="8" s="1"/>
  <c r="R16" i="8"/>
  <c r="S16" i="8" s="1"/>
  <c r="R15" i="8"/>
  <c r="S15" i="8" s="1"/>
  <c r="S14" i="8"/>
  <c r="R14" i="8"/>
  <c r="S13" i="8"/>
  <c r="R13" i="8"/>
  <c r="S12" i="8"/>
  <c r="R12" i="8"/>
  <c r="S11" i="8"/>
  <c r="R11" i="8"/>
  <c r="S10" i="8"/>
  <c r="R10" i="8"/>
  <c r="S9" i="8"/>
  <c r="R9" i="8"/>
  <c r="S8" i="8"/>
  <c r="R8" i="8"/>
  <c r="S7" i="8"/>
  <c r="R7" i="8"/>
  <c r="R3" i="8"/>
  <c r="S3" i="8"/>
  <c r="R5" i="8"/>
  <c r="S5" i="8"/>
  <c r="R6" i="8"/>
  <c r="S6" i="8"/>
  <c r="S4" i="8"/>
  <c r="R4" i="8"/>
  <c r="Q80" i="11" l="1"/>
  <c r="Z80" i="11" s="1"/>
  <c r="Q88" i="11"/>
  <c r="Z88" i="11" s="1"/>
  <c r="Q85" i="11"/>
  <c r="Z85" i="11" s="1"/>
  <c r="Q84" i="11"/>
  <c r="Z84" i="11" s="1"/>
</calcChain>
</file>

<file path=xl/sharedStrings.xml><?xml version="1.0" encoding="utf-8"?>
<sst xmlns="http://schemas.openxmlformats.org/spreadsheetml/2006/main" count="78854" uniqueCount="3122">
  <si>
    <t xml:space="preserve">WP </t>
  </si>
  <si>
    <t>Version</t>
  </si>
  <si>
    <t>Table of contents</t>
  </si>
  <si>
    <t>MasterCodeList</t>
  </si>
  <si>
    <t>Section 1. General information</t>
  </si>
  <si>
    <t>Table 1.1</t>
  </si>
  <si>
    <t>Data Availability</t>
  </si>
  <si>
    <t>Table 1.2</t>
  </si>
  <si>
    <t>International coordination</t>
  </si>
  <si>
    <t>Table 1.3</t>
  </si>
  <si>
    <t>Bi and Multilateral agreements</t>
  </si>
  <si>
    <t>Recommendations</t>
  </si>
  <si>
    <t>Section 2. Biological data</t>
  </si>
  <si>
    <t>Table 2.1</t>
  </si>
  <si>
    <t>List of required stocks</t>
  </si>
  <si>
    <t>Table 2.2</t>
  </si>
  <si>
    <t>Planning of sampling for biological variables</t>
  </si>
  <si>
    <t>Table 2.3</t>
  </si>
  <si>
    <t>Table 2.4</t>
  </si>
  <si>
    <t>Recreational fisheries</t>
  </si>
  <si>
    <t>Table 2.5</t>
  </si>
  <si>
    <t>Sampling plan description for biological data</t>
  </si>
  <si>
    <t>Table 2.6</t>
  </si>
  <si>
    <t>Research surveys at sea</t>
  </si>
  <si>
    <t>Section 3. Fishing activity</t>
  </si>
  <si>
    <t>Table 3.1</t>
  </si>
  <si>
    <t>Fishing activity variables sampling strategy</t>
  </si>
  <si>
    <t>Section 4. Impact of fisheries on marine biological resources</t>
  </si>
  <si>
    <t>Table 4.1</t>
  </si>
  <si>
    <t>Stomach sampling and analysis</t>
  </si>
  <si>
    <t>Section 5-7. Economic and social data</t>
  </si>
  <si>
    <t>Table 5.1</t>
  </si>
  <si>
    <t>Fleet total population and clustering</t>
  </si>
  <si>
    <t>Table 5.2</t>
  </si>
  <si>
    <t>Economic and social variables for fisheries data collection strategy</t>
  </si>
  <si>
    <t>Table 6.1</t>
  </si>
  <si>
    <t>Economic and social variables for aquaculture data collection strategy</t>
  </si>
  <si>
    <t>Table 7.1</t>
  </si>
  <si>
    <t>Economic and social variables for fish processing data collection strategy</t>
  </si>
  <si>
    <t>List name</t>
  </si>
  <si>
    <t>List description</t>
  </si>
  <si>
    <t>Code</t>
  </si>
  <si>
    <t>Description</t>
  </si>
  <si>
    <t>Table1.1</t>
  </si>
  <si>
    <t>Table1.2</t>
  </si>
  <si>
    <t>Table1.3</t>
  </si>
  <si>
    <t>Table1.4</t>
  </si>
  <si>
    <t>Table2.1</t>
  </si>
  <si>
    <t>Table2.2</t>
  </si>
  <si>
    <t>Table2.3</t>
  </si>
  <si>
    <t>Table2.4</t>
  </si>
  <si>
    <t>Table2.5</t>
  </si>
  <si>
    <t>Table2.6</t>
  </si>
  <si>
    <t>Table4.1</t>
  </si>
  <si>
    <t>Annex 1.1</t>
  </si>
  <si>
    <t>MS</t>
  </si>
  <si>
    <t>ISO 3166-1 alpha-3 code for Member State</t>
  </si>
  <si>
    <t>AUT</t>
  </si>
  <si>
    <t>Austria</t>
  </si>
  <si>
    <t>x</t>
  </si>
  <si>
    <t>BEL</t>
  </si>
  <si>
    <t xml:space="preserve">Belgium </t>
  </si>
  <si>
    <t>BGR</t>
  </si>
  <si>
    <t xml:space="preserve">Bulgaria </t>
  </si>
  <si>
    <t>CYP</t>
  </si>
  <si>
    <t>Cyprus</t>
  </si>
  <si>
    <t>CZE</t>
  </si>
  <si>
    <t>Czech Republic</t>
  </si>
  <si>
    <t>DEU</t>
  </si>
  <si>
    <t>Germany</t>
  </si>
  <si>
    <t>DNK</t>
  </si>
  <si>
    <t>Denmark</t>
  </si>
  <si>
    <t>ESP</t>
  </si>
  <si>
    <t>Spain</t>
  </si>
  <si>
    <t>EST</t>
  </si>
  <si>
    <t>Estonia</t>
  </si>
  <si>
    <t>FIN</t>
  </si>
  <si>
    <t>Finland</t>
  </si>
  <si>
    <t>FRA</t>
  </si>
  <si>
    <t>France</t>
  </si>
  <si>
    <t>GRC</t>
  </si>
  <si>
    <t>Greece</t>
  </si>
  <si>
    <t>HRV</t>
  </si>
  <si>
    <t>Croatia</t>
  </si>
  <si>
    <t>HUN</t>
  </si>
  <si>
    <t>Hungary</t>
  </si>
  <si>
    <t>IRL</t>
  </si>
  <si>
    <t>Ireland</t>
  </si>
  <si>
    <t>ITA</t>
  </si>
  <si>
    <t>Italy</t>
  </si>
  <si>
    <t>LTU</t>
  </si>
  <si>
    <t>Lithuania</t>
  </si>
  <si>
    <t>LVA</t>
  </si>
  <si>
    <t>Latvia</t>
  </si>
  <si>
    <t>MLT</t>
  </si>
  <si>
    <t>Malta</t>
  </si>
  <si>
    <t>NLD</t>
  </si>
  <si>
    <t>The Netherlands</t>
  </si>
  <si>
    <t>POL</t>
  </si>
  <si>
    <t>Poland</t>
  </si>
  <si>
    <t>PRT</t>
  </si>
  <si>
    <t>Portugal</t>
  </si>
  <si>
    <t>ROU</t>
  </si>
  <si>
    <t>Romania</t>
  </si>
  <si>
    <t>SVK</t>
  </si>
  <si>
    <t>Slovakia</t>
  </si>
  <si>
    <t>SVN</t>
  </si>
  <si>
    <t>Slovenia</t>
  </si>
  <si>
    <t>SWE</t>
  </si>
  <si>
    <t>Sweden</t>
  </si>
  <si>
    <t>RFMO/RFO/IO</t>
  </si>
  <si>
    <t>Regional Fisheries Management Organisation, Regional Fisheries Organisation or International Organisations</t>
  </si>
  <si>
    <t>ICES</t>
  </si>
  <si>
    <t>International Council for the Exploration of the Sea</t>
  </si>
  <si>
    <t>NAFO</t>
  </si>
  <si>
    <t>Northwest Atlantic Fisheries Organization</t>
  </si>
  <si>
    <t>GFCM</t>
  </si>
  <si>
    <t>General Fisheries Commission for the Mediterranean</t>
  </si>
  <si>
    <t>CECAF</t>
  </si>
  <si>
    <t>Fishery Committee for the Eastern Central Atlantic</t>
  </si>
  <si>
    <t>WECAFC</t>
  </si>
  <si>
    <t>Western Central Atlantic Fisheries Commission</t>
  </si>
  <si>
    <t>SEAFO</t>
  </si>
  <si>
    <t>South-East Atlantic Fisheries Organisation</t>
  </si>
  <si>
    <t>SIOFA</t>
  </si>
  <si>
    <t>South Indian Ocean Fisheries Agreement</t>
  </si>
  <si>
    <t>ICCAT</t>
  </si>
  <si>
    <t>International Commission for the Conservation of Atlantic Tunas</t>
  </si>
  <si>
    <t>CCSBT</t>
  </si>
  <si>
    <t>Commission for the Conservation of Southern Bluefin Tuna</t>
  </si>
  <si>
    <t>IOTC</t>
  </si>
  <si>
    <t>Indian Ocean Tuna Commission</t>
  </si>
  <si>
    <t>WCPFC</t>
  </si>
  <si>
    <t>Western and Central Pacific Fisheries Commission</t>
  </si>
  <si>
    <t>IATTC</t>
  </si>
  <si>
    <t>Inter-American Tropical Tuna Commission</t>
  </si>
  <si>
    <t>SPRFMO</t>
  </si>
  <si>
    <t>South Pacific Regional Fisheries Management Organisation</t>
  </si>
  <si>
    <t>CCAMLR</t>
  </si>
  <si>
    <t>Convention on Conservation of Antarctic Marine Living Resources</t>
  </si>
  <si>
    <t>NASCO</t>
  </si>
  <si>
    <t>North Atlantic Salmon Conservation Organisation</t>
  </si>
  <si>
    <t>CCBSP</t>
  </si>
  <si>
    <t>Convention on the Conservation and Management of Pollock Resources in the Central Bering Sea</t>
  </si>
  <si>
    <t>EIFAAC</t>
  </si>
  <si>
    <t>European Inland Fisheries and Aquaculture Advisory Commission</t>
  </si>
  <si>
    <t>NEAFC</t>
  </si>
  <si>
    <t>North East Atlantic Fisheries Commission</t>
  </si>
  <si>
    <t>NA</t>
  </si>
  <si>
    <t>No RFMO, RFO or IO is applicable</t>
  </si>
  <si>
    <t>Sampling scheme type</t>
  </si>
  <si>
    <t>The type of sampling scheme</t>
  </si>
  <si>
    <t>Commercial fishing trip</t>
  </si>
  <si>
    <t>sampling of landings onshore or onboard commercial fishing vessels using trip as a sampling unit</t>
  </si>
  <si>
    <t>Commercial by category</t>
  </si>
  <si>
    <t>sampling commercial landings based on commercial categories (e.g., size categories) not using trip as a sampling unit</t>
  </si>
  <si>
    <t>recreational (off site surveys)</t>
  </si>
  <si>
    <t>Off-site surveys contact methods (e.g. mail, telephone, diaries, questionnaires etc. (cf. ICES WKSMRF 2009))</t>
  </si>
  <si>
    <t>recreational (on site surveys)</t>
  </si>
  <si>
    <t>On-site surveys contact methods (e.g. Acces Point, Roving surveys, Aerial surveys etc. (cf. ICES WKSMRF 2009))</t>
  </si>
  <si>
    <t>Research survey at sea</t>
  </si>
  <si>
    <t>Biological parameters specific</t>
  </si>
  <si>
    <t>Sampling scheme specific to biological parameters such as age, individual weight, sexual maturity, sex ratio and fecundity and not included in commercial or research survey sampling schemes</t>
  </si>
  <si>
    <t>Diadromous (commercial)</t>
  </si>
  <si>
    <t>Diadromous samples derived from commercial fisheries</t>
  </si>
  <si>
    <t>Diadromous (market)</t>
  </si>
  <si>
    <t>Diadromous samples obtained from markets</t>
  </si>
  <si>
    <t>Diadromous (recreational)</t>
  </si>
  <si>
    <t>Diadromous samples obtained from recreational fisheries</t>
  </si>
  <si>
    <t>Diadromous (scientific)</t>
  </si>
  <si>
    <t>Diadromous samples derived from scientific surveys</t>
  </si>
  <si>
    <t>Catch fraction</t>
  </si>
  <si>
    <t>Landings (HUC fraction)</t>
  </si>
  <si>
    <t>Landings for human consumption</t>
  </si>
  <si>
    <t>Landings (BMS fraction)</t>
  </si>
  <si>
    <t>Fraction of landings below minimum size</t>
  </si>
  <si>
    <t>Landings (IND fraction)</t>
  </si>
  <si>
    <t>Landings for industrial purposes i.e. not for human consumption</t>
  </si>
  <si>
    <t>Landings (All fractions)</t>
  </si>
  <si>
    <t>Total landings</t>
  </si>
  <si>
    <t>Catches (DIS fraction)</t>
  </si>
  <si>
    <t>Discarded part of the catch</t>
  </si>
  <si>
    <t>Catches (PETS species)</t>
  </si>
  <si>
    <t>Protected, Endangered and Threatened Species</t>
  </si>
  <si>
    <t>Catches (All fractions)</t>
  </si>
  <si>
    <t>All fractions of the catch</t>
  </si>
  <si>
    <t>Catches (All fractions, excl. PETS)</t>
  </si>
  <si>
    <t>All fractions of the catch, excluding Protected, Endangered and Threatened Species</t>
  </si>
  <si>
    <t>Recreational catches (Release)</t>
  </si>
  <si>
    <t>Released part of the recreational catch</t>
  </si>
  <si>
    <t>Recreational catches (all)</t>
  </si>
  <si>
    <t>Total recreational catch</t>
  </si>
  <si>
    <t>Recreational catches (Retained)</t>
  </si>
  <si>
    <t>Retained part of the recreational catch</t>
  </si>
  <si>
    <t>Other</t>
  </si>
  <si>
    <t>Any other catch fractions not specified in this list - details to be provided</t>
  </si>
  <si>
    <t>Data set</t>
  </si>
  <si>
    <t>The data set for which information on availability is being given</t>
  </si>
  <si>
    <t>Biological data from commercial fisheries</t>
  </si>
  <si>
    <t>Data on commercial fisheries as specified in the EU-MAP Commission Delegated Decision, section 2.1</t>
  </si>
  <si>
    <t>Biological data from recreational fisheries</t>
  </si>
  <si>
    <t>Data on recreational fisheries as specified in the EU-MAP Commission Delegated Decision, section 2.2</t>
  </si>
  <si>
    <t>Biological data from diadromous species</t>
  </si>
  <si>
    <t>Data on diadromous species specified in the EU-MAP Commission Delegated Decision, section 2.3</t>
  </si>
  <si>
    <t>Research surveys at sea data</t>
  </si>
  <si>
    <t>Data on Research Surveys at sea listed in Table 1 of EU-MAP Commission Implementing Decision, Chapter I</t>
  </si>
  <si>
    <t>Data on the activity of fishing vessels</t>
  </si>
  <si>
    <t>Data on the activity of fishing vessels as specified in the EU-MAP Commission Delegated Decision, section 3</t>
  </si>
  <si>
    <t>Data on the impact of fisheries on the ecosystem</t>
  </si>
  <si>
    <t>Data on the impact of fisheries on the ecosystem as specified in the EU-MAP Commission Delegated Decision, section 4</t>
  </si>
  <si>
    <t>Socioeconomic data on fisheries</t>
  </si>
  <si>
    <t>Data on socioeconomic data on fisheries as specified in the EU-MAP Commission Delegated Decision, section 5</t>
  </si>
  <si>
    <t>Socioeconomic and environmental data on aquaculture</t>
  </si>
  <si>
    <t>Data on socioeconomic and environmental data on aquaculture as specified in the EU-MAP Commission Delegated Decision, section 6</t>
  </si>
  <si>
    <t>Socioeconomic data on the fish processing sector</t>
  </si>
  <si>
    <t>Data on socioeconomic data on the fish processing sector as specified in the EU-MAP Commission Delegated Decision, section 7</t>
  </si>
  <si>
    <t>Data subset</t>
  </si>
  <si>
    <t>The subset of data for which information on availability is being given</t>
  </si>
  <si>
    <t xml:space="preserve">Commercial length structure </t>
  </si>
  <si>
    <t>Length structures estimates of the commercial fractions of the catches</t>
  </si>
  <si>
    <t xml:space="preserve">Commercial age structure </t>
  </si>
  <si>
    <t>Age structures estimates of the commercial fractions of the catches</t>
  </si>
  <si>
    <t>Individual biological parameters</t>
  </si>
  <si>
    <t>Processed information on age, weight, maturity, sex-ratio and fecundity per length and age classes</t>
  </si>
  <si>
    <t>Recreational catches</t>
  </si>
  <si>
    <t>Estimates of recreational catches</t>
  </si>
  <si>
    <t>Recreational length structures</t>
  </si>
  <si>
    <t>Length structures estimates of recreational catches</t>
  </si>
  <si>
    <t>PETS occurences</t>
  </si>
  <si>
    <t>Estimation of occurences of catches of PETS</t>
  </si>
  <si>
    <t>River survey index</t>
  </si>
  <si>
    <t>Index estimates of surveyed river for diadromous species</t>
  </si>
  <si>
    <t>Diadromous catches</t>
  </si>
  <si>
    <t>Estimates of diadromous catches</t>
  </si>
  <si>
    <t>Research survey at sea index</t>
  </si>
  <si>
    <t>Index estimates of species abundance and biomass from Research survey at sea</t>
  </si>
  <si>
    <t>Stomach sampling</t>
  </si>
  <si>
    <t>Estimates of prey species composition in stomach content</t>
  </si>
  <si>
    <t>Detailed samples</t>
  </si>
  <si>
    <t>Detailed data as specified in EU Regulation 2014/1007 Article 3(6).  For example, for use in a Regional Database.</t>
  </si>
  <si>
    <t>Economic data for fisheries</t>
  </si>
  <si>
    <t>Data on economic data on fisheries as specified in the EU-MAP Commission Delegated Decision, section 5</t>
  </si>
  <si>
    <t>Social data for fisheries</t>
  </si>
  <si>
    <t>Data on social data on fisheries as specified in the EU-MAP Commission Delegated Decision, section 5</t>
  </si>
  <si>
    <t>Economic data for aquaculture</t>
  </si>
  <si>
    <t>Data on economic data on aquaculture as specified in the EU-MAP Commission Delegated Decision, section 6</t>
  </si>
  <si>
    <t>Social data for aquaculture</t>
  </si>
  <si>
    <t>Data on social data on aquaculture as specified in the EU-MAP Commission Delegated Decision, section 6</t>
  </si>
  <si>
    <t>Economic data for processing industry</t>
  </si>
  <si>
    <t>Data on economic data on the fish processing sector as specified in the EU-MAP Commission Delegated Decision, section 7</t>
  </si>
  <si>
    <t>Social data for processing industry</t>
  </si>
  <si>
    <t>Data on social data on the fish processing sector as specified in the EU-MAP Commission Delegated Decision, section 7</t>
  </si>
  <si>
    <t>Raw material data for processing industry</t>
  </si>
  <si>
    <t>Data on raw material data on the fish processing sector as specified in the EU-MAP Commission Delegated Decision, section 7</t>
  </si>
  <si>
    <t>Capacity data</t>
  </si>
  <si>
    <t>Effort data</t>
  </si>
  <si>
    <t>Landings data</t>
  </si>
  <si>
    <t>Biological variable</t>
  </si>
  <si>
    <t>The biological data being collected</t>
  </si>
  <si>
    <t>Age</t>
  </si>
  <si>
    <t xml:space="preserve">Samples of individuals for age </t>
  </si>
  <si>
    <t>Weight</t>
  </si>
  <si>
    <t>Samples of individuals for weight</t>
  </si>
  <si>
    <t>Sex</t>
  </si>
  <si>
    <t>Samples of individuals for sex-ratio</t>
  </si>
  <si>
    <t>X</t>
  </si>
  <si>
    <t xml:space="preserve">Maturity </t>
  </si>
  <si>
    <t xml:space="preserve">Samples of individuals for maturity </t>
  </si>
  <si>
    <t xml:space="preserve">Fecundity </t>
  </si>
  <si>
    <t xml:space="preserve">Samples of individuals for fecundity </t>
  </si>
  <si>
    <t>Diadromous variable</t>
  </si>
  <si>
    <t>The diadromous data being collected</t>
  </si>
  <si>
    <t xml:space="preserve">Standing stock </t>
  </si>
  <si>
    <t xml:space="preserve">Abundance standing stock </t>
  </si>
  <si>
    <t>Recruits</t>
  </si>
  <si>
    <t>Abundance of recruits</t>
  </si>
  <si>
    <t>Length</t>
  </si>
  <si>
    <t>Biological variables (total length)</t>
  </si>
  <si>
    <t>Biological variables (weight)</t>
  </si>
  <si>
    <t>Sex ratio</t>
  </si>
  <si>
    <t>Biological variables (sex ratio)</t>
  </si>
  <si>
    <t>Biological variables (age)</t>
  </si>
  <si>
    <t>Smolt</t>
  </si>
  <si>
    <t>Smolt abundance</t>
  </si>
  <si>
    <t>Parr</t>
  </si>
  <si>
    <t>Parr abundance</t>
  </si>
  <si>
    <t>Silver eel escapement</t>
  </si>
  <si>
    <t>Number or weight and sex ratio of emigrating silver eels</t>
  </si>
  <si>
    <t>Ascending individuals</t>
  </si>
  <si>
    <t>Ascending individuals in rivers</t>
  </si>
  <si>
    <t>Other variables not specified in the code list - the variable must be listed in the comments</t>
  </si>
  <si>
    <t>Geo Indicator</t>
  </si>
  <si>
    <t>Geographic indicator (aligns with EU Fisheries Dependent Information data call code list; Economic data call)</t>
  </si>
  <si>
    <t>NEU</t>
  </si>
  <si>
    <t>Non-EU waters. more the 50% of activity occurs in non-EU waters</t>
  </si>
  <si>
    <t>IWE</t>
  </si>
  <si>
    <t>International waters exclusively. 100% of activity occurs in International waters</t>
  </si>
  <si>
    <t>NGI</t>
  </si>
  <si>
    <t>No geographical indicator. National waters, EU waters</t>
  </si>
  <si>
    <t>P2</t>
  </si>
  <si>
    <t>Madeira. Portuguese outermost region (autonomous region)</t>
  </si>
  <si>
    <t>P3</t>
  </si>
  <si>
    <t>Azores. Portuguese outermost region (autonomous region)</t>
  </si>
  <si>
    <t>IC</t>
  </si>
  <si>
    <t>Canaries. Spanish outermost region (autonomous community)</t>
  </si>
  <si>
    <t>MA</t>
  </si>
  <si>
    <t>Morocco Coastal. Most of the activity occurs in 34.1.1</t>
  </si>
  <si>
    <t>GF</t>
  </si>
  <si>
    <t>French Guiana. French outermost region (overseas department)</t>
  </si>
  <si>
    <t>GP</t>
  </si>
  <si>
    <t>Guadeloupe. French outermost region (overseas department)</t>
  </si>
  <si>
    <t>MQ</t>
  </si>
  <si>
    <t>Martinique. French outermost region (overseas department)</t>
  </si>
  <si>
    <t>MF</t>
  </si>
  <si>
    <t>Saint-Martin. French outermost region (since 2009) (overseas community)</t>
  </si>
  <si>
    <t>RE</t>
  </si>
  <si>
    <t>Reunion. French outermost region (overseas department)</t>
  </si>
  <si>
    <t>YT</t>
  </si>
  <si>
    <t>Mayotte. French outermost region (overseas department)</t>
  </si>
  <si>
    <t>NK</t>
  </si>
  <si>
    <t>Not known</t>
  </si>
  <si>
    <t>Activity indicator</t>
  </si>
  <si>
    <t>Activity indicator for fishing vessels (as defined in the work-plan guidance, following PGECON (2018) recommendations)</t>
  </si>
  <si>
    <t>L</t>
  </si>
  <si>
    <t>Low Active</t>
  </si>
  <si>
    <t>A</t>
  </si>
  <si>
    <t xml:space="preserve">Active </t>
  </si>
  <si>
    <t>not applicable</t>
  </si>
  <si>
    <t>Data source</t>
  </si>
  <si>
    <t>The source of the data</t>
  </si>
  <si>
    <t>Accounts</t>
  </si>
  <si>
    <t>Statistics from bookkeeping information or States Revenue service database</t>
  </si>
  <si>
    <t>Questionnaires</t>
  </si>
  <si>
    <t xml:space="preserve">Statistics from surveys </t>
  </si>
  <si>
    <t>Sales notes</t>
  </si>
  <si>
    <t>Landing statistics from first sales declarative forms</t>
  </si>
  <si>
    <t>Logbooks</t>
  </si>
  <si>
    <t>Catch statistics from fishers declarative forms (paper or electronic)</t>
  </si>
  <si>
    <t>Coastal logbooks</t>
  </si>
  <si>
    <t>Catch statistics from specific declarative forms from small scale fisheries</t>
  </si>
  <si>
    <t>Other source of data not specifcied in code list - add details to comments</t>
  </si>
  <si>
    <t>EUROSTAT</t>
  </si>
  <si>
    <t>Fisheries statistics downloaded from EUROSTAT database</t>
  </si>
  <si>
    <t>Data Source</t>
  </si>
  <si>
    <t>FIDES</t>
  </si>
  <si>
    <t>TAC &amp; quotas allocations from the FIDES database</t>
  </si>
  <si>
    <t>National statistics</t>
  </si>
  <si>
    <t>Fisheries statistics provided by a national institution</t>
  </si>
  <si>
    <t>RCG agreed statistics</t>
  </si>
  <si>
    <t>Fisheries statistics agreed in a RCG</t>
  </si>
  <si>
    <t>RFMO statistics</t>
  </si>
  <si>
    <t>Fisheries statistics issued from RFMOs</t>
  </si>
  <si>
    <t>Which species are covered by the sampling scheme</t>
  </si>
  <si>
    <t>All species</t>
  </si>
  <si>
    <t>Sampling protocol covers all species</t>
  </si>
  <si>
    <t>Selected species/stocks</t>
  </si>
  <si>
    <t>Sampling protocol restricts data collection to a list of specific species/stocks - this list should be provided in Annex 1.1 (quality)</t>
  </si>
  <si>
    <t>list of  COMMERCIAL species</t>
  </si>
  <si>
    <t>Sampling protocol covers only the commercial species</t>
  </si>
  <si>
    <t>list of PETS species</t>
  </si>
  <si>
    <t>Sampling protocol covers only the PETS species</t>
  </si>
  <si>
    <t>Frequency</t>
  </si>
  <si>
    <t>Month</t>
  </si>
  <si>
    <t>Data collection is planned to occur on a monthly basis</t>
  </si>
  <si>
    <t>Quarter</t>
  </si>
  <si>
    <t>Data collection is planned to occur on a quarterly basis</t>
  </si>
  <si>
    <t>Annual</t>
  </si>
  <si>
    <t>Data collection is planned to occur on an annual basis</t>
  </si>
  <si>
    <t>Biennial</t>
  </si>
  <si>
    <t>Data collection is planned to occur every second year</t>
  </si>
  <si>
    <t>Triennial</t>
  </si>
  <si>
    <t>Data collection is planned to occur once every three years</t>
  </si>
  <si>
    <t>Irregular</t>
  </si>
  <si>
    <t>The activity is not performed on a regular schedule</t>
  </si>
  <si>
    <t>Unknown</t>
  </si>
  <si>
    <t>The activity is planned during the WP period but without precise knowledge on when this will occur</t>
  </si>
  <si>
    <t>Other frequency - details to be provided</t>
  </si>
  <si>
    <t>Data collection scheme</t>
  </si>
  <si>
    <t>The type of data collection scheme</t>
  </si>
  <si>
    <t>C</t>
  </si>
  <si>
    <t>Census</t>
  </si>
  <si>
    <t>PSS</t>
  </si>
  <si>
    <t>Probability Sample Survey</t>
  </si>
  <si>
    <t>NPS</t>
  </si>
  <si>
    <t>Non-Probability Sample Survey</t>
  </si>
  <si>
    <t>IND</t>
  </si>
  <si>
    <t>Threshold rules used</t>
  </si>
  <si>
    <t>Which threshold rules apply</t>
  </si>
  <si>
    <t>None</t>
  </si>
  <si>
    <t>TAC &lt; 10%</t>
  </si>
  <si>
    <t>Landings &lt; 10%</t>
  </si>
  <si>
    <t>Landings &lt; 200t.</t>
  </si>
  <si>
    <t>Regionally agreed rule</t>
  </si>
  <si>
    <t>Regionally agreed threshold - refer to the relevent agreement in the comments.</t>
  </si>
  <si>
    <t>License</t>
  </si>
  <si>
    <t>License type</t>
  </si>
  <si>
    <t>General</t>
  </si>
  <si>
    <t>General license (all areas, species, gears)</t>
  </si>
  <si>
    <t>Species Specific</t>
  </si>
  <si>
    <t>Species specific license</t>
  </si>
  <si>
    <t>Area specific</t>
  </si>
  <si>
    <t>Area specific licence</t>
  </si>
  <si>
    <t>Gear specific</t>
  </si>
  <si>
    <t>Gear specific licence</t>
  </si>
  <si>
    <t>No license</t>
  </si>
  <si>
    <t>Type of MS participation</t>
  </si>
  <si>
    <t>Type of member state participation in survey</t>
  </si>
  <si>
    <t xml:space="preserve">Financial </t>
  </si>
  <si>
    <t>Assumes only financial support (mostly arranged via a cost-sharing agreement)</t>
  </si>
  <si>
    <t>Technical</t>
  </si>
  <si>
    <t>Includes ships or other platforms, supply of materials, support in post-processing samples (e.g. lab work)</t>
  </si>
  <si>
    <t>Personnel</t>
  </si>
  <si>
    <t>Includes contribution of people on board</t>
  </si>
  <si>
    <t>Combination</t>
  </si>
  <si>
    <t xml:space="preserve"> ‘Combination’ is any combination of Financial, Technical or Personnel contributions.</t>
  </si>
  <si>
    <t>Not Applicable (when no other MS participates in the survey)</t>
  </si>
  <si>
    <t>Life stage</t>
  </si>
  <si>
    <t>Diadromous life stages</t>
  </si>
  <si>
    <t>Glass eel</t>
  </si>
  <si>
    <t>Young, unpigmented eel, recruiting from the sea into continental waters.</t>
  </si>
  <si>
    <t>Yellow eel</t>
  </si>
  <si>
    <t>Life-stage resident in continental waters. Often defined as a sedentary phase, but migration  within and between rivers, and to and from coastal waters occurs and therefore includes young pigmented eels</t>
  </si>
  <si>
    <t>Silver eel</t>
  </si>
  <si>
    <t>Migratory phase following the yellow eel phase. Eel in this phase are characterized by darkened back, silvery belly with a clearly contrasting black lateral line, enlarged eyes and pectoral fins.</t>
  </si>
  <si>
    <t>Older juvenile salmonids in their freshwater feeding phase with prominent vertical parr marks.</t>
  </si>
  <si>
    <t>Juvenile salmonid  that have reached the stage of adulthood as they are becoming increasingly silver in coloration and are then ready to migrate to the sea for the first time.</t>
  </si>
  <si>
    <t>Adult</t>
  </si>
  <si>
    <t>Adult salmonids, that have already fulfilled their seaward migration at least once.</t>
  </si>
  <si>
    <t>Any other life stage not specified in the code list - describe in the comments</t>
  </si>
  <si>
    <t>Observation type</t>
  </si>
  <si>
    <t>The type of observation activity being used to collect data.</t>
  </si>
  <si>
    <t>SciObsAtSea</t>
  </si>
  <si>
    <t>Scientific observer at sea (on commercial or scientific vessels)</t>
  </si>
  <si>
    <t>SciObsOnShore</t>
  </si>
  <si>
    <t>Scientific observer on shore (either on-site or off-site)</t>
  </si>
  <si>
    <t>SciObs water body</t>
  </si>
  <si>
    <t>Scientific observer on rivers, lagoons, etc.</t>
  </si>
  <si>
    <t>EMAtSea</t>
  </si>
  <si>
    <t>Electronic monitoring at sea</t>
  </si>
  <si>
    <t>EMOnShore</t>
  </si>
  <si>
    <t>Electronic monitoring on shore</t>
  </si>
  <si>
    <t>EMA water body</t>
  </si>
  <si>
    <t>Electronic monitoring on rivers, lagoons, etc.</t>
  </si>
  <si>
    <t>SelfAtSea</t>
  </si>
  <si>
    <t>Self-sampling at sea</t>
  </si>
  <si>
    <t>SelfOnShore</t>
  </si>
  <si>
    <t>Self-sampling onshore</t>
  </si>
  <si>
    <t>Self water body</t>
  </si>
  <si>
    <t>Self-sampling on rivers, lagoons, etc.</t>
  </si>
  <si>
    <t>Fishing activity variable</t>
  </si>
  <si>
    <t>From Table 6 of EU MAP Delegated Decision</t>
  </si>
  <si>
    <t>Number of vessels</t>
  </si>
  <si>
    <t>Marine waters</t>
  </si>
  <si>
    <t>GT</t>
  </si>
  <si>
    <t>kW</t>
  </si>
  <si>
    <t>Vessel Age</t>
  </si>
  <si>
    <t>Days at sea</t>
  </si>
  <si>
    <t xml:space="preserve">Hours fished </t>
  </si>
  <si>
    <t>Fishing days</t>
  </si>
  <si>
    <t xml:space="preserve">kW * Days at sea </t>
  </si>
  <si>
    <t xml:space="preserve">GT * Days at sea </t>
  </si>
  <si>
    <t xml:space="preserve">kW * Fishing Days </t>
  </si>
  <si>
    <t xml:space="preserve">GT * Fishing days </t>
  </si>
  <si>
    <t>Number of trips</t>
  </si>
  <si>
    <t xml:space="preserve">Number of fishing operations </t>
  </si>
  <si>
    <t>Number of nets(m) * soak time (days)</t>
  </si>
  <si>
    <t xml:space="preserve">Number of nets / Length </t>
  </si>
  <si>
    <t xml:space="preserve">Number of hooks, Number of lines </t>
  </si>
  <si>
    <t xml:space="preserve">Numbers of pots, traps </t>
  </si>
  <si>
    <t>Number of FADs/buoys</t>
  </si>
  <si>
    <t>Number of support vessels</t>
  </si>
  <si>
    <t>Value of landings total and per commercial species</t>
  </si>
  <si>
    <t>Live Weight of landings total and per species</t>
  </si>
  <si>
    <t>Average prices per species</t>
  </si>
  <si>
    <t>From Tables 7 &amp; 10 of EU MAP delegated Decision</t>
  </si>
  <si>
    <t>Consumption of fixed capital</t>
  </si>
  <si>
    <t>E</t>
  </si>
  <si>
    <t>From Table 7 of EU MAP delegated Decision</t>
  </si>
  <si>
    <t>Energy consumption</t>
  </si>
  <si>
    <t>Energy costs</t>
  </si>
  <si>
    <t>From Table 10 of EU MAP delegated Decision</t>
  </si>
  <si>
    <t>Financial expenditures</t>
  </si>
  <si>
    <t>Financial income</t>
  </si>
  <si>
    <t>Gross debt</t>
  </si>
  <si>
    <t xml:space="preserve">Gross investments </t>
  </si>
  <si>
    <t>Gross sales per species</t>
  </si>
  <si>
    <t>Gross value of landings</t>
  </si>
  <si>
    <t>Income from leasing out quota or other fishing rights</t>
  </si>
  <si>
    <t>Investments in tangible assets (net purchase of assets)</t>
  </si>
  <si>
    <t>Lease/rental payments for quota or other fishing rights</t>
  </si>
  <si>
    <t>Livestock used</t>
  </si>
  <si>
    <t>Mean age of vessels</t>
  </si>
  <si>
    <t>Mean LOA of vessels</t>
  </si>
  <si>
    <t>Number of enterprises</t>
  </si>
  <si>
    <t xml:space="preserve">Number of enterprises by size category </t>
  </si>
  <si>
    <t>Number of fishing enterprises/units</t>
  </si>
  <si>
    <t>Number of persons employed</t>
  </si>
  <si>
    <t>Operating subsidies</t>
  </si>
  <si>
    <t>Other income</t>
  </si>
  <si>
    <t xml:space="preserve">Other non-variable costs </t>
  </si>
  <si>
    <t>Other operating costs</t>
  </si>
  <si>
    <t xml:space="preserve">Other variable costs </t>
  </si>
  <si>
    <t xml:space="preserve">Paid labour </t>
  </si>
  <si>
    <t>Payment for external agency workers</t>
  </si>
  <si>
    <t>Personnel costs</t>
  </si>
  <si>
    <t>Purchase of fish and other raw material for production</t>
  </si>
  <si>
    <t>Raw material: feed costs</t>
  </si>
  <si>
    <t>Raw material: livestock costs</t>
  </si>
  <si>
    <t>Repair and maintenance costs</t>
  </si>
  <si>
    <t>Subsidies on investments</t>
  </si>
  <si>
    <t>Total hours worked per year (optional)</t>
  </si>
  <si>
    <t>Total value of assets</t>
  </si>
  <si>
    <t>Turnover</t>
  </si>
  <si>
    <t>Unpaid labour</t>
  </si>
  <si>
    <t>Value of physical capital</t>
  </si>
  <si>
    <t>Value of quota and other fishing rights</t>
  </si>
  <si>
    <t>Value of raw material by species</t>
  </si>
  <si>
    <t xml:space="preserve">Value of raw material by type of processed material (fresh, frozen and semi processed materials) </t>
  </si>
  <si>
    <t>Value of unpaid labour</t>
  </si>
  <si>
    <t>Weight of raw material by species</t>
  </si>
  <si>
    <t xml:space="preserve">Weight of raw material by type of processed material (fresh, frozen and semi processed materials) </t>
  </si>
  <si>
    <t>Weight of sales per species</t>
  </si>
  <si>
    <t>From Table 9 of EU MAP delegated Decision</t>
  </si>
  <si>
    <t>Employment by age</t>
  </si>
  <si>
    <t>S</t>
  </si>
  <si>
    <t>Employment by employment status</t>
  </si>
  <si>
    <t>Employment by gender</t>
  </si>
  <si>
    <t>Employment by level of education</t>
  </si>
  <si>
    <t>Employment by nationality</t>
  </si>
  <si>
    <t>Unpaid labour by gender</t>
  </si>
  <si>
    <t>From Table 8 of EU MAP delegated Decision</t>
  </si>
  <si>
    <t>Beam trawlers</t>
  </si>
  <si>
    <t>Using “Active” gears</t>
  </si>
  <si>
    <t>Demersal trawlers and/or demersal seiners</t>
  </si>
  <si>
    <t>Pelagic trawlers</t>
  </si>
  <si>
    <t>Purse seiners</t>
  </si>
  <si>
    <t>Dredgers</t>
  </si>
  <si>
    <t>Vessel using other active gears</t>
  </si>
  <si>
    <t>Vessels using Polyvalent “active” gears only</t>
  </si>
  <si>
    <t>Vessels using hooks</t>
  </si>
  <si>
    <t>Using “Passive” gears</t>
  </si>
  <si>
    <t>Drift and/or fixed netters</t>
  </si>
  <si>
    <t>Vessels using Pots and/or traps</t>
  </si>
  <si>
    <t>Vessels using other Passive gears</t>
  </si>
  <si>
    <t>Vessels using Polyvalent “passive” gears only</t>
  </si>
  <si>
    <t>Vessels using active and passive gears</t>
  </si>
  <si>
    <t>Using Polyvalent gears</t>
  </si>
  <si>
    <t>Inactive vessels</t>
  </si>
  <si>
    <t>Segment or Cluster Name (either name of segment or cluster, in case of clustering)</t>
  </si>
  <si>
    <t>All segments</t>
  </si>
  <si>
    <t>Applies only to the social data (From Table 9 of EU MAP delegated Decision)</t>
  </si>
  <si>
    <t>Length class</t>
  </si>
  <si>
    <t>0-&lt; 6 m</t>
  </si>
  <si>
    <t>5,99 metres or smaller</t>
  </si>
  <si>
    <t>6-&lt; 12 m</t>
  </si>
  <si>
    <t>Between 6 and 11.99 metres</t>
  </si>
  <si>
    <t>7.99 metres or smaller</t>
  </si>
  <si>
    <t>Between 8 and 11.99 metres</t>
  </si>
  <si>
    <t>0-&lt; 10 m</t>
  </si>
  <si>
    <t>9.99 metres or smaller</t>
  </si>
  <si>
    <t>10-&lt; 12 m</t>
  </si>
  <si>
    <t>Between 10 and 11.99 metres</t>
  </si>
  <si>
    <t>12-&lt; 18 m</t>
  </si>
  <si>
    <t>Between 12 and 17.99 metres</t>
  </si>
  <si>
    <t>18-&lt; 24 m</t>
  </si>
  <si>
    <t>Between 18 and 23.99 metres</t>
  </si>
  <si>
    <t>24-&lt; 40 m</t>
  </si>
  <si>
    <t>Between 24 and 39.99 metres</t>
  </si>
  <si>
    <t>40 m or larger</t>
  </si>
  <si>
    <t>40 metres or larger</t>
  </si>
  <si>
    <t>0-&lt; 6 m*</t>
  </si>
  <si>
    <t>* need to be added when clustering is applied</t>
  </si>
  <si>
    <t>6-&lt; 12 m*</t>
  </si>
  <si>
    <t>0-&lt; 10 m*</t>
  </si>
  <si>
    <t>10-&lt; 12 m*</t>
  </si>
  <si>
    <t>12-&lt; 18 m*</t>
  </si>
  <si>
    <t>18-&lt; 24 m*</t>
  </si>
  <si>
    <t>24-&lt; 40 m*</t>
  </si>
  <si>
    <t>40 m or larger*</t>
  </si>
  <si>
    <t>Regions</t>
  </si>
  <si>
    <t>Baltic Sea</t>
  </si>
  <si>
    <t>North Sea and Eastern Arctic</t>
  </si>
  <si>
    <t>North-East Atlantic</t>
  </si>
  <si>
    <t>Other regions</t>
  </si>
  <si>
    <t>Outermost regions</t>
  </si>
  <si>
    <t>Mediterranean and Black Sea</t>
  </si>
  <si>
    <t xml:space="preserve">Supra region </t>
  </si>
  <si>
    <t>Baltic Sea; North Sea; Eastern Arctic; NAFO; extended North Western waters (ICES areas 5, 6 and 7) and extended South Western waters (ICES areas 10, 12 and 14)</t>
  </si>
  <si>
    <t>Mediterranean Sea and Black Sea</t>
  </si>
  <si>
    <t>All Supra regions</t>
  </si>
  <si>
    <t>Aquaculture thresholds</t>
  </si>
  <si>
    <t>total aquaculture production is less than 1% of total Union aquaculture production by both weight and value</t>
  </si>
  <si>
    <t>B</t>
  </si>
  <si>
    <t>species accounting for less than 5% of the Member State’s aquaculture production by both weight and value</t>
  </si>
  <si>
    <t>total aquaculture production of a Member State is between 1% and 2.5% of total Union aquaculture production by both weight and value</t>
  </si>
  <si>
    <t>Aquaculture techniques</t>
  </si>
  <si>
    <t xml:space="preserve">Ponds </t>
  </si>
  <si>
    <t>Segmentation for aquaculture as specified in the EU-MAP Commission Delegated Decision, Table 11</t>
  </si>
  <si>
    <t xml:space="preserve">Tanks and race-ways </t>
  </si>
  <si>
    <t xml:space="preserve">Enclosures and pens </t>
  </si>
  <si>
    <t xml:space="preserve">Recirculation systems </t>
  </si>
  <si>
    <t xml:space="preserve">Other methods </t>
  </si>
  <si>
    <t xml:space="preserve">Cages </t>
  </si>
  <si>
    <t xml:space="preserve">Polyculture </t>
  </si>
  <si>
    <t xml:space="preserve">Hatcheries &amp; nurseries </t>
  </si>
  <si>
    <t xml:space="preserve">Rafts </t>
  </si>
  <si>
    <t xml:space="preserve">Longline </t>
  </si>
  <si>
    <t xml:space="preserve">On-bottom </t>
  </si>
  <si>
    <t xml:space="preserve">Other </t>
  </si>
  <si>
    <t>Aquaculture species group</t>
  </si>
  <si>
    <t xml:space="preserve">Salmon </t>
  </si>
  <si>
    <t xml:space="preserve">Trout </t>
  </si>
  <si>
    <t>Sea bass &amp; Sea bream</t>
  </si>
  <si>
    <t xml:space="preserve">Carp </t>
  </si>
  <si>
    <t xml:space="preserve">Tuna </t>
  </si>
  <si>
    <t xml:space="preserve">Eel </t>
  </si>
  <si>
    <t>Sturgeon (Eggs for human consumption)</t>
  </si>
  <si>
    <t xml:space="preserve">Other freshwater fish </t>
  </si>
  <si>
    <t xml:space="preserve">Other marine fish </t>
  </si>
  <si>
    <t xml:space="preserve">Mussel </t>
  </si>
  <si>
    <t>Oyster</t>
  </si>
  <si>
    <t>Clam</t>
  </si>
  <si>
    <t xml:space="preserve">Crustaceans </t>
  </si>
  <si>
    <t xml:space="preserve">Other molluscs </t>
  </si>
  <si>
    <t xml:space="preserve">Multispecies </t>
  </si>
  <si>
    <t>Macroalgae</t>
  </si>
  <si>
    <t>Microalgae</t>
  </si>
  <si>
    <t xml:space="preserve">Other aquatic animals </t>
  </si>
  <si>
    <t>Fish processing activity</t>
  </si>
  <si>
    <t>Main activity</t>
  </si>
  <si>
    <t>Enterprises in line with EUROSTAT definition under NACE Code 10.2</t>
  </si>
  <si>
    <t>Non-main activity</t>
  </si>
  <si>
    <t>Enterprises deal with fish processing but does not attributed to the EUROSTAT definition under NACE Code 10.20</t>
  </si>
  <si>
    <t>Fish processing segment</t>
  </si>
  <si>
    <t>≤10</t>
  </si>
  <si>
    <t>By size category where the number of persons employed</t>
  </si>
  <si>
    <t>11-49</t>
  </si>
  <si>
    <t xml:space="preserve"> 50-249</t>
  </si>
  <si>
    <t xml:space="preserve"> ≥250</t>
  </si>
  <si>
    <t>Mandatory survey at sea</t>
  </si>
  <si>
    <t>From Table 1 of EU MAP Implementing Decision</t>
  </si>
  <si>
    <t>BITS_Q1</t>
  </si>
  <si>
    <t>Baltic International Trawl Survey</t>
  </si>
  <si>
    <t>BITS_Q4</t>
  </si>
  <si>
    <t>BIAS</t>
  </si>
  <si>
    <t>Baltic International Acoustic Survey (autumn)</t>
  </si>
  <si>
    <t>GRAHS</t>
  </si>
  <si>
    <t>Gulf of Riga Acoustic Herring Survey</t>
  </si>
  <si>
    <t>SPRAS</t>
  </si>
  <si>
    <t>Sprat Acoustic Survey</t>
  </si>
  <si>
    <t>RHLS_DEU</t>
  </si>
  <si>
    <t>Rügen Herring Larvae Survey</t>
  </si>
  <si>
    <t>FEJUCS</t>
  </si>
  <si>
    <t>Fehmarn Juvenile Cod Survey</t>
  </si>
  <si>
    <t>CODS_Q4</t>
  </si>
  <si>
    <t>Kattegat Cod Survey</t>
  </si>
  <si>
    <t>IBTS_Q1</t>
  </si>
  <si>
    <t>International Bottom Trawl Survey</t>
  </si>
  <si>
    <t>IBTS_Q3</t>
  </si>
  <si>
    <t>BTS</t>
  </si>
  <si>
    <t>North Sea Beam Trawl Survey</t>
  </si>
  <si>
    <t>DYFS</t>
  </si>
  <si>
    <t>Demersal Young Fish Survey</t>
  </si>
  <si>
    <t>SNS_NLD</t>
  </si>
  <si>
    <t>Sole Net Survey</t>
  </si>
  <si>
    <t>NSSS</t>
  </si>
  <si>
    <t>North Sea Sandeels Survey</t>
  </si>
  <si>
    <t>ASH</t>
  </si>
  <si>
    <t>International Ecosystem Survey in the Nordic Seas</t>
  </si>
  <si>
    <t>NSMEGS</t>
  </si>
  <si>
    <t>Mackerel Egg Survey (triennial)</t>
  </si>
  <si>
    <t>IHLS</t>
  </si>
  <si>
    <t>Herring Larvae Survey</t>
  </si>
  <si>
    <t>NHAS</t>
  </si>
  <si>
    <t>NS Herring Acoustic Survey</t>
  </si>
  <si>
    <t>UWTV3-4</t>
  </si>
  <si>
    <t>Nephrops UWTV survey</t>
  </si>
  <si>
    <t>UWTV6</t>
  </si>
  <si>
    <t>UWTV7</t>
  </si>
  <si>
    <t>UWTV8</t>
  </si>
  <si>
    <t>UWTV9</t>
  </si>
  <si>
    <t>REDTAS</t>
  </si>
  <si>
    <t>International Redfish Trawl and Acoustic Survey (triennial)</t>
  </si>
  <si>
    <t>FCGS</t>
  </si>
  <si>
    <t>Flemish Cap Groundfish Survey</t>
  </si>
  <si>
    <t>GGS</t>
  </si>
  <si>
    <t>Greenland Groundfish Survey</t>
  </si>
  <si>
    <t>PLATUXA_ESP</t>
  </si>
  <si>
    <t>3LNO Groundfish Survey</t>
  </si>
  <si>
    <t>IBTS_Q4</t>
  </si>
  <si>
    <t>Western IBTS 4th quarter (including porcupine survey)</t>
  </si>
  <si>
    <t>Western IBTS 1st quarter</t>
  </si>
  <si>
    <t>ISBCBTS</t>
  </si>
  <si>
    <t>ISBCBTS September</t>
  </si>
  <si>
    <t>SWECOS_GBE</t>
  </si>
  <si>
    <t>Western Channel Beam Trawl Survey</t>
  </si>
  <si>
    <t>IBWSS</t>
  </si>
  <si>
    <t>Blue Whiting Survey</t>
  </si>
  <si>
    <t>MEGS</t>
  </si>
  <si>
    <t>International Mackerel and Horse Mackerel Egg Survey (triennial)</t>
  </si>
  <si>
    <t>SAHMAS</t>
  </si>
  <si>
    <t>Sardine, Anchovy Horse Mackerel Acoustic Survey</t>
  </si>
  <si>
    <t>SDEPM</t>
  </si>
  <si>
    <t>Sardine DEPM (triennial)</t>
  </si>
  <si>
    <t>WESPAS_IRL</t>
  </si>
  <si>
    <t>Spawning/Pre‑spawning Herring/Boarfish Acoustic Survey</t>
  </si>
  <si>
    <t>BIOMAN</t>
  </si>
  <si>
    <t>Biomass of Anchovy</t>
  </si>
  <si>
    <t>UWTV11-13</t>
  </si>
  <si>
    <t>Nephrops UWTV Survey</t>
  </si>
  <si>
    <t>UWTV14</t>
  </si>
  <si>
    <t>UWTV15</t>
  </si>
  <si>
    <t>UWTV16-17</t>
  </si>
  <si>
    <t>UWTV19</t>
  </si>
  <si>
    <t>UWTV20‑22</t>
  </si>
  <si>
    <t>UWTV30</t>
  </si>
  <si>
    <t>NepS</t>
  </si>
  <si>
    <t>Nephrops Survey Offshore Portugal (FU 28‑29)</t>
  </si>
  <si>
    <t>CSHAS_IRL</t>
  </si>
  <si>
    <t>Celtic Sea Herring Acoustic Survey</t>
  </si>
  <si>
    <t>ECOCADIZ_ESP</t>
  </si>
  <si>
    <t>Acoustic Survey on Sardine and Anchovy</t>
  </si>
  <si>
    <t>IESSNS</t>
  </si>
  <si>
    <t>Swept Area Trawl Survey for Mackerel</t>
  </si>
  <si>
    <t>JUVENA_ESP</t>
  </si>
  <si>
    <t>Acoustic Survey for Juvenile Anchovy in the Bay of Biscay</t>
  </si>
  <si>
    <t>ORHAGO_Q4_FRA</t>
  </si>
  <si>
    <t>Bay of Biscay Demersal Resources Survey</t>
  </si>
  <si>
    <t>PALPRO_ESP</t>
  </si>
  <si>
    <t>Deepwater Longline Survey</t>
  </si>
  <si>
    <t>IAMS_IRL</t>
  </si>
  <si>
    <t xml:space="preserve">Irish Anglerfish and Megrim Survey </t>
  </si>
  <si>
    <t>SIAMISS_GBS</t>
  </si>
  <si>
    <t>Anglerfish and Megrim Survey (industry‑science survey)</t>
  </si>
  <si>
    <t>PELTIC</t>
  </si>
  <si>
    <t>Western Channel Celtic Sea Pelagic Survey</t>
  </si>
  <si>
    <t>ISAS</t>
  </si>
  <si>
    <t>Herring Acoustic Survey</t>
  </si>
  <si>
    <t>MEDIAS</t>
  </si>
  <si>
    <t>Pan-Mediterranean Acoustic Survey</t>
  </si>
  <si>
    <t>BTSBS</t>
  </si>
  <si>
    <t>Bottom Trawl Survey in Black Sea</t>
  </si>
  <si>
    <t>PTSBS</t>
  </si>
  <si>
    <t>Pelagic Trawl Survey in Black Sea</t>
  </si>
  <si>
    <t>MEDITS</t>
  </si>
  <si>
    <t>International Bottom Trawl Survey in the Mediterranean</t>
  </si>
  <si>
    <t>SOLEMON</t>
  </si>
  <si>
    <t>Beam Trawl Survey (GSA 17)</t>
  </si>
  <si>
    <t>TUNIBAL</t>
  </si>
  <si>
    <t>Bluefin Tuna Larval Survey</t>
  </si>
  <si>
    <t>Implementing decision rule</t>
  </si>
  <si>
    <t>Threshold as referred in  EU-MAP Commission Implementing Decision, Chapter I</t>
  </si>
  <si>
    <t>All Regions</t>
  </si>
  <si>
    <t>Implementation year</t>
  </si>
  <si>
    <t>2022-2024</t>
  </si>
  <si>
    <t>PSU selection</t>
  </si>
  <si>
    <t xml:space="preserve">Method of PSU selection </t>
  </si>
  <si>
    <t>SRSWR</t>
  </si>
  <si>
    <t>Simple Random Sampling With Replacement (SRSWR)</t>
  </si>
  <si>
    <t>SRSWOR</t>
  </si>
  <si>
    <t>Simple Random Sampling Without Replacement</t>
  </si>
  <si>
    <t>UPSWR</t>
  </si>
  <si>
    <t xml:space="preserve">Unequal Probability Sampling With Replacement </t>
  </si>
  <si>
    <t>UPSWOR</t>
  </si>
  <si>
    <t xml:space="preserve">Unequal Probability Sampling Without Replacement </t>
  </si>
  <si>
    <t>SYSS</t>
  </si>
  <si>
    <t xml:space="preserve">Systematic Sampling Without replacement </t>
  </si>
  <si>
    <t>CENSUS</t>
  </si>
  <si>
    <t>NPQSRSWR</t>
  </si>
  <si>
    <t>Non-Probabilistic Quasi Simple Random Sampling With Replacement</t>
  </si>
  <si>
    <t>NPQSRSWOR</t>
  </si>
  <si>
    <t xml:space="preserve">Non-Probabilistic Quasi Simple Random Sampling Without Replacement </t>
  </si>
  <si>
    <t>NPQSYSS</t>
  </si>
  <si>
    <t>Non-Probabilistic Quasi Systematic Sampling</t>
  </si>
  <si>
    <t>NPJS</t>
  </si>
  <si>
    <t xml:space="preserve">Non-Probabilistic Judgement Sampling </t>
  </si>
  <si>
    <t>NPCS</t>
  </si>
  <si>
    <t>Non-Probabilistic Convenience Sampling (including Quota sampling)</t>
  </si>
  <si>
    <t>FIXED</t>
  </si>
  <si>
    <t>Fixed Sample</t>
  </si>
  <si>
    <t>Table 1.1. Data availability</t>
  </si>
  <si>
    <t>Region</t>
  </si>
  <si>
    <t>Specific item</t>
  </si>
  <si>
    <t>Reference year</t>
  </si>
  <si>
    <t>Availability of the data</t>
  </si>
  <si>
    <t>WP comments</t>
  </si>
  <si>
    <t>Table 1.2. Planned regional and international coordination</t>
  </si>
  <si>
    <t>Meeting Acronym</t>
  </si>
  <si>
    <t>Name of meeting</t>
  </si>
  <si>
    <t>Table 1.3. Bi and Multilateral agreements</t>
  </si>
  <si>
    <t>MSs</t>
  </si>
  <si>
    <t xml:space="preserve">Name of the agreement </t>
  </si>
  <si>
    <t>Contact persons</t>
  </si>
  <si>
    <t>Content</t>
  </si>
  <si>
    <t>Coordination</t>
  </si>
  <si>
    <t>Description of sampling / sampling protocol / sampling intensity</t>
  </si>
  <si>
    <t>Data transmission</t>
  </si>
  <si>
    <t>Access to vessels</t>
  </si>
  <si>
    <t>Validity</t>
  </si>
  <si>
    <t xml:space="preserve">Table 2.1. List of required species/stocks </t>
  </si>
  <si>
    <t>Reference period</t>
  </si>
  <si>
    <t>Species</t>
  </si>
  <si>
    <t>Area</t>
  </si>
  <si>
    <t>Average landings in the reference years (tonnes)</t>
  </si>
  <si>
    <t>Data source used for average national landings</t>
  </si>
  <si>
    <t>EU TAC (if any)
 (%)</t>
  </si>
  <si>
    <t>Share (%) in EU landings</t>
  </si>
  <si>
    <t>Data source used for EU landings</t>
  </si>
  <si>
    <t>Regional coordination agreement at stock level</t>
  </si>
  <si>
    <t>Covered by a commercial sampling scheme for length</t>
  </si>
  <si>
    <t>Selected for sampling of biological variables</t>
  </si>
  <si>
    <t>Table 2.2. Planning of sampling for biological variables</t>
  </si>
  <si>
    <t>Data collection requested by end user</t>
  </si>
  <si>
    <t>Sampling scheme identifier</t>
  </si>
  <si>
    <t>Number of individuals to sample</t>
  </si>
  <si>
    <t>Regional work plan name</t>
  </si>
  <si>
    <t>WP Comments</t>
  </si>
  <si>
    <t>Table 2.3. Diadromous species data collection in freshwaters</t>
  </si>
  <si>
    <t>Management unit / River</t>
  </si>
  <si>
    <t>Body of water</t>
  </si>
  <si>
    <t>Species present in the MS</t>
  </si>
  <si>
    <t>Reasons for not sampling</t>
  </si>
  <si>
    <t xml:space="preserve">Agreed at RCG </t>
  </si>
  <si>
    <t>Fishery / Independent data collection</t>
  </si>
  <si>
    <t>Methods</t>
  </si>
  <si>
    <t>Unit</t>
  </si>
  <si>
    <t>Planned minimum number of units</t>
  </si>
  <si>
    <t>Table 2.4. Recreational fisheries</t>
  </si>
  <si>
    <t>Agreed at RCG</t>
  </si>
  <si>
    <t>Is an annual estimate of the total catch planned?</t>
  </si>
  <si>
    <t>Is an estimate of the annual percentage of catch released alive planned?</t>
  </si>
  <si>
    <t>Is the collection of biological variables planned?</t>
  </si>
  <si>
    <t>Is there a regional threshold for the collection of stock related biological variables?</t>
  </si>
  <si>
    <t>Table 2.5. Sampling plan description for biological data</t>
  </si>
  <si>
    <t>Implementation Year</t>
  </si>
  <si>
    <t>Species coverage</t>
  </si>
  <si>
    <t>Sampling frame identifier</t>
  </si>
  <si>
    <t>Sampling frame description</t>
  </si>
  <si>
    <t>Sampling frame spatial coverage</t>
  </si>
  <si>
    <t>PSU type</t>
  </si>
  <si>
    <t>Method of PSU selection</t>
  </si>
  <si>
    <t>Average number of PSUs during the reference period</t>
  </si>
  <si>
    <t>Planned number of PSUs</t>
  </si>
  <si>
    <t>PETS observation covered within the sampling scheme</t>
  </si>
  <si>
    <t>Does the sampling protocol allow for the quantification of PETS observation effort?</t>
  </si>
  <si>
    <t>Table 2.6. Research surveys at sea</t>
  </si>
  <si>
    <t>Name of research survey</t>
  </si>
  <si>
    <t>Research survey acronym</t>
  </si>
  <si>
    <t>Mandatory research survey</t>
  </si>
  <si>
    <t>Cost-sharing agreement signed by MS</t>
  </si>
  <si>
    <t>Area(s) covered</t>
  </si>
  <si>
    <t>Time period (Month)</t>
  </si>
  <si>
    <t>Relevant international planning group</t>
  </si>
  <si>
    <t>Days at sea planned</t>
  </si>
  <si>
    <t>Type of sampling activities</t>
  </si>
  <si>
    <t>Number of sampling activities planned</t>
  </si>
  <si>
    <t>Research survey database</t>
  </si>
  <si>
    <t>Link to survey manual</t>
  </si>
  <si>
    <t xml:space="preserve">Table 3.1. Fishing activity variables sampling strategy </t>
  </si>
  <si>
    <t xml:space="preserve">Region </t>
  </si>
  <si>
    <t xml:space="preserve">Fishing Activity variable </t>
  </si>
  <si>
    <t xml:space="preserve">Data source </t>
  </si>
  <si>
    <t xml:space="preserve">Data collection scheme </t>
  </si>
  <si>
    <t xml:space="preserve">Implementation year </t>
  </si>
  <si>
    <t>Table 4.1. Stomach sampling and analysis</t>
  </si>
  <si>
    <t>Time Period</t>
  </si>
  <si>
    <t>Species for stomach sampling</t>
  </si>
  <si>
    <t>Expected number of stomachs</t>
  </si>
  <si>
    <t>Link to stomach sampling protocol</t>
  </si>
  <si>
    <t>Metagenomic techniques</t>
  </si>
  <si>
    <t>Table 5.1. Fleet total population and clustering</t>
  </si>
  <si>
    <t>Supra region</t>
  </si>
  <si>
    <t>Fishing technique</t>
  </si>
  <si>
    <t>Length class </t>
  </si>
  <si>
    <t>Total population (WP)</t>
  </si>
  <si>
    <t>Table 5.2. Economic and social variables for fisheries data collection strategy</t>
  </si>
  <si>
    <t>Type of variables (E/S)</t>
  </si>
  <si>
    <t xml:space="preserve">Economic and Social Variables </t>
  </si>
  <si>
    <t>Table 6.1. Economic and social variables for aquaculture data collection strategy</t>
  </si>
  <si>
    <t>Aquaculture Technique</t>
  </si>
  <si>
    <t>Aquaculture Tresholds</t>
  </si>
  <si>
    <t>Table 7.1. Economic and social variables for fish processing data collection strategy</t>
  </si>
  <si>
    <t>Fish Processing Segment</t>
  </si>
  <si>
    <t xml:space="preserve"> Fish Processing Activity</t>
  </si>
  <si>
    <t xml:space="preserve">Text box DCF </t>
  </si>
  <si>
    <t>Data collection framowork at national level</t>
  </si>
  <si>
    <t>Included (Y/N)</t>
  </si>
  <si>
    <t>Text box 1a</t>
  </si>
  <si>
    <t>Test studies</t>
  </si>
  <si>
    <t>Text box 1b</t>
  </si>
  <si>
    <t>Other data collection activities</t>
  </si>
  <si>
    <t>Text box 2.3</t>
  </si>
  <si>
    <t>Text box 2.4</t>
  </si>
  <si>
    <t>Text box 2.5</t>
  </si>
  <si>
    <t>Text box 2.6</t>
  </si>
  <si>
    <t>Text box 3.2</t>
  </si>
  <si>
    <t>Text box 4.2</t>
  </si>
  <si>
    <t>Text box 4.3</t>
  </si>
  <si>
    <t>Text box 3.1</t>
  </si>
  <si>
    <t>Text box 5.2</t>
  </si>
  <si>
    <t>Text box 6.1</t>
  </si>
  <si>
    <t>Text box 7.1</t>
  </si>
  <si>
    <t>Fishing activity variables sampling strategy (inland eel commercial)</t>
  </si>
  <si>
    <t>Incidental catches of sensitive species</t>
  </si>
  <si>
    <t>Impact on marine habitats</t>
  </si>
  <si>
    <t xml:space="preserve">In column 'Sampling scheme identifier' enter the research survey acronym; use 'mandatory surveys at sea' MasterCodeList where applicable </t>
  </si>
  <si>
    <t>From Table 6 &amp; 7 of EU MAP Delegated Decision</t>
  </si>
  <si>
    <t>Number of hours worked by employees and unpaid workers (optional)</t>
  </si>
  <si>
    <t>WP table</t>
  </si>
  <si>
    <t>Reference table with predefined codes for other tables' fields</t>
  </si>
  <si>
    <t>Opportunistic (O) or planned (P) sampling </t>
  </si>
  <si>
    <t>Planned sample rate (%)</t>
  </si>
  <si>
    <t>Anguilla anguilla</t>
  </si>
  <si>
    <t>1, 2</t>
  </si>
  <si>
    <t>Argentina silus</t>
  </si>
  <si>
    <t>1, 2, 5a, 14</t>
  </si>
  <si>
    <t>Brosme brosme</t>
  </si>
  <si>
    <t>Clupea harengus</t>
  </si>
  <si>
    <t>Gadus morhua</t>
  </si>
  <si>
    <t>Galeorhinus galeus</t>
  </si>
  <si>
    <t>Hippoglossoides platessoides</t>
  </si>
  <si>
    <t>Mallotus villosus</t>
  </si>
  <si>
    <t>Melanogrammus aeglefinus</t>
  </si>
  <si>
    <t>Micromesistius poutassou</t>
  </si>
  <si>
    <t>Molva dypterygia</t>
  </si>
  <si>
    <t>Molva molva</t>
  </si>
  <si>
    <t>Mustelus spp.</t>
  </si>
  <si>
    <t>1, 2, 14</t>
  </si>
  <si>
    <t>Pandalus borealis</t>
  </si>
  <si>
    <t>Pollachius virens</t>
  </si>
  <si>
    <t>Reinhardtius hippoglossoides</t>
  </si>
  <si>
    <t>Salmo salar</t>
  </si>
  <si>
    <t>Salmo trutta</t>
  </si>
  <si>
    <t>Scomber scombrus</t>
  </si>
  <si>
    <t>Sebastes mentella</t>
  </si>
  <si>
    <t>Sebastes norvegicus</t>
  </si>
  <si>
    <t>Squalus acanthias</t>
  </si>
  <si>
    <t>All areas</t>
  </si>
  <si>
    <t>Trachurus trachurus</t>
  </si>
  <si>
    <t>2a</t>
  </si>
  <si>
    <t>Aequipecten opercularis</t>
  </si>
  <si>
    <t>Alepocephalus bairdii</t>
  </si>
  <si>
    <t>6, 12</t>
  </si>
  <si>
    <t>Ammodytidae</t>
  </si>
  <si>
    <t>6a</t>
  </si>
  <si>
    <t>Aphanopus carbo</t>
  </si>
  <si>
    <t>5, 6, 7, 12</t>
  </si>
  <si>
    <t>9, 10, 13</t>
  </si>
  <si>
    <t>Apristurus spp.</t>
  </si>
  <si>
    <t>5, 6, 7, 8, 9, 10</t>
  </si>
  <si>
    <t>5, 6, 7</t>
  </si>
  <si>
    <t>Argyrosomus regius</t>
  </si>
  <si>
    <t>Aspitrigla cuculus</t>
  </si>
  <si>
    <t>Beryx spp.</t>
  </si>
  <si>
    <t>3-14</t>
  </si>
  <si>
    <t>Cancer pagurus</t>
  </si>
  <si>
    <t>Capros aper</t>
  </si>
  <si>
    <t>6, 7, 8</t>
  </si>
  <si>
    <t>Centrophorus spp.</t>
  </si>
  <si>
    <t>Centroscymnus coelolepis</t>
  </si>
  <si>
    <t>Centroscymnus crepidater</t>
  </si>
  <si>
    <t>Centroscyllium fabricii</t>
  </si>
  <si>
    <t>Chlamydoselachus anguineus</t>
  </si>
  <si>
    <t>5a</t>
  </si>
  <si>
    <t>5b, 6b</t>
  </si>
  <si>
    <t>7aN</t>
  </si>
  <si>
    <t>6a, 7bc</t>
  </si>
  <si>
    <t>7aS, 7gh, 7jk</t>
  </si>
  <si>
    <t>Conger conger</t>
  </si>
  <si>
    <t>Coryphaenoides rupestris</t>
  </si>
  <si>
    <t>5b, 6, 7; 8, 9, 10, 12, 14</t>
  </si>
  <si>
    <t>Dalatias licha</t>
  </si>
  <si>
    <t>Dasyatis pastinaca</t>
  </si>
  <si>
    <t>7, 8</t>
  </si>
  <si>
    <t>Deania calcea</t>
  </si>
  <si>
    <t>5, 6, 7, 9, 10, 12</t>
  </si>
  <si>
    <t>Dicentrarchus labrax</t>
  </si>
  <si>
    <t>Dicologlossa cuneata</t>
  </si>
  <si>
    <t>8c, 9</t>
  </si>
  <si>
    <t>Dipturus batis, Dipturis intermedius</t>
  </si>
  <si>
    <t>6, 7a, 7e-k; 8, 9a</t>
  </si>
  <si>
    <t>Engraulis encrasicolus</t>
  </si>
  <si>
    <t>9, 10</t>
  </si>
  <si>
    <t>Etmopterus princeps</t>
  </si>
  <si>
    <t>Etmopterus spinax</t>
  </si>
  <si>
    <t>6, 7, 8, 10</t>
  </si>
  <si>
    <t>Eutrigla gurnardus</t>
  </si>
  <si>
    <t>7de</t>
  </si>
  <si>
    <t>5b</t>
  </si>
  <si>
    <t>6b</t>
  </si>
  <si>
    <t>7a</t>
  </si>
  <si>
    <t>7b, 7c, 7e-k, 8, 9, 10</t>
  </si>
  <si>
    <t>5, 14</t>
  </si>
  <si>
    <t>5-10, 12</t>
  </si>
  <si>
    <t>Galeus melastomus</t>
  </si>
  <si>
    <t>6, 7</t>
  </si>
  <si>
    <t>8, 9a</t>
  </si>
  <si>
    <t>Galeus murinus</t>
  </si>
  <si>
    <t>Glyptocephalus cynoglossus</t>
  </si>
  <si>
    <t>Hexanchus griseus</t>
  </si>
  <si>
    <t>Helicolenus dactylopterus</t>
  </si>
  <si>
    <t>Hippoglossus hippoglossus</t>
  </si>
  <si>
    <t>Homarus gammarus</t>
  </si>
  <si>
    <t>Hoplostethus atlanticus</t>
  </si>
  <si>
    <t>Lepidopus caudatus</t>
  </si>
  <si>
    <t>9a</t>
  </si>
  <si>
    <t>Lepidorhombus whiffiagonis</t>
  </si>
  <si>
    <t>7, 8abd</t>
  </si>
  <si>
    <t>8c, 9a</t>
  </si>
  <si>
    <t>Lepidorhombus boscii</t>
  </si>
  <si>
    <t>Leucoraja circularis</t>
  </si>
  <si>
    <t>Leucoraja fullonica</t>
  </si>
  <si>
    <t>Leucoraja naevus</t>
  </si>
  <si>
    <t>6, 7, 8ab</t>
  </si>
  <si>
    <t>8c</t>
  </si>
  <si>
    <t>Limanda limanda</t>
  </si>
  <si>
    <t>7a, 7f-h</t>
  </si>
  <si>
    <t>7e</t>
  </si>
  <si>
    <t>Loligo vulgaris</t>
  </si>
  <si>
    <t>Lophius budegassa</t>
  </si>
  <si>
    <t>Lophius piscatorious</t>
  </si>
  <si>
    <t>7b-k, 8abd</t>
  </si>
  <si>
    <t>5b, 12, 14</t>
  </si>
  <si>
    <t>Macrourus berglax</t>
  </si>
  <si>
    <t>8, 9, 10, 12, 14</t>
  </si>
  <si>
    <t>Maja brachydactyla</t>
  </si>
  <si>
    <t>5b, 6a</t>
  </si>
  <si>
    <t xml:space="preserve"> 6b, 12, 14</t>
  </si>
  <si>
    <t>7b-k, 8, 9, 10</t>
  </si>
  <si>
    <t>Merlangius merlangus</t>
  </si>
  <si>
    <t>8, 9, 10</t>
  </si>
  <si>
    <t>5b, 6, 12, 14</t>
  </si>
  <si>
    <t>7b-k</t>
  </si>
  <si>
    <t>Merluccius merluccius</t>
  </si>
  <si>
    <t>5b, 6, 7, 12, 14</t>
  </si>
  <si>
    <t>8abde</t>
  </si>
  <si>
    <t>8c, 9, 10</t>
  </si>
  <si>
    <t>Microchirus variegatus</t>
  </si>
  <si>
    <t>1-9, 12, 14</t>
  </si>
  <si>
    <t>Microstomus kitt</t>
  </si>
  <si>
    <t>5b, 6, 7</t>
  </si>
  <si>
    <t>12 international waters</t>
  </si>
  <si>
    <t>Molva macrophthalma</t>
  </si>
  <si>
    <t>6-14</t>
  </si>
  <si>
    <t>Mullus surmuletus</t>
  </si>
  <si>
    <t>Mustelus asterias</t>
  </si>
  <si>
    <t>6, 7, 8, 9</t>
  </si>
  <si>
    <t>Mustelus mustelus</t>
  </si>
  <si>
    <t>Mustelus punctulatus</t>
  </si>
  <si>
    <t>5-10, 12, 14</t>
  </si>
  <si>
    <t>Nephrops norvegicus</t>
  </si>
  <si>
    <t>5b, 6</t>
  </si>
  <si>
    <t>Octopus vulgaris</t>
  </si>
  <si>
    <t>Oxynotus paradoxus</t>
  </si>
  <si>
    <t>Pagellus bogaraveo</t>
  </si>
  <si>
    <t>Pandalus spp.</t>
  </si>
  <si>
    <t>Parapenaeus longirostris</t>
  </si>
  <si>
    <t>Pecten maximus</t>
  </si>
  <si>
    <t>Phycis blennoides</t>
  </si>
  <si>
    <t>Phycis phycis</t>
  </si>
  <si>
    <t>Pleuronectes platessa</t>
  </si>
  <si>
    <t xml:space="preserve"> 7a</t>
  </si>
  <si>
    <t>7bc</t>
  </si>
  <si>
    <t>7fg</t>
  </si>
  <si>
    <t>7h-k</t>
  </si>
  <si>
    <t>Pollachius pollachius</t>
  </si>
  <si>
    <t>7, 8, 9, 10</t>
  </si>
  <si>
    <t>Polyprion americanus</t>
  </si>
  <si>
    <t>Raja brachyura</t>
  </si>
  <si>
    <t>4a, 6</t>
  </si>
  <si>
    <t>7a, 7fg</t>
  </si>
  <si>
    <t>Raja clavata</t>
  </si>
  <si>
    <t>10, 12</t>
  </si>
  <si>
    <t>Raja microocellata</t>
  </si>
  <si>
    <t>Raja montagui</t>
  </si>
  <si>
    <t>6, 7b, 7j</t>
  </si>
  <si>
    <t>7a, 7e-h</t>
  </si>
  <si>
    <t>Raja undulata</t>
  </si>
  <si>
    <t>7b, 7j</t>
  </si>
  <si>
    <t>8ab</t>
  </si>
  <si>
    <t>5a, 14</t>
  </si>
  <si>
    <t>Rostroraja alba</t>
  </si>
  <si>
    <t>Sardina pilchardus</t>
  </si>
  <si>
    <t>8abd</t>
  </si>
  <si>
    <t>Scomber colias</t>
  </si>
  <si>
    <t>5, 6, 7, 8, 9</t>
  </si>
  <si>
    <t>Scophthalmus maximus</t>
  </si>
  <si>
    <t>Scophthalmus rhombus</t>
  </si>
  <si>
    <t>Scyliorhinus canicula</t>
  </si>
  <si>
    <t>6, 7a-c, 7e-j</t>
  </si>
  <si>
    <t>Scyliorhinus stellaris</t>
  </si>
  <si>
    <t>Scymnodon ringenes</t>
  </si>
  <si>
    <t>5, 12, 14 (shallow pelagic)</t>
  </si>
  <si>
    <t>5, 12, 14 (deep pelagic)</t>
  </si>
  <si>
    <t>5, 14 (demersal)</t>
  </si>
  <si>
    <t>Sepia officinalis</t>
  </si>
  <si>
    <t>Solea solea</t>
  </si>
  <si>
    <t>7d</t>
  </si>
  <si>
    <t>7hjk</t>
  </si>
  <si>
    <t>8cde, 9, 10</t>
  </si>
  <si>
    <t>Somniosus microcephalus</t>
  </si>
  <si>
    <t>Sparidae</t>
  </si>
  <si>
    <t>4a, 5b, 6a, 7a-c, 7e-k, 8</t>
  </si>
  <si>
    <t>Trachurus mediterraneus</t>
  </si>
  <si>
    <t>8, 9</t>
  </si>
  <si>
    <t>Trachurus picturatus</t>
  </si>
  <si>
    <t>Trisopterus spp.</t>
  </si>
  <si>
    <t>Zeus faber</t>
  </si>
  <si>
    <t>Alosa immaculata</t>
  </si>
  <si>
    <t>GSAs 28-29</t>
  </si>
  <si>
    <t>GSAs 1-27</t>
  </si>
  <si>
    <t>Aphia minuta</t>
  </si>
  <si>
    <t>GSA 9, 10, 16 and 19</t>
  </si>
  <si>
    <t>Aristaeomorpha foliacea</t>
  </si>
  <si>
    <t>GSAs 1-16, 19-21 and 22-27</t>
  </si>
  <si>
    <t>Aristeus antennatus</t>
  </si>
  <si>
    <t>Atherina spp.</t>
  </si>
  <si>
    <t>Boops boops</t>
  </si>
  <si>
    <t>Callinectes sapidus</t>
  </si>
  <si>
    <t>GSA 8-10, 11.2, 12-16, 18-21</t>
  </si>
  <si>
    <t>Chamelea gallina</t>
  </si>
  <si>
    <t>GSAs 17-18</t>
  </si>
  <si>
    <t>Corallium rubrum</t>
  </si>
  <si>
    <t>Coryphaena hippurus</t>
  </si>
  <si>
    <t>GSAs 12-27</t>
  </si>
  <si>
    <t>Diplodus annularis</t>
  </si>
  <si>
    <t>GSAs 12-16, 19-21</t>
  </si>
  <si>
    <t>Eledone cirrhosa</t>
  </si>
  <si>
    <t>GSA 1-23</t>
  </si>
  <si>
    <t>Eledone moschata</t>
  </si>
  <si>
    <t>GSA 8-23</t>
  </si>
  <si>
    <t>GSAs 1-29</t>
  </si>
  <si>
    <t>GSA 13-16, 18-23</t>
  </si>
  <si>
    <t>GSAs 1-11</t>
  </si>
  <si>
    <t>Illex spp., Todarodes spp.</t>
  </si>
  <si>
    <t>Lagocephalus sceleratus</t>
  </si>
  <si>
    <t>GSAs 1-16, 19-21; 22-23</t>
  </si>
  <si>
    <t>Lophius piscatorius</t>
  </si>
  <si>
    <t>GSA 1-16, 18-23</t>
  </si>
  <si>
    <t>GSA 1-11, 22-23</t>
  </si>
  <si>
    <t>Mugilidae</t>
  </si>
  <si>
    <t>GSA 8-10, 11.2, 12-23</t>
  </si>
  <si>
    <t>Mullus barbatus</t>
  </si>
  <si>
    <t>GSAs 1-21</t>
  </si>
  <si>
    <t>Pagellus erythrinus</t>
  </si>
  <si>
    <t>Penaeus kerathurus</t>
  </si>
  <si>
    <t>GSA 22-23</t>
  </si>
  <si>
    <t>Portunus segnis</t>
  </si>
  <si>
    <t>Pterois miles</t>
  </si>
  <si>
    <t>Raja asterias</t>
  </si>
  <si>
    <t>GSAs 1-16, 19-21</t>
  </si>
  <si>
    <t>Rapana venosa</t>
  </si>
  <si>
    <t>Sardinella aurita</t>
  </si>
  <si>
    <t>Saurida lessepsianus</t>
  </si>
  <si>
    <t>GSAs 22-27</t>
  </si>
  <si>
    <t>Saurida undosquamis</t>
  </si>
  <si>
    <t>GSAs 1-11, 22-27</t>
  </si>
  <si>
    <t>Selachii, Rajidae</t>
  </si>
  <si>
    <t>Siganus luridus</t>
  </si>
  <si>
    <t>Siganus rivulatus</t>
  </si>
  <si>
    <t>Solea solea (Solea vulgaris)</t>
  </si>
  <si>
    <t>GSAs 17-18, 22-27</t>
  </si>
  <si>
    <t>Sparus aurata</t>
  </si>
  <si>
    <t>GSA 7, 22-23</t>
  </si>
  <si>
    <t>Sphyraena sphyraena</t>
  </si>
  <si>
    <t>Spicara smaris</t>
  </si>
  <si>
    <t>Sprattus sprattus</t>
  </si>
  <si>
    <t>Squilla mantis</t>
  </si>
  <si>
    <t>Trisopterus minutus</t>
  </si>
  <si>
    <t>Veneridae</t>
  </si>
  <si>
    <t>GSA 6, 13-21</t>
  </si>
  <si>
    <t>Patellidae</t>
  </si>
  <si>
    <t>Canary/Madeira EEZ</t>
  </si>
  <si>
    <t>Sardinella maderensis</t>
  </si>
  <si>
    <t>Azores EEZ</t>
  </si>
  <si>
    <t>Sparisoma cretense</t>
  </si>
  <si>
    <t>Trachurus spp.</t>
  </si>
  <si>
    <t>Y</t>
  </si>
  <si>
    <t>N</t>
  </si>
  <si>
    <t>Aphanopus intermedius</t>
  </si>
  <si>
    <t>34.1.1, 34.1.2, 34.2</t>
  </si>
  <si>
    <t>Aristeus varidens</t>
  </si>
  <si>
    <t>Brachydeuterus spp.</t>
  </si>
  <si>
    <t>Brama brama</t>
  </si>
  <si>
    <t>Caranx spp.</t>
  </si>
  <si>
    <t>34.3.1, 34.3.3-6</t>
  </si>
  <si>
    <t>Cynoglossus spp.</t>
  </si>
  <si>
    <t>Decapterus spp.</t>
  </si>
  <si>
    <t>Dentex macrophthalmus</t>
  </si>
  <si>
    <t>Epinephelus aeneus</t>
  </si>
  <si>
    <t>34.1.3, 34.3.1, 34.3.3-6</t>
  </si>
  <si>
    <t>Ethmalosa fimbriata</t>
  </si>
  <si>
    <t>Farfantepenaeus notialis</t>
  </si>
  <si>
    <t>Galeoides decadactylus</t>
  </si>
  <si>
    <t>Merluccius polli</t>
  </si>
  <si>
    <t>Merluccius senegalensis</t>
  </si>
  <si>
    <t>Pagellus acarne</t>
  </si>
  <si>
    <t>34.1.1</t>
  </si>
  <si>
    <t>Pagellus bellottii</t>
  </si>
  <si>
    <t>Pagrus caeruleostictus</t>
  </si>
  <si>
    <t>Pomadasys spp.</t>
  </si>
  <si>
    <t>Pseudotolithus spp.</t>
  </si>
  <si>
    <t>34.1.1, 34.1.3</t>
  </si>
  <si>
    <t>Sepia hierredda</t>
  </si>
  <si>
    <t>Sparus spp.</t>
  </si>
  <si>
    <t>Canary EEZ</t>
  </si>
  <si>
    <t>SA1-6</t>
  </si>
  <si>
    <t>Beryx sp.</t>
  </si>
  <si>
    <t>6G</t>
  </si>
  <si>
    <t>SA 1-3</t>
  </si>
  <si>
    <t>3M</t>
  </si>
  <si>
    <t>3NO</t>
  </si>
  <si>
    <t>3Ps</t>
  </si>
  <si>
    <t>SA1</t>
  </si>
  <si>
    <t>2J3KL</t>
  </si>
  <si>
    <t>3LNO</t>
  </si>
  <si>
    <t>Illex illecebrosus</t>
  </si>
  <si>
    <t>SA 3-4</t>
  </si>
  <si>
    <t>Limanda ferruginea</t>
  </si>
  <si>
    <t>3KLMNO</t>
  </si>
  <si>
    <t>NAFO SA1 + ICES Sub-area 14, NEAFC, NASCO</t>
  </si>
  <si>
    <t>Sebastes spp.</t>
  </si>
  <si>
    <t>3LN</t>
  </si>
  <si>
    <t>3O</t>
  </si>
  <si>
    <t>Urophycis tenuis</t>
  </si>
  <si>
    <t>2017-2019</t>
  </si>
  <si>
    <t>Amblyraja radiata</t>
  </si>
  <si>
    <t>3LNOPs</t>
  </si>
  <si>
    <t>3L</t>
  </si>
  <si>
    <t>Acanthocybium solandri</t>
  </si>
  <si>
    <t>Alopias superciliosus</t>
  </si>
  <si>
    <t>Alopias vulpinus</t>
  </si>
  <si>
    <t>Auxis rochei</t>
  </si>
  <si>
    <t>Auxis thazard</t>
  </si>
  <si>
    <t>Carcharhinus falciformis</t>
  </si>
  <si>
    <t>Carcharhinus longimanus</t>
  </si>
  <si>
    <t>Carcharhinus spp.</t>
  </si>
  <si>
    <t>Euthynnus alleteratus</t>
  </si>
  <si>
    <t>Istiophorus albicans</t>
  </si>
  <si>
    <t>Isurus oxyrinchus</t>
  </si>
  <si>
    <t>Isurus paucus</t>
  </si>
  <si>
    <t>Kajikia albida</t>
  </si>
  <si>
    <t>Katsuwonus pelamis</t>
  </si>
  <si>
    <t>Lamna nasus</t>
  </si>
  <si>
    <t>Makaira nigricans (or mazara)</t>
  </si>
  <si>
    <t>Mobula spp.</t>
  </si>
  <si>
    <t>Orcynopsis unicolor</t>
  </si>
  <si>
    <t>Prionace glauca</t>
  </si>
  <si>
    <t>Rhincodon typus</t>
  </si>
  <si>
    <t>Sarda sarda</t>
  </si>
  <si>
    <t>Scomberomorus brasiliensis</t>
  </si>
  <si>
    <t>Scomberomorus cavalla</t>
  </si>
  <si>
    <t>Scomberomorus maculatus</t>
  </si>
  <si>
    <t>Scomberomorus regalis</t>
  </si>
  <si>
    <t>Scomberomorus tritor</t>
  </si>
  <si>
    <t>Sphyrna lewini</t>
  </si>
  <si>
    <t>Sphyrna mokarran</t>
  </si>
  <si>
    <t>Sphyrna zygaena</t>
  </si>
  <si>
    <t>Tetrapturus belone</t>
  </si>
  <si>
    <t>Tetrapturus georgii</t>
  </si>
  <si>
    <t>Tetrapturus fluegeri</t>
  </si>
  <si>
    <t>Thunnus alalunga</t>
  </si>
  <si>
    <t>Thunnus albacares</t>
  </si>
  <si>
    <t>Thunnus atlanticus</t>
  </si>
  <si>
    <t>Thunnus obesus</t>
  </si>
  <si>
    <t>Thunnus thynnus</t>
  </si>
  <si>
    <t>Xiphias gladius</t>
  </si>
  <si>
    <t>Alopias pelagicus</t>
  </si>
  <si>
    <t>Euthynnus affinis</t>
  </si>
  <si>
    <t>Istiompax indica</t>
  </si>
  <si>
    <t>Istiophorus platypterus</t>
  </si>
  <si>
    <t>Scomberomorus guttatus</t>
  </si>
  <si>
    <t>Scomberomorus commerson</t>
  </si>
  <si>
    <t>Thunnus tonggol</t>
  </si>
  <si>
    <t>Tetrapturus audax</t>
  </si>
  <si>
    <t>Tetrapturus angustirostris</t>
  </si>
  <si>
    <t>Thunnus orientalis</t>
  </si>
  <si>
    <t>Mobula spp</t>
  </si>
  <si>
    <t>Isurus spp</t>
  </si>
  <si>
    <t>Champsocephalus gunnari</t>
  </si>
  <si>
    <t>Dissostichus spp. (Dissostichus eleginoides and Dissostichus mawsoni)</t>
  </si>
  <si>
    <t>Euphausia superba</t>
  </si>
  <si>
    <t>Lepidonotothen spp.</t>
  </si>
  <si>
    <t>Macrourus spp.</t>
  </si>
  <si>
    <t>Rajiformes</t>
  </si>
  <si>
    <t>ESP_IEO_P1_OnShore</t>
  </si>
  <si>
    <t>Port*day</t>
  </si>
  <si>
    <t>IEO_P1_M_GC</t>
  </si>
  <si>
    <t>ICES Subarea 9</t>
  </si>
  <si>
    <t>IEO_P1_M_Unsampled</t>
  </si>
  <si>
    <t>Minor Spanish (non-Basque) ports on the Iberian Atlantic coast.</t>
  </si>
  <si>
    <t>na</t>
  </si>
  <si>
    <t>ESP_IEO_P1_AtSea</t>
  </si>
  <si>
    <t>IEO_P1_S_CN_GNS</t>
  </si>
  <si>
    <t>ICES Subarea 8,9</t>
  </si>
  <si>
    <t>Fishing trip</t>
  </si>
  <si>
    <t>IEO_P1_S_CN_TB</t>
  </si>
  <si>
    <t>IEO_P1_S_GC_OTB</t>
  </si>
  <si>
    <t>IEO_P1_S_GC_PS</t>
  </si>
  <si>
    <t>IEO_P1_S_S7_OTB</t>
  </si>
  <si>
    <t>ICES Subarea 7</t>
  </si>
  <si>
    <t>IEO_P1_S_Unsampled</t>
  </si>
  <si>
    <t>Commercial length structure</t>
  </si>
  <si>
    <t>N+1-2nd quarter</t>
  </si>
  <si>
    <t>Commercial age structure</t>
  </si>
  <si>
    <t>N+1-3rd quarter</t>
  </si>
  <si>
    <t>N+2</t>
  </si>
  <si>
    <t>This data is not required by any end user</t>
  </si>
  <si>
    <t>N+1 June 30</t>
  </si>
  <si>
    <t>N+1 September 1</t>
  </si>
  <si>
    <t>length every year, age every 3 years</t>
  </si>
  <si>
    <t>All regions</t>
  </si>
  <si>
    <t>N-1</t>
  </si>
  <si>
    <t>2.4</t>
  </si>
  <si>
    <t>2.3</t>
  </si>
  <si>
    <t>3.1</t>
  </si>
  <si>
    <t>2.1</t>
  </si>
  <si>
    <t>2.2</t>
  </si>
  <si>
    <t>2.5</t>
  </si>
  <si>
    <t>2.6</t>
  </si>
  <si>
    <t>4.1</t>
  </si>
  <si>
    <t>-</t>
  </si>
  <si>
    <t>National co-ordination</t>
  </si>
  <si>
    <t>RCG BAL</t>
  </si>
  <si>
    <t>Regional Coordination Meeting Blatic Sea</t>
  </si>
  <si>
    <t>RCG NANS&amp;EA</t>
  </si>
  <si>
    <t>Regional Coordination Meeting North Atlantic, North Sea and Eastern Arctic</t>
  </si>
  <si>
    <t>RCG Med&amp;BS</t>
  </si>
  <si>
    <t>Regional Coordination Meeting for the Mediterranean and Black Sea</t>
  </si>
  <si>
    <t>RCG LP</t>
  </si>
  <si>
    <t>Regional Coordination Meeting for Large Pelagic</t>
  </si>
  <si>
    <t>RCG LDF</t>
  </si>
  <si>
    <t>RCG ECON</t>
  </si>
  <si>
    <t>Regional Coordination Meeting Economics</t>
  </si>
  <si>
    <t>LM</t>
  </si>
  <si>
    <t>Liason Meeting</t>
  </si>
  <si>
    <t>WKRDB</t>
  </si>
  <si>
    <t>Workshops on Regional Data Bases</t>
  </si>
  <si>
    <t>WGSADEM</t>
  </si>
  <si>
    <t>Working group on stock assessment of demersal species and elasmobranches in the Mediterranean</t>
  </si>
  <si>
    <t>WGSASP</t>
  </si>
  <si>
    <t>Working group on stock assessment of small pelagics in the Mediterranean</t>
  </si>
  <si>
    <t>SAC</t>
  </si>
  <si>
    <t>GFCM Scientific Advidsory Committee</t>
  </si>
  <si>
    <t>NAFO-SC</t>
  </si>
  <si>
    <t>NAFO Scientific Council June meeting and Standing Committees</t>
  </si>
  <si>
    <t>NAFO Scientific Council September meeting and Standing Committees</t>
  </si>
  <si>
    <t>WGEAFM</t>
  </si>
  <si>
    <t>NAFO WG on Ecosystems Approach to Fisheries Management</t>
  </si>
  <si>
    <t>WGESA</t>
  </si>
  <si>
    <t>NAFO Working Group on Ecosystem Science Assessment</t>
  </si>
  <si>
    <t>NIPAG</t>
  </si>
  <si>
    <t>NAFO/ICES Pandalus Assessment WG</t>
  </si>
  <si>
    <t>NAFO/ICES</t>
  </si>
  <si>
    <t>WGDEC</t>
  </si>
  <si>
    <t>NAFO/ICES Joint Working Group on Deep-water Ecology</t>
  </si>
  <si>
    <t>WG-RBMS</t>
  </si>
  <si>
    <t>NAFO Joint Fisheries Commission-Scientific Council Working Group on Risk-Based Management Strategies</t>
  </si>
  <si>
    <t>ICCAT Intersessional meeting of the Subcommittee on Ecosystems</t>
  </si>
  <si>
    <t>ICCAT Working group on Stock Assessment Methods</t>
  </si>
  <si>
    <t>ICCAT Data preparatory Meetings</t>
  </si>
  <si>
    <t>ICCAT Stock Assessment Sessions</t>
  </si>
  <si>
    <t>ICCAT Species Group Intersessional Meetings</t>
  </si>
  <si>
    <t>ICCAT Species Groups Meetings</t>
  </si>
  <si>
    <t>SCRS</t>
  </si>
  <si>
    <t>ICCAT Meeting of the Standing Committee on Research and Statistics</t>
  </si>
  <si>
    <t>WPEB</t>
  </si>
  <si>
    <t>IOTC Working party on Ecosystems and Bycatch</t>
  </si>
  <si>
    <t>WPB</t>
  </si>
  <si>
    <t>IOTC Working party on Billfish</t>
  </si>
  <si>
    <t>WPTT</t>
  </si>
  <si>
    <t>IOTC Working Party on Tropical Tuna</t>
  </si>
  <si>
    <t>WPDCS</t>
  </si>
  <si>
    <t>IOTC Working Party on Data Collection and Statistics</t>
  </si>
  <si>
    <t>WPM</t>
  </si>
  <si>
    <t>IOTC Working Party on Methods</t>
  </si>
  <si>
    <t>IOTC Scientific Committee</t>
  </si>
  <si>
    <t>IATTC Meeting of tha Scientific Advisory Committee</t>
  </si>
  <si>
    <t>WCPFC Regular Session of the Scientific Committee</t>
  </si>
  <si>
    <t>FAO SPWG</t>
  </si>
  <si>
    <t>FAO/CECAF Working Group on the Assessment of Small Pelagic Fish off Northwest Africa</t>
  </si>
  <si>
    <t>FAO/CECAF Working Group on the Assessment of Demersal Resources – Subgroup North</t>
  </si>
  <si>
    <t>FAO/CECAF Working Group on the Assessment of Demersal Resources – Subgroup South</t>
  </si>
  <si>
    <t>Joint Scientific Committees of UE SFPAs with third countries in West Africa</t>
  </si>
  <si>
    <t>SC-CCAMLR</t>
  </si>
  <si>
    <t>Meeting of the Scientific Committee</t>
  </si>
  <si>
    <t>Meeting of the Commission</t>
  </si>
  <si>
    <t>IBTSWG</t>
  </si>
  <si>
    <t>International Bottom Trawl Survey Working Group</t>
  </si>
  <si>
    <t>WGIPS</t>
  </si>
  <si>
    <t>Working Group of International Pelagic Surveys</t>
  </si>
  <si>
    <t>WGFAST</t>
  </si>
  <si>
    <t>Working Group on Fisheries Acoustics Science and Technology</t>
  </si>
  <si>
    <t>WGMEGS</t>
  </si>
  <si>
    <t>Working Group on Mackerel and Horse Mackerel Egg Survey</t>
  </si>
  <si>
    <t>WGACEGG</t>
  </si>
  <si>
    <t>WGNEPS</t>
  </si>
  <si>
    <t>Working Group on Nephrops Surveys</t>
  </si>
  <si>
    <t>WGRFS</t>
  </si>
  <si>
    <t>Working Group on Recreational Fisheries Surveys</t>
  </si>
  <si>
    <t>FCCM</t>
  </si>
  <si>
    <t>Portuguese-Spanish surveys in Flemish Cap - coordination meeting for the survey</t>
  </si>
  <si>
    <t>MEDITS Working Group</t>
  </si>
  <si>
    <t>MEDIAS Working Group</t>
  </si>
  <si>
    <t>WGCATCH</t>
  </si>
  <si>
    <t>Working Group on Commercial Catches</t>
  </si>
  <si>
    <t>WGBIOP</t>
  </si>
  <si>
    <t>Working Group on biological parameters</t>
  </si>
  <si>
    <t>WGCHAIRS</t>
  </si>
  <si>
    <t>Annual Meeting of Advisory Working Group Chairs</t>
  </si>
  <si>
    <t>AFWG</t>
  </si>
  <si>
    <t>Arctic Fisheries Working Group</t>
  </si>
  <si>
    <t>NWWG</t>
  </si>
  <si>
    <t>North-Western Working Group</t>
  </si>
  <si>
    <t>WGBIE</t>
  </si>
  <si>
    <t>Working Group on the Assessment of Bay of Biscay and Iberian Ecosystem</t>
  </si>
  <si>
    <t>WGWIDE</t>
  </si>
  <si>
    <t>Working Group on Widely Distributed Stocks</t>
  </si>
  <si>
    <t>WGHANSA</t>
  </si>
  <si>
    <t>Working Group on Southern Horse Mackerel, Anchovy and Sardine</t>
  </si>
  <si>
    <t>WGDEEP</t>
  </si>
  <si>
    <t>Working Group on the Biology and Assessment of Deep-Sea Fisheries Resources</t>
  </si>
  <si>
    <t>WGEEL</t>
  </si>
  <si>
    <t>Joint EIFAC/ICES Working Group on Eels</t>
  </si>
  <si>
    <t>WGEF</t>
  </si>
  <si>
    <t>Working Group on Elasmobranch Fishes</t>
  </si>
  <si>
    <t>WGMME</t>
  </si>
  <si>
    <t>Working Group on Marine Mammal Ecology</t>
  </si>
  <si>
    <t>WGBYC</t>
  </si>
  <si>
    <t>Working Group on Bycatch of Protected Species</t>
  </si>
  <si>
    <t>WGCEPH</t>
  </si>
  <si>
    <t>Working Group on Cephalopod Fisheries and Life History</t>
  </si>
  <si>
    <t>WGEAWESS</t>
  </si>
  <si>
    <t>Working Group on Ecosystem Assessment of Western European Shelf Seas</t>
  </si>
  <si>
    <t>WGCOMEDA</t>
  </si>
  <si>
    <t>A Working Group on Comparative Analyses between European Atlantic and Mediterranean marine ecosystems to move towards an Ecosystem-based Approach to Fisheries</t>
  </si>
  <si>
    <t>Other relevant working groups, workshops, benchmarks, etc. and other meetings, to be held in next years but not scheduled yet</t>
  </si>
  <si>
    <t>ALL</t>
  </si>
  <si>
    <t>NATIONAL CORRESPONDANT MEETINGS</t>
  </si>
  <si>
    <t>Spain does not attend this RCG because there are no spanish fisheries in the Baltic Sea</t>
  </si>
  <si>
    <t>Data from research surveys at sea.</t>
  </si>
  <si>
    <t xml:space="preserve">Ban on fishing in force (fishery closed)
</t>
  </si>
  <si>
    <t>Ban on fishing in force (in moratorium). Data from research surveys at sea.</t>
  </si>
  <si>
    <t>Ban on fishing in force (in moratorium and no directed fishery). Data from research surveys at sea.</t>
  </si>
  <si>
    <t>Ban on fishing in force (it was recommend no directed fishing). Data from research surveys at sea.</t>
  </si>
  <si>
    <t>No TAC for EU. Data from research surveys at sea.</t>
  </si>
  <si>
    <t>Div. 3NO</t>
  </si>
  <si>
    <t>5 , 6</t>
  </si>
  <si>
    <t>trawl hauls</t>
  </si>
  <si>
    <t>hydrography-CTD</t>
  </si>
  <si>
    <t>IODE/SeaDataNet</t>
  </si>
  <si>
    <t>biological data</t>
  </si>
  <si>
    <t>see table 2.2</t>
  </si>
  <si>
    <t>stomach contents</t>
  </si>
  <si>
    <t>see table 4.1</t>
  </si>
  <si>
    <t>litter items</t>
  </si>
  <si>
    <t>benthos in the trawl</t>
  </si>
  <si>
    <t>Div. 3L</t>
  </si>
  <si>
    <t>7 , 8</t>
  </si>
  <si>
    <t>Div. 3M</t>
  </si>
  <si>
    <t>6 , 7</t>
  </si>
  <si>
    <t>8c, 9a North</t>
  </si>
  <si>
    <t>9 , 10</t>
  </si>
  <si>
    <t>DATRAS</t>
  </si>
  <si>
    <t>National Name: DEMERSALES</t>
  </si>
  <si>
    <t>9a South</t>
  </si>
  <si>
    <t>National Name: ARSA-noviembre</t>
  </si>
  <si>
    <t>National Name: PORCUPINE</t>
  </si>
  <si>
    <t>Blue whiting survey</t>
  </si>
  <si>
    <t>acoustic profiles</t>
  </si>
  <si>
    <t>PGNAPES. ICES Acoustic portal</t>
  </si>
  <si>
    <t>fish hauls</t>
  </si>
  <si>
    <t>Groundtruthing fishing hauls are oportunistic</t>
  </si>
  <si>
    <t>Sardine, Anchovy, Horse Mackerel Acoustic survey</t>
  </si>
  <si>
    <t>3 , 4</t>
  </si>
  <si>
    <t>ICES Acoustic portal</t>
  </si>
  <si>
    <t>plankton hauls</t>
  </si>
  <si>
    <t>International Mackerel and Horse Mackerel Egg Survey (Triennial)</t>
  </si>
  <si>
    <t>9a North,8c,8b and d South</t>
  </si>
  <si>
    <t>4 , 5</t>
  </si>
  <si>
    <t>Dives</t>
  </si>
  <si>
    <t>3 , 4 , 5</t>
  </si>
  <si>
    <t>Deep-water longline survey</t>
  </si>
  <si>
    <t>International bottom trawl survey in the Mediterranean</t>
  </si>
  <si>
    <t>GSA 5, 6 (Balearic Sea)</t>
  </si>
  <si>
    <t>Anchovy DEPM (triennial)</t>
  </si>
  <si>
    <t>BOCADEVA</t>
  </si>
  <si>
    <t>Acoustic Survey on Sardine and Anchovy-Recruits</t>
  </si>
  <si>
    <t>10 , 11</t>
  </si>
  <si>
    <t>Acoustic index for juvenile bluefin tuna in the Bay of Biscay</t>
  </si>
  <si>
    <t>BFTindex</t>
  </si>
  <si>
    <t>8b, 8c, 8d</t>
  </si>
  <si>
    <t>Selected for sampling because it is the most important specie of Sardinella spp.in The Canary Island, although some years the landings do not reaching 200 tons. Both species (S. maderensis &amp; S. aurita) are mixed in landings and S. maderensis is very rare. Taking into account that sampling will depend on the occurrence is possible  to have some S. maderensis samples.</t>
  </si>
  <si>
    <t>Merluccius spp</t>
  </si>
  <si>
    <t>34.1.1 , 34.1.3 , 34.3.1, 34.3.3-6</t>
  </si>
  <si>
    <t>Sepia spp</t>
  </si>
  <si>
    <t>Trachurus trecae</t>
  </si>
  <si>
    <t>N/A</t>
  </si>
  <si>
    <t xml:space="preserve">Share in EU landings estimated from 2017&amp;2019 data. No SFPA UE-Guinea Bissau in 2018. Source: RCG-LDF_2021 (Estimated from landings of Aristeus spp due to probable misidentification of Aristeus species. ) </t>
  </si>
  <si>
    <t xml:space="preserve">Share in EU landings estimated from 2017&amp;2019 data. </t>
  </si>
  <si>
    <t>2017, 2019</t>
  </si>
  <si>
    <t>Potentially fished by pelagic trawlers. No data available.</t>
  </si>
  <si>
    <t>Share meant to be &lt;10%. No data has been reported from other Countries (Portugal) to the RDB for the period selected.</t>
  </si>
  <si>
    <t>Selected for sampling for assessment purposes.</t>
  </si>
  <si>
    <t xml:space="preserve">Share in EU landings estimated from 2017&amp;2019 data. Relevant for sampling as the Spanish fleet is the only one operating in Morocco-North. </t>
  </si>
  <si>
    <t>ESP-IEO_P3_BioSpec</t>
  </si>
  <si>
    <t>P</t>
  </si>
  <si>
    <t>Number of individuals not predictable a priori. Sample size depends on the fishing activity (SFPAs) and the species abundance in landings</t>
  </si>
  <si>
    <t>Maturity</t>
  </si>
  <si>
    <t xml:space="preserve">ESP-IEO_P3_AtSea_Africa
</t>
  </si>
  <si>
    <t>O</t>
  </si>
  <si>
    <t>34.1.1. , 34.1.3.</t>
  </si>
  <si>
    <t>34.1.2</t>
  </si>
  <si>
    <t>Number of individuals not predictable a priori. Sample size depends on the fishing activity and the species abundance in landings</t>
  </si>
  <si>
    <t xml:space="preserve">Sample size depends on the fishing activity (SFPAs), the possibilities of conducting observations onboard and the species abundance in catches. </t>
  </si>
  <si>
    <t>ESP-IEO_P3_OnShore</t>
  </si>
  <si>
    <t>PS_SPF_Barbate</t>
  </si>
  <si>
    <t>Purse seiners in Morocco-North with SFPA</t>
  </si>
  <si>
    <t>FAO 34.1.11</t>
  </si>
  <si>
    <t>port*day</t>
  </si>
  <si>
    <t>100% of the landing places in Spain covered, as landings occurr only in the Port of Barbate. 2 months of closed season</t>
  </si>
  <si>
    <t>2017-2020</t>
  </si>
  <si>
    <t>OTB_DEF_Cadiz</t>
  </si>
  <si>
    <t>Bottom trawlers in NW Africa with SFPAs</t>
  </si>
  <si>
    <t>FAO 34.1.1, 34.1.3, 34.3.1</t>
  </si>
  <si>
    <t>100% of the landing places in Spain covered, as landings occurr only in the Port of Cádiz (fresh fish trawlers).</t>
  </si>
  <si>
    <t>LLS_DEF_Vigo</t>
  </si>
  <si>
    <t>Landings of Brama brama in Vigo market from Bottom longliners targeting Atlantic pomfret in NW Africa with SFPAs</t>
  </si>
  <si>
    <t>FAO 34.1.13, 34.1.32, 34.3.11</t>
  </si>
  <si>
    <t>100% of vessels are considered.</t>
  </si>
  <si>
    <t>Artisanal fleet of longliners targeting Trichiuridae and Sparidae (LLS_DEF_6_0_0)</t>
  </si>
  <si>
    <t>FAO 34.1.32, 34.3.11, 34.3.13</t>
  </si>
  <si>
    <t>ESP-IEO_P3_OnShore_stock specific</t>
  </si>
  <si>
    <t>PS_SPF_Barbate_ anchovy</t>
  </si>
  <si>
    <t>Landings of Engraulis encrasicolus in the Port of Barbate from Purse seiners in Morocco-North with SFPA.</t>
  </si>
  <si>
    <t>OTB_DEF_Cadiz_hake</t>
  </si>
  <si>
    <t>Landings of Merluccius spp in the Port of Cádiz from Bottom trawlers targeting black hake in NW Africa with SFPAs</t>
  </si>
  <si>
    <t>ESP-IEO_P3_AtSea_Africa</t>
  </si>
  <si>
    <t>OTB_CRU_&gt;=40_0_0</t>
  </si>
  <si>
    <t>Freezer shrimper bottom trawlers fishing in NW Africa with SFPAs</t>
  </si>
  <si>
    <t>fishing trip</t>
  </si>
  <si>
    <t>OTB_DEF_&gt;=70_0_0</t>
  </si>
  <si>
    <t>Bottom trawlers targeting black hake in NW Africa with SFPAs</t>
  </si>
  <si>
    <t>100% of vessels are considered (freeze &amp; fresh fish trawlers)</t>
  </si>
  <si>
    <t>OTB_MCF_&gt;=70_0_0</t>
  </si>
  <si>
    <t>Freezer trawlers targeting mix cephalopods and finfish in NW Africa with SFPAs</t>
  </si>
  <si>
    <t>FAO 34.3.1</t>
  </si>
  <si>
    <t>Pelagic trawling targeting small pelagics in NW Africa with SFPAs (OTM_SPF_&gt;=40_0_0) and artisanal fleet from the Canary Island that operates in South Morocco targeting demersal fish (MIS_DEF_0_0_0).</t>
  </si>
  <si>
    <t>Outermost Regions</t>
  </si>
  <si>
    <t>PS_SPF_Tenerife_ small pelagics</t>
  </si>
  <si>
    <t>Landings of small pelagic target species in the Tenerife Island ports from Artisanal purse seiners</t>
  </si>
  <si>
    <t>FAO 34.1.2</t>
  </si>
  <si>
    <t>Market stock specific sampling of small pelagics (S. colias; T. picturatus; S. pilchardus &amp; S. aurita) in Tenerife ports. Landings are spread in several ports, depending on the weather conditions and the resources location. PSU data not available (work is underway).</t>
  </si>
  <si>
    <t>MIS_DES_0_0_0_parrothfish</t>
  </si>
  <si>
    <t>Landings of Sparisoma cretense in Canary Island market from Artisanal polyvalent vessels</t>
  </si>
  <si>
    <t>Landings are spread in several ports. PSU data not available (work is underway).</t>
  </si>
  <si>
    <t>ESP-IEO_P3_AtSea_Canarias</t>
  </si>
  <si>
    <t>PS_SPF_10_0_0</t>
  </si>
  <si>
    <t>Artisanal purse seiners targeting small pelagics in Canary Islands (Tenerife &amp; Gran Canaria).</t>
  </si>
  <si>
    <t>About 60% of vessels are cooperating. PSU data not available (work is underway).</t>
  </si>
  <si>
    <t>MIS_DES_0_0_0</t>
  </si>
  <si>
    <t>Artisanal polyvalent vessels targeting demersal species in Canary Islands (Tenerife &amp; Gran Canaria)</t>
  </si>
  <si>
    <t>About 15% of vessels are cooperating. PSU data not available (work is underway).</t>
  </si>
  <si>
    <t>IEO_P3_On shore_unsampled</t>
  </si>
  <si>
    <t>IEO_P3_AtSea_Africa_unsampled</t>
  </si>
  <si>
    <t>IEO_P3_AtSea_Canarias_unsampled</t>
  </si>
  <si>
    <t>Other Artisanal fleet in Canary Islands (Tenerife &amp; Gran Canaria)</t>
  </si>
  <si>
    <t>N/Available</t>
  </si>
  <si>
    <t>This specie is bycatch</t>
  </si>
  <si>
    <t>Mediterranean stock</t>
  </si>
  <si>
    <t>Atlantic stocks</t>
  </si>
  <si>
    <t>AL35</t>
  </si>
  <si>
    <t>AL31, AL32,  AL33, AL34</t>
  </si>
  <si>
    <t>BIL95</t>
  </si>
  <si>
    <t>BIL92, BIL94A, BIL94B, BIL94C, BIL96, BIL97</t>
  </si>
  <si>
    <t>Port sampling by IATTC staff</t>
  </si>
  <si>
    <t>Precautionary TAC</t>
  </si>
  <si>
    <t>Fecundity</t>
  </si>
  <si>
    <t>ESP_IEO_P4_OnShore</t>
  </si>
  <si>
    <t>Euthynnus alletteratus</t>
  </si>
  <si>
    <t>Other Regions</t>
  </si>
  <si>
    <t>ESP_IEO_P4_AtSea_all</t>
  </si>
  <si>
    <t>PS_MED_BFT_AtSea</t>
  </si>
  <si>
    <t>Purse seine Mediterranean Sea. Only bluefin tuna after caging</t>
  </si>
  <si>
    <t>BFT59</t>
  </si>
  <si>
    <t>Caged</t>
  </si>
  <si>
    <t>LLSWO_ATL_AtSea</t>
  </si>
  <si>
    <t>Drifting longlines targeting swordfish in the Atlantic Ocean (at sea)</t>
  </si>
  <si>
    <t>LLSWO_IND_AtSea</t>
  </si>
  <si>
    <t>Drifting longlines targeting swordfish in the Indian Ocean (at sea)</t>
  </si>
  <si>
    <t>FAO51, FAO57</t>
  </si>
  <si>
    <t>LLSWO_EPAC_AtSea</t>
  </si>
  <si>
    <t>Drifting longlines targeting swordfish in Eastern Pacific Oceans (at sea)</t>
  </si>
  <si>
    <t>LLSWO_WPAC_AtSea</t>
  </si>
  <si>
    <t>Drifting longlines targeting swordfish in Western Pacific Ocean (at sea)</t>
  </si>
  <si>
    <t>PS_ATL_AtSea_IEO</t>
  </si>
  <si>
    <t>Purse seine targeting tropical tunas in the Atlantic Ocean (at sea)</t>
  </si>
  <si>
    <t>BE02, BE03, BE04, BE05, SJ02, SJ03, SJ04, SJ05, SJ06, YF03, YF04, YF05, YF06</t>
  </si>
  <si>
    <t>PS_IND_AtSea_IEO</t>
  </si>
  <si>
    <t>Purse seine targeting tropical tunas in the Indian Ocean (at sea)</t>
  </si>
  <si>
    <t>PS_EPAC_AtSea_IEO</t>
  </si>
  <si>
    <t>Purse seine targeting tropical tunas in the Eastern Pacific Ocean (at sea)</t>
  </si>
  <si>
    <t>PS_WPAC_AtSea_IEO</t>
  </si>
  <si>
    <t>Purse seine targeting tropical tunas in the Western Pacific Ocean (at sea)</t>
  </si>
  <si>
    <t>TRAP_MED_SmallTunas</t>
  </si>
  <si>
    <t>Stationary uncovered pound nets small tunas in the Mediterranean Sea</t>
  </si>
  <si>
    <t>TRAP_ATL_BFT</t>
  </si>
  <si>
    <t>Stationary uncovered pound nets bluefin tuna in the Atlantic Ocean</t>
  </si>
  <si>
    <t>BF58</t>
  </si>
  <si>
    <t>ESP_IEO_P4_OnShore_all</t>
  </si>
  <si>
    <t>LL_MED_Port</t>
  </si>
  <si>
    <t>Drifting longlines in the Mediterranean Sea (at port)</t>
  </si>
  <si>
    <t>AL35, BFT59, BIL95</t>
  </si>
  <si>
    <t>ESP_IEO_P4_OnShore_sp</t>
  </si>
  <si>
    <t>BB_BFT_CantabrianSea_IEO_Port</t>
  </si>
  <si>
    <t>Baitboat targeting bluefin tuna in the Cantabrian Sea (at port)</t>
  </si>
  <si>
    <t>BF54</t>
  </si>
  <si>
    <t>2018-2020</t>
  </si>
  <si>
    <t>BB_BFT_Strait_Port</t>
  </si>
  <si>
    <t>Baitboat targeting bluefin tuna in the Strait (at port)</t>
  </si>
  <si>
    <t>HAND_BFT_Strait_Port</t>
  </si>
  <si>
    <t>Hand targeting bluefin tuna in the Strait (at port)</t>
  </si>
  <si>
    <t>BB_ALB_CantabrianSea_IEO_Port</t>
  </si>
  <si>
    <t>Baitboat targeting albacore in North eastern Atlantic - Cantabrian Sea (at port)</t>
  </si>
  <si>
    <t>AL31</t>
  </si>
  <si>
    <t>TROL_ALB_CantabrianSea_IEO_Port</t>
  </si>
  <si>
    <t>Trolling lines targeting albacore in North Eastern Atlantic - Cantabrian Sea (at port)</t>
  </si>
  <si>
    <t>LLSWO_ATL_Port</t>
  </si>
  <si>
    <t>Drifting longlines targeting swordfish in the Atlantic Ocean (at port)</t>
  </si>
  <si>
    <t>BIL92, BIL94A, BIL94B, BIL94C</t>
  </si>
  <si>
    <t>BB_MSP_Canary_Port</t>
  </si>
  <si>
    <t>Baitboat targeting temperate and tropical tunas in Canary Islands (at port)</t>
  </si>
  <si>
    <t>AL32, BF58, BE01, SJ02, YF02</t>
  </si>
  <si>
    <t>BB_TROP_Dakar_Port</t>
  </si>
  <si>
    <t>Baitboat targeting tropical tunas in Dakar (at port)</t>
  </si>
  <si>
    <t>BE02, SJ02, YF03</t>
  </si>
  <si>
    <t>PS_ATL_Port</t>
  </si>
  <si>
    <t>Purse seine targeting tropical tunas in the Atlantic Ocean (at port-Abidjan)</t>
  </si>
  <si>
    <t>BE02, BE03, BE04, BE05, SJ02,J03, SJ04, SJ05, SJ06, YF03, YF04, YF05, YF06</t>
  </si>
  <si>
    <t>PS_IND_Port</t>
  </si>
  <si>
    <t>Purse seine targeting tropical tunas in the Indian Ocean (at port-Victoria)</t>
  </si>
  <si>
    <t>https://doi.org/10.1016/j.dsr2.2017.03.012 ; https://doi.org/10.1016/j.fishres.2018.08.014 ; https://doi.org/10.1016/j.pocean.2010.04.014</t>
  </si>
  <si>
    <t>AL31, AL32,  AL33, AL35</t>
  </si>
  <si>
    <t>FAO/CECAF Artisanal Fisheries Working Group</t>
  </si>
  <si>
    <t>FAO AFWG</t>
  </si>
  <si>
    <t>SIRENO</t>
  </si>
  <si>
    <t>IEO DataBase Trophic Relationships</t>
  </si>
  <si>
    <t>ESP+PRT</t>
  </si>
  <si>
    <t>ESP+PRT. Frequency biennial of stomach sampling (even years)</t>
  </si>
  <si>
    <t>70-80</t>
  </si>
  <si>
    <t>ICES VME database (http://vme.ices.dk)</t>
  </si>
  <si>
    <t>http://archive.nafo.int/open/studies/s46/S46.pdf</t>
  </si>
  <si>
    <t>http://www.repositorio.ieo.es/e-ieo/bitstream/handle/10508/632/PROTOCOLO%20CAMPA%C3%91A%203LNO%20GROUNDFISH%20SURVEY_v2-revisi%C3%B3n%20enero%202013%20(2).pdf?sequence=9</t>
  </si>
  <si>
    <t>https://www.ices.dk/sites/pub/Publication%20Reports/ICES%20Survey%20Protocols%20(SISP)/SISP%2015%20NeAtl%20IBTS%20Survey.pdf</t>
  </si>
  <si>
    <t>National Name: ARSA-primavera</t>
  </si>
  <si>
    <t>1st part. National name PLATUXA</t>
  </si>
  <si>
    <t>1st part. National name PLATUXA. Frequency biennial of stomach sampling (even years)</t>
  </si>
  <si>
    <t>2nd part. National name FLETAN NEGRO 3L</t>
  </si>
  <si>
    <t>2nd part. National name FLETAN NEGRO 3L. Frequency biennial of stomach sampling (even years)</t>
  </si>
  <si>
    <t>2.1 &amp; 2.5</t>
  </si>
  <si>
    <t>2.2 &amp; 2.6</t>
  </si>
  <si>
    <t xml:space="preserve">Deadline agreed at regional level (RCG Med&amp;BS 2021). </t>
  </si>
  <si>
    <t>N+1 March 31</t>
  </si>
  <si>
    <t>N+2 June 30</t>
  </si>
  <si>
    <t>Data availability is indicated as an inital starting point. Availability of the data may be revised in future agreement on the level of RCG Med&amp;BS and according to end-user requirements.</t>
  </si>
  <si>
    <t>SC RDBMed&amp;BS</t>
  </si>
  <si>
    <t>Steering Committee of the Regional Data Base for the Mediterranean and Black Sea</t>
  </si>
  <si>
    <t>SRC-WM</t>
  </si>
  <si>
    <t>Subregional Committee for the Western Mediterranean</t>
  </si>
  <si>
    <t>Spanish fleets not operate in areas 28-29</t>
  </si>
  <si>
    <t>Spanish fleets not operate in areas 9,10,16</t>
  </si>
  <si>
    <t>Relevant for GSA1, GSA2, GSA5, GSA6 and GSA7</t>
  </si>
  <si>
    <t>Spanish fleets not operate in areas 9,10,16 and 19</t>
  </si>
  <si>
    <t>Spanish fleets not operate in areas 8-10, 11.2, 12-16, 18-21</t>
  </si>
  <si>
    <t>Spanish fleets not operate in areas 17-18</t>
  </si>
  <si>
    <t>Spanish fleets not operate in areas 12-27</t>
  </si>
  <si>
    <t>Spanish fleets not operate in areas 12-16, 19-21</t>
  </si>
  <si>
    <t>Relevant for GSA1, GSA5 and GSA6</t>
  </si>
  <si>
    <t>Spanish fleets not operate in areas 13-16, 18-23</t>
  </si>
  <si>
    <t xml:space="preserve">Species presents in Appendix A (Group 3) of the GFCM DCRF </t>
  </si>
  <si>
    <t>Relevant for GSA1, GSA5, GSA6 and GSA7</t>
  </si>
  <si>
    <t>Relevant for GSA1 and GSA6</t>
  </si>
  <si>
    <t>Spanish fleets not operate in areas 8-10, 11.2, 12-23</t>
  </si>
  <si>
    <t>Relevant for GSA1, GSA6 and GSA7</t>
  </si>
  <si>
    <t xml:space="preserve">Species presents in Appendix A (Group 2) of the GFCM DCRF </t>
  </si>
  <si>
    <t xml:space="preserve">The species is requiered by Appendix A.1 of the GFCM DCRF, but not  accessible to buy. It is sold to aquaculture companies as food to fishes. </t>
  </si>
  <si>
    <t>* To be reported at species level</t>
  </si>
  <si>
    <t>Following the agreement of RCMMed&amp;BS-LP 2016, all species of commercial sharks and rays will be sampled (length) in the sampling at sea squeme</t>
  </si>
  <si>
    <t>Spanish fleets not operate in areas 7, 22-23</t>
  </si>
  <si>
    <t>Spanish fleets not operate in areas 17-18, 22-27</t>
  </si>
  <si>
    <t>The species is required by Appendix A.3 of GFCM DCRF</t>
  </si>
  <si>
    <t>Dipturus oxyrinchus</t>
  </si>
  <si>
    <t>Myliobatis aquila</t>
  </si>
  <si>
    <t>Pteroplatytrygon violacea</t>
  </si>
  <si>
    <t>Raja miraletus</t>
  </si>
  <si>
    <t>Squalus blainville</t>
  </si>
  <si>
    <t>Torpedo marmorata</t>
  </si>
  <si>
    <t>Torpedo torpedo</t>
  </si>
  <si>
    <t>Fistularia commersonii</t>
  </si>
  <si>
    <t>The species is required by Appendix A.3 of GFCM DCRF. Spanish fleet not operate in areas 22-27</t>
  </si>
  <si>
    <t>Marsupenaeus japonicus</t>
  </si>
  <si>
    <t>Metapenaeus stebbingi</t>
  </si>
  <si>
    <t>GSA01</t>
  </si>
  <si>
    <t>ESP_IEO_P2_Biological_Specific</t>
  </si>
  <si>
    <t>GSA02</t>
  </si>
  <si>
    <t>GSA05</t>
  </si>
  <si>
    <t>GSA06</t>
  </si>
  <si>
    <t>Part of the biological sampling will be done on board</t>
  </si>
  <si>
    <t>Aristeomorpha foliacea</t>
  </si>
  <si>
    <t>Illex coindetii</t>
  </si>
  <si>
    <t>Squalus blainvillei</t>
  </si>
  <si>
    <t>ESP-IEO_P2_AtSea</t>
  </si>
  <si>
    <t>OTB_DEF_West01</t>
  </si>
  <si>
    <t>Bottom otter trawl for demersal species in Western GSA01 (OTB_DEF_&gt;=40_0_0)</t>
  </si>
  <si>
    <t>Western GSA01</t>
  </si>
  <si>
    <t>OTB_DEF_East01</t>
  </si>
  <si>
    <t>Bottom otter trawl for demersal species in Eastern GSA01 (OTB_DEF_&gt;=40_0_0)</t>
  </si>
  <si>
    <t>Eastern GSA01</t>
  </si>
  <si>
    <t>OTB_DWS_01</t>
  </si>
  <si>
    <t>Bottom otter trawl for deep water species and mixed demersal and deep water species in GSA01 (OTB_DWS_&gt;=40_0_0 and OTB_MDD_&gt;=40_0_0)</t>
  </si>
  <si>
    <t>Tthe sampling frame OTB_DWS_&gt;40_0_0 includes the OTB_DWS and OTB_MDD metier due to the imposibility to identify a priori the metier of the trip</t>
  </si>
  <si>
    <t>OTB_DWS_02</t>
  </si>
  <si>
    <t>Bottom otter trawl for deep water species and mixed demersal and deep water species in GSA02 (OTB_DWS_&gt;=40_0_0 and OTB_MDD_&gt;=40_0_0)</t>
  </si>
  <si>
    <t>OTB_DEF_Mall05</t>
  </si>
  <si>
    <t>Bottom otter trawl for demersal species in Mallorca GSA05 (OTB_DEF_&gt;=40_0_0)</t>
  </si>
  <si>
    <t>Mallorca-GSA05</t>
  </si>
  <si>
    <t>OTB_DWS_Mall05</t>
  </si>
  <si>
    <t>Bottom otter trawl for deep water species and mixed demersal and deep water species in Mallorca GSA05 (OTB_DWS_&gt;=40_0_0 and OTB_MDD_&gt;=40_0_0)</t>
  </si>
  <si>
    <t>OTB_DEF_Men05</t>
  </si>
  <si>
    <t>Bottom otter trawl for demersal species in Menorca GSA05 (OTB_DEF_&gt;=40_0_0)</t>
  </si>
  <si>
    <t>Menorca-GSA05</t>
  </si>
  <si>
    <t>OTB_DWS_Men05</t>
  </si>
  <si>
    <t>Bottom otter trawl for deep water species and mixed demersal and deep water species in Menorca GSA05 (OTB_DWS_&gt;=40_0_0 and OTB_MDD_&gt;=40_0_0)</t>
  </si>
  <si>
    <t>OTB_DEF_South06</t>
  </si>
  <si>
    <t>Bottom otter trawl for demersal species in South GSA06 (OTB_DEF_&gt;=40_0_0)</t>
  </si>
  <si>
    <t>South GSA06</t>
  </si>
  <si>
    <t>OTB_DEF_North06</t>
  </si>
  <si>
    <t>Bottom otter trawl for demersal species in North GSA06 (OTB_DEF_&gt;=40_0_0)</t>
  </si>
  <si>
    <t>North GSA06</t>
  </si>
  <si>
    <t>OTB_DWS_South06</t>
  </si>
  <si>
    <t>Bottom otter trawl for deep water species and mixed demersal and deep water species in South GSA06 (OTB_DWS_&gt;=40_0_0 and OTB_MDD_&gt;=40_0_0)</t>
  </si>
  <si>
    <t>OTB_DWS_North06</t>
  </si>
  <si>
    <t>Bottom otter trawl for deep water species and mixed demersal and deep water species in North GSA06 (OTB_DWS_&gt;=40_0_0 and OTB_MDD_&gt;=40_0_0)</t>
  </si>
  <si>
    <t>OTB_DEF_07</t>
  </si>
  <si>
    <t>Bottom otter trawl for demersal species in GSA07 (OTB_DEF_&gt;=40_0_0)</t>
  </si>
  <si>
    <t>GSA07</t>
  </si>
  <si>
    <t>OTB_DWS_07</t>
  </si>
  <si>
    <t>Bottom otter trawl for deep water species and mixed demersal and deep water species in GSA07 (OTB_DWS_&gt;=40_0_0 and OTB_MDD_&gt;=40_0_0)</t>
  </si>
  <si>
    <t>Activity covered under the "At-sea scheme", fleets landing non WP species (not in Table 1A, molluscs, etc) and port not selected</t>
  </si>
  <si>
    <t>GSAs 01, 02, 05, 06, 07</t>
  </si>
  <si>
    <t>ESP-IEO_P2_OnShore</t>
  </si>
  <si>
    <t>PS_SPF_01</t>
  </si>
  <si>
    <t>Purse seine for small pelagics in GSA01 (PS_SPF_&gt;=14_0_0)</t>
  </si>
  <si>
    <t>PS_SPF_05</t>
  </si>
  <si>
    <t>Purse seine for small pelagics in GSA05 (PS_SPF_&gt;=14_0_0)</t>
  </si>
  <si>
    <t>PS_SPF_06</t>
  </si>
  <si>
    <t>Purse seine for small pelagics in GSA06 (PS_SPF_&gt;=14_0_0)</t>
  </si>
  <si>
    <t>GTR_DEF_01</t>
  </si>
  <si>
    <t>Set trammel nets for demersal species in GSA01 (GTR_DEF_&gt;=16_0_0)</t>
  </si>
  <si>
    <t>GTR_DEF_05</t>
  </si>
  <si>
    <t>Set trammel nets for demersal species in GSA05 (GTR_DEF_&gt;=16_0_0)</t>
  </si>
  <si>
    <t>GTR_DEF_06</t>
  </si>
  <si>
    <t>Set trammel nets for demersal species in GSA06 (GTR_DEF_&gt;=16_0_0)</t>
  </si>
  <si>
    <t>LLS_DEF_06</t>
  </si>
  <si>
    <t>Set longlines for demersal fish in GSA06 (LLS_DEF_0_0_0)</t>
  </si>
  <si>
    <t>LLS_DEF_07</t>
  </si>
  <si>
    <t>Set longlines for demersal fish in GSA07 (LLS_DEF_0_0_0)</t>
  </si>
  <si>
    <t>FPO_DEF_01</t>
  </si>
  <si>
    <t>Pots and traps for demersal species in GSA01 (FPO_DEF_0_0_0)</t>
  </si>
  <si>
    <t>FPO_DEF_06</t>
  </si>
  <si>
    <t>Pots and traps for demersal species in GSA06 (FPO_DEF_0_0_0)</t>
  </si>
  <si>
    <t>LA_SLP_05</t>
  </si>
  <si>
    <t>Lampara nets in GSA05 (LA_SLP_14_0_0)</t>
  </si>
  <si>
    <t>Activity covered under the "On shore scheme", fleets landing non WP species (not in Table 1A, molluscs, etc) and ports not selected</t>
  </si>
  <si>
    <t>ESP-IEO_P2_StockSpecific</t>
  </si>
  <si>
    <t>OTB_DEF01_stock</t>
  </si>
  <si>
    <t>OTB_DWS02_stock</t>
  </si>
  <si>
    <t>GTR_DEF05_stock</t>
  </si>
  <si>
    <t>OTB_DEF06_stock</t>
  </si>
  <si>
    <t>PS_SPF06_stock</t>
  </si>
  <si>
    <t>GTR_DEF06_stock</t>
  </si>
  <si>
    <t>LLS_DEF06_stock</t>
  </si>
  <si>
    <t>LLS_DEF07_stock</t>
  </si>
  <si>
    <t>GSA 1, 5, 6</t>
  </si>
  <si>
    <t>111 tracks; 1300 nautical miles.</t>
  </si>
  <si>
    <t>http://www.medias-project.eu/medias/website/</t>
  </si>
  <si>
    <t>35-60</t>
  </si>
  <si>
    <t>GSA 1, 2, 5, 6</t>
  </si>
  <si>
    <t>4, 5, 6, 7, 8</t>
  </si>
  <si>
    <t>MEDITS Handbook v.9 (2017): www.sibm.it/MEDITS%202011/principaleprogramme.htm.</t>
  </si>
  <si>
    <t>Biological data from research surveys at sea</t>
  </si>
  <si>
    <t xml:space="preserve">Species not selected to sampling. Biological sampling planned only in 2022 to finalize the previous triennial sampling period (2020-2022). </t>
  </si>
  <si>
    <t>Merluccius merluccius of OTB_DEF in GSA01 ports</t>
  </si>
  <si>
    <t>Aristeus antennatus of OTB_DWS of GSA02 in the port of Almería</t>
  </si>
  <si>
    <t>Mullus surmuletus of GTR_DEF in GSA05 ports</t>
  </si>
  <si>
    <t>Lophius budegassa, Merluccius merluccius and Mullus barbatus of OTB_DEF in GSA06 portsç</t>
  </si>
  <si>
    <t>Engraulis encrasicholus and Sardina pilchardus of PS_SPF in GSA06 ports</t>
  </si>
  <si>
    <t>Mullus barbatus and M. surmuletus of GTR_DEF in GSA06 ports</t>
  </si>
  <si>
    <t>Merluccius merluccius of LLS_DEF in GSA06 ports</t>
  </si>
  <si>
    <t>Merluccius merluccius of LLS_DEF in GSA07 ports</t>
  </si>
  <si>
    <t>The real date will depend on the data call deadline</t>
  </si>
  <si>
    <t>Samples avaibility will depend on the Strait of Gibraltar target fishery status: meaning, get samples is pretty difficult when landings are low</t>
  </si>
  <si>
    <t>Biological data from research surveys at sea and triennial sampling from commercial landings</t>
  </si>
  <si>
    <t>ESP_IEO_P1_Biological_Specific</t>
  </si>
  <si>
    <t>The planned number of samples could be supplemented with some samples from surveys conducted by the IEO not included in table 2.6 Surveys at sea</t>
  </si>
  <si>
    <t>Histological processing. The planned number of samples could be supplemented with some samples from surveys conducted by the IEO not included in table 2.6 Surveys at sea</t>
  </si>
  <si>
    <t>National acronym: DEMERSALES; Área: 8c, 9aN</t>
  </si>
  <si>
    <t>Histological processing. National acronym: DEMERSALES; Área: 8c, 9aN</t>
  </si>
  <si>
    <t>National acronym: PORCUPINE; Área: 7ck</t>
  </si>
  <si>
    <t>Histological processing. National acronym: PORCUPINE; Área: 7ck</t>
  </si>
  <si>
    <t>ESP_AZTI_Biological_Specific</t>
  </si>
  <si>
    <t>The "Fecundity" variable has only been taken into account for the following species: Engraulis encrasicolus, Sardina pilchardus, Scomber scombrus and Trachurus trachurus.</t>
  </si>
  <si>
    <t>National acronym: PELACUS; Área: 8, 9aN</t>
  </si>
  <si>
    <t>National acronym: PELACUS; Área: 8, 9aN. The "Fecundity" variable has only been taken into account for the following species: Engraulis encrasicolus, Sardina pilchardus, Scomber scombrus and Trachurus trachurus.</t>
  </si>
  <si>
    <t>Held in 2020, next 2023</t>
  </si>
  <si>
    <t>Held in 2020, next 2023. The "Fecundity" variable has only been taken into account for the following species: Engraulis encrasicolus, Sardina pilchardus, Scomber scombrus and Trachurus trachurus.</t>
  </si>
  <si>
    <t>ECOCADIZ_RECLUTAS</t>
  </si>
  <si>
    <t>National acronym: ARSA_Primavera; Área: 9aS</t>
  </si>
  <si>
    <t>National acronym: ARSA_Otoño; Área: 9aS</t>
  </si>
  <si>
    <t>gutted weight</t>
  </si>
  <si>
    <t>Illicia from both European Lophius spp. are collected but no ages are provided to the assessment group, WGBIE. White anglerfish´s illicia exchange 2011 highlighted that the agreement among readers and the precision were not acceptable. It was concluded that the available age reading criteria for it is not valid to build an ALK. Advances in research on age and growth of both European Lophius spp. corroborating the illicia age estimates, are being performed and can allow in next future use of illicia estimates in the stock assessment process, so having an illicia time-series would be necessary.</t>
  </si>
  <si>
    <t>The interpretation of the hake growth based on otoliths was not accurate or precise (WKAEH, 2009). The WGHMM decided the application of models that do not require ALK. The otoliths continue to be collected to build the annual collections until a new validated criterion of interpretation of age will be available.</t>
  </si>
  <si>
    <t>The specimens of this stock are landed gutted, so it is not possible to take live weight information</t>
  </si>
  <si>
    <t>The specimens of this population are landed gutted and it is common that they do not conserve the gonad, so it is not always possible to obtain information on their sex or state of maturity. It is not possible to plan a number in advance.</t>
  </si>
  <si>
    <t>National acronym: PORCUPINE; Área: 7bck. The interpretation of the hake growth based on otoliths was not accurate or precise (WKAEH, 2009). The WGHMM decided the application of models that do not require ALK. The otoliths continue to be collected to build the annual collections until a new validated criterion of interpretation of age will be available.</t>
  </si>
  <si>
    <t>National acronym: DEMERSALES; Área: 8c, 9aN. The interpretation of the hake growth based on otoliths was not accurate or precise (WKAEH, 2009). The WGHMM decided the application of models that do not require ALK. The otoliths continue to be collected to build the annual collections until a new validated criterion of interpretation of age will be available.</t>
  </si>
  <si>
    <t>National acronym: ARSA_Primavera; Área: 9aS. The interpretation of the hake growth based on otoliths was not accurate or precise (WKAEH, 2009). The WGHMM decided the application of models that do not require ALK. The otoliths continue to be collected to build the annual collections until a new validated criterion of interpretation of age will be available.</t>
  </si>
  <si>
    <t>National acronym: ARSA_Otoño; Área: 9aS. The interpretation of the hake growth based on otoliths was not accurate or precise (WKAEH, 2009). The WGHMM decided the application of models that do not require ALK. The otoliths continue to be collected to build the annual collections until a new validated criterion of interpretation of age will be available.</t>
  </si>
  <si>
    <t>National acronym: ARSA_Primavera; Área: 9aS. The scales on board cannot take with precision the individual weight</t>
  </si>
  <si>
    <t>National acronym: ARSA_Otoño; Área: 9aS. The scales on board cannot take with precision the individual weight</t>
  </si>
  <si>
    <t>The specimens of this stock are usually landed gutted, so it is dificult to take live weight information and it is impossible to plan a number.</t>
  </si>
  <si>
    <t>The specimens of this population are usually landed gutted and it is common that they do not conserve the gonad, so it is not always possible to obtain information on their sex or state of maturity. It is not possible to plan a number in advance.</t>
  </si>
  <si>
    <t>National acronym: SAREVA; Area: 8c, 9aN. Triennial. Next in 2023.</t>
  </si>
  <si>
    <t xml:space="preserve">National acronym: SAREVA; Area: 8c, 9aN. Triennial. Next in 2023. </t>
  </si>
  <si>
    <t>National acronym: DEMERSALES; Área: 8c, 9aN. The "Fecundity" variable has only been taken into account for the following species: Engraulis encrasicolus, Sardina pilchardus, Scomber scombrus and Trachurus trachurus.</t>
  </si>
  <si>
    <t>National acronym: PELACUS; Área: 8c, 9aN. The "Fecundity" variable has only been taken into account for the following species: Engraulis encrasicolus, Sardina pilchardus, Scomber scombrus and Trachurus trachurus.</t>
  </si>
  <si>
    <t>Not planned in 9a south</t>
  </si>
  <si>
    <t>National acronym: CAREVA; Área: 8c, 9a. Held triennial in 2022,  2025,  2028.</t>
  </si>
  <si>
    <t>National acronym: JUREVA; Área: 8c, 9a. Held triennial in 2022,  2025,  2028.</t>
  </si>
  <si>
    <t>https://www.ices.dk/sites/pub/Publication%20Reports/Cooperative%20Research%20Report%20(CRR)/CRR%20332.pdf</t>
  </si>
  <si>
    <t xml:space="preserve">National Name: SAREVA. Next in 2023 and 2026. </t>
  </si>
  <si>
    <t>National Name: SAREVA. Next in 2023 and 2026.</t>
  </si>
  <si>
    <t>https://www.ices.dk/data/data-portals/Pages/Eggs-and-larvae.aspx</t>
  </si>
  <si>
    <t>https://www.ices.dk/sites/pub/Publication%20Reports/ICES%20Survey%20Protocols%20(SISP)/SISP%206%20Manual%20for%20the%20mackerel%20and%20horse%20mackerel%20egg%20surveys,%20smapling%20at%20sea_Jan%202019.pdf</t>
  </si>
  <si>
    <t>National Name:CAREVA. Adaptative sampling scheme depending on egg distribution of target species. Next in 2022 and 2025</t>
  </si>
  <si>
    <t>Number Adaptative</t>
  </si>
  <si>
    <t>Oportunistic</t>
  </si>
  <si>
    <t>National Name:JUREVA.Adaptative sampling scheme depending on egg distribution of target species. Next in 2022 and 2025</t>
  </si>
  <si>
    <t>National Name:JUREVA. Adaptative sampling scheme depending on egg distribution of target species. Next in 2022 and 2025</t>
  </si>
  <si>
    <t>https://doi. org/10.17895/ices.pub.7462</t>
  </si>
  <si>
    <t>https://doi.org/10.17895/ices.pub.8014</t>
  </si>
  <si>
    <t>National Name: ISUNEPCA. The number can not be planned in advance because it is a isometric random sampling within a fix area and the number of station change every year</t>
  </si>
  <si>
    <t>8abd, 7h and j South</t>
  </si>
  <si>
    <t>plankton hauls (BONGOS)</t>
  </si>
  <si>
    <t>National Name:AZTI-MEGS. Adaptative sampling scheme depending on egg distribution of target species. Next in 2022 and 2025</t>
  </si>
  <si>
    <t>ICES WGMEGS sharepoint</t>
  </si>
  <si>
    <t>fish hauls (PELAGIC TRAWLS)</t>
  </si>
  <si>
    <t>National Name:AZTI-MEGS. Fishing hauls are oportunistic depending on egg distribution of target species. Next in 2022 and 2025</t>
  </si>
  <si>
    <t>8abcd</t>
  </si>
  <si>
    <t>plankton hauls (PairoVET&amp;CUFES)</t>
  </si>
  <si>
    <t>ICES WGACEGGsharepoint</t>
  </si>
  <si>
    <t>fish hauls (pelagic trawls)</t>
  </si>
  <si>
    <t>litter hauls (Neuston)</t>
  </si>
  <si>
    <t>water samples (eDNA)</t>
  </si>
  <si>
    <t>Groundtruthing fishing hauls are adaptative depending on the echotraces.</t>
  </si>
  <si>
    <t>The study of the litter in the water column depends on the opportunity and availability of time and staff.</t>
  </si>
  <si>
    <t>From 2018 there is a directed fishery to this species.</t>
  </si>
  <si>
    <t>Fishery will closed in 2022. Data from research surveys at sea.</t>
  </si>
  <si>
    <t>Merluccius bilinearis</t>
  </si>
  <si>
    <t>88.1</t>
  </si>
  <si>
    <t>48.6</t>
  </si>
  <si>
    <t xml:space="preserve">Sampling requirements established by CCAMLR System of International Scientific Observation (SISO)  </t>
  </si>
  <si>
    <t xml:space="preserve">Sampling requirements established in a research plan for the subarea. Research fishing started in 2019. </t>
  </si>
  <si>
    <t>Deep sea sharks: All species</t>
  </si>
  <si>
    <t>Sampling Protocol (Spanish)</t>
  </si>
  <si>
    <t>5, 6</t>
  </si>
  <si>
    <t>5 ,6</t>
  </si>
  <si>
    <t>7ck</t>
  </si>
  <si>
    <t>https://www.ices.dk/sites/pub/Publication%20Reports/ICES%20Survey%20Protocols%20(SISP)/SISP%209%20Manual%20for%20International%20Pelagic%20Surveys%20(IPS).pdf</t>
  </si>
  <si>
    <t>https://www.ices.dk/sites/pub/Publication%20Reports/Techniques%20in%20Marine%20Environmental%20Sciences%20(TIMES)/TIMES64.pdf</t>
  </si>
  <si>
    <t>National Name:CAREVA.Adaptative sampling scheme depending on egg distribution of target species. Next in 2025</t>
  </si>
  <si>
    <t>SIRENO??</t>
  </si>
  <si>
    <t>National Name:JUREVA. Adaptative sampling scheme depending on egg distribution of target species. Next in 2025</t>
  </si>
  <si>
    <t>ECOCADIZ-RECLUTAS</t>
  </si>
  <si>
    <t>7j-k</t>
  </si>
  <si>
    <t>Set gillnetters targeting hake and white anglerfish in the Cantabrian-Northwest fishing ground.</t>
  </si>
  <si>
    <t>Vessel*trip</t>
  </si>
  <si>
    <t>Bottom trawlers in the Cantabrian-Northwest fishing ground.</t>
  </si>
  <si>
    <t>Bottom otter trawlers of the Gulf of Cadiz fishing ground.</t>
  </si>
  <si>
    <t>Purse seiners of the Gulf of Cadiz fishing ground.</t>
  </si>
  <si>
    <t>Bottom otter trawlers targeting megrims in European non-Iberian waters (mainly ICES Subarea 7).</t>
  </si>
  <si>
    <t>Small-scale gillnetters and trammel nets in the Atlantic Spanish fishing gounds.</t>
  </si>
  <si>
    <t>PGNAPES</t>
  </si>
  <si>
    <t>SIRENO.  ICES Acoustic portal</t>
  </si>
  <si>
    <t>biennial sampling (even years). Expected number based on the average for the period 2014-2018 in the 1st part of the survey. Sampling protocol: 50 specimens/range of 10 cm/sex</t>
  </si>
  <si>
    <t>biennial sampling (even years); 3LNO GFS 1st part. Expected number based on the average for the period 2014-2018. Sampling protocol: 50 specimens/range of 10 cm/sex</t>
  </si>
  <si>
    <t>biennial sampling (even years); 3LNO GFS 2nd part.  Expected number based on the average for the period 2014-2018. Sampling protocol: 50 specimens/range of 10 cm/sex</t>
  </si>
  <si>
    <t>{see text box}  Data collected by Regional Observers Programme</t>
  </si>
  <si>
    <t>{see tex box} Data collected by Regional Observers Programme. Precautionary TAC</t>
  </si>
  <si>
    <t>It will be sampled only in 2022 as part of a specific study</t>
  </si>
  <si>
    <t xml:space="preserve">ESP-IEO_P5_AtSea
</t>
  </si>
  <si>
    <t>OTB_MDD_40-60-130-280</t>
  </si>
  <si>
    <t>Bottom trawlers operating in NAFO SA3 targeting Greenland Halibut, Cod, Redfish, Skates, Squid and Shrimp</t>
  </si>
  <si>
    <t>NAFO Div. 3LMNO</t>
  </si>
  <si>
    <t>OTB_DWS_100-129</t>
  </si>
  <si>
    <t>Bottom trawlers operating in Hatton targeting deepwater species</t>
  </si>
  <si>
    <t>ICES 12, 6b1</t>
  </si>
  <si>
    <t>OTM_DEF_100-119</t>
  </si>
  <si>
    <t>Pelagic trawlers operating in Irminger &amp; Arctic targeting Redfish</t>
  </si>
  <si>
    <t>ICES 12, 14</t>
  </si>
  <si>
    <t xml:space="preserve">ICES 1-2 </t>
  </si>
  <si>
    <t>OTB_DEF_&gt;=120</t>
  </si>
  <si>
    <t>Bottom trawlers operating in Arctic targeting cod</t>
  </si>
  <si>
    <t>ICES 1-2</t>
  </si>
  <si>
    <t>LLS_DWS_0_0_0</t>
  </si>
  <si>
    <t xml:space="preserve"> Set longline directed to deep-water species</t>
  </si>
  <si>
    <t>ESP-AZTI_OnShore_ICES</t>
  </si>
  <si>
    <t>OTB</t>
  </si>
  <si>
    <t>Bottom otter trawlers operating in areas VIII, VII &amp; VI, landing in the Basque Country</t>
  </si>
  <si>
    <t>Port trip</t>
  </si>
  <si>
    <t>PTB</t>
  </si>
  <si>
    <t>Pair bottom trawlers operating in area VIIIc landing in the Basque Country</t>
  </si>
  <si>
    <t>PS</t>
  </si>
  <si>
    <t>Boats within 'purse seiner' census, landing in the Basque Country</t>
  </si>
  <si>
    <t>SSF</t>
  </si>
  <si>
    <t>Small scale fishery (artisanal) fleet (LOA&lt;18m) landing in Basque Country</t>
  </si>
  <si>
    <t>PCF</t>
  </si>
  <si>
    <t>Polyvalent coastal fishery (LOA&gt;18m) landing in Basque Country</t>
  </si>
  <si>
    <t>OTB_0</t>
  </si>
  <si>
    <t>Out of frame - Bottom otter trawlers operating in areas VIIIc landing in the Basque Country</t>
  </si>
  <si>
    <t>Bottom otter trawlers with base port out from the Basque Country</t>
  </si>
  <si>
    <t>PTB_8abd</t>
  </si>
  <si>
    <t>Pair bottom trawlers operating in areas VIIIa,VIIIb,VIIId, landing in the Basque Country</t>
  </si>
  <si>
    <t>Paired bottom trawlers fishing in ICES areas 8abd is sampled only at sea</t>
  </si>
  <si>
    <t>LLS_0</t>
  </si>
  <si>
    <t>Out of frame - Longliners &gt;24 LOA, landing in the Basque Country</t>
  </si>
  <si>
    <t>PS_0</t>
  </si>
  <si>
    <t>Out of frame - ports in the Basque Country where PS fleet is landing</t>
  </si>
  <si>
    <t>Purse seiners' fish discharged in ports not covered (2 out of 7); we sample only the main ports</t>
  </si>
  <si>
    <t>SSF_0</t>
  </si>
  <si>
    <t>Out of frame - ports in the Basque Country where SSF fleet is landing</t>
  </si>
  <si>
    <t>SSF fish discharged in ports not covered (4 out of 9); we sample only main ports</t>
  </si>
  <si>
    <t>PCF_0</t>
  </si>
  <si>
    <t>Out of frame - ports in the Basque Country where PCF fleet is landing</t>
  </si>
  <si>
    <t>PCF discharging in 2 ports are not sampled</t>
  </si>
  <si>
    <t>CCAMLR SA 48.6, 88.1</t>
  </si>
  <si>
    <t>ESP_IEO_P5_AtSea</t>
  </si>
  <si>
    <t>National acronym: CAREVA; Área: 8c, 9a. Held triennial in 2022,  2025,  2028. The "Fecundity" variable has only been taken into account for the following species: Engraulis encrasicolus, Sardina pilchardus, Scomber scombrus and Trachurus trachurus.</t>
  </si>
  <si>
    <t>National acronym: JUREVA; Área: 8c, 9a. Held triennial in 2022,  2025,  2028. The "Fecundity" variable has only been taken into account for the following species: Engraulis encrasicolus, Sardina pilchardus, Scomber scombrus and Trachurus trachurus.</t>
  </si>
  <si>
    <t>National Name:AZTI-MEGS. Held triennial in 2022,  2025,  2028.</t>
  </si>
  <si>
    <t>ESP-IEO_P5_AtSea-CCAMLR</t>
  </si>
  <si>
    <t>ICES Subarea 8a,b,d; 6, 7</t>
  </si>
  <si>
    <t>ICES Subarea 8c</t>
  </si>
  <si>
    <t>ICES Subarea 8c,b, 7, 10</t>
  </si>
  <si>
    <t>ICES Subarea 8c,b</t>
  </si>
  <si>
    <t>ICES Subarea 8</t>
  </si>
  <si>
    <t>IEO_P1_M_CN</t>
  </si>
  <si>
    <t>Major ports of the Spanish (non-Basque) fleet of the Cantabrian-Northwest national fishing ground.</t>
  </si>
  <si>
    <t>ICES Divisions 8c and 9a</t>
  </si>
  <si>
    <t>Major ports of the Spanish fleet of the Gulf of Cadiz national fishing ground.</t>
  </si>
  <si>
    <t>ICES Division 9a</t>
  </si>
  <si>
    <t>IEO_P1_M_NEAFC</t>
  </si>
  <si>
    <t>ICES Subareas 6,7 and Divisions 8abd</t>
  </si>
  <si>
    <t>Major ports of the Spanish (non-Basque) fleet of the NEAFC European non-Spanish waters.</t>
  </si>
  <si>
    <t>IEO_P2_AtSea_unsampled</t>
  </si>
  <si>
    <t>IEO_P2_OnShore_unsampled</t>
  </si>
  <si>
    <t>National Acronym: DEMERSALES. Sampling scheme: 10 individuals/haul.</t>
  </si>
  <si>
    <t>National Acronym: DEMERSALES. Sampling scheme: 10 individuals/lenght class (≤15; 16-23; 24-36; &gt;36)/haul.</t>
  </si>
  <si>
    <t>National Acronym: DEMERSALES. Sampling scheme: 10 individuals/lenght class (11-17; 18-32; &gt;33)/haul.</t>
  </si>
  <si>
    <t>National Acronym: DEMERSALES. Sampling scheme: 10 individuals/lenght class (9-17; 18-34; 35-69; &gt;69)/haul.</t>
  </si>
  <si>
    <t>9a South (Gulf of Cadiz)</t>
  </si>
  <si>
    <t>Arnoglossus laterna</t>
  </si>
  <si>
    <t>National Acronym: ARSA_Otoño. Sampling scheme: 10 individuals/haul.</t>
  </si>
  <si>
    <t>Citharus linguatula</t>
  </si>
  <si>
    <t>National Acronym: ARSA_Otoño. Sampling scheme: 10 individuals/lenght class (&gt;11; 11-19; 20-29; &gt;29)/haul.</t>
  </si>
  <si>
    <t>Serranus hepatus</t>
  </si>
  <si>
    <t>3LNO GFS 1st part</t>
  </si>
  <si>
    <t>3LNO GFS 2nd part</t>
  </si>
  <si>
    <t xml:space="preserve">Gadus morhua </t>
  </si>
  <si>
    <t xml:space="preserve">Glyptocephalus cynoglossus </t>
  </si>
  <si>
    <t xml:space="preserve">Hippoglossoides platessoides </t>
  </si>
  <si>
    <t>reading by Portugal</t>
  </si>
  <si>
    <t>analysing by Portugal</t>
  </si>
  <si>
    <t xml:space="preserve">Limanda ferruginea </t>
  </si>
  <si>
    <t>3LNO GFS 1st part. P. borealis</t>
  </si>
  <si>
    <t>3LNO GFS 2nd part P. borealis</t>
  </si>
  <si>
    <t>P. borealis</t>
  </si>
  <si>
    <t xml:space="preserve">Reinhardtius hippoglossoides </t>
  </si>
  <si>
    <t>FCGS is the only survey where this species is sorted by species</t>
  </si>
  <si>
    <t>Urophicis tenuis</t>
  </si>
  <si>
    <t>This specie is bycatch. It will be sampled only in 2022 as part of a specific study</t>
  </si>
  <si>
    <t>Elasmobranchs (sharks)</t>
  </si>
  <si>
    <t>GFCM/ICCAT</t>
  </si>
  <si>
    <t>No Spanish recreational fisheries in this area.</t>
  </si>
  <si>
    <t>No catches</t>
  </si>
  <si>
    <t>statements of anglers</t>
  </si>
  <si>
    <t>The scales on board cannot take with precision the individual weight. Part of the biological sampling will be done on board</t>
  </si>
  <si>
    <t>FAO77, FAO81, FAO87</t>
  </si>
  <si>
    <t>FAO71, FAO77, FAO81</t>
  </si>
  <si>
    <t>2022-2027</t>
  </si>
  <si>
    <t>Inactive vessels 0-&lt; 10 m</t>
  </si>
  <si>
    <t>Inactive vessels 10-&lt; 12 m*</t>
  </si>
  <si>
    <t>Purse seiners 12-&lt; 18 m*</t>
  </si>
  <si>
    <t>Vessels using active and passive gear</t>
  </si>
  <si>
    <t>Vessels using active and passive gear 0-&lt; 10 m*</t>
  </si>
  <si>
    <t>Vessels using hooks 10-&lt; 12 m*</t>
  </si>
  <si>
    <t>Vessels using hooks 12-&lt; 18 m</t>
  </si>
  <si>
    <t>Vessels using hooks 24-&lt; 40 m*</t>
  </si>
  <si>
    <t>Vessels using Pots and/or traps 10-&lt; 12 m*</t>
  </si>
  <si>
    <t>Vessels using hooks 12-&lt; 18 m*</t>
  </si>
  <si>
    <t>Demersal trawlers and/or demersal seiners 12-&lt; 18 m*</t>
  </si>
  <si>
    <t>Demersal trawlers and/or demersal seiners 18-&lt; 24 m</t>
  </si>
  <si>
    <t>Demersal trawlers and/or demersal seiners 24-&lt; 40 m</t>
  </si>
  <si>
    <t>Demersal trawlers and/or demersal seiners 40 m or larger</t>
  </si>
  <si>
    <t>Dredgers 0-&lt; 10 m</t>
  </si>
  <si>
    <t>Dredgers 10-&lt; 12 m</t>
  </si>
  <si>
    <t>Dredgers 12-&lt; 18 m</t>
  </si>
  <si>
    <t>Drift and/or fixed netters 10-&lt; 12 m*</t>
  </si>
  <si>
    <t>Drift and/or fixed netters 12-&lt; 18 m</t>
  </si>
  <si>
    <t>Drift and/or fixed netters 18-&lt; 24 m*</t>
  </si>
  <si>
    <t>Purse seiners 10-&lt; 12 m*</t>
  </si>
  <si>
    <t>Purse seiners 12-&lt; 18 m</t>
  </si>
  <si>
    <t>Purse seiners 18-&lt; 24 m*</t>
  </si>
  <si>
    <t>Purse seiners 24-&lt; 40 m*</t>
  </si>
  <si>
    <t>Vessels using active and passive gear 0-&lt; 10 m</t>
  </si>
  <si>
    <t>Vessels using active and passive gear 10-&lt; 12 m</t>
  </si>
  <si>
    <t>Vessels using active and passive gear 12-&lt; 18 m</t>
  </si>
  <si>
    <t>Vessels using hooks 18-&lt; 24 m</t>
  </si>
  <si>
    <t>Vessels using hooks 24-&lt; 40 m</t>
  </si>
  <si>
    <t>Vessels using Polyvalent “passive” gears only 24-&lt; 40 m*</t>
  </si>
  <si>
    <t>Vessels using Pots and/or traps 10-&lt; 12 m</t>
  </si>
  <si>
    <t>Vessels using Pots and/or traps 12-&lt; 18 m</t>
  </si>
  <si>
    <t xml:space="preserve">NGI </t>
  </si>
  <si>
    <t>Inactive vessels 10-&lt; 12 m</t>
  </si>
  <si>
    <t>Inactive vessels 12-&lt; 18 m</t>
  </si>
  <si>
    <t>Inactive vessels 18-&lt; 24 m*</t>
  </si>
  <si>
    <t>Demersal trawlers and/or demersal seiners 12-&lt; 18 m</t>
  </si>
  <si>
    <t>Demersal trawlers and/or demersal seiners 6-&lt; 12 m</t>
  </si>
  <si>
    <t>Dredgers 6-&lt; 12 m*</t>
  </si>
  <si>
    <t>Drift and/or fixed netters 6-&lt; 12 m</t>
  </si>
  <si>
    <t>Purse seiners 18-&lt; 24 m</t>
  </si>
  <si>
    <t>Purse seiners 6-&lt; 12 m</t>
  </si>
  <si>
    <t>Vessels using active and passive gear 0-&lt; 6 m</t>
  </si>
  <si>
    <t>Vessels using active and passive gear 6-&lt; 12 m</t>
  </si>
  <si>
    <t>Vessels using hooks 6-&lt; 12 m*</t>
  </si>
  <si>
    <t>Vessels using Pots and/or traps 12-&lt; 18 m*</t>
  </si>
  <si>
    <t>Vessels using Pots and/or traps 6-&lt; 12 m</t>
  </si>
  <si>
    <t>Inactive vessels 0-&lt; 6 m</t>
  </si>
  <si>
    <t>Inactive vessels 6-&lt; 12 m</t>
  </si>
  <si>
    <t>Purse seiners 40 m or larger</t>
  </si>
  <si>
    <t>Inactive vessels 24-&lt; 40 m*</t>
  </si>
  <si>
    <t xml:space="preserve"> </t>
  </si>
  <si>
    <t>Logbook</t>
  </si>
  <si>
    <t>Sales Notes</t>
  </si>
  <si>
    <t>FTEs by gender</t>
  </si>
  <si>
    <t>Full-time equivalent (FTE)</t>
  </si>
  <si>
    <t>Data source fleet register</t>
  </si>
  <si>
    <t>Vessels using hooks 18-&lt; 24 m*</t>
  </si>
  <si>
    <t>Vessels using hooks 40 m or larger</t>
  </si>
  <si>
    <t>The data will have to be grouped to comply with statistical confidentiality because there are fewer than 3 companies in this segment.</t>
  </si>
  <si>
    <t>Fish feed used</t>
  </si>
  <si>
    <t>ESP-AZTI_AtSea_ICES</t>
  </si>
  <si>
    <t>Bottom otter trawlers operating in areas VIII, VII &amp; VI, based on in the Basque Country</t>
  </si>
  <si>
    <t>VIIIa,b,d; VI, VII</t>
  </si>
  <si>
    <t>vessel*week</t>
  </si>
  <si>
    <t>Pair bottom trawlers operating in area VIIIc based on in the Basque Country</t>
  </si>
  <si>
    <t>VIIIc</t>
  </si>
  <si>
    <t>Boats within 'purse seiner' census, based on in the Basque Country</t>
  </si>
  <si>
    <t>VIIIc,b, VII, X</t>
  </si>
  <si>
    <t>Small scale fishery (artisanal) fleet (LOA&lt;18m) based on in Basque Country</t>
  </si>
  <si>
    <t>VIIIc,b</t>
  </si>
  <si>
    <t>Pair bottom trawlers operating in areas VIIIa,VIIIb,VIIId, based on in the Basque Country</t>
  </si>
  <si>
    <t>ESP-AZTI_AtSea_PET_ICES</t>
  </si>
  <si>
    <t>5.2</t>
  </si>
  <si>
    <t>6.1</t>
  </si>
  <si>
    <t>7.1</t>
  </si>
  <si>
    <t xml:space="preserve">Port sampling by IATTC staff. Precautionary TAC. {see text box} </t>
  </si>
  <si>
    <t>TAC set for all areas</t>
  </si>
  <si>
    <t>TAC 0 for UE</t>
  </si>
  <si>
    <t>No EU TAC.</t>
  </si>
  <si>
    <t>see comment</t>
  </si>
  <si>
    <t>TAC set for Rajiformes. Sampling of rays on shore is limited to those individuals that are landed without being processed on board (rays are frequently landed already processed thus not being accessible for sampling)</t>
  </si>
  <si>
    <t>TAC set for Lophiidae and landings are not separated.</t>
  </si>
  <si>
    <t>TAC set for Caproidae</t>
  </si>
  <si>
    <t>P1: Evaluación de recursos pesqueros en el área del ICES – CIEM (Comisión Internacional para la Exploración del Mar)</t>
  </si>
  <si>
    <t>P2: Evaluación de recursos pesqueros en el Mediterráneo</t>
  </si>
  <si>
    <t>see file MED8. STREAM project. D4.1</t>
  </si>
  <si>
    <t>TAC set for Rajiformes. Sampling of rays on shore is limited to those individuals that are landed without being processed on board (rays are frequently landed already processed thus not being accessible for sampling). Biological data from research surveys.</t>
  </si>
  <si>
    <t xml:space="preserve">Correct name: Penaeus notialis. Sample size depends on the fishing activity (SFPAs), the possibilities of conducting observations onboard and the species abundance in catches. </t>
  </si>
  <si>
    <t>Regional Coordination Meeting for Long Distance Fisheries</t>
  </si>
  <si>
    <t xml:space="preserve">Attendance is responsability of EU experts. Spain answers the Data Calls requested by these JSCs (Morocco, Mauritania, Senegal/The Gambia, Guinea-Bissau)
</t>
  </si>
  <si>
    <t>Except area FAO 34.1.2 (wich correspond with  Canary EEZ already included in Outermost Regions)</t>
  </si>
  <si>
    <t>Spanish fleets not operate in areas 22-23</t>
  </si>
  <si>
    <t>Spanish fleets not operate in areas 22-27</t>
  </si>
  <si>
    <t>Spanish fleets not operate in areas 28-29, but the species is required by Appendix A.3 of GFCM DCRF</t>
  </si>
  <si>
    <t xml:space="preserve">The egg and adult sampling is adaptative so the number of stations and hauls is aproximate </t>
  </si>
  <si>
    <t>The egg and adult sampling is adaptative so the number of CTD is aproximate</t>
  </si>
  <si>
    <t>acoustic profiles (nº of transects)</t>
  </si>
  <si>
    <t>Sightings total effort Km(mammals, seaberds,human activities&amp;devris)</t>
  </si>
  <si>
    <t>Megascope db</t>
  </si>
  <si>
    <t>This database is a private databes created between 3 institutes:AZTI, IEO and University of La Rochelle</t>
  </si>
  <si>
    <t>ICES Acoustic database</t>
  </si>
  <si>
    <t>https://doi.org/10.17895/ices.pub.7462</t>
  </si>
  <si>
    <t xml:space="preserve">Number of transects </t>
  </si>
  <si>
    <t>ICES Acoustc database</t>
  </si>
  <si>
    <t>River</t>
  </si>
  <si>
    <t>See table 2.3</t>
  </si>
  <si>
    <t>EMU</t>
  </si>
  <si>
    <t>Y    (only in some autonomous region)</t>
  </si>
  <si>
    <t>In some autonomus regions, data Collection is planned to be every 6 month. However, we are experience problems to  respect Data Protection Regulation, which may vary this frequency</t>
  </si>
  <si>
    <t>SelfOnShore_recreational (off site surveys)</t>
  </si>
  <si>
    <t>EMU_ES_Gali</t>
  </si>
  <si>
    <t>Ulla River</t>
  </si>
  <si>
    <t>I</t>
  </si>
  <si>
    <t>Standing stock</t>
  </si>
  <si>
    <t>Electrofishing</t>
  </si>
  <si>
    <t>n. sites</t>
  </si>
  <si>
    <t xml:space="preserve">Silver eel </t>
  </si>
  <si>
    <t>Silvering stage determined by Durif et al. (2003; 2005)</t>
  </si>
  <si>
    <t>All the rivers</t>
  </si>
  <si>
    <t>F</t>
  </si>
  <si>
    <t>Catches sampling</t>
  </si>
  <si>
    <t>samples</t>
  </si>
  <si>
    <t>Galicia</t>
  </si>
  <si>
    <t>Eo</t>
  </si>
  <si>
    <t>Diadromus variable: density</t>
  </si>
  <si>
    <t>n. samples</t>
  </si>
  <si>
    <t>Masma</t>
  </si>
  <si>
    <t>Ouro</t>
  </si>
  <si>
    <t>Landro</t>
  </si>
  <si>
    <t>Fish trap</t>
  </si>
  <si>
    <t>n. traps</t>
  </si>
  <si>
    <t>Daily sampling.Diadromus variable: number</t>
  </si>
  <si>
    <t>Mera</t>
  </si>
  <si>
    <t>Xubia</t>
  </si>
  <si>
    <t>Mandeo</t>
  </si>
  <si>
    <t>Anllóns</t>
  </si>
  <si>
    <t>Ulla</t>
  </si>
  <si>
    <t>Lérez</t>
  </si>
  <si>
    <t>Miño</t>
  </si>
  <si>
    <t>Diadromus variable: number</t>
  </si>
  <si>
    <t>Diadromus variable: density. Sampling restricted to the lowest reach</t>
  </si>
  <si>
    <t>EMU_ES_Nava</t>
  </si>
  <si>
    <t>Bidasoa</t>
  </si>
  <si>
    <t>Population size determined in October</t>
  </si>
  <si>
    <t>Individual length (mm) measurement of all captured eels</t>
  </si>
  <si>
    <t>Individual weight (g) measurement of eels with length&gt;300 mm</t>
  </si>
  <si>
    <t>Navarra</t>
  </si>
  <si>
    <t>Population size determined at the end of the summer</t>
  </si>
  <si>
    <t>Individual length (mm) measurement of all captured parr</t>
  </si>
  <si>
    <t>counter</t>
  </si>
  <si>
    <t>n. counter</t>
  </si>
  <si>
    <t>Individual count of all migratory adults that pass through the migration control station (in Bera). Weight, length, sex and age (scale samples) of all individuals are measured</t>
  </si>
  <si>
    <t>sampling</t>
  </si>
  <si>
    <t>n. catches</t>
  </si>
  <si>
    <t>Weight, length, sex and age (scale samples) of all individuals captured by recreational fishery</t>
  </si>
  <si>
    <t>EMU_ES_Anda</t>
  </si>
  <si>
    <t>Guadaira river</t>
  </si>
  <si>
    <t>Guadiamar river</t>
  </si>
  <si>
    <t>Guadalhorce river</t>
  </si>
  <si>
    <t>Guadarranque river</t>
  </si>
  <si>
    <t>Palmones river</t>
  </si>
  <si>
    <t>Barbate river</t>
  </si>
  <si>
    <t>Guadalete river</t>
  </si>
  <si>
    <t>EMU_ES_Cata</t>
  </si>
  <si>
    <t>Ter River</t>
  </si>
  <si>
    <t>Sampling</t>
  </si>
  <si>
    <t>n. samplings</t>
  </si>
  <si>
    <t>Using fyke nets</t>
  </si>
  <si>
    <t>Girona</t>
  </si>
  <si>
    <t>Daily catches report data from the fishery in 3 fishermans guild</t>
  </si>
  <si>
    <t>Ebro</t>
  </si>
  <si>
    <t>Daily catches report data from the fishery in 5 fishermans guild</t>
  </si>
  <si>
    <t>50 glass eel 3 times at 4 sites</t>
  </si>
  <si>
    <t>Following SUDOANG protocol</t>
  </si>
  <si>
    <t>Total catches report data from the fishery in 1 fisherman guild</t>
  </si>
  <si>
    <t>Following SUDOANG protocol. Silvering stage determined by Durif et al (2003-2005)</t>
  </si>
  <si>
    <t xml:space="preserve">GFCM </t>
  </si>
  <si>
    <t>EMU_ES_Murc</t>
  </si>
  <si>
    <t>Mar Menor Lagoon</t>
  </si>
  <si>
    <t>Traps</t>
  </si>
  <si>
    <t>Samples according to scientific knowledge. At least 3 samplings per campaign.</t>
  </si>
  <si>
    <t>Samplings during the main fishing season (December-March)</t>
  </si>
  <si>
    <t>SelfAtShore</t>
  </si>
  <si>
    <t>Fishing lot</t>
  </si>
  <si>
    <t>EMU_ES_Vale</t>
  </si>
  <si>
    <t>Turia</t>
  </si>
  <si>
    <t>Albufera de Valencia</t>
  </si>
  <si>
    <t xml:space="preserve">Cath and effort </t>
  </si>
  <si>
    <t>Daily catches report data from the Fishery</t>
  </si>
  <si>
    <t>EMU_ES_Astu</t>
  </si>
  <si>
    <t>Nalón River</t>
  </si>
  <si>
    <t>Daily catches report data from the fishery</t>
  </si>
  <si>
    <t xml:space="preserve">glass eel </t>
  </si>
  <si>
    <t>n. individuals</t>
  </si>
  <si>
    <t>Once during the catch period (October-February)</t>
  </si>
  <si>
    <t>Sampling during period 10 september-31 october</t>
  </si>
  <si>
    <t>Sella River</t>
  </si>
  <si>
    <t>Esva River</t>
  </si>
  <si>
    <t>Porcía River</t>
  </si>
  <si>
    <t>Negro River</t>
  </si>
  <si>
    <t>Villaviciosa River</t>
  </si>
  <si>
    <t>Bedón River</t>
  </si>
  <si>
    <t>Cares-Deva River</t>
  </si>
  <si>
    <t>Sella Basin</t>
  </si>
  <si>
    <t>Asturias</t>
  </si>
  <si>
    <t>Saja</t>
  </si>
  <si>
    <t>trapping/redd counting</t>
  </si>
  <si>
    <t>Esva</t>
  </si>
  <si>
    <t>Underwater Visual Census</t>
  </si>
  <si>
    <t>Nalón-Narcea</t>
  </si>
  <si>
    <t>Porcia</t>
  </si>
  <si>
    <t>Sella</t>
  </si>
  <si>
    <t>Deva-Cares</t>
  </si>
  <si>
    <t>EMU_ES_Cant</t>
  </si>
  <si>
    <t>Agüera</t>
  </si>
  <si>
    <t>The numbers were estimated based in previous years sampling.</t>
  </si>
  <si>
    <t>Deva</t>
  </si>
  <si>
    <t>Deva River</t>
  </si>
  <si>
    <t>Daily catches report data from the fishery. The numbers were estimated based in previous years sampling.</t>
  </si>
  <si>
    <t>Silvering stage determined by Durif et al. (2003; 2005) The numbers were estimated based in previous years sampling.</t>
  </si>
  <si>
    <t>East Coast Basin</t>
  </si>
  <si>
    <t>Miera</t>
  </si>
  <si>
    <t>Nansa</t>
  </si>
  <si>
    <t>Pas</t>
  </si>
  <si>
    <t>West Coast Basin</t>
  </si>
  <si>
    <t>Cantabria</t>
  </si>
  <si>
    <t>Juvenil density and distribution at the end of the summer</t>
  </si>
  <si>
    <t>redd counting</t>
  </si>
  <si>
    <t>km</t>
  </si>
  <si>
    <t>number of salmon redd by river</t>
  </si>
  <si>
    <t>Asón</t>
  </si>
  <si>
    <t>trapping</t>
  </si>
  <si>
    <t>sampling the catches</t>
  </si>
  <si>
    <t>Electrofishing sampling does not discriminate between brown and sea trout</t>
  </si>
  <si>
    <t>EMU_ES_Basq</t>
  </si>
  <si>
    <t>Oria River</t>
  </si>
  <si>
    <t>Daily sampling during the migration period (May-October)</t>
  </si>
  <si>
    <t>País Vasco</t>
  </si>
  <si>
    <t xml:space="preserve">Oria </t>
  </si>
  <si>
    <t>parr</t>
  </si>
  <si>
    <t>Migration control station (adult trap)</t>
  </si>
  <si>
    <t>Trap number</t>
  </si>
  <si>
    <t>Individual count of all migratory adults. 1 site/trap in Usurbil (Orbeldi)</t>
  </si>
  <si>
    <t>Urumea</t>
  </si>
  <si>
    <t>smolt trapping (rotary screwtrap)</t>
  </si>
  <si>
    <t>1 site/trap in Hernani (Zikuñaga)</t>
  </si>
  <si>
    <t>Migrating smolt population size, structure and timing determined from february to may-june</t>
  </si>
  <si>
    <t>Individual count of all migratory adults. 1 site/trap in Hernani (Elorrabi)</t>
  </si>
  <si>
    <t>Oiartzun</t>
  </si>
  <si>
    <t xml:space="preserve">Mayor </t>
  </si>
  <si>
    <t>Finally it will not be possible to sample in the rivers Lea and Mayor. However, the other three salmon rivers of the Basque Country (Urumea, Oria and Oiartzun) will be sampled. For this reason, it is considered that the coverage in the Basque Country and in Spain continues to be sufficient despite the fact that in the short term it will not be possible to sample in Lea and Mayor rivers</t>
  </si>
  <si>
    <t>Lea</t>
  </si>
  <si>
    <t xml:space="preserve">Length </t>
  </si>
  <si>
    <t>All</t>
  </si>
  <si>
    <t>No marine fisheries targeting eel. See table 2.3</t>
  </si>
  <si>
    <t>No marine fisheries targeting salmon. See table 2.3</t>
  </si>
  <si>
    <t>No marine fisheries targeting Sea trout. See table 2.3</t>
  </si>
  <si>
    <t>No marine fisheries targeting eel. Fishing in stuaries. See table 2.3</t>
  </si>
  <si>
    <t>N+1, Jan 30</t>
  </si>
  <si>
    <t>Baltic Sea (ICES subdivisions 22-32</t>
  </si>
  <si>
    <t>North Sea (ICES areas 3a, 4 and 7d)</t>
  </si>
  <si>
    <t>Eastern Arctic (ICES areas 1 and 2)</t>
  </si>
  <si>
    <t>North Atlantic (ICES areas 5-14 and NAFO areas)</t>
  </si>
  <si>
    <t>Mediterranean Sea</t>
  </si>
  <si>
    <t>Black Sea</t>
  </si>
  <si>
    <t>LLD</t>
  </si>
  <si>
    <t>LLD. Data source fleet register</t>
  </si>
  <si>
    <t>ANG_Gali_SciObs water body_Diadromous (scientific)</t>
  </si>
  <si>
    <t>ANG_Gali_SciObs water body_Diadromous (commercial)</t>
  </si>
  <si>
    <t>Salmon_Gali_SciObs water body_Diadromous (scientific)</t>
  </si>
  <si>
    <t>Salmon_Gali_SciObs water body_Diadromous (recreational)</t>
  </si>
  <si>
    <t>Seatrout_Gali_SciObs water body_Diadromous (scientific)</t>
  </si>
  <si>
    <t>ANG_Nava_SciObs water body_Diadromous (scientific)</t>
  </si>
  <si>
    <t>Salmon_Nava_SciObs water body_Diadromous (scientific)</t>
  </si>
  <si>
    <t>Salmon_Nava_SciObs water body_Diadromous (recreational)</t>
  </si>
  <si>
    <t>Seatrout_Nava_SciObs water body_Diadromous (scientific)</t>
  </si>
  <si>
    <t>Seatrout_Nava_SciObs water body_Diadromous (recreational)</t>
  </si>
  <si>
    <t>ANG_Anda_SciObs water body_Diadromous (scientific)</t>
  </si>
  <si>
    <t>ANG_Cat_SciObs water body_Diadromous (scientific)_GE_RWL</t>
  </si>
  <si>
    <t>ANG_Cat_SciObs water body_Diadromous (commercial)_GE_RWL</t>
  </si>
  <si>
    <t>ANG_Cat_SciObs water body_Diadromous (scientific)_Y_SWL</t>
  </si>
  <si>
    <t>ANG_Cat_SciObs water body_Diadromous (scientific)_S_EWL</t>
  </si>
  <si>
    <t>ANG_Murc_SciObs water body_Diadromous (scientific)</t>
  </si>
  <si>
    <t>ANG_Murc_SciObsOnShore_Diadromous (commercial)</t>
  </si>
  <si>
    <t>ANG_Murc_SelfAtShore_Diadromous (commercial)</t>
  </si>
  <si>
    <t>ANG_Vale_SciObs water body_Diadromous (scientific)</t>
  </si>
  <si>
    <t>ANG_Vale_SciObs water body_Diadromous (commercial)</t>
  </si>
  <si>
    <t>ANG_Astu_SciObs water body_Diadromous (scientific)</t>
  </si>
  <si>
    <t>ANG_Astu_SciObs water body_Diadromous (market)</t>
  </si>
  <si>
    <t>ANG_Astu_SciObs water body_Diadromous (commercial)</t>
  </si>
  <si>
    <t>Salmon_Astu_SciObs water body_Diadromous (scientific)</t>
  </si>
  <si>
    <t>n.sampling points</t>
  </si>
  <si>
    <t>ANG_Cant_SciObs water body_Diadromous (scientific)</t>
  </si>
  <si>
    <t>ANG_Cant_SciObs water body_Diadromous (commercial)</t>
  </si>
  <si>
    <t>Salmon_Cant_SciObs water body_Diadromous (scientific)</t>
  </si>
  <si>
    <t>Salmon_Cant_SciObs water body_Diadromous (recreational)</t>
  </si>
  <si>
    <t>ANG_Basq_SciObs water body_Diadromous (recreational)</t>
  </si>
  <si>
    <t>ANG_Basq_SciObs water body_Diadromous (scientific)</t>
  </si>
  <si>
    <t>Salmon_Basq_SciObs water body_Diadromous (scientific)</t>
  </si>
  <si>
    <t>Lenght</t>
  </si>
  <si>
    <t>Weigth</t>
  </si>
  <si>
    <t>No catches in this area</t>
  </si>
  <si>
    <t>No fisheries in this area</t>
  </si>
  <si>
    <t>IEO_P4_AtSea_unsampled</t>
  </si>
  <si>
    <t>All gears</t>
  </si>
  <si>
    <t>IEO_P4_OnShore_unsampled</t>
  </si>
  <si>
    <t>The entire target population is susceptible to sampling</t>
  </si>
  <si>
    <t>The entire target population is susceptible to sampling. It will be sampled a representative number of trips of each of the fisheries</t>
  </si>
  <si>
    <t>IEO_P5_AtSea_unsampled</t>
  </si>
  <si>
    <t>All fishing trips are susceptible to be sampled and sampling is tried to be distributed throughout the year and in all fisheries planned</t>
  </si>
  <si>
    <t>ESP-AZTI_OffSiteSurveysRecreational</t>
  </si>
  <si>
    <t>IRL ESP</t>
  </si>
  <si>
    <t>Bilateral Agreement between the Marine Institute Ireland and Spain (Address), for the collection of length samples.</t>
  </si>
  <si>
    <t>IRL : Linda O’Hea (linda.ohea@marine.ie) National Correspondent Ireland   ESP: Maria del Pilar VARA DEL RÍO (mvaradel@mapa.es)National Correspondent Spain</t>
  </si>
  <si>
    <t>This agreement is to ensure that the collection of biological variables of landing from Irish vessels landing into Spain are sampled in accordance with the EC data collection framework</t>
  </si>
  <si>
    <t>Ireland and Spain will coordinate at the start of each sampling year and the number of sampling trips will be determined based on average landings.</t>
  </si>
  <si>
    <t>Description of sampling: Vessels fishing on the Irish register, which operate and / or land for first sale into Spain, will be sampled as part of the 2022 - 2027 Spanish National Programme if they contribute significantly to Irish landings. Any additional sampling costs will be subject to cost sharing agreements.</t>
  </si>
  <si>
    <t xml:space="preserve">If sampling of a vessel of another flag takes place, the raw data are shared with the flag country, and the flag country is responsible for the submission of these data following relevant data calls. </t>
  </si>
  <si>
    <t xml:space="preserve">N/A as this agreement is for onshore sampling </t>
  </si>
  <si>
    <t>Agreements are not complete and are currently in draft  between MS</t>
  </si>
  <si>
    <t>For the next period the sampling area of the Spanish MEDIAS survey has been enlarged to the GSA05. See text box 2.6</t>
  </si>
  <si>
    <t>No link available for collection of litter items</t>
  </si>
  <si>
    <t>No link available</t>
  </si>
  <si>
    <t>No link available for this type of sampling activities</t>
  </si>
  <si>
    <t>Planned number is aproximative because the vessels operates in both Regions (Eastern Artic and North-east Atlatic) during the same trip. The sampling planification is, in fact, for both Regions toguether</t>
  </si>
  <si>
    <t>Planned number is aproximative because the vessels operates in both areas (ICES and NAFO) during the same trip. The sampling plannification is in fact for both Regions toguether</t>
  </si>
  <si>
    <t xml:space="preserve">National importance in Canary EEZ that corresponds to FAO 34.1.2. 
</t>
  </si>
  <si>
    <t>Species assessed by NAFO. Ban on fishing in force (in moratorium). Data from research surveys at sea.</t>
  </si>
  <si>
    <t>There was a directed fishery in the last years. It is espected to become important in the future</t>
  </si>
  <si>
    <t>For this family it is planned to sample Pagellus bogaraveo, the most important species of this family in our fishery. (It is not planned to get variables from a family)</t>
  </si>
  <si>
    <t>Some vessels can work in both WCPFC and IATTC areas during the same trip and there is also an overlap area between both RFMOs, so some trips are accounted for in both areas. The number of vessels increased from 2 to 3 in 2021 and is expected to increase to 4 units in 2022. Therefore, the number of PSU is increased accordingly.</t>
  </si>
  <si>
    <t>LL_MED_AtSea</t>
  </si>
  <si>
    <t>Drifting longlines targeting albacore, bluefin tuna, little tuna and swordfish in Mediterranean Sea (at sea)</t>
  </si>
  <si>
    <t>Total vessel power</t>
  </si>
  <si>
    <t>Total vessel tonnage</t>
  </si>
  <si>
    <t>Elasmobranchs (Prionace glauca)</t>
  </si>
  <si>
    <t>Elasmobranchs (Scymnodon ringens)</t>
  </si>
  <si>
    <t>Elasmobranchs (Scyliorhinus spp.)</t>
  </si>
  <si>
    <t>Elasmobranchs (Raja spp.)</t>
  </si>
  <si>
    <t>Elasmobranchs (Oxynotus centrina)</t>
  </si>
  <si>
    <t>Elasmobranchs (other)</t>
  </si>
  <si>
    <t>Elasmobranchs (Isurus spp)</t>
  </si>
  <si>
    <t>In recreational fishery pilot study report, there are no catches of sharks  due to they are "sporadic and anecdotal ", as they are not a target species of recreational fishermen and commonly the fishing techniques used  do not attract these species.</t>
  </si>
  <si>
    <t>In recreational fishery pilot study report, there are no catches of rays due to they are "sporadic and anecdotal ", as they are not a target species of recreational fishermen and commonly the fishing techniques used  do not attract these species.</t>
  </si>
  <si>
    <t>Acording to RD 347/2011 catches of other elasmobranch are banned.</t>
  </si>
  <si>
    <t>AR</t>
  </si>
  <si>
    <t>AR date of submission</t>
  </si>
  <si>
    <t>Table 1.4</t>
  </si>
  <si>
    <t>Text box 2.1</t>
  </si>
  <si>
    <t>Text box 2.2</t>
  </si>
  <si>
    <t>Diadromous species data collection in freshwater</t>
  </si>
  <si>
    <t>Quality reports</t>
  </si>
  <si>
    <t>Quality report for biological data sampling scheme</t>
  </si>
  <si>
    <t>Annex 1.2</t>
  </si>
  <si>
    <t>Quality report for socioeconomic data sampling scheme</t>
  </si>
  <si>
    <t xml:space="preserve">Sampling scheme type </t>
  </si>
  <si>
    <t>Sampling scheme type table 2,3 for the drop down list</t>
  </si>
  <si>
    <t>Sampling scheme type table 2,4 for the drop down list</t>
  </si>
  <si>
    <t>Sampling scheme type table 2,5 for the drop down list</t>
  </si>
  <si>
    <t>Samples of individuals for length in recreational fisheries</t>
  </si>
  <si>
    <t>Fleet Register</t>
  </si>
  <si>
    <t>Reg. FR; vessel data collected under Control Regulation</t>
  </si>
  <si>
    <t xml:space="preserve">Administrative sources </t>
  </si>
  <si>
    <t>National Registers; Database; Information from national authorities etc.</t>
  </si>
  <si>
    <t xml:space="preserve">Indirect survey - where the variable is not directly collected but estimated or derived. </t>
  </si>
  <si>
    <t>No threshold applies, as referred in  EU-MAP Commission Implementing Decision (not wish to invoke any derogation for sampling)</t>
  </si>
  <si>
    <t>Threshold as referred in  EU-MAP Commission Implementing Decision, Chapter II (invoke a derogation for sampling)</t>
  </si>
  <si>
    <t>Threshold as referred in  EU-MAP Commission Implementing Decision, Chapter II (invoke a derogation for sampling). Use also when no land/catch in the related species*area</t>
  </si>
  <si>
    <t>Observation type
for table 2,3</t>
  </si>
  <si>
    <t>Observation type
for tables 2,2; 2,4; 2,5</t>
  </si>
  <si>
    <t>Observation type
for table 4,1</t>
  </si>
  <si>
    <t>Economic and social variables
Table 5.2</t>
  </si>
  <si>
    <t>From Tables 7 of EU MAP delegated Decision</t>
  </si>
  <si>
    <t>Total assets</t>
  </si>
  <si>
    <t>Value of quotas and other fishing rights</t>
  </si>
  <si>
    <t>Economic and social variables
Table 6.1</t>
  </si>
  <si>
    <t xml:space="preserve">Repair and maintenance </t>
  </si>
  <si>
    <t>From Tables 10 of EU MAP delegated Decision</t>
  </si>
  <si>
    <t>Economic and social variables
Table 7.1</t>
  </si>
  <si>
    <t>PGECON 2020 Annex V</t>
  </si>
  <si>
    <t>Value of raw material by country of origin (domestic, other EU or non-EU)</t>
  </si>
  <si>
    <t>Value of raw material by production environment (capture based fishery and aquaculture sector)</t>
  </si>
  <si>
    <t>Weight of raw material by country of origin (domestic, other EU or non-EU)</t>
  </si>
  <si>
    <t>Weight of raw material by production environment (capture based fishery and aquaculture sector)</t>
  </si>
  <si>
    <t>Segment or cluster name</t>
  </si>
  <si>
    <t>0-&lt; 8 m</t>
  </si>
  <si>
    <t>8-&lt; 12 m</t>
  </si>
  <si>
    <t>0-&lt; 8 m*</t>
  </si>
  <si>
    <t>8-&lt; 12 m*</t>
  </si>
  <si>
    <t>Not applicable (do not wish to invoke a derogation from sampling)</t>
  </si>
  <si>
    <t>Not Applicable</t>
  </si>
  <si>
    <t>Time when data was available</t>
  </si>
  <si>
    <t>AR comments</t>
  </si>
  <si>
    <t>Number of MS participants</t>
  </si>
  <si>
    <t>Table 1.4. Follow up of recommendations and agreements</t>
  </si>
  <si>
    <t>Source of recommendation/agreement</t>
  </si>
  <si>
    <t>Section</t>
  </si>
  <si>
    <t>Topic</t>
  </si>
  <si>
    <t>Recommendation number</t>
  </si>
  <si>
    <t>Recommendation/ Agreement</t>
  </si>
  <si>
    <t>Follow-up action</t>
  </si>
  <si>
    <t>Achieved number of individuals measured for length at national level from commercial sampling</t>
  </si>
  <si>
    <t>Achieved number of samples for length at national level from commercial sampling</t>
  </si>
  <si>
    <t>AR Comments</t>
  </si>
  <si>
    <t>Achieved number of individuals measured at national level</t>
  </si>
  <si>
    <t>Achieved number of samples</t>
  </si>
  <si>
    <t>Achieved % of individuals measured at national level</t>
  </si>
  <si>
    <t>Indication if AR comments required concerning achieved % of measured individuals</t>
  </si>
  <si>
    <t>Achieved number of units</t>
  </si>
  <si>
    <t>Achieved % of units</t>
  </si>
  <si>
    <t>Indication if AR comments required concerning achieved number of units</t>
  </si>
  <si>
    <t>Estimation of the annual catch quantities by species</t>
  </si>
  <si>
    <t>Estimation of the annual percentage release</t>
  </si>
  <si>
    <t>Collection of biological data</t>
  </si>
  <si>
    <t>Evaluated by external experts/bodies</t>
  </si>
  <si>
    <t>Total number of PSUs in the implementation year</t>
  </si>
  <si>
    <t>Achieved number of PSUs in the implementation year</t>
  </si>
  <si>
    <t>Achieved % of PSUs</t>
  </si>
  <si>
    <t>Divergence (%) of implementation year vs. reference period</t>
  </si>
  <si>
    <t>Indication if AR comments required concerning number of PSUs achieved</t>
  </si>
  <si>
    <t>Number of unique active vessels in the sampling frame</t>
  </si>
  <si>
    <t>Number of unique vessels sampled</t>
  </si>
  <si>
    <t>Number of fishing trips in the sampling frame</t>
  </si>
  <si>
    <t>Number of fishing trips sampled</t>
  </si>
  <si>
    <t>Percentage of sampled fishing trips where the observer dedicated time to record the bycatch of PETS</t>
  </si>
  <si>
    <t>Number of fishing trips sampled with PETS mitigation device</t>
  </si>
  <si>
    <t>Number of species with length measurements</t>
  </si>
  <si>
    <t> </t>
  </si>
  <si>
    <t>In case of financial participation, is payment done?</t>
  </si>
  <si>
    <t>Days at sea achieved</t>
  </si>
  <si>
    <t>Number of sampling activities achieved</t>
  </si>
  <si>
    <t>Other data submissions</t>
  </si>
  <si>
    <t xml:space="preserve">Was the survey carried out within the official time period? </t>
  </si>
  <si>
    <t>Was the sampling carried out within the official survey area?</t>
  </si>
  <si>
    <t>Indication if AR comments required concerning number of sampling activities achieved</t>
  </si>
  <si>
    <t>Indication if AR comments required concerning temporal and spatial coverage</t>
  </si>
  <si>
    <t xml:space="preserve">Triennial survey. Next in 2023 and 2026. </t>
  </si>
  <si>
    <t>AR reference year</t>
  </si>
  <si>
    <t xml:space="preserve">Number of vessels </t>
  </si>
  <si>
    <t>Planned sample number</t>
  </si>
  <si>
    <t>Achieved response number</t>
  </si>
  <si>
    <t>Response rate (%)</t>
  </si>
  <si>
    <t>Achieved coverage (%)</t>
  </si>
  <si>
    <t>=ROUNDUP(O4*L4;0)</t>
  </si>
  <si>
    <t>=Q4/P4</t>
  </si>
  <si>
    <t>=Q3/O3</t>
  </si>
  <si>
    <t>Sampled number of stomachs</t>
  </si>
  <si>
    <t>Was the sampling carried out within the planned time period(s)?</t>
  </si>
  <si>
    <t>Was the sampling carried out within the planned area(s)?</t>
  </si>
  <si>
    <t>Indication if AR comments required concerning number of samples achieved</t>
  </si>
  <si>
    <t>Total population (AR)</t>
  </si>
  <si>
    <t>This part of the survey was not carried out. See Text box XXXXX</t>
  </si>
  <si>
    <t>Total population</t>
  </si>
  <si>
    <t>Updated planned sample rate (%)</t>
  </si>
  <si>
    <t>Updated planned sample number</t>
  </si>
  <si>
    <t>Updated planned sample rate/ Planned sample rate (%)</t>
  </si>
  <si>
    <t>Number of Enterprises</t>
  </si>
  <si>
    <t>2022 - 2027</t>
  </si>
  <si>
    <t>Spain_WP_2022-2027_v4_20211217</t>
  </si>
  <si>
    <t>See below (WGRDBES-RAISE&amp;TAF, WGRDBESGOV 2022, WKRDB-INTRO)</t>
  </si>
  <si>
    <t>including a WGMSE session on small pelagic, Blackspot seabream and common dophinfish fisheries</t>
  </si>
  <si>
    <t>see below</t>
  </si>
  <si>
    <t>2 meetings</t>
  </si>
  <si>
    <t>2 meetings (nov, dec)</t>
  </si>
  <si>
    <t>ISSG RCGs</t>
  </si>
  <si>
    <t>Subgrupos intersesionales de los todos los RCG (data analysis, data requirements, data transmission issues, regional sampling plans, cost sharing, surveys, Tropical tuna treatment(T3), observers, etc……...)</t>
  </si>
  <si>
    <t>WGRDBES-RAISE&amp;TAF</t>
  </si>
  <si>
    <t>Workshop on Raising Data using the RDBES and TAF</t>
  </si>
  <si>
    <t>WGRDBESGOV 2022</t>
  </si>
  <si>
    <t>Working Group on Governance of the Regional Database &amp; Estimation System</t>
  </si>
  <si>
    <t>WKRDB-INTRO</t>
  </si>
  <si>
    <t>Workshop on introduction to RDBES data submission</t>
  </si>
  <si>
    <t>WKANGHAKE 2022​</t>
  </si>
  <si>
    <t>Benchmark workshop on anglerfish and hake</t>
  </si>
  <si>
    <t>WKDLSSLS</t>
  </si>
  <si>
    <t>Workshop on Data-limited Stocks of Short-lived Species</t>
  </si>
  <si>
    <t>WKEMP3</t>
  </si>
  <si>
    <t>Workshop for the Technical evaluation of EU Member States’ Progress Reports for submission in 2021</t>
  </si>
  <si>
    <t>WKMEGRIM 2022</t>
  </si>
  <si>
    <t>Benchmark Workshop for selected Megrim Stocks</t>
  </si>
  <si>
    <t>WKOISS</t>
  </si>
  <si>
    <t>Workshop on Operational Implementation of Stomach Sampling</t>
  </si>
  <si>
    <t>WKREF2</t>
  </si>
  <si>
    <t>Workshop on guidelines for reference points</t>
  </si>
  <si>
    <t>WKUSER2</t>
  </si>
  <si>
    <t>Workshop on unavoidable survey effort reduction</t>
  </si>
  <si>
    <t>WKARHOM4</t>
  </si>
  <si>
    <t>Workshop on Age reading of Horse Mackerel, Mediterranean Horse Mackerel and Blue Jack Mackerel (Trachurus trachurus, T. mediterraneus and T. picturatus)</t>
  </si>
  <si>
    <t>WKRARE 2022</t>
  </si>
  <si>
    <t xml:space="preserve">Workshop on Estimation of Rare Events (WKRARE) </t>
  </si>
  <si>
    <t>WKFISHDIS</t>
  </si>
  <si>
    <t>Working Group on Fish 
Distribution Shifts</t>
  </si>
  <si>
    <t>3rd Workshop on Electronic Monitoring System (EMS)in the EPO</t>
  </si>
  <si>
    <t>WGACEGG 2022</t>
  </si>
  <si>
    <t>Working Group on Acoustic and Egg Surveys for small pelagic fish in NE Atlantic</t>
  </si>
  <si>
    <t>WGALES 2022</t>
  </si>
  <si>
    <t>Working Group on Atlantic Fish Larvae and Eggs Surveys</t>
  </si>
  <si>
    <t>WGISDAA 2022</t>
  </si>
  <si>
    <t>Working Group on Improving use of Survey Data for Assessment and Advice</t>
  </si>
  <si>
    <t>PELACUS/PELAGO-Post cruise meeting 2022</t>
  </si>
  <si>
    <t>PELACUS/PELAGO-Post cruise meeting</t>
  </si>
  <si>
    <t>WGRF</t>
  </si>
  <si>
    <t>Working Group on recreational fisheries</t>
  </si>
  <si>
    <t>WGVME-EFH</t>
  </si>
  <si>
    <t>Working group on vulnerable marine ecosystems and essential fish habitats, including a Black Sea session</t>
  </si>
  <si>
    <t xml:space="preserve">Subregional Committee for the Western Mediterranean (SRC-WM), </t>
  </si>
  <si>
    <t>Virtual trainning course on the identification and handling of vulnerable species incidentally caught during fishing operations - Marine mammals</t>
  </si>
  <si>
    <t>GFCM - RCGMed&amp;BS</t>
  </si>
  <si>
    <t>Virtual trainning course on the identification and handling of vulnerable species incidentally caught during fishing operations - Sea turtles</t>
  </si>
  <si>
    <t>Virtual trainning course on the identification and handling of vulnerable species incidentally caught during fishing operations - Elasmobranchs</t>
  </si>
  <si>
    <t>Virtual trainning course on the identification and handling of vulnerable species incidentally caught during fishing operations - Seabirds</t>
  </si>
  <si>
    <t>Virtual trainning course on the identification and handling of vulnerable species incidentally caught during fishing operations - Macrobentic invertebrates</t>
  </si>
  <si>
    <t>Skipjack Data Preparatory Meeting</t>
  </si>
  <si>
    <t>ICCAT-SCRS</t>
  </si>
  <si>
    <t>Atlantic Swordfish Data Preparatory Meeting (including N-SWO MSE)</t>
  </si>
  <si>
    <t>Eastern Atlantic and Mediterranean Bluefin Tuna Data Preparatory Meeting</t>
  </si>
  <si>
    <t>Skipjack Stock Assessment Meeting</t>
  </si>
  <si>
    <t>Atlantic Swordfish Stock Assessment Meeting</t>
  </si>
  <si>
    <t>Eastern Atlantic and Mediterranean Bluefin Tuna Stock Assessment Meeting</t>
  </si>
  <si>
    <t>Meeting of the Mediterranean Albacore Working Group</t>
  </si>
  <si>
    <t>ICCAT-COM</t>
  </si>
  <si>
    <t>Meeting of the Sharks Species Group</t>
  </si>
  <si>
    <t>ICCAT/ICES: North-eastern Porbeagle Benchmark Meeting</t>
  </si>
  <si>
    <t>ICCAT-ICES</t>
  </si>
  <si>
    <t>ICCAT/ICES: North-eastern Porbeagle Assessment Meeting</t>
  </si>
  <si>
    <t>23rd Specieal Meeting of the Commission</t>
  </si>
  <si>
    <t>First Meeting of the Electronic Monitoring Systems (EMS) working Group</t>
  </si>
  <si>
    <t>Second Meeting of the Electronic Monitoring Systems (EMS) Working Group</t>
  </si>
  <si>
    <t>Intersessional Meeting of Panel 1</t>
  </si>
  <si>
    <t>Intersessional Meeting of Panel 2 (Including BFT MSE)</t>
  </si>
  <si>
    <t>ICCAT COM/SCRS</t>
  </si>
  <si>
    <t>Second Intersessional Meeting of Panel 2 on Bluefin Tuna MSE</t>
  </si>
  <si>
    <t>3rd Intersessional Meeting of Panel 2 on BFT MSE</t>
  </si>
  <si>
    <t>Meeting of the BFT MSE Technical Working Group 1</t>
  </si>
  <si>
    <t>Meeting of the BFT MSE Technical Working Group 2</t>
  </si>
  <si>
    <t>Meeting of the Tropical Tunas MSE Technical Group</t>
  </si>
  <si>
    <t>WPEB_dp</t>
  </si>
  <si>
    <t>18th Working Party on Ecosystems and Bycatch (WPEB17(DP)) Data Preparatory Meeting</t>
  </si>
  <si>
    <t>WPTT_dp</t>
  </si>
  <si>
    <t>24th Working Party on Tropical Tunas (Data Preparatory meeting)</t>
  </si>
  <si>
    <t>WGEMS</t>
  </si>
  <si>
    <t>2nd Working Group on Electronic Monitoring Standards (WGEMS)</t>
  </si>
  <si>
    <t>S26</t>
  </si>
  <si>
    <t>Session of the Commission</t>
  </si>
  <si>
    <t>WGFAD</t>
  </si>
  <si>
    <t>3rd Ad hoc Working Group on FADs (WGFAD)</t>
  </si>
  <si>
    <t>11th Meeting of the Working Group on bycatch</t>
  </si>
  <si>
    <t>SIMWG 2022</t>
  </si>
  <si>
    <t>Stock Identification Methods Working Group</t>
  </si>
  <si>
    <t>WGAGFA</t>
  </si>
  <si>
    <t>Working Group on Application of Genetics in Fisheries and Aquaculture</t>
  </si>
  <si>
    <t>WGMIXFISH-ADVICE 2022</t>
  </si>
  <si>
    <t>Working Group on Mixed Fisheries Advice</t>
  </si>
  <si>
    <t>WGMIXFISH-METHODS 2022</t>
  </si>
  <si>
    <t>Working Group on Mixed Fisheries Methods</t>
  </si>
  <si>
    <t>WGSFD 2022</t>
  </si>
  <si>
    <t>Working Group on Spatial Fisheries Data</t>
  </si>
  <si>
    <t>WGSPF 2022</t>
  </si>
  <si>
    <t>Joint ICES/PICES Working Group on Small Pelagic Fish</t>
  </si>
  <si>
    <t>WGTIFD 2022</t>
  </si>
  <si>
    <t>Working Group on Technology Integration for Fishery-Dependent Data</t>
  </si>
  <si>
    <t>WKEELDATA4</t>
  </si>
  <si>
    <t>Workshop on ASsessing CAPacity to supply Ecosystem</t>
  </si>
  <si>
    <t>WKTAF</t>
  </si>
  <si>
    <t>Workshop on Training for the Transparent Assessment Framework</t>
  </si>
  <si>
    <t>Joint Workshop on data needed to assess the impact of fisheries on the marine ecosystem</t>
  </si>
  <si>
    <t>STREAMLINE - RCG Med&amp;BS Joint Meeting</t>
  </si>
  <si>
    <t>Workshop on Sampling Optimization - STREAMLINE project</t>
  </si>
  <si>
    <t>WKPRAWN 2022</t>
  </si>
  <si>
    <t>Benchmark workshop for pandalus stocks</t>
  </si>
  <si>
    <t>WG-SAM</t>
  </si>
  <si>
    <t>Working Group on Statistics, Assessments and Modelling</t>
  </si>
  <si>
    <t>WG-EMM</t>
  </si>
  <si>
    <t>Working Group on Ecosystem Monitoring and Management</t>
  </si>
  <si>
    <t>WG-FSA</t>
  </si>
  <si>
    <t>Working Group on Fish Stock Assessment</t>
  </si>
  <si>
    <t>ACAP</t>
  </si>
  <si>
    <t>ACAP Meeting of the Parties (MoP07)</t>
  </si>
  <si>
    <t>18th Meeting of the Scientific Committee and Commission</t>
  </si>
  <si>
    <t xml:space="preserve">7th Meeting of the Scientific Committee </t>
  </si>
  <si>
    <t>Scientific Council and STACFIS Shrimp Assessment Meeting</t>
  </si>
  <si>
    <t>E-WG</t>
  </si>
  <si>
    <t>NAFO Working Group on Improving Efficiency of NAFO Working Group Process</t>
  </si>
  <si>
    <t>2022 NAFO-DG MARE Coordination meeting</t>
  </si>
  <si>
    <t>Prioritization of stocks not included in stock assessment to check quality of Med&amp;BS data for the Joint meeting of the RCG Med&amp;BS, DG MARE, JRC and STECF on data quality and availability.</t>
  </si>
  <si>
    <t>Data quality and availability</t>
  </si>
  <si>
    <t>• MS should agree on criteria to identify priority stocks, which are currently not included in the stock assessments, which are to be considered in an ad hoc STECF EWG in 2022 to quality check the Med &amp; BS data not currently scrutinized in STECF stock assessments.
• MS to identify priority species by GSA (stocks that are currently not included in the stock assessments).</t>
  </si>
  <si>
    <t>Métier issues</t>
  </si>
  <si>
    <t>Updating of the list of regional métiers and collaboration with ISSG on Métier issues</t>
  </si>
  <si>
    <t>• MS to provide detailed data on the landing, effort and landing value for miscellaneous metiers, if needed.
• MS should ensure participation of national experts in the meeting and collaborate with the ISSG on Métier Issues.</t>
  </si>
  <si>
    <t>MS to provide updated information to the WS chairs on priority species in recreational fisheries by GFCM sub-region</t>
  </si>
  <si>
    <t>Marine ecosystem data</t>
  </si>
  <si>
    <t>Joint workshop of RCG Med&amp;BS and STREAMLINE on recreational fisheries</t>
  </si>
  <si>
    <t>Joint workshop of RCG Med&amp;BS and STREAMLINE on data needed to assess the impact of fisheries on the marine ecosystem</t>
  </si>
  <si>
    <t>− Discuss on priority species and methodology for stomach sampling and analysis.
− Discuss on the data and methods needed for the assessment of impact on seabed habitats, considering data sources from VMS, MEDITS and commercial fisheries.
− Discuss on protocol for stomach sampling and analysis.</t>
  </si>
  <si>
    <t>Governance for the regional data base RDBFIS</t>
  </si>
  <si>
    <t>Establishment of a Steering committee for the governance of the regional data base for fisheries data in the Mediterranean and Black Sea (Med&amp;BS RDBFIS SC)</t>
  </si>
  <si>
    <t>MS to confirm/nominate SC members (2), DG MARE and GFCM to nominate members</t>
  </si>
  <si>
    <t>Establishment of Technical group on the regional data base RDBFIS.</t>
  </si>
  <si>
    <t>Technical group on the regional data base RDBFIS</t>
  </si>
  <si>
    <t>• Involvement of national experts in testing of RDBFIS.
• Support to RDBFIS regional grant on specificities of Med&amp;BS fisheries data, raising procedures etc.</t>
  </si>
  <si>
    <t>Agreement on methodologies for data collection in recreational fisheries</t>
  </si>
  <si>
    <t>Methodology for data collection in recreational fisheries</t>
  </si>
  <si>
    <t>MS should ensure that their national methodology is in line with methodologies described in the Handbook for data collection on recreational fisheries in the Mediterranean and the Black Sea and considering STREAM guidelines starting from 2022.</t>
  </si>
  <si>
    <t>Methodology for data collection on incidental catch of vulnerable species</t>
  </si>
  <si>
    <t>Agreement on methodology for data collection on incidental catch of vulnerable species</t>
  </si>
  <si>
    <t>MS should ensure that their national methodology is in line with methodologies described in the FAO methodology starting from 2022.</t>
  </si>
  <si>
    <t>Data availability and official data calls</t>
  </si>
  <si>
    <t>WP Table 1.1. Data availability</t>
  </si>
  <si>
    <t>Follow agreed availability dates by MS and end users.
Respect recommendations on the format of data calls.</t>
  </si>
  <si>
    <t>List of stocks and planning of sampling for biological variables</t>
  </si>
  <si>
    <t>WP Table 2.1. List of required species/stocks and WP Table 2.2. Planning of sampling for biological variables</t>
  </si>
  <si>
    <t>MS to adopt this approach when compiling their WPs</t>
  </si>
  <si>
    <t>Recommendation on sampling plan improvement to certain MS following STECF data quality evaluation.</t>
  </si>
  <si>
    <t>Sampling plan improvements</t>
  </si>
  <si>
    <t>MS to adopt this approach when compiling their WPs
Red mullet in GSA 1 and 6: The importance of sampling the LFDs of discards, particularly for the trawl fleet, should be stressed for the purposes of assessing catch; improved sampling of discards would improve these assessments
Blue and Red shrimp in GSA 1, 6 and 7: Since the métier OTB-MDD, which is not mandatory for sampling in the current work plan, is contributing consistently to the total landings (around 30% in GSA 6) of this species, it would be worth evaluating the feasibility of including the sampling of this métier in future Spanish national WPs.</t>
  </si>
  <si>
    <t>Recommendation on expansion of MEDIAS to GSA 5 (Balearic island) on a voluntary basis.</t>
  </si>
  <si>
    <t>Expansion of MEDIAS to GSA 5 (Balearic Islands)</t>
  </si>
  <si>
    <t>If possible, MS to include changes when compiling the WP.</t>
  </si>
  <si>
    <t>Agreement on priority species and methodology for stomach sampling and analysis</t>
  </si>
  <si>
    <t>MS should prepare the WP according to the agreement.
Minimum sample size for European hake in the Med (STREAM D4.1. Table 3.4.1.):
Bottom trawl surveys: 20 full stomachs by per size class/life stage should be analysed by GSA if applicable</t>
  </si>
  <si>
    <t>Mediterranean &amp; Black Sea</t>
  </si>
  <si>
    <t>The number of sampling activities achieved refers to the biological data and reflects the sum of the all data collected as it is shown in Table 2.2.</t>
  </si>
  <si>
    <t>Valuation intangibles</t>
  </si>
  <si>
    <t>PGECON 2020 recommended a transition period in which MS explore the possibilities to apply the guidelines for the valuation of the fishing rights in their situation. During this transition period the obligation to gather information on the value of intangible assets should only include the transferable fishing rights.</t>
  </si>
  <si>
    <t>Facilitate testing of Guidelines on valuation of transferable intangibles.
Develop Methodologies for estimation of non-transferable rights in EU fisheries.</t>
  </si>
  <si>
    <t>Alternative segmentation application</t>
  </si>
  <si>
    <t>Additional analyses on alternative, fisheries-based approach and methodology development</t>
  </si>
  <si>
    <t>1. MS are invited to apply the alternative segmentation approaches and give feedback.
1.a) MS that has not yet executed the alternative segmentation tool developed in the ISSG "AN ALTERNATIVE APPROACH TO THE SEGMENTATION OF FISHING FLEETS" are encouraged to perform the exercise and share their results.
1.b) when applicable MS, who has developed alternative /complementary fleet segmentation methods, to present own methods appropriated for them</t>
  </si>
  <si>
    <t>Quality Assurance Methodological Report</t>
  </si>
  <si>
    <t>The Quality Assurance Methodological Report should be used by MS as the reference in the National Work Plan (Annex 1.2)</t>
  </si>
  <si>
    <t>The quality report should be presented for variables estimated through a sampling scheme and also for variables collected by census. Only for variables derived from official administrative sources (for instance subsidies) there is no need to draft a separate annex 1.2 but it is enough to report this information in the relevant tables.</t>
  </si>
  <si>
    <t>At-Sea</t>
  </si>
  <si>
    <t>On-Shore</t>
  </si>
  <si>
    <t>At-Sea + On-Shore</t>
  </si>
  <si>
    <t>National importance in Canary EEZ that corresponds to FAO 34.1.2. 
Although it is reported as Trachurus spp., T. picturatus accounts for more than 99% of the Tachurus genus in the landing of Tenerife Island, where sampling is  carry out. Trachurus picturatus is the one selected for biological samplings.</t>
  </si>
  <si>
    <t>It was not possible to achieved the planned sample size due to the difficulty to obtain it on the market.</t>
  </si>
  <si>
    <t>It not was possible to achieve samples due the activity of the purse seine fleet in Morocco was very limited during 2022 (less tahn 10% of the spected trips were performed). This fleet operates also in the Spanish waters of the Gulf of Cadiz, where it has developed its activity for most of the year.</t>
  </si>
  <si>
    <t>There was a sharp decline (almost 75%) in the number of trips made by the fleet and it was impossible to find observers to embark in any of the 6 active vessels due to logistical problems and limited habitability conditions on board.</t>
  </si>
  <si>
    <t>The sampling scheme (10 specimens/haul) was properly  followed. The number of stomachs analysed was higher than expected due to the increase in the abundance or occurrence of this species during the survey.</t>
  </si>
  <si>
    <t>The sampling scheme (10 specimens/haul) was properly  followed. The number of stomachs analysed was higher than expected due to the increase in the abundance or occurrence of this species during the survey</t>
  </si>
  <si>
    <t>The sampling scheme (10 specimens/haul) was properly  followed. The number of stomachs analysed was lower than expected due to the decrease in the abundance or occurrence of this species during the survey.</t>
  </si>
  <si>
    <t>The sampling scheme (10 specimens/haul) was properly  followed. The number of stomachs analysed was lower than expected due to the decrease in the abundance or occurrence of this species during the survey</t>
  </si>
  <si>
    <t>This species was not caught in the sampled fishing trips.</t>
  </si>
  <si>
    <t>The divergences in the number of PSUs achieved are related to the difficulties in developing scientific observation on board in Gran Canaria, one of the two islands studied.</t>
  </si>
  <si>
    <t/>
  </si>
  <si>
    <t>2 meetings (feb and dec)</t>
  </si>
  <si>
    <t>This part of the survey was not carried out. See Text box 2.6</t>
  </si>
  <si>
    <t>All trips are sampled by observers at sea</t>
  </si>
  <si>
    <t>No effort in 2022</t>
  </si>
  <si>
    <t>Sampled AZTI. See Text box 2.5</t>
  </si>
  <si>
    <t>No effort in 2022.</t>
  </si>
  <si>
    <t>23 biological samplings of 3 trips</t>
  </si>
  <si>
    <t>26 biological samplings of 3 trips</t>
  </si>
  <si>
    <t>25 length samplings of 3 trips</t>
  </si>
  <si>
    <t>38 biological samplings of 7 trips</t>
  </si>
  <si>
    <t>39 biological samplings of 7 trips</t>
  </si>
  <si>
    <t>67 length samplings of 8 trips</t>
  </si>
  <si>
    <t>No collected in this part of the survey</t>
  </si>
  <si>
    <t>40 biological samplings of 6 trips</t>
  </si>
  <si>
    <t>56 length samplings of 6 trips</t>
  </si>
  <si>
    <t>Frozen samples collected onboard to be sampled at Lab</t>
  </si>
  <si>
    <t>87 biological samplings of 8 trips</t>
  </si>
  <si>
    <t>91 biological samplings of 8 trips</t>
  </si>
  <si>
    <t>122 length samplings of 8 trips</t>
  </si>
  <si>
    <t>7 biological samplings of 2 trips</t>
  </si>
  <si>
    <t>16 length samplings of 2 trips</t>
  </si>
  <si>
    <t>7 biological samplings of 3 trips</t>
  </si>
  <si>
    <t>39 length samplings of 4 trips</t>
  </si>
  <si>
    <t>Data of 3 species and juveniles</t>
  </si>
  <si>
    <t>5 biological samplings of 3 trips</t>
  </si>
  <si>
    <t>13 length samplings of 5 trips</t>
  </si>
  <si>
    <t>62 biological samplings of 2 trips</t>
  </si>
  <si>
    <t>180 biological samplings of 2 trips</t>
  </si>
  <si>
    <t>180 biological samplings of 1 trip</t>
  </si>
  <si>
    <t>55 biological samplings of 2 trips</t>
  </si>
  <si>
    <t>165 biological samplings of 1 trip</t>
  </si>
  <si>
    <t>65 length samplings of 6 trips</t>
  </si>
  <si>
    <t>3 length samplings of 1 trip</t>
  </si>
  <si>
    <t>1 length sampling of 1 trip</t>
  </si>
  <si>
    <t>9 length samplings of 3 trips</t>
  </si>
  <si>
    <t>27 length samplings of 5 trips</t>
  </si>
  <si>
    <t>14 length samplings of 4 trips</t>
  </si>
  <si>
    <t>120 length samplings of 3 trips</t>
  </si>
  <si>
    <t>150 length samplings of 1 trip</t>
  </si>
  <si>
    <t>156 length samplings of 3 trips</t>
  </si>
  <si>
    <t>126 length samplings of 1 trip</t>
  </si>
  <si>
    <t>3 length samplings of 2 trips</t>
  </si>
  <si>
    <t>Spain has agreed on criteria and proposed a list of species by GSA to check quality</t>
  </si>
  <si>
    <t>Experts from Spain have participated in the ISSG on Métier Issues. National miscellaneous metiers has been identified, defined and proposed to Regional metiers or not</t>
  </si>
  <si>
    <t>Experts from Spain have actively participated in the WSs on bycach monitoring and stomach sampling</t>
  </si>
  <si>
    <t>Spain has confirmed SC members</t>
  </si>
  <si>
    <t>Spain has nominated an expert to establish a Technical group on the regional data base</t>
  </si>
  <si>
    <t>Spanish data collection on incidental catch of vulnerable species follows the methodology described in the FAO methodology "Monitoring incidental catch of vulnerable species in the Mediterranean and the Black Sea: Methodology for data collection"</t>
  </si>
  <si>
    <t>Spain follows the agreed availability dates, and the agreed dates have been included in the Table 1.1 of the Spanish National WP</t>
  </si>
  <si>
    <t>Spain has followed the agreed approach to compile the National WP</t>
  </si>
  <si>
    <t>Spain has adopted the recomendations on improvement of the sampling plan</t>
  </si>
  <si>
    <t>Spain has included the expansion of MEDIAS to GSA 5 in its national  WP</t>
  </si>
  <si>
    <t>Concurrent sampling. Species not present in the sampled trips</t>
  </si>
  <si>
    <t>The low number of landing events in the sampled ports provoques a decressing of the number of samplings</t>
  </si>
  <si>
    <t>Some otoliths were lost in the sampling</t>
  </si>
  <si>
    <t>The scales on board cannot take with precision the individual weight</t>
  </si>
  <si>
    <t>No ocurrence of this species in the survey</t>
  </si>
  <si>
    <t>No ocurrence of this species in the survey/GSA</t>
  </si>
  <si>
    <t>Triennial sampling 2020-2022</t>
  </si>
  <si>
    <t>Triennial sampling 2020-2022. Sampling was carried out every year to improve the calculation of biological parameters for stock assessment</t>
  </si>
  <si>
    <t>Triennial sampling 2020-2022. The sampling is planned in the reproduction season of the species. Unfortunately in the period 2020-2022 it coincided with the closed season of trawlers in the area</t>
  </si>
  <si>
    <t xml:space="preserve">Triennial sampling 2020-2022. Sale events have dramatically decresed in the last years, hence we have concentrated the sampling on the reproduction period </t>
  </si>
  <si>
    <t>Triennial sampling 2020-2022. Since the sampling is done by length class (a fix number by length class and quarter) and we could not sample in 2020, the planned number was not achieved</t>
  </si>
  <si>
    <t>Triennial sampling 2020-2022. Results higher than planned to complete the length range (the protocol is sample a fix number by length class and quarter)</t>
  </si>
  <si>
    <t>Bad weather conditions to the end of the fishing season prevented the boarding of observers</t>
  </si>
  <si>
    <t>Incidental undersampling. Part of the sampling has been done in OTB_DWS (OTB_DWS_Mall05) because the fishermen decided to change the target species once the observer was already on board</t>
  </si>
  <si>
    <t>Incidental undersampling. Part of the sampling has been done in OTB_DWS (OTB_DWS_Men05) because the fishermen decided to change the target species once the observer was already on board</t>
  </si>
  <si>
    <t>The scientific staff had difficulties to find vessels to sample, due to the low collaboration of the fishermen</t>
  </si>
  <si>
    <t>Due to difficulties finding sardine in the landings in the recent years the sampling effort was increased</t>
  </si>
  <si>
    <t>Problems to buy the samples in the main port of the area. The problems were solved at the middle of the year.</t>
  </si>
  <si>
    <t>Problems to buy the samples in the main port of the area. The problems were solved at the middle of the year, but the catches were scarce the rest of the year</t>
  </si>
  <si>
    <t>Technical problems in the vessel caused an 8-days stoppage during the survey</t>
  </si>
  <si>
    <t>See desagregation of commercial sharks and rays species on rows 500-519</t>
  </si>
  <si>
    <t>No ocurrence of this species in the trips sampled by observers at sea</t>
  </si>
  <si>
    <t>114 standard hauls, 15 additional hauls and 1 null haul.</t>
  </si>
  <si>
    <t>The works finished one day before the scheduled date.</t>
  </si>
  <si>
    <t>The number of sampling activities achieved refers to the biological data and reflects the sum of the all data collected as it is shown in Table 2.2.
The works finished one day before the scheduled date.</t>
  </si>
  <si>
    <t>The 2022 survey was not conducted. See text box 2.6</t>
  </si>
  <si>
    <t>CTD failed during the survey so the oceanographic data could not be recorded. 
ISUNEPCA survey was reduced to 12 days due to readjustments in the annual work plan for the IEO vessels. 
New suvey area was stablished in WGBIE2023 using new and more accurate information available nowdays.</t>
  </si>
  <si>
    <t>ISUNEPCA survey was reduced to 12 days due to readjustments in the annual work plan for the IEO vessels. 
New suvey area was stablished in WGBIE2023 using new and more accurate information available nowdays.</t>
  </si>
  <si>
    <t>The survey was conducted on board R/V Ángeles Alvariño since the R/V Ramón Margalef, routinely used in this survey series, was not available because maintenance works at shipyard. The adjustment of the survey to the Ángeles Alvariño's surveys calendar entailed a reduction of 3 days in relation to the usually planned days (17 days at sea). Despite such a reduction of days the whole sampling grid of acoustic transects was accomplished.</t>
  </si>
  <si>
    <t xml:space="preserve">The number of sampling activities achieved refers to the biological data and reflects the sum of the all data collected as it is shown in Table 2.2.
The survey was conducted on board R/V Ángeles Alvariño since the R/V Ramón Margalef, routinely used in this survey series, was not available because maintenance works at shipyard. The adjustment of the survey to the Ángeles Alvariño's surveys calendar entailed a reduction of 3 days in relation to the usually planned days (17 days at sea). Despite such a reduction of days the whole sampling grid of acoustic transects was accomplished.
</t>
  </si>
  <si>
    <t>No effort in 2022 in the Hatton bank Fishery</t>
  </si>
  <si>
    <t>No effort in 2022. TAC=0 in the Irminger Sea fishery</t>
  </si>
  <si>
    <t>PSU type should be Port day. Bottom otter trawlers with base port in the Basque Country</t>
  </si>
  <si>
    <t>PSU type should be Port day</t>
  </si>
  <si>
    <t>PSU type should be Port day. SSF (all trips) and PS/PCF when operating LHM/LTL
Justificaction of desviation:Although we didn't reach the planned number of PSU, we have a sampling coverage quite similar to the planned one (planned 17%, achieved 13%).</t>
  </si>
  <si>
    <t>PSU type should be Port day. We didn't have access to these vessels in previous years, but in 2022 we could sample them</t>
  </si>
  <si>
    <t>PSU type should be Port day. PCF landing out from Basque harbours &amp; not operating with LHM/LTL.</t>
  </si>
  <si>
    <t>PSU type should be Port day. 
Justificaction of desviation:Although we didn't reach the planned number of PSU, we have a sampling coverage above 30%, which we consider a good coverage.</t>
  </si>
  <si>
    <t>Justificaction of desviation: there was a problem with the subcontratcor company and the observer assigned for this task. The problem is now solved, but we couldn't reach the planned number of trips</t>
  </si>
  <si>
    <t>Justificaction of desviation: the differencie is just one trip, and can be explained by the variablity associated to the implementation of the sampling</t>
  </si>
  <si>
    <t xml:space="preserve">Justificaction of desviation:  the initial objective did not reach due to the variability associated to the implementation of the sampling. </t>
  </si>
  <si>
    <t>Sampled by AZTI. (only length and age of cod). See Text box 2.2</t>
  </si>
  <si>
    <t>Force majeure inconveniences caused the FCGS survey had to be extended out of the official time period. See Text box 2.6</t>
  </si>
  <si>
    <t>Force majeure inconveniences caused the FCGS survey had to be extended out of the official time period. See Text box 2.6
The number of sampling activities achieved refers to the biological data and reflects the sum of the all data collected as it is shown in Table 2.2.</t>
  </si>
  <si>
    <t>Force majeure inconveniences caused the FCGS survey had to be extended out of the official time period. See Text box 2.6
The number of sampling activities achieved refers to the stomach contents and reflects the total number of stomachs analysed, shown in table 4.1</t>
  </si>
  <si>
    <t>data collected but not processed/analised</t>
  </si>
  <si>
    <t>It not was possible to achieve samples due the activity of the purse seine fleet in Morocco was very limited during 2022 (less than 10% of the spected trips were performed). This fleet operates also in the Spanish waters of the Gulf of Cadiz, where it has developed its activity for most of the year. See Text Box 2.5</t>
  </si>
  <si>
    <t>Only 75% of the trips were achieved due to the logistic issues (lack of space, refusals, travel difficulties, etc.) of the on-board observer program. See Text Box 2.5</t>
  </si>
  <si>
    <t>Only 38% of the trips were achieved due to the logistic issues (lack of space, refusals, travel difficulties, etc.) of the on-board observer program. See Text Box 2.5</t>
  </si>
  <si>
    <t>WGBYC in september</t>
  </si>
  <si>
    <t>depending on the data call deadline of each working group</t>
  </si>
  <si>
    <t>ICCAT Species Groups Meetings in September</t>
  </si>
  <si>
    <t xml:space="preserve">The temporal premise could not be fulfilled this year, due to the coincidence of two surveys on the same dates on the same time. This circumstance forced the Spanish part of the international survey to advance two weeks with respect to the rest of the countries.
Regarding the duration of the survey an error has been made in the planning, since only 7 days of effective survey work in the area have been reflected, but in the reality 12 days are needed, including the routes. </t>
  </si>
  <si>
    <t xml:space="preserve">The number of sampling activities achieved refers to the biological data and reflects the sum of the all data collected as it is shown in Table 2.2.
The temporal premise could not be fulfilled this year, due to the coincidence of two surveys on the same dates on the same time. This circumstance forced the Spanish part of the international survey to advance two weeks with respect to the rest of the countries.
Regarding the duration of the survey an error has been made in the planning, since only 7 days of effective survey work in the area have been reflected, but in the reality 12 days are needed, including the routes. 
</t>
  </si>
  <si>
    <t>In adition, 6 vertebrae from the biggest specimens were also collected.</t>
  </si>
  <si>
    <t>The histological processing of the samples has had to be interrupted due to the permanent disuse of the histology laboratory at the Oceanographic Center of Vigo, which cannot be used again until the facilities are rehabilitated or replaced. Maturity data will not be available until then..</t>
  </si>
  <si>
    <t>In adition, 4 vertebrae from the biggest specimens were also collected.</t>
  </si>
  <si>
    <t>The histological processing of the samples has had to be interrupted due to the permanent disuse of the histology laboratory at the Oceanographic Center of Vigo, which cannot be used again until the facilities are rehabilitated or replaced.Sex data will not be available until then..</t>
  </si>
  <si>
    <t>The histological processing of the samples has had to be interrupted due to the permanent disuse of the histology laboratory at the Oceanographic Center of Vigo, which cannot be used again until the facilities are rehabilitated or replaced. Sex data will not be available until then..</t>
  </si>
  <si>
    <t>The ECOCADIZ 2022 survey was planned to be conducted during the usual dates (first fortnight of August) onboard R/V Miguel Oliver. However, the usual ship-time scheduled for ECOCADIZ in 2022 was invested in other surveys/compromises instead and no other research vessel was available to conduct the survey. This series has temporarily been suspended until further notice and its continuation is not still secured.</t>
  </si>
  <si>
    <t>This variable was not obtained due to the lack of accuracy at weights on board for this species.</t>
  </si>
  <si>
    <t>Although the number of data collected in commercial fishery has been lower than expected, the data collected during the Spanish surveys cover adequately the biology of the population in the stock area</t>
  </si>
  <si>
    <t>Total catches of Loligo Vulgaris were zero for the IBTS_Q1</t>
  </si>
  <si>
    <t>There have been no catches of this species in for the IBTS_Q4, Area: 8c, 9aN</t>
  </si>
  <si>
    <t xml:space="preserve">The number of data collected has been higher than planned because the intensification of sampling was considered necessary to obtain an adequate representation of the stock, in response to the needs of the assessment group.
</t>
  </si>
  <si>
    <t xml:space="preserve">The amount of data collected was much higher than expected, due to an error in the planned figure.
</t>
  </si>
  <si>
    <t xml:space="preserve">Although the number of data collected from commercial landings has been less than planned, the total dataset, including those from NWP surveys, provides a wide spatial and temporal coverage in the stock area and adequately represents the biology of the population. In addition to the samples included in the present AR, 70 more specimens were sampled outside the DCF, provided by the DESCARSEL survey, carried out by the IEO to study the selectivity of trawling.
</t>
  </si>
  <si>
    <t>Although the number of data collected from commercial landings has been less than planned, the total dataset, including those from NWP surveys, provides a wide spatial and temporal coverage in the stock area and adequately represents the biology of the population.</t>
  </si>
  <si>
    <t xml:space="preserve">Although the number of data collected from commercial landings has been less than planned, the total dataset, including those from NWP surveys, provides a wide spatial and temporal coverage in the stock area and adequately represents the biology of the population. In addition to the samples included in the present AR, 10 more specimens were sampled outside the DCF, provided by the DESCARSEL survey, carried out by the IEO to study the selectivity of trawling.
</t>
  </si>
  <si>
    <t>The number of data collected was higher than planned, as it was considered necessary to intensify sampling due to the low abundance of this species during the survey (PORCUPINE).</t>
  </si>
  <si>
    <t>Specimens collected during the survey for analysis in laboratoy were lost, so individual live weight data could not be obtained.</t>
  </si>
  <si>
    <t>Specimens collected during the survey for analysis in laboratoy were lost, so maturity stage data could not be obtained.</t>
  </si>
  <si>
    <t xml:space="preserve">The number of samples was lower than expected because only the weight of individuals with both claws is recorded and some of the specimens sampled had lost one of them.
</t>
  </si>
  <si>
    <t xml:space="preserve">Maturity sampling is only taken for females
</t>
  </si>
  <si>
    <t>There have been no catches of this species in IBTS_Q4, ICES Division 9a.</t>
  </si>
  <si>
    <t>The number of data collected has been higher than planned because the intensification of sampling was considered necessary to obtain an adequate representation of the population.
In addition to the samples included in the present AR,28 more otoliths were collected outside the DCF, provided by the DESCARSEL survey conduced by the IEO to study the selectivity of trawling in ICES Division 9aN.</t>
  </si>
  <si>
    <t>A planning error has been made. This parameter should have been planned with value=0, as this species is almost always landed eviscerated and the live weight cannot be recorded.
In addition to the samples included in the present AR, 28more specimens were sampled outside the DCF, provided by the DESCARSEL survey conduced by the IEO to study the selectivity of trawling in ICES Division 9aN.</t>
  </si>
  <si>
    <t>The amount of data collected was much higher than expected, due to an error in the planned figure.
In addition to the samples included in the present AR, 28 more specimens were sampled outside the DCF, provided by the DESCARSEL survey conduced by the IEO to study the selectivity of trawling in ICES Division 9aN.</t>
  </si>
  <si>
    <t>The amount of data collected was much higher than expected, due to an error in the planned figure.
In addition to the samples included in the present AR, 17 more specimens were sampled outside the DCF, provided by the DESCARSEL survey conduced by the IEO to study the selectivity of trawling in ICES Division 9aN.</t>
  </si>
  <si>
    <t>There have been no catches of this species in IBTS_Q4, Área: 8c, 9aN</t>
  </si>
  <si>
    <t>From the 381 sampled individuals, 139 ovaries were sampled. I. e., for each ovary, 4 micropipete samples and one ovary slide for histology were taken. Lab work for all ovaries sampled in all triennial surveys were distributed between the WGMEGS labs and in total, IEO made histology for 423 ovary samples and screened them. IEO also worked whole mount samples using image analysis, a total of 26 for batch fecundity and 37 for fecundity. In adition, 11 histological slides were worked for atresia countings with image analysis .</t>
  </si>
  <si>
    <t>From the 244 sampled individuals, 102 ovaries were sampled. I. e., for each ovary, 4 micropipete samples and one ovary slide for histology were taken. Lab work for all ovaries sampled in all triennial surveys were distributed between the WGMEGS labs and in total, IEO made histology for 423 ovary samples and screened them. IEO also worked whole mount samples using image analysis, a total of 26 for batch fecundity and 37 for fecundity. In adition, 11 histological slides were worked for atresia countings with image analysis .</t>
  </si>
  <si>
    <t>Although the collection of samples for fecundity studies was not planned for this survey, it was considered convenient to carry out fecundity sampling, since the survey dates coincided with the mackerel spawning season.
From the 450 sampled individuals, 145 ovaries were sampled. I. e., for each ovary, 4 micropipete samples and one ovary slide for histology were taken. Lab work for all ovaries sampled in all triennial surveys were distributed between the WGMEGS labs and in total, IEO made histology for 423 ovary samples and screened them. IEO also worked whole mount samples using image analysis, a total of 26 for batch fecundity and 37 for fecundity. In adition, 11 histological slides were worked for atresia countings with image analysis .</t>
  </si>
  <si>
    <t>There were months where it was not possible to obtain samples due to bad weather </t>
  </si>
  <si>
    <t>There have been no catches of this species in IBTS_Q1, Area: 9aS</t>
  </si>
  <si>
    <t>There have been no catches of this species in IBTS_Q4 Gulf of Cadiz, Area: 9aS</t>
  </si>
  <si>
    <t>In addition to the samples included in the present AR, 404 more samples were obtained outside the DCF, provided by the DESCARSEL survey, conduced by the IEO to study the selectivity of trawling in ICES Division 9aN; and by the surveys carried out as part of the IEO's BIGA project to study biodiversity in the Golfo Ártabro (ICES Division 8cE)</t>
  </si>
  <si>
    <t>The number of data collected has been higher than planned because the intensification of sampling was considered necessary to obtain an adequate representation of the stock.
In addition to the samples included in the present AR, 551  more specimens were sampled outside the DCF, provided by the DESCARSEL survey, conduced by the IEO to study the selectivity of trawling in ICES Division 9aN; and by the surveys carried out as part of the IEO's BIGA project to study biodiversity in the Golfo Ártabro (ICES Division 8cE)</t>
  </si>
  <si>
    <t>The number of data collected has been higher than planned because the intensification of sampling was considered necessary to obtain an adequate representation of the stock.
In addition to the samples included in the present AR, 108 more specimens were sampled outside the DCF, provided by the DESCARSEL survey, conduced by the IEO to study the selectivity of trawling in ICES Division 9aN; and by the surveys carried out as part of the IEO's BIGA project to study biodiversity in the Golfo Ártabro (ICES Division 8cE)</t>
  </si>
  <si>
    <t>The number of data collected has been higher than planned because the intensification of sampling was considered necessary to obtain an adequate representation of the stock.
In addition to the samples included in the present AR, 14 more specimens were sampled outside the DCF, provided by the DESCARSEL survey, conduced by the IEO to study the selectivity of trawling in ICES Division 9aN; and by the surveys carried out as part of the IEO's BIGA project to study biodiversity in the Golfo Ártabro (ICES Division 8cE)</t>
  </si>
  <si>
    <t>National acronym: CAREVA; Área: 8c, 9aN. The interpretation of the hake growth based on otoliths was not accurate or precise (WKAEH, 2009). The WGHMM decided the application of models that do not require ALK. The otoliths continue to be collected to build the annual collections until a new validated criterion of interpretation of age will be available.</t>
  </si>
  <si>
    <t>National acronym: CAREVA; Área: 8c, 9aN</t>
  </si>
  <si>
    <t>National acronym: JUREVA; Área: 8c, 9aN. The interpretation of the hake growth based on otoliths was not accurate or precise (WKAEH, 2009). The WGHMM decided the application of models that do not require ALK. The otoliths continue to be collected to build the annual collections until a new validated criterion of interpretation of age will be available.</t>
  </si>
  <si>
    <t>National acronym: JUREVA; Área: 8c, 9aN</t>
  </si>
  <si>
    <t>National acronym: PELACUS; Área: 8c, 9aN. The interpretation of the hake growth based on otoliths was not accurate or precise (WKAEH, 2009). The WGHMM decided the application of models that do not require ALK. The otoliths continue to be collected to build the annual collections until a new validated criterion of interpretation of age will be available.</t>
  </si>
  <si>
    <t>National acronym: PELACUS; Área: 8c, 9aN</t>
  </si>
  <si>
    <t>Not required by CCAMLR. Mistake in column  H ''Data collection requested by end user''</t>
  </si>
  <si>
    <t>Due to bad weather conditions the survey started 4 days later.</t>
  </si>
  <si>
    <t xml:space="preserve">Due to bad weather conditions the survey started 4 days later.
The number of sampling activities achieved refers to the biological data and reflects the sum of the all data collected as it is shown in Table 2.2. </t>
  </si>
  <si>
    <t xml:space="preserve">we are very near the targeted. However it is diffuclt to set a number, as the sampling depends on the landings and they can vary from year to year </t>
  </si>
  <si>
    <t>We could not collect ilicia in 2022 becasue some problems in the implementation of the sampling. These samples are not used at the moment for the assesment of the stock due to age determination problems.  We are asking WGBIE about the need of continuing collecting these samples</t>
  </si>
  <si>
    <t>it is diffucult to set a number of fish sampled, as the sampling depends on the landings and the proportion of ANK and MON. And this can vary from year to year</t>
  </si>
  <si>
    <t>There was no time available to do the planned activities regarding litter hauls as this is not a core activity.</t>
  </si>
  <si>
    <t>At the beginning of the survey was decided to sample a smaller number of water samples as this is not a core activity.</t>
  </si>
  <si>
    <t>We had problems to sample HOM in 2022. We are implementing measures to solve this problem (see comments in text box 2.2)</t>
  </si>
  <si>
    <t xml:space="preserve">The planning was set according to the landings of anchovy in the Basque Country in previous years, but in 2022 the landings decreased becasue vessels landed in other ports. The sampling coverage is similar to the one achieved in previous years. </t>
  </si>
  <si>
    <t>tiennial sampling 2022-2024. 2022 was the first year of sampling of this species. The results will be comunicated in the AR of 2024</t>
  </si>
  <si>
    <t>Triennial sampling 2020-2022. Sale events have dramatically decresed in the last years, hence we have concentrated the sampling on the reproduction period.</t>
  </si>
  <si>
    <t xml:space="preserve">Triennial sampling 2020-2022. Sale events have dramatically decresed in the last years, hence we have concentrated the sampling on the reproduction period. </t>
  </si>
  <si>
    <t>The sampling length range available was short, so the number of individuals sampled was lower than planned (the protocol is sampling a fix number by length class)</t>
  </si>
  <si>
    <t xml:space="preserve">Part of the OTB fleet in the reference ports has changed the target species from A. antennatus to P. longirostris (very abundant in 2022). The number of available vessels to sample was very low, so it was difficult the boarding of observers. </t>
  </si>
  <si>
    <t>The works finished one day before the scheduled date and there was no time available to do the planned litter activities as this is not a core activity</t>
  </si>
  <si>
    <t>The sampling scheme was properly followed but the sampling depends on the ocurrence of the species</t>
  </si>
  <si>
    <t xml:space="preserve">No ocurrence of this species in the trips sampled </t>
  </si>
  <si>
    <t>See text box 2.2- ICCAT. Albacore Working Group recommended tofocus on a growth study of the larger fraction of the adult albacore population and differential growth by sex. Spanish albacore fishery targets the juvenile and sub-adult fraction so, the required large fish samples not available.</t>
  </si>
  <si>
    <t>See text box 2.2- ICCAT. Most of the captures  of Spanish albacore fishery, are made up of immature fish. There are no spawning individuals to study the maturity stages, fecundity or sex ratio</t>
  </si>
  <si>
    <t>See text box 2.2- ICCAT. The swordfish are commercialized whole without eviscerating, so data on age, maturity and sex ratio only can be recorded from damaged exemplars on board.</t>
  </si>
  <si>
    <t>See text box 2.2- ICCAT. The swordfish are landed whole, so biological variables can only be recorded by observers on board or when we can access the eviscerated individuals in the port</t>
  </si>
  <si>
    <t xml:space="preserve">See text box 2.2- ICCAT. Not possible to obtain samples on board. </t>
  </si>
  <si>
    <t>See text box 2.2- ICCAT. Mistake in WP. Age not required by end user</t>
  </si>
  <si>
    <t>See text box 2.2- ICCAT. Mistake in WP. Maturity not required by end user</t>
  </si>
  <si>
    <t>See text box 2.2- ICCAT. Mistake in WP. Fecundity not required by end user</t>
  </si>
  <si>
    <t>See text box 2.2- ICCAT. Mistake in WP. Fecundity not required by end user on the Mediterranean stock</t>
  </si>
  <si>
    <t>see texbox 2.5. Over 150% to compensate for the LL_MED_AtSea undersampling</t>
  </si>
  <si>
    <t>see texbox 2.5. ICCAT requirements for species under recovery plans</t>
  </si>
  <si>
    <t>see texbox 2.5. No activity during 2022. They sold the quota</t>
  </si>
  <si>
    <t>see texbox 2.5. Although we didn't reach the planned number of PSU, a sampling coverage of 18% is considered adequate</t>
  </si>
  <si>
    <t>see texbox 2.5. Almost 90% of the planned number was achieved. The sampling coverage is even higher than the planned one.</t>
  </si>
  <si>
    <t>see texbox 2.5. A significant reduction of the activity in the bait boat fishery.</t>
  </si>
  <si>
    <t>see texbox 2.5. Two vessels whose activity straddled between years.</t>
  </si>
  <si>
    <t>see texbox 2.5. The number of vessels did not increase from 3 to 4 units in 2022, as expected</t>
  </si>
  <si>
    <t>see texbox 2.5. decrease in the number of trips and landing in other ports</t>
  </si>
  <si>
    <t>All captured animals are transferred live to fattening cages.</t>
  </si>
  <si>
    <t xml:space="preserve">WGMEGS agreed that Spain will not sample adult horse mackerel for fecundity, but samples collected by other countries in their national surveys will be analyzed in the Spanish laboratories (IEO and AZTI). (See extended comments in Text Box 2.2)
</t>
  </si>
  <si>
    <t>deep-water species</t>
  </si>
  <si>
    <t>PALPRO</t>
  </si>
  <si>
    <t xml:space="preserve">National Name:AZTI-PALPRO. </t>
  </si>
  <si>
    <t>The target population of the sampling scheme "at sea" would be all the fishing trips of the trawlers, so that there would be no trip that would not be covered.</t>
  </si>
  <si>
    <t>% of achievement and distribution of sampling events throughout the year were sufficient to obtain quality volume and length of catch fractions.</t>
  </si>
  <si>
    <t>No vessels in this segment in 2022.</t>
  </si>
  <si>
    <t>New segment in 2022.</t>
  </si>
  <si>
    <t>It was not necessary to cluster this segment in 2022.</t>
  </si>
  <si>
    <t>RCG MED&amp;BS 2021</t>
  </si>
  <si>
    <t>RCG ECON 2021</t>
  </si>
  <si>
    <t>5 - Socioeconomic data on fisheries</t>
  </si>
  <si>
    <t>Revision of EU-MAP</t>
  </si>
  <si>
    <t>5, 6 and 7</t>
  </si>
  <si>
    <t>For WP/AR submission MS should provide for inactive vessels in Excel templates Table 5.2 Fleet SocEcon two variables from the EU MAP table 7 "Value of physical capital" and “Consumption of fixed capital’.</t>
  </si>
  <si>
    <t>RCG NANSEA and BALTIC 2021</t>
  </si>
  <si>
    <t>2 - Biological data</t>
  </si>
  <si>
    <t>RDB/RDBES Data License</t>
  </si>
  <si>
    <t>D01</t>
  </si>
  <si>
    <t>Cotsharing agreements for WHB survey</t>
  </si>
  <si>
    <t>D03</t>
  </si>
  <si>
    <t>Non-binding RWPs for 2022</t>
  </si>
  <si>
    <t>D05</t>
  </si>
  <si>
    <t xml:space="preserve">4 -  impact of Union fisheries on marine biological resources and marine ecosystems </t>
  </si>
  <si>
    <t>Sampling stomachs during the IBTS survey in the North Sea</t>
  </si>
  <si>
    <t>D08</t>
  </si>
  <si>
    <t>Rules of Procedure</t>
  </si>
  <si>
    <t>D09</t>
  </si>
  <si>
    <t>RCG secretariat</t>
  </si>
  <si>
    <t>R16</t>
  </si>
  <si>
    <t>ISSG</t>
  </si>
  <si>
    <t>D10</t>
  </si>
  <si>
    <t>RCG NANSEA and BALTIC 2021 and RCG LM 2021</t>
  </si>
  <si>
    <t>Moving NAFO to RCG LDF</t>
  </si>
  <si>
    <t>D11 (RCG NANSEA and Baltic 2021)
D01 (RCG LM 2021)</t>
  </si>
  <si>
    <t xml:space="preserve">WGRDBESGOV reviewed the RDB/RDBES data governance framework, recommended moving to a data license, and worked with ICES to draft the proposed license. </t>
  </si>
  <si>
    <t>NCs are asked to approve the decision to replace the current RDB/RDBES Data Policy with the proposed RDB/RDBES Data License.</t>
  </si>
  <si>
    <t>To  decide on renewal of the cost-sharing agreement for the WHB survey while addressing the possible shifts in the contribution from the UK.</t>
  </si>
  <si>
    <t>NCs to take decision</t>
  </si>
  <si>
    <t>MS to agree that draft RWPs for RCG Baltic and RCG NANSEA will be submitted to the COM in October 2021 for a non binding test run, including tables 1.2, 1.4, and 2.1.</t>
  </si>
  <si>
    <t>NCs to agree</t>
  </si>
  <si>
    <t xml:space="preserve">Agree to start collecting stomachs during the International Bottom Trawl Survey in the North Sea, Skagerrak and Kattegat (Q1 and Q3), and to participate at the ISSG Stomach Survey
</t>
  </si>
  <si>
    <t>The RoP for RCG Baltic and RCG NANSEA were aligned to have standardized rules. A combined document of RoP for RCG Baltic and RCG NANSEA has been created.</t>
  </si>
  <si>
    <t>MS to agree on combined Rules of Procedure for RCG Baltic and RCG NANSEA</t>
  </si>
  <si>
    <t>Foresee funds allocation for the RCG secretariat in the new WP 2022-2027</t>
  </si>
  <si>
    <t>MS to take in consideration the financing of RCG secretariat from 2023 onwards in their EMFAF operational plans</t>
  </si>
  <si>
    <t>Agree on proposed ISSGs to work during season 2021-2022</t>
  </si>
  <si>
    <t>The list of RCG ISSGs suggested by RCG NA NS&amp;EA and RCG Baltic to be confirmed by NCs to take place during season 2021-2022</t>
  </si>
  <si>
    <t>MS to agree moving NAFO to the RCG LDF</t>
  </si>
  <si>
    <t>MS with TAC in NAFO area, to agree moving NAFO to the RCG LDF.</t>
  </si>
  <si>
    <t>2. Biological data</t>
  </si>
  <si>
    <t>3 - Data on the activity of Union fishing vessels</t>
  </si>
  <si>
    <t>4. Impact of fisheries on marine biological resources
v</t>
  </si>
  <si>
    <t>Adoption of common Rules of Procedure</t>
  </si>
  <si>
    <t>RCG ECON 2021 recommends one common RoP for all RCGs.</t>
  </si>
  <si>
    <t>NCs</t>
  </si>
  <si>
    <t>126 length samplings from 1 trip.  Sampled by AZTI as by catch. See text box 2.1</t>
  </si>
  <si>
    <t>116 length samplings from 1 trip.  Sampled by AZTI as by catch. See text box 2.1</t>
  </si>
  <si>
    <t>85 length samplings from 1 trip.  Sampled by AZTI as by catch. See text box 2.1</t>
  </si>
  <si>
    <t>110 length samplings from 1 trip.  Sampled by AZTI as by catch. See text box 2.1</t>
  </si>
  <si>
    <t xml:space="preserve">85 length samplings from 1 trip. There were no Spanish vessels in the fishery. Sampled by AZTI as by catch. See text box 2.1
No  directed effort in 2022. </t>
  </si>
  <si>
    <t>No effort in 2022 in the Hatton bank Fishery. See table 2.1</t>
  </si>
  <si>
    <t>Not planned. It was collected in the concurrent sampling</t>
  </si>
  <si>
    <t>The activity of the purse seine fleet in Morocco was very limited during 2022. This fleet also operates in the Spanish waters of the Gulf of Cadiz, where it has developed its activity for most of the year.</t>
  </si>
  <si>
    <t>Although the collection of samples for this variable was not planned, some samples were collected</t>
  </si>
  <si>
    <t>Although sampling was not planned for this variable, some samples were collected in the MEGS survey.</t>
  </si>
  <si>
    <t>The sampling scheme (10 specimens/haul) was properly followed. The number of stomachs analysed was lower than expected due to the decrease in the abundance or occurrence of this species during the survey.</t>
  </si>
  <si>
    <t>A fixed number of individuals were sampled by length in each GSA, rather than the number of individuals agreed upon in the STREAM protocol.</t>
  </si>
  <si>
    <t>Low occurrence of L. piscatorius which is a rare species in Spanish waters.</t>
  </si>
  <si>
    <t xml:space="preserve">As planned, landing samples were not taken.
Instead, 18 specimens were sampled outside the DCF. these specimens were provided by the DESCARSEL survey, conducted by the IEO to study the selectivity of trawling in ICES Division 9aN and also by the surveys conducted as part of the IEO's BIGA project to study biodiversity in the Golfo Ártabro (ICES Division 8cE).
</t>
  </si>
  <si>
    <t xml:space="preserve">As planned, landing samples were not taken.
Instead, 8 specimens were sampled outside the DCF. These specimens were provided by the DESCARSEL survey, conducted by the IEO to study the selectivity of trawling in ICES Division 9aN and also by the surveys conducted as part of the IEO's BIGA project to study biodiversity in the Golfo Ártabro (ICES Division 8cE).
</t>
  </si>
  <si>
    <t xml:space="preserve">As planned, landing samples were not taken.
Instead, 13 specimens were sampled outside the DCF. These specimens were provided by the DESCARSEL survey, conducted by the IEO to study the selectivity of trawling in ICES Division 9aN and also by the surveys conducted as part of the IEO's BIGA project to study biodiversity in the Golfo Ártabro (ICES Division 8cE).
</t>
  </si>
  <si>
    <t xml:space="preserve">As planned, landing samples were not taken.
Instead, 18 specimens were sampled outside the DCF. These specimens were provided by the DESCARSEL survey, conducted by the IEO to study the selectivity of trawling in ICES Division 9aN and also by the surveys conducted as part of the IEO's BIGA project to study biodiversity in the Golfo Ártabro (ICES Division 8cE).
</t>
  </si>
  <si>
    <t xml:space="preserve">The number of data collected (110 otoliths and 21 vertebrae from biggest specimens) was higher than planned because the intensification of sampling was considered necessary to obtain an adequate representation of the population.
In addition to the samples included in the present AR, 42 otoliths and 1 vertebrae more were collected outside the DCF, provided by the DESCARSEL survey and conducted by the IEO to study the selectivity of trawling in ICES Division 9aN.
</t>
  </si>
  <si>
    <t xml:space="preserve">The number of data collected was higher than planned because the intensification of sampling was considered necessary to obtain an adequate representation of the population.
</t>
  </si>
  <si>
    <t xml:space="preserve">The number of data collected was higher than planned because the intensification of sampling was considered necessary to obtain an adequate representation of the population.
In addition to the samples included in the present AR, 8 more specimens were sampled outside the DCF. These specimens were provided by the DESCARSEL survey and conducted by the IEO to study the selectivity of trawling in ICES Division 9aN
The histological processing of the samples has had to be interrupted due to the permanent disuse of the histology laboratory at the Oceanographic Center of Vigo, which cannot be used again until the facilities are rehabilitated or replaced.Sex data will not be available until then..
</t>
  </si>
  <si>
    <t xml:space="preserve">The number of data collected was higher than planned because the intensification of sampling was considered necessary to obtain an adequate representation of the population.
In addition to the samples included in the present AR, 8 more specimens were sampled outside the DCF. These specimens were provided by the DESCARSEL survey and conducted by the IEO to study the selectivity of trawling in ICES Division 9aN
The histological processing of the samples has had to be interrupted due to the permanent disuse of the histology laboratory at the Oceanographic Center of Vigo, which cannot be used again until the facilities are rehabilitated or replaced. Maturity data will not be available until then..
</t>
  </si>
  <si>
    <t>The Porcupine survey protocol has changed and variables of this species are not collected during the survey</t>
  </si>
  <si>
    <t>The number of samples was reduced due to a 2-month biological rest and the occurrence of periods of bad weather during the fishing season which resulted in a  shortage of fish at the fish market for several months.</t>
  </si>
  <si>
    <t xml:space="preserve">The number of data collected was higher than planned because the intensification of sampling was considered necessary to obtain an adequate representation of the population.
In addition to the samples included in the present AR, 29 more otoliths were collected outside the DCF. These specimens were  provided by the DESCARSEL survey conducted by the IEO to study the selectivity of trawling in ICES Division 9aN.
</t>
  </si>
  <si>
    <t xml:space="preserve">The number of data collected was higher than planned because the intensification of sampling was considered necessary to obtain an adequate representation of the population.
In addition to the samples included in the present AR, 12 more otoliths were collected outside the DCF. These specimens were  provided by the DESCARSEL survey conducted by the IEO to study the selectivity of trawling in ICES Division 9aN.
</t>
  </si>
  <si>
    <t>61f; 102 m</t>
  </si>
  <si>
    <t>82f; 86m; 5u</t>
  </si>
  <si>
    <t>2764f;1743m;183u</t>
  </si>
  <si>
    <t>53f,33m</t>
  </si>
  <si>
    <t>416f;713m;16u</t>
  </si>
  <si>
    <t>22f;19m;1u</t>
  </si>
  <si>
    <t>536f;229m;1115u</t>
  </si>
  <si>
    <t>Loligo Vulgaris were not separated by sex in the survey IBTS_Q1</t>
  </si>
  <si>
    <t>46f;48m</t>
  </si>
  <si>
    <t>Mistake in sampling scheme identifier. The correct one is IBTS_Q1
330f;323m;8u</t>
  </si>
  <si>
    <t>375f;362m</t>
  </si>
  <si>
    <t>39f;46m</t>
  </si>
  <si>
    <t>151f;142m;82u</t>
  </si>
  <si>
    <t>487f;302m;695u</t>
  </si>
  <si>
    <t>243f;698m;2u</t>
  </si>
  <si>
    <t>66f;67m;1u</t>
  </si>
  <si>
    <t>2121f;1604m;33u</t>
  </si>
  <si>
    <t>56f;70m</t>
  </si>
  <si>
    <t>482f;808m;6u</t>
  </si>
  <si>
    <t>60f;57m</t>
  </si>
  <si>
    <t>1m</t>
  </si>
  <si>
    <t>66f;78m</t>
  </si>
  <si>
    <t>1520f;1356m;13u</t>
  </si>
  <si>
    <t>4026f;4345m;3u</t>
  </si>
  <si>
    <t>5289f;4661m;105u</t>
  </si>
  <si>
    <t>21f:20m</t>
  </si>
  <si>
    <t>38f;41m;5u</t>
  </si>
  <si>
    <t>48f;31m;30u</t>
  </si>
  <si>
    <t>1708f;1659m;7343u</t>
  </si>
  <si>
    <t>4768f;4457m</t>
  </si>
  <si>
    <t>132f;185m;1u</t>
  </si>
  <si>
    <t>338f;362m;3u</t>
  </si>
  <si>
    <t>2377f;2853m;1u</t>
  </si>
  <si>
    <t>No length measurements by sex. Data from biological sampling</t>
  </si>
  <si>
    <t>3088f;2759m</t>
  </si>
  <si>
    <t>2964f;3785m</t>
  </si>
  <si>
    <t>35f;23m</t>
  </si>
  <si>
    <t>37f:58m;29u</t>
  </si>
  <si>
    <t>134f;150m;28-7u</t>
  </si>
  <si>
    <t>543f;413m;3u</t>
  </si>
  <si>
    <t>9950f;10133m;43u</t>
  </si>
  <si>
    <t>989f;3226m;4u</t>
  </si>
  <si>
    <t>3f;2m</t>
  </si>
  <si>
    <t>455f;318m</t>
  </si>
  <si>
    <t>3f</t>
  </si>
  <si>
    <t>3176f;2885m</t>
  </si>
  <si>
    <t>A gap of 12 days between legs due to a Covid-19 outbreak occurred on board, prevented the completion of all planned activities.</t>
  </si>
  <si>
    <t>RDBFIS</t>
  </si>
  <si>
    <t>Development of the Regional Database for the Mediterranean and Black Seas</t>
  </si>
  <si>
    <t xml:space="preserve">Expert meeting on fisheries-related Other Effective Area-based Conservation Measures (OECMs) in the Mediterranean </t>
  </si>
  <si>
    <t>Webinar on the results of the GFCM Research Programme on European eel in the Mediterranean</t>
  </si>
  <si>
    <t>Working Group on Recreational Fisheries</t>
  </si>
  <si>
    <t>WGSSF</t>
  </si>
  <si>
    <t>Working Group on Small-Scale Fisheries</t>
  </si>
  <si>
    <t>RCG</t>
  </si>
  <si>
    <t>RCG Decision Meeting</t>
  </si>
  <si>
    <t>Overview of the state of data collection and scientific advice in the EU ORs, with case study on a roadmap towards regular stock assessment in French Guiana</t>
  </si>
  <si>
    <t>Joint Workshop on Recreational Fisheries - STREAMLINE project</t>
  </si>
  <si>
    <t>Joint Workshop on data needed to assess the impact of fisheries on the marine ecosystem  - STREAMLINE project</t>
  </si>
  <si>
    <t>Several meetings of Steering Committee and Workshops -CetAMBICion project</t>
  </si>
  <si>
    <t>EMS</t>
  </si>
  <si>
    <t>6th Meeting of the Ad Hoc Working Group on FADs</t>
  </si>
  <si>
    <t>72nd Tuna Conference</t>
  </si>
  <si>
    <t>Meeting of Coordination of National Observer Programs</t>
  </si>
  <si>
    <t>Regular Session of the Commission</t>
  </si>
  <si>
    <t>WCPFC19</t>
  </si>
  <si>
    <t>The last meeting took place in 2019</t>
  </si>
  <si>
    <t>Imposible to attend. The person who usually participates in this group had to attend the WGDEEP  that took place on the same dates.</t>
  </si>
  <si>
    <t>Mistake in WP column "L". It should be "O" instead of "P"</t>
  </si>
  <si>
    <t>The number of sampling activities achieved refers to the stomach contents and reflects the total number of stomachs analyzed, as shown in table 4.1</t>
  </si>
  <si>
    <t>NA=not available at this time</t>
  </si>
  <si>
    <t>Ongoing</t>
  </si>
  <si>
    <t>Deviatiosn are due to moderate level of non responses.</t>
  </si>
  <si>
    <t>Not all the planned trips were achieved due to the refusal rates by the fleet, as well as difficulty in consolidating stable teams of scientific observers.</t>
  </si>
  <si>
    <t xml:space="preserve">The fishing effort of one of the metiers within the stratum has dropped drastically in recent years and therefore the planned numbers have not been reached.
</t>
  </si>
  <si>
    <t>There was an erroneous underestimation of the planned number of PSUs in the original work plan, together with an implementation error throughout the year. See Text box 2.5.</t>
  </si>
  <si>
    <t>There was an erroneous overestimation of the planned number of PSUs in the original work plan. See Text box 2.5.</t>
  </si>
  <si>
    <t>There was an erroneous overestimation of theplanned number of PSUs in the original work plan. See Text box 2.5.</t>
  </si>
  <si>
    <t>Manage involvement in the RCG LP</t>
  </si>
  <si>
    <t>The group recommends making the NCs as a focal point for RCG LP participation. Where it is possible a NC substitute should be named to participate in the meeting if the NC is not available. It's also important to allow EU Commission to make some proposal regarding RCG LP expert involvement.</t>
  </si>
  <si>
    <t>Send one mail at the beginning of the year to ask the NCs:
- of their potential participation in the annual meeting,
- feedback on expert list who can attend the RCG LP annual meeting,
- to design a potential NC substitute.
Each update of expert list should be validated by the NC associated.
EU Commission will provide a list of experts too.</t>
  </si>
  <si>
    <t>Increase number of participants in RCG LP ISSGs</t>
  </si>
  <si>
    <t>The group identified a need for additional human resources in each ISSGs.</t>
  </si>
  <si>
    <t>Bring this need to the attention of NCs and explain the structure of the ISSGs associated and try to integrate this need in the NC's participants feedback at the begging of the year.</t>
  </si>
  <si>
    <t>Biological information</t>
  </si>
  <si>
    <t>Use the standard measure (SLJFL) instead of CLJFL for swordfish, amending accordingly the current observers’ manuals.</t>
  </si>
  <si>
    <t>The group identifies the need to be very clear on this important issue, fixing the problem as soon as possible to ensure that all measures for LP are taken in the straight length and use the proper code for the curved measurement when this is not possible.</t>
  </si>
  <si>
    <t>Bring this need to the attention of the NC correspondents to move this recommendation urgently at the MS level (for example with contacting sampling observer programs coordinators of his associated country) to recognize where this problem is occuring.</t>
  </si>
  <si>
    <t>Creation of a ISSG focused on Regional database developement</t>
  </si>
  <si>
    <t>The group recommends creating an ISSG to work on the development of a Regional database for the RCG LP or any other process with a common data format for our RCG. Furthermore, this topic has to be included through the different ISSGs by any transversal process (to bring the specificity of each LP fishery).</t>
  </si>
  <si>
    <t>Bring this subject to the attention of NCs and explain the need of participations and the structure of the ISSGs associated to try to integrate it in the NC's participants feedback at the begging of the year. Furthermore the group recommends including reflexions related to the development of a regional database in the ToR of the different ISSGs.</t>
  </si>
  <si>
    <t>Spanish experts took part in the meetings regarding this recommendation.</t>
  </si>
  <si>
    <t>RCG LP 2021</t>
  </si>
  <si>
    <t>Spain provided updated information to the WS chairs on priority species in recreational fisheries by GFCM sub-region</t>
  </si>
  <si>
    <t>Spain is working in the development of the methodology.</t>
  </si>
  <si>
    <t>Spanish expert took part in the meeting regarding this recommendation.</t>
  </si>
  <si>
    <t>Spain has followed this recommendation. See Annex 1.2 of WP.</t>
  </si>
  <si>
    <t>Spain has followed this recommendation. See  table 5.2 of WP.</t>
  </si>
  <si>
    <t>Spain agreed with this decision.</t>
  </si>
  <si>
    <t>Spain has taken in consideration the financing of RCG secretariat from 2023 onwards in their EMFAF operational plans.</t>
  </si>
  <si>
    <t>The Spanish NC agreed with this decision.</t>
  </si>
  <si>
    <t>The Spanish NC and experts took part in RCG LP 2022.</t>
  </si>
  <si>
    <t>The Spanish experts took part in all but one of the ISSGs.</t>
  </si>
  <si>
    <t>Workshop on an alternative approach to the segmentation</t>
  </si>
  <si>
    <t>Workshop on collection and reporting of economic aquaculture</t>
  </si>
  <si>
    <t>The Spanish NC moved the recommedation to the relevant experts. Spain already uses the Straight Lower Jaw Fork Length (SLJFL) for swordfish measures.</t>
  </si>
  <si>
    <t xml:space="preserve">Spain does not conducted surveys in the North Sea, Skagerrak and Kattegat. 
The Spanish NC agreed with this decision and some spanish experts have participate in the ISSG stomach surveys. </t>
  </si>
  <si>
    <t>The Spanish NC ageed with this decision and some experts participated in the test run in 2022</t>
  </si>
  <si>
    <t>The Spanish NC agreed with the various ISSG proposed</t>
  </si>
  <si>
    <t>Spain has already attend both RCGs. The people involved in NAFO research usually attend the RCG LDF.</t>
  </si>
  <si>
    <t>Spain is not involved in the cost sharing agreements for WHB survey.</t>
  </si>
  <si>
    <t>The data has been grouped to comply with statistical confidentiality (clusters in Text box). The data collection scheme was C but the collection of the entire stratum has not been carried out. Explanation of deviations in Text Box</t>
  </si>
  <si>
    <t>The data has been grouped to comply with statistical confidentiality (clusters in Text box)</t>
  </si>
  <si>
    <t>The data collection scheme was C but the collection of the entire stratum has not been carried out. Explanation of deviations in Text Box</t>
  </si>
  <si>
    <t>2020 data</t>
  </si>
  <si>
    <t>Information on the capacity of the Spanish fleet at global level was available on January 30th. However, it was necessary to wait until April 1st to provide this information by segment, as data has to be processed.</t>
  </si>
  <si>
    <t xml:space="preserve">It is expected economic data for processing industry will be available on 2023 July 30th. However, some procedures are needed to get data in the adequate format. So, data will be available on September 15th. </t>
  </si>
  <si>
    <t>Explanation of deviations in Text Box</t>
  </si>
  <si>
    <t>LLD. Explanation of deviations in Text Box</t>
  </si>
  <si>
    <t xml:space="preserve">February 15th was the deadline to report fishing activity data to the Commission, according to Control Regulation. Afterwards, some procedures are needed to get data in the adequate format. So, the date when data was available was March 7th. As this situation will be repeated year after year, in next Work Plan amendment, availability of data will be changed to a more accurate date. </t>
  </si>
  <si>
    <t xml:space="preserve">February 15th was the deadline to report fishing activity data to the Commission, according to Control Regulation. Afterwards,some procedures are needed to get data in the adequate format. So, the date when data was available was March 7th. As this situation will be repeated year after year, in next Work Plan amendment, availability of data will be changed to a more accurate date. </t>
  </si>
  <si>
    <t>Surveys not possible because of high discharge</t>
  </si>
  <si>
    <t>Equal to the catch</t>
  </si>
  <si>
    <t>No catch</t>
  </si>
  <si>
    <t>Surveys could not be completed because of high discharge</t>
  </si>
  <si>
    <t>The "Planned minimum number of units" is unreal for Bidasoa River. The number of salmon that were allowed to be caught in 2022 was 47</t>
  </si>
  <si>
    <t>The "Planned minimum number of units" is unreal for Bidasoa River. The number of sea trout that were allowed to be caught in 2022 was 10</t>
  </si>
  <si>
    <t>There was a high current speed, so the pots could not be placed. More explanation in Text Box.</t>
  </si>
  <si>
    <t>First samplig of the season without catches</t>
  </si>
  <si>
    <t>Logistics problems</t>
  </si>
  <si>
    <t>Random sampling. Randomly higher number of silver eels</t>
  </si>
  <si>
    <t>100% Lots</t>
  </si>
  <si>
    <t>Contract for electrofishing could not be awarded on time. More explanation in Text Box.</t>
  </si>
  <si>
    <t>Catch period (November-February)</t>
  </si>
  <si>
    <t>There is a mistake in WP. Saja is a river of Cantabria, so these registers are wrong.</t>
  </si>
  <si>
    <t>Surveys could not be completed due to adverse meteorological conditions.</t>
  </si>
  <si>
    <t>Reduction of sampling points due to budget constraints</t>
  </si>
  <si>
    <t>In the year 2022, only 5 salmons were caught in the Asón river</t>
  </si>
  <si>
    <t>In the year 2022, only only 5 salmons were caught in the Asón river</t>
  </si>
  <si>
    <t>In the year 2022, only only 3 salmons were caught in the Deva river</t>
  </si>
  <si>
    <t>In the year 2022, only only 2 salmons were caught in the Nansa river</t>
  </si>
  <si>
    <t>In the year 2022, only only 7 salmons were caught in the Pas river</t>
  </si>
  <si>
    <t>In the year 2022, only 7 salmons were caught in the Pas river</t>
  </si>
  <si>
    <t>Not applicable.</t>
  </si>
  <si>
    <t>It was considered that abundances were too low and it was not necesary to sample on March (AR 2017).  5 sampling events are annualy done since then.</t>
  </si>
  <si>
    <t>Divertion channel of the paper mill where rotary screw trap was installed is no longer working.</t>
  </si>
  <si>
    <t>The number of electrofishing points in the river Mayor was updated  (na before, now two points per river).</t>
  </si>
  <si>
    <t>The number of electrofishing points in the river Lea was updated  (na before, now two points per river).</t>
  </si>
  <si>
    <t>The trap no longer exists.</t>
  </si>
  <si>
    <t>Column P variable should be "parr" a not "Weight". "Weight" is twice, see below. The number of electrofishing points in the river Lea was updated  (na before, now two points per river).</t>
  </si>
  <si>
    <t>Column P variable should be "Ascending individuals" a not "Weight". "Weight" is twice, see below. The trap no longer exists.</t>
  </si>
  <si>
    <t>The number of electrofishing points in the river Lea was updated  (na before now two points per river).</t>
  </si>
  <si>
    <t>Actual number (both yellow eel and silver eel individuals together)</t>
  </si>
  <si>
    <t>Random sampling. Randomly lower number of yellow eels</t>
  </si>
  <si>
    <t>It was not possible to sample at all points due to a too high flow rate.</t>
  </si>
  <si>
    <t>It was planned a minimum number of 100 measured eels, including silver stage and yellow stage. 171 was achieved. It was a mistake the planning of 100  silver eels and 100 yellow eels and it will be coorected in next update of the WP.</t>
  </si>
  <si>
    <t>June 30th. European eel. Authorized vessels  / June 30th. European eel. Authorized waters  / September 30th. European eel.Fishing activities and biological information  / October 30th. European eel. IUU fishing activities (if any)</t>
  </si>
  <si>
    <t>Spain does not follow this recommendation yet. It is expecting to start with the work in 2023.</t>
  </si>
  <si>
    <r>
      <t>Type of variables (E/S</t>
    </r>
    <r>
      <rPr>
        <sz val="10"/>
        <rFont val="Arial"/>
        <family val="2"/>
      </rPr>
      <t>)</t>
    </r>
  </si>
  <si>
    <r>
      <t>biennial sampling (even years). Expected number based on the average for the period 2014-2018 in the 1st part of the survey. Sampling protocol: 50 specimens/range of 10 cm/sex.sorted by species</t>
    </r>
    <r>
      <rPr>
        <i/>
        <sz val="10"/>
        <rFont val="Arial"/>
        <family val="2"/>
      </rPr>
      <t xml:space="preserve"> (S. fasciatus, S. norvegicus and juvenile Sebastes)</t>
    </r>
  </si>
  <si>
    <r>
      <t>higly migratory species (</t>
    </r>
    <r>
      <rPr>
        <i/>
        <sz val="10"/>
        <rFont val="Arial"/>
        <family val="2"/>
      </rPr>
      <t>Tetrapturus</t>
    </r>
    <r>
      <rPr>
        <sz val="10"/>
        <rFont val="Arial"/>
        <family val="2"/>
      </rPr>
      <t xml:space="preserve"> spp)</t>
    </r>
  </si>
  <si>
    <r>
      <t>higly migratory species (</t>
    </r>
    <r>
      <rPr>
        <i/>
        <sz val="10"/>
        <rFont val="Arial"/>
        <family val="2"/>
      </rPr>
      <t>Makaira</t>
    </r>
    <r>
      <rPr>
        <sz val="10"/>
        <rFont val="Arial"/>
        <family val="2"/>
      </rPr>
      <t xml:space="preserve"> spp)</t>
    </r>
  </si>
  <si>
    <r>
      <t>higly migratory species (</t>
    </r>
    <r>
      <rPr>
        <i/>
        <sz val="10"/>
        <rFont val="Arial"/>
        <family val="2"/>
      </rPr>
      <t>Istiophorus albicans</t>
    </r>
    <r>
      <rPr>
        <sz val="10"/>
        <rFont val="Arial"/>
        <family val="2"/>
      </rPr>
      <t>)</t>
    </r>
  </si>
  <si>
    <r>
      <t>higly migratory species (</t>
    </r>
    <r>
      <rPr>
        <i/>
        <sz val="10"/>
        <rFont val="Arial"/>
        <family val="2"/>
      </rPr>
      <t>Thunnus alalunga</t>
    </r>
    <r>
      <rPr>
        <sz val="10"/>
        <rFont val="Arial"/>
        <family val="2"/>
      </rPr>
      <t>)</t>
    </r>
  </si>
  <si>
    <r>
      <t xml:space="preserve">TAC set for </t>
    </r>
    <r>
      <rPr>
        <i/>
        <sz val="10"/>
        <rFont val="Arial"/>
        <family val="2"/>
      </rPr>
      <t>Sebastes</t>
    </r>
    <r>
      <rPr>
        <sz val="10"/>
        <rFont val="Arial"/>
        <family val="2"/>
      </rPr>
      <t xml:space="preserve"> spp.</t>
    </r>
  </si>
  <si>
    <r>
      <t xml:space="preserve">TAC set for </t>
    </r>
    <r>
      <rPr>
        <i/>
        <sz val="10"/>
        <rFont val="Arial"/>
        <family val="2"/>
      </rPr>
      <t>Pandalus borealis.</t>
    </r>
  </si>
  <si>
    <r>
      <t xml:space="preserve">Landed as </t>
    </r>
    <r>
      <rPr>
        <i/>
        <sz val="10"/>
        <rFont val="Arial"/>
        <family val="2"/>
      </rPr>
      <t>Merluccius</t>
    </r>
    <r>
      <rPr>
        <sz val="10"/>
        <rFont val="Arial"/>
        <family val="2"/>
      </rPr>
      <t xml:space="preserve"> spp</t>
    </r>
  </si>
  <si>
    <r>
      <t xml:space="preserve">National importance in Canary EEZ. Sampled  by species as </t>
    </r>
    <r>
      <rPr>
        <i/>
        <sz val="10"/>
        <rFont val="Arial"/>
        <family val="2"/>
      </rPr>
      <t>M. senegalensis</t>
    </r>
    <r>
      <rPr>
        <sz val="10"/>
        <rFont val="Arial"/>
        <family val="2"/>
      </rPr>
      <t xml:space="preserve"> and </t>
    </r>
    <r>
      <rPr>
        <i/>
        <sz val="10"/>
        <rFont val="Arial"/>
        <family val="2"/>
      </rPr>
      <t>M. polli.</t>
    </r>
    <r>
      <rPr>
        <sz val="10"/>
        <rFont val="Arial"/>
        <family val="2"/>
      </rPr>
      <t xml:space="preserve"> Share in EU landings estimated from 2017&amp;2019 data. </t>
    </r>
  </si>
  <si>
    <r>
      <t xml:space="preserve">National importance in Canary EEZ. Commercial species are only </t>
    </r>
    <r>
      <rPr>
        <i/>
        <sz val="10"/>
        <rFont val="Arial"/>
        <family val="2"/>
      </rPr>
      <t>S. officinalis</t>
    </r>
    <r>
      <rPr>
        <sz val="10"/>
        <rFont val="Arial"/>
        <family val="2"/>
      </rPr>
      <t xml:space="preserve"> and </t>
    </r>
    <r>
      <rPr>
        <i/>
        <sz val="10"/>
        <rFont val="Arial"/>
        <family val="2"/>
      </rPr>
      <t>S. hierredda</t>
    </r>
    <r>
      <rPr>
        <sz val="10"/>
        <rFont val="Arial"/>
        <family val="2"/>
      </rPr>
      <t>. Fleets not fully operative in the reference period (No SFPA in GBissau in 2018)</t>
    </r>
  </si>
  <si>
    <r>
      <t xml:space="preserve">National importance in Canary EEZ. Landed as </t>
    </r>
    <r>
      <rPr>
        <i/>
        <sz val="10"/>
        <rFont val="Arial"/>
        <family val="2"/>
      </rPr>
      <t>Trachurus</t>
    </r>
    <r>
      <rPr>
        <sz val="10"/>
        <rFont val="Arial"/>
        <family val="2"/>
      </rPr>
      <t xml:space="preserve"> spp but sampling by species</t>
    </r>
  </si>
  <si>
    <r>
      <t xml:space="preserve">Correct name: </t>
    </r>
    <r>
      <rPr>
        <i/>
        <sz val="10"/>
        <rFont val="Arial"/>
        <family val="2"/>
      </rPr>
      <t>Chelidonichthys cuculus</t>
    </r>
  </si>
  <si>
    <r>
      <t xml:space="preserve">TAC set for </t>
    </r>
    <r>
      <rPr>
        <i/>
        <sz val="10"/>
        <rFont val="Arial"/>
        <family val="2"/>
      </rPr>
      <t>Coryphaenoides rupestris</t>
    </r>
    <r>
      <rPr>
        <sz val="10"/>
        <rFont val="Arial"/>
        <family val="2"/>
      </rPr>
      <t xml:space="preserve"> and </t>
    </r>
    <r>
      <rPr>
        <i/>
        <sz val="10"/>
        <rFont val="Arial"/>
        <family val="2"/>
      </rPr>
      <t>Macrourus berglax</t>
    </r>
    <r>
      <rPr>
        <sz val="10"/>
        <rFont val="Arial"/>
        <family val="2"/>
      </rPr>
      <t>. % EU TAC based on the stock of areas ICES  8, 9,10 , 12, 14 where ESP carry out most catches of this species</t>
    </r>
  </si>
  <si>
    <r>
      <t xml:space="preserve">TAC set for </t>
    </r>
    <r>
      <rPr>
        <i/>
        <sz val="10"/>
        <rFont val="Arial"/>
        <family val="2"/>
      </rPr>
      <t>Lepidorhombu</t>
    </r>
    <r>
      <rPr>
        <sz val="10"/>
        <rFont val="Arial"/>
        <family val="2"/>
      </rPr>
      <t xml:space="preserve">s spp.  and landings are not separated. The capture of this species in this area is marginal to the capture made from the fisheries in area 7. It is impossible to separate both origins in the landings.  
Despite the fact that the average is greater than 200 tons, the fact that a vessel fishes in this zone, bordering to zone 7, is unpredictable, so its sampling is not planned a priori, although it will be done whenever possible. </t>
    </r>
  </si>
  <si>
    <r>
      <t xml:space="preserve">TAC set for </t>
    </r>
    <r>
      <rPr>
        <i/>
        <sz val="10"/>
        <rFont val="Arial"/>
        <family val="2"/>
      </rPr>
      <t>Lepidorhombus</t>
    </r>
    <r>
      <rPr>
        <sz val="10"/>
        <rFont val="Arial"/>
        <family val="2"/>
      </rPr>
      <t xml:space="preserve"> spp.  and landings are not separated.</t>
    </r>
  </si>
  <si>
    <r>
      <t xml:space="preserve">TAC set for </t>
    </r>
    <r>
      <rPr>
        <i/>
        <sz val="10"/>
        <rFont val="Arial"/>
        <family val="2"/>
      </rPr>
      <t>Lepidorhombus</t>
    </r>
    <r>
      <rPr>
        <sz val="10"/>
        <rFont val="Arial"/>
        <family val="2"/>
      </rPr>
      <t xml:space="preserve"> spp.  and landings are not separated.Very few catches of this species in areas 8c and 9a</t>
    </r>
  </si>
  <si>
    <r>
      <t xml:space="preserve">Not planned. It was collected in the concurrent sampling. 
Species written incorrectly: </t>
    </r>
    <r>
      <rPr>
        <i/>
        <sz val="10"/>
        <rFont val="Arial"/>
        <family val="2"/>
      </rPr>
      <t>L.piscatorius</t>
    </r>
  </si>
  <si>
    <r>
      <t xml:space="preserve">Species written incorrectly: </t>
    </r>
    <r>
      <rPr>
        <i/>
        <sz val="10"/>
        <rFont val="Arial"/>
        <family val="2"/>
      </rPr>
      <t>L. piscatorius</t>
    </r>
  </si>
  <si>
    <r>
      <t xml:space="preserve">EU TAC for </t>
    </r>
    <r>
      <rPr>
        <i/>
        <sz val="10"/>
        <rFont val="Arial"/>
        <family val="2"/>
      </rPr>
      <t>Microstomus kitt</t>
    </r>
    <r>
      <rPr>
        <sz val="10"/>
        <rFont val="Arial"/>
        <family val="2"/>
      </rPr>
      <t xml:space="preserve"> and </t>
    </r>
    <r>
      <rPr>
        <i/>
        <sz val="10"/>
        <rFont val="Arial"/>
        <family val="2"/>
      </rPr>
      <t>Glyptocephalus cynoglossus</t>
    </r>
    <r>
      <rPr>
        <sz val="10"/>
        <rFont val="Arial"/>
        <family val="2"/>
      </rPr>
      <t xml:space="preserve"> together.</t>
    </r>
  </si>
  <si>
    <r>
      <t xml:space="preserve">TAC set for </t>
    </r>
    <r>
      <rPr>
        <i/>
        <sz val="10"/>
        <rFont val="Arial"/>
        <family val="2"/>
      </rPr>
      <t>Sebastes</t>
    </r>
    <r>
      <rPr>
        <sz val="10"/>
        <rFont val="Arial"/>
        <family val="2"/>
      </rPr>
      <t xml:space="preserve"> spp. The data will be taken from the "Deep pelagic stock" of Sebastes mentella</t>
    </r>
  </si>
  <si>
    <r>
      <t xml:space="preserve">TAC set for </t>
    </r>
    <r>
      <rPr>
        <i/>
        <sz val="10"/>
        <rFont val="Arial"/>
        <family val="2"/>
      </rPr>
      <t>Solea</t>
    </r>
    <r>
      <rPr>
        <sz val="10"/>
        <rFont val="Arial"/>
        <family val="2"/>
      </rPr>
      <t xml:space="preserve"> spp.</t>
    </r>
  </si>
  <si>
    <r>
      <t xml:space="preserve">TAC set for </t>
    </r>
    <r>
      <rPr>
        <i/>
        <sz val="10"/>
        <rFont val="Arial"/>
        <family val="2"/>
      </rPr>
      <t>Trachurus</t>
    </r>
    <r>
      <rPr>
        <sz val="10"/>
        <rFont val="Arial"/>
        <family val="2"/>
      </rPr>
      <t xml:space="preserve">  spp. SPAIN TAC=1% for 4b, 4c y 7d; 11,59 % for  7a-c, 7e-k, 8; 89,55 % for 8c</t>
    </r>
  </si>
  <si>
    <r>
      <t xml:space="preserve">TAC set for </t>
    </r>
    <r>
      <rPr>
        <i/>
        <sz val="10"/>
        <rFont val="Arial"/>
        <family val="2"/>
      </rPr>
      <t>Trachurus</t>
    </r>
    <r>
      <rPr>
        <sz val="10"/>
        <rFont val="Arial"/>
        <family val="2"/>
      </rPr>
      <t xml:space="preserve">  spp. SPAIN TAC=25,87 % for 9</t>
    </r>
  </si>
  <si>
    <r>
      <t xml:space="preserve">TAC set for </t>
    </r>
    <r>
      <rPr>
        <i/>
        <sz val="10"/>
        <rFont val="Arial"/>
        <family val="2"/>
      </rPr>
      <t>Trachurus</t>
    </r>
    <r>
      <rPr>
        <sz val="10"/>
        <rFont val="Arial"/>
        <family val="2"/>
      </rPr>
      <t xml:space="preserve">  spp.  and landings are not separated from </t>
    </r>
    <r>
      <rPr>
        <i/>
        <sz val="10"/>
        <rFont val="Arial"/>
        <family val="2"/>
      </rPr>
      <t>T. trachurus</t>
    </r>
  </si>
  <si>
    <r>
      <t xml:space="preserve">Correct name: </t>
    </r>
    <r>
      <rPr>
        <i/>
        <sz val="10"/>
        <rFont val="Arial"/>
        <family val="2"/>
      </rPr>
      <t>Penaeus notialis</t>
    </r>
    <r>
      <rPr>
        <sz val="10"/>
        <rFont val="Arial"/>
        <family val="2"/>
      </rPr>
      <t>. Share in EU landings estimated from 2017&amp;2019 data. No SFPA UE-Guinea Bissau in 2018. Source: RCG-LDF_2021 (Estimated from landings of Penaeus spp due to probable misidentification of Aristeus species. )</t>
    </r>
  </si>
  <si>
    <r>
      <t xml:space="preserve">Landed as </t>
    </r>
    <r>
      <rPr>
        <i/>
        <sz val="10"/>
        <rFont val="Arial"/>
        <family val="2"/>
      </rPr>
      <t>Merluccius</t>
    </r>
    <r>
      <rPr>
        <sz val="10"/>
        <rFont val="Arial"/>
        <family val="2"/>
      </rPr>
      <t xml:space="preserve"> spp (90% of landing)</t>
    </r>
  </si>
  <si>
    <r>
      <t xml:space="preserve">Landed as </t>
    </r>
    <r>
      <rPr>
        <i/>
        <sz val="10"/>
        <rFont val="Arial"/>
        <family val="2"/>
      </rPr>
      <t>Sepia</t>
    </r>
    <r>
      <rPr>
        <sz val="10"/>
        <rFont val="Arial"/>
        <family val="2"/>
      </rPr>
      <t xml:space="preserve"> spp</t>
    </r>
  </si>
  <si>
    <r>
      <t xml:space="preserve">Sampled  by species as </t>
    </r>
    <r>
      <rPr>
        <i/>
        <sz val="10"/>
        <rFont val="Arial"/>
        <family val="2"/>
      </rPr>
      <t>Trachurus trachurus</t>
    </r>
    <r>
      <rPr>
        <sz val="10"/>
        <rFont val="Arial"/>
        <family val="2"/>
      </rPr>
      <t xml:space="preserve"> and </t>
    </r>
    <r>
      <rPr>
        <i/>
        <sz val="10"/>
        <rFont val="Arial"/>
        <family val="2"/>
      </rPr>
      <t>Trachurus trecae</t>
    </r>
    <r>
      <rPr>
        <sz val="10"/>
        <rFont val="Arial"/>
        <family val="2"/>
      </rPr>
      <t>. See at the end of the table.</t>
    </r>
  </si>
  <si>
    <r>
      <t>higly migratory species (</t>
    </r>
    <r>
      <rPr>
        <i/>
        <sz val="10"/>
        <rFont val="Arial"/>
        <family val="2"/>
      </rPr>
      <t>Thunnus thynnus</t>
    </r>
    <r>
      <rPr>
        <sz val="10"/>
        <rFont val="Arial"/>
        <family val="2"/>
      </rPr>
      <t>)</t>
    </r>
  </si>
  <si>
    <r>
      <t>higly migratory species (</t>
    </r>
    <r>
      <rPr>
        <i/>
        <sz val="10"/>
        <rFont val="Arial"/>
        <family val="2"/>
      </rPr>
      <t>Thunnus obesus</t>
    </r>
    <r>
      <rPr>
        <sz val="10"/>
        <rFont val="Arial"/>
        <family val="2"/>
      </rPr>
      <t>)</t>
    </r>
  </si>
  <si>
    <r>
      <t xml:space="preserve">Market stock specific sampling of </t>
    </r>
    <r>
      <rPr>
        <i/>
        <sz val="10"/>
        <rFont val="Arial"/>
        <family val="2"/>
      </rPr>
      <t>E. encrasicolus</t>
    </r>
    <r>
      <rPr>
        <sz val="10"/>
        <rFont val="Arial"/>
        <family val="2"/>
      </rPr>
      <t xml:space="preserve"> in the port of Barbate (where 100% of the landing places in Spain are covered). Biweekly basis. 2 months of closed season.</t>
    </r>
  </si>
  <si>
    <r>
      <t xml:space="preserve">Market stock specific sampling of </t>
    </r>
    <r>
      <rPr>
        <i/>
        <sz val="10"/>
        <rFont val="Arial"/>
        <family val="2"/>
      </rPr>
      <t>Merluccius spp</t>
    </r>
    <r>
      <rPr>
        <sz val="10"/>
        <rFont val="Arial"/>
        <family val="2"/>
      </rPr>
      <t xml:space="preserve"> in the port of Cádiz (where 100% of the landing places in Spain are covered). Fresh fish trawlers</t>
    </r>
  </si>
  <si>
    <r>
      <t xml:space="preserve">see texbox 2.5. 
Recovery plan for Mediterranean stock of </t>
    </r>
    <r>
      <rPr>
        <i/>
        <sz val="10"/>
        <rFont val="Arial"/>
        <family val="2"/>
      </rPr>
      <t>Thunnus alalunga</t>
    </r>
    <r>
      <rPr>
        <sz val="10"/>
        <rFont val="Arial"/>
        <family val="2"/>
      </rPr>
      <t xml:space="preserve"> reduced the PSU. Compensated with LL_MED_Port
column AG, weighted hooks in mesopelagic longlines</t>
    </r>
  </si>
  <si>
    <r>
      <t xml:space="preserve">Grid database ICES WGACEGG. </t>
    </r>
    <r>
      <rPr>
        <u/>
        <sz val="10"/>
        <rFont val="Arial"/>
        <family val="2"/>
      </rPr>
      <t>https://community.ices.dk/ExpertGroups/wgacegg/SitePages/HomePage.aspx?RootFolder=%2FExpertGroups%2Fwgacegg%2F2020%20Meeting%20Documents%2F06%2E%20Data&amp;FolderCTID=0x012000F34CB92CB4CD3D4EA424ADBDEF7439AC&amp;View=%7B3F76DBAE%2DB730%2D4E27%2DADE7%2D87D6C20FE3C5%7D</t>
    </r>
  </si>
  <si>
    <t xml:space="preserve">The routinary survey  could not be done due to some problems with the Data Protection Regulation. A new sampling squeme has been designed  during 2022 and will be carried out during 2023. </t>
  </si>
  <si>
    <t>Two points sampling in Nansa river.</t>
  </si>
  <si>
    <t>v4_20230621</t>
  </si>
  <si>
    <t>Spain Annual Report for data collection in the fisheries and aquaculture sectors</t>
  </si>
  <si>
    <t>2023, March-June</t>
  </si>
  <si>
    <t>2023, July</t>
  </si>
  <si>
    <t>2024, December</t>
  </si>
  <si>
    <t>2023, June</t>
  </si>
  <si>
    <t>2023, March</t>
  </si>
  <si>
    <t>2023, September, 1st</t>
  </si>
  <si>
    <t>2023, June, 1st</t>
  </si>
  <si>
    <t>2023, April 1st</t>
  </si>
  <si>
    <t>2023, March, 7th</t>
  </si>
  <si>
    <t>2023, January, 30th</t>
  </si>
  <si>
    <t>2023, September, 15th</t>
  </si>
  <si>
    <t>Due to an error, this line was not included in the WorK Plan. For this reason, it is included in the Annual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</si>
</sst>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 d"/>
    <numFmt numFmtId="165" formatCode="m\-d"/>
    <numFmt numFmtId="166" formatCode="m\,\ d\,\ yy"/>
    <numFmt numFmtId="167" formatCode="0.0"/>
    <numFmt numFmtId="168" formatCode="0.0%"/>
    <numFmt numFmtId="169" formatCode="0.000%"/>
  </numFmts>
  <fonts count="76"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color rgb="FFFF0000"/>
      <name val="Arial"/>
      <family val="2"/>
    </font>
    <font>
      <strike/>
      <sz val="10"/>
      <color rgb="FFFF0000"/>
      <name val="Arial"/>
      <family val="2"/>
    </font>
    <font>
      <sz val="10"/>
      <color theme="1"/>
      <name val="Calibri"/>
      <family val="2"/>
    </font>
    <font>
      <b/>
      <sz val="10"/>
      <color rgb="FF0000FF"/>
      <name val="Arial"/>
      <family val="2"/>
    </font>
    <font>
      <i/>
      <sz val="10"/>
      <color theme="1"/>
      <name val="Arial"/>
      <family val="2"/>
    </font>
    <font>
      <sz val="10"/>
      <color rgb="FF000000"/>
      <name val="Arial"/>
      <family val="2"/>
    </font>
    <font>
      <sz val="10"/>
      <name val="Arial"/>
      <family val="2"/>
    </font>
    <font>
      <b/>
      <sz val="10"/>
      <name val="Arial"/>
      <family val="2"/>
    </font>
    <font>
      <b/>
      <sz val="12"/>
      <name val="Arial"/>
      <family val="2"/>
    </font>
    <font>
      <b/>
      <sz val="11"/>
      <name val="Arial"/>
      <family val="2"/>
    </font>
    <font>
      <sz val="10"/>
      <name val="Calibri"/>
      <family val="2"/>
      <charset val="1"/>
    </font>
    <font>
      <b/>
      <sz val="10"/>
      <name val="Calibri"/>
      <family val="2"/>
    </font>
    <font>
      <sz val="10"/>
      <name val="Calibri"/>
      <family val="2"/>
    </font>
    <font>
      <i/>
      <sz val="10"/>
      <name val="Arial"/>
      <family val="2"/>
    </font>
    <font>
      <sz val="10"/>
      <color rgb="FF000000"/>
      <name val="Arial"/>
      <family val="2"/>
    </font>
    <font>
      <u/>
      <sz val="10"/>
      <color theme="10"/>
      <name val="Arial"/>
      <family val="2"/>
    </font>
    <font>
      <u/>
      <sz val="10"/>
      <color theme="10"/>
      <name val="Arial"/>
      <family val="2"/>
    </font>
    <font>
      <u/>
      <sz val="11"/>
      <color theme="10"/>
      <name val="Calibri"/>
      <family val="2"/>
    </font>
    <font>
      <u/>
      <sz val="9.9"/>
      <color theme="10"/>
      <name val="Calibri"/>
      <family val="2"/>
    </font>
    <font>
      <sz val="10"/>
      <color indexed="8"/>
      <name val="Arial"/>
      <family val="2"/>
    </font>
    <font>
      <sz val="11"/>
      <color indexed="8"/>
      <name val="Calibri"/>
      <family val="2"/>
    </font>
    <font>
      <sz val="10"/>
      <color indexed="9"/>
      <name val="Arial"/>
      <family val="2"/>
    </font>
    <font>
      <sz val="11"/>
      <color indexed="9"/>
      <name val="Calibri"/>
      <family val="2"/>
    </font>
    <font>
      <b/>
      <sz val="10"/>
      <color indexed="63"/>
      <name val="Arial"/>
      <family val="2"/>
    </font>
    <font>
      <b/>
      <sz val="10"/>
      <color indexed="52"/>
      <name val="Arial"/>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color indexed="62"/>
      <name val="Arial"/>
      <family val="2"/>
    </font>
    <font>
      <b/>
      <sz val="11"/>
      <color indexed="62"/>
      <name val="Calibri"/>
      <family val="2"/>
    </font>
    <font>
      <sz val="11"/>
      <color indexed="62"/>
      <name val="Calibri"/>
      <family val="2"/>
    </font>
    <font>
      <b/>
      <sz val="10"/>
      <color indexed="8"/>
      <name val="Arial"/>
      <family val="2"/>
    </font>
    <font>
      <i/>
      <sz val="10"/>
      <color indexed="23"/>
      <name val="Arial"/>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8"/>
      <color indexed="56"/>
      <name val="Cambria"/>
      <family val="2"/>
    </font>
    <font>
      <sz val="10"/>
      <color indexed="10"/>
      <name val="Arial"/>
      <family val="2"/>
    </font>
    <font>
      <strike/>
      <sz val="10"/>
      <name val="Arial"/>
      <family val="2"/>
    </font>
    <font>
      <b/>
      <i/>
      <sz val="10"/>
      <name val="Arial"/>
      <family val="2"/>
    </font>
    <font>
      <b/>
      <sz val="24"/>
      <name val="Arial"/>
      <family val="2"/>
    </font>
    <font>
      <sz val="14"/>
      <name val="Arial"/>
      <family val="2"/>
    </font>
    <font>
      <b/>
      <sz val="14"/>
      <name val="Arial"/>
      <family val="2"/>
    </font>
    <font>
      <sz val="11"/>
      <name val="Calibri"/>
      <family val="2"/>
      <charset val="1"/>
    </font>
    <font>
      <sz val="10"/>
      <color theme="8"/>
      <name val="Arial"/>
      <family val="2"/>
    </font>
    <font>
      <sz val="10"/>
      <color theme="9"/>
      <name val="Arial"/>
      <family val="2"/>
    </font>
    <font>
      <sz val="10"/>
      <color rgb="FF8EA9DB"/>
      <name val="Arial"/>
      <family val="2"/>
    </font>
    <font>
      <sz val="10"/>
      <name val="Arial"/>
      <family val="2"/>
    </font>
    <font>
      <sz val="11"/>
      <color rgb="FF000000"/>
      <name val="Calibri"/>
      <family val="2"/>
      <charset val="1"/>
    </font>
    <font>
      <i/>
      <sz val="10"/>
      <name val="Calibri"/>
      <family val="2"/>
    </font>
    <font>
      <u/>
      <sz val="10"/>
      <name val="Calibri"/>
      <family val="2"/>
    </font>
    <font>
      <u/>
      <sz val="10"/>
      <name val="Arial"/>
      <family val="2"/>
    </font>
    <font>
      <sz val="11"/>
      <name val="Calibri"/>
      <family val="2"/>
      <scheme val="minor"/>
    </font>
    <font>
      <i/>
      <sz val="11"/>
      <name val="Calibri"/>
      <family val="2"/>
      <scheme val="minor"/>
    </font>
    <font>
      <sz val="10"/>
      <name val="Calibri"/>
      <family val="2"/>
      <scheme val="minor"/>
    </font>
    <font>
      <sz val="11"/>
      <name val="Calibri"/>
      <family val="2"/>
    </font>
    <font>
      <u/>
      <sz val="10"/>
      <name val="Roboto"/>
    </font>
    <font>
      <u/>
      <sz val="11"/>
      <name val="Calibri"/>
      <family val="2"/>
    </font>
  </fonts>
  <fills count="51">
    <fill>
      <patternFill patternType="none"/>
    </fill>
    <fill>
      <patternFill patternType="gray125"/>
    </fill>
    <fill>
      <patternFill patternType="solid">
        <fgColor rgb="FFFFFFFF"/>
        <bgColor rgb="FFFFFFFF"/>
      </patternFill>
    </fill>
    <fill>
      <patternFill patternType="solid">
        <fgColor rgb="FFFFFFFF"/>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24"/>
      </patternFill>
    </fill>
    <fill>
      <patternFill patternType="solid">
        <fgColor indexed="24"/>
        <bgColor indexed="41"/>
      </patternFill>
    </fill>
    <fill>
      <patternFill patternType="solid">
        <fgColor indexed="26"/>
        <bgColor indexed="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22"/>
        <bgColor indexed="31"/>
      </patternFill>
    </fill>
    <fill>
      <patternFill patternType="solid">
        <fgColor indexed="43"/>
        <bgColor indexed="26"/>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54"/>
        <bgColor indexed="19"/>
      </patternFill>
    </fill>
    <fill>
      <patternFill patternType="solid">
        <fgColor theme="0" tint="-0.14999847407452621"/>
        <bgColor indexed="64"/>
      </patternFill>
    </fill>
    <fill>
      <patternFill patternType="solid">
        <fgColor theme="0" tint="-0.14999847407452621"/>
        <bgColor rgb="FFFFFFFF"/>
      </patternFill>
    </fill>
    <fill>
      <patternFill patternType="solid">
        <fgColor theme="7" tint="0.79998168889431442"/>
        <bgColor indexed="64"/>
      </patternFill>
    </fill>
    <fill>
      <patternFill patternType="solid">
        <fgColor rgb="FFD9D9D9"/>
        <bgColor indexed="64"/>
      </patternFill>
    </fill>
    <fill>
      <patternFill patternType="solid">
        <fgColor rgb="FFD9D9D9"/>
        <bgColor rgb="FFD9D9D9"/>
      </patternFill>
    </fill>
    <fill>
      <patternFill patternType="solid">
        <fgColor theme="0" tint="-0.14999847407452621"/>
        <bgColor rgb="FFD9D9D9"/>
      </patternFill>
    </fill>
    <fill>
      <patternFill patternType="solid">
        <fgColor theme="0" tint="-0.14999847407452621"/>
        <bgColor rgb="FFCCCCCC"/>
      </patternFill>
    </fill>
    <fill>
      <patternFill patternType="solid">
        <fgColor rgb="FFFFFF99"/>
        <bgColor indexed="64"/>
      </patternFill>
    </fill>
    <fill>
      <patternFill patternType="solid">
        <fgColor rgb="FFFFFF99"/>
        <bgColor rgb="FFD9D9D9"/>
      </patternFill>
    </fill>
    <fill>
      <patternFill patternType="solid">
        <fgColor rgb="FFD9D9D9"/>
        <bgColor rgb="FF000000"/>
      </patternFill>
    </fill>
    <fill>
      <patternFill patternType="solid">
        <fgColor rgb="FFFFFF99"/>
        <bgColor rgb="FFFFFF00"/>
      </patternFill>
    </fill>
    <fill>
      <patternFill patternType="solid">
        <fgColor theme="0" tint="-0.14999847407452621"/>
        <bgColor rgb="FFFFFF00"/>
      </patternFill>
    </fill>
    <fill>
      <patternFill patternType="solid">
        <fgColor theme="0" tint="-0.14999847407452621"/>
        <bgColor rgb="FF000000"/>
      </patternFill>
    </fill>
    <fill>
      <patternFill patternType="solid">
        <fgColor rgb="FFCCCCCC"/>
        <bgColor rgb="FFCCCCCC"/>
      </patternFill>
    </fill>
    <fill>
      <patternFill patternType="solid">
        <fgColor rgb="FFFFFF99"/>
        <bgColor rgb="FF000000"/>
      </patternFill>
    </fill>
    <fill>
      <patternFill patternType="solid">
        <fgColor rgb="FFBFBFBF"/>
        <bgColor indexed="64"/>
      </patternFill>
    </fill>
    <fill>
      <patternFill patternType="solid">
        <fgColor theme="2" tint="-0.14999847407452621"/>
        <bgColor indexed="64"/>
      </patternFill>
    </fill>
    <fill>
      <patternFill patternType="solid">
        <fgColor rgb="FFD8D8D8"/>
        <bgColor rgb="FFD8D8D8"/>
      </patternFill>
    </fill>
    <fill>
      <patternFill patternType="solid">
        <fgColor theme="0" tint="-0.14999847407452621"/>
        <bgColor rgb="FFD8D8D8"/>
      </patternFill>
    </fill>
    <fill>
      <patternFill patternType="solid">
        <fgColor theme="0" tint="-0.14999847407452621"/>
        <bgColor theme="0" tint="-0.14999847407452621"/>
      </patternFill>
    </fill>
    <fill>
      <patternFill patternType="solid">
        <fgColor theme="0" tint="-0.14999847407452621"/>
        <bgColor theme="0" tint="-0.249977111117893"/>
      </patternFill>
    </fill>
    <fill>
      <patternFill patternType="solid">
        <fgColor theme="0" tint="-0.14999847407452621"/>
        <bgColor rgb="FFBFBFBF"/>
      </patternFill>
    </fill>
    <fill>
      <patternFill patternType="solid">
        <fgColor theme="0" tint="-0.14999847407452621"/>
        <bgColor indexed="43"/>
      </patternFill>
    </fill>
    <fill>
      <patternFill patternType="solid">
        <fgColor rgb="FFD9D9D9"/>
        <bgColor rgb="FFD8D8D8"/>
      </patternFill>
    </fill>
  </fills>
  <borders count="116">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bottom style="thin">
        <color indexed="64"/>
      </bottom>
      <diagonal/>
    </border>
    <border>
      <left style="thin">
        <color auto="1"/>
      </left>
      <right/>
      <top/>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bottom style="medium">
        <color indexed="64"/>
      </bottom>
      <diagonal/>
    </border>
    <border>
      <left/>
      <right style="thin">
        <color rgb="FF000000"/>
      </right>
      <top style="thin">
        <color rgb="FF000000"/>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s>
  <cellStyleXfs count="912">
    <xf numFmtId="0" fontId="0" fillId="0" borderId="0"/>
    <xf numFmtId="0" fontId="18" fillId="0" borderId="2"/>
    <xf numFmtId="0" fontId="10" fillId="0" borderId="2"/>
    <xf numFmtId="0" fontId="27" fillId="0" borderId="2"/>
    <xf numFmtId="0" fontId="18" fillId="0" borderId="2"/>
    <xf numFmtId="0" fontId="9" fillId="0" borderId="2"/>
    <xf numFmtId="0" fontId="18"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8" fillId="0" borderId="0" applyNumberFormat="0" applyFill="0" applyBorder="0" applyAlignment="0" applyProtection="0">
      <alignment vertical="top"/>
      <protection locked="0"/>
    </xf>
    <xf numFmtId="0" fontId="8" fillId="0" borderId="2"/>
    <xf numFmtId="0" fontId="8" fillId="0" borderId="2"/>
    <xf numFmtId="0" fontId="31" fillId="0" borderId="2" applyNumberFormat="0" applyFill="0" applyBorder="0" applyAlignment="0" applyProtection="0">
      <alignment vertical="top"/>
      <protection locked="0"/>
    </xf>
    <xf numFmtId="0" fontId="27" fillId="0" borderId="2"/>
    <xf numFmtId="0" fontId="28" fillId="0" borderId="2" applyNumberFormat="0" applyFill="0" applyBorder="0" applyAlignment="0" applyProtection="0">
      <alignment vertical="top"/>
      <protection locked="0"/>
    </xf>
    <xf numFmtId="0" fontId="18" fillId="0" borderId="2"/>
    <xf numFmtId="0" fontId="30" fillId="0" borderId="2" applyNumberFormat="0" applyFill="0" applyBorder="0" applyAlignment="0" applyProtection="0">
      <alignment vertical="top"/>
      <protection locked="0"/>
    </xf>
    <xf numFmtId="0" fontId="8" fillId="0" borderId="2"/>
    <xf numFmtId="0" fontId="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18" fillId="0" borderId="2"/>
    <xf numFmtId="0" fontId="29" fillId="0" borderId="2" applyNumberFormat="0" applyFill="0" applyBorder="0" applyAlignment="0" applyProtection="0">
      <alignment vertical="top"/>
      <protection locked="0"/>
    </xf>
    <xf numFmtId="0" fontId="19" fillId="0" borderId="2"/>
    <xf numFmtId="0" fontId="7" fillId="0" borderId="2"/>
    <xf numFmtId="0" fontId="45" fillId="0" borderId="36" applyNumberFormat="0" applyFill="0" applyAlignment="0" applyProtection="0"/>
    <xf numFmtId="0" fontId="32" fillId="4" borderId="2" applyNumberFormat="0" applyBorder="0" applyAlignment="0" applyProtection="0"/>
    <xf numFmtId="0" fontId="32" fillId="5" borderId="2" applyNumberFormat="0" applyBorder="0" applyAlignment="0" applyProtection="0"/>
    <xf numFmtId="0" fontId="32" fillId="6" borderId="2" applyNumberFormat="0" applyBorder="0" applyAlignment="0" applyProtection="0"/>
    <xf numFmtId="0" fontId="32" fillId="7" borderId="2" applyNumberFormat="0" applyBorder="0" applyAlignment="0" applyProtection="0"/>
    <xf numFmtId="0" fontId="32" fillId="8" borderId="2" applyNumberFormat="0" applyBorder="0" applyAlignment="0" applyProtection="0"/>
    <xf numFmtId="0" fontId="32" fillId="9" borderId="2" applyNumberFormat="0" applyBorder="0" applyAlignment="0" applyProtection="0"/>
    <xf numFmtId="0" fontId="33" fillId="10" borderId="2" applyNumberFormat="0" applyBorder="0" applyAlignment="0" applyProtection="0"/>
    <xf numFmtId="0" fontId="33" fillId="9" borderId="2" applyNumberFormat="0" applyBorder="0" applyAlignment="0" applyProtection="0"/>
    <xf numFmtId="0" fontId="33" fillId="11" borderId="2" applyNumberFormat="0" applyBorder="0" applyAlignment="0" applyProtection="0"/>
    <xf numFmtId="0" fontId="33" fillId="10" borderId="2" applyNumberFormat="0" applyBorder="0" applyAlignment="0" applyProtection="0"/>
    <xf numFmtId="0" fontId="33" fillId="8" borderId="2" applyNumberFormat="0" applyBorder="0" applyAlignment="0" applyProtection="0"/>
    <xf numFmtId="0" fontId="33" fillId="9" borderId="2" applyNumberFormat="0" applyBorder="0" applyAlignment="0" applyProtection="0"/>
    <xf numFmtId="0" fontId="32" fillId="12" borderId="2" applyNumberFormat="0" applyBorder="0" applyAlignment="0" applyProtection="0"/>
    <xf numFmtId="0" fontId="32" fillId="13" borderId="2" applyNumberFormat="0" applyBorder="0" applyAlignment="0" applyProtection="0"/>
    <xf numFmtId="0" fontId="32" fillId="14" borderId="2" applyNumberFormat="0" applyBorder="0" applyAlignment="0" applyProtection="0"/>
    <xf numFmtId="0" fontId="32" fillId="7" borderId="2" applyNumberFormat="0" applyBorder="0" applyAlignment="0" applyProtection="0"/>
    <xf numFmtId="0" fontId="32" fillId="12" borderId="2" applyNumberFormat="0" applyBorder="0" applyAlignment="0" applyProtection="0"/>
    <xf numFmtId="0" fontId="32" fillId="15" borderId="2" applyNumberFormat="0" applyBorder="0" applyAlignment="0" applyProtection="0"/>
    <xf numFmtId="0" fontId="33" fillId="16" borderId="2" applyNumberFormat="0" applyBorder="0" applyAlignment="0" applyProtection="0"/>
    <xf numFmtId="0" fontId="33" fillId="13" borderId="2" applyNumberFormat="0" applyBorder="0" applyAlignment="0" applyProtection="0"/>
    <xf numFmtId="0" fontId="33" fillId="17" borderId="2" applyNumberFormat="0" applyBorder="0" applyAlignment="0" applyProtection="0"/>
    <xf numFmtId="0" fontId="33" fillId="16" borderId="2" applyNumberFormat="0" applyBorder="0" applyAlignment="0" applyProtection="0"/>
    <xf numFmtId="0" fontId="33" fillId="12" borderId="2" applyNumberFormat="0" applyBorder="0" applyAlignment="0" applyProtection="0"/>
    <xf numFmtId="0" fontId="33" fillId="9" borderId="2" applyNumberFormat="0" applyBorder="0" applyAlignment="0" applyProtection="0"/>
    <xf numFmtId="0" fontId="34" fillId="18" borderId="2" applyNumberFormat="0" applyBorder="0" applyAlignment="0" applyProtection="0"/>
    <xf numFmtId="0" fontId="34" fillId="13" borderId="2" applyNumberFormat="0" applyBorder="0" applyAlignment="0" applyProtection="0"/>
    <xf numFmtId="0" fontId="34" fillId="14" borderId="2" applyNumberFormat="0" applyBorder="0" applyAlignment="0" applyProtection="0"/>
    <xf numFmtId="0" fontId="34" fillId="19" borderId="2" applyNumberFormat="0" applyBorder="0" applyAlignment="0" applyProtection="0"/>
    <xf numFmtId="0" fontId="34" fillId="20" borderId="2" applyNumberFormat="0" applyBorder="0" applyAlignment="0" applyProtection="0"/>
    <xf numFmtId="0" fontId="34" fillId="21" borderId="2" applyNumberFormat="0" applyBorder="0" applyAlignment="0" applyProtection="0"/>
    <xf numFmtId="0" fontId="35" fillId="20" borderId="2" applyNumberFormat="0" applyBorder="0" applyAlignment="0" applyProtection="0"/>
    <xf numFmtId="0" fontId="35" fillId="13" borderId="2" applyNumberFormat="0" applyBorder="0" applyAlignment="0" applyProtection="0"/>
    <xf numFmtId="0" fontId="35" fillId="17" borderId="2" applyNumberFormat="0" applyBorder="0" applyAlignment="0" applyProtection="0"/>
    <xf numFmtId="0" fontId="35" fillId="16" borderId="2" applyNumberFormat="0" applyBorder="0" applyAlignment="0" applyProtection="0"/>
    <xf numFmtId="0" fontId="35" fillId="20" borderId="2" applyNumberFormat="0" applyBorder="0" applyAlignment="0" applyProtection="0"/>
    <xf numFmtId="0" fontId="35" fillId="9" borderId="2" applyNumberFormat="0" applyBorder="0" applyAlignment="0" applyProtection="0"/>
    <xf numFmtId="0" fontId="36" fillId="16" borderId="21" applyNumberFormat="0" applyAlignment="0" applyProtection="0"/>
    <xf numFmtId="0" fontId="37" fillId="16" borderId="22" applyNumberFormat="0" applyAlignment="0" applyProtection="0"/>
    <xf numFmtId="0" fontId="38" fillId="6" borderId="2" applyNumberFormat="0" applyBorder="0" applyAlignment="0" applyProtection="0"/>
    <xf numFmtId="0" fontId="39" fillId="10" borderId="22" applyNumberFormat="0" applyAlignment="0" applyProtection="0"/>
    <xf numFmtId="0" fontId="40" fillId="25" borderId="23" applyNumberFormat="0" applyAlignment="0" applyProtection="0"/>
    <xf numFmtId="0" fontId="41" fillId="0" borderId="24" applyNumberFormat="0" applyFill="0" applyAlignment="0" applyProtection="0"/>
    <xf numFmtId="0" fontId="42" fillId="9" borderId="22" applyNumberFormat="0" applyAlignment="0" applyProtection="0"/>
    <xf numFmtId="0" fontId="43" fillId="0" borderId="2" applyNumberFormat="0" applyFill="0" applyBorder="0" applyAlignment="0" applyProtection="0"/>
    <xf numFmtId="0" fontId="35" fillId="20" borderId="2" applyNumberFormat="0" applyBorder="0" applyAlignment="0" applyProtection="0"/>
    <xf numFmtId="0" fontId="35" fillId="22" borderId="2" applyNumberFormat="0" applyBorder="0" applyAlignment="0" applyProtection="0"/>
    <xf numFmtId="0" fontId="35" fillId="23" borderId="2" applyNumberFormat="0" applyBorder="0" applyAlignment="0" applyProtection="0"/>
    <xf numFmtId="0" fontId="35" fillId="26" borderId="2" applyNumberFormat="0" applyBorder="0" applyAlignment="0" applyProtection="0"/>
    <xf numFmtId="0" fontId="35" fillId="20" borderId="2" applyNumberFormat="0" applyBorder="0" applyAlignment="0" applyProtection="0"/>
    <xf numFmtId="0" fontId="35" fillId="24" borderId="2" applyNumberFormat="0" applyBorder="0" applyAlignment="0" applyProtection="0"/>
    <xf numFmtId="0" fontId="44" fillId="9" borderId="22" applyNumberFormat="0" applyAlignment="0" applyProtection="0"/>
    <xf numFmtId="0" fontId="45" fillId="0" borderId="25" applyNumberFormat="0" applyFill="0" applyAlignment="0" applyProtection="0"/>
    <xf numFmtId="0" fontId="46" fillId="0" borderId="2" applyNumberFormat="0" applyFill="0" applyBorder="0" applyAlignment="0" applyProtection="0"/>
    <xf numFmtId="0" fontId="47" fillId="5" borderId="2" applyNumberFormat="0" applyBorder="0" applyAlignment="0" applyProtection="0"/>
    <xf numFmtId="0" fontId="6" fillId="0" borderId="2"/>
    <xf numFmtId="0" fontId="6" fillId="0" borderId="2"/>
    <xf numFmtId="0" fontId="19" fillId="0" borderId="2"/>
    <xf numFmtId="0" fontId="19" fillId="0" borderId="2"/>
    <xf numFmtId="0" fontId="19" fillId="0" borderId="2"/>
    <xf numFmtId="0" fontId="19" fillId="0" borderId="2"/>
    <xf numFmtId="0" fontId="19" fillId="0" borderId="2"/>
    <xf numFmtId="0" fontId="6" fillId="0" borderId="2"/>
    <xf numFmtId="0" fontId="19" fillId="11" borderId="27" applyNumberFormat="0" applyAlignment="0" applyProtection="0"/>
    <xf numFmtId="0" fontId="19" fillId="11" borderId="27" applyNumberFormat="0" applyAlignment="0" applyProtection="0"/>
    <xf numFmtId="0" fontId="48" fillId="10" borderId="21" applyNumberFormat="0" applyAlignment="0" applyProtection="0"/>
    <xf numFmtId="0" fontId="6" fillId="0" borderId="2"/>
    <xf numFmtId="0" fontId="6" fillId="0" borderId="2"/>
    <xf numFmtId="0" fontId="49" fillId="0" borderId="2" applyNumberFormat="0" applyFill="0" applyBorder="0" applyAlignment="0" applyProtection="0"/>
    <xf numFmtId="0" fontId="50" fillId="0" borderId="2" applyNumberFormat="0" applyFill="0" applyBorder="0" applyAlignment="0" applyProtection="0"/>
    <xf numFmtId="0" fontId="51" fillId="0" borderId="2" applyNumberFormat="0" applyFill="0" applyBorder="0" applyAlignment="0" applyProtection="0"/>
    <xf numFmtId="0" fontId="52" fillId="0" borderId="28" applyNumberFormat="0" applyFill="0" applyAlignment="0" applyProtection="0"/>
    <xf numFmtId="0" fontId="53" fillId="0" borderId="26" applyNumberFormat="0" applyFill="0" applyAlignment="0" applyProtection="0"/>
    <xf numFmtId="0" fontId="43" fillId="0" borderId="29" applyNumberFormat="0" applyFill="0" applyAlignment="0" applyProtection="0"/>
    <xf numFmtId="0" fontId="54" fillId="0" borderId="2" applyNumberFormat="0" applyFill="0" applyBorder="0" applyAlignment="0" applyProtection="0"/>
    <xf numFmtId="0" fontId="55" fillId="0" borderId="2" applyNumberFormat="0" applyFill="0" applyBorder="0" applyAlignment="0" applyProtection="0"/>
    <xf numFmtId="9" fontId="19" fillId="0" borderId="2" applyFont="0" applyFill="0" applyBorder="0" applyAlignment="0" applyProtection="0"/>
    <xf numFmtId="0" fontId="6" fillId="0" borderId="2"/>
    <xf numFmtId="0" fontId="6" fillId="0" borderId="2"/>
    <xf numFmtId="0" fontId="29" fillId="0" borderId="2" applyNumberFormat="0" applyFill="0" applyBorder="0" applyAlignment="0" applyProtection="0"/>
    <xf numFmtId="0" fontId="6" fillId="0" borderId="2"/>
    <xf numFmtId="0" fontId="19" fillId="0" borderId="2"/>
    <xf numFmtId="0" fontId="6" fillId="0" borderId="2"/>
    <xf numFmtId="0" fontId="6" fillId="0" borderId="2"/>
    <xf numFmtId="0" fontId="6" fillId="0" borderId="2"/>
    <xf numFmtId="0" fontId="6" fillId="0" borderId="2"/>
    <xf numFmtId="0" fontId="6" fillId="0" borderId="2"/>
    <xf numFmtId="0" fontId="6" fillId="0" borderId="2"/>
    <xf numFmtId="0" fontId="6" fillId="0" borderId="2"/>
    <xf numFmtId="0" fontId="6" fillId="0" borderId="2"/>
    <xf numFmtId="0" fontId="6" fillId="0" borderId="2"/>
    <xf numFmtId="0" fontId="6" fillId="0" borderId="2"/>
    <xf numFmtId="0" fontId="6" fillId="0" borderId="2"/>
    <xf numFmtId="0" fontId="6" fillId="0" borderId="2"/>
    <xf numFmtId="0" fontId="19" fillId="0" borderId="2"/>
    <xf numFmtId="0" fontId="6" fillId="0" borderId="2"/>
    <xf numFmtId="0" fontId="6" fillId="0" borderId="2"/>
    <xf numFmtId="0" fontId="6" fillId="0" borderId="2"/>
    <xf numFmtId="0" fontId="6" fillId="0" borderId="2"/>
    <xf numFmtId="0" fontId="6" fillId="0" borderId="2"/>
    <xf numFmtId="0" fontId="6" fillId="0" borderId="2"/>
    <xf numFmtId="0" fontId="6" fillId="0" borderId="2"/>
    <xf numFmtId="0" fontId="19" fillId="0" borderId="2"/>
    <xf numFmtId="0" fontId="6" fillId="0" borderId="2"/>
    <xf numFmtId="0" fontId="6" fillId="0" borderId="2"/>
    <xf numFmtId="0" fontId="6" fillId="0" borderId="2"/>
    <xf numFmtId="0" fontId="6" fillId="0" borderId="2"/>
    <xf numFmtId="0" fontId="6" fillId="0" borderId="2"/>
    <xf numFmtId="0" fontId="36" fillId="16" borderId="30" applyNumberFormat="0" applyAlignment="0" applyProtection="0"/>
    <xf numFmtId="0" fontId="48" fillId="10" borderId="34" applyNumberFormat="0" applyAlignment="0" applyProtection="0"/>
    <xf numFmtId="0" fontId="42" fillId="9" borderId="31" applyNumberFormat="0" applyAlignment="0" applyProtection="0"/>
    <xf numFmtId="0" fontId="37" fillId="16" borderId="31" applyNumberFormat="0" applyAlignment="0" applyProtection="0"/>
    <xf numFmtId="0" fontId="45" fillId="0" borderId="32" applyNumberFormat="0" applyFill="0" applyAlignment="0" applyProtection="0"/>
    <xf numFmtId="0" fontId="19" fillId="11" borderId="37" applyNumberFormat="0" applyAlignment="0" applyProtection="0"/>
    <xf numFmtId="0" fontId="39" fillId="10" borderId="31" applyNumberFormat="0" applyAlignment="0" applyProtection="0"/>
    <xf numFmtId="0" fontId="19" fillId="11" borderId="37" applyNumberFormat="0" applyAlignment="0" applyProtection="0"/>
    <xf numFmtId="0" fontId="44" fillId="9" borderId="31" applyNumberFormat="0" applyAlignment="0" applyProtection="0"/>
    <xf numFmtId="0" fontId="19" fillId="11" borderId="33" applyNumberFormat="0" applyAlignment="0" applyProtection="0"/>
    <xf numFmtId="0" fontId="37" fillId="16" borderId="35" applyNumberFormat="0" applyAlignment="0" applyProtection="0"/>
    <xf numFmtId="0" fontId="36" fillId="16" borderId="34" applyNumberFormat="0" applyAlignment="0" applyProtection="0"/>
    <xf numFmtId="0" fontId="48" fillId="10" borderId="30" applyNumberFormat="0" applyAlignment="0" applyProtection="0"/>
    <xf numFmtId="0" fontId="42" fillId="9" borderId="35" applyNumberFormat="0" applyAlignment="0" applyProtection="0"/>
    <xf numFmtId="0" fontId="44" fillId="9" borderId="35" applyNumberFormat="0" applyAlignment="0" applyProtection="0"/>
    <xf numFmtId="0" fontId="19" fillId="11" borderId="33" applyNumberFormat="0" applyAlignment="0" applyProtection="0"/>
    <xf numFmtId="0" fontId="39" fillId="10" borderId="35" applyNumberFormat="0" applyAlignment="0" applyProtection="0"/>
    <xf numFmtId="9" fontId="27" fillId="0" borderId="0" applyFont="0" applyFill="0" applyBorder="0" applyAlignment="0" applyProtection="0"/>
    <xf numFmtId="0" fontId="5" fillId="0" borderId="2"/>
    <xf numFmtId="9" fontId="5" fillId="0" borderId="2" applyFont="0" applyFill="0" applyBorder="0" applyAlignment="0" applyProtection="0"/>
    <xf numFmtId="0" fontId="5" fillId="0" borderId="2"/>
    <xf numFmtId="0" fontId="48" fillId="10" borderId="44" applyNumberFormat="0" applyAlignment="0" applyProtection="0"/>
    <xf numFmtId="0" fontId="19" fillId="11" borderId="47" applyNumberFormat="0" applyAlignment="0" applyProtection="0"/>
    <xf numFmtId="0" fontId="19" fillId="11" borderId="47" applyNumberFormat="0" applyAlignment="0" applyProtection="0"/>
    <xf numFmtId="0" fontId="45" fillId="0" borderId="46" applyNumberFormat="0" applyFill="0" applyAlignment="0" applyProtection="0"/>
    <xf numFmtId="0" fontId="44" fillId="9" borderId="45" applyNumberFormat="0" applyAlignment="0" applyProtection="0"/>
    <xf numFmtId="0" fontId="42" fillId="9" borderId="45" applyNumberFormat="0" applyAlignment="0" applyProtection="0"/>
    <xf numFmtId="0" fontId="39" fillId="10" borderId="45" applyNumberFormat="0" applyAlignment="0" applyProtection="0"/>
    <xf numFmtId="0" fontId="37" fillId="16" borderId="45" applyNumberFormat="0" applyAlignment="0" applyProtection="0"/>
    <xf numFmtId="0" fontId="36" fillId="16" borderId="44" applyNumberFormat="0" applyAlignment="0" applyProtection="0"/>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36" fillId="16" borderId="48" applyNumberFormat="0" applyAlignment="0" applyProtection="0"/>
    <xf numFmtId="0" fontId="37" fillId="16" borderId="49" applyNumberFormat="0" applyAlignment="0" applyProtection="0"/>
    <xf numFmtId="0" fontId="39" fillId="10" borderId="49" applyNumberFormat="0" applyAlignment="0" applyProtection="0"/>
    <xf numFmtId="0" fontId="42" fillId="9" borderId="49" applyNumberFormat="0" applyAlignment="0" applyProtection="0"/>
    <xf numFmtId="0" fontId="44" fillId="9" borderId="49" applyNumberFormat="0" applyAlignment="0" applyProtection="0"/>
    <xf numFmtId="0" fontId="45" fillId="0" borderId="50" applyNumberFormat="0" applyFill="0" applyAlignment="0" applyProtection="0"/>
    <xf numFmtId="0" fontId="19" fillId="11" borderId="51" applyNumberFormat="0" applyAlignment="0" applyProtection="0"/>
    <xf numFmtId="0" fontId="19" fillId="11" borderId="51" applyNumberFormat="0" applyAlignment="0" applyProtection="0"/>
    <xf numFmtId="0" fontId="48" fillId="10" borderId="48" applyNumberFormat="0" applyAlignment="0" applyProtection="0"/>
    <xf numFmtId="0" fontId="36" fillId="16" borderId="52" applyNumberFormat="0" applyAlignment="0" applyProtection="0"/>
    <xf numFmtId="0" fontId="37" fillId="16" borderId="53" applyNumberFormat="0" applyAlignment="0" applyProtection="0"/>
    <xf numFmtId="0" fontId="39" fillId="10" borderId="53" applyNumberFormat="0" applyAlignment="0" applyProtection="0"/>
    <xf numFmtId="0" fontId="42" fillId="9" borderId="53" applyNumberFormat="0" applyAlignment="0" applyProtection="0"/>
    <xf numFmtId="0" fontId="44" fillId="9" borderId="53" applyNumberFormat="0" applyAlignment="0" applyProtection="0"/>
    <xf numFmtId="0" fontId="45" fillId="0" borderId="54" applyNumberFormat="0" applyFill="0" applyAlignment="0" applyProtection="0"/>
    <xf numFmtId="0" fontId="19" fillId="11" borderId="55" applyNumberFormat="0" applyAlignment="0" applyProtection="0"/>
    <xf numFmtId="0" fontId="19" fillId="11" borderId="55" applyNumberFormat="0" applyAlignment="0" applyProtection="0"/>
    <xf numFmtId="0" fontId="48" fillId="10" borderId="52" applyNumberFormat="0" applyAlignment="0" applyProtection="0"/>
    <xf numFmtId="0" fontId="37" fillId="16" borderId="62" applyNumberFormat="0" applyAlignment="0" applyProtection="0"/>
    <xf numFmtId="0" fontId="39" fillId="10" borderId="62" applyNumberFormat="0" applyAlignment="0" applyProtection="0"/>
    <xf numFmtId="0" fontId="36" fillId="16" borderId="61" applyNumberFormat="0" applyAlignment="0" applyProtection="0"/>
    <xf numFmtId="0" fontId="48" fillId="10" borderId="57" applyNumberFormat="0" applyAlignment="0" applyProtection="0"/>
    <xf numFmtId="0" fontId="19" fillId="11" borderId="60" applyNumberFormat="0" applyAlignment="0" applyProtection="0"/>
    <xf numFmtId="0" fontId="19" fillId="11" borderId="60" applyNumberFormat="0" applyAlignment="0" applyProtection="0"/>
    <xf numFmtId="0" fontId="42" fillId="9" borderId="62" applyNumberFormat="0" applyAlignment="0" applyProtection="0"/>
    <xf numFmtId="0" fontId="45" fillId="0" borderId="59" applyNumberFormat="0" applyFill="0" applyAlignment="0" applyProtection="0"/>
    <xf numFmtId="0" fontId="44" fillId="9" borderId="58" applyNumberFormat="0" applyAlignment="0" applyProtection="0"/>
    <xf numFmtId="0" fontId="45" fillId="0" borderId="63" applyNumberFormat="0" applyFill="0" applyAlignment="0" applyProtection="0"/>
    <xf numFmtId="0" fontId="37" fillId="16" borderId="58" applyNumberFormat="0" applyAlignment="0" applyProtection="0"/>
    <xf numFmtId="0" fontId="44" fillId="9" borderId="62" applyNumberFormat="0" applyAlignment="0" applyProtection="0"/>
    <xf numFmtId="0" fontId="36" fillId="16" borderId="57" applyNumberFormat="0" applyAlignment="0" applyProtection="0"/>
    <xf numFmtId="0" fontId="42" fillId="9" borderId="58" applyNumberFormat="0" applyAlignment="0" applyProtection="0"/>
    <xf numFmtId="0" fontId="19" fillId="11" borderId="64" applyNumberFormat="0" applyAlignment="0" applyProtection="0"/>
    <xf numFmtId="0" fontId="48" fillId="10" borderId="61" applyNumberFormat="0" applyAlignment="0" applyProtection="0"/>
    <xf numFmtId="0" fontId="39" fillId="10" borderId="58" applyNumberFormat="0" applyAlignment="0" applyProtection="0"/>
    <xf numFmtId="0" fontId="19" fillId="11" borderId="64" applyNumberFormat="0" applyAlignment="0" applyProtection="0"/>
    <xf numFmtId="0" fontId="36" fillId="16" borderId="65" applyNumberFormat="0" applyAlignment="0" applyProtection="0"/>
    <xf numFmtId="0" fontId="37" fillId="16" borderId="66" applyNumberFormat="0" applyAlignment="0" applyProtection="0"/>
    <xf numFmtId="0" fontId="39" fillId="10" borderId="66" applyNumberFormat="0" applyAlignment="0" applyProtection="0"/>
    <xf numFmtId="0" fontId="42" fillId="9" borderId="66" applyNumberFormat="0" applyAlignment="0" applyProtection="0"/>
    <xf numFmtId="0" fontId="44" fillId="9" borderId="66" applyNumberFormat="0" applyAlignment="0" applyProtection="0"/>
    <xf numFmtId="0" fontId="45" fillId="0" borderId="67" applyNumberFormat="0" applyFill="0" applyAlignment="0" applyProtection="0"/>
    <xf numFmtId="0" fontId="19" fillId="11" borderId="68" applyNumberFormat="0" applyAlignment="0" applyProtection="0"/>
    <xf numFmtId="0" fontId="19" fillId="11" borderId="68" applyNumberFormat="0" applyAlignment="0" applyProtection="0"/>
    <xf numFmtId="0" fontId="48" fillId="10" borderId="65" applyNumberFormat="0" applyAlignment="0" applyProtection="0"/>
    <xf numFmtId="0" fontId="48" fillId="10" borderId="74" applyNumberFormat="0" applyAlignment="0" applyProtection="0"/>
    <xf numFmtId="0" fontId="19" fillId="11" borderId="77" applyNumberFormat="0" applyAlignment="0" applyProtection="0"/>
    <xf numFmtId="0" fontId="19" fillId="11" borderId="77" applyNumberFormat="0" applyAlignment="0" applyProtection="0"/>
    <xf numFmtId="0" fontId="36" fillId="16" borderId="70" applyNumberFormat="0" applyAlignment="0" applyProtection="0"/>
    <xf numFmtId="0" fontId="37" fillId="16" borderId="71" applyNumberFormat="0" applyAlignment="0" applyProtection="0"/>
    <xf numFmtId="0" fontId="39" fillId="10" borderId="71" applyNumberFormat="0" applyAlignment="0" applyProtection="0"/>
    <xf numFmtId="0" fontId="42" fillId="9" borderId="71" applyNumberFormat="0" applyAlignment="0" applyProtection="0"/>
    <xf numFmtId="0" fontId="45" fillId="0" borderId="76" applyNumberFormat="0" applyFill="0" applyAlignment="0" applyProtection="0"/>
    <xf numFmtId="0" fontId="44" fillId="9" borderId="75" applyNumberFormat="0" applyAlignment="0" applyProtection="0"/>
    <xf numFmtId="0" fontId="44" fillId="9" borderId="71" applyNumberFormat="0" applyAlignment="0" applyProtection="0"/>
    <xf numFmtId="0" fontId="45" fillId="0" borderId="72" applyNumberFormat="0" applyFill="0" applyAlignment="0" applyProtection="0"/>
    <xf numFmtId="0" fontId="42" fillId="9" borderId="75" applyNumberFormat="0" applyAlignment="0" applyProtection="0"/>
    <xf numFmtId="0" fontId="19" fillId="11" borderId="73" applyNumberFormat="0" applyAlignment="0" applyProtection="0"/>
    <xf numFmtId="0" fontId="19" fillId="11" borderId="73" applyNumberFormat="0" applyAlignment="0" applyProtection="0"/>
    <xf numFmtId="0" fontId="48" fillId="10" borderId="70" applyNumberFormat="0" applyAlignment="0" applyProtection="0"/>
    <xf numFmtId="0" fontId="36" fillId="16" borderId="74" applyNumberFormat="0" applyAlignment="0" applyProtection="0"/>
    <xf numFmtId="0" fontId="39" fillId="10" borderId="75" applyNumberFormat="0" applyAlignment="0" applyProtection="0"/>
    <xf numFmtId="0" fontId="37" fillId="16" borderId="75" applyNumberFormat="0" applyAlignment="0" applyProtection="0"/>
    <xf numFmtId="0" fontId="48" fillId="10" borderId="78" applyNumberFormat="0" applyAlignment="0" applyProtection="0"/>
    <xf numFmtId="0" fontId="19" fillId="11" borderId="81" applyNumberFormat="0" applyAlignment="0" applyProtection="0"/>
    <xf numFmtId="0" fontId="19" fillId="11" borderId="81" applyNumberFormat="0" applyAlignment="0" applyProtection="0"/>
    <xf numFmtId="0" fontId="45" fillId="0" borderId="80" applyNumberFormat="0" applyFill="0" applyAlignment="0" applyProtection="0"/>
    <xf numFmtId="0" fontId="44" fillId="9" borderId="79" applyNumberFormat="0" applyAlignment="0" applyProtection="0"/>
    <xf numFmtId="0" fontId="39" fillId="10" borderId="79" applyNumberFormat="0" applyAlignment="0" applyProtection="0"/>
    <xf numFmtId="0" fontId="36" fillId="16" borderId="78" applyNumberFormat="0" applyAlignment="0" applyProtection="0"/>
    <xf numFmtId="0" fontId="42" fillId="9" borderId="79" applyNumberFormat="0" applyAlignment="0" applyProtection="0"/>
    <xf numFmtId="0" fontId="37" fillId="16" borderId="79" applyNumberFormat="0" applyAlignment="0" applyProtection="0"/>
    <xf numFmtId="0" fontId="36" fillId="16" borderId="82" applyNumberFormat="0" applyAlignment="0" applyProtection="0"/>
    <xf numFmtId="0" fontId="37" fillId="16" borderId="83" applyNumberFormat="0" applyAlignment="0" applyProtection="0"/>
    <xf numFmtId="0" fontId="39" fillId="10" borderId="83" applyNumberFormat="0" applyAlignment="0" applyProtection="0"/>
    <xf numFmtId="0" fontId="42" fillId="9" borderId="83" applyNumberFormat="0" applyAlignment="0" applyProtection="0"/>
    <xf numFmtId="0" fontId="44" fillId="9" borderId="83" applyNumberFormat="0" applyAlignment="0" applyProtection="0"/>
    <xf numFmtId="0" fontId="45" fillId="0" borderId="84" applyNumberFormat="0" applyFill="0" applyAlignment="0" applyProtection="0"/>
    <xf numFmtId="0" fontId="19" fillId="11" borderId="85" applyNumberFormat="0" applyAlignment="0" applyProtection="0"/>
    <xf numFmtId="0" fontId="19" fillId="11" borderId="85" applyNumberFormat="0" applyAlignment="0" applyProtection="0"/>
    <xf numFmtId="0" fontId="48" fillId="10" borderId="82" applyNumberFormat="0" applyAlignment="0" applyProtection="0"/>
    <xf numFmtId="0" fontId="39" fillId="10" borderId="92" applyNumberFormat="0" applyAlignment="0" applyProtection="0"/>
    <xf numFmtId="0" fontId="36" fillId="16" borderId="91" applyNumberFormat="0" applyAlignment="0" applyProtection="0"/>
    <xf numFmtId="0" fontId="42" fillId="9" borderId="92" applyNumberFormat="0" applyAlignment="0" applyProtection="0"/>
    <xf numFmtId="0" fontId="37" fillId="16" borderId="92" applyNumberFormat="0" applyAlignment="0" applyProtection="0"/>
    <xf numFmtId="0" fontId="36" fillId="16" borderId="87" applyNumberFormat="0" applyAlignment="0" applyProtection="0"/>
    <xf numFmtId="0" fontId="37" fillId="16" borderId="88" applyNumberFormat="0" applyAlignment="0" applyProtection="0"/>
    <xf numFmtId="0" fontId="39" fillId="10" borderId="88" applyNumberFormat="0" applyAlignment="0" applyProtection="0"/>
    <xf numFmtId="0" fontId="42" fillId="9" borderId="88" applyNumberFormat="0" applyAlignment="0" applyProtection="0"/>
    <xf numFmtId="0" fontId="44" fillId="9" borderId="92" applyNumberFormat="0" applyAlignment="0" applyProtection="0"/>
    <xf numFmtId="0" fontId="45" fillId="0" borderId="93" applyNumberFormat="0" applyFill="0" applyAlignment="0" applyProtection="0"/>
    <xf numFmtId="0" fontId="44" fillId="9" borderId="88" applyNumberFormat="0" applyAlignment="0" applyProtection="0"/>
    <xf numFmtId="0" fontId="45" fillId="0" borderId="89" applyNumberFormat="0" applyFill="0" applyAlignment="0" applyProtection="0"/>
    <xf numFmtId="0" fontId="19" fillId="11" borderId="94" applyNumberFormat="0" applyAlignment="0" applyProtection="0"/>
    <xf numFmtId="0" fontId="19" fillId="11" borderId="90" applyNumberFormat="0" applyAlignment="0" applyProtection="0"/>
    <xf numFmtId="0" fontId="19" fillId="11" borderId="90" applyNumberFormat="0" applyAlignment="0" applyProtection="0"/>
    <xf numFmtId="0" fontId="48" fillId="10" borderId="87" applyNumberFormat="0" applyAlignment="0" applyProtection="0"/>
    <xf numFmtId="0" fontId="19" fillId="11" borderId="94" applyNumberFormat="0" applyAlignment="0" applyProtection="0"/>
    <xf numFmtId="0" fontId="48" fillId="10" borderId="91" applyNumberFormat="0" applyAlignment="0" applyProtection="0"/>
    <xf numFmtId="0" fontId="4" fillId="0" borderId="2"/>
    <xf numFmtId="0" fontId="4" fillId="0" borderId="2"/>
    <xf numFmtId="0" fontId="4" fillId="0" borderId="2"/>
    <xf numFmtId="0" fontId="4" fillId="0" borderId="2"/>
    <xf numFmtId="0" fontId="18" fillId="0" borderId="2"/>
    <xf numFmtId="0" fontId="29" fillId="0" borderId="2" applyNumberFormat="0" applyFill="0" applyBorder="0" applyAlignment="0" applyProtection="0">
      <alignment vertical="top"/>
      <protection locked="0"/>
    </xf>
    <xf numFmtId="0" fontId="4" fillId="0" borderId="2"/>
    <xf numFmtId="0" fontId="4" fillId="0" borderId="2"/>
    <xf numFmtId="0" fontId="4" fillId="0" borderId="2"/>
    <xf numFmtId="0" fontId="45" fillId="0" borderId="84" applyNumberFormat="0" applyFill="0" applyAlignment="0" applyProtection="0"/>
    <xf numFmtId="0" fontId="39" fillId="10" borderId="92" applyNumberFormat="0" applyAlignment="0" applyProtection="0"/>
    <xf numFmtId="0" fontId="44" fillId="9" borderId="92" applyNumberFormat="0" applyAlignment="0" applyProtection="0"/>
    <xf numFmtId="0" fontId="4" fillId="0" borderId="2"/>
    <xf numFmtId="0" fontId="4" fillId="0" borderId="2"/>
    <xf numFmtId="0" fontId="4" fillId="0" borderId="2"/>
    <xf numFmtId="0" fontId="19" fillId="11" borderId="94" applyNumberFormat="0" applyAlignment="0" applyProtection="0"/>
    <xf numFmtId="0" fontId="48" fillId="10" borderId="82" applyNumberFormat="0" applyAlignment="0" applyProtection="0"/>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36" fillId="16" borderId="82" applyNumberFormat="0" applyAlignment="0" applyProtection="0"/>
    <xf numFmtId="0" fontId="48" fillId="10" borderId="82" applyNumberFormat="0" applyAlignment="0" applyProtection="0"/>
    <xf numFmtId="0" fontId="42" fillId="9" borderId="92" applyNumberFormat="0" applyAlignment="0" applyProtection="0"/>
    <xf numFmtId="0" fontId="37" fillId="16" borderId="92" applyNumberFormat="0" applyAlignment="0" applyProtection="0"/>
    <xf numFmtId="0" fontId="45" fillId="0" borderId="84" applyNumberFormat="0" applyFill="0" applyAlignment="0" applyProtection="0"/>
    <xf numFmtId="0" fontId="19" fillId="11" borderId="94" applyNumberFormat="0" applyAlignment="0" applyProtection="0"/>
    <xf numFmtId="0" fontId="39" fillId="10" borderId="92" applyNumberFormat="0" applyAlignment="0" applyProtection="0"/>
    <xf numFmtId="0" fontId="19" fillId="11" borderId="94" applyNumberFormat="0" applyAlignment="0" applyProtection="0"/>
    <xf numFmtId="0" fontId="44" fillId="9" borderId="92" applyNumberFormat="0" applyAlignment="0" applyProtection="0"/>
    <xf numFmtId="0" fontId="19" fillId="11" borderId="94" applyNumberFormat="0" applyAlignment="0" applyProtection="0"/>
    <xf numFmtId="0" fontId="37" fillId="16" borderId="92" applyNumberFormat="0" applyAlignment="0" applyProtection="0"/>
    <xf numFmtId="0" fontId="36" fillId="16" borderId="82" applyNumberFormat="0" applyAlignment="0" applyProtection="0"/>
    <xf numFmtId="0" fontId="48" fillId="10" borderId="82" applyNumberFormat="0" applyAlignment="0" applyProtection="0"/>
    <xf numFmtId="0" fontId="42" fillId="9" borderId="92" applyNumberFormat="0" applyAlignment="0" applyProtection="0"/>
    <xf numFmtId="0" fontId="44" fillId="9" borderId="92" applyNumberFormat="0" applyAlignment="0" applyProtection="0"/>
    <xf numFmtId="0" fontId="19" fillId="11" borderId="94" applyNumberFormat="0" applyAlignment="0" applyProtection="0"/>
    <xf numFmtId="0" fontId="39" fillId="10" borderId="92" applyNumberFormat="0" applyAlignment="0" applyProtection="0"/>
    <xf numFmtId="0" fontId="4" fillId="0" borderId="2"/>
    <xf numFmtId="9" fontId="4" fillId="0" borderId="2" applyFont="0" applyFill="0" applyBorder="0" applyAlignment="0" applyProtection="0"/>
    <xf numFmtId="0" fontId="4" fillId="0" borderId="2"/>
    <xf numFmtId="0" fontId="48" fillId="10" borderId="82" applyNumberFormat="0" applyAlignment="0" applyProtection="0"/>
    <xf numFmtId="0" fontId="19" fillId="11" borderId="94" applyNumberFormat="0" applyAlignment="0" applyProtection="0"/>
    <xf numFmtId="0" fontId="19" fillId="11" borderId="94" applyNumberFormat="0" applyAlignment="0" applyProtection="0"/>
    <xf numFmtId="0" fontId="45" fillId="0" borderId="84" applyNumberFormat="0" applyFill="0" applyAlignment="0" applyProtection="0"/>
    <xf numFmtId="0" fontId="44" fillId="9" borderId="92" applyNumberFormat="0" applyAlignment="0" applyProtection="0"/>
    <xf numFmtId="0" fontId="42" fillId="9" borderId="92" applyNumberFormat="0" applyAlignment="0" applyProtection="0"/>
    <xf numFmtId="0" fontId="39" fillId="10" borderId="92" applyNumberFormat="0" applyAlignment="0" applyProtection="0"/>
    <xf numFmtId="0" fontId="37" fillId="16" borderId="92" applyNumberFormat="0" applyAlignment="0" applyProtection="0"/>
    <xf numFmtId="0" fontId="36" fillId="16" borderId="82" applyNumberFormat="0" applyAlignment="0" applyProtection="0"/>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36" fillId="16" borderId="82" applyNumberFormat="0" applyAlignment="0" applyProtection="0"/>
    <xf numFmtId="0" fontId="37" fillId="16" borderId="92" applyNumberFormat="0" applyAlignment="0" applyProtection="0"/>
    <xf numFmtId="0" fontId="39" fillId="10" borderId="92" applyNumberFormat="0" applyAlignment="0" applyProtection="0"/>
    <xf numFmtId="0" fontId="42" fillId="9" borderId="92" applyNumberFormat="0" applyAlignment="0" applyProtection="0"/>
    <xf numFmtId="0" fontId="44" fillId="9" borderId="92" applyNumberFormat="0" applyAlignment="0" applyProtection="0"/>
    <xf numFmtId="0" fontId="45" fillId="0" borderId="84" applyNumberFormat="0" applyFill="0" applyAlignment="0" applyProtection="0"/>
    <xf numFmtId="0" fontId="19" fillId="11" borderId="94" applyNumberFormat="0" applyAlignment="0" applyProtection="0"/>
    <xf numFmtId="0" fontId="19" fillId="11" borderId="94" applyNumberFormat="0" applyAlignment="0" applyProtection="0"/>
    <xf numFmtId="0" fontId="48" fillId="10" borderId="82" applyNumberFormat="0" applyAlignment="0" applyProtection="0"/>
    <xf numFmtId="0" fontId="36" fillId="16" borderId="82" applyNumberFormat="0" applyAlignment="0" applyProtection="0"/>
    <xf numFmtId="0" fontId="37" fillId="16" borderId="92" applyNumberFormat="0" applyAlignment="0" applyProtection="0"/>
    <xf numFmtId="0" fontId="39" fillId="10" borderId="92" applyNumberFormat="0" applyAlignment="0" applyProtection="0"/>
    <xf numFmtId="0" fontId="42" fillId="9" borderId="92" applyNumberFormat="0" applyAlignment="0" applyProtection="0"/>
    <xf numFmtId="0" fontId="44" fillId="9" borderId="92" applyNumberFormat="0" applyAlignment="0" applyProtection="0"/>
    <xf numFmtId="0" fontId="45" fillId="0" borderId="84" applyNumberFormat="0" applyFill="0" applyAlignment="0" applyProtection="0"/>
    <xf numFmtId="0" fontId="19" fillId="11" borderId="94" applyNumberFormat="0" applyAlignment="0" applyProtection="0"/>
    <xf numFmtId="0" fontId="19" fillId="11" borderId="94" applyNumberFormat="0" applyAlignment="0" applyProtection="0"/>
    <xf numFmtId="0" fontId="48" fillId="10" borderId="82" applyNumberFormat="0" applyAlignment="0" applyProtection="0"/>
    <xf numFmtId="0" fontId="37" fillId="16" borderId="92" applyNumberFormat="0" applyAlignment="0" applyProtection="0"/>
    <xf numFmtId="0" fontId="39" fillId="10" borderId="92" applyNumberFormat="0" applyAlignment="0" applyProtection="0"/>
    <xf numFmtId="0" fontId="36" fillId="16" borderId="82" applyNumberFormat="0" applyAlignment="0" applyProtection="0"/>
    <xf numFmtId="0" fontId="48" fillId="10" borderId="82" applyNumberFormat="0" applyAlignment="0" applyProtection="0"/>
    <xf numFmtId="0" fontId="19" fillId="11" borderId="94" applyNumberFormat="0" applyAlignment="0" applyProtection="0"/>
    <xf numFmtId="0" fontId="19" fillId="11" borderId="94" applyNumberFormat="0" applyAlignment="0" applyProtection="0"/>
    <xf numFmtId="0" fontId="42" fillId="9" borderId="92" applyNumberFormat="0" applyAlignment="0" applyProtection="0"/>
    <xf numFmtId="0" fontId="45" fillId="0" borderId="84" applyNumberFormat="0" applyFill="0" applyAlignment="0" applyProtection="0"/>
    <xf numFmtId="0" fontId="44" fillId="9" borderId="92" applyNumberFormat="0" applyAlignment="0" applyProtection="0"/>
    <xf numFmtId="0" fontId="45" fillId="0" borderId="84" applyNumberFormat="0" applyFill="0" applyAlignment="0" applyProtection="0"/>
    <xf numFmtId="0" fontId="37" fillId="16" borderId="92" applyNumberFormat="0" applyAlignment="0" applyProtection="0"/>
    <xf numFmtId="0" fontId="44" fillId="9" borderId="92" applyNumberFormat="0" applyAlignment="0" applyProtection="0"/>
    <xf numFmtId="0" fontId="36" fillId="16" borderId="82" applyNumberFormat="0" applyAlignment="0" applyProtection="0"/>
    <xf numFmtId="0" fontId="42" fillId="9" borderId="92" applyNumberFormat="0" applyAlignment="0" applyProtection="0"/>
    <xf numFmtId="0" fontId="19" fillId="11" borderId="94" applyNumberFormat="0" applyAlignment="0" applyProtection="0"/>
    <xf numFmtId="0" fontId="48" fillId="10" borderId="82" applyNumberFormat="0" applyAlignment="0" applyProtection="0"/>
    <xf numFmtId="0" fontId="39" fillId="10" borderId="92" applyNumberFormat="0" applyAlignment="0" applyProtection="0"/>
    <xf numFmtId="0" fontId="19" fillId="11" borderId="94" applyNumberFormat="0" applyAlignment="0" applyProtection="0"/>
    <xf numFmtId="0" fontId="36" fillId="16" borderId="82" applyNumberFormat="0" applyAlignment="0" applyProtection="0"/>
    <xf numFmtId="0" fontId="37" fillId="16" borderId="92" applyNumberFormat="0" applyAlignment="0" applyProtection="0"/>
    <xf numFmtId="0" fontId="39" fillId="10" borderId="92" applyNumberFormat="0" applyAlignment="0" applyProtection="0"/>
    <xf numFmtId="0" fontId="42" fillId="9" borderId="92" applyNumberFormat="0" applyAlignment="0" applyProtection="0"/>
    <xf numFmtId="0" fontId="44" fillId="9" borderId="92" applyNumberFormat="0" applyAlignment="0" applyProtection="0"/>
    <xf numFmtId="0" fontId="45" fillId="0" borderId="84" applyNumberFormat="0" applyFill="0" applyAlignment="0" applyProtection="0"/>
    <xf numFmtId="0" fontId="19" fillId="11" borderId="94" applyNumberFormat="0" applyAlignment="0" applyProtection="0"/>
    <xf numFmtId="0" fontId="19" fillId="11" borderId="94" applyNumberFormat="0" applyAlignment="0" applyProtection="0"/>
    <xf numFmtId="0" fontId="48" fillId="10" borderId="82" applyNumberFormat="0" applyAlignment="0" applyProtection="0"/>
    <xf numFmtId="0" fontId="48" fillId="10" borderId="82" applyNumberFormat="0" applyAlignment="0" applyProtection="0"/>
    <xf numFmtId="0" fontId="19" fillId="11" borderId="94" applyNumberFormat="0" applyAlignment="0" applyProtection="0"/>
    <xf numFmtId="0" fontId="19" fillId="11" borderId="94" applyNumberFormat="0" applyAlignment="0" applyProtection="0"/>
    <xf numFmtId="0" fontId="36" fillId="16" borderId="82" applyNumberFormat="0" applyAlignment="0" applyProtection="0"/>
    <xf numFmtId="0" fontId="37" fillId="16" borderId="92" applyNumberFormat="0" applyAlignment="0" applyProtection="0"/>
    <xf numFmtId="0" fontId="39" fillId="10" borderId="92" applyNumberFormat="0" applyAlignment="0" applyProtection="0"/>
    <xf numFmtId="0" fontId="42" fillId="9" borderId="92" applyNumberFormat="0" applyAlignment="0" applyProtection="0"/>
    <xf numFmtId="0" fontId="45" fillId="0" borderId="84" applyNumberFormat="0" applyFill="0" applyAlignment="0" applyProtection="0"/>
    <xf numFmtId="0" fontId="44" fillId="9" borderId="92" applyNumberFormat="0" applyAlignment="0" applyProtection="0"/>
    <xf numFmtId="0" fontId="44" fillId="9" borderId="92" applyNumberFormat="0" applyAlignment="0" applyProtection="0"/>
    <xf numFmtId="0" fontId="45" fillId="0" borderId="84" applyNumberFormat="0" applyFill="0" applyAlignment="0" applyProtection="0"/>
    <xf numFmtId="0" fontId="42" fillId="9" borderId="92" applyNumberFormat="0" applyAlignment="0" applyProtection="0"/>
    <xf numFmtId="0" fontId="19" fillId="11" borderId="94" applyNumberFormat="0" applyAlignment="0" applyProtection="0"/>
    <xf numFmtId="0" fontId="19" fillId="11" borderId="94" applyNumberFormat="0" applyAlignment="0" applyProtection="0"/>
    <xf numFmtId="0" fontId="48" fillId="10" borderId="82" applyNumberFormat="0" applyAlignment="0" applyProtection="0"/>
    <xf numFmtId="0" fontId="36" fillId="16" borderId="82" applyNumberFormat="0" applyAlignment="0" applyProtection="0"/>
    <xf numFmtId="0" fontId="39" fillId="10" borderId="92" applyNumberFormat="0" applyAlignment="0" applyProtection="0"/>
    <xf numFmtId="0" fontId="37" fillId="16" borderId="92" applyNumberFormat="0" applyAlignment="0" applyProtection="0"/>
    <xf numFmtId="0" fontId="48" fillId="10" borderId="82" applyNumberFormat="0" applyAlignment="0" applyProtection="0"/>
    <xf numFmtId="0" fontId="19" fillId="11" borderId="94" applyNumberFormat="0" applyAlignment="0" applyProtection="0"/>
    <xf numFmtId="0" fontId="19" fillId="11" borderId="94" applyNumberFormat="0" applyAlignment="0" applyProtection="0"/>
    <xf numFmtId="0" fontId="45" fillId="0" borderId="84" applyNumberFormat="0" applyFill="0" applyAlignment="0" applyProtection="0"/>
    <xf numFmtId="0" fontId="44" fillId="9" borderId="92" applyNumberFormat="0" applyAlignment="0" applyProtection="0"/>
    <xf numFmtId="0" fontId="39" fillId="10" borderId="92" applyNumberFormat="0" applyAlignment="0" applyProtection="0"/>
    <xf numFmtId="0" fontId="36" fillId="16" borderId="82" applyNumberFormat="0" applyAlignment="0" applyProtection="0"/>
    <xf numFmtId="0" fontId="42" fillId="9" borderId="92" applyNumberFormat="0" applyAlignment="0" applyProtection="0"/>
    <xf numFmtId="0" fontId="37" fillId="16" borderId="92" applyNumberFormat="0" applyAlignment="0" applyProtection="0"/>
    <xf numFmtId="0" fontId="37" fillId="16" borderId="92" applyNumberFormat="0" applyAlignment="0" applyProtection="0"/>
    <xf numFmtId="0" fontId="39" fillId="10" borderId="92" applyNumberFormat="0" applyAlignment="0" applyProtection="0"/>
    <xf numFmtId="0" fontId="42" fillId="9" borderId="92" applyNumberFormat="0" applyAlignment="0" applyProtection="0"/>
    <xf numFmtId="0" fontId="44" fillId="9" borderId="92" applyNumberFormat="0" applyAlignment="0" applyProtection="0"/>
    <xf numFmtId="0" fontId="19" fillId="11" borderId="94" applyNumberFormat="0" applyAlignment="0" applyProtection="0"/>
    <xf numFmtId="0" fontId="19" fillId="11" borderId="94" applyNumberFormat="0" applyAlignment="0" applyProtection="0"/>
    <xf numFmtId="0" fontId="36" fillId="16" borderId="82" applyNumberFormat="0" applyAlignment="0" applyProtection="0"/>
    <xf numFmtId="0" fontId="36" fillId="16" borderId="82" applyNumberFormat="0" applyAlignment="0" applyProtection="0"/>
    <xf numFmtId="0" fontId="37" fillId="16" borderId="92" applyNumberFormat="0" applyAlignment="0" applyProtection="0"/>
    <xf numFmtId="0" fontId="39" fillId="10" borderId="92" applyNumberFormat="0" applyAlignment="0" applyProtection="0"/>
    <xf numFmtId="0" fontId="42" fillId="9" borderId="92" applyNumberFormat="0" applyAlignment="0" applyProtection="0"/>
    <xf numFmtId="0" fontId="45" fillId="0" borderId="84" applyNumberFormat="0" applyFill="0" applyAlignment="0" applyProtection="0"/>
    <xf numFmtId="0" fontId="44" fillId="9" borderId="92" applyNumberFormat="0" applyAlignment="0" applyProtection="0"/>
    <xf numFmtId="0" fontId="45" fillId="0" borderId="84" applyNumberFormat="0" applyFill="0" applyAlignment="0" applyProtection="0"/>
    <xf numFmtId="0" fontId="19" fillId="11" borderId="94" applyNumberFormat="0" applyAlignment="0" applyProtection="0"/>
    <xf numFmtId="0" fontId="19" fillId="11" borderId="94" applyNumberFormat="0" applyAlignment="0" applyProtection="0"/>
    <xf numFmtId="0" fontId="48" fillId="10" borderId="82" applyNumberFormat="0" applyAlignment="0" applyProtection="0"/>
    <xf numFmtId="0" fontId="48" fillId="10" borderId="82" applyNumberFormat="0" applyAlignment="0" applyProtection="0"/>
    <xf numFmtId="0" fontId="3" fillId="0" borderId="2"/>
    <xf numFmtId="0" fontId="2" fillId="0" borderId="2"/>
    <xf numFmtId="0" fontId="2" fillId="0" borderId="2"/>
    <xf numFmtId="0" fontId="66" fillId="0" borderId="2"/>
    <xf numFmtId="0" fontId="18" fillId="0" borderId="2"/>
    <xf numFmtId="9" fontId="18" fillId="0" borderId="2" applyFont="0" applyFill="0" applyBorder="0" applyAlignment="0" applyProtection="0"/>
    <xf numFmtId="0" fontId="1" fillId="0" borderId="2"/>
    <xf numFmtId="0" fontId="1" fillId="0" borderId="2"/>
    <xf numFmtId="0" fontId="1" fillId="0" borderId="2"/>
    <xf numFmtId="0" fontId="1" fillId="0" borderId="2"/>
    <xf numFmtId="0" fontId="1" fillId="0" borderId="2"/>
    <xf numFmtId="0" fontId="1" fillId="0" borderId="2"/>
    <xf numFmtId="0" fontId="28" fillId="0" borderId="2" applyNumberFormat="0" applyFill="0" applyBorder="0" applyAlignment="0" applyProtection="0">
      <alignment vertical="top"/>
      <protection locked="0"/>
    </xf>
    <xf numFmtId="0" fontId="1" fillId="0" borderId="2"/>
    <xf numFmtId="0" fontId="45" fillId="0" borderId="114" applyNumberFormat="0" applyFill="0" applyAlignment="0" applyProtection="0"/>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4" fillId="9" borderId="113" applyNumberFormat="0" applyAlignment="0" applyProtection="0"/>
    <xf numFmtId="0" fontId="45" fillId="0" borderId="114" applyNumberFormat="0" applyFill="0" applyAlignment="0" applyProtection="0"/>
    <xf numFmtId="0" fontId="1" fillId="0" borderId="2"/>
    <xf numFmtId="0" fontId="1" fillId="0" borderId="2"/>
    <xf numFmtId="0" fontId="1" fillId="0" borderId="2"/>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1" fillId="0" borderId="2"/>
    <xf numFmtId="0" fontId="1" fillId="0" borderId="2"/>
    <xf numFmtId="0" fontId="1" fillId="0" borderId="2"/>
    <xf numFmtId="0" fontId="1" fillId="0" borderId="2"/>
    <xf numFmtId="0" fontId="28" fillId="0" borderId="2" applyNumberFormat="0" applyFill="0" applyBorder="0" applyAlignment="0" applyProtection="0"/>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36" fillId="16" borderId="112" applyNumberFormat="0" applyAlignment="0" applyProtection="0"/>
    <xf numFmtId="0" fontId="48" fillId="10" borderId="112" applyNumberFormat="0" applyAlignment="0" applyProtection="0"/>
    <xf numFmtId="0" fontId="42" fillId="9" borderId="113" applyNumberFormat="0" applyAlignment="0" applyProtection="0"/>
    <xf numFmtId="0" fontId="37" fillId="16" borderId="113" applyNumberFormat="0" applyAlignment="0" applyProtection="0"/>
    <xf numFmtId="0" fontId="45" fillId="0" borderId="114" applyNumberFormat="0" applyFill="0" applyAlignment="0" applyProtection="0"/>
    <xf numFmtId="0" fontId="19" fillId="11" borderId="115" applyNumberFormat="0" applyAlignment="0" applyProtection="0"/>
    <xf numFmtId="0" fontId="39" fillId="10" borderId="113" applyNumberFormat="0" applyAlignment="0" applyProtection="0"/>
    <xf numFmtId="0" fontId="19" fillId="11" borderId="115" applyNumberFormat="0" applyAlignment="0" applyProtection="0"/>
    <xf numFmtId="0" fontId="44" fillId="9" borderId="113" applyNumberFormat="0" applyAlignment="0" applyProtection="0"/>
    <xf numFmtId="0" fontId="19" fillId="11" borderId="115" applyNumberFormat="0" applyAlignment="0" applyProtection="0"/>
    <xf numFmtId="0" fontId="37" fillId="16" borderId="113" applyNumberFormat="0" applyAlignment="0" applyProtection="0"/>
    <xf numFmtId="0" fontId="36" fillId="16" borderId="112" applyNumberFormat="0" applyAlignment="0" applyProtection="0"/>
    <xf numFmtId="0" fontId="48" fillId="10" borderId="112" applyNumberFormat="0" applyAlignment="0" applyProtection="0"/>
    <xf numFmtId="0" fontId="42" fillId="9" borderId="113" applyNumberFormat="0" applyAlignment="0" applyProtection="0"/>
    <xf numFmtId="0" fontId="44" fillId="9" borderId="113" applyNumberFormat="0" applyAlignment="0" applyProtection="0"/>
    <xf numFmtId="0" fontId="19" fillId="11" borderId="115" applyNumberFormat="0" applyAlignment="0" applyProtection="0"/>
    <xf numFmtId="0" fontId="39" fillId="10" borderId="113" applyNumberFormat="0" applyAlignment="0" applyProtection="0"/>
    <xf numFmtId="0" fontId="1" fillId="0" borderId="2"/>
    <xf numFmtId="9" fontId="1" fillId="0" borderId="2" applyFont="0" applyFill="0" applyBorder="0" applyAlignment="0" applyProtection="0"/>
    <xf numFmtId="0" fontId="1" fillId="0" borderId="2"/>
    <xf numFmtId="0" fontId="48" fillId="10" borderId="112" applyNumberFormat="0" applyAlignment="0" applyProtection="0"/>
    <xf numFmtId="0" fontId="19" fillId="11" borderId="115" applyNumberFormat="0" applyAlignment="0" applyProtection="0"/>
    <xf numFmtId="0" fontId="19" fillId="11" borderId="115" applyNumberFormat="0" applyAlignment="0" applyProtection="0"/>
    <xf numFmtId="0" fontId="45" fillId="0" borderId="114" applyNumberFormat="0" applyFill="0" applyAlignment="0" applyProtection="0"/>
    <xf numFmtId="0" fontId="44" fillId="9" borderId="113" applyNumberFormat="0" applyAlignment="0" applyProtection="0"/>
    <xf numFmtId="0" fontId="42" fillId="9" borderId="113" applyNumberFormat="0" applyAlignment="0" applyProtection="0"/>
    <xf numFmtId="0" fontId="39" fillId="10" borderId="113" applyNumberFormat="0" applyAlignment="0" applyProtection="0"/>
    <xf numFmtId="0" fontId="37" fillId="16" borderId="113" applyNumberFormat="0" applyAlignment="0" applyProtection="0"/>
    <xf numFmtId="0" fontId="36" fillId="16" borderId="112" applyNumberFormat="0" applyAlignment="0" applyProtection="0"/>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4" fillId="9" borderId="113" applyNumberFormat="0" applyAlignment="0" applyProtection="0"/>
    <xf numFmtId="0" fontId="45" fillId="0" borderId="114" applyNumberFormat="0" applyFill="0" applyAlignment="0" applyProtection="0"/>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4" fillId="9" borderId="113" applyNumberFormat="0" applyAlignment="0" applyProtection="0"/>
    <xf numFmtId="0" fontId="45" fillId="0" borderId="114" applyNumberFormat="0" applyFill="0" applyAlignment="0" applyProtection="0"/>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37" fillId="16" borderId="113" applyNumberFormat="0" applyAlignment="0" applyProtection="0"/>
    <xf numFmtId="0" fontId="39" fillId="10" borderId="113" applyNumberFormat="0" applyAlignment="0" applyProtection="0"/>
    <xf numFmtId="0" fontId="36" fillId="16" borderId="112" applyNumberFormat="0" applyAlignment="0" applyProtection="0"/>
    <xf numFmtId="0" fontId="48" fillId="10" borderId="112" applyNumberFormat="0" applyAlignment="0" applyProtection="0"/>
    <xf numFmtId="0" fontId="19" fillId="11" borderId="115" applyNumberFormat="0" applyAlignment="0" applyProtection="0"/>
    <xf numFmtId="0" fontId="19" fillId="11" borderId="115" applyNumberFormat="0" applyAlignment="0" applyProtection="0"/>
    <xf numFmtId="0" fontId="42" fillId="9" borderId="113" applyNumberFormat="0" applyAlignment="0" applyProtection="0"/>
    <xf numFmtId="0" fontId="45" fillId="0" borderId="114" applyNumberFormat="0" applyFill="0" applyAlignment="0" applyProtection="0"/>
    <xf numFmtId="0" fontId="44" fillId="9" borderId="113" applyNumberFormat="0" applyAlignment="0" applyProtection="0"/>
    <xf numFmtId="0" fontId="45" fillId="0" borderId="114" applyNumberFormat="0" applyFill="0" applyAlignment="0" applyProtection="0"/>
    <xf numFmtId="0" fontId="37" fillId="16" borderId="113" applyNumberFormat="0" applyAlignment="0" applyProtection="0"/>
    <xf numFmtId="0" fontId="44" fillId="9" borderId="113" applyNumberFormat="0" applyAlignment="0" applyProtection="0"/>
    <xf numFmtId="0" fontId="36" fillId="16" borderId="112" applyNumberFormat="0" applyAlignment="0" applyProtection="0"/>
    <xf numFmtId="0" fontId="42" fillId="9" borderId="113" applyNumberFormat="0" applyAlignment="0" applyProtection="0"/>
    <xf numFmtId="0" fontId="19" fillId="11" borderId="115" applyNumberFormat="0" applyAlignment="0" applyProtection="0"/>
    <xf numFmtId="0" fontId="48" fillId="10" borderId="112" applyNumberFormat="0" applyAlignment="0" applyProtection="0"/>
    <xf numFmtId="0" fontId="39" fillId="10" borderId="113" applyNumberFormat="0" applyAlignment="0" applyProtection="0"/>
    <xf numFmtId="0" fontId="19" fillId="11" borderId="115" applyNumberFormat="0" applyAlignment="0" applyProtection="0"/>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4" fillId="9" borderId="113" applyNumberFormat="0" applyAlignment="0" applyProtection="0"/>
    <xf numFmtId="0" fontId="45" fillId="0" borderId="114" applyNumberFormat="0" applyFill="0" applyAlignment="0" applyProtection="0"/>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48" fillId="10" borderId="112" applyNumberFormat="0" applyAlignment="0" applyProtection="0"/>
    <xf numFmtId="0" fontId="19" fillId="11" borderId="115" applyNumberFormat="0" applyAlignment="0" applyProtection="0"/>
    <xf numFmtId="0" fontId="19" fillId="11" borderId="115" applyNumberFormat="0" applyAlignment="0" applyProtection="0"/>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5" fillId="0" borderId="114" applyNumberFormat="0" applyFill="0" applyAlignment="0" applyProtection="0"/>
    <xf numFmtId="0" fontId="44" fillId="9" borderId="113" applyNumberFormat="0" applyAlignment="0" applyProtection="0"/>
    <xf numFmtId="0" fontId="44" fillId="9" borderId="113" applyNumberFormat="0" applyAlignment="0" applyProtection="0"/>
    <xf numFmtId="0" fontId="45" fillId="0" borderId="114" applyNumberFormat="0" applyFill="0" applyAlignment="0" applyProtection="0"/>
    <xf numFmtId="0" fontId="42" fillId="9" borderId="113" applyNumberFormat="0" applyAlignment="0" applyProtection="0"/>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36" fillId="16" borderId="112" applyNumberFormat="0" applyAlignment="0" applyProtection="0"/>
    <xf numFmtId="0" fontId="39" fillId="10" borderId="113" applyNumberFormat="0" applyAlignment="0" applyProtection="0"/>
    <xf numFmtId="0" fontId="37" fillId="16" borderId="113" applyNumberFormat="0" applyAlignment="0" applyProtection="0"/>
    <xf numFmtId="0" fontId="48" fillId="10" borderId="112" applyNumberFormat="0" applyAlignment="0" applyProtection="0"/>
    <xf numFmtId="0" fontId="19" fillId="11" borderId="115" applyNumberFormat="0" applyAlignment="0" applyProtection="0"/>
    <xf numFmtId="0" fontId="19" fillId="11" borderId="115" applyNumberFormat="0" applyAlignment="0" applyProtection="0"/>
    <xf numFmtId="0" fontId="45" fillId="0" borderId="114" applyNumberFormat="0" applyFill="0" applyAlignment="0" applyProtection="0"/>
    <xf numFmtId="0" fontId="44" fillId="9" borderId="113" applyNumberFormat="0" applyAlignment="0" applyProtection="0"/>
    <xf numFmtId="0" fontId="39" fillId="10" borderId="113" applyNumberFormat="0" applyAlignment="0" applyProtection="0"/>
    <xf numFmtId="0" fontId="36" fillId="16" borderId="112" applyNumberFormat="0" applyAlignment="0" applyProtection="0"/>
    <xf numFmtId="0" fontId="42" fillId="9" borderId="113" applyNumberFormat="0" applyAlignment="0" applyProtection="0"/>
    <xf numFmtId="0" fontId="37" fillId="16" borderId="113" applyNumberFormat="0" applyAlignment="0" applyProtection="0"/>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4" fillId="9" borderId="113" applyNumberFormat="0" applyAlignment="0" applyProtection="0"/>
    <xf numFmtId="0" fontId="45" fillId="0" borderId="114" applyNumberFormat="0" applyFill="0" applyAlignment="0" applyProtection="0"/>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39" fillId="10" borderId="113" applyNumberFormat="0" applyAlignment="0" applyProtection="0"/>
    <xf numFmtId="0" fontId="36" fillId="16" borderId="112" applyNumberFormat="0" applyAlignment="0" applyProtection="0"/>
    <xf numFmtId="0" fontId="42" fillId="9" borderId="113" applyNumberFormat="0" applyAlignment="0" applyProtection="0"/>
    <xf numFmtId="0" fontId="37" fillId="16" borderId="113" applyNumberFormat="0" applyAlignment="0" applyProtection="0"/>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4" fillId="9" borderId="113" applyNumberFormat="0" applyAlignment="0" applyProtection="0"/>
    <xf numFmtId="0" fontId="45" fillId="0" borderId="114" applyNumberFormat="0" applyFill="0" applyAlignment="0" applyProtection="0"/>
    <xf numFmtId="0" fontId="44" fillId="9" borderId="113" applyNumberFormat="0" applyAlignment="0" applyProtection="0"/>
    <xf numFmtId="0" fontId="45" fillId="0" borderId="114" applyNumberFormat="0" applyFill="0" applyAlignment="0" applyProtection="0"/>
    <xf numFmtId="0" fontId="19" fillId="11" borderId="115" applyNumberFormat="0" applyAlignment="0" applyProtection="0"/>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19" fillId="11" borderId="115" applyNumberFormat="0" applyAlignment="0" applyProtection="0"/>
    <xf numFmtId="0" fontId="48" fillId="10" borderId="112" applyNumberFormat="0" applyAlignment="0" applyProtection="0"/>
    <xf numFmtId="0" fontId="1" fillId="0" borderId="2"/>
    <xf numFmtId="0" fontId="1" fillId="0" borderId="2"/>
    <xf numFmtId="0" fontId="1" fillId="0" borderId="2"/>
    <xf numFmtId="0" fontId="1" fillId="0" borderId="2"/>
    <xf numFmtId="0" fontId="28" fillId="0" borderId="2" applyNumberFormat="0" applyFill="0" applyBorder="0" applyAlignment="0" applyProtection="0">
      <alignment vertical="top"/>
      <protection locked="0"/>
    </xf>
    <xf numFmtId="0" fontId="1" fillId="0" borderId="2"/>
    <xf numFmtId="0" fontId="1" fillId="0" borderId="2"/>
    <xf numFmtId="0" fontId="1" fillId="0" borderId="2"/>
    <xf numFmtId="0" fontId="45" fillId="0" borderId="114" applyNumberFormat="0" applyFill="0" applyAlignment="0" applyProtection="0"/>
    <xf numFmtId="0" fontId="39" fillId="10" borderId="113" applyNumberFormat="0" applyAlignment="0" applyProtection="0"/>
    <xf numFmtId="0" fontId="44" fillId="9" borderId="113" applyNumberFormat="0" applyAlignment="0" applyProtection="0"/>
    <xf numFmtId="0" fontId="1" fillId="0" borderId="2"/>
    <xf numFmtId="0" fontId="1" fillId="0" borderId="2"/>
    <xf numFmtId="0" fontId="1" fillId="0" borderId="2"/>
    <xf numFmtId="0" fontId="19" fillId="11" borderId="115" applyNumberFormat="0" applyAlignment="0" applyProtection="0"/>
    <xf numFmtId="0" fontId="48" fillId="10" borderId="112" applyNumberFormat="0" applyAlignment="0" applyProtection="0"/>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36" fillId="16" borderId="112" applyNumberFormat="0" applyAlignment="0" applyProtection="0"/>
    <xf numFmtId="0" fontId="48" fillId="10" borderId="112" applyNumberFormat="0" applyAlignment="0" applyProtection="0"/>
    <xf numFmtId="0" fontId="42" fillId="9" borderId="113" applyNumberFormat="0" applyAlignment="0" applyProtection="0"/>
    <xf numFmtId="0" fontId="37" fillId="16" borderId="113" applyNumberFormat="0" applyAlignment="0" applyProtection="0"/>
    <xf numFmtId="0" fontId="45" fillId="0" borderId="114" applyNumberFormat="0" applyFill="0" applyAlignment="0" applyProtection="0"/>
    <xf numFmtId="0" fontId="19" fillId="11" borderId="115" applyNumberFormat="0" applyAlignment="0" applyProtection="0"/>
    <xf numFmtId="0" fontId="39" fillId="10" borderId="113" applyNumberFormat="0" applyAlignment="0" applyProtection="0"/>
    <xf numFmtId="0" fontId="19" fillId="11" borderId="115" applyNumberFormat="0" applyAlignment="0" applyProtection="0"/>
    <xf numFmtId="0" fontId="44" fillId="9" borderId="113" applyNumberFormat="0" applyAlignment="0" applyProtection="0"/>
    <xf numFmtId="0" fontId="19" fillId="11" borderId="115" applyNumberFormat="0" applyAlignment="0" applyProtection="0"/>
    <xf numFmtId="0" fontId="37" fillId="16" borderId="113" applyNumberFormat="0" applyAlignment="0" applyProtection="0"/>
    <xf numFmtId="0" fontId="36" fillId="16" borderId="112" applyNumberFormat="0" applyAlignment="0" applyProtection="0"/>
    <xf numFmtId="0" fontId="48" fillId="10" borderId="112" applyNumberFormat="0" applyAlignment="0" applyProtection="0"/>
    <xf numFmtId="0" fontId="42" fillId="9" borderId="113" applyNumberFormat="0" applyAlignment="0" applyProtection="0"/>
    <xf numFmtId="0" fontId="44" fillId="9" borderId="113" applyNumberFormat="0" applyAlignment="0" applyProtection="0"/>
    <xf numFmtId="0" fontId="19" fillId="11" borderId="115" applyNumberFormat="0" applyAlignment="0" applyProtection="0"/>
    <xf numFmtId="0" fontId="39" fillId="10" borderId="113" applyNumberFormat="0" applyAlignment="0" applyProtection="0"/>
    <xf numFmtId="0" fontId="1" fillId="0" borderId="2"/>
    <xf numFmtId="9" fontId="1" fillId="0" borderId="2" applyFont="0" applyFill="0" applyBorder="0" applyAlignment="0" applyProtection="0"/>
    <xf numFmtId="0" fontId="1" fillId="0" borderId="2"/>
    <xf numFmtId="0" fontId="48" fillId="10" borderId="112" applyNumberFormat="0" applyAlignment="0" applyProtection="0"/>
    <xf numFmtId="0" fontId="19" fillId="11" borderId="115" applyNumberFormat="0" applyAlignment="0" applyProtection="0"/>
    <xf numFmtId="0" fontId="19" fillId="11" borderId="115" applyNumberFormat="0" applyAlignment="0" applyProtection="0"/>
    <xf numFmtId="0" fontId="45" fillId="0" borderId="114" applyNumberFormat="0" applyFill="0" applyAlignment="0" applyProtection="0"/>
    <xf numFmtId="0" fontId="44" fillId="9" borderId="113" applyNumberFormat="0" applyAlignment="0" applyProtection="0"/>
    <xf numFmtId="0" fontId="42" fillId="9" borderId="113" applyNumberFormat="0" applyAlignment="0" applyProtection="0"/>
    <xf numFmtId="0" fontId="39" fillId="10" borderId="113" applyNumberFormat="0" applyAlignment="0" applyProtection="0"/>
    <xf numFmtId="0" fontId="37" fillId="16" borderId="113" applyNumberFormat="0" applyAlignment="0" applyProtection="0"/>
    <xf numFmtId="0" fontId="36" fillId="16" borderId="112" applyNumberFormat="0" applyAlignment="0" applyProtection="0"/>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4" fillId="9" borderId="113" applyNumberFormat="0" applyAlignment="0" applyProtection="0"/>
    <xf numFmtId="0" fontId="45" fillId="0" borderId="114" applyNumberFormat="0" applyFill="0" applyAlignment="0" applyProtection="0"/>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4" fillId="9" borderId="113" applyNumberFormat="0" applyAlignment="0" applyProtection="0"/>
    <xf numFmtId="0" fontId="45" fillId="0" borderId="114" applyNumberFormat="0" applyFill="0" applyAlignment="0" applyProtection="0"/>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37" fillId="16" borderId="113" applyNumberFormat="0" applyAlignment="0" applyProtection="0"/>
    <xf numFmtId="0" fontId="39" fillId="10" borderId="113" applyNumberFormat="0" applyAlignment="0" applyProtection="0"/>
    <xf numFmtId="0" fontId="36" fillId="16" borderId="112" applyNumberFormat="0" applyAlignment="0" applyProtection="0"/>
    <xf numFmtId="0" fontId="48" fillId="10" borderId="112" applyNumberFormat="0" applyAlignment="0" applyProtection="0"/>
    <xf numFmtId="0" fontId="19" fillId="11" borderId="115" applyNumberFormat="0" applyAlignment="0" applyProtection="0"/>
    <xf numFmtId="0" fontId="19" fillId="11" borderId="115" applyNumberFormat="0" applyAlignment="0" applyProtection="0"/>
    <xf numFmtId="0" fontId="42" fillId="9" borderId="113" applyNumberFormat="0" applyAlignment="0" applyProtection="0"/>
    <xf numFmtId="0" fontId="45" fillId="0" borderId="114" applyNumberFormat="0" applyFill="0" applyAlignment="0" applyProtection="0"/>
    <xf numFmtId="0" fontId="44" fillId="9" borderId="113" applyNumberFormat="0" applyAlignment="0" applyProtection="0"/>
    <xf numFmtId="0" fontId="45" fillId="0" borderId="114" applyNumberFormat="0" applyFill="0" applyAlignment="0" applyProtection="0"/>
    <xf numFmtId="0" fontId="37" fillId="16" borderId="113" applyNumberFormat="0" applyAlignment="0" applyProtection="0"/>
    <xf numFmtId="0" fontId="44" fillId="9" borderId="113" applyNumberFormat="0" applyAlignment="0" applyProtection="0"/>
    <xf numFmtId="0" fontId="36" fillId="16" borderId="112" applyNumberFormat="0" applyAlignment="0" applyProtection="0"/>
    <xf numFmtId="0" fontId="42" fillId="9" borderId="113" applyNumberFormat="0" applyAlignment="0" applyProtection="0"/>
    <xf numFmtId="0" fontId="19" fillId="11" borderId="115" applyNumberFormat="0" applyAlignment="0" applyProtection="0"/>
    <xf numFmtId="0" fontId="48" fillId="10" borderId="112" applyNumberFormat="0" applyAlignment="0" applyProtection="0"/>
    <xf numFmtId="0" fontId="39" fillId="10" borderId="113" applyNumberFormat="0" applyAlignment="0" applyProtection="0"/>
    <xf numFmtId="0" fontId="19" fillId="11" borderId="115" applyNumberFormat="0" applyAlignment="0" applyProtection="0"/>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4" fillId="9" borderId="113" applyNumberFormat="0" applyAlignment="0" applyProtection="0"/>
    <xf numFmtId="0" fontId="45" fillId="0" borderId="114" applyNumberFormat="0" applyFill="0" applyAlignment="0" applyProtection="0"/>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48" fillId="10" borderId="112" applyNumberFormat="0" applyAlignment="0" applyProtection="0"/>
    <xf numFmtId="0" fontId="19" fillId="11" borderId="115" applyNumberFormat="0" applyAlignment="0" applyProtection="0"/>
    <xf numFmtId="0" fontId="19" fillId="11" borderId="115" applyNumberFormat="0" applyAlignment="0" applyProtection="0"/>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5" fillId="0" borderId="114" applyNumberFormat="0" applyFill="0" applyAlignment="0" applyProtection="0"/>
    <xf numFmtId="0" fontId="44" fillId="9" borderId="113" applyNumberFormat="0" applyAlignment="0" applyProtection="0"/>
    <xf numFmtId="0" fontId="44" fillId="9" borderId="113" applyNumberFormat="0" applyAlignment="0" applyProtection="0"/>
    <xf numFmtId="0" fontId="45" fillId="0" borderId="114" applyNumberFormat="0" applyFill="0" applyAlignment="0" applyProtection="0"/>
    <xf numFmtId="0" fontId="42" fillId="9" borderId="113" applyNumberFormat="0" applyAlignment="0" applyProtection="0"/>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36" fillId="16" borderId="112" applyNumberFormat="0" applyAlignment="0" applyProtection="0"/>
    <xf numFmtId="0" fontId="39" fillId="10" borderId="113" applyNumberFormat="0" applyAlignment="0" applyProtection="0"/>
    <xf numFmtId="0" fontId="37" fillId="16" borderId="113" applyNumberFormat="0" applyAlignment="0" applyProtection="0"/>
    <xf numFmtId="0" fontId="48" fillId="10" borderId="112" applyNumberFormat="0" applyAlignment="0" applyProtection="0"/>
    <xf numFmtId="0" fontId="19" fillId="11" borderId="115" applyNumberFormat="0" applyAlignment="0" applyProtection="0"/>
    <xf numFmtId="0" fontId="19" fillId="11" borderId="115" applyNumberFormat="0" applyAlignment="0" applyProtection="0"/>
    <xf numFmtId="0" fontId="45" fillId="0" borderId="114" applyNumberFormat="0" applyFill="0" applyAlignment="0" applyProtection="0"/>
    <xf numFmtId="0" fontId="44" fillId="9" borderId="113" applyNumberFormat="0" applyAlignment="0" applyProtection="0"/>
    <xf numFmtId="0" fontId="39" fillId="10" borderId="113" applyNumberFormat="0" applyAlignment="0" applyProtection="0"/>
    <xf numFmtId="0" fontId="36" fillId="16" borderId="112" applyNumberFormat="0" applyAlignment="0" applyProtection="0"/>
    <xf numFmtId="0" fontId="42" fillId="9" borderId="113" applyNumberFormat="0" applyAlignment="0" applyProtection="0"/>
    <xf numFmtId="0" fontId="37" fillId="16" borderId="113"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4" fillId="9" borderId="113" applyNumberFormat="0" applyAlignment="0" applyProtection="0"/>
    <xf numFmtId="0" fontId="19" fillId="11" borderId="115" applyNumberFormat="0" applyAlignment="0" applyProtection="0"/>
    <xf numFmtId="0" fontId="19" fillId="11" borderId="115" applyNumberFormat="0" applyAlignment="0" applyProtection="0"/>
    <xf numFmtId="0" fontId="36" fillId="16" borderId="112" applyNumberFormat="0" applyAlignment="0" applyProtection="0"/>
    <xf numFmtId="0" fontId="36" fillId="16" borderId="112" applyNumberFormat="0" applyAlignment="0" applyProtection="0"/>
    <xf numFmtId="0" fontId="37" fillId="16" borderId="113" applyNumberFormat="0" applyAlignment="0" applyProtection="0"/>
    <xf numFmtId="0" fontId="39" fillId="10" borderId="113" applyNumberFormat="0" applyAlignment="0" applyProtection="0"/>
    <xf numFmtId="0" fontId="42" fillId="9" borderId="113" applyNumberFormat="0" applyAlignment="0" applyProtection="0"/>
    <xf numFmtId="0" fontId="45" fillId="0" borderId="114" applyNumberFormat="0" applyFill="0" applyAlignment="0" applyProtection="0"/>
    <xf numFmtId="0" fontId="44" fillId="9" borderId="113" applyNumberFormat="0" applyAlignment="0" applyProtection="0"/>
    <xf numFmtId="0" fontId="45" fillId="0" borderId="114" applyNumberFormat="0" applyFill="0" applyAlignment="0" applyProtection="0"/>
    <xf numFmtId="0" fontId="19" fillId="11" borderId="115" applyNumberFormat="0" applyAlignment="0" applyProtection="0"/>
    <xf numFmtId="0" fontId="19" fillId="11" borderId="115" applyNumberFormat="0" applyAlignment="0" applyProtection="0"/>
    <xf numFmtId="0" fontId="48" fillId="10" borderId="112" applyNumberFormat="0" applyAlignment="0" applyProtection="0"/>
    <xf numFmtId="0" fontId="48" fillId="10" borderId="112" applyNumberFormat="0" applyAlignment="0" applyProtection="0"/>
    <xf numFmtId="0" fontId="1" fillId="0" borderId="2"/>
    <xf numFmtId="0" fontId="1" fillId="0" borderId="2"/>
    <xf numFmtId="0" fontId="1" fillId="0" borderId="2"/>
  </cellStyleXfs>
  <cellXfs count="661">
    <xf numFmtId="0" fontId="0" fillId="0" borderId="0" xfId="0"/>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0" fillId="0" borderId="0" xfId="0" applyAlignment="1">
      <alignment vertical="center"/>
    </xf>
    <xf numFmtId="0" fontId="12" fillId="0" borderId="0" xfId="0" applyFont="1" applyAlignment="1">
      <alignment vertical="center"/>
    </xf>
    <xf numFmtId="0" fontId="19" fillId="0" borderId="0" xfId="0" applyFont="1"/>
    <xf numFmtId="0" fontId="19" fillId="0" borderId="3" xfId="0" applyFont="1" applyBorder="1"/>
    <xf numFmtId="0" fontId="21" fillId="0" borderId="1" xfId="0" applyFont="1" applyBorder="1" applyAlignment="1" applyProtection="1">
      <alignment wrapText="1"/>
      <protection locked="0"/>
    </xf>
    <xf numFmtId="0" fontId="22" fillId="0" borderId="2" xfId="0" applyFont="1" applyBorder="1" applyAlignment="1" applyProtection="1">
      <alignment vertical="center" wrapText="1"/>
      <protection locked="0"/>
    </xf>
    <xf numFmtId="0" fontId="20" fillId="0" borderId="0" xfId="0" applyFont="1" applyAlignment="1" applyProtection="1">
      <alignment wrapText="1"/>
      <protection locked="0"/>
    </xf>
    <xf numFmtId="0" fontId="19" fillId="0" borderId="0" xfId="0" applyFont="1" applyAlignment="1" applyProtection="1">
      <alignment wrapText="1"/>
      <protection locked="0"/>
    </xf>
    <xf numFmtId="0" fontId="19" fillId="0" borderId="2" xfId="0" applyFont="1" applyBorder="1" applyAlignment="1" applyProtection="1">
      <alignment wrapText="1"/>
      <protection locked="0"/>
    </xf>
    <xf numFmtId="0" fontId="20" fillId="0" borderId="11" xfId="0" applyFont="1" applyBorder="1" applyAlignment="1" applyProtection="1">
      <alignment wrapText="1"/>
      <protection locked="0"/>
    </xf>
    <xf numFmtId="0" fontId="19" fillId="0" borderId="11" xfId="0" applyFont="1" applyBorder="1" applyAlignment="1" applyProtection="1">
      <alignment wrapText="1"/>
      <protection locked="0"/>
    </xf>
    <xf numFmtId="0" fontId="19" fillId="0" borderId="7" xfId="0" applyFont="1" applyBorder="1" applyAlignment="1">
      <alignment horizontal="left"/>
    </xf>
    <xf numFmtId="0" fontId="19" fillId="0" borderId="7" xfId="0" applyFont="1" applyBorder="1" applyAlignment="1">
      <alignment horizontal="left" vertical="center"/>
    </xf>
    <xf numFmtId="0" fontId="19" fillId="0" borderId="0" xfId="0" applyFont="1" applyAlignment="1">
      <alignment wrapText="1"/>
    </xf>
    <xf numFmtId="0" fontId="20" fillId="0" borderId="0" xfId="0" applyFont="1"/>
    <xf numFmtId="0" fontId="19" fillId="0" borderId="2" xfId="0" applyFont="1" applyBorder="1"/>
    <xf numFmtId="0" fontId="19" fillId="0" borderId="1" xfId="0" applyFont="1" applyBorder="1"/>
    <xf numFmtId="0" fontId="19" fillId="0" borderId="0" xfId="0" applyFont="1" applyAlignment="1">
      <alignment horizontal="center"/>
    </xf>
    <xf numFmtId="0" fontId="19" fillId="0" borderId="0" xfId="0" applyFont="1" applyAlignment="1">
      <alignment vertical="center" wrapText="1"/>
    </xf>
    <xf numFmtId="0" fontId="19" fillId="0" borderId="1" xfId="0" applyFont="1" applyBorder="1" applyAlignment="1">
      <alignment horizontal="left" vertical="center"/>
    </xf>
    <xf numFmtId="0" fontId="19" fillId="0" borderId="6" xfId="0" applyFont="1" applyBorder="1" applyAlignment="1">
      <alignment horizontal="center" vertical="center"/>
    </xf>
    <xf numFmtId="0" fontId="19" fillId="0" borderId="0" xfId="0" applyFont="1" applyAlignment="1">
      <alignment horizontal="left" vertical="center"/>
    </xf>
    <xf numFmtId="0" fontId="19" fillId="0" borderId="0" xfId="0" applyFont="1" applyAlignment="1">
      <alignment horizontal="left"/>
    </xf>
    <xf numFmtId="0" fontId="26" fillId="0" borderId="0" xfId="0" applyFont="1"/>
    <xf numFmtId="0" fontId="20" fillId="0" borderId="0" xfId="0" applyFont="1" applyAlignment="1">
      <alignment horizontal="left"/>
    </xf>
    <xf numFmtId="0" fontId="19" fillId="0" borderId="7" xfId="0" applyFont="1" applyBorder="1" applyAlignment="1">
      <alignment horizontal="left" vertical="center" wrapText="1"/>
    </xf>
    <xf numFmtId="0" fontId="20" fillId="27" borderId="7" xfId="0" applyFont="1" applyFill="1" applyBorder="1" applyAlignment="1">
      <alignment horizontal="left" wrapText="1"/>
    </xf>
    <xf numFmtId="0" fontId="20" fillId="27" borderId="7" xfId="0" applyFont="1" applyFill="1" applyBorder="1" applyAlignment="1">
      <alignment horizontal="center" wrapText="1"/>
    </xf>
    <xf numFmtId="0" fontId="20" fillId="27" borderId="7" xfId="0" applyFont="1" applyFill="1" applyBorder="1" applyAlignment="1">
      <alignment wrapText="1"/>
    </xf>
    <xf numFmtId="0" fontId="57" fillId="27" borderId="7" xfId="0" applyFont="1" applyFill="1" applyBorder="1" applyAlignment="1">
      <alignment horizontal="center" wrapText="1"/>
    </xf>
    <xf numFmtId="0" fontId="20" fillId="27" borderId="7" xfId="0" applyFont="1" applyFill="1" applyBorder="1" applyAlignment="1">
      <alignment horizontal="center"/>
    </xf>
    <xf numFmtId="0" fontId="20" fillId="27" borderId="13" xfId="0" applyFont="1" applyFill="1" applyBorder="1" applyAlignment="1">
      <alignment horizontal="center" wrapText="1"/>
    </xf>
    <xf numFmtId="0" fontId="59" fillId="0" borderId="0" xfId="0" applyFont="1" applyAlignment="1">
      <alignment horizontal="center"/>
    </xf>
    <xf numFmtId="0" fontId="60" fillId="0" borderId="1" xfId="0" applyFont="1" applyBorder="1" applyAlignment="1">
      <alignment horizontal="center" vertical="center"/>
    </xf>
    <xf numFmtId="0" fontId="19" fillId="0" borderId="99" xfId="0" applyFont="1" applyBorder="1"/>
    <xf numFmtId="0" fontId="19" fillId="0" borderId="2" xfId="0" applyFont="1" applyBorder="1" applyAlignment="1">
      <alignment horizontal="center"/>
    </xf>
    <xf numFmtId="0" fontId="25" fillId="0" borderId="2" xfId="0" applyFont="1" applyBorder="1"/>
    <xf numFmtId="0" fontId="19" fillId="0" borderId="0" xfId="0" applyFont="1" applyAlignment="1">
      <alignment vertical="center"/>
    </xf>
    <xf numFmtId="0" fontId="19" fillId="0" borderId="2" xfId="0" applyFont="1" applyBorder="1" applyAlignment="1">
      <alignment vertical="center"/>
    </xf>
    <xf numFmtId="0" fontId="61" fillId="0" borderId="0" xfId="0" applyFont="1"/>
    <xf numFmtId="0" fontId="61" fillId="0" borderId="0" xfId="0" applyFont="1" applyAlignment="1">
      <alignment wrapText="1"/>
    </xf>
    <xf numFmtId="0" fontId="56" fillId="0" borderId="0" xfId="0" applyFont="1"/>
    <xf numFmtId="0" fontId="19" fillId="0" borderId="100" xfId="0" applyFont="1" applyBorder="1"/>
    <xf numFmtId="0" fontId="16" fillId="0" borderId="0" xfId="0" applyFont="1"/>
    <xf numFmtId="0" fontId="17" fillId="0" borderId="0" xfId="0" applyFont="1"/>
    <xf numFmtId="0" fontId="21" fillId="29" borderId="1" xfId="0" applyFont="1" applyFill="1" applyBorder="1" applyAlignment="1" applyProtection="1">
      <alignment wrapText="1"/>
      <protection locked="0"/>
    </xf>
    <xf numFmtId="0" fontId="19" fillId="0" borderId="1" xfId="0" applyFont="1" applyBorder="1" applyAlignment="1">
      <alignment horizontal="left" wrapText="1"/>
    </xf>
    <xf numFmtId="0" fontId="19" fillId="29" borderId="1" xfId="0" applyFont="1" applyFill="1" applyBorder="1" applyAlignment="1">
      <alignment horizontal="left" wrapText="1"/>
    </xf>
    <xf numFmtId="0" fontId="19" fillId="0" borderId="6" xfId="0" applyFont="1" applyBorder="1" applyAlignment="1">
      <alignment horizontal="left" wrapText="1"/>
    </xf>
    <xf numFmtId="0" fontId="19" fillId="0" borderId="11" xfId="0" applyFont="1" applyBorder="1" applyAlignment="1" applyProtection="1">
      <alignment horizontal="left" wrapText="1"/>
      <protection locked="0"/>
    </xf>
    <xf numFmtId="0" fontId="19" fillId="0" borderId="2" xfId="0" applyFont="1" applyBorder="1" applyAlignment="1" applyProtection="1">
      <alignment horizontal="left" wrapText="1"/>
      <protection locked="0"/>
    </xf>
    <xf numFmtId="0" fontId="19" fillId="0" borderId="0" xfId="0" applyFont="1" applyAlignment="1" applyProtection="1">
      <alignment horizontal="left" wrapText="1"/>
      <protection locked="0"/>
    </xf>
    <xf numFmtId="0" fontId="19" fillId="29" borderId="8" xfId="0" applyFont="1" applyFill="1" applyBorder="1" applyAlignment="1">
      <alignment horizontal="left" wrapText="1"/>
    </xf>
    <xf numFmtId="0" fontId="19" fillId="0" borderId="2" xfId="0" applyFont="1" applyBorder="1" applyAlignment="1">
      <alignment horizontal="left" wrapText="1"/>
    </xf>
    <xf numFmtId="0" fontId="19" fillId="29" borderId="5" xfId="0" applyFont="1" applyFill="1" applyBorder="1" applyAlignment="1">
      <alignment horizontal="left" wrapText="1"/>
    </xf>
    <xf numFmtId="0" fontId="19" fillId="0" borderId="4" xfId="0" applyFont="1" applyBorder="1" applyAlignment="1">
      <alignment horizontal="left" wrapText="1"/>
    </xf>
    <xf numFmtId="0" fontId="19" fillId="0" borderId="10" xfId="0" applyFont="1" applyBorder="1" applyAlignment="1">
      <alignment horizontal="left" wrapText="1"/>
    </xf>
    <xf numFmtId="0" fontId="19" fillId="29" borderId="10" xfId="0" applyFont="1" applyFill="1" applyBorder="1" applyAlignment="1">
      <alignment horizontal="left" wrapText="1"/>
    </xf>
    <xf numFmtId="0" fontId="19" fillId="0" borderId="98" xfId="0" applyFont="1" applyBorder="1" applyAlignment="1">
      <alignment horizontal="left" wrapText="1"/>
    </xf>
    <xf numFmtId="0" fontId="19" fillId="29" borderId="98" xfId="0" applyFont="1" applyFill="1" applyBorder="1" applyAlignment="1">
      <alignment horizontal="left" wrapText="1"/>
    </xf>
    <xf numFmtId="0" fontId="13" fillId="0" borderId="1" xfId="0" applyFont="1" applyBorder="1" applyAlignment="1">
      <alignment horizontal="left" wrapText="1"/>
    </xf>
    <xf numFmtId="0" fontId="62" fillId="0" borderId="1" xfId="0" applyFont="1" applyBorder="1" applyAlignment="1">
      <alignment horizontal="left" wrapText="1"/>
    </xf>
    <xf numFmtId="0" fontId="63" fillId="0" borderId="1" xfId="0" applyFont="1" applyBorder="1" applyAlignment="1">
      <alignment horizontal="left" wrapText="1"/>
    </xf>
    <xf numFmtId="0" fontId="23" fillId="0" borderId="1" xfId="0" applyFont="1" applyBorder="1" applyAlignment="1">
      <alignment horizontal="left" wrapText="1"/>
    </xf>
    <xf numFmtId="0" fontId="19" fillId="0" borderId="8" xfId="0" applyFont="1" applyBorder="1" applyAlignment="1">
      <alignment horizontal="left" wrapText="1"/>
    </xf>
    <xf numFmtId="0" fontId="24" fillId="0" borderId="1" xfId="0" applyFont="1" applyBorder="1" applyAlignment="1">
      <alignment horizontal="left" wrapText="1"/>
    </xf>
    <xf numFmtId="0" fontId="25" fillId="0" borderId="1" xfId="0" applyFont="1" applyBorder="1" applyAlignment="1">
      <alignment horizontal="left" wrapText="1"/>
    </xf>
    <xf numFmtId="0" fontId="19" fillId="0" borderId="5" xfId="0" applyFont="1" applyBorder="1" applyAlignment="1">
      <alignment horizontal="left" wrapText="1"/>
    </xf>
    <xf numFmtId="0" fontId="19" fillId="29" borderId="0" xfId="0" applyFont="1" applyFill="1" applyAlignment="1">
      <alignment horizontal="left" wrapText="1"/>
    </xf>
    <xf numFmtId="0" fontId="19" fillId="0" borderId="1" xfId="0" applyFont="1" applyBorder="1" applyAlignment="1">
      <alignment horizontal="left" vertical="center" wrapText="1"/>
    </xf>
    <xf numFmtId="0" fontId="19" fillId="29" borderId="6" xfId="0" applyFont="1" applyFill="1" applyBorder="1" applyAlignment="1">
      <alignment horizontal="left" wrapText="1"/>
    </xf>
    <xf numFmtId="0" fontId="19" fillId="0" borderId="101" xfId="0" applyFont="1" applyBorder="1" applyAlignment="1">
      <alignment horizontal="left" wrapText="1"/>
    </xf>
    <xf numFmtId="0" fontId="19" fillId="0" borderId="9" xfId="0" applyFont="1" applyBorder="1" applyAlignment="1">
      <alignment horizontal="left" wrapText="1"/>
    </xf>
    <xf numFmtId="0" fontId="19" fillId="0" borderId="12" xfId="0" applyFont="1" applyBorder="1" applyAlignment="1">
      <alignment horizontal="left" wrapText="1"/>
    </xf>
    <xf numFmtId="0" fontId="13" fillId="0" borderId="6" xfId="0" applyFont="1" applyBorder="1" applyAlignment="1">
      <alignment horizontal="left" wrapText="1"/>
    </xf>
    <xf numFmtId="0" fontId="13" fillId="0" borderId="11" xfId="0" applyFont="1" applyBorder="1" applyAlignment="1" applyProtection="1">
      <alignment horizontal="left" wrapText="1"/>
      <protection locked="0"/>
    </xf>
    <xf numFmtId="0" fontId="13" fillId="0" borderId="2" xfId="0" applyFont="1" applyBorder="1" applyAlignment="1" applyProtection="1">
      <alignment horizontal="left" wrapText="1"/>
      <protection locked="0"/>
    </xf>
    <xf numFmtId="0" fontId="13" fillId="0" borderId="0" xfId="0" applyFont="1" applyAlignment="1" applyProtection="1">
      <alignment horizontal="left" wrapText="1"/>
      <protection locked="0"/>
    </xf>
    <xf numFmtId="0" fontId="13" fillId="0" borderId="8" xfId="0" applyFont="1" applyBorder="1" applyAlignment="1">
      <alignment horizontal="left" wrapText="1"/>
    </xf>
    <xf numFmtId="0" fontId="13" fillId="0" borderId="9" xfId="0" applyFont="1" applyBorder="1" applyAlignment="1">
      <alignment horizontal="left" wrapText="1"/>
    </xf>
    <xf numFmtId="0" fontId="13" fillId="0" borderId="5" xfId="0" applyFont="1" applyBorder="1" applyAlignment="1">
      <alignment horizontal="left" wrapText="1"/>
    </xf>
    <xf numFmtId="0" fontId="13" fillId="0" borderId="12" xfId="0" applyFont="1" applyBorder="1" applyAlignment="1">
      <alignment horizontal="left" wrapText="1"/>
    </xf>
    <xf numFmtId="0" fontId="62" fillId="0" borderId="9" xfId="0" applyFont="1" applyBorder="1" applyAlignment="1">
      <alignment horizontal="left" wrapText="1"/>
    </xf>
    <xf numFmtId="0" fontId="62" fillId="0" borderId="5" xfId="0" applyFont="1" applyBorder="1" applyAlignment="1">
      <alignment horizontal="left" wrapText="1"/>
    </xf>
    <xf numFmtId="0" fontId="62" fillId="0" borderId="12" xfId="0" applyFont="1" applyBorder="1" applyAlignment="1">
      <alignment horizontal="left" wrapText="1"/>
    </xf>
    <xf numFmtId="0" fontId="62" fillId="0" borderId="11" xfId="0" applyFont="1" applyBorder="1" applyAlignment="1" applyProtection="1">
      <alignment horizontal="left" wrapText="1"/>
      <protection locked="0"/>
    </xf>
    <xf numFmtId="0" fontId="62" fillId="0" borderId="2" xfId="0" applyFont="1" applyBorder="1" applyAlignment="1" applyProtection="1">
      <alignment horizontal="left" wrapText="1"/>
      <protection locked="0"/>
    </xf>
    <xf numFmtId="0" fontId="62" fillId="0" borderId="0" xfId="0" applyFont="1" applyAlignment="1" applyProtection="1">
      <alignment horizontal="left" wrapText="1"/>
      <protection locked="0"/>
    </xf>
    <xf numFmtId="0" fontId="62" fillId="0" borderId="8" xfId="0" applyFont="1" applyBorder="1" applyAlignment="1">
      <alignment horizontal="left" wrapText="1"/>
    </xf>
    <xf numFmtId="0" fontId="62" fillId="0" borderId="6" xfId="0" applyFont="1" applyBorder="1" applyAlignment="1">
      <alignment horizontal="left" wrapText="1"/>
    </xf>
    <xf numFmtId="0" fontId="14" fillId="0" borderId="6" xfId="0" applyFont="1" applyBorder="1" applyAlignment="1">
      <alignment horizontal="left" wrapText="1"/>
    </xf>
    <xf numFmtId="0" fontId="64" fillId="0" borderId="6" xfId="0" applyFont="1" applyBorder="1" applyAlignment="1">
      <alignment horizontal="left" wrapText="1"/>
    </xf>
    <xf numFmtId="0" fontId="19" fillId="29" borderId="1" xfId="0" quotePrefix="1" applyFont="1" applyFill="1" applyBorder="1" applyAlignment="1">
      <alignment horizontal="left" wrapText="1"/>
    </xf>
    <xf numFmtId="0" fontId="19" fillId="29" borderId="98" xfId="0" applyFont="1" applyFill="1" applyBorder="1" applyAlignment="1">
      <alignment horizontal="left"/>
    </xf>
    <xf numFmtId="0" fontId="19" fillId="0" borderId="1" xfId="1" applyFont="1" applyBorder="1" applyAlignment="1">
      <alignment horizontal="left" wrapText="1"/>
    </xf>
    <xf numFmtId="0" fontId="19" fillId="29" borderId="1" xfId="1" applyFont="1" applyFill="1" applyBorder="1" applyAlignment="1">
      <alignment horizontal="left" wrapText="1"/>
    </xf>
    <xf numFmtId="0" fontId="19" fillId="3" borderId="0" xfId="0" applyFont="1" applyFill="1" applyAlignment="1" applyProtection="1">
      <alignment wrapText="1"/>
      <protection locked="0"/>
    </xf>
    <xf numFmtId="0" fontId="20" fillId="27" borderId="98" xfId="0" applyFont="1" applyFill="1" applyBorder="1" applyAlignment="1">
      <alignment horizontal="center" vertical="center" wrapText="1"/>
    </xf>
    <xf numFmtId="0" fontId="20" fillId="28" borderId="98" xfId="0" applyFont="1" applyFill="1" applyBorder="1" applyAlignment="1">
      <alignment horizontal="center" vertical="center" wrapText="1"/>
    </xf>
    <xf numFmtId="0" fontId="20" fillId="33" borderId="98" xfId="0" applyFont="1" applyFill="1" applyBorder="1" applyAlignment="1">
      <alignment vertical="center" wrapText="1"/>
    </xf>
    <xf numFmtId="0" fontId="20" fillId="31" borderId="98" xfId="0" applyFont="1" applyFill="1" applyBorder="1" applyAlignment="1">
      <alignment vertical="center" wrapText="1"/>
    </xf>
    <xf numFmtId="0" fontId="20" fillId="31" borderId="97" xfId="0" applyFont="1" applyFill="1" applyBorder="1" applyAlignment="1">
      <alignment vertical="center" wrapText="1"/>
    </xf>
    <xf numFmtId="0" fontId="20" fillId="34" borderId="97" xfId="0" applyFont="1" applyFill="1" applyBorder="1" applyAlignment="1">
      <alignment vertical="center" wrapText="1"/>
    </xf>
    <xf numFmtId="0" fontId="20" fillId="35" borderId="97" xfId="0" applyFont="1" applyFill="1" applyBorder="1" applyAlignment="1">
      <alignment vertical="center" wrapText="1"/>
    </xf>
    <xf numFmtId="0" fontId="26" fillId="27" borderId="8" xfId="0" applyFont="1" applyFill="1" applyBorder="1" applyAlignment="1">
      <alignment vertical="center" wrapText="1"/>
    </xf>
    <xf numFmtId="0" fontId="26" fillId="34" borderId="2" xfId="0" quotePrefix="1" applyFont="1" applyFill="1" applyBorder="1" applyAlignment="1">
      <alignment vertical="center" wrapText="1"/>
    </xf>
    <xf numFmtId="0" fontId="26" fillId="34" borderId="98" xfId="0" quotePrefix="1" applyFont="1" applyFill="1" applyBorder="1" applyAlignment="1">
      <alignment vertical="center" wrapText="1"/>
    </xf>
    <xf numFmtId="0" fontId="26" fillId="37" borderId="8" xfId="0" quotePrefix="1" applyFont="1" applyFill="1" applyBorder="1" applyAlignment="1">
      <alignment vertical="center" wrapText="1"/>
    </xf>
    <xf numFmtId="9" fontId="26" fillId="37" borderId="98" xfId="0" quotePrefix="1" applyNumberFormat="1" applyFont="1" applyFill="1" applyBorder="1" applyAlignment="1">
      <alignment vertical="center" wrapText="1"/>
    </xf>
    <xf numFmtId="1" fontId="26" fillId="37" borderId="98" xfId="0" quotePrefix="1" applyNumberFormat="1" applyFont="1" applyFill="1" applyBorder="1" applyAlignment="1">
      <alignment vertical="center" wrapText="1"/>
    </xf>
    <xf numFmtId="0" fontId="20" fillId="41" borderId="98" xfId="0" applyFont="1" applyFill="1" applyBorder="1" applyAlignment="1">
      <alignment vertical="center" wrapText="1"/>
    </xf>
    <xf numFmtId="9" fontId="26" fillId="41" borderId="98" xfId="0" quotePrefix="1" applyNumberFormat="1" applyFont="1" applyFill="1" applyBorder="1" applyAlignment="1">
      <alignment vertical="center" wrapText="1"/>
    </xf>
    <xf numFmtId="0" fontId="20" fillId="37" borderId="1" xfId="0" applyFont="1" applyFill="1" applyBorder="1" applyAlignment="1">
      <alignment vertical="center" wrapText="1"/>
    </xf>
    <xf numFmtId="0" fontId="20" fillId="37" borderId="6" xfId="0" applyFont="1" applyFill="1" applyBorder="1" applyAlignment="1">
      <alignment vertical="center" wrapText="1"/>
    </xf>
    <xf numFmtId="9" fontId="26" fillId="37" borderId="8" xfId="0" quotePrefix="1" applyNumberFormat="1" applyFont="1" applyFill="1" applyBorder="1" applyAlignment="1">
      <alignment vertical="center" wrapText="1"/>
    </xf>
    <xf numFmtId="9" fontId="26" fillId="37" borderId="9" xfId="0" quotePrefix="1" applyNumberFormat="1" applyFont="1" applyFill="1" applyBorder="1" applyAlignment="1">
      <alignment vertical="center" wrapText="1"/>
    </xf>
    <xf numFmtId="0" fontId="20" fillId="27" borderId="7" xfId="0" applyFont="1" applyFill="1" applyBorder="1" applyAlignment="1">
      <alignment vertical="center" wrapText="1"/>
    </xf>
    <xf numFmtId="0" fontId="20" fillId="37" borderId="7" xfId="0" applyFont="1" applyFill="1" applyBorder="1" applyAlignment="1">
      <alignment vertical="center" wrapText="1"/>
    </xf>
    <xf numFmtId="0" fontId="20" fillId="41" borderId="7" xfId="0" applyFont="1" applyFill="1" applyBorder="1" applyAlignment="1">
      <alignment vertical="center" wrapText="1"/>
    </xf>
    <xf numFmtId="0" fontId="19" fillId="27" borderId="86" xfId="0" applyFont="1" applyFill="1" applyBorder="1" applyAlignment="1">
      <alignment vertical="center"/>
    </xf>
    <xf numFmtId="0" fontId="19" fillId="30" borderId="98" xfId="0" applyFont="1" applyFill="1" applyBorder="1" applyAlignment="1">
      <alignment vertical="center"/>
    </xf>
    <xf numFmtId="0" fontId="19" fillId="30" borderId="98" xfId="0" applyFont="1" applyFill="1" applyBorder="1" applyAlignment="1">
      <alignment horizontal="center" vertical="center"/>
    </xf>
    <xf numFmtId="0" fontId="20" fillId="33" borderId="98" xfId="0" applyFont="1" applyFill="1" applyBorder="1" applyAlignment="1">
      <alignment horizontal="center" vertical="center" wrapText="1"/>
    </xf>
    <xf numFmtId="0" fontId="20" fillId="35" borderId="98" xfId="0" applyFont="1" applyFill="1" applyBorder="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left" vertical="top"/>
    </xf>
    <xf numFmtId="0" fontId="19" fillId="30" borderId="86" xfId="0" applyFont="1" applyFill="1" applyBorder="1" applyAlignment="1">
      <alignment vertical="center"/>
    </xf>
    <xf numFmtId="0" fontId="19" fillId="30" borderId="86" xfId="0" applyFont="1" applyFill="1" applyBorder="1" applyAlignment="1">
      <alignment horizontal="center" vertical="center"/>
    </xf>
    <xf numFmtId="0" fontId="19" fillId="30" borderId="86" xfId="0" applyFont="1" applyFill="1" applyBorder="1" applyAlignment="1">
      <alignment vertical="center" wrapText="1"/>
    </xf>
    <xf numFmtId="0" fontId="20" fillId="27" borderId="109" xfId="0" applyFont="1" applyFill="1" applyBorder="1" applyAlignment="1">
      <alignment horizontal="center" wrapText="1"/>
    </xf>
    <xf numFmtId="0" fontId="20" fillId="27" borderId="110" xfId="0" applyFont="1" applyFill="1" applyBorder="1" applyAlignment="1">
      <alignment horizontal="center" wrapText="1"/>
    </xf>
    <xf numFmtId="1" fontId="19" fillId="27" borderId="86" xfId="0" applyNumberFormat="1" applyFont="1" applyFill="1" applyBorder="1" applyAlignment="1">
      <alignment vertical="center"/>
    </xf>
    <xf numFmtId="0" fontId="19" fillId="27" borderId="86" xfId="0" applyFont="1" applyFill="1" applyBorder="1" applyAlignment="1">
      <alignment horizontal="left" vertical="center"/>
    </xf>
    <xf numFmtId="0" fontId="19" fillId="27" borderId="86" xfId="0" applyFont="1" applyFill="1" applyBorder="1" applyAlignment="1">
      <alignment horizontal="center" vertical="center"/>
    </xf>
    <xf numFmtId="1" fontId="19" fillId="27" borderId="86" xfId="0" applyNumberFormat="1" applyFont="1" applyFill="1" applyBorder="1" applyAlignment="1">
      <alignment horizontal="left" vertical="center"/>
    </xf>
    <xf numFmtId="0" fontId="19" fillId="30" borderId="10" xfId="0" applyFont="1" applyFill="1" applyBorder="1" applyAlignment="1">
      <alignment horizontal="center" vertical="center"/>
    </xf>
    <xf numFmtId="0" fontId="26" fillId="31" borderId="10" xfId="0" applyFont="1" applyFill="1" applyBorder="1" applyAlignment="1">
      <alignment horizontal="left" vertical="center"/>
    </xf>
    <xf numFmtId="1" fontId="19" fillId="27" borderId="86" xfId="0" applyNumberFormat="1" applyFont="1" applyFill="1" applyBorder="1" applyAlignment="1">
      <alignment horizontal="center" vertical="center"/>
    </xf>
    <xf numFmtId="0" fontId="20" fillId="0" borderId="4" xfId="0" applyFont="1" applyBorder="1"/>
    <xf numFmtId="0" fontId="19" fillId="0" borderId="7" xfId="0" applyFont="1" applyBorder="1"/>
    <xf numFmtId="9" fontId="26" fillId="41" borderId="109" xfId="0" quotePrefix="1" applyNumberFormat="1" applyFont="1" applyFill="1" applyBorder="1" applyAlignment="1">
      <alignment vertical="center" wrapText="1"/>
    </xf>
    <xf numFmtId="0" fontId="19" fillId="27" borderId="86" xfId="1" applyFont="1" applyFill="1" applyBorder="1" applyAlignment="1">
      <alignment vertical="center"/>
    </xf>
    <xf numFmtId="0" fontId="56" fillId="0" borderId="1" xfId="0" applyFont="1" applyBorder="1" applyAlignment="1">
      <alignment horizontal="left" wrapText="1"/>
    </xf>
    <xf numFmtId="0" fontId="56" fillId="0" borderId="6" xfId="0" applyFont="1" applyBorder="1" applyAlignment="1">
      <alignment horizontal="left" wrapText="1"/>
    </xf>
    <xf numFmtId="0" fontId="19" fillId="3" borderId="1" xfId="0" applyFont="1" applyFill="1" applyBorder="1" applyAlignment="1">
      <alignment horizontal="left" wrapText="1"/>
    </xf>
    <xf numFmtId="0" fontId="65" fillId="0" borderId="0" xfId="0" applyFont="1"/>
    <xf numFmtId="0" fontId="20" fillId="27" borderId="101" xfId="0" applyFont="1" applyFill="1" applyBorder="1" applyAlignment="1">
      <alignment wrapText="1"/>
    </xf>
    <xf numFmtId="0" fontId="20" fillId="27" borderId="98" xfId="0" applyFont="1" applyFill="1" applyBorder="1" applyAlignment="1">
      <alignment vertical="center" wrapText="1"/>
    </xf>
    <xf numFmtId="0" fontId="19" fillId="0" borderId="0" xfId="0" applyFont="1" applyAlignment="1">
      <alignment horizontal="center" wrapText="1"/>
    </xf>
    <xf numFmtId="0" fontId="65" fillId="27" borderId="98" xfId="0" applyFont="1" applyFill="1" applyBorder="1" applyAlignment="1">
      <alignment vertical="center" wrapText="1"/>
    </xf>
    <xf numFmtId="0" fontId="20" fillId="28" borderId="7" xfId="0" applyFont="1" applyFill="1" applyBorder="1" applyAlignment="1">
      <alignment horizontal="center" wrapText="1"/>
    </xf>
    <xf numFmtId="0" fontId="20" fillId="27" borderId="7" xfId="0" applyFont="1" applyFill="1" applyBorder="1"/>
    <xf numFmtId="0" fontId="20" fillId="42" borderId="1" xfId="0" applyFont="1" applyFill="1" applyBorder="1" applyAlignment="1">
      <alignment vertical="center" wrapText="1"/>
    </xf>
    <xf numFmtId="0" fontId="20" fillId="42" borderId="4" xfId="0" applyFont="1" applyFill="1" applyBorder="1" applyAlignment="1">
      <alignment vertical="center" wrapText="1"/>
    </xf>
    <xf numFmtId="0" fontId="20" fillId="33" borderId="1" xfId="0" applyFont="1" applyFill="1" applyBorder="1" applyAlignment="1">
      <alignment vertical="center" wrapText="1"/>
    </xf>
    <xf numFmtId="0" fontId="20" fillId="33" borderId="1" xfId="0" applyFont="1" applyFill="1" applyBorder="1" applyAlignment="1">
      <alignment vertical="center"/>
    </xf>
    <xf numFmtId="0" fontId="19" fillId="0" borderId="4" xfId="0" applyFont="1" applyBorder="1"/>
    <xf numFmtId="0" fontId="19" fillId="0" borderId="17" xfId="0" applyFont="1" applyBorder="1" applyAlignment="1">
      <alignment horizontal="left" vertical="top"/>
    </xf>
    <xf numFmtId="0" fontId="19" fillId="0" borderId="17" xfId="0" applyFont="1" applyBorder="1"/>
    <xf numFmtId="0" fontId="19" fillId="0" borderId="17" xfId="0" applyFont="1" applyBorder="1" applyAlignment="1">
      <alignment horizontal="left" vertical="center"/>
    </xf>
    <xf numFmtId="0" fontId="67" fillId="0" borderId="1" xfId="0" applyFont="1" applyBorder="1"/>
    <xf numFmtId="1" fontId="25" fillId="0" borderId="6" xfId="0" applyNumberFormat="1" applyFont="1" applyBorder="1" applyAlignment="1">
      <alignment horizontal="center"/>
    </xf>
    <xf numFmtId="0" fontId="68" fillId="0" borderId="7" xfId="26" applyFont="1" applyFill="1" applyBorder="1" applyAlignment="1" applyProtection="1"/>
    <xf numFmtId="0" fontId="19" fillId="0" borderId="16" xfId="0" applyFont="1" applyBorder="1"/>
    <xf numFmtId="0" fontId="19" fillId="31" borderId="97" xfId="0" applyFont="1" applyFill="1" applyBorder="1" applyAlignment="1">
      <alignment vertical="center"/>
    </xf>
    <xf numFmtId="0" fontId="19" fillId="37" borderId="98" xfId="0" applyFont="1" applyFill="1" applyBorder="1" applyAlignment="1">
      <alignment horizontal="center" vertical="center" wrapText="1"/>
    </xf>
    <xf numFmtId="0" fontId="19" fillId="27" borderId="98" xfId="0" applyFont="1" applyFill="1" applyBorder="1" applyAlignment="1">
      <alignment vertical="center"/>
    </xf>
    <xf numFmtId="0" fontId="20" fillId="27" borderId="4" xfId="0" applyFont="1" applyFill="1" applyBorder="1" applyAlignment="1">
      <alignment vertical="center" wrapText="1"/>
    </xf>
    <xf numFmtId="0" fontId="20" fillId="37" borderId="4" xfId="0" applyFont="1" applyFill="1" applyBorder="1" applyAlignment="1">
      <alignment vertical="center" wrapText="1"/>
    </xf>
    <xf numFmtId="0" fontId="20" fillId="27" borderId="1" xfId="0" applyFont="1" applyFill="1" applyBorder="1" applyAlignment="1">
      <alignment vertical="center" wrapText="1"/>
    </xf>
    <xf numFmtId="0" fontId="26" fillId="33" borderId="18" xfId="0" applyFont="1" applyFill="1" applyBorder="1" applyAlignment="1">
      <alignment vertical="center" wrapText="1"/>
    </xf>
    <xf numFmtId="0" fontId="19" fillId="27" borderId="98" xfId="0" applyFont="1" applyFill="1" applyBorder="1" applyAlignment="1">
      <alignment vertical="center" wrapText="1"/>
    </xf>
    <xf numFmtId="1" fontId="19" fillId="27" borderId="98" xfId="0" applyNumberFormat="1" applyFont="1" applyFill="1" applyBorder="1" applyAlignment="1">
      <alignment vertical="center" wrapText="1"/>
    </xf>
    <xf numFmtId="0" fontId="20" fillId="32" borderId="98" xfId="0" applyFont="1" applyFill="1" applyBorder="1" applyAlignment="1">
      <alignment vertical="center" wrapText="1"/>
    </xf>
    <xf numFmtId="0" fontId="20" fillId="35" borderId="98" xfId="0" applyFont="1" applyFill="1" applyBorder="1" applyAlignment="1">
      <alignment vertical="center" wrapText="1"/>
    </xf>
    <xf numFmtId="0" fontId="19" fillId="0" borderId="4" xfId="0" applyFont="1" applyBorder="1" applyAlignment="1">
      <alignment horizontal="right"/>
    </xf>
    <xf numFmtId="0" fontId="19" fillId="0" borderId="4" xfId="0" applyFont="1" applyBorder="1" applyAlignment="1">
      <alignment horizontal="left"/>
    </xf>
    <xf numFmtId="0" fontId="19" fillId="0" borderId="4" xfId="0" applyFont="1" applyBorder="1" applyAlignment="1">
      <alignment horizontal="left" vertical="top"/>
    </xf>
    <xf numFmtId="0" fontId="19" fillId="0" borderId="4" xfId="0" applyFont="1" applyBorder="1" applyAlignment="1">
      <alignment horizontal="center"/>
    </xf>
    <xf numFmtId="0" fontId="69" fillId="0" borderId="98" xfId="26" applyFont="1" applyFill="1" applyBorder="1" applyAlignment="1" applyProtection="1"/>
    <xf numFmtId="0" fontId="19" fillId="0" borderId="98" xfId="0" applyFont="1" applyBorder="1"/>
    <xf numFmtId="0" fontId="26" fillId="32" borderId="98" xfId="0" applyFont="1" applyFill="1" applyBorder="1" applyAlignment="1">
      <alignment vertical="center" wrapText="1"/>
    </xf>
    <xf numFmtId="0" fontId="26" fillId="37" borderId="98" xfId="0" applyFont="1" applyFill="1" applyBorder="1" applyAlignment="1">
      <alignment vertical="center" wrapText="1"/>
    </xf>
    <xf numFmtId="0" fontId="19" fillId="0" borderId="5" xfId="0" applyFont="1" applyBorder="1"/>
    <xf numFmtId="0" fontId="19" fillId="0" borderId="17" xfId="0" applyFont="1" applyBorder="1" applyAlignment="1">
      <alignment horizontal="right"/>
    </xf>
    <xf numFmtId="0" fontId="19" fillId="0" borderId="17" xfId="0" applyFont="1" applyBorder="1" applyAlignment="1">
      <alignment horizontal="left"/>
    </xf>
    <xf numFmtId="0" fontId="19" fillId="0" borderId="17" xfId="0" applyFont="1" applyBorder="1" applyAlignment="1">
      <alignment horizontal="center"/>
    </xf>
    <xf numFmtId="1" fontId="19" fillId="27" borderId="98" xfId="0" applyNumberFormat="1" applyFont="1" applyFill="1" applyBorder="1" applyAlignment="1">
      <alignment horizontal="right" vertical="center" wrapText="1"/>
    </xf>
    <xf numFmtId="0" fontId="19" fillId="0" borderId="5" xfId="0" applyFont="1" applyBorder="1" applyAlignment="1">
      <alignment horizontal="center"/>
    </xf>
    <xf numFmtId="0" fontId="69" fillId="0" borderId="98" xfId="26" applyFont="1" applyFill="1" applyBorder="1" applyAlignment="1" applyProtection="1">
      <alignment horizontal="left"/>
    </xf>
    <xf numFmtId="0" fontId="19" fillId="0" borderId="5" xfId="0" applyFont="1" applyBorder="1" applyAlignment="1">
      <alignment horizontal="left"/>
    </xf>
    <xf numFmtId="0" fontId="19" fillId="0" borderId="103" xfId="0" applyFont="1" applyBorder="1" applyAlignment="1">
      <alignment horizontal="center"/>
    </xf>
    <xf numFmtId="0" fontId="19" fillId="0" borderId="102" xfId="0" applyFont="1" applyBorder="1"/>
    <xf numFmtId="0" fontId="19" fillId="0" borderId="5" xfId="30" applyFont="1" applyBorder="1"/>
    <xf numFmtId="0" fontId="19" fillId="0" borderId="17" xfId="30" applyFont="1" applyBorder="1" applyAlignment="1">
      <alignment horizontal="right"/>
    </xf>
    <xf numFmtId="0" fontId="19" fillId="0" borderId="17" xfId="30" applyFont="1" applyBorder="1" applyAlignment="1">
      <alignment horizontal="left" vertical="top"/>
    </xf>
    <xf numFmtId="0" fontId="19" fillId="0" borderId="17" xfId="30" applyFont="1" applyBorder="1"/>
    <xf numFmtId="0" fontId="19" fillId="0" borderId="17" xfId="30" applyFont="1" applyBorder="1" applyAlignment="1">
      <alignment horizontal="left"/>
    </xf>
    <xf numFmtId="0" fontId="19" fillId="0" borderId="17" xfId="30" applyFont="1" applyBorder="1" applyAlignment="1">
      <alignment horizontal="center"/>
    </xf>
    <xf numFmtId="0" fontId="19" fillId="0" borderId="3" xfId="30" applyFont="1" applyBorder="1" applyAlignment="1">
      <alignment horizontal="left"/>
    </xf>
    <xf numFmtId="0" fontId="69" fillId="0" borderId="98" xfId="30" applyFont="1" applyBorder="1"/>
    <xf numFmtId="0" fontId="19" fillId="0" borderId="98" xfId="30" applyFont="1" applyBorder="1" applyAlignment="1">
      <alignment horizontal="left"/>
    </xf>
    <xf numFmtId="0" fontId="19" fillId="0" borderId="1" xfId="30" applyFont="1" applyBorder="1"/>
    <xf numFmtId="0" fontId="19" fillId="0" borderId="4" xfId="30" applyFont="1" applyBorder="1" applyAlignment="1">
      <alignment horizontal="right"/>
    </xf>
    <xf numFmtId="0" fontId="19" fillId="0" borderId="4" xfId="30" applyFont="1" applyBorder="1" applyAlignment="1">
      <alignment horizontal="left" vertical="top"/>
    </xf>
    <xf numFmtId="0" fontId="19" fillId="0" borderId="4" xfId="30" applyFont="1" applyBorder="1"/>
    <xf numFmtId="0" fontId="19" fillId="0" borderId="4" xfId="30" applyFont="1" applyBorder="1" applyAlignment="1">
      <alignment horizontal="left"/>
    </xf>
    <xf numFmtId="0" fontId="19" fillId="0" borderId="4" xfId="30" applyFont="1" applyBorder="1" applyAlignment="1">
      <alignment horizontal="center"/>
    </xf>
    <xf numFmtId="0" fontId="19" fillId="0" borderId="16" xfId="30" applyFont="1" applyBorder="1"/>
    <xf numFmtId="0" fontId="19" fillId="0" borderId="98" xfId="30" applyFont="1" applyBorder="1"/>
    <xf numFmtId="0" fontId="20" fillId="36" borderId="98" xfId="0" applyFont="1" applyFill="1" applyBorder="1" applyAlignment="1">
      <alignment vertical="center" wrapText="1"/>
    </xf>
    <xf numFmtId="0" fontId="20" fillId="36" borderId="97" xfId="0" applyFont="1" applyFill="1" applyBorder="1" applyAlignment="1">
      <alignment vertical="center" wrapText="1"/>
    </xf>
    <xf numFmtId="1" fontId="19" fillId="0" borderId="7" xfId="0" applyNumberFormat="1" applyFont="1" applyBorder="1"/>
    <xf numFmtId="168" fontId="19" fillId="0" borderId="7" xfId="183" applyNumberFormat="1" applyFont="1" applyFill="1" applyBorder="1"/>
    <xf numFmtId="1" fontId="19" fillId="36" borderId="98" xfId="0" applyNumberFormat="1" applyFont="1" applyFill="1" applyBorder="1" applyAlignment="1">
      <alignment horizontal="right" vertical="center" wrapText="1"/>
    </xf>
    <xf numFmtId="1" fontId="19" fillId="36" borderId="97" xfId="0" applyNumberFormat="1" applyFont="1" applyFill="1" applyBorder="1" applyAlignment="1">
      <alignment horizontal="right" vertical="center" wrapText="1"/>
    </xf>
    <xf numFmtId="1" fontId="19" fillId="35" borderId="97" xfId="0" applyNumberFormat="1" applyFont="1" applyFill="1" applyBorder="1" applyAlignment="1">
      <alignment horizontal="right" vertical="center" wrapText="1"/>
    </xf>
    <xf numFmtId="0" fontId="19" fillId="37" borderId="97" xfId="0" applyFont="1" applyFill="1" applyBorder="1" applyAlignment="1">
      <alignment horizontal="center" vertical="center" wrapText="1"/>
    </xf>
    <xf numFmtId="1" fontId="19" fillId="36" borderId="106" xfId="0" applyNumberFormat="1" applyFont="1" applyFill="1" applyBorder="1" applyAlignment="1">
      <alignment horizontal="right" vertical="center" wrapText="1"/>
    </xf>
    <xf numFmtId="10" fontId="19" fillId="36" borderId="106" xfId="0" applyNumberFormat="1" applyFont="1" applyFill="1" applyBorder="1" applyAlignment="1">
      <alignment horizontal="right" vertical="center" wrapText="1"/>
    </xf>
    <xf numFmtId="0" fontId="19" fillId="39" borderId="106" xfId="0" applyFont="1" applyFill="1" applyBorder="1" applyAlignment="1">
      <alignment vertical="center"/>
    </xf>
    <xf numFmtId="0" fontId="19" fillId="36" borderId="106" xfId="0" applyFont="1" applyFill="1" applyBorder="1" applyAlignment="1">
      <alignment vertical="center"/>
    </xf>
    <xf numFmtId="0" fontId="19" fillId="0" borderId="7" xfId="1" applyFont="1" applyBorder="1"/>
    <xf numFmtId="1" fontId="19" fillId="0" borderId="7" xfId="0" applyNumberFormat="1" applyFont="1" applyBorder="1" applyAlignment="1">
      <alignment horizontal="center"/>
    </xf>
    <xf numFmtId="10" fontId="19" fillId="36" borderId="97" xfId="0" applyNumberFormat="1" applyFont="1" applyFill="1" applyBorder="1" applyAlignment="1">
      <alignment horizontal="right" vertical="center" wrapText="1"/>
    </xf>
    <xf numFmtId="0" fontId="19" fillId="27" borderId="111" xfId="0" applyFont="1" applyFill="1" applyBorder="1" applyAlignment="1">
      <alignment vertical="center"/>
    </xf>
    <xf numFmtId="168" fontId="19" fillId="0" borderId="0" xfId="183" applyNumberFormat="1" applyFont="1" applyFill="1" applyAlignment="1"/>
    <xf numFmtId="0" fontId="19" fillId="36" borderId="97" xfId="0" applyFont="1" applyFill="1" applyBorder="1" applyAlignment="1">
      <alignment vertical="center"/>
    </xf>
    <xf numFmtId="0" fontId="56" fillId="0" borderId="7" xfId="0" applyFont="1" applyBorder="1"/>
    <xf numFmtId="0" fontId="19" fillId="0" borderId="7" xfId="0" applyFont="1" applyBorder="1" applyAlignment="1">
      <alignment horizontal="center"/>
    </xf>
    <xf numFmtId="0" fontId="19" fillId="0" borderId="98" xfId="0" applyFont="1" applyBorder="1" applyAlignment="1">
      <alignment horizontal="left" vertical="center" wrapText="1"/>
    </xf>
    <xf numFmtId="0" fontId="19" fillId="0" borderId="98" xfId="0" applyFont="1" applyBorder="1" applyAlignment="1">
      <alignment vertical="center"/>
    </xf>
    <xf numFmtId="0" fontId="19" fillId="0" borderId="98" xfId="0" applyFont="1" applyBorder="1" applyAlignment="1">
      <alignment horizontal="center" vertical="center"/>
    </xf>
    <xf numFmtId="0" fontId="26" fillId="0" borderId="98" xfId="0" applyFont="1" applyBorder="1" applyAlignment="1">
      <alignment horizontal="left" vertical="center"/>
    </xf>
    <xf numFmtId="0" fontId="19" fillId="0" borderId="98" xfId="0" applyFont="1" applyBorder="1" applyAlignment="1">
      <alignment horizontal="center" wrapText="1"/>
    </xf>
    <xf numFmtId="0" fontId="19" fillId="0" borderId="98" xfId="0" applyFont="1" applyBorder="1" applyAlignment="1">
      <alignment horizontal="left" vertical="center"/>
    </xf>
    <xf numFmtId="0" fontId="19" fillId="0" borderId="98" xfId="0" applyFont="1" applyBorder="1" applyAlignment="1">
      <alignment horizontal="left"/>
    </xf>
    <xf numFmtId="0" fontId="19" fillId="0" borderId="1" xfId="0" applyFont="1" applyBorder="1" applyAlignment="1">
      <alignment horizontal="left"/>
    </xf>
    <xf numFmtId="0" fontId="19" fillId="0" borderId="7" xfId="0" applyFont="1" applyBorder="1" applyAlignment="1">
      <alignment vertical="center"/>
    </xf>
    <xf numFmtId="0" fontId="19" fillId="0" borderId="7" xfId="0" applyFont="1" applyBorder="1" applyAlignment="1">
      <alignment horizontal="center" vertical="center"/>
    </xf>
    <xf numFmtId="0" fontId="20" fillId="32" borderId="98" xfId="0" applyFont="1" applyFill="1" applyBorder="1" applyAlignment="1">
      <alignment horizontal="center" vertical="center" wrapText="1"/>
    </xf>
    <xf numFmtId="0" fontId="19" fillId="0" borderId="7" xfId="511" applyFont="1" applyBorder="1" applyAlignment="1">
      <alignment horizontal="left"/>
    </xf>
    <xf numFmtId="0" fontId="19" fillId="0" borderId="7" xfId="511" applyFont="1" applyBorder="1" applyAlignment="1">
      <alignment horizontal="right" vertical="center" wrapText="1"/>
    </xf>
    <xf numFmtId="0" fontId="19" fillId="0" borderId="7" xfId="511" applyFont="1" applyBorder="1"/>
    <xf numFmtId="49" fontId="19" fillId="0" borderId="7" xfId="511" applyNumberFormat="1" applyFont="1" applyBorder="1" applyAlignment="1">
      <alignment horizontal="center" vertical="center"/>
    </xf>
    <xf numFmtId="0" fontId="26" fillId="0" borderId="7" xfId="511" applyFont="1" applyBorder="1" applyAlignment="1">
      <alignment horizontal="left" vertical="center"/>
    </xf>
    <xf numFmtId="0" fontId="19" fillId="0" borderId="7" xfId="511" applyFont="1" applyBorder="1" applyAlignment="1">
      <alignment horizontal="center" vertical="center" wrapText="1"/>
    </xf>
    <xf numFmtId="0" fontId="19" fillId="0" borderId="7" xfId="511" applyFont="1" applyBorder="1" applyAlignment="1">
      <alignment horizontal="left" vertical="center"/>
    </xf>
    <xf numFmtId="0" fontId="19" fillId="0" borderId="7" xfId="511" applyFont="1" applyBorder="1" applyAlignment="1">
      <alignment horizontal="left" vertical="center" wrapText="1"/>
    </xf>
    <xf numFmtId="0" fontId="19" fillId="0" borderId="97" xfId="511" applyFont="1" applyBorder="1" applyAlignment="1">
      <alignment horizontal="left" vertical="center"/>
    </xf>
    <xf numFmtId="0" fontId="19" fillId="32" borderId="86" xfId="1" applyFont="1" applyFill="1" applyBorder="1" applyAlignment="1">
      <alignment horizontal="center" vertical="center" wrapText="1"/>
    </xf>
    <xf numFmtId="1" fontId="19" fillId="34" borderId="98" xfId="0" quotePrefix="1" applyNumberFormat="1" applyFont="1" applyFill="1" applyBorder="1" applyAlignment="1">
      <alignment horizontal="center" vertical="center" wrapText="1"/>
    </xf>
    <xf numFmtId="0" fontId="19" fillId="35" borderId="98" xfId="0" quotePrefix="1" applyFont="1" applyFill="1" applyBorder="1" applyAlignment="1">
      <alignment horizontal="center" vertical="center" wrapText="1"/>
    </xf>
    <xf numFmtId="0" fontId="19" fillId="32" borderId="98" xfId="0" applyFont="1" applyFill="1" applyBorder="1" applyAlignment="1">
      <alignment horizontal="left" vertical="top" wrapText="1"/>
    </xf>
    <xf numFmtId="0" fontId="70" fillId="0" borderId="2" xfId="511" applyFont="1"/>
    <xf numFmtId="1" fontId="19" fillId="27" borderId="86" xfId="1" applyNumberFormat="1" applyFont="1" applyFill="1" applyBorder="1" applyAlignment="1">
      <alignment horizontal="center" vertical="center" wrapText="1"/>
    </xf>
    <xf numFmtId="0" fontId="19" fillId="27" borderId="98" xfId="0" applyFont="1" applyFill="1" applyBorder="1" applyAlignment="1">
      <alignment horizontal="left" vertical="top" wrapText="1"/>
    </xf>
    <xf numFmtId="0" fontId="19" fillId="0" borderId="7" xfId="511" applyFont="1" applyBorder="1" applyAlignment="1">
      <alignment horizontal="center"/>
    </xf>
    <xf numFmtId="0" fontId="26" fillId="0" borderId="7" xfId="511" applyFont="1" applyBorder="1" applyAlignment="1">
      <alignment horizontal="left"/>
    </xf>
    <xf numFmtId="0" fontId="19" fillId="0" borderId="7" xfId="511" applyFont="1" applyBorder="1" applyAlignment="1">
      <alignment horizontal="left" wrapText="1"/>
    </xf>
    <xf numFmtId="0" fontId="26" fillId="0" borderId="7" xfId="511" applyFont="1" applyBorder="1"/>
    <xf numFmtId="0" fontId="19" fillId="27" borderId="86" xfId="1" applyFont="1" applyFill="1" applyBorder="1" applyAlignment="1">
      <alignment vertical="center" wrapText="1"/>
    </xf>
    <xf numFmtId="0" fontId="19" fillId="0" borderId="7" xfId="511" applyFont="1" applyBorder="1" applyAlignment="1">
      <alignment horizontal="center" vertical="center"/>
    </xf>
    <xf numFmtId="1" fontId="19" fillId="27" borderId="98" xfId="0" applyNumberFormat="1" applyFont="1" applyFill="1" applyBorder="1" applyAlignment="1">
      <alignment horizontal="center" vertical="center" wrapText="1"/>
    </xf>
    <xf numFmtId="0" fontId="19" fillId="0" borderId="7" xfId="512" applyFont="1" applyBorder="1" applyAlignment="1">
      <alignment horizontal="left"/>
    </xf>
    <xf numFmtId="0" fontId="19" fillId="0" borderId="97" xfId="511" applyFont="1" applyBorder="1"/>
    <xf numFmtId="49" fontId="19" fillId="0" borderId="7" xfId="0" applyNumberFormat="1" applyFont="1" applyBorder="1" applyAlignment="1">
      <alignment horizontal="center" vertical="center"/>
    </xf>
    <xf numFmtId="0" fontId="26" fillId="0" borderId="7" xfId="0" applyFont="1" applyBorder="1" applyAlignment="1">
      <alignment horizontal="left" vertical="center"/>
    </xf>
    <xf numFmtId="164" fontId="19" fillId="0" borderId="7" xfId="0" applyNumberFormat="1" applyFont="1" applyBorder="1" applyAlignment="1">
      <alignment horizontal="left"/>
    </xf>
    <xf numFmtId="0" fontId="19" fillId="31" borderId="98" xfId="0" applyFont="1" applyFill="1" applyBorder="1" applyAlignment="1">
      <alignment vertical="center" wrapText="1"/>
    </xf>
    <xf numFmtId="0" fontId="19" fillId="31" borderId="97" xfId="0" applyFont="1" applyFill="1" applyBorder="1" applyAlignment="1">
      <alignment vertical="center" wrapText="1"/>
    </xf>
    <xf numFmtId="3" fontId="19" fillId="34" borderId="98" xfId="0" applyNumberFormat="1" applyFont="1" applyFill="1" applyBorder="1" applyAlignment="1">
      <alignment horizontal="right" vertical="center" wrapText="1"/>
    </xf>
    <xf numFmtId="0" fontId="19" fillId="34" borderId="98" xfId="0" applyFont="1" applyFill="1" applyBorder="1" applyAlignment="1">
      <alignment horizontal="center" vertical="center" wrapText="1"/>
    </xf>
    <xf numFmtId="0" fontId="19" fillId="32" borderId="98" xfId="0" applyFont="1" applyFill="1" applyBorder="1" applyAlignment="1">
      <alignment vertical="center"/>
    </xf>
    <xf numFmtId="3" fontId="19" fillId="27" borderId="98" xfId="0" applyNumberFormat="1" applyFont="1" applyFill="1" applyBorder="1" applyAlignment="1">
      <alignment horizontal="right" vertical="center" wrapText="1"/>
    </xf>
    <xf numFmtId="49" fontId="19" fillId="0" borderId="10" xfId="0" applyNumberFormat="1" applyFont="1" applyBorder="1" applyAlignment="1">
      <alignment horizontal="center" vertical="center"/>
    </xf>
    <xf numFmtId="0" fontId="26" fillId="0" borderId="10" xfId="0" applyFont="1" applyBorder="1" applyAlignment="1">
      <alignment horizontal="left" vertical="center"/>
    </xf>
    <xf numFmtId="164" fontId="19" fillId="0" borderId="17" xfId="0" applyNumberFormat="1" applyFont="1" applyBorder="1" applyAlignment="1">
      <alignment horizontal="left"/>
    </xf>
    <xf numFmtId="0" fontId="26" fillId="0" borderId="17" xfId="0" applyFont="1" applyBorder="1"/>
    <xf numFmtId="0" fontId="25" fillId="0" borderId="2" xfId="1" applyFont="1"/>
    <xf numFmtId="0" fontId="26" fillId="0" borderId="3" xfId="0" applyFont="1" applyBorder="1"/>
    <xf numFmtId="0" fontId="19" fillId="0" borderId="1" xfId="0" applyFont="1" applyBorder="1" applyAlignment="1">
      <alignment horizontal="center"/>
    </xf>
    <xf numFmtId="0" fontId="25" fillId="0" borderId="0" xfId="0" applyFont="1"/>
    <xf numFmtId="165" fontId="19" fillId="0" borderId="1" xfId="0" applyNumberFormat="1" applyFont="1" applyBorder="1" applyAlignment="1">
      <alignment horizontal="left"/>
    </xf>
    <xf numFmtId="166" fontId="19" fillId="0" borderId="1" xfId="0" applyNumberFormat="1" applyFont="1" applyBorder="1" applyAlignment="1">
      <alignment horizontal="left"/>
    </xf>
    <xf numFmtId="0" fontId="19" fillId="0" borderId="7" xfId="1" applyFont="1" applyBorder="1" applyAlignment="1">
      <alignment horizontal="left"/>
    </xf>
    <xf numFmtId="0" fontId="19" fillId="0" borderId="7" xfId="2" applyFont="1" applyBorder="1" applyAlignment="1">
      <alignment horizontal="center"/>
    </xf>
    <xf numFmtId="0" fontId="26" fillId="0" borderId="7" xfId="2" applyFont="1" applyBorder="1"/>
    <xf numFmtId="0" fontId="19" fillId="0" borderId="7" xfId="2" applyFont="1" applyBorder="1"/>
    <xf numFmtId="0" fontId="19" fillId="0" borderId="7" xfId="1" applyFont="1" applyBorder="1" applyAlignment="1">
      <alignment horizontal="center" vertical="center"/>
    </xf>
    <xf numFmtId="3" fontId="19" fillId="27" borderId="86" xfId="0" applyNumberFormat="1" applyFont="1" applyFill="1" applyBorder="1" applyAlignment="1">
      <alignment horizontal="right" vertical="center" wrapText="1"/>
    </xf>
    <xf numFmtId="0" fontId="19" fillId="0" borderId="7" xfId="1" applyFont="1" applyBorder="1" applyAlignment="1">
      <alignment horizontal="left" vertical="center"/>
    </xf>
    <xf numFmtId="0" fontId="19" fillId="0" borderId="7" xfId="2" applyFont="1" applyBorder="1" applyAlignment="1">
      <alignment horizontal="center" vertical="center"/>
    </xf>
    <xf numFmtId="0" fontId="26" fillId="0" borderId="7" xfId="2" applyFont="1" applyBorder="1" applyAlignment="1">
      <alignment vertical="center"/>
    </xf>
    <xf numFmtId="0" fontId="19" fillId="0" borderId="7" xfId="2" applyFont="1" applyBorder="1" applyAlignment="1">
      <alignment vertical="center"/>
    </xf>
    <xf numFmtId="0" fontId="19" fillId="0" borderId="7" xfId="1" applyFont="1" applyBorder="1" applyAlignment="1">
      <alignment horizontal="center"/>
    </xf>
    <xf numFmtId="0" fontId="26" fillId="0" borderId="7" xfId="1" applyFont="1" applyBorder="1" applyAlignment="1">
      <alignment horizontal="center"/>
    </xf>
    <xf numFmtId="3" fontId="19" fillId="27" borderId="98" xfId="0" applyNumberFormat="1" applyFont="1" applyFill="1" applyBorder="1" applyAlignment="1">
      <alignment horizontal="left" vertical="center"/>
    </xf>
    <xf numFmtId="49" fontId="26" fillId="0" borderId="7" xfId="56" applyNumberFormat="1" applyFont="1" applyBorder="1" applyAlignment="1">
      <alignment horizontal="left" vertical="center"/>
    </xf>
    <xf numFmtId="0" fontId="19" fillId="0" borderId="10" xfId="0" applyFont="1" applyBorder="1" applyAlignment="1">
      <alignment horizontal="left"/>
    </xf>
    <xf numFmtId="0" fontId="19" fillId="0" borderId="10" xfId="0" applyFont="1" applyBorder="1"/>
    <xf numFmtId="0" fontId="26" fillId="0" borderId="10" xfId="0" applyFont="1" applyBorder="1"/>
    <xf numFmtId="0" fontId="19" fillId="0" borderId="10" xfId="0" applyFont="1" applyBorder="1" applyAlignment="1">
      <alignment horizontal="center"/>
    </xf>
    <xf numFmtId="0" fontId="26" fillId="0" borderId="7" xfId="0" applyFont="1" applyBorder="1"/>
    <xf numFmtId="49" fontId="26" fillId="0" borderId="10" xfId="56" applyNumberFormat="1" applyFont="1" applyBorder="1" applyAlignment="1">
      <alignment horizontal="left" vertical="center"/>
    </xf>
    <xf numFmtId="0" fontId="19" fillId="0" borderId="10" xfId="0" applyFont="1" applyBorder="1" applyAlignment="1">
      <alignment horizontal="left" vertical="center"/>
    </xf>
    <xf numFmtId="49" fontId="26" fillId="0" borderId="15" xfId="56" applyNumberFormat="1" applyFont="1" applyBorder="1" applyAlignment="1">
      <alignment horizontal="left" vertical="center"/>
    </xf>
    <xf numFmtId="0" fontId="19" fillId="0" borderId="15" xfId="0" applyFont="1" applyBorder="1" applyAlignment="1">
      <alignment horizontal="left"/>
    </xf>
    <xf numFmtId="0" fontId="19" fillId="0" borderId="15" xfId="0" applyFont="1" applyBorder="1"/>
    <xf numFmtId="0" fontId="19" fillId="0" borderId="15" xfId="0" applyFont="1" applyBorder="1" applyAlignment="1">
      <alignment horizontal="center"/>
    </xf>
    <xf numFmtId="0" fontId="19" fillId="0" borderId="15" xfId="0" applyFont="1" applyBorder="1" applyAlignment="1">
      <alignment horizontal="left" vertical="center"/>
    </xf>
    <xf numFmtId="0" fontId="19" fillId="27" borderId="86" xfId="0" applyFont="1" applyFill="1" applyBorder="1" applyAlignment="1">
      <alignment vertical="center" wrapText="1"/>
    </xf>
    <xf numFmtId="0" fontId="26" fillId="0" borderId="1" xfId="0" applyFont="1" applyBorder="1"/>
    <xf numFmtId="0" fontId="19" fillId="0" borderId="4" xfId="1" applyFont="1" applyBorder="1"/>
    <xf numFmtId="0" fontId="19" fillId="0" borderId="5" xfId="1" applyFont="1" applyBorder="1" applyAlignment="1">
      <alignment horizontal="center"/>
    </xf>
    <xf numFmtId="0" fontId="25" fillId="0" borderId="1" xfId="0" applyFont="1" applyBorder="1"/>
    <xf numFmtId="0" fontId="19" fillId="0" borderId="1" xfId="1" applyFont="1" applyBorder="1" applyAlignment="1">
      <alignment horizontal="center"/>
    </xf>
    <xf numFmtId="0" fontId="19" fillId="0" borderId="5" xfId="1" applyFont="1" applyBorder="1" applyAlignment="1">
      <alignment horizontal="left"/>
    </xf>
    <xf numFmtId="0" fontId="19" fillId="0" borderId="5" xfId="1" applyFont="1" applyBorder="1"/>
    <xf numFmtId="0" fontId="26" fillId="0" borderId="5" xfId="1" applyFont="1" applyBorder="1"/>
    <xf numFmtId="0" fontId="19" fillId="0" borderId="1" xfId="1" applyFont="1" applyBorder="1" applyAlignment="1">
      <alignment horizontal="left"/>
    </xf>
    <xf numFmtId="0" fontId="19" fillId="0" borderId="1" xfId="1" applyFont="1" applyBorder="1"/>
    <xf numFmtId="0" fontId="26" fillId="0" borderId="1" xfId="1" applyFont="1" applyBorder="1"/>
    <xf numFmtId="0" fontId="19" fillId="45" borderId="1" xfId="0" applyFont="1" applyFill="1" applyBorder="1" applyAlignment="1">
      <alignment vertical="center"/>
    </xf>
    <xf numFmtId="0" fontId="19" fillId="0" borderId="17" xfId="27" applyFont="1" applyBorder="1" applyAlignment="1">
      <alignment horizontal="left"/>
    </xf>
    <xf numFmtId="0" fontId="19" fillId="47" borderId="86" xfId="0" applyFont="1" applyFill="1" applyBorder="1" applyAlignment="1">
      <alignment horizontal="left"/>
    </xf>
    <xf numFmtId="0" fontId="19" fillId="47" borderId="106" xfId="0" applyFont="1" applyFill="1" applyBorder="1" applyAlignment="1">
      <alignment horizontal="left"/>
    </xf>
    <xf numFmtId="0" fontId="19" fillId="47" borderId="86" xfId="0" applyFont="1" applyFill="1" applyBorder="1"/>
    <xf numFmtId="0" fontId="19" fillId="47" borderId="86" xfId="0" applyFont="1" applyFill="1" applyBorder="1" applyAlignment="1">
      <alignment horizontal="center"/>
    </xf>
    <xf numFmtId="0" fontId="26" fillId="47" borderId="86" xfId="0" applyFont="1" applyFill="1" applyBorder="1"/>
    <xf numFmtId="3" fontId="19" fillId="47" borderId="86" xfId="0" applyNumberFormat="1" applyFont="1" applyFill="1" applyBorder="1" applyAlignment="1">
      <alignment horizontal="right" vertical="center" wrapText="1"/>
    </xf>
    <xf numFmtId="3" fontId="19" fillId="49" borderId="86" xfId="0" applyNumberFormat="1" applyFont="1" applyFill="1" applyBorder="1" applyAlignment="1">
      <alignment horizontal="center" vertical="center" wrapText="1"/>
    </xf>
    <xf numFmtId="0" fontId="19" fillId="49" borderId="86" xfId="0" applyFont="1" applyFill="1" applyBorder="1" applyAlignment="1">
      <alignment horizontal="center" vertical="center" wrapText="1"/>
    </xf>
    <xf numFmtId="0" fontId="19" fillId="47" borderId="86" xfId="0" applyFont="1" applyFill="1" applyBorder="1" applyAlignment="1">
      <alignment horizontal="left" vertical="top" wrapText="1"/>
    </xf>
    <xf numFmtId="0" fontId="25" fillId="27" borderId="11" xfId="1" applyFont="1" applyFill="1" applyBorder="1" applyAlignment="1">
      <alignment horizontal="center"/>
    </xf>
    <xf numFmtId="0" fontId="25" fillId="27" borderId="2" xfId="1" applyFont="1" applyFill="1" applyAlignment="1">
      <alignment horizontal="center"/>
    </xf>
    <xf numFmtId="0" fontId="19" fillId="27" borderId="0" xfId="0" applyFont="1" applyFill="1"/>
    <xf numFmtId="0" fontId="26" fillId="32" borderId="98" xfId="0" applyFont="1" applyFill="1" applyBorder="1" applyAlignment="1">
      <alignment vertical="center"/>
    </xf>
    <xf numFmtId="3" fontId="19" fillId="27" borderId="98" xfId="0" applyNumberFormat="1" applyFont="1" applyFill="1" applyBorder="1" applyAlignment="1">
      <alignment vertical="center"/>
    </xf>
    <xf numFmtId="169" fontId="19" fillId="0" borderId="7" xfId="183" applyNumberFormat="1" applyFont="1" applyFill="1" applyBorder="1" applyAlignment="1">
      <alignment horizontal="center"/>
    </xf>
    <xf numFmtId="1" fontId="19" fillId="0" borderId="7" xfId="0" applyNumberFormat="1" applyFont="1" applyBorder="1" applyAlignment="1">
      <alignment vertical="center"/>
    </xf>
    <xf numFmtId="9" fontId="19" fillId="0" borderId="7" xfId="183" applyFont="1" applyFill="1" applyBorder="1" applyAlignment="1">
      <alignment horizontal="center"/>
    </xf>
    <xf numFmtId="0" fontId="26" fillId="0" borderId="13" xfId="0" applyFont="1" applyBorder="1"/>
    <xf numFmtId="1" fontId="19" fillId="0" borderId="14" xfId="0" applyNumberFormat="1" applyFont="1" applyBorder="1"/>
    <xf numFmtId="10" fontId="19" fillId="0" borderId="7" xfId="0" applyNumberFormat="1" applyFont="1" applyBorder="1" applyAlignment="1">
      <alignment horizontal="center"/>
    </xf>
    <xf numFmtId="3" fontId="19" fillId="0" borderId="10" xfId="185" applyNumberFormat="1" applyFont="1" applyFill="1" applyBorder="1" applyAlignment="1">
      <alignment vertical="center"/>
    </xf>
    <xf numFmtId="168" fontId="19" fillId="0" borderId="10" xfId="134" applyNumberFormat="1" applyFont="1" applyFill="1" applyBorder="1" applyAlignment="1">
      <alignment horizontal="center" vertical="center"/>
    </xf>
    <xf numFmtId="0" fontId="19" fillId="0" borderId="20" xfId="0" applyFont="1" applyBorder="1" applyAlignment="1">
      <alignment horizontal="left"/>
    </xf>
    <xf numFmtId="0" fontId="19" fillId="0" borderId="7" xfId="3" applyFont="1" applyBorder="1"/>
    <xf numFmtId="0" fontId="70" fillId="0" borderId="5" xfId="0" applyFont="1" applyBorder="1" applyAlignment="1">
      <alignment horizontal="center"/>
    </xf>
    <xf numFmtId="0" fontId="70" fillId="0" borderId="17" xfId="0" applyFont="1" applyBorder="1" applyAlignment="1">
      <alignment horizontal="center"/>
    </xf>
    <xf numFmtId="0" fontId="70" fillId="0" borderId="17" xfId="0" applyFont="1" applyBorder="1" applyAlignment="1">
      <alignment horizontal="left"/>
    </xf>
    <xf numFmtId="0" fontId="70" fillId="0" borderId="3" xfId="0" applyFont="1" applyBorder="1" applyAlignment="1">
      <alignment horizontal="center"/>
    </xf>
    <xf numFmtId="0" fontId="71" fillId="0" borderId="1" xfId="0" applyFont="1" applyBorder="1"/>
    <xf numFmtId="1" fontId="19" fillId="0" borderId="7" xfId="0" applyNumberFormat="1" applyFont="1" applyBorder="1" applyAlignment="1">
      <alignment horizontal="left"/>
    </xf>
    <xf numFmtId="0" fontId="70" fillId="0" borderId="1" xfId="0" applyFont="1" applyBorder="1" applyAlignment="1">
      <alignment horizontal="left" vertical="center"/>
    </xf>
    <xf numFmtId="10" fontId="70" fillId="0" borderId="14" xfId="0" applyNumberFormat="1" applyFont="1" applyBorder="1" applyAlignment="1">
      <alignment horizontal="center"/>
    </xf>
    <xf numFmtId="0" fontId="70" fillId="0" borderId="6" xfId="0" applyFont="1" applyBorder="1" applyAlignment="1">
      <alignment horizontal="left"/>
    </xf>
    <xf numFmtId="0" fontId="70" fillId="0" borderId="7" xfId="0" applyFont="1" applyBorder="1" applyAlignment="1">
      <alignment horizontal="left"/>
    </xf>
    <xf numFmtId="0" fontId="70" fillId="0" borderId="7" xfId="0" applyFont="1" applyBorder="1" applyAlignment="1">
      <alignment horizontal="center"/>
    </xf>
    <xf numFmtId="2" fontId="70" fillId="0" borderId="7" xfId="0" applyNumberFormat="1" applyFont="1" applyBorder="1" applyAlignment="1">
      <alignment horizontal="center"/>
    </xf>
    <xf numFmtId="0" fontId="70" fillId="0" borderId="7" xfId="0" applyFont="1" applyBorder="1" applyAlignment="1">
      <alignment vertical="center"/>
    </xf>
    <xf numFmtId="0" fontId="70" fillId="0" borderId="2" xfId="0" applyFont="1" applyBorder="1"/>
    <xf numFmtId="1" fontId="70" fillId="0" borderId="7" xfId="0" applyNumberFormat="1" applyFont="1" applyBorder="1" applyAlignment="1">
      <alignment horizontal="center"/>
    </xf>
    <xf numFmtId="49" fontId="71" fillId="0" borderId="7" xfId="0" applyNumberFormat="1" applyFont="1" applyBorder="1" applyAlignment="1">
      <alignment horizontal="left" vertical="center"/>
    </xf>
    <xf numFmtId="0" fontId="72" fillId="0" borderId="7" xfId="0" applyFont="1" applyBorder="1" applyAlignment="1">
      <alignment vertical="center"/>
    </xf>
    <xf numFmtId="0" fontId="70" fillId="0" borderId="1" xfId="0" applyFont="1" applyBorder="1" applyAlignment="1">
      <alignment horizontal="left"/>
    </xf>
    <xf numFmtId="3" fontId="19" fillId="27" borderId="98" xfId="0" applyNumberFormat="1" applyFont="1" applyFill="1" applyBorder="1" applyAlignment="1">
      <alignment horizontal="right" vertical="center"/>
    </xf>
    <xf numFmtId="0" fontId="70" fillId="0" borderId="7" xfId="0" applyFont="1" applyBorder="1" applyAlignment="1">
      <alignment vertical="top"/>
    </xf>
    <xf numFmtId="0" fontId="20" fillId="0" borderId="0" xfId="0" applyFont="1" applyAlignment="1">
      <alignment vertical="center"/>
    </xf>
    <xf numFmtId="0" fontId="20" fillId="0" borderId="0" xfId="0" applyFont="1" applyAlignment="1">
      <alignment vertical="center" wrapText="1"/>
    </xf>
    <xf numFmtId="0" fontId="20" fillId="30" borderId="98" xfId="0" applyFont="1" applyFill="1" applyBorder="1" applyAlignment="1">
      <alignment vertical="center" wrapText="1"/>
    </xf>
    <xf numFmtId="0" fontId="20" fillId="0" borderId="2" xfId="0" applyFont="1" applyBorder="1" applyAlignment="1">
      <alignment vertical="center" wrapText="1"/>
    </xf>
    <xf numFmtId="0" fontId="19" fillId="30" borderId="98" xfId="0" applyFont="1" applyFill="1" applyBorder="1" applyAlignment="1">
      <alignment vertical="center" wrapText="1"/>
    </xf>
    <xf numFmtId="0" fontId="20" fillId="0" borderId="7" xfId="0" applyFont="1" applyBorder="1" applyAlignment="1">
      <alignment horizontal="center" wrapText="1"/>
    </xf>
    <xf numFmtId="0" fontId="19" fillId="0" borderId="7" xfId="0" applyFont="1" applyBorder="1" applyAlignment="1">
      <alignment wrapText="1"/>
    </xf>
    <xf numFmtId="0" fontId="20" fillId="30" borderId="98" xfId="0" applyFont="1" applyFill="1" applyBorder="1" applyAlignment="1">
      <alignment horizontal="center" vertical="center" wrapText="1"/>
    </xf>
    <xf numFmtId="0" fontId="20" fillId="31" borderId="98" xfId="0" applyFont="1" applyFill="1" applyBorder="1" applyAlignment="1">
      <alignment horizontal="center" vertical="center" wrapText="1"/>
    </xf>
    <xf numFmtId="0" fontId="19" fillId="2" borderId="5" xfId="0" applyFont="1" applyFill="1" applyBorder="1" applyAlignment="1">
      <alignment horizontal="left"/>
    </xf>
    <xf numFmtId="0" fontId="19" fillId="2" borderId="17" xfId="0" applyFont="1" applyFill="1" applyBorder="1" applyAlignment="1">
      <alignment horizontal="left"/>
    </xf>
    <xf numFmtId="0" fontId="19" fillId="0" borderId="6" xfId="0" applyFont="1" applyBorder="1" applyAlignment="1">
      <alignment horizontal="center"/>
    </xf>
    <xf numFmtId="0" fontId="19" fillId="0" borderId="12" xfId="0" applyFont="1" applyBorder="1" applyAlignment="1">
      <alignment horizontal="center"/>
    </xf>
    <xf numFmtId="0" fontId="19" fillId="27" borderId="5" xfId="0" applyFont="1" applyFill="1" applyBorder="1" applyAlignment="1">
      <alignment horizontal="left"/>
    </xf>
    <xf numFmtId="0" fontId="19" fillId="27" borderId="17" xfId="0" applyFont="1" applyFill="1" applyBorder="1"/>
    <xf numFmtId="0" fontId="19" fillId="27" borderId="12" xfId="0" applyFont="1" applyFill="1" applyBorder="1" applyAlignment="1">
      <alignment horizontal="center"/>
    </xf>
    <xf numFmtId="0" fontId="19" fillId="27" borderId="98" xfId="0" applyFont="1" applyFill="1" applyBorder="1"/>
    <xf numFmtId="0" fontId="19" fillId="27" borderId="1" xfId="0" applyFont="1" applyFill="1" applyBorder="1" applyAlignment="1">
      <alignment horizontal="center"/>
    </xf>
    <xf numFmtId="0" fontId="19" fillId="0" borderId="8" xfId="0" applyFont="1" applyBorder="1" applyAlignment="1">
      <alignment horizontal="left" vertical="top"/>
    </xf>
    <xf numFmtId="0" fontId="19" fillId="0" borderId="16" xfId="0" applyFont="1" applyBorder="1" applyAlignment="1">
      <alignment horizontal="left" vertical="top"/>
    </xf>
    <xf numFmtId="0" fontId="19" fillId="2" borderId="16" xfId="0" applyFont="1" applyFill="1" applyBorder="1" applyAlignment="1">
      <alignment horizontal="left" vertical="top"/>
    </xf>
    <xf numFmtId="0" fontId="19" fillId="0" borderId="3" xfId="0" applyFont="1" applyBorder="1" applyAlignment="1">
      <alignment horizontal="left" vertical="top"/>
    </xf>
    <xf numFmtId="0" fontId="19" fillId="2" borderId="3" xfId="0" applyFont="1" applyFill="1" applyBorder="1" applyAlignment="1">
      <alignment horizontal="left" vertical="top"/>
    </xf>
    <xf numFmtId="0" fontId="19" fillId="0" borderId="98" xfId="0" applyFont="1" applyBorder="1" applyAlignment="1">
      <alignment vertical="center" wrapText="1"/>
    </xf>
    <xf numFmtId="0" fontId="56" fillId="0" borderId="0" xfId="0" applyFont="1" applyAlignment="1">
      <alignment vertical="center"/>
    </xf>
    <xf numFmtId="0" fontId="65" fillId="0" borderId="0" xfId="0" applyFont="1" applyAlignment="1">
      <alignment vertical="center"/>
    </xf>
    <xf numFmtId="0" fontId="19" fillId="0" borderId="9" xfId="0" applyFont="1" applyBorder="1" applyAlignment="1">
      <alignment horizontal="left" vertical="top"/>
    </xf>
    <xf numFmtId="0" fontId="19" fillId="0" borderId="98" xfId="0" applyFont="1" applyBorder="1" applyAlignment="1">
      <alignment horizontal="left" vertical="top"/>
    </xf>
    <xf numFmtId="0" fontId="19" fillId="0" borderId="18" xfId="0" applyFont="1" applyBorder="1" applyAlignment="1">
      <alignment horizontal="left" vertical="top"/>
    </xf>
    <xf numFmtId="0" fontId="19" fillId="0" borderId="18" xfId="0" applyFont="1" applyBorder="1" applyAlignment="1">
      <alignment horizontal="center"/>
    </xf>
    <xf numFmtId="0" fontId="19" fillId="0" borderId="1" xfId="0" applyFont="1" applyBorder="1" applyAlignment="1">
      <alignment horizontal="left" vertical="top"/>
    </xf>
    <xf numFmtId="0" fontId="19" fillId="0" borderId="2" xfId="0" applyFont="1" applyBorder="1" applyAlignment="1">
      <alignment horizontal="left" vertical="top"/>
    </xf>
    <xf numFmtId="0" fontId="19" fillId="0" borderId="96" xfId="0" applyFont="1" applyBorder="1" applyAlignment="1">
      <alignment horizontal="left" vertical="top"/>
    </xf>
    <xf numFmtId="1" fontId="19" fillId="44" borderId="1" xfId="0" applyNumberFormat="1" applyFont="1" applyFill="1" applyBorder="1" applyAlignment="1">
      <alignment vertical="center"/>
    </xf>
    <xf numFmtId="1" fontId="19" fillId="44" borderId="1" xfId="0" applyNumberFormat="1" applyFont="1" applyFill="1" applyBorder="1" applyAlignment="1">
      <alignment horizontal="center" vertical="center"/>
    </xf>
    <xf numFmtId="0" fontId="19" fillId="30" borderId="86" xfId="0" applyFont="1" applyFill="1" applyBorder="1" applyAlignment="1">
      <alignment horizontal="left" vertical="center"/>
    </xf>
    <xf numFmtId="1" fontId="19" fillId="0" borderId="10" xfId="185" applyNumberFormat="1" applyFont="1" applyFill="1" applyBorder="1" applyAlignment="1">
      <alignment vertical="center"/>
    </xf>
    <xf numFmtId="49" fontId="19" fillId="0" borderId="7" xfId="0" applyNumberFormat="1" applyFont="1" applyBorder="1" applyAlignment="1">
      <alignment horizontal="left"/>
    </xf>
    <xf numFmtId="0" fontId="19" fillId="0" borderId="7" xfId="27" applyFont="1" applyBorder="1" applyAlignment="1">
      <alignment horizontal="left"/>
    </xf>
    <xf numFmtId="10" fontId="19" fillId="0" borderId="7" xfId="0" applyNumberFormat="1" applyFont="1" applyBorder="1" applyAlignment="1">
      <alignment horizontal="left"/>
    </xf>
    <xf numFmtId="0" fontId="19" fillId="0" borderId="56" xfId="0" applyFont="1" applyBorder="1" applyAlignment="1">
      <alignment horizontal="left"/>
    </xf>
    <xf numFmtId="0" fontId="19" fillId="0" borderId="17" xfId="3" applyFont="1" applyBorder="1"/>
    <xf numFmtId="9" fontId="19" fillId="0" borderId="7" xfId="0" applyNumberFormat="1" applyFont="1" applyBorder="1" applyAlignment="1">
      <alignment horizontal="left"/>
    </xf>
    <xf numFmtId="0" fontId="19" fillId="0" borderId="1" xfId="27" applyFont="1" applyBorder="1"/>
    <xf numFmtId="0" fontId="19" fillId="0" borderId="1" xfId="27" applyFont="1" applyBorder="1" applyAlignment="1">
      <alignment horizontal="center"/>
    </xf>
    <xf numFmtId="0" fontId="19" fillId="0" borderId="1" xfId="27" applyFont="1" applyBorder="1" applyAlignment="1">
      <alignment horizontal="left"/>
    </xf>
    <xf numFmtId="0" fontId="19" fillId="0" borderId="4" xfId="27" applyFont="1" applyBorder="1" applyAlignment="1">
      <alignment horizontal="center"/>
    </xf>
    <xf numFmtId="0" fontId="19" fillId="0" borderId="5" xfId="27" applyFont="1" applyBorder="1"/>
    <xf numFmtId="0" fontId="19" fillId="0" borderId="17" xfId="27" applyFont="1" applyBorder="1"/>
    <xf numFmtId="0" fontId="19" fillId="0" borderId="5" xfId="27" applyFont="1" applyBorder="1" applyAlignment="1">
      <alignment horizontal="center"/>
    </xf>
    <xf numFmtId="0" fontId="19" fillId="0" borderId="5" xfId="27" applyFont="1" applyBorder="1" applyAlignment="1">
      <alignment horizontal="left"/>
    </xf>
    <xf numFmtId="0" fontId="19" fillId="0" borderId="17" xfId="27" applyFont="1" applyBorder="1" applyAlignment="1">
      <alignment horizontal="center"/>
    </xf>
    <xf numFmtId="0" fontId="56" fillId="0" borderId="1" xfId="27" applyFont="1" applyBorder="1"/>
    <xf numFmtId="0" fontId="19" fillId="0" borderId="19" xfId="27" applyFont="1" applyBorder="1" applyAlignment="1">
      <alignment horizontal="center"/>
    </xf>
    <xf numFmtId="0" fontId="19" fillId="0" borderId="13" xfId="0" applyFont="1" applyBorder="1" applyAlignment="1">
      <alignment horizontal="left"/>
    </xf>
    <xf numFmtId="1" fontId="19" fillId="0" borderId="1" xfId="1" applyNumberFormat="1" applyFont="1" applyBorder="1"/>
    <xf numFmtId="167" fontId="19" fillId="0" borderId="1" xfId="1" applyNumberFormat="1" applyFont="1" applyBorder="1"/>
    <xf numFmtId="0" fontId="73" fillId="0" borderId="4" xfId="27" applyFont="1" applyBorder="1" applyAlignment="1">
      <alignment horizontal="center"/>
    </xf>
    <xf numFmtId="164" fontId="19" fillId="0" borderId="17" xfId="27" applyNumberFormat="1" applyFont="1" applyBorder="1" applyAlignment="1">
      <alignment horizontal="left"/>
    </xf>
    <xf numFmtId="0" fontId="19" fillId="0" borderId="39" xfId="0" applyFont="1" applyBorder="1" applyAlignment="1">
      <alignment horizontal="center"/>
    </xf>
    <xf numFmtId="0" fontId="19" fillId="0" borderId="39" xfId="0" applyFont="1" applyBorder="1" applyAlignment="1">
      <alignment horizontal="left"/>
    </xf>
    <xf numFmtId="0" fontId="19" fillId="0" borderId="40" xfId="0" applyFont="1" applyBorder="1" applyAlignment="1">
      <alignment horizontal="left"/>
    </xf>
    <xf numFmtId="0" fontId="26" fillId="0" borderId="39" xfId="0" applyFont="1" applyBorder="1"/>
    <xf numFmtId="164" fontId="19" fillId="0" borderId="41" xfId="27" applyNumberFormat="1" applyFont="1" applyBorder="1" applyAlignment="1">
      <alignment horizontal="left"/>
    </xf>
    <xf numFmtId="0" fontId="19" fillId="0" borderId="41" xfId="27" applyFont="1" applyBorder="1"/>
    <xf numFmtId="0" fontId="19" fillId="0" borderId="41" xfId="27" applyFont="1" applyBorder="1" applyAlignment="1">
      <alignment horizontal="center"/>
    </xf>
    <xf numFmtId="0" fontId="19" fillId="0" borderId="41" xfId="27" applyFont="1" applyBorder="1" applyAlignment="1">
      <alignment horizontal="left"/>
    </xf>
    <xf numFmtId="0" fontId="73" fillId="0" borderId="42" xfId="27" applyFont="1" applyBorder="1" applyAlignment="1">
      <alignment horizontal="center"/>
    </xf>
    <xf numFmtId="0" fontId="19" fillId="0" borderId="39" xfId="0" applyFont="1" applyBorder="1"/>
    <xf numFmtId="0" fontId="19" fillId="27" borderId="39" xfId="0" applyFont="1" applyFill="1" applyBorder="1" applyAlignment="1">
      <alignment vertical="center"/>
    </xf>
    <xf numFmtId="0" fontId="71" fillId="0" borderId="5" xfId="0" applyFont="1" applyBorder="1"/>
    <xf numFmtId="0" fontId="70" fillId="0" borderId="5" xfId="0" applyFont="1" applyBorder="1" applyAlignment="1">
      <alignment horizontal="left" vertical="center"/>
    </xf>
    <xf numFmtId="10" fontId="70" fillId="0" borderId="38" xfId="0" applyNumberFormat="1" applyFont="1" applyBorder="1" applyAlignment="1">
      <alignment horizontal="center"/>
    </xf>
    <xf numFmtId="0" fontId="70" fillId="0" borderId="12" xfId="0" applyFont="1" applyBorder="1" applyAlignment="1">
      <alignment horizontal="left"/>
    </xf>
    <xf numFmtId="0" fontId="70" fillId="0" borderId="10" xfId="0" applyFont="1" applyBorder="1" applyAlignment="1">
      <alignment horizontal="left"/>
    </xf>
    <xf numFmtId="0" fontId="70" fillId="0" borderId="10" xfId="0" applyFont="1" applyBorder="1" applyAlignment="1">
      <alignment horizontal="center"/>
    </xf>
    <xf numFmtId="2" fontId="70" fillId="0" borderId="10" xfId="0" applyNumberFormat="1" applyFont="1" applyBorder="1" applyAlignment="1">
      <alignment horizontal="center"/>
    </xf>
    <xf numFmtId="0" fontId="70" fillId="0" borderId="10" xfId="0" applyFont="1" applyBorder="1" applyAlignment="1">
      <alignment vertical="center"/>
    </xf>
    <xf numFmtId="3" fontId="19" fillId="27" borderId="10" xfId="0" applyNumberFormat="1" applyFont="1" applyFill="1" applyBorder="1" applyAlignment="1">
      <alignment vertical="center"/>
    </xf>
    <xf numFmtId="0" fontId="19" fillId="27" borderId="10" xfId="0" applyFont="1" applyFill="1" applyBorder="1" applyAlignment="1">
      <alignment vertical="center"/>
    </xf>
    <xf numFmtId="0" fontId="19" fillId="46" borderId="86" xfId="0" applyFont="1" applyFill="1" applyBorder="1" applyAlignment="1">
      <alignment horizontal="left" vertical="top"/>
    </xf>
    <xf numFmtId="0" fontId="19" fillId="0" borderId="5" xfId="41" applyFont="1" applyBorder="1" applyAlignment="1">
      <alignment horizontal="left"/>
    </xf>
    <xf numFmtId="0" fontId="19" fillId="0" borderId="17" xfId="41" applyFont="1" applyBorder="1" applyAlignment="1">
      <alignment horizontal="left"/>
    </xf>
    <xf numFmtId="0" fontId="19" fillId="0" borderId="17" xfId="41" applyFont="1" applyBorder="1" applyAlignment="1">
      <alignment horizontal="center"/>
    </xf>
    <xf numFmtId="0" fontId="26" fillId="0" borderId="3" xfId="41" applyFont="1" applyBorder="1"/>
    <xf numFmtId="0" fontId="19" fillId="0" borderId="1" xfId="41" applyFont="1" applyBorder="1" applyAlignment="1">
      <alignment horizontal="left"/>
    </xf>
    <xf numFmtId="0" fontId="19" fillId="47" borderId="10" xfId="0" applyFont="1" applyFill="1" applyBorder="1" applyAlignment="1">
      <alignment horizontal="left"/>
    </xf>
    <xf numFmtId="0" fontId="19" fillId="47" borderId="38" xfId="0" applyFont="1" applyFill="1" applyBorder="1" applyAlignment="1">
      <alignment horizontal="left"/>
    </xf>
    <xf numFmtId="0" fontId="19" fillId="47" borderId="10" xfId="0" applyFont="1" applyFill="1" applyBorder="1"/>
    <xf numFmtId="0" fontId="19" fillId="47" borderId="10" xfId="0" applyFont="1" applyFill="1" applyBorder="1" applyAlignment="1">
      <alignment horizontal="center"/>
    </xf>
    <xf numFmtId="0" fontId="26" fillId="47" borderId="10" xfId="0" applyFont="1" applyFill="1" applyBorder="1"/>
    <xf numFmtId="3" fontId="19" fillId="48" borderId="10" xfId="0" applyNumberFormat="1" applyFont="1" applyFill="1" applyBorder="1" applyAlignment="1">
      <alignment horizontal="right" vertical="center" wrapText="1"/>
    </xf>
    <xf numFmtId="3" fontId="19" fillId="48" borderId="38" xfId="0" applyNumberFormat="1" applyFont="1" applyFill="1" applyBorder="1" applyAlignment="1">
      <alignment horizontal="right" vertical="center" wrapText="1"/>
    </xf>
    <xf numFmtId="0" fontId="25" fillId="27" borderId="11" xfId="1" applyFont="1" applyFill="1" applyBorder="1"/>
    <xf numFmtId="0" fontId="25" fillId="27" borderId="2" xfId="1" applyFont="1" applyFill="1"/>
    <xf numFmtId="0" fontId="19" fillId="47" borderId="86" xfId="0" applyFont="1" applyFill="1" applyBorder="1" applyAlignment="1">
      <alignment horizontal="left" vertical="top"/>
    </xf>
    <xf numFmtId="3" fontId="19" fillId="47" borderId="10" xfId="0" applyNumberFormat="1" applyFont="1" applyFill="1" applyBorder="1" applyAlignment="1">
      <alignment horizontal="right" vertical="center" wrapText="1"/>
    </xf>
    <xf numFmtId="166" fontId="19" fillId="47" borderId="86" xfId="0" applyNumberFormat="1" applyFont="1" applyFill="1" applyBorder="1" applyAlignment="1">
      <alignment horizontal="left"/>
    </xf>
    <xf numFmtId="0" fontId="19" fillId="0" borderId="4" xfId="511" applyFont="1" applyBorder="1" applyAlignment="1">
      <alignment horizontal="center" vertical="center"/>
    </xf>
    <xf numFmtId="0" fontId="19" fillId="0" borderId="7" xfId="511" applyFont="1" applyBorder="1" applyAlignment="1">
      <alignment horizontal="right" vertical="center"/>
    </xf>
    <xf numFmtId="0" fontId="19" fillId="0" borderId="1" xfId="511" applyFont="1" applyBorder="1" applyAlignment="1">
      <alignment horizontal="left"/>
    </xf>
    <xf numFmtId="1" fontId="19" fillId="34" borderId="86" xfId="1" quotePrefix="1" applyNumberFormat="1" applyFont="1" applyFill="1" applyBorder="1" applyAlignment="1">
      <alignment horizontal="center" vertical="center" wrapText="1"/>
    </xf>
    <xf numFmtId="0" fontId="19" fillId="35" borderId="86" xfId="1" quotePrefix="1" applyFont="1" applyFill="1" applyBorder="1" applyAlignment="1">
      <alignment horizontal="center" vertical="center" wrapText="1"/>
    </xf>
    <xf numFmtId="0" fontId="19" fillId="0" borderId="97" xfId="0" applyFont="1" applyBorder="1" applyAlignment="1">
      <alignment horizontal="center"/>
    </xf>
    <xf numFmtId="0" fontId="19" fillId="0" borderId="1" xfId="25" applyFont="1" applyBorder="1"/>
    <xf numFmtId="0" fontId="19" fillId="0" borderId="4" xfId="25" applyFont="1" applyBorder="1"/>
    <xf numFmtId="0" fontId="19" fillId="0" borderId="1" xfId="25" applyFont="1" applyBorder="1" applyAlignment="1">
      <alignment horizontal="left" vertical="center"/>
    </xf>
    <xf numFmtId="0" fontId="19" fillId="0" borderId="4" xfId="25" applyFont="1" applyBorder="1" applyAlignment="1">
      <alignment horizontal="left"/>
    </xf>
    <xf numFmtId="0" fontId="19" fillId="0" borderId="17" xfId="25" applyFont="1" applyBorder="1" applyAlignment="1">
      <alignment horizontal="left"/>
    </xf>
    <xf numFmtId="0" fontId="19" fillId="0" borderId="1" xfId="25" applyFont="1" applyBorder="1" applyAlignment="1">
      <alignment horizontal="center"/>
    </xf>
    <xf numFmtId="1" fontId="19" fillId="36" borderId="105" xfId="0" applyNumberFormat="1" applyFont="1" applyFill="1" applyBorder="1" applyAlignment="1">
      <alignment horizontal="right" vertical="center" wrapText="1"/>
    </xf>
    <xf numFmtId="10" fontId="19" fillId="36" borderId="105" xfId="0" applyNumberFormat="1" applyFont="1" applyFill="1" applyBorder="1" applyAlignment="1">
      <alignment horizontal="right" vertical="center" wrapText="1"/>
    </xf>
    <xf numFmtId="0" fontId="19" fillId="36" borderId="105" xfId="0" applyFont="1" applyFill="1" applyBorder="1" applyAlignment="1">
      <alignment vertical="center"/>
    </xf>
    <xf numFmtId="0" fontId="19" fillId="27" borderId="86" xfId="161" applyFont="1" applyFill="1" applyBorder="1"/>
    <xf numFmtId="1" fontId="19" fillId="36" borderId="105" xfId="0" quotePrefix="1" applyNumberFormat="1" applyFont="1" applyFill="1" applyBorder="1" applyAlignment="1">
      <alignment horizontal="right" vertical="center" wrapText="1"/>
    </xf>
    <xf numFmtId="0" fontId="19" fillId="39" borderId="107" xfId="0" applyFont="1" applyFill="1" applyBorder="1" applyAlignment="1">
      <alignment vertical="center"/>
    </xf>
    <xf numFmtId="1" fontId="19" fillId="36" borderId="86" xfId="0" applyNumberFormat="1" applyFont="1" applyFill="1" applyBorder="1" applyAlignment="1">
      <alignment horizontal="right" vertical="center" wrapText="1"/>
    </xf>
    <xf numFmtId="0" fontId="19" fillId="43" borderId="0" xfId="0" applyFont="1" applyFill="1" applyAlignment="1">
      <alignment vertical="center"/>
    </xf>
    <xf numFmtId="0" fontId="19" fillId="36" borderId="97" xfId="0" applyFont="1" applyFill="1" applyBorder="1" applyAlignment="1">
      <alignment vertical="center" wrapText="1"/>
    </xf>
    <xf numFmtId="1" fontId="19" fillId="36" borderId="104" xfId="0" applyNumberFormat="1" applyFont="1" applyFill="1" applyBorder="1" applyAlignment="1">
      <alignment horizontal="right" vertical="center" wrapText="1"/>
    </xf>
    <xf numFmtId="1" fontId="19" fillId="27" borderId="86" xfId="0" applyNumberFormat="1" applyFont="1" applyFill="1" applyBorder="1" applyAlignment="1">
      <alignment horizontal="right" vertical="center" wrapText="1"/>
    </xf>
    <xf numFmtId="1" fontId="19" fillId="36" borderId="97" xfId="0" applyNumberFormat="1" applyFont="1" applyFill="1" applyBorder="1" applyAlignment="1">
      <alignment vertical="center" wrapText="1"/>
    </xf>
    <xf numFmtId="1" fontId="19" fillId="39" borderId="97" xfId="0" applyNumberFormat="1" applyFont="1" applyFill="1" applyBorder="1" applyAlignment="1">
      <alignment horizontal="right" vertical="center" wrapText="1"/>
    </xf>
    <xf numFmtId="0" fontId="19" fillId="39" borderId="97" xfId="0" applyFont="1" applyFill="1" applyBorder="1" applyAlignment="1">
      <alignment vertical="center" wrapText="1"/>
    </xf>
    <xf numFmtId="0" fontId="19" fillId="0" borderId="8" xfId="0" applyFont="1" applyBorder="1" applyAlignment="1">
      <alignment horizontal="center"/>
    </xf>
    <xf numFmtId="1" fontId="19" fillId="0" borderId="7" xfId="0" applyNumberFormat="1" applyFont="1" applyBorder="1" applyAlignment="1">
      <alignment horizontal="center" vertical="center"/>
    </xf>
    <xf numFmtId="0" fontId="19" fillId="0" borderId="7" xfId="0" applyFont="1" applyBorder="1" applyAlignment="1">
      <alignment horizontal="right"/>
    </xf>
    <xf numFmtId="0" fontId="73" fillId="0" borderId="7" xfId="0" applyFont="1" applyBorder="1"/>
    <xf numFmtId="10" fontId="19" fillId="39" borderId="97" xfId="0" applyNumberFormat="1" applyFont="1" applyFill="1" applyBorder="1" applyAlignment="1">
      <alignment horizontal="right" vertical="center" wrapText="1"/>
    </xf>
    <xf numFmtId="0" fontId="19" fillId="0" borderId="7" xfId="0" applyFont="1" applyBorder="1" applyAlignment="1">
      <alignment horizontal="left" vertical="top"/>
    </xf>
    <xf numFmtId="1" fontId="19" fillId="36" borderId="98" xfId="0" applyNumberFormat="1" applyFont="1" applyFill="1" applyBorder="1" applyAlignment="1">
      <alignment horizontal="right" vertical="center"/>
    </xf>
    <xf numFmtId="1" fontId="19" fillId="36" borderId="97" xfId="0" applyNumberFormat="1" applyFont="1" applyFill="1" applyBorder="1" applyAlignment="1">
      <alignment horizontal="right" vertical="center"/>
    </xf>
    <xf numFmtId="1" fontId="19" fillId="35" borderId="97" xfId="0" applyNumberFormat="1" applyFont="1" applyFill="1" applyBorder="1" applyAlignment="1">
      <alignment horizontal="right" vertical="center"/>
    </xf>
    <xf numFmtId="0" fontId="19" fillId="37" borderId="97" xfId="0" applyFont="1" applyFill="1" applyBorder="1" applyAlignment="1">
      <alignment horizontal="center" vertical="center"/>
    </xf>
    <xf numFmtId="10" fontId="19" fillId="36" borderId="97" xfId="0" applyNumberFormat="1" applyFont="1" applyFill="1" applyBorder="1" applyAlignment="1">
      <alignment horizontal="right" vertical="center"/>
    </xf>
    <xf numFmtId="1" fontId="19" fillId="36" borderId="97" xfId="0" applyNumberFormat="1" applyFont="1" applyFill="1" applyBorder="1" applyAlignment="1">
      <alignment vertical="center"/>
    </xf>
    <xf numFmtId="0" fontId="69" fillId="0" borderId="98" xfId="31" applyFont="1" applyFill="1" applyBorder="1" applyAlignment="1" applyProtection="1">
      <alignment horizontal="left"/>
    </xf>
    <xf numFmtId="0" fontId="19" fillId="0" borderId="17" xfId="32" applyFont="1" applyBorder="1" applyAlignment="1">
      <alignment horizontal="left"/>
    </xf>
    <xf numFmtId="0" fontId="19" fillId="0" borderId="2" xfId="30" applyFont="1" applyAlignment="1">
      <alignment horizontal="right"/>
    </xf>
    <xf numFmtId="0" fontId="19" fillId="0" borderId="108" xfId="30" applyFont="1" applyBorder="1"/>
    <xf numFmtId="0" fontId="69" fillId="0" borderId="98" xfId="31" applyFont="1" applyFill="1" applyBorder="1" applyAlignment="1" applyProtection="1"/>
    <xf numFmtId="0" fontId="19" fillId="50" borderId="86" xfId="0" applyFont="1" applyFill="1" applyBorder="1" applyAlignment="1">
      <alignment horizontal="left" vertical="top"/>
    </xf>
    <xf numFmtId="0" fontId="19" fillId="0" borderId="3" xfId="32" applyFont="1" applyBorder="1" applyAlignment="1">
      <alignment horizontal="left"/>
    </xf>
    <xf numFmtId="0" fontId="19" fillId="0" borderId="3" xfId="30" applyFont="1" applyBorder="1"/>
    <xf numFmtId="0" fontId="19" fillId="0" borderId="6" xfId="30" applyFont="1" applyBorder="1"/>
    <xf numFmtId="0" fontId="19" fillId="0" borderId="19" xfId="30" applyFont="1" applyBorder="1"/>
    <xf numFmtId="0" fontId="19" fillId="0" borderId="18" xfId="30" applyFont="1" applyBorder="1" applyAlignment="1">
      <alignment horizontal="right"/>
    </xf>
    <xf numFmtId="0" fontId="19" fillId="0" borderId="18" xfId="30" applyFont="1" applyBorder="1" applyAlignment="1">
      <alignment horizontal="left" vertical="top"/>
    </xf>
    <xf numFmtId="0" fontId="19" fillId="0" borderId="18" xfId="30" applyFont="1" applyBorder="1"/>
    <xf numFmtId="0" fontId="19" fillId="0" borderId="18" xfId="30" applyFont="1" applyBorder="1" applyAlignment="1">
      <alignment horizontal="left"/>
    </xf>
    <xf numFmtId="0" fontId="19" fillId="0" borderId="2" xfId="30" applyFont="1"/>
    <xf numFmtId="0" fontId="19" fillId="0" borderId="18" xfId="30" applyFont="1" applyBorder="1" applyAlignment="1">
      <alignment horizontal="center"/>
    </xf>
    <xf numFmtId="0" fontId="19" fillId="0" borderId="19" xfId="30" applyFont="1" applyBorder="1" applyAlignment="1">
      <alignment horizontal="center"/>
    </xf>
    <xf numFmtId="0" fontId="69" fillId="0" borderId="3" xfId="30" applyFont="1" applyBorder="1"/>
    <xf numFmtId="0" fontId="19" fillId="0" borderId="12" xfId="30" applyFont="1" applyBorder="1"/>
    <xf numFmtId="0" fontId="19" fillId="0" borderId="1" xfId="30" applyFont="1" applyBorder="1" applyAlignment="1">
      <alignment horizontal="left" vertical="top"/>
    </xf>
    <xf numFmtId="0" fontId="19" fillId="0" borderId="5" xfId="30" applyFont="1" applyBorder="1" applyAlignment="1">
      <alignment horizontal="left"/>
    </xf>
    <xf numFmtId="0" fontId="19" fillId="0" borderId="17" xfId="30" applyFont="1" applyBorder="1" applyAlignment="1">
      <alignment horizontal="center" vertical="top"/>
    </xf>
    <xf numFmtId="0" fontId="69" fillId="0" borderId="3" xfId="0" applyFont="1" applyBorder="1"/>
    <xf numFmtId="0" fontId="69" fillId="0" borderId="98" xfId="0" applyFont="1" applyBorder="1"/>
    <xf numFmtId="0" fontId="19" fillId="27" borderId="86" xfId="514" applyFont="1" applyFill="1" applyBorder="1" applyAlignment="1">
      <alignment vertical="center"/>
    </xf>
    <xf numFmtId="0" fontId="74" fillId="0" borderId="98" xfId="0" applyFont="1" applyBorder="1"/>
    <xf numFmtId="0" fontId="75" fillId="0" borderId="98" xfId="0" applyFont="1" applyBorder="1"/>
    <xf numFmtId="164" fontId="19" fillId="0" borderId="17" xfId="30" applyNumberFormat="1" applyFont="1" applyBorder="1" applyAlignment="1">
      <alignment horizontal="left"/>
    </xf>
    <xf numFmtId="0" fontId="19" fillId="0" borderId="7" xfId="30" applyFont="1" applyBorder="1"/>
    <xf numFmtId="0" fontId="19" fillId="45" borderId="86" xfId="0" applyFont="1" applyFill="1" applyBorder="1" applyAlignment="1">
      <alignment horizontal="left" vertical="top"/>
    </xf>
    <xf numFmtId="0" fontId="19" fillId="45" borderId="10" xfId="0" applyFont="1" applyFill="1" applyBorder="1" applyAlignment="1">
      <alignment horizontal="left" vertical="top"/>
    </xf>
    <xf numFmtId="0" fontId="19" fillId="44" borderId="86" xfId="0" applyFont="1" applyFill="1" applyBorder="1" applyAlignment="1">
      <alignment horizontal="left" vertical="top"/>
    </xf>
    <xf numFmtId="0" fontId="19" fillId="0" borderId="17" xfId="27" applyFont="1" applyBorder="1" applyAlignment="1">
      <alignment vertical="top"/>
    </xf>
    <xf numFmtId="0" fontId="19" fillId="0" borderId="4" xfId="27" applyFont="1" applyBorder="1"/>
    <xf numFmtId="0" fontId="19" fillId="0" borderId="4" xfId="27" applyFont="1" applyBorder="1" applyAlignment="1">
      <alignment horizontal="left" vertical="top"/>
    </xf>
    <xf numFmtId="0" fontId="19" fillId="0" borderId="3" xfId="27" applyFont="1" applyBorder="1"/>
    <xf numFmtId="0" fontId="19" fillId="0" borderId="98" xfId="27" applyFont="1" applyBorder="1"/>
    <xf numFmtId="0" fontId="19" fillId="0" borderId="17" xfId="27" applyFont="1" applyBorder="1" applyAlignment="1">
      <alignment horizontal="left" vertical="top"/>
    </xf>
    <xf numFmtId="0" fontId="19" fillId="0" borderId="17" xfId="27" applyFont="1" applyBorder="1" applyAlignment="1">
      <alignment horizontal="right"/>
    </xf>
    <xf numFmtId="0" fontId="19" fillId="0" borderId="5" xfId="27" applyFont="1" applyBorder="1" applyAlignment="1">
      <alignment horizontal="center" vertical="center"/>
    </xf>
    <xf numFmtId="0" fontId="19" fillId="0" borderId="17" xfId="27" applyFont="1" applyBorder="1" applyAlignment="1">
      <alignment horizontal="center" vertical="center"/>
    </xf>
    <xf numFmtId="0" fontId="19" fillId="0" borderId="17" xfId="27" applyFont="1" applyBorder="1" applyAlignment="1">
      <alignment vertical="center"/>
    </xf>
    <xf numFmtId="0" fontId="19" fillId="0" borderId="4" xfId="27" applyFont="1" applyBorder="1" applyAlignment="1">
      <alignment horizontal="center" vertical="center"/>
    </xf>
    <xf numFmtId="0" fontId="19" fillId="0" borderId="4" xfId="27" applyFont="1" applyBorder="1" applyAlignment="1">
      <alignment horizontal="left" vertical="center"/>
    </xf>
    <xf numFmtId="0" fontId="19" fillId="0" borderId="17" xfId="27" applyFont="1" applyBorder="1" applyAlignment="1">
      <alignment horizontal="left" vertical="center"/>
    </xf>
    <xf numFmtId="0" fontId="19" fillId="0" borderId="3" xfId="27" applyFont="1" applyBorder="1" applyAlignment="1">
      <alignment horizontal="left" vertical="center"/>
    </xf>
    <xf numFmtId="0" fontId="19" fillId="0" borderId="98" xfId="27" applyFont="1" applyBorder="1" applyAlignment="1">
      <alignment horizontal="left" vertical="center"/>
    </xf>
    <xf numFmtId="0" fontId="19" fillId="0" borderId="5" xfId="41" applyFont="1" applyBorder="1"/>
    <xf numFmtId="0" fontId="19" fillId="0" borderId="17" xfId="41" applyFont="1" applyBorder="1" applyAlignment="1">
      <alignment horizontal="right"/>
    </xf>
    <xf numFmtId="0" fontId="19" fillId="0" borderId="4" xfId="41" applyFont="1" applyBorder="1" applyAlignment="1">
      <alignment horizontal="left" vertical="top"/>
    </xf>
    <xf numFmtId="0" fontId="19" fillId="0" borderId="17" xfId="41" applyFont="1" applyBorder="1"/>
    <xf numFmtId="0" fontId="19" fillId="0" borderId="17" xfId="41" applyFont="1" applyBorder="1" applyAlignment="1">
      <alignment horizontal="left" vertical="top"/>
    </xf>
    <xf numFmtId="0" fontId="19" fillId="0" borderId="1" xfId="41" applyFont="1" applyBorder="1" applyAlignment="1">
      <alignment horizontal="center"/>
    </xf>
    <xf numFmtId="0" fontId="19" fillId="0" borderId="6" xfId="41" applyFont="1" applyBorder="1" applyAlignment="1">
      <alignment horizontal="center"/>
    </xf>
    <xf numFmtId="0" fontId="69" fillId="0" borderId="98" xfId="41" applyFont="1" applyBorder="1" applyAlignment="1">
      <alignment horizontal="center"/>
    </xf>
    <xf numFmtId="0" fontId="19" fillId="0" borderId="98" xfId="41" applyFont="1" applyBorder="1"/>
    <xf numFmtId="0" fontId="19" fillId="0" borderId="2" xfId="41" applyFont="1"/>
    <xf numFmtId="0" fontId="25" fillId="0" borderId="4" xfId="0" applyFont="1" applyBorder="1"/>
    <xf numFmtId="0" fontId="25" fillId="0" borderId="1" xfId="0" applyFont="1" applyBorder="1" applyAlignment="1">
      <alignment horizontal="center" vertical="center"/>
    </xf>
    <xf numFmtId="0" fontId="69" fillId="0" borderId="0" xfId="26" applyFont="1" applyFill="1" applyAlignment="1" applyProtection="1"/>
    <xf numFmtId="0" fontId="67" fillId="0" borderId="17" xfId="0" applyFont="1" applyBorder="1"/>
    <xf numFmtId="0" fontId="25" fillId="0" borderId="6" xfId="0" applyFont="1" applyBorder="1" applyAlignment="1">
      <alignment horizontal="center"/>
    </xf>
    <xf numFmtId="0" fontId="69" fillId="0" borderId="86" xfId="26" applyFont="1" applyFill="1" applyBorder="1" applyAlignment="1" applyProtection="1"/>
    <xf numFmtId="0" fontId="19" fillId="0" borderId="86" xfId="0" applyFont="1" applyBorder="1"/>
    <xf numFmtId="0" fontId="19" fillId="31" borderId="105" xfId="0" applyFont="1" applyFill="1" applyBorder="1" applyAlignment="1">
      <alignment vertical="center"/>
    </xf>
    <xf numFmtId="0" fontId="19" fillId="32" borderId="98" xfId="0" applyFont="1" applyFill="1" applyBorder="1" applyAlignment="1">
      <alignment horizontal="center" vertical="center" wrapText="1"/>
    </xf>
    <xf numFmtId="0" fontId="19" fillId="27" borderId="98" xfId="0" applyFont="1" applyFill="1" applyBorder="1" applyAlignment="1">
      <alignment horizontal="center" vertical="center" wrapText="1"/>
    </xf>
    <xf numFmtId="0" fontId="20" fillId="0" borderId="2" xfId="41" applyFont="1"/>
    <xf numFmtId="0" fontId="19" fillId="0" borderId="2" xfId="41" applyFont="1" applyAlignment="1">
      <alignment horizontal="center" vertical="center"/>
    </xf>
    <xf numFmtId="0" fontId="20" fillId="27" borderId="98" xfId="41" applyFont="1" applyFill="1" applyBorder="1" applyAlignment="1">
      <alignment horizontal="center" wrapText="1"/>
    </xf>
    <xf numFmtId="0" fontId="20" fillId="28" borderId="98" xfId="41" applyFont="1" applyFill="1" applyBorder="1" applyAlignment="1">
      <alignment horizontal="center" wrapText="1"/>
    </xf>
    <xf numFmtId="0" fontId="20" fillId="28" borderId="98" xfId="41" applyFont="1" applyFill="1" applyBorder="1" applyAlignment="1">
      <alignment wrapText="1"/>
    </xf>
    <xf numFmtId="0" fontId="20" fillId="27" borderId="98" xfId="41" applyFont="1" applyFill="1" applyBorder="1" applyAlignment="1">
      <alignment wrapText="1"/>
    </xf>
    <xf numFmtId="0" fontId="20" fillId="27" borderId="98" xfId="41" applyFont="1" applyFill="1" applyBorder="1" applyAlignment="1">
      <alignment horizontal="center" vertical="center" wrapText="1"/>
    </xf>
    <xf numFmtId="0" fontId="20" fillId="38" borderId="98" xfId="41" applyFont="1" applyFill="1" applyBorder="1" applyAlignment="1">
      <alignment horizontal="center" vertical="center" wrapText="1"/>
    </xf>
    <xf numFmtId="0" fontId="20" fillId="39" borderId="98" xfId="41" applyFont="1" applyFill="1" applyBorder="1" applyAlignment="1">
      <alignment horizontal="center" vertical="center" wrapText="1"/>
    </xf>
    <xf numFmtId="0" fontId="20" fillId="37" borderId="98" xfId="41" applyFont="1" applyFill="1" applyBorder="1" applyAlignment="1">
      <alignment horizontal="center" vertical="center" wrapText="1"/>
    </xf>
    <xf numFmtId="0" fontId="20" fillId="33" borderId="98" xfId="41" applyFont="1" applyFill="1" applyBorder="1" applyAlignment="1">
      <alignment horizontal="center" vertical="center" wrapText="1"/>
    </xf>
    <xf numFmtId="0" fontId="20" fillId="41" borderId="98" xfId="41" applyFont="1" applyFill="1" applyBorder="1" applyAlignment="1">
      <alignment horizontal="center" vertical="center" wrapText="1"/>
    </xf>
    <xf numFmtId="0" fontId="20" fillId="40" borderId="98" xfId="41" applyFont="1" applyFill="1" applyBorder="1" applyAlignment="1">
      <alignment vertical="center" wrapText="1"/>
    </xf>
    <xf numFmtId="0" fontId="19" fillId="0" borderId="98" xfId="41" applyFont="1" applyBorder="1" applyAlignment="1">
      <alignment horizontal="left" vertical="center"/>
    </xf>
    <xf numFmtId="0" fontId="19" fillId="0" borderId="98" xfId="41" applyFont="1" applyBorder="1" applyAlignment="1">
      <alignment horizontal="left"/>
    </xf>
    <xf numFmtId="10" fontId="19" fillId="0" borderId="98" xfId="41" applyNumberFormat="1" applyFont="1" applyBorder="1" applyAlignment="1">
      <alignment horizontal="left" vertical="center" wrapText="1"/>
    </xf>
    <xf numFmtId="10" fontId="19" fillId="0" borderId="98" xfId="515" applyNumberFormat="1" applyFont="1" applyFill="1" applyBorder="1" applyAlignment="1">
      <alignment horizontal="left"/>
    </xf>
    <xf numFmtId="0" fontId="19" fillId="33" borderId="98" xfId="41" applyFont="1" applyFill="1" applyBorder="1" applyAlignment="1">
      <alignment horizontal="center" vertical="center" wrapText="1"/>
    </xf>
    <xf numFmtId="1" fontId="19" fillId="33" borderId="98" xfId="41" applyNumberFormat="1" applyFont="1" applyFill="1" applyBorder="1" applyAlignment="1">
      <alignment horizontal="center" vertical="center" wrapText="1"/>
    </xf>
    <xf numFmtId="9" fontId="19" fillId="33" borderId="98" xfId="41" applyNumberFormat="1" applyFont="1" applyFill="1" applyBorder="1" applyAlignment="1">
      <alignment horizontal="center" vertical="center" wrapText="1"/>
    </xf>
    <xf numFmtId="1" fontId="26" fillId="37" borderId="98" xfId="41" quotePrefix="1" applyNumberFormat="1" applyFont="1" applyFill="1" applyBorder="1" applyAlignment="1">
      <alignment horizontal="center" vertical="center" wrapText="1"/>
    </xf>
    <xf numFmtId="9" fontId="26" fillId="37" borderId="98" xfId="41" quotePrefix="1" applyNumberFormat="1" applyFont="1" applyFill="1" applyBorder="1" applyAlignment="1">
      <alignment horizontal="center" vertical="center" wrapText="1"/>
    </xf>
    <xf numFmtId="9" fontId="26" fillId="41" borderId="98" xfId="41" quotePrefix="1" applyNumberFormat="1" applyFont="1" applyFill="1" applyBorder="1" applyAlignment="1">
      <alignment horizontal="center" vertical="center" wrapText="1"/>
    </xf>
    <xf numFmtId="0" fontId="19" fillId="33" borderId="98" xfId="41" applyFont="1" applyFill="1" applyBorder="1" applyAlignment="1">
      <alignment vertical="center"/>
    </xf>
    <xf numFmtId="0" fontId="19" fillId="0" borderId="2" xfId="41" applyFont="1" applyAlignment="1">
      <alignment horizontal="left" vertical="center"/>
    </xf>
    <xf numFmtId="10" fontId="19" fillId="33" borderId="98" xfId="41" applyNumberFormat="1" applyFont="1" applyFill="1" applyBorder="1" applyAlignment="1">
      <alignment horizontal="center" vertical="center" wrapText="1"/>
    </xf>
    <xf numFmtId="9" fontId="19" fillId="0" borderId="98" xfId="515" applyFont="1" applyFill="1" applyBorder="1" applyAlignment="1">
      <alignment horizontal="left"/>
    </xf>
    <xf numFmtId="9" fontId="19" fillId="0" borderId="98" xfId="41" applyNumberFormat="1" applyFont="1" applyBorder="1" applyAlignment="1">
      <alignment horizontal="left"/>
    </xf>
    <xf numFmtId="0" fontId="19" fillId="33" borderId="98" xfId="41" applyFont="1" applyFill="1" applyBorder="1" applyAlignment="1">
      <alignment vertical="center" wrapText="1"/>
    </xf>
    <xf numFmtId="9" fontId="26" fillId="39" borderId="98" xfId="41" quotePrefix="1" applyNumberFormat="1" applyFont="1" applyFill="1" applyBorder="1" applyAlignment="1">
      <alignment vertical="center" wrapText="1"/>
    </xf>
    <xf numFmtId="0" fontId="19" fillId="0" borderId="2" xfId="41" applyFont="1" applyAlignment="1">
      <alignment horizontal="right"/>
    </xf>
    <xf numFmtId="3" fontId="19" fillId="27" borderId="39" xfId="0" applyNumberFormat="1" applyFont="1" applyFill="1" applyBorder="1" applyAlignment="1">
      <alignment vertical="center"/>
    </xf>
    <xf numFmtId="0" fontId="19" fillId="27" borderId="98" xfId="0" applyFont="1" applyFill="1" applyBorder="1" applyAlignment="1">
      <alignment horizontal="center" vertical="center"/>
    </xf>
    <xf numFmtId="0" fontId="19" fillId="27" borderId="7" xfId="0" applyFont="1" applyFill="1" applyBorder="1" applyAlignment="1">
      <alignment horizontal="left" vertical="center" wrapText="1"/>
    </xf>
    <xf numFmtId="1" fontId="19" fillId="27" borderId="98" xfId="0" applyNumberFormat="1" applyFont="1" applyFill="1" applyBorder="1" applyAlignment="1">
      <alignment horizontal="center" vertical="center"/>
    </xf>
    <xf numFmtId="0" fontId="58" fillId="0" borderId="0" xfId="0" applyFont="1" applyAlignment="1">
      <alignment horizontal="center" wrapText="1"/>
    </xf>
    <xf numFmtId="168" fontId="19" fillId="0" borderId="95" xfId="134" applyNumberFormat="1" applyFont="1" applyFill="1" applyBorder="1" applyAlignment="1">
      <alignment horizontal="center" vertical="center"/>
    </xf>
    <xf numFmtId="168" fontId="19" fillId="0" borderId="43" xfId="134" applyNumberFormat="1" applyFont="1" applyFill="1" applyBorder="1" applyAlignment="1">
      <alignment horizontal="center" vertical="center"/>
    </xf>
    <xf numFmtId="168" fontId="19" fillId="0" borderId="10" xfId="134" applyNumberFormat="1" applyFont="1" applyFill="1" applyBorder="1" applyAlignment="1">
      <alignment horizontal="center" vertical="center"/>
    </xf>
    <xf numFmtId="10" fontId="19" fillId="0" borderId="95" xfId="0" applyNumberFormat="1" applyFont="1" applyBorder="1" applyAlignment="1">
      <alignment horizontal="center" vertical="center"/>
    </xf>
    <xf numFmtId="10" fontId="19" fillId="0" borderId="10" xfId="0" applyNumberFormat="1" applyFont="1" applyBorder="1" applyAlignment="1">
      <alignment horizontal="center" vertical="center"/>
    </xf>
    <xf numFmtId="3" fontId="19" fillId="0" borderId="95" xfId="185" applyNumberFormat="1" applyFont="1" applyFill="1" applyBorder="1" applyAlignment="1">
      <alignment horizontal="right" vertical="center"/>
    </xf>
    <xf numFmtId="3" fontId="19" fillId="0" borderId="10" xfId="185" applyNumberFormat="1" applyFont="1" applyFill="1" applyBorder="1" applyAlignment="1">
      <alignment horizontal="right" vertical="center"/>
    </xf>
    <xf numFmtId="9" fontId="70" fillId="0" borderId="95" xfId="183" applyFont="1" applyFill="1" applyBorder="1" applyAlignment="1">
      <alignment horizontal="center" vertical="center"/>
    </xf>
    <xf numFmtId="9" fontId="70" fillId="0" borderId="10" xfId="183" applyFont="1" applyFill="1" applyBorder="1" applyAlignment="1">
      <alignment horizontal="center" vertical="center"/>
    </xf>
    <xf numFmtId="1" fontId="19" fillId="0" borderId="95" xfId="185" applyNumberFormat="1" applyFont="1" applyFill="1" applyBorder="1" applyAlignment="1">
      <alignment horizontal="right" vertical="center"/>
    </xf>
    <xf numFmtId="1" fontId="19" fillId="0" borderId="10" xfId="185" applyNumberFormat="1" applyFont="1" applyFill="1" applyBorder="1" applyAlignment="1">
      <alignment horizontal="right" vertical="center"/>
    </xf>
    <xf numFmtId="14" fontId="60" fillId="0" borderId="1" xfId="0" applyNumberFormat="1" applyFont="1" applyBorder="1" applyAlignment="1">
      <alignment horizontal="center" vertical="center"/>
    </xf>
    <xf numFmtId="0" fontId="19" fillId="30" borderId="98" xfId="41" applyFont="1" applyFill="1" applyBorder="1" applyAlignment="1">
      <alignment vertical="center"/>
    </xf>
    <xf numFmtId="0" fontId="19" fillId="27" borderId="98" xfId="0" applyFont="1" applyFill="1" applyBorder="1" applyAlignment="1">
      <alignment horizontal="left" vertical="center"/>
    </xf>
    <xf numFmtId="0" fontId="19" fillId="0" borderId="98" xfId="117" applyFont="1" applyBorder="1" applyAlignment="1">
      <alignment horizontal="left"/>
    </xf>
    <xf numFmtId="0" fontId="19" fillId="0" borderId="7" xfId="117" applyFont="1" applyBorder="1" applyAlignment="1">
      <alignment horizontal="left"/>
    </xf>
    <xf numFmtId="0" fontId="19" fillId="27" borderId="7" xfId="0" applyFont="1" applyFill="1" applyBorder="1" applyAlignment="1">
      <alignment vertical="center"/>
    </xf>
    <xf numFmtId="0" fontId="19" fillId="27" borderId="7" xfId="0" applyFont="1" applyFill="1" applyBorder="1" applyAlignment="1">
      <alignment horizontal="center" vertical="center"/>
    </xf>
    <xf numFmtId="0" fontId="19" fillId="27" borderId="7" xfId="0" applyFont="1" applyFill="1" applyBorder="1" applyAlignment="1">
      <alignment horizontal="left" vertical="center"/>
    </xf>
    <xf numFmtId="0" fontId="19" fillId="27" borderId="7" xfId="0" applyFont="1" applyFill="1" applyBorder="1" applyAlignment="1">
      <alignment horizontal="left"/>
    </xf>
    <xf numFmtId="0" fontId="19" fillId="0" borderId="7" xfId="56" applyFont="1" applyBorder="1" applyAlignment="1">
      <alignment vertical="center"/>
    </xf>
    <xf numFmtId="0" fontId="19" fillId="0" borderId="7" xfId="56" applyFont="1" applyBorder="1" applyAlignment="1">
      <alignment horizontal="left" vertical="center"/>
    </xf>
    <xf numFmtId="0" fontId="19" fillId="0" borderId="56" xfId="56" applyFont="1" applyBorder="1" applyAlignment="1">
      <alignment vertical="center"/>
    </xf>
    <xf numFmtId="0" fontId="19" fillId="0" borderId="69" xfId="56" applyFont="1" applyBorder="1" applyAlignment="1">
      <alignment vertical="center"/>
    </xf>
    <xf numFmtId="49" fontId="19" fillId="0" borderId="7" xfId="56" applyNumberFormat="1" applyFont="1" applyBorder="1" applyAlignment="1">
      <alignment horizontal="left" vertical="center"/>
    </xf>
    <xf numFmtId="49" fontId="19" fillId="0" borderId="10" xfId="56" applyNumberFormat="1" applyFont="1" applyBorder="1" applyAlignment="1">
      <alignment horizontal="left" vertical="center"/>
    </xf>
    <xf numFmtId="49" fontId="19" fillId="0" borderId="15" xfId="56" applyNumberFormat="1" applyFont="1" applyBorder="1" applyAlignment="1">
      <alignment horizontal="left" vertical="center"/>
    </xf>
    <xf numFmtId="49" fontId="19" fillId="0" borderId="7" xfId="117" applyNumberFormat="1" applyFont="1" applyBorder="1" applyAlignment="1">
      <alignment horizontal="left" vertical="center"/>
    </xf>
    <xf numFmtId="49" fontId="19" fillId="0" borderId="7" xfId="117" applyNumberFormat="1" applyFont="1" applyBorder="1" applyAlignment="1">
      <alignment vertical="center"/>
    </xf>
    <xf numFmtId="49" fontId="19" fillId="0" borderId="7" xfId="117" applyNumberFormat="1" applyFont="1" applyBorder="1" applyAlignment="1">
      <alignment vertical="center" wrapText="1"/>
    </xf>
    <xf numFmtId="10" fontId="19" fillId="0" borderId="0" xfId="0" applyNumberFormat="1" applyFont="1" applyAlignment="1">
      <alignment wrapText="1"/>
    </xf>
    <xf numFmtId="49" fontId="19" fillId="0" borderId="7" xfId="0" applyNumberFormat="1" applyFont="1" applyBorder="1" applyAlignment="1">
      <alignment horizontal="left" vertical="center"/>
    </xf>
    <xf numFmtId="0" fontId="19" fillId="27" borderId="86" xfId="0" applyFont="1" applyFill="1" applyBorder="1"/>
    <xf numFmtId="49" fontId="19" fillId="0" borderId="0" xfId="0" applyNumberFormat="1" applyFont="1" applyAlignment="1">
      <alignment horizontal="center"/>
    </xf>
    <xf numFmtId="10" fontId="19" fillId="0" borderId="7" xfId="0" applyNumberFormat="1" applyFont="1" applyBorder="1" applyAlignment="1">
      <alignment horizontal="left" vertical="center"/>
    </xf>
    <xf numFmtId="0" fontId="19" fillId="42" borderId="98" xfId="0" applyFont="1" applyFill="1" applyBorder="1" applyAlignment="1">
      <alignment vertical="center"/>
    </xf>
    <xf numFmtId="1" fontId="19" fillId="42" borderId="98" xfId="0" applyNumberFormat="1" applyFont="1" applyFill="1" applyBorder="1" applyAlignment="1">
      <alignment vertical="center"/>
    </xf>
    <xf numFmtId="9" fontId="19" fillId="42" borderId="98" xfId="0" applyNumberFormat="1" applyFont="1" applyFill="1" applyBorder="1" applyAlignment="1">
      <alignment vertical="center"/>
    </xf>
    <xf numFmtId="0" fontId="19" fillId="42" borderId="98" xfId="0" applyFont="1" applyFill="1" applyBorder="1" applyAlignment="1">
      <alignment vertical="center" wrapText="1"/>
    </xf>
    <xf numFmtId="1" fontId="19" fillId="42" borderId="98" xfId="0" applyNumberFormat="1" applyFont="1" applyFill="1" applyBorder="1" applyAlignment="1">
      <alignment vertical="center" wrapText="1"/>
    </xf>
    <xf numFmtId="9" fontId="19" fillId="42" borderId="98" xfId="0" applyNumberFormat="1" applyFont="1" applyFill="1" applyBorder="1" applyAlignment="1">
      <alignment vertical="center" wrapText="1"/>
    </xf>
    <xf numFmtId="49" fontId="19" fillId="0" borderId="7" xfId="116" applyNumberFormat="1" applyFont="1" applyBorder="1" applyAlignment="1">
      <alignment vertical="center"/>
    </xf>
    <xf numFmtId="10" fontId="19" fillId="0" borderId="7" xfId="0" applyNumberFormat="1" applyFont="1" applyBorder="1" applyAlignment="1">
      <alignment horizontal="left" vertical="center" wrapText="1"/>
    </xf>
    <xf numFmtId="0" fontId="19" fillId="0" borderId="101" xfId="0" applyFont="1" applyBorder="1" applyAlignment="1">
      <alignment horizontal="left" vertical="center"/>
    </xf>
    <xf numFmtId="9" fontId="19" fillId="27" borderId="98" xfId="0" applyNumberFormat="1" applyFont="1" applyFill="1" applyBorder="1" applyAlignment="1">
      <alignment vertical="center" wrapText="1"/>
    </xf>
    <xf numFmtId="49" fontId="19" fillId="0" borderId="7" xfId="119" applyNumberFormat="1" applyFont="1" applyBorder="1" applyAlignment="1">
      <alignment vertical="center"/>
    </xf>
    <xf numFmtId="49" fontId="19" fillId="0" borderId="10" xfId="119" applyNumberFormat="1" applyFont="1" applyBorder="1" applyAlignment="1">
      <alignment vertical="center"/>
    </xf>
  </cellXfs>
  <cellStyles count="912">
    <cellStyle name="20% - Akzent1" xfId="59" xr:uid="{00000000-0005-0000-0000-000000000000}"/>
    <cellStyle name="20% - Akzent2" xfId="60" xr:uid="{00000000-0005-0000-0000-000001000000}"/>
    <cellStyle name="20% - Akzent3" xfId="61" xr:uid="{00000000-0005-0000-0000-000002000000}"/>
    <cellStyle name="20% - Akzent4" xfId="62" xr:uid="{00000000-0005-0000-0000-000003000000}"/>
    <cellStyle name="20% - Akzent5" xfId="63" xr:uid="{00000000-0005-0000-0000-000004000000}"/>
    <cellStyle name="20% - Akzent6" xfId="64" xr:uid="{00000000-0005-0000-0000-000005000000}"/>
    <cellStyle name="20% - Énfasis1 2" xfId="65" xr:uid="{00000000-0005-0000-0000-000006000000}"/>
    <cellStyle name="20% - Énfasis2 2" xfId="66" xr:uid="{00000000-0005-0000-0000-000007000000}"/>
    <cellStyle name="20% - Énfasis3 2" xfId="67" xr:uid="{00000000-0005-0000-0000-000008000000}"/>
    <cellStyle name="20% - Énfasis4 2" xfId="68" xr:uid="{00000000-0005-0000-0000-000009000000}"/>
    <cellStyle name="20% - Énfasis5 2" xfId="69" xr:uid="{00000000-0005-0000-0000-00000A000000}"/>
    <cellStyle name="20% - Énfasis6 2" xfId="70" xr:uid="{00000000-0005-0000-0000-00000B000000}"/>
    <cellStyle name="40% - Akzent1" xfId="71" xr:uid="{00000000-0005-0000-0000-00000C000000}"/>
    <cellStyle name="40% - Akzent2" xfId="72" xr:uid="{00000000-0005-0000-0000-00000D000000}"/>
    <cellStyle name="40% - Akzent3" xfId="73" xr:uid="{00000000-0005-0000-0000-00000E000000}"/>
    <cellStyle name="40% - Akzent4" xfId="74" xr:uid="{00000000-0005-0000-0000-00000F000000}"/>
    <cellStyle name="40% - Akzent5" xfId="75" xr:uid="{00000000-0005-0000-0000-000010000000}"/>
    <cellStyle name="40% - Akzent6" xfId="76" xr:uid="{00000000-0005-0000-0000-000011000000}"/>
    <cellStyle name="40% - Énfasis1 2" xfId="77" xr:uid="{00000000-0005-0000-0000-000012000000}"/>
    <cellStyle name="40% - Énfasis2 2" xfId="78" xr:uid="{00000000-0005-0000-0000-000013000000}"/>
    <cellStyle name="40% - Énfasis3 2" xfId="79" xr:uid="{00000000-0005-0000-0000-000014000000}"/>
    <cellStyle name="40% - Énfasis4 2" xfId="80" xr:uid="{00000000-0005-0000-0000-000015000000}"/>
    <cellStyle name="40% - Énfasis5 2" xfId="81" xr:uid="{00000000-0005-0000-0000-000016000000}"/>
    <cellStyle name="40% - Énfasis6 2" xfId="82" xr:uid="{00000000-0005-0000-0000-000017000000}"/>
    <cellStyle name="60% - Akzent1" xfId="83" xr:uid="{00000000-0005-0000-0000-000018000000}"/>
    <cellStyle name="60% - Akzent2" xfId="84" xr:uid="{00000000-0005-0000-0000-000019000000}"/>
    <cellStyle name="60% - Akzent3" xfId="85" xr:uid="{00000000-0005-0000-0000-00001A000000}"/>
    <cellStyle name="60% - Akzent4" xfId="86" xr:uid="{00000000-0005-0000-0000-00001B000000}"/>
    <cellStyle name="60% - Akzent5" xfId="87" xr:uid="{00000000-0005-0000-0000-00001C000000}"/>
    <cellStyle name="60% - Akzent6" xfId="88" xr:uid="{00000000-0005-0000-0000-00001D000000}"/>
    <cellStyle name="60% - Énfasis1 2" xfId="89" xr:uid="{00000000-0005-0000-0000-00001E000000}"/>
    <cellStyle name="60% - Énfasis2 2" xfId="90" xr:uid="{00000000-0005-0000-0000-00001F000000}"/>
    <cellStyle name="60% - Énfasis3 2" xfId="91" xr:uid="{00000000-0005-0000-0000-000020000000}"/>
    <cellStyle name="60% - Énfasis4 2" xfId="92" xr:uid="{00000000-0005-0000-0000-000021000000}"/>
    <cellStyle name="60% - Énfasis5 2" xfId="93" xr:uid="{00000000-0005-0000-0000-000022000000}"/>
    <cellStyle name="60% - Énfasis6 2" xfId="94" xr:uid="{00000000-0005-0000-0000-000023000000}"/>
    <cellStyle name="Ausgabe" xfId="95" xr:uid="{00000000-0005-0000-0000-000024000000}"/>
    <cellStyle name="Ausgabe 10" xfId="269" xr:uid="{00000000-0005-0000-0000-000025000000}"/>
    <cellStyle name="Ausgabe 10 2" xfId="468" xr:uid="{00000000-0005-0000-0000-000026000000}"/>
    <cellStyle name="Ausgabe 10 2 2" xfId="867" xr:uid="{FA239173-3168-4630-A7A2-84703DC3C3D0}"/>
    <cellStyle name="Ausgabe 10 3" xfId="669" xr:uid="{6EFA3197-EAAC-4472-8B77-F960E57C256E}"/>
    <cellStyle name="Ausgabe 11" xfId="281" xr:uid="{00000000-0005-0000-0000-000027000000}"/>
    <cellStyle name="Ausgabe 11 2" xfId="480" xr:uid="{00000000-0005-0000-0000-000028000000}"/>
    <cellStyle name="Ausgabe 11 2 2" xfId="879" xr:uid="{1B44C286-1A9A-41FF-A9A6-C4E68067A4A7}"/>
    <cellStyle name="Ausgabe 11 3" xfId="681" xr:uid="{C081DB3D-2368-4391-9304-91436D326304}"/>
    <cellStyle name="Ausgabe 12" xfId="290" xr:uid="{00000000-0005-0000-0000-000029000000}"/>
    <cellStyle name="Ausgabe 12 2" xfId="489" xr:uid="{00000000-0005-0000-0000-00002A000000}"/>
    <cellStyle name="Ausgabe 12 2 2" xfId="888" xr:uid="{B338B9C9-D012-40CD-9CF4-3FDF0CBD95F2}"/>
    <cellStyle name="Ausgabe 12 3" xfId="690" xr:uid="{AB2FCEBE-4D0C-4C1E-B942-249A48AD42FB}"/>
    <cellStyle name="Ausgabe 13" xfId="293" xr:uid="{00000000-0005-0000-0000-00002B000000}"/>
    <cellStyle name="Ausgabe 13 2" xfId="693" xr:uid="{67A22008-2E14-47AF-A04F-9089A88A0840}"/>
    <cellStyle name="Ausgabe 14" xfId="306" xr:uid="{00000000-0005-0000-0000-00002C000000}"/>
    <cellStyle name="Ausgabe 14 2" xfId="499" xr:uid="{00000000-0005-0000-0000-00002D000000}"/>
    <cellStyle name="Ausgabe 14 2 2" xfId="898" xr:uid="{6C813472-3FA5-4EE4-BB08-FC902A9479D3}"/>
    <cellStyle name="Ausgabe 14 3" xfId="706" xr:uid="{3AB6CF1E-F1F1-4F0A-95DE-48C6675D53FA}"/>
    <cellStyle name="Ausgabe 15" xfId="303" xr:uid="{00000000-0005-0000-0000-00002E000000}"/>
    <cellStyle name="Ausgabe 15 2" xfId="498" xr:uid="{00000000-0005-0000-0000-00002F000000}"/>
    <cellStyle name="Ausgabe 15 2 2" xfId="897" xr:uid="{CA3766E9-DEC8-4A9C-AD6D-1FFDC836D8B1}"/>
    <cellStyle name="Ausgabe 15 3" xfId="703" xr:uid="{2AA78BAC-8D11-4ABC-A22D-B104966CFF76}"/>
    <cellStyle name="Ausgabe 16" xfId="525" xr:uid="{32147BA6-0B70-4F55-9A56-3246D89C8F48}"/>
    <cellStyle name="Ausgabe 2" xfId="166" xr:uid="{00000000-0005-0000-0000-000030000000}"/>
    <cellStyle name="Ausgabe 2 2" xfId="366" xr:uid="{00000000-0005-0000-0000-000031000000}"/>
    <cellStyle name="Ausgabe 2 2 2" xfId="765" xr:uid="{4ADF2EF0-49D6-41CF-9375-5D249C7612F8}"/>
    <cellStyle name="Ausgabe 2 3" xfId="567" xr:uid="{8B082350-FF7F-4E49-94D6-8A5C7C85DA51}"/>
    <cellStyle name="Ausgabe 3" xfId="177" xr:uid="{00000000-0005-0000-0000-000032000000}"/>
    <cellStyle name="Ausgabe 3 2" xfId="377" xr:uid="{00000000-0005-0000-0000-000033000000}"/>
    <cellStyle name="Ausgabe 3 2 2" xfId="776" xr:uid="{286D8684-D5FA-4827-89BE-D78C41FF579C}"/>
    <cellStyle name="Ausgabe 3 3" xfId="578" xr:uid="{81A8CC1E-1D8B-4FAB-B7CE-FB3AE6E0DC4D}"/>
    <cellStyle name="Ausgabe 4" xfId="195" xr:uid="{00000000-0005-0000-0000-000034000000}"/>
    <cellStyle name="Ausgabe 4 2" xfId="394" xr:uid="{00000000-0005-0000-0000-000035000000}"/>
    <cellStyle name="Ausgabe 4 2 2" xfId="793" xr:uid="{0B8C9A7E-877A-4F18-BDB9-96AB6C315821}"/>
    <cellStyle name="Ausgabe 4 3" xfId="595" xr:uid="{7A9F4673-1CE2-4338-BBFC-E854480299B6}"/>
    <cellStyle name="Ausgabe 5" xfId="221" xr:uid="{00000000-0005-0000-0000-000036000000}"/>
    <cellStyle name="Ausgabe 5 2" xfId="420" xr:uid="{00000000-0005-0000-0000-000037000000}"/>
    <cellStyle name="Ausgabe 5 2 2" xfId="819" xr:uid="{BC029023-49AF-4B2B-8AFD-CA61DD4F08CC}"/>
    <cellStyle name="Ausgabe 5 3" xfId="621" xr:uid="{C660EE70-6DD0-4E72-B940-E040C12B1D8A}"/>
    <cellStyle name="Ausgabe 6" xfId="230" xr:uid="{00000000-0005-0000-0000-000038000000}"/>
    <cellStyle name="Ausgabe 6 2" xfId="429" xr:uid="{00000000-0005-0000-0000-000039000000}"/>
    <cellStyle name="Ausgabe 6 2 2" xfId="828" xr:uid="{5B8705F3-BE23-4E69-A0B4-1199DA0EC878}"/>
    <cellStyle name="Ausgabe 6 3" xfId="630" xr:uid="{242E01F8-AD35-4695-BD46-53FEE961E782}"/>
    <cellStyle name="Ausgabe 7" xfId="251" xr:uid="{00000000-0005-0000-0000-00003A000000}"/>
    <cellStyle name="Ausgabe 7 2" xfId="450" xr:uid="{00000000-0005-0000-0000-00003B000000}"/>
    <cellStyle name="Ausgabe 7 2 2" xfId="849" xr:uid="{59BE6E1A-A261-45FC-9AAA-2A052FA7EE10}"/>
    <cellStyle name="Ausgabe 7 3" xfId="651" xr:uid="{0840D60F-2B1E-4290-8B6C-231043D63410}"/>
    <cellStyle name="Ausgabe 8" xfId="241" xr:uid="{00000000-0005-0000-0000-00003C000000}"/>
    <cellStyle name="Ausgabe 8 2" xfId="440" xr:uid="{00000000-0005-0000-0000-00003D000000}"/>
    <cellStyle name="Ausgabe 8 2 2" xfId="839" xr:uid="{0A994D27-3D8E-4881-84EF-6090AE08224E}"/>
    <cellStyle name="Ausgabe 8 3" xfId="641" xr:uid="{36316FDD-93D5-42FB-92F9-66F6EF40E363}"/>
    <cellStyle name="Ausgabe 9" xfId="257" xr:uid="{00000000-0005-0000-0000-00003E000000}"/>
    <cellStyle name="Ausgabe 9 2" xfId="456" xr:uid="{00000000-0005-0000-0000-00003F000000}"/>
    <cellStyle name="Ausgabe 9 2 2" xfId="855" xr:uid="{27A0225F-9F16-48FD-83B8-8A7289C2569C}"/>
    <cellStyle name="Ausgabe 9 3" xfId="657" xr:uid="{E843242B-DB96-44D5-9256-828C0C6F6849}"/>
    <cellStyle name="Berechnung" xfId="96" xr:uid="{00000000-0005-0000-0000-000040000000}"/>
    <cellStyle name="Berechnung 10" xfId="270" xr:uid="{00000000-0005-0000-0000-000041000000}"/>
    <cellStyle name="Berechnung 10 2" xfId="469" xr:uid="{00000000-0005-0000-0000-000042000000}"/>
    <cellStyle name="Berechnung 10 2 2" xfId="868" xr:uid="{57F46796-930D-4401-BF78-3164566DB5DA}"/>
    <cellStyle name="Berechnung 10 3" xfId="670" xr:uid="{6EBD1A52-67E7-42C8-82A8-F78BB9F2BFEA}"/>
    <cellStyle name="Berechnung 11" xfId="283" xr:uid="{00000000-0005-0000-0000-000043000000}"/>
    <cellStyle name="Berechnung 11 2" xfId="482" xr:uid="{00000000-0005-0000-0000-000044000000}"/>
    <cellStyle name="Berechnung 11 2 2" xfId="881" xr:uid="{B5A12DAB-8517-46D6-8C91-62C5D2DBE55F}"/>
    <cellStyle name="Berechnung 11 3" xfId="683" xr:uid="{69A20771-2E72-4FB1-8C48-245CDC65DB20}"/>
    <cellStyle name="Berechnung 12" xfId="292" xr:uid="{00000000-0005-0000-0000-000045000000}"/>
    <cellStyle name="Berechnung 12 2" xfId="491" xr:uid="{00000000-0005-0000-0000-000046000000}"/>
    <cellStyle name="Berechnung 12 2 2" xfId="890" xr:uid="{094E9AE3-50B5-4191-955E-4E240B5DC65E}"/>
    <cellStyle name="Berechnung 12 3" xfId="692" xr:uid="{CD692928-73B6-4607-AD7B-25AFEC50AE0A}"/>
    <cellStyle name="Berechnung 13" xfId="294" xr:uid="{00000000-0005-0000-0000-000047000000}"/>
    <cellStyle name="Berechnung 13 2" xfId="492" xr:uid="{00000000-0005-0000-0000-000048000000}"/>
    <cellStyle name="Berechnung 13 2 2" xfId="891" xr:uid="{D3D78045-205C-4A6D-9265-4C3BA3714BE4}"/>
    <cellStyle name="Berechnung 13 3" xfId="694" xr:uid="{6194FBFB-5E8F-483B-92B6-5F19C35367B0}"/>
    <cellStyle name="Berechnung 14" xfId="307" xr:uid="{00000000-0005-0000-0000-000049000000}"/>
    <cellStyle name="Berechnung 14 2" xfId="500" xr:uid="{00000000-0005-0000-0000-00004A000000}"/>
    <cellStyle name="Berechnung 14 2 2" xfId="899" xr:uid="{818CAB0E-A5AB-40BB-B5FB-8F35D603F8C0}"/>
    <cellStyle name="Berechnung 14 3" xfId="707" xr:uid="{57BC9AC6-4FCF-4794-9F2C-6CCD0F571CD1}"/>
    <cellStyle name="Berechnung 15" xfId="305" xr:uid="{00000000-0005-0000-0000-00004B000000}"/>
    <cellStyle name="Berechnung 15 2" xfId="705" xr:uid="{ADBB991C-F2B7-4C3C-9811-C681B281764C}"/>
    <cellStyle name="Berechnung 16" xfId="526" xr:uid="{5A5916AD-25C8-4BE6-9E5F-0F97B935314C}"/>
    <cellStyle name="Berechnung 2" xfId="169" xr:uid="{00000000-0005-0000-0000-00004C000000}"/>
    <cellStyle name="Berechnung 2 2" xfId="369" xr:uid="{00000000-0005-0000-0000-00004D000000}"/>
    <cellStyle name="Berechnung 2 2 2" xfId="768" xr:uid="{7F593BBC-F1B4-49FD-822B-78CB440F1960}"/>
    <cellStyle name="Berechnung 2 3" xfId="570" xr:uid="{7A338BD1-9269-4A60-A8B4-E0A3A74463DB}"/>
    <cellStyle name="Berechnung 3" xfId="176" xr:uid="{00000000-0005-0000-0000-00004E000000}"/>
    <cellStyle name="Berechnung 3 2" xfId="376" xr:uid="{00000000-0005-0000-0000-00004F000000}"/>
    <cellStyle name="Berechnung 3 2 2" xfId="775" xr:uid="{7CE16621-0938-4DB1-AF84-597BB1D01E2E}"/>
    <cellStyle name="Berechnung 3 3" xfId="577" xr:uid="{E7F2517C-981D-4657-9E75-6F1518883C15}"/>
    <cellStyle name="Berechnung 4" xfId="194" xr:uid="{00000000-0005-0000-0000-000050000000}"/>
    <cellStyle name="Berechnung 4 2" xfId="393" xr:uid="{00000000-0005-0000-0000-000051000000}"/>
    <cellStyle name="Berechnung 4 2 2" xfId="792" xr:uid="{5E2D61F4-5312-4AD5-B3B1-47C863881149}"/>
    <cellStyle name="Berechnung 4 3" xfId="594" xr:uid="{3E00E5BD-9276-4027-BE1C-27A395992A5A}"/>
    <cellStyle name="Berechnung 5" xfId="222" xr:uid="{00000000-0005-0000-0000-000052000000}"/>
    <cellStyle name="Berechnung 5 2" xfId="421" xr:uid="{00000000-0005-0000-0000-000053000000}"/>
    <cellStyle name="Berechnung 5 2 2" xfId="820" xr:uid="{B7A419BE-4784-4C97-A538-4E39D5972BDD}"/>
    <cellStyle name="Berechnung 5 3" xfId="622" xr:uid="{97EF62BE-C637-48EA-9977-6510AE25C7BF}"/>
    <cellStyle name="Berechnung 6" xfId="231" xr:uid="{00000000-0005-0000-0000-000054000000}"/>
    <cellStyle name="Berechnung 6 2" xfId="430" xr:uid="{00000000-0005-0000-0000-000055000000}"/>
    <cellStyle name="Berechnung 6 2 2" xfId="829" xr:uid="{16F9844F-2103-4261-B228-528FB9FF26D3}"/>
    <cellStyle name="Berechnung 6 3" xfId="631" xr:uid="{FDD7B1B0-37F3-41BD-BFB1-EA01E122AAB0}"/>
    <cellStyle name="Berechnung 7" xfId="249" xr:uid="{00000000-0005-0000-0000-000056000000}"/>
    <cellStyle name="Berechnung 7 2" xfId="448" xr:uid="{00000000-0005-0000-0000-000057000000}"/>
    <cellStyle name="Berechnung 7 2 2" xfId="847" xr:uid="{3F4E539F-C0C9-4E1D-915D-E476B749E739}"/>
    <cellStyle name="Berechnung 7 3" xfId="649" xr:uid="{06601EDF-3E06-49E9-8B90-8F462406BE69}"/>
    <cellStyle name="Berechnung 8" xfId="239" xr:uid="{00000000-0005-0000-0000-000058000000}"/>
    <cellStyle name="Berechnung 8 2" xfId="438" xr:uid="{00000000-0005-0000-0000-000059000000}"/>
    <cellStyle name="Berechnung 8 2 2" xfId="837" xr:uid="{75686E01-7603-4470-A4D7-F4CB58CB7BBD}"/>
    <cellStyle name="Berechnung 8 3" xfId="639" xr:uid="{A6EE645A-83B3-459B-8295-892F3956E732}"/>
    <cellStyle name="Berechnung 9" xfId="258" xr:uid="{00000000-0005-0000-0000-00005A000000}"/>
    <cellStyle name="Berechnung 9 2" xfId="457" xr:uid="{00000000-0005-0000-0000-00005B000000}"/>
    <cellStyle name="Berechnung 9 2 2" xfId="856" xr:uid="{68264CF5-D9D3-48D7-B0A3-420E23BB443A}"/>
    <cellStyle name="Berechnung 9 3" xfId="658" xr:uid="{22D3287B-55EE-475C-81D9-5C4FAF307298}"/>
    <cellStyle name="Buena 2" xfId="97" xr:uid="{00000000-0005-0000-0000-00005C000000}"/>
    <cellStyle name="Cálculo 10" xfId="259" xr:uid="{00000000-0005-0000-0000-00005D000000}"/>
    <cellStyle name="Cálculo 10 2" xfId="458" xr:uid="{00000000-0005-0000-0000-00005E000000}"/>
    <cellStyle name="Cálculo 10 2 2" xfId="857" xr:uid="{140C88E1-7238-4E7B-B41C-F41852649674}"/>
    <cellStyle name="Cálculo 10 3" xfId="659" xr:uid="{38D68B43-B776-423C-803F-074AAC0E0CC4}"/>
    <cellStyle name="Cálculo 11" xfId="271" xr:uid="{00000000-0005-0000-0000-00005F000000}"/>
    <cellStyle name="Cálculo 11 2" xfId="470" xr:uid="{00000000-0005-0000-0000-000060000000}"/>
    <cellStyle name="Cálculo 11 2 2" xfId="869" xr:uid="{5BC6D808-934A-4ABA-BAF1-38E757418729}"/>
    <cellStyle name="Cálculo 11 3" xfId="671" xr:uid="{F9E7207C-0F6E-4FB4-AF84-35318F372525}"/>
    <cellStyle name="Cálculo 12" xfId="282" xr:uid="{00000000-0005-0000-0000-000061000000}"/>
    <cellStyle name="Cálculo 12 2" xfId="481" xr:uid="{00000000-0005-0000-0000-000062000000}"/>
    <cellStyle name="Cálculo 12 2 2" xfId="880" xr:uid="{3D1640D0-99C9-489F-A527-7330CC46DE59}"/>
    <cellStyle name="Cálculo 12 3" xfId="682" xr:uid="{3A662786-9DD5-44FB-A15C-530A9800E7B6}"/>
    <cellStyle name="Cálculo 13" xfId="289" xr:uid="{00000000-0005-0000-0000-000063000000}"/>
    <cellStyle name="Cálculo 13 2" xfId="488" xr:uid="{00000000-0005-0000-0000-000064000000}"/>
    <cellStyle name="Cálculo 13 2 2" xfId="887" xr:uid="{7392688D-B353-4F58-B642-F5D0C596EDB8}"/>
    <cellStyle name="Cálculo 13 3" xfId="689" xr:uid="{B4B56FBE-8225-4F8C-9045-B24FD16E652E}"/>
    <cellStyle name="Cálculo 14" xfId="295" xr:uid="{00000000-0005-0000-0000-000065000000}"/>
    <cellStyle name="Cálculo 14 2" xfId="493" xr:uid="{00000000-0005-0000-0000-000066000000}"/>
    <cellStyle name="Cálculo 14 2 2" xfId="892" xr:uid="{0B051145-B447-406A-8D95-5EE37FC89908}"/>
    <cellStyle name="Cálculo 14 3" xfId="695" xr:uid="{28CD3F92-8B5C-4966-8642-C473FC9CD3A3}"/>
    <cellStyle name="Cálculo 15" xfId="308" xr:uid="{00000000-0005-0000-0000-000067000000}"/>
    <cellStyle name="Cálculo 15 2" xfId="501" xr:uid="{00000000-0005-0000-0000-000068000000}"/>
    <cellStyle name="Cálculo 15 2 2" xfId="900" xr:uid="{85D28C4F-74E5-4919-81BD-43D44C5D88FF}"/>
    <cellStyle name="Cálculo 15 3" xfId="708" xr:uid="{4AAACF51-8195-40BA-B254-C075860FA045}"/>
    <cellStyle name="Cálculo 16" xfId="302" xr:uid="{00000000-0005-0000-0000-000069000000}"/>
    <cellStyle name="Cálculo 16 2" xfId="702" xr:uid="{79492753-1E25-436E-97B9-2D1D7FB19A4D}"/>
    <cellStyle name="Cálculo 2" xfId="98" xr:uid="{00000000-0005-0000-0000-00006A000000}"/>
    <cellStyle name="Cálculo 2 2" xfId="330" xr:uid="{00000000-0005-0000-0000-00006B000000}"/>
    <cellStyle name="Cálculo 2 2 2" xfId="729" xr:uid="{1218CFCB-9F14-4135-B6E0-B7A151943DB4}"/>
    <cellStyle name="Cálculo 2 3" xfId="527" xr:uid="{00A9156C-028F-48DD-8917-EC61960CB337}"/>
    <cellStyle name="Cálculo 3" xfId="172" xr:uid="{00000000-0005-0000-0000-00006C000000}"/>
    <cellStyle name="Cálculo 3 2" xfId="372" xr:uid="{00000000-0005-0000-0000-00006D000000}"/>
    <cellStyle name="Cálculo 3 2 2" xfId="771" xr:uid="{4C6873E1-D92E-4C90-B035-94DCB6640AF6}"/>
    <cellStyle name="Cálculo 3 3" xfId="573" xr:uid="{337768B1-D0B1-4A93-81A0-F0F1540729C1}"/>
    <cellStyle name="Cálculo 4" xfId="182" xr:uid="{00000000-0005-0000-0000-00006E000000}"/>
    <cellStyle name="Cálculo 4 2" xfId="382" xr:uid="{00000000-0005-0000-0000-00006F000000}"/>
    <cellStyle name="Cálculo 4 2 2" xfId="781" xr:uid="{4FB93966-234D-4502-8FD1-776F3678B489}"/>
    <cellStyle name="Cálculo 4 3" xfId="583" xr:uid="{5FC41F26-DFB3-4624-93F9-ABF41086CA16}"/>
    <cellStyle name="Cálculo 5" xfId="193" xr:uid="{00000000-0005-0000-0000-000070000000}"/>
    <cellStyle name="Cálculo 5 2" xfId="392" xr:uid="{00000000-0005-0000-0000-000071000000}"/>
    <cellStyle name="Cálculo 5 2 2" xfId="791" xr:uid="{ED4E8E0F-91D7-4647-9682-4B85C6D8BC6D}"/>
    <cellStyle name="Cálculo 5 3" xfId="593" xr:uid="{BA2AD3DA-0222-4C5E-9053-9D8D33A379BE}"/>
    <cellStyle name="Cálculo 6" xfId="223" xr:uid="{00000000-0005-0000-0000-000072000000}"/>
    <cellStyle name="Cálculo 6 2" xfId="422" xr:uid="{00000000-0005-0000-0000-000073000000}"/>
    <cellStyle name="Cálculo 6 2 2" xfId="821" xr:uid="{2EAC1C21-534D-4E24-8B0C-01B8DCE8D7FB}"/>
    <cellStyle name="Cálculo 6 3" xfId="623" xr:uid="{3789F11B-F015-4131-BBA2-3AAA7904AA59}"/>
    <cellStyle name="Cálculo 7" xfId="232" xr:uid="{00000000-0005-0000-0000-000074000000}"/>
    <cellStyle name="Cálculo 7 2" xfId="431" xr:uid="{00000000-0005-0000-0000-000075000000}"/>
    <cellStyle name="Cálculo 7 2 2" xfId="830" xr:uid="{711FEADE-BAD2-4931-AB3B-6FA5CA4D7377}"/>
    <cellStyle name="Cálculo 7 3" xfId="632" xr:uid="{A55CBF5E-B0FF-4593-80B7-8B21CC20CF1E}"/>
    <cellStyle name="Cálculo 8" xfId="255" xr:uid="{00000000-0005-0000-0000-000076000000}"/>
    <cellStyle name="Cálculo 8 2" xfId="454" xr:uid="{00000000-0005-0000-0000-000077000000}"/>
    <cellStyle name="Cálculo 8 2 2" xfId="853" xr:uid="{DF00B835-6416-4E46-B9FC-F85260CC6EAB}"/>
    <cellStyle name="Cálculo 8 3" xfId="655" xr:uid="{F04621D1-F036-4559-9097-805D1012D425}"/>
    <cellStyle name="Cálculo 9" xfId="240" xr:uid="{00000000-0005-0000-0000-000078000000}"/>
    <cellStyle name="Cálculo 9 2" xfId="439" xr:uid="{00000000-0005-0000-0000-000079000000}"/>
    <cellStyle name="Cálculo 9 2 2" xfId="838" xr:uid="{C663A602-8E51-4B49-A625-A9C25F97CD38}"/>
    <cellStyle name="Cálculo 9 3" xfId="640" xr:uid="{668818DB-6D51-46C9-A70A-E3AF8052B3D6}"/>
    <cellStyle name="Celda de comprobación 2" xfId="99" xr:uid="{00000000-0005-0000-0000-00007A000000}"/>
    <cellStyle name="Celda vinculada 2" xfId="100" xr:uid="{00000000-0005-0000-0000-00007B000000}"/>
    <cellStyle name="Eingabe" xfId="101" xr:uid="{00000000-0005-0000-0000-00007C000000}"/>
    <cellStyle name="Eingabe 10" xfId="272" xr:uid="{00000000-0005-0000-0000-00007D000000}"/>
    <cellStyle name="Eingabe 10 2" xfId="471" xr:uid="{00000000-0005-0000-0000-00007E000000}"/>
    <cellStyle name="Eingabe 10 2 2" xfId="870" xr:uid="{29FEB349-30D2-4469-BE83-F93FC16B2C24}"/>
    <cellStyle name="Eingabe 10 3" xfId="672" xr:uid="{792984C1-0D69-4346-9514-2DDAA0E0BA0E}"/>
    <cellStyle name="Eingabe 11" xfId="277" xr:uid="{00000000-0005-0000-0000-00007F000000}"/>
    <cellStyle name="Eingabe 11 2" xfId="476" xr:uid="{00000000-0005-0000-0000-000080000000}"/>
    <cellStyle name="Eingabe 11 2 2" xfId="875" xr:uid="{9F56A0F1-864F-4FCD-A3FB-02815D45E003}"/>
    <cellStyle name="Eingabe 11 3" xfId="677" xr:uid="{7AD874C4-0811-4CB0-8774-F9BF0B44A3BF}"/>
    <cellStyle name="Eingabe 12" xfId="291" xr:uid="{00000000-0005-0000-0000-000081000000}"/>
    <cellStyle name="Eingabe 12 2" xfId="490" xr:uid="{00000000-0005-0000-0000-000082000000}"/>
    <cellStyle name="Eingabe 12 2 2" xfId="889" xr:uid="{2858414B-9EA8-49FD-9CD6-BFCD8F6B5181}"/>
    <cellStyle name="Eingabe 12 3" xfId="691" xr:uid="{2DFE3897-F693-4760-A31E-373F0FD9AA1C}"/>
    <cellStyle name="Eingabe 13" xfId="296" xr:uid="{00000000-0005-0000-0000-000083000000}"/>
    <cellStyle name="Eingabe 13 2" xfId="494" xr:uid="{00000000-0005-0000-0000-000084000000}"/>
    <cellStyle name="Eingabe 13 2 2" xfId="893" xr:uid="{2829CCAC-5BBD-4810-A914-5EF1BEDE4EE2}"/>
    <cellStyle name="Eingabe 13 3" xfId="696" xr:uid="{69D4FCFC-8B9C-46F4-AECA-44890D949268}"/>
    <cellStyle name="Eingabe 14" xfId="309" xr:uid="{00000000-0005-0000-0000-000085000000}"/>
    <cellStyle name="Eingabe 14 2" xfId="502" xr:uid="{00000000-0005-0000-0000-000086000000}"/>
    <cellStyle name="Eingabe 14 2 2" xfId="901" xr:uid="{017C9B47-F0A1-455A-97A4-DE5E57071CB3}"/>
    <cellStyle name="Eingabe 14 3" xfId="709" xr:uid="{5F2911D2-DA57-423C-8BA3-236349B256C9}"/>
    <cellStyle name="Eingabe 15" xfId="304" xr:uid="{00000000-0005-0000-0000-000087000000}"/>
    <cellStyle name="Eingabe 15 2" xfId="704" xr:uid="{8C23D33D-2F6F-46CF-9643-475F7AD34E7F}"/>
    <cellStyle name="Eingabe 16" xfId="528" xr:uid="{D4F3D660-B55B-42E2-A8E6-962078B1BE9B}"/>
    <cellStyle name="Eingabe 2" xfId="168" xr:uid="{00000000-0005-0000-0000-000088000000}"/>
    <cellStyle name="Eingabe 2 2" xfId="368" xr:uid="{00000000-0005-0000-0000-000089000000}"/>
    <cellStyle name="Eingabe 2 2 2" xfId="767" xr:uid="{7C71564A-66CF-4B89-852B-DDA448666D7F}"/>
    <cellStyle name="Eingabe 2 3" xfId="569" xr:uid="{A3FAD643-33FB-47B8-8268-C0146C253EDA}"/>
    <cellStyle name="Eingabe 3" xfId="179" xr:uid="{00000000-0005-0000-0000-00008A000000}"/>
    <cellStyle name="Eingabe 3 2" xfId="379" xr:uid="{00000000-0005-0000-0000-00008B000000}"/>
    <cellStyle name="Eingabe 3 2 2" xfId="778" xr:uid="{DD579841-B778-4A8D-A619-4E21031AE3BD}"/>
    <cellStyle name="Eingabe 3 3" xfId="580" xr:uid="{4B8F8B9D-8F4D-42FB-AE2E-382FDF7CA2DE}"/>
    <cellStyle name="Eingabe 4" xfId="192" xr:uid="{00000000-0005-0000-0000-00008C000000}"/>
    <cellStyle name="Eingabe 4 2" xfId="391" xr:uid="{00000000-0005-0000-0000-00008D000000}"/>
    <cellStyle name="Eingabe 4 2 2" xfId="790" xr:uid="{3E6F1AD4-9A85-451D-8524-603453806642}"/>
    <cellStyle name="Eingabe 4 3" xfId="592" xr:uid="{9A57ADDC-D341-4317-B7FA-CF4C27DA7F51}"/>
    <cellStyle name="Eingabe 5" xfId="224" xr:uid="{00000000-0005-0000-0000-00008E000000}"/>
    <cellStyle name="Eingabe 5 2" xfId="423" xr:uid="{00000000-0005-0000-0000-00008F000000}"/>
    <cellStyle name="Eingabe 5 2 2" xfId="822" xr:uid="{7504684D-6A5B-4AA0-ACBE-C50FCB6D3724}"/>
    <cellStyle name="Eingabe 5 3" xfId="624" xr:uid="{387CB052-13A0-4E6A-9413-681412A1DC82}"/>
    <cellStyle name="Eingabe 6" xfId="233" xr:uid="{00000000-0005-0000-0000-000090000000}"/>
    <cellStyle name="Eingabe 6 2" xfId="432" xr:uid="{00000000-0005-0000-0000-000091000000}"/>
    <cellStyle name="Eingabe 6 2 2" xfId="831" xr:uid="{CA5F37A9-D17D-40B0-B44B-A16F90F97B10}"/>
    <cellStyle name="Eingabe 6 3" xfId="633" xr:uid="{3A0A6EBE-1200-43C0-A391-F8C8D9E3E146}"/>
    <cellStyle name="Eingabe 7" xfId="252" xr:uid="{00000000-0005-0000-0000-000092000000}"/>
    <cellStyle name="Eingabe 7 2" xfId="451" xr:uid="{00000000-0005-0000-0000-000093000000}"/>
    <cellStyle name="Eingabe 7 2 2" xfId="850" xr:uid="{153FDDE1-F6C6-4436-A0FF-0BA30BC0EE45}"/>
    <cellStyle name="Eingabe 7 3" xfId="652" xr:uid="{4458E990-FB14-4608-B11D-97E750DF430A}"/>
    <cellStyle name="Eingabe 8" xfId="245" xr:uid="{00000000-0005-0000-0000-000094000000}"/>
    <cellStyle name="Eingabe 8 2" xfId="444" xr:uid="{00000000-0005-0000-0000-000095000000}"/>
    <cellStyle name="Eingabe 8 2 2" xfId="843" xr:uid="{B9D03CE7-580E-44C2-9D8B-B0B018AAC429}"/>
    <cellStyle name="Eingabe 8 3" xfId="645" xr:uid="{5F1DCDFF-DEAD-44B5-8390-0A232DE77AD0}"/>
    <cellStyle name="Eingabe 9" xfId="260" xr:uid="{00000000-0005-0000-0000-000096000000}"/>
    <cellStyle name="Eingabe 9 2" xfId="459" xr:uid="{00000000-0005-0000-0000-000097000000}"/>
    <cellStyle name="Eingabe 9 2 2" xfId="858" xr:uid="{D982F8A6-CA79-470F-A639-D3458A4CB366}"/>
    <cellStyle name="Eingabe 9 3" xfId="660" xr:uid="{98A5F305-6BCF-42CF-AB08-0802E1E36FC2}"/>
    <cellStyle name="Encabezado 4 2" xfId="102" xr:uid="{00000000-0005-0000-0000-000098000000}"/>
    <cellStyle name="Énfasis1 2" xfId="103" xr:uid="{00000000-0005-0000-0000-000099000000}"/>
    <cellStyle name="Énfasis2 2" xfId="104" xr:uid="{00000000-0005-0000-0000-00009A000000}"/>
    <cellStyle name="Énfasis3 2" xfId="105" xr:uid="{00000000-0005-0000-0000-00009B000000}"/>
    <cellStyle name="Énfasis4 2" xfId="106" xr:uid="{00000000-0005-0000-0000-00009C000000}"/>
    <cellStyle name="Énfasis5 2" xfId="107" xr:uid="{00000000-0005-0000-0000-00009D000000}"/>
    <cellStyle name="Énfasis6 2" xfId="108" xr:uid="{00000000-0005-0000-0000-00009E000000}"/>
    <cellStyle name="Entrada 10" xfId="261" xr:uid="{00000000-0005-0000-0000-00009F000000}"/>
    <cellStyle name="Entrada 10 2" xfId="460" xr:uid="{00000000-0005-0000-0000-0000A0000000}"/>
    <cellStyle name="Entrada 10 2 2" xfId="859" xr:uid="{BDB4BE55-D8B6-497C-A770-D8C34D3929A3}"/>
    <cellStyle name="Entrada 10 3" xfId="661" xr:uid="{9C7561EF-A2C8-4508-8BFA-D415DB220049}"/>
    <cellStyle name="Entrada 11" xfId="275" xr:uid="{00000000-0005-0000-0000-0000A1000000}"/>
    <cellStyle name="Entrada 11 2" xfId="474" xr:uid="{00000000-0005-0000-0000-0000A2000000}"/>
    <cellStyle name="Entrada 11 2 2" xfId="873" xr:uid="{8E398172-D210-40C2-8524-BD684EEE68D1}"/>
    <cellStyle name="Entrada 11 3" xfId="675" xr:uid="{82AC1B95-56A5-4740-BC2A-EAC60C82E927}"/>
    <cellStyle name="Entrada 12" xfId="274" xr:uid="{00000000-0005-0000-0000-0000A3000000}"/>
    <cellStyle name="Entrada 12 2" xfId="473" xr:uid="{00000000-0005-0000-0000-0000A4000000}"/>
    <cellStyle name="Entrada 12 2 2" xfId="872" xr:uid="{4E6086F5-D0EC-45AD-8159-ED8DAB7C27DD}"/>
    <cellStyle name="Entrada 12 3" xfId="674" xr:uid="{8F8B9BDB-E60D-4291-8BFA-738510433B30}"/>
    <cellStyle name="Entrada 13" xfId="288" xr:uid="{00000000-0005-0000-0000-0000A5000000}"/>
    <cellStyle name="Entrada 13 2" xfId="487" xr:uid="{00000000-0005-0000-0000-0000A6000000}"/>
    <cellStyle name="Entrada 13 2 2" xfId="886" xr:uid="{A52C6714-D055-40A1-AEAA-B3DA0A5278CD}"/>
    <cellStyle name="Entrada 13 3" xfId="688" xr:uid="{D14B8B48-EFB4-4A1D-817E-66430FBFA8C3}"/>
    <cellStyle name="Entrada 14" xfId="297" xr:uid="{00000000-0005-0000-0000-0000A7000000}"/>
    <cellStyle name="Entrada 14 2" xfId="495" xr:uid="{00000000-0005-0000-0000-0000A8000000}"/>
    <cellStyle name="Entrada 14 2 2" xfId="894" xr:uid="{2AD30EFB-D3E3-40CA-8EDC-134D1151A2AD}"/>
    <cellStyle name="Entrada 14 3" xfId="697" xr:uid="{A831585E-A510-4A02-8EA3-1888AC579512}"/>
    <cellStyle name="Entrada 15" xfId="312" xr:uid="{00000000-0005-0000-0000-0000A9000000}"/>
    <cellStyle name="Entrada 15 2" xfId="504" xr:uid="{00000000-0005-0000-0000-0000AA000000}"/>
    <cellStyle name="Entrada 15 2 2" xfId="903" xr:uid="{623EFE29-C1FE-4C04-BA69-9D787DAFFA37}"/>
    <cellStyle name="Entrada 15 3" xfId="712" xr:uid="{A9E0AC0A-D788-44CE-9E78-4402FAB005F7}"/>
    <cellStyle name="Entrada 16" xfId="310" xr:uid="{00000000-0005-0000-0000-0000AB000000}"/>
    <cellStyle name="Entrada 16 2" xfId="710" xr:uid="{ADE9D28A-D1B1-4EB8-B462-00E64E768DC5}"/>
    <cellStyle name="Entrada 2" xfId="109" xr:uid="{00000000-0005-0000-0000-0000AC000000}"/>
    <cellStyle name="Entrada 2 2" xfId="331" xr:uid="{00000000-0005-0000-0000-0000AD000000}"/>
    <cellStyle name="Entrada 2 2 2" xfId="730" xr:uid="{C429DAF2-18CC-4378-B0A9-94CEA2F88C39}"/>
    <cellStyle name="Entrada 2 3" xfId="529" xr:uid="{ED8C957A-7775-4007-BF22-B5C1898AF476}"/>
    <cellStyle name="Entrada 3" xfId="174" xr:uid="{00000000-0005-0000-0000-0000AE000000}"/>
    <cellStyle name="Entrada 3 2" xfId="374" xr:uid="{00000000-0005-0000-0000-0000AF000000}"/>
    <cellStyle name="Entrada 3 2 2" xfId="773" xr:uid="{5EB5D1C5-3B45-44BB-A765-F38908F5AB66}"/>
    <cellStyle name="Entrada 3 3" xfId="575" xr:uid="{8EDE904F-CA42-4FEC-90AD-07DDB815AF63}"/>
    <cellStyle name="Entrada 4" xfId="180" xr:uid="{00000000-0005-0000-0000-0000B0000000}"/>
    <cellStyle name="Entrada 4 2" xfId="380" xr:uid="{00000000-0005-0000-0000-0000B1000000}"/>
    <cellStyle name="Entrada 4 2 2" xfId="779" xr:uid="{F13C6414-F54D-4FEC-BEF5-A114A1E2CCAA}"/>
    <cellStyle name="Entrada 4 3" xfId="581" xr:uid="{0CDF6F10-46ED-4AD9-83CE-B312D2490B17}"/>
    <cellStyle name="Entrada 5" xfId="191" xr:uid="{00000000-0005-0000-0000-0000B2000000}"/>
    <cellStyle name="Entrada 5 2" xfId="390" xr:uid="{00000000-0005-0000-0000-0000B3000000}"/>
    <cellStyle name="Entrada 5 2 2" xfId="789" xr:uid="{9B37B26E-F06B-4E5E-A866-6464E3B916C1}"/>
    <cellStyle name="Entrada 5 3" xfId="591" xr:uid="{052B4B9B-8CAF-4837-87F6-22D01FC04585}"/>
    <cellStyle name="Entrada 6" xfId="225" xr:uid="{00000000-0005-0000-0000-0000B4000000}"/>
    <cellStyle name="Entrada 6 2" xfId="424" xr:uid="{00000000-0005-0000-0000-0000B5000000}"/>
    <cellStyle name="Entrada 6 2 2" xfId="823" xr:uid="{10F53C04-3365-4DD3-AEEA-6A6627F0FB25}"/>
    <cellStyle name="Entrada 6 3" xfId="625" xr:uid="{1FA5E13B-33CB-44AA-83FF-D6B9009901A5}"/>
    <cellStyle name="Entrada 7" xfId="234" xr:uid="{00000000-0005-0000-0000-0000B6000000}"/>
    <cellStyle name="Entrada 7 2" xfId="433" xr:uid="{00000000-0005-0000-0000-0000B7000000}"/>
    <cellStyle name="Entrada 7 2 2" xfId="832" xr:uid="{CFC527EC-D759-47E4-906A-9E0FF651C76D}"/>
    <cellStyle name="Entrada 7 3" xfId="634" xr:uid="{CFCEDCA4-BB89-46B0-BF81-77EAC5DB1800}"/>
    <cellStyle name="Entrada 8" xfId="247" xr:uid="{00000000-0005-0000-0000-0000B8000000}"/>
    <cellStyle name="Entrada 8 2" xfId="446" xr:uid="{00000000-0005-0000-0000-0000B9000000}"/>
    <cellStyle name="Entrada 8 2 2" xfId="845" xr:uid="{EC3DB90B-FB9D-45C9-809A-E086D2361EE1}"/>
    <cellStyle name="Entrada 8 3" xfId="647" xr:uid="{2ABCCF25-F90B-42FA-9D21-9E6C10C5311F}"/>
    <cellStyle name="Entrada 9" xfId="250" xr:uid="{00000000-0005-0000-0000-0000BA000000}"/>
    <cellStyle name="Entrada 9 2" xfId="449" xr:uid="{00000000-0005-0000-0000-0000BB000000}"/>
    <cellStyle name="Entrada 9 2 2" xfId="848" xr:uid="{F92A07EE-BA32-4F29-B4FA-303B4AC267F2}"/>
    <cellStyle name="Entrada 9 3" xfId="650" xr:uid="{F0934AA0-BFE7-4E91-93A4-BFFDB4741A69}"/>
    <cellStyle name="Ergebnis" xfId="110" xr:uid="{00000000-0005-0000-0000-0000BC000000}"/>
    <cellStyle name="Ergebnis 10" xfId="276" xr:uid="{00000000-0005-0000-0000-0000BD000000}"/>
    <cellStyle name="Ergebnis 10 2" xfId="475" xr:uid="{00000000-0005-0000-0000-0000BE000000}"/>
    <cellStyle name="Ergebnis 10 2 2" xfId="874" xr:uid="{8F06119A-13D0-4C0D-94C5-96DE138CDB0E}"/>
    <cellStyle name="Ergebnis 10 3" xfId="676" xr:uid="{56BD8D62-9B61-44F7-8309-DE99B0B21CA5}"/>
    <cellStyle name="Ergebnis 11" xfId="273" xr:uid="{00000000-0005-0000-0000-0000BF000000}"/>
    <cellStyle name="Ergebnis 11 2" xfId="472" xr:uid="{00000000-0005-0000-0000-0000C0000000}"/>
    <cellStyle name="Ergebnis 11 2 2" xfId="871" xr:uid="{E6C7E4FA-7E32-4D5E-8F44-ED3DA78B0904}"/>
    <cellStyle name="Ergebnis 11 3" xfId="673" xr:uid="{CC6F7255-0EE8-4AB1-9F35-2276B7D4BCBA}"/>
    <cellStyle name="Ergebnis 12" xfId="287" xr:uid="{00000000-0005-0000-0000-0000C1000000}"/>
    <cellStyle name="Ergebnis 12 2" xfId="486" xr:uid="{00000000-0005-0000-0000-0000C2000000}"/>
    <cellStyle name="Ergebnis 12 2 2" xfId="885" xr:uid="{0C66D5F3-D398-4E26-8618-C43E36A70612}"/>
    <cellStyle name="Ergebnis 12 3" xfId="687" xr:uid="{30EA9D27-9CF3-4F3B-8B59-B920A2F4656B}"/>
    <cellStyle name="Ergebnis 13" xfId="298" xr:uid="{00000000-0005-0000-0000-0000C3000000}"/>
    <cellStyle name="Ergebnis 13 2" xfId="698" xr:uid="{4322A246-2112-45E8-B0E9-50010371D22B}"/>
    <cellStyle name="Ergebnis 14" xfId="313" xr:uid="{00000000-0005-0000-0000-0000C4000000}"/>
    <cellStyle name="Ergebnis 14 2" xfId="505" xr:uid="{00000000-0005-0000-0000-0000C5000000}"/>
    <cellStyle name="Ergebnis 14 2 2" xfId="904" xr:uid="{5018219E-35F8-437F-876D-CA08FB29147D}"/>
    <cellStyle name="Ergebnis 14 3" xfId="713" xr:uid="{ACF0C172-6614-4EFB-B966-2C798C190C9B}"/>
    <cellStyle name="Ergebnis 15" xfId="311" xr:uid="{00000000-0005-0000-0000-0000C6000000}"/>
    <cellStyle name="Ergebnis 15 2" xfId="503" xr:uid="{00000000-0005-0000-0000-0000C7000000}"/>
    <cellStyle name="Ergebnis 15 2 2" xfId="902" xr:uid="{3B23AB50-5BB1-4647-B05D-6B9DF22E86AB}"/>
    <cellStyle name="Ergebnis 15 3" xfId="711" xr:uid="{67891A1A-7F9C-44E8-AF44-6AD95F148CDB}"/>
    <cellStyle name="Ergebnis 16" xfId="530" xr:uid="{BEC88466-EDA3-4B1C-89F9-4A4F1514C866}"/>
    <cellStyle name="Ergebnis 2" xfId="170" xr:uid="{00000000-0005-0000-0000-0000C8000000}"/>
    <cellStyle name="Ergebnis 2 2" xfId="370" xr:uid="{00000000-0005-0000-0000-0000C9000000}"/>
    <cellStyle name="Ergebnis 2 2 2" xfId="769" xr:uid="{BEBA0000-5B40-427E-A63A-BA407EEC4D0D}"/>
    <cellStyle name="Ergebnis 2 3" xfId="571" xr:uid="{8437B6E2-0F06-4700-84C1-49D16F3C142F}"/>
    <cellStyle name="Ergebnis 3" xfId="58" xr:uid="{00000000-0005-0000-0000-0000CA000000}"/>
    <cellStyle name="Ergebnis 3 2" xfId="329" xr:uid="{00000000-0005-0000-0000-0000CB000000}"/>
    <cellStyle name="Ergebnis 3 2 2" xfId="728" xr:uid="{B4ABF9EC-783A-46CC-A39D-7E26253AA7F4}"/>
    <cellStyle name="Ergebnis 3 3" xfId="524" xr:uid="{1B38C895-C6A6-4D68-B61F-376D456E2534}"/>
    <cellStyle name="Ergebnis 4" xfId="190" xr:uid="{00000000-0005-0000-0000-0000CC000000}"/>
    <cellStyle name="Ergebnis 4 2" xfId="389" xr:uid="{00000000-0005-0000-0000-0000CD000000}"/>
    <cellStyle name="Ergebnis 4 2 2" xfId="788" xr:uid="{E8674A0C-36A8-4979-9E99-678C44AB7EFE}"/>
    <cellStyle name="Ergebnis 4 3" xfId="590" xr:uid="{58720B21-D1D6-4BB1-83D0-8E584A5B1F58}"/>
    <cellStyle name="Ergebnis 5" xfId="226" xr:uid="{00000000-0005-0000-0000-0000CE000000}"/>
    <cellStyle name="Ergebnis 5 2" xfId="425" xr:uid="{00000000-0005-0000-0000-0000CF000000}"/>
    <cellStyle name="Ergebnis 5 2 2" xfId="824" xr:uid="{D695B4DC-33A1-44CF-AC77-EEA870CF3E22}"/>
    <cellStyle name="Ergebnis 5 3" xfId="626" xr:uid="{4389624D-2F27-45DD-A9BB-E88C0A90CA2F}"/>
    <cellStyle name="Ergebnis 6" xfId="235" xr:uid="{00000000-0005-0000-0000-0000D0000000}"/>
    <cellStyle name="Ergebnis 6 2" xfId="434" xr:uid="{00000000-0005-0000-0000-0000D1000000}"/>
    <cellStyle name="Ergebnis 6 2 2" xfId="833" xr:uid="{85B859A1-4C65-4B0B-8C07-F7D4D8476E68}"/>
    <cellStyle name="Ergebnis 6 3" xfId="635" xr:uid="{3769DE44-8DB5-48BB-A57C-CE86931E2615}"/>
    <cellStyle name="Ergebnis 7" xfId="246" xr:uid="{00000000-0005-0000-0000-0000D2000000}"/>
    <cellStyle name="Ergebnis 7 2" xfId="445" xr:uid="{00000000-0005-0000-0000-0000D3000000}"/>
    <cellStyle name="Ergebnis 7 2 2" xfId="844" xr:uid="{F43F9D6C-AD89-4287-B7BD-0DF9A3254A4F}"/>
    <cellStyle name="Ergebnis 7 3" xfId="646" xr:uid="{ABB3CB86-B4DF-4F10-B70A-3F3ABE3B5CFF}"/>
    <cellStyle name="Ergebnis 8" xfId="248" xr:uid="{00000000-0005-0000-0000-0000D4000000}"/>
    <cellStyle name="Ergebnis 8 2" xfId="447" xr:uid="{00000000-0005-0000-0000-0000D5000000}"/>
    <cellStyle name="Ergebnis 8 2 2" xfId="846" xr:uid="{3C30EA80-CCB5-459B-8CAF-A798340D698C}"/>
    <cellStyle name="Ergebnis 8 3" xfId="648" xr:uid="{FC62D9C5-BA59-452B-A724-220E037B743D}"/>
    <cellStyle name="Ergebnis 9" xfId="262" xr:uid="{00000000-0005-0000-0000-0000D6000000}"/>
    <cellStyle name="Ergebnis 9 2" xfId="461" xr:uid="{00000000-0005-0000-0000-0000D7000000}"/>
    <cellStyle name="Ergebnis 9 2 2" xfId="860" xr:uid="{331BDEE5-0335-47D3-8FFE-73293A3468DD}"/>
    <cellStyle name="Ergebnis 9 3" xfId="662" xr:uid="{8A7E14BF-43B5-4A1F-A5BD-518DBAA828C7}"/>
    <cellStyle name="Erklärender Text" xfId="111" xr:uid="{00000000-0005-0000-0000-0000D8000000}"/>
    <cellStyle name="Hipervínculo" xfId="26" builtinId="8"/>
    <cellStyle name="Hipervínculo 2" xfId="29" xr:uid="{00000000-0005-0000-0000-0000DA000000}"/>
    <cellStyle name="Hipervínculo 2 2" xfId="55" xr:uid="{00000000-0005-0000-0000-0000DB000000}"/>
    <cellStyle name="Hipervínculo 2 2 2" xfId="522" xr:uid="{E51DE8A5-5341-4AD2-A65F-04CE2F45B188}"/>
    <cellStyle name="Hipervínculo 3" xfId="31" xr:uid="{00000000-0005-0000-0000-0000DC000000}"/>
    <cellStyle name="Hipervínculo 3 2" xfId="325" xr:uid="{00000000-0005-0000-0000-0000DD000000}"/>
    <cellStyle name="Hipervínculo 3 2 2" xfId="724" xr:uid="{9DA3E098-09B6-4D1E-903B-980C1A2032A8}"/>
    <cellStyle name="Hipervínculo 4" xfId="33" xr:uid="{00000000-0005-0000-0000-0000DE000000}"/>
    <cellStyle name="Hipervínculo 5" xfId="137" xr:uid="{00000000-0005-0000-0000-0000DF000000}"/>
    <cellStyle name="Hipervínculo 5 2" xfId="541" xr:uid="{F6D9BDB9-CF9F-4F1D-9C8A-C8C8E0A366BF}"/>
    <cellStyle name="Incorrecto 2" xfId="112" xr:uid="{00000000-0005-0000-0000-0000E0000000}"/>
    <cellStyle name="Normal" xfId="0" builtinId="0"/>
    <cellStyle name="Normal 10" xfId="12" xr:uid="{00000000-0005-0000-0000-0000E2000000}"/>
    <cellStyle name="Normal 10 2" xfId="41" xr:uid="{00000000-0005-0000-0000-0000E3000000}"/>
    <cellStyle name="Normal 11" xfId="13" xr:uid="{00000000-0005-0000-0000-0000E4000000}"/>
    <cellStyle name="Normal 11 2" xfId="42" xr:uid="{00000000-0005-0000-0000-0000E5000000}"/>
    <cellStyle name="Normal 12" xfId="14" xr:uid="{00000000-0005-0000-0000-0000E6000000}"/>
    <cellStyle name="Normal 12 2" xfId="43" xr:uid="{00000000-0005-0000-0000-0000E7000000}"/>
    <cellStyle name="Normal 13" xfId="15" xr:uid="{00000000-0005-0000-0000-0000E8000000}"/>
    <cellStyle name="Normal 13 2" xfId="44" xr:uid="{00000000-0005-0000-0000-0000E9000000}"/>
    <cellStyle name="Normal 14" xfId="16" xr:uid="{00000000-0005-0000-0000-0000EA000000}"/>
    <cellStyle name="Normal 14 2" xfId="45" xr:uid="{00000000-0005-0000-0000-0000EB000000}"/>
    <cellStyle name="Normal 15" xfId="17" xr:uid="{00000000-0005-0000-0000-0000EC000000}"/>
    <cellStyle name="Normal 15 2" xfId="46" xr:uid="{00000000-0005-0000-0000-0000ED000000}"/>
    <cellStyle name="Normal 16" xfId="18" xr:uid="{00000000-0005-0000-0000-0000EE000000}"/>
    <cellStyle name="Normal 16 2" xfId="47" xr:uid="{00000000-0005-0000-0000-0000EF000000}"/>
    <cellStyle name="Normal 17" xfId="19" xr:uid="{00000000-0005-0000-0000-0000F0000000}"/>
    <cellStyle name="Normal 17 2" xfId="48" xr:uid="{00000000-0005-0000-0000-0000F1000000}"/>
    <cellStyle name="Normal 18" xfId="20" xr:uid="{00000000-0005-0000-0000-0000F2000000}"/>
    <cellStyle name="Normal 18 2" xfId="49" xr:uid="{00000000-0005-0000-0000-0000F3000000}"/>
    <cellStyle name="Normal 19" xfId="21" xr:uid="{00000000-0005-0000-0000-0000F4000000}"/>
    <cellStyle name="Normal 19 2" xfId="50" xr:uid="{00000000-0005-0000-0000-0000F5000000}"/>
    <cellStyle name="Normal 2" xfId="1" xr:uid="{00000000-0005-0000-0000-0000F6000000}"/>
    <cellStyle name="Normal 2 2" xfId="56" xr:uid="{00000000-0005-0000-0000-0000F7000000}"/>
    <cellStyle name="Normal 2 3" xfId="144" xr:uid="{00000000-0005-0000-0000-0000F8000000}"/>
    <cellStyle name="Normal 2 3 2" xfId="207" xr:uid="{00000000-0005-0000-0000-0000F9000000}"/>
    <cellStyle name="Normal 2 3 2 2" xfId="406" xr:uid="{00000000-0005-0000-0000-0000FA000000}"/>
    <cellStyle name="Normal 2 3 2 2 2" xfId="805" xr:uid="{DCFEFF29-281B-4D72-B512-859D05ABF8ED}"/>
    <cellStyle name="Normal 2 3 2 3" xfId="607" xr:uid="{8D8B3A8A-3B17-427C-8C55-AE85AC106B47}"/>
    <cellStyle name="Normal 2 3 3" xfId="346" xr:uid="{00000000-0005-0000-0000-0000FB000000}"/>
    <cellStyle name="Normal 2 3 3 2" xfId="745" xr:uid="{C53E525A-DBE5-4252-ABD7-72998B9482A0}"/>
    <cellStyle name="Normal 2 3 4" xfId="547" xr:uid="{FA14EC2D-D55C-4316-AD5C-EC0D2F1DEE77}"/>
    <cellStyle name="Normal 2 4" xfId="113" xr:uid="{00000000-0005-0000-0000-0000FC000000}"/>
    <cellStyle name="Normal 2 4 2" xfId="332" xr:uid="{00000000-0005-0000-0000-0000FD000000}"/>
    <cellStyle name="Normal 2 4 2 2" xfId="731" xr:uid="{499DD013-F8CF-44F0-8F17-16BEB116A51D}"/>
    <cellStyle name="Normal 2 4 3" xfId="531" xr:uid="{FD32CD2A-1386-46C2-A9B3-35B80E85FCBE}"/>
    <cellStyle name="Normal 2 5" xfId="196" xr:uid="{00000000-0005-0000-0000-0000FE000000}"/>
    <cellStyle name="Normal 2 5 2" xfId="395" xr:uid="{00000000-0005-0000-0000-0000FF000000}"/>
    <cellStyle name="Normal 2 5 2 2" xfId="794" xr:uid="{C32792BE-FEEC-436A-AD2F-2E6680F6DBF5}"/>
    <cellStyle name="Normal 2 5 3" xfId="596" xr:uid="{F16304AC-8E3F-46B5-BBD7-931344030AF5}"/>
    <cellStyle name="Normal 20" xfId="22" xr:uid="{00000000-0005-0000-0000-000000010000}"/>
    <cellStyle name="Normal 20 2" xfId="51" xr:uid="{00000000-0005-0000-0000-000001010000}"/>
    <cellStyle name="Normal 21" xfId="23" xr:uid="{00000000-0005-0000-0000-000002010000}"/>
    <cellStyle name="Normal 21 2" xfId="52" xr:uid="{00000000-0005-0000-0000-000003010000}"/>
    <cellStyle name="Normal 21 3" xfId="160" xr:uid="{00000000-0005-0000-0000-000004010000}"/>
    <cellStyle name="Normal 22" xfId="24" xr:uid="{00000000-0005-0000-0000-000005010000}"/>
    <cellStyle name="Normal 22 2" xfId="53" xr:uid="{00000000-0005-0000-0000-000006010000}"/>
    <cellStyle name="Normal 23" xfId="25" xr:uid="{00000000-0005-0000-0000-000007010000}"/>
    <cellStyle name="Normal 23 2" xfId="54" xr:uid="{00000000-0005-0000-0000-000008010000}"/>
    <cellStyle name="Normal 24" xfId="27" xr:uid="{00000000-0005-0000-0000-000009010000}"/>
    <cellStyle name="Normal 24 2" xfId="322" xr:uid="{00000000-0005-0000-0000-00000A010000}"/>
    <cellStyle name="Normal 24 2 2" xfId="722" xr:uid="{87ED7BBB-1B3A-4066-A0ED-7FF00DFBF5C0}"/>
    <cellStyle name="Normal 24 3" xfId="518" xr:uid="{81FF462C-9ECB-4A77-9511-5B276DC0B24F}"/>
    <cellStyle name="Normal 25" xfId="32" xr:uid="{00000000-0005-0000-0000-00000B010000}"/>
    <cellStyle name="Normal 26" xfId="30" xr:uid="{00000000-0005-0000-0000-00000C010000}"/>
    <cellStyle name="Normal 26 2" xfId="324" xr:uid="{00000000-0005-0000-0000-00000D010000}"/>
    <cellStyle name="Normal 27" xfId="57" xr:uid="{00000000-0005-0000-0000-00000E010000}"/>
    <cellStyle name="Normal 27 2" xfId="328" xr:uid="{00000000-0005-0000-0000-00000F010000}"/>
    <cellStyle name="Normal 27 2 2" xfId="727" xr:uid="{3B272A1C-C408-4D7D-B54B-8CE2996E8BBD}"/>
    <cellStyle name="Normal 27 3" xfId="523" xr:uid="{55B1D73F-FAD5-4D4D-B12F-CA901DC8A5EC}"/>
    <cellStyle name="Normal 28" xfId="184" xr:uid="{00000000-0005-0000-0000-000010010000}"/>
    <cellStyle name="Normal 28 2" xfId="383" xr:uid="{00000000-0005-0000-0000-000011010000}"/>
    <cellStyle name="Normal 28 2 2" xfId="782" xr:uid="{BCAF852C-9F17-4D8B-A981-63C143B7B0C1}"/>
    <cellStyle name="Normal 28 3" xfId="584" xr:uid="{08E6225B-F8BC-468B-81DB-0D584954195C}"/>
    <cellStyle name="Normal 29" xfId="510" xr:uid="{00000000-0005-0000-0000-000012010000}"/>
    <cellStyle name="Normal 29 2" xfId="909" xr:uid="{AACF0606-9C08-48CA-AA6A-4F02C4DED471}"/>
    <cellStyle name="Normal 3" xfId="2" xr:uid="{00000000-0005-0000-0000-000013010000}"/>
    <cellStyle name="Normal 3 2" xfId="5" xr:uid="{00000000-0005-0000-0000-000014010000}"/>
    <cellStyle name="Normal 3 2 2" xfId="35" xr:uid="{00000000-0005-0000-0000-000015010000}"/>
    <cellStyle name="Normal 3 2 2 2" xfId="163" xr:uid="{00000000-0005-0000-0000-000016010000}"/>
    <cellStyle name="Normal 3 2 2 2 2" xfId="363" xr:uid="{00000000-0005-0000-0000-000017010000}"/>
    <cellStyle name="Normal 3 2 2 2 2 2" xfId="762" xr:uid="{91C81D3D-0447-41A0-B28D-6D341ECBEF2B}"/>
    <cellStyle name="Normal 3 2 2 2 3" xfId="564" xr:uid="{CCFABE5E-A869-46F2-893C-EBD16B73861F}"/>
    <cellStyle name="Normal 3 2 2 3" xfId="327" xr:uid="{00000000-0005-0000-0000-000018010000}"/>
    <cellStyle name="Normal 3 2 2 3 2" xfId="726" xr:uid="{41076C20-8F5D-4C9A-BC63-82A02D40CF9D}"/>
    <cellStyle name="Normal 3 2 2 4" xfId="521" xr:uid="{49DEF4C5-44B7-460D-BC9A-E142BB77CEDF}"/>
    <cellStyle name="Normal 3 2 3" xfId="156" xr:uid="{00000000-0005-0000-0000-000019010000}"/>
    <cellStyle name="Normal 3 2 3 2" xfId="218" xr:uid="{00000000-0005-0000-0000-00001A010000}"/>
    <cellStyle name="Normal 3 2 3 2 2" xfId="417" xr:uid="{00000000-0005-0000-0000-00001B010000}"/>
    <cellStyle name="Normal 3 2 3 2 2 2" xfId="816" xr:uid="{F5BAFAE0-4836-4D74-B514-90D415757F30}"/>
    <cellStyle name="Normal 3 2 3 2 3" xfId="618" xr:uid="{FA31823B-6BCF-44E8-9165-63C7D6B3A0F8}"/>
    <cellStyle name="Normal 3 2 3 3" xfId="357" xr:uid="{00000000-0005-0000-0000-00001C010000}"/>
    <cellStyle name="Normal 3 2 3 3 2" xfId="756" xr:uid="{0C52FB94-85D1-4A82-A9B9-5AA9B9FA7B67}"/>
    <cellStyle name="Normal 3 2 3 4" xfId="558" xr:uid="{2C5EC0B8-812C-4995-B528-6389401F2B8B}"/>
    <cellStyle name="Normal 3 2 4" xfId="145" xr:uid="{00000000-0005-0000-0000-00001D010000}"/>
    <cellStyle name="Normal 3 2 4 2" xfId="347" xr:uid="{00000000-0005-0000-0000-00001E010000}"/>
    <cellStyle name="Normal 3 2 4 2 2" xfId="746" xr:uid="{CC1A01AB-B66E-4350-A76E-8FB47F3EE968}"/>
    <cellStyle name="Normal 3 2 4 3" xfId="548" xr:uid="{598690A9-C1A0-4F66-8206-9BCD70BDE4D7}"/>
    <cellStyle name="Normal 3 2 5" xfId="208" xr:uid="{00000000-0005-0000-0000-00001F010000}"/>
    <cellStyle name="Normal 3 2 5 2" xfId="407" xr:uid="{00000000-0005-0000-0000-000020010000}"/>
    <cellStyle name="Normal 3 2 5 2 2" xfId="806" xr:uid="{26C5365E-5FCC-4B54-8FC1-82EF1F5580A0}"/>
    <cellStyle name="Normal 3 2 5 3" xfId="608" xr:uid="{D4AD572A-A229-44A5-A36A-FB6E4ACFB1B6}"/>
    <cellStyle name="Normal 3 2 6" xfId="321" xr:uid="{00000000-0005-0000-0000-000021010000}"/>
    <cellStyle name="Normal 3 2 6 2" xfId="721" xr:uid="{A06D2DCD-0924-450B-817E-7C21E8C3EB7B}"/>
    <cellStyle name="Normal 3 2 7" xfId="517" xr:uid="{905AB64A-5CD2-4A2C-8EC2-891703ACE6A9}"/>
    <cellStyle name="Normal 3 3" xfId="34" xr:uid="{00000000-0005-0000-0000-000022010000}"/>
    <cellStyle name="Normal 3 3 2" xfId="326" xr:uid="{00000000-0005-0000-0000-000023010000}"/>
    <cellStyle name="Normal 3 3 2 2" xfId="725" xr:uid="{50B92AFE-C93E-4007-A836-8B7169E31047}"/>
    <cellStyle name="Normal 3 3 3" xfId="520" xr:uid="{BACFB099-C217-416F-B00F-969A3D3B6C5C}"/>
    <cellStyle name="Normal 3 4" xfId="114" xr:uid="{00000000-0005-0000-0000-000024010000}"/>
    <cellStyle name="Normal 3 4 2" xfId="155" xr:uid="{00000000-0005-0000-0000-000025010000}"/>
    <cellStyle name="Normal 3 4 2 2" xfId="217" xr:uid="{00000000-0005-0000-0000-000026010000}"/>
    <cellStyle name="Normal 3 4 2 2 2" xfId="165" xr:uid="{00000000-0005-0000-0000-000027010000}"/>
    <cellStyle name="Normal 3 4 2 2 2 2" xfId="365" xr:uid="{00000000-0005-0000-0000-000028010000}"/>
    <cellStyle name="Normal 3 4 2 2 2 2 2" xfId="764" xr:uid="{EDBF07A2-D27A-4849-B1A9-575855F6EB8C}"/>
    <cellStyle name="Normal 3 4 2 2 2 3" xfId="566" xr:uid="{0D0B08ED-258B-475D-8610-D859E9C744CC}"/>
    <cellStyle name="Normal 3 4 2 2 3" xfId="416" xr:uid="{00000000-0005-0000-0000-000029010000}"/>
    <cellStyle name="Normal 3 4 2 2 3 2" xfId="815" xr:uid="{DA10DD2C-06AB-401A-8615-CB9E3E88A4A7}"/>
    <cellStyle name="Normal 3 4 2 2 4" xfId="617" xr:uid="{C0C61C3C-B79D-4A43-BB72-6C21A8357240}"/>
    <cellStyle name="Normal 3 4 2 3" xfId="356" xr:uid="{00000000-0005-0000-0000-00002A010000}"/>
    <cellStyle name="Normal 3 4 2 3 2" xfId="755" xr:uid="{C0BB0CE0-04DF-4D19-8060-40DCEA5A75F7}"/>
    <cellStyle name="Normal 3 4 2 4" xfId="557" xr:uid="{332F4A08-FCA2-44C9-BE8E-FE76B1E86018}"/>
    <cellStyle name="Normal 3 4 3" xfId="333" xr:uid="{00000000-0005-0000-0000-00002B010000}"/>
    <cellStyle name="Normal 3 4 3 2" xfId="732" xr:uid="{B2C09C01-F1B0-439F-B1EC-AA7ADA904C5B}"/>
    <cellStyle name="Normal 3 4 4" xfId="532" xr:uid="{1392FFEF-86E2-4291-937D-AA7E5FB94260}"/>
    <cellStyle name="Normal 3 5" xfId="197" xr:uid="{00000000-0005-0000-0000-00002C010000}"/>
    <cellStyle name="Normal 3 5 2" xfId="396" xr:uid="{00000000-0005-0000-0000-00002D010000}"/>
    <cellStyle name="Normal 3 5 2 2" xfId="795" xr:uid="{426B0316-6BE2-47AD-A75A-782D9F1F2DB3}"/>
    <cellStyle name="Normal 3 5 3" xfId="597" xr:uid="{89F9101F-362E-45A6-8A2B-5606199EF142}"/>
    <cellStyle name="Normal 3 6" xfId="320" xr:uid="{00000000-0005-0000-0000-00002E010000}"/>
    <cellStyle name="Normal 3 6 2" xfId="720" xr:uid="{90ECA140-6C28-4E5E-8A6A-DFB2AA0875AB}"/>
    <cellStyle name="Normal 3 7" xfId="516" xr:uid="{D2AA3B6B-0016-43C7-974C-B1A92FEB78C7}"/>
    <cellStyle name="Normal 30" xfId="511" xr:uid="{00000000-0005-0000-0000-00002F010000}"/>
    <cellStyle name="Normal 30 2" xfId="910" xr:uid="{1BC3729B-EE83-4339-84EF-E50FE5A50022}"/>
    <cellStyle name="Normal 31" xfId="514" xr:uid="{1D713392-8DD5-4326-ACA1-3838F026BB9F}"/>
    <cellStyle name="Normal 4" xfId="3" xr:uid="{00000000-0005-0000-0000-000030010000}"/>
    <cellStyle name="Normal 4 14 2 2" xfId="161" xr:uid="{00000000-0005-0000-0000-000031010000}"/>
    <cellStyle name="Normal 4 14 2 2 2" xfId="162" xr:uid="{00000000-0005-0000-0000-000032010000}"/>
    <cellStyle name="Normal 4 14 2 2 2 2" xfId="362" xr:uid="{00000000-0005-0000-0000-000033010000}"/>
    <cellStyle name="Normal 4 14 2 2 2 2 2" xfId="761" xr:uid="{859CE91B-4DE3-48C0-AC97-4624081A310A}"/>
    <cellStyle name="Normal 4 14 2 2 2 3" xfId="563" xr:uid="{63BB65EE-5D54-472F-836E-DE42EAB7E3A4}"/>
    <cellStyle name="Normal 4 14 2 2 3" xfId="361" xr:uid="{00000000-0005-0000-0000-000034010000}"/>
    <cellStyle name="Normal 4 14 2 2 3 2" xfId="760" xr:uid="{C670AC0E-E1D3-4AB4-92DF-51D09C130641}"/>
    <cellStyle name="Normal 4 14 2 2 4" xfId="562" xr:uid="{9DA1132C-FAF9-46E8-892D-5C51E980A73C}"/>
    <cellStyle name="Normal 4 14 2 2 6" xfId="513" xr:uid="{7CE3394F-23BF-4C0A-AE98-10F68BAD1E19}"/>
    <cellStyle name="Normal 4 2" xfId="6" xr:uid="{00000000-0005-0000-0000-000035010000}"/>
    <cellStyle name="Normal 4 2 2" xfId="143" xr:uid="{00000000-0005-0000-0000-000036010000}"/>
    <cellStyle name="Normal 4 2 2 2" xfId="345" xr:uid="{00000000-0005-0000-0000-000037010000}"/>
    <cellStyle name="Normal 4 2 2 2 2" xfId="744" xr:uid="{E331CF0C-3707-4EB9-8A79-D6DF8269F1E8}"/>
    <cellStyle name="Normal 4 2 2 3" xfId="546" xr:uid="{B4A72C6A-051A-43EB-8465-560CC6B2449A}"/>
    <cellStyle name="Normal 4 2 3" xfId="206" xr:uid="{00000000-0005-0000-0000-000038010000}"/>
    <cellStyle name="Normal 4 2 3 2" xfId="405" xr:uid="{00000000-0005-0000-0000-000039010000}"/>
    <cellStyle name="Normal 4 2 3 2 2" xfId="804" xr:uid="{0191C30B-68BF-4B9B-8636-00A8B91D12F5}"/>
    <cellStyle name="Normal 4 2 3 3" xfId="606" xr:uid="{D0186038-4118-4889-8792-C3D22BAAACC2}"/>
    <cellStyle name="Normal 4 3" xfId="149" xr:uid="{00000000-0005-0000-0000-00003A010000}"/>
    <cellStyle name="Normal 4 3 2" xfId="212" xr:uid="{00000000-0005-0000-0000-00003B010000}"/>
    <cellStyle name="Normal 4 3 2 2" xfId="411" xr:uid="{00000000-0005-0000-0000-00003C010000}"/>
    <cellStyle name="Normal 4 3 2 2 2" xfId="810" xr:uid="{4B2ECDF8-7320-4B8F-9F62-1D12B7AA0A7F}"/>
    <cellStyle name="Normal 4 3 2 3" xfId="612" xr:uid="{278D5B85-40FF-4927-8620-258B7A6561FD}"/>
    <cellStyle name="Normal 4 3 3" xfId="351" xr:uid="{00000000-0005-0000-0000-00003D010000}"/>
    <cellStyle name="Normal 4 3 3 2" xfId="750" xr:uid="{4C97D016-D631-4D62-BCDC-9A902F0E506B}"/>
    <cellStyle name="Normal 4 3 4" xfId="552" xr:uid="{140CA508-FCAE-4650-8D0A-4B9CD1D3DDB4}"/>
    <cellStyle name="Normal 4 4" xfId="135" xr:uid="{00000000-0005-0000-0000-00003E010000}"/>
    <cellStyle name="Normal 4 4 2" xfId="339" xr:uid="{00000000-0005-0000-0000-00003F010000}"/>
    <cellStyle name="Normal 4 4 2 2" xfId="738" xr:uid="{8637903F-4601-4A43-8096-956DCFADFDB2}"/>
    <cellStyle name="Normal 4 4 3" xfId="539" xr:uid="{796A1D11-01CE-4FB4-8A35-06D3F88C66C6}"/>
    <cellStyle name="Normal 4 5" xfId="136" xr:uid="{00000000-0005-0000-0000-000040010000}"/>
    <cellStyle name="Normal 4 5 2" xfId="150" xr:uid="{00000000-0005-0000-0000-000041010000}"/>
    <cellStyle name="Normal 4 5 2 2" xfId="213" xr:uid="{00000000-0005-0000-0000-000042010000}"/>
    <cellStyle name="Normal 4 5 2 2 2" xfId="412" xr:uid="{00000000-0005-0000-0000-000043010000}"/>
    <cellStyle name="Normal 4 5 2 2 2 2" xfId="811" xr:uid="{39D419ED-208A-4A11-83C8-8E15E51F19DC}"/>
    <cellStyle name="Normal 4 5 2 2 3" xfId="613" xr:uid="{72C2BBDE-84D4-425B-BD3F-30C95A7FDD45}"/>
    <cellStyle name="Normal 4 5 2 3" xfId="352" xr:uid="{00000000-0005-0000-0000-000044010000}"/>
    <cellStyle name="Normal 4 5 2 3 2" xfId="751" xr:uid="{12E95678-85CC-4C23-890E-46A646CFAB48}"/>
    <cellStyle name="Normal 4 5 2 4" xfId="553" xr:uid="{6B2B9FB6-BAF5-46A4-B3B7-06DC09CDC73A}"/>
    <cellStyle name="Normal 4 5 3" xfId="201" xr:uid="{00000000-0005-0000-0000-000045010000}"/>
    <cellStyle name="Normal 4 5 3 2" xfId="400" xr:uid="{00000000-0005-0000-0000-000046010000}"/>
    <cellStyle name="Normal 4 5 3 2 2" xfId="799" xr:uid="{9F676203-A910-4EEA-A071-66B0AA5B4AC7}"/>
    <cellStyle name="Normal 4 5 3 3" xfId="601" xr:uid="{F6D2AC86-D8BA-42B1-932E-C0DDECD2F174}"/>
    <cellStyle name="Normal 4 5 4" xfId="340" xr:uid="{00000000-0005-0000-0000-000047010000}"/>
    <cellStyle name="Normal 4 5 4 2" xfId="739" xr:uid="{13D72738-689E-4EAE-9180-0FC54BB50B3B}"/>
    <cellStyle name="Normal 4 5 5" xfId="540" xr:uid="{B997BD31-3AA5-4C23-9B69-AD58E726FCDF}"/>
    <cellStyle name="Normal 4 6" xfId="186" xr:uid="{00000000-0005-0000-0000-000048010000}"/>
    <cellStyle name="Normal 4 6 2" xfId="385" xr:uid="{00000000-0005-0000-0000-000049010000}"/>
    <cellStyle name="Normal 4 6 2 2" xfId="784" xr:uid="{730CE356-2675-48ED-B96C-CDF7ADC53DA9}"/>
    <cellStyle name="Normal 4 6 3" xfId="586" xr:uid="{B844DDB3-4161-4C93-97E8-CA53371D2E8A}"/>
    <cellStyle name="Normal 5" xfId="4" xr:uid="{00000000-0005-0000-0000-00004A010000}"/>
    <cellStyle name="Normal 5 2" xfId="8" xr:uid="{00000000-0005-0000-0000-00004B010000}"/>
    <cellStyle name="Normal 5 2 2" xfId="37" xr:uid="{00000000-0005-0000-0000-00004C010000}"/>
    <cellStyle name="Normal 5 3" xfId="139" xr:uid="{00000000-0005-0000-0000-00004D010000}"/>
    <cellStyle name="Normal 6" xfId="7" xr:uid="{00000000-0005-0000-0000-00004E010000}"/>
    <cellStyle name="Normal 6 2" xfId="36" xr:uid="{00000000-0005-0000-0000-00004F010000}"/>
    <cellStyle name="Normal 6 3" xfId="152" xr:uid="{00000000-0005-0000-0000-000050010000}"/>
    <cellStyle name="Normal 7" xfId="9" xr:uid="{00000000-0005-0000-0000-000051010000}"/>
    <cellStyle name="Normal 7 2" xfId="38" xr:uid="{00000000-0005-0000-0000-000052010000}"/>
    <cellStyle name="Normal 7 3" xfId="153" xr:uid="{00000000-0005-0000-0000-000053010000}"/>
    <cellStyle name="Normal 7 3 2" xfId="215" xr:uid="{00000000-0005-0000-0000-000054010000}"/>
    <cellStyle name="Normal 7 3 2 2" xfId="414" xr:uid="{00000000-0005-0000-0000-000055010000}"/>
    <cellStyle name="Normal 7 3 2 2 2" xfId="813" xr:uid="{1716A0A3-BC67-44E6-985B-F28506BCDFA1}"/>
    <cellStyle name="Normal 7 3 2 3" xfId="615" xr:uid="{D6049080-086E-412D-95F3-B796BA36D3A6}"/>
    <cellStyle name="Normal 7 3 3" xfId="354" xr:uid="{00000000-0005-0000-0000-000056010000}"/>
    <cellStyle name="Normal 7 3 3 2" xfId="753" xr:uid="{AF016F21-4709-4248-8B92-1D855BF46859}"/>
    <cellStyle name="Normal 7 3 4" xfId="555" xr:uid="{DC777C30-25B1-4ED9-AB31-AEF4606CB9C3}"/>
    <cellStyle name="Normal 7 4" xfId="157" xr:uid="{00000000-0005-0000-0000-000057010000}"/>
    <cellStyle name="Normal 7 4 2" xfId="358" xr:uid="{00000000-0005-0000-0000-000058010000}"/>
    <cellStyle name="Normal 7 4 2 2" xfId="757" xr:uid="{1E8DB651-A2C4-41EB-B479-C5B9FF848085}"/>
    <cellStyle name="Normal 7 4 3" xfId="559" xr:uid="{722FBEBE-8EF0-405D-9F9C-93F82100FA8A}"/>
    <cellStyle name="Normal 7 5" xfId="219" xr:uid="{00000000-0005-0000-0000-000059010000}"/>
    <cellStyle name="Normal 7 5 2" xfId="418" xr:uid="{00000000-0005-0000-0000-00005A010000}"/>
    <cellStyle name="Normal 7 5 2 2" xfId="817" xr:uid="{D72DDEC5-BA73-4F61-ACA2-359B7F2570D1}"/>
    <cellStyle name="Normal 7 5 3" xfId="619" xr:uid="{046A0BE2-56B4-4A5F-B823-3333F48A9F10}"/>
    <cellStyle name="Normal 8" xfId="10" xr:uid="{00000000-0005-0000-0000-00005B010000}"/>
    <cellStyle name="Normal 8 2" xfId="28" xr:uid="{00000000-0005-0000-0000-00005C010000}"/>
    <cellStyle name="Normal 8 2 2" xfId="323" xr:uid="{00000000-0005-0000-0000-00005D010000}"/>
    <cellStyle name="Normal 8 2 2 2" xfId="723" xr:uid="{9C2D8C85-3C0C-4504-84A0-74B688DD8DCA}"/>
    <cellStyle name="Normal 8 2 3" xfId="519" xr:uid="{E91D8F5B-91CB-412A-871D-F15F8C59707E}"/>
    <cellStyle name="Normal 8 3" xfId="39" xr:uid="{00000000-0005-0000-0000-00005E010000}"/>
    <cellStyle name="Normal 9" xfId="11" xr:uid="{00000000-0005-0000-0000-00005F010000}"/>
    <cellStyle name="Normal 9 2" xfId="40" xr:uid="{00000000-0005-0000-0000-000060010000}"/>
    <cellStyle name="Normal 9 2 2" xfId="154" xr:uid="{00000000-0005-0000-0000-000061010000}"/>
    <cellStyle name="Normal 9 2 2 2" xfId="164" xr:uid="{00000000-0005-0000-0000-000062010000}"/>
    <cellStyle name="Normal 9 2 2 2 2" xfId="364" xr:uid="{00000000-0005-0000-0000-000063010000}"/>
    <cellStyle name="Normal 9 2 2 2 2 2" xfId="763" xr:uid="{2FA4D86B-1996-4A42-B044-C6CCAC37CBDB}"/>
    <cellStyle name="Normal 9 2 2 2 3" xfId="565" xr:uid="{75A55404-FFF7-4CAC-99BC-BC9B580E52E4}"/>
    <cellStyle name="Normal 9 2 2 3" xfId="355" xr:uid="{00000000-0005-0000-0000-000064010000}"/>
    <cellStyle name="Normal 9 2 2 3 2" xfId="754" xr:uid="{2AA47F65-65CF-4046-88A6-E0D4E15F67FB}"/>
    <cellStyle name="Normal 9 2 2 4" xfId="556" xr:uid="{2E679AF7-6975-4904-8EA4-05804C773603}"/>
    <cellStyle name="Normal 9 2 3" xfId="216" xr:uid="{00000000-0005-0000-0000-000065010000}"/>
    <cellStyle name="Normal 9 2 3 2" xfId="415" xr:uid="{00000000-0005-0000-0000-000066010000}"/>
    <cellStyle name="Normal 9 2 3 2 2" xfId="814" xr:uid="{9A11D442-2199-4A84-A63C-E231DE8C9EC7}"/>
    <cellStyle name="Normal 9 2 3 3" xfId="616" xr:uid="{CF227404-5159-4426-8727-3E51BD202E63}"/>
    <cellStyle name="Normale 2" xfId="115" xr:uid="{00000000-0005-0000-0000-000067010000}"/>
    <cellStyle name="Normale 2 2" xfId="116" xr:uid="{00000000-0005-0000-0000-000068010000}"/>
    <cellStyle name="Normale 2_DCF_Guidelines_Standard-Tables_Version-2009 2" xfId="117" xr:uid="{00000000-0005-0000-0000-000069010000}"/>
    <cellStyle name="Normale 3" xfId="118" xr:uid="{00000000-0005-0000-0000-00006A010000}"/>
    <cellStyle name="Normale 3 2" xfId="119" xr:uid="{00000000-0005-0000-0000-00006B010000}"/>
    <cellStyle name="Normale 4" xfId="120" xr:uid="{00000000-0005-0000-0000-00006C010000}"/>
    <cellStyle name="Normale 4 2" xfId="146" xr:uid="{00000000-0005-0000-0000-00006D010000}"/>
    <cellStyle name="Normale 4 2 2" xfId="209" xr:uid="{00000000-0005-0000-0000-00006E010000}"/>
    <cellStyle name="Normale 4 2 2 2" xfId="408" xr:uid="{00000000-0005-0000-0000-00006F010000}"/>
    <cellStyle name="Normale 4 2 2 2 2" xfId="807" xr:uid="{012D67BE-6DFF-4F87-A5B7-67FF4465615E}"/>
    <cellStyle name="Normale 4 2 2 3" xfId="609" xr:uid="{62E6F4FD-1A35-4600-878C-D1B979F728DA}"/>
    <cellStyle name="Normale 4 2 3" xfId="348" xr:uid="{00000000-0005-0000-0000-000070010000}"/>
    <cellStyle name="Normale 4 2 3 2" xfId="747" xr:uid="{1BBFF685-A81D-44BA-826A-9EF01736A7A2}"/>
    <cellStyle name="Normale 4 2 4" xfId="549" xr:uid="{F0CBE9EB-E8C0-4E32-B23A-D19CC391887D}"/>
    <cellStyle name="Normale 4 3" xfId="198" xr:uid="{00000000-0005-0000-0000-000071010000}"/>
    <cellStyle name="Normale 4 3 2" xfId="397" xr:uid="{00000000-0005-0000-0000-000072010000}"/>
    <cellStyle name="Normale 4 3 2 2" xfId="796" xr:uid="{FB2A627E-0B63-4392-9160-5804D33A958C}"/>
    <cellStyle name="Normale 4 3 3" xfId="598" xr:uid="{5488F9C3-23FC-444F-AADE-7992DBC38CB2}"/>
    <cellStyle name="Normale 4 4" xfId="334" xr:uid="{00000000-0005-0000-0000-000073010000}"/>
    <cellStyle name="Normale 4 4 2" xfId="733" xr:uid="{1F527366-1BC3-4637-A0CA-B894CEF3F68B}"/>
    <cellStyle name="Normale 4 5" xfId="533" xr:uid="{F93C3B37-2D0D-4203-818C-7CE745645E10}"/>
    <cellStyle name="Notas 10" xfId="263" xr:uid="{00000000-0005-0000-0000-000074010000}"/>
    <cellStyle name="Notas 10 2" xfId="462" xr:uid="{00000000-0005-0000-0000-000075010000}"/>
    <cellStyle name="Notas 10 2 2" xfId="861" xr:uid="{9A626D86-6C07-4E53-AE7A-4D29876AADE3}"/>
    <cellStyle name="Notas 10 3" xfId="663" xr:uid="{C863018A-2349-4A54-9E7B-08F6AA8C74A0}"/>
    <cellStyle name="Notas 11" xfId="278" xr:uid="{00000000-0005-0000-0000-000076010000}"/>
    <cellStyle name="Notas 11 2" xfId="477" xr:uid="{00000000-0005-0000-0000-000077010000}"/>
    <cellStyle name="Notas 11 2 2" xfId="876" xr:uid="{0796A85F-C6A4-4F4D-A5EF-33664E58E99F}"/>
    <cellStyle name="Notas 11 3" xfId="678" xr:uid="{71FB7116-B3ED-4D94-B5F5-112F1C3CB5B1}"/>
    <cellStyle name="Notas 12" xfId="268" xr:uid="{00000000-0005-0000-0000-000078010000}"/>
    <cellStyle name="Notas 12 2" xfId="467" xr:uid="{00000000-0005-0000-0000-000079010000}"/>
    <cellStyle name="Notas 12 2 2" xfId="866" xr:uid="{66B6F188-2BE9-4979-AFEC-2DABA2DF333E}"/>
    <cellStyle name="Notas 12 3" xfId="668" xr:uid="{1B13299C-6798-4A48-A952-88D33DF99877}"/>
    <cellStyle name="Notas 13" xfId="286" xr:uid="{00000000-0005-0000-0000-00007A010000}"/>
    <cellStyle name="Notas 13 2" xfId="485" xr:uid="{00000000-0005-0000-0000-00007B010000}"/>
    <cellStyle name="Notas 13 2 2" xfId="884" xr:uid="{AB73E6EA-F711-47C1-8081-9C1A3B99898C}"/>
    <cellStyle name="Notas 13 3" xfId="686" xr:uid="{EF9BAB83-15AF-4C5D-BB8E-CED0FF3A68D9}"/>
    <cellStyle name="Notas 14" xfId="299" xr:uid="{00000000-0005-0000-0000-00007C010000}"/>
    <cellStyle name="Notas 14 2" xfId="496" xr:uid="{00000000-0005-0000-0000-00007D010000}"/>
    <cellStyle name="Notas 14 2 2" xfId="895" xr:uid="{866CC128-7D53-4631-8B52-938E0B6817BD}"/>
    <cellStyle name="Notas 14 3" xfId="699" xr:uid="{B6FB34F9-0867-44A0-BAC6-12865A851571}"/>
    <cellStyle name="Notas 15" xfId="315" xr:uid="{00000000-0005-0000-0000-00007E010000}"/>
    <cellStyle name="Notas 15 2" xfId="506" xr:uid="{00000000-0005-0000-0000-00007F010000}"/>
    <cellStyle name="Notas 15 2 2" xfId="905" xr:uid="{6665E3BF-5ADB-48E1-BA19-36B36B870267}"/>
    <cellStyle name="Notas 15 3" xfId="715" xr:uid="{A27FDD21-ECF2-4583-AEE6-A45035387910}"/>
    <cellStyle name="Notas 16" xfId="314" xr:uid="{00000000-0005-0000-0000-000080010000}"/>
    <cellStyle name="Notas 16 2" xfId="714" xr:uid="{20FAA9F5-2C29-4259-A9E9-5999DDBDEAA7}"/>
    <cellStyle name="Notas 2" xfId="121" xr:uid="{00000000-0005-0000-0000-000081010000}"/>
    <cellStyle name="Notas 2 2" xfId="335" xr:uid="{00000000-0005-0000-0000-000082010000}"/>
    <cellStyle name="Notas 2 2 2" xfId="734" xr:uid="{4EC36C1D-F142-4B79-B1B3-FFE61EDC51E4}"/>
    <cellStyle name="Notas 2 3" xfId="534" xr:uid="{8C6C0BBD-082F-446C-9AB1-1859CACF3F5E}"/>
    <cellStyle name="Notas 3" xfId="181" xr:uid="{00000000-0005-0000-0000-000083010000}"/>
    <cellStyle name="Notas 3 2" xfId="381" xr:uid="{00000000-0005-0000-0000-000084010000}"/>
    <cellStyle name="Notas 3 2 2" xfId="780" xr:uid="{18BEBD06-44F0-4209-86EB-84B7BD9D9916}"/>
    <cellStyle name="Notas 3 3" xfId="582" xr:uid="{E0CF5A0C-A777-4F61-9EE9-8187767C55C2}"/>
    <cellStyle name="Notas 4" xfId="173" xr:uid="{00000000-0005-0000-0000-000085010000}"/>
    <cellStyle name="Notas 4 2" xfId="373" xr:uid="{00000000-0005-0000-0000-000086010000}"/>
    <cellStyle name="Notas 4 2 2" xfId="772" xr:uid="{32658289-1956-48F3-B437-B3BF3DE797F5}"/>
    <cellStyle name="Notas 4 3" xfId="574" xr:uid="{E5C473B1-A21E-498A-821C-387D580331E7}"/>
    <cellStyle name="Notas 5" xfId="189" xr:uid="{00000000-0005-0000-0000-000087010000}"/>
    <cellStyle name="Notas 5 2" xfId="388" xr:uid="{00000000-0005-0000-0000-000088010000}"/>
    <cellStyle name="Notas 5 2 2" xfId="787" xr:uid="{F8458296-C83C-434A-BF3E-5852495D8428}"/>
    <cellStyle name="Notas 5 3" xfId="589" xr:uid="{B1E1C5C6-AA70-43D7-A81B-63A07AACB7AC}"/>
    <cellStyle name="Notas 6" xfId="227" xr:uid="{00000000-0005-0000-0000-000089010000}"/>
    <cellStyle name="Notas 6 2" xfId="426" xr:uid="{00000000-0005-0000-0000-00008A010000}"/>
    <cellStyle name="Notas 6 2 2" xfId="825" xr:uid="{4806D2F0-EB15-48EF-910F-5CEFAF34B063}"/>
    <cellStyle name="Notas 6 3" xfId="627" xr:uid="{72D04D92-10C3-42DD-BE42-053BA0BB92E2}"/>
    <cellStyle name="Notas 7" xfId="236" xr:uid="{00000000-0005-0000-0000-00008B010000}"/>
    <cellStyle name="Notas 7 2" xfId="435" xr:uid="{00000000-0005-0000-0000-00008C010000}"/>
    <cellStyle name="Notas 7 2 2" xfId="834" xr:uid="{C71A2397-E22B-490F-89F6-CED5F8E3E97E}"/>
    <cellStyle name="Notas 7 3" xfId="636" xr:uid="{3F82CC34-18BF-4A7D-B667-17F765547F5C}"/>
    <cellStyle name="Notas 8" xfId="244" xr:uid="{00000000-0005-0000-0000-00008D010000}"/>
    <cellStyle name="Notas 8 2" xfId="443" xr:uid="{00000000-0005-0000-0000-00008E010000}"/>
    <cellStyle name="Notas 8 2 2" xfId="842" xr:uid="{AC29740B-F680-4708-9312-2222EF63C7A2}"/>
    <cellStyle name="Notas 8 3" xfId="644" xr:uid="{F871EFBB-5ACE-4C5E-B805-47A6E4679B41}"/>
    <cellStyle name="Notas 9" xfId="256" xr:uid="{00000000-0005-0000-0000-00008F010000}"/>
    <cellStyle name="Notas 9 2" xfId="455" xr:uid="{00000000-0005-0000-0000-000090010000}"/>
    <cellStyle name="Notas 9 2 2" xfId="854" xr:uid="{FD0DC343-CA61-4519-87AA-2278AAB71223}"/>
    <cellStyle name="Notas 9 3" xfId="656" xr:uid="{AEE72DEF-CBF9-4E16-9B40-F7AD6AA8A3B8}"/>
    <cellStyle name="Notiz" xfId="122" xr:uid="{00000000-0005-0000-0000-000091010000}"/>
    <cellStyle name="Notiz 10" xfId="279" xr:uid="{00000000-0005-0000-0000-000092010000}"/>
    <cellStyle name="Notiz 10 2" xfId="478" xr:uid="{00000000-0005-0000-0000-000093010000}"/>
    <cellStyle name="Notiz 10 2 2" xfId="877" xr:uid="{DB7E7852-6040-43CD-80D6-073CD9E24756}"/>
    <cellStyle name="Notiz 10 3" xfId="679" xr:uid="{3F17FBC3-95FA-4966-ADC3-4CCF381332D9}"/>
    <cellStyle name="Notiz 11" xfId="267" xr:uid="{00000000-0005-0000-0000-000094010000}"/>
    <cellStyle name="Notiz 11 2" xfId="466" xr:uid="{00000000-0005-0000-0000-000095010000}"/>
    <cellStyle name="Notiz 11 2 2" xfId="865" xr:uid="{ADC3949C-75D4-41E3-A7F6-BB973C79C7E7}"/>
    <cellStyle name="Notiz 11 3" xfId="667" xr:uid="{59967BEA-4594-410A-8D00-CE10B82C60B6}"/>
    <cellStyle name="Notiz 12" xfId="285" xr:uid="{00000000-0005-0000-0000-000096010000}"/>
    <cellStyle name="Notiz 12 2" xfId="484" xr:uid="{00000000-0005-0000-0000-000097010000}"/>
    <cellStyle name="Notiz 12 2 2" xfId="883" xr:uid="{CB972C69-C7D9-41EC-88BF-95741F10BBD8}"/>
    <cellStyle name="Notiz 12 3" xfId="685" xr:uid="{AF42806F-9917-4B36-909A-DFA238C54B62}"/>
    <cellStyle name="Notiz 13" xfId="300" xr:uid="{00000000-0005-0000-0000-000098010000}"/>
    <cellStyle name="Notiz 13 2" xfId="497" xr:uid="{00000000-0005-0000-0000-000099010000}"/>
    <cellStyle name="Notiz 13 2 2" xfId="896" xr:uid="{C692032C-7CEA-4ACC-879B-CB781335FB87}"/>
    <cellStyle name="Notiz 13 3" xfId="700" xr:uid="{70C52F87-10E4-4848-B326-C2C2DF1CB177}"/>
    <cellStyle name="Notiz 14" xfId="316" xr:uid="{00000000-0005-0000-0000-00009A010000}"/>
    <cellStyle name="Notiz 14 2" xfId="507" xr:uid="{00000000-0005-0000-0000-00009B010000}"/>
    <cellStyle name="Notiz 14 2 2" xfId="906" xr:uid="{3E30819D-A08B-4D71-8CE2-FCB988AEF7B8}"/>
    <cellStyle name="Notiz 14 3" xfId="716" xr:uid="{AF9B0D6F-8867-4EC7-9340-D94EE4D12B54}"/>
    <cellStyle name="Notiz 15" xfId="318" xr:uid="{00000000-0005-0000-0000-00009C010000}"/>
    <cellStyle name="Notiz 15 2" xfId="718" xr:uid="{1010EE68-8221-44EE-8586-502AB302144E}"/>
    <cellStyle name="Notiz 16" xfId="535" xr:uid="{B9B77999-2509-474A-BD5F-2EDB38AD0A75}"/>
    <cellStyle name="Notiz 2" xfId="175" xr:uid="{00000000-0005-0000-0000-00009D010000}"/>
    <cellStyle name="Notiz 2 2" xfId="375" xr:uid="{00000000-0005-0000-0000-00009E010000}"/>
    <cellStyle name="Notiz 2 2 2" xfId="774" xr:uid="{03C6B227-3295-4A6C-84C2-2BDEC1F5CB24}"/>
    <cellStyle name="Notiz 2 3" xfId="576" xr:uid="{4B8E8A67-315E-4098-96DE-95295F647E77}"/>
    <cellStyle name="Notiz 3" xfId="171" xr:uid="{00000000-0005-0000-0000-00009F010000}"/>
    <cellStyle name="Notiz 3 2" xfId="371" xr:uid="{00000000-0005-0000-0000-0000A0010000}"/>
    <cellStyle name="Notiz 3 2 2" xfId="770" xr:uid="{4388DA5B-1F62-4C38-862E-62003848DF59}"/>
    <cellStyle name="Notiz 3 3" xfId="572" xr:uid="{B8F9656F-A2B7-4AA9-8BB4-5A561F7FA192}"/>
    <cellStyle name="Notiz 4" xfId="188" xr:uid="{00000000-0005-0000-0000-0000A1010000}"/>
    <cellStyle name="Notiz 4 2" xfId="387" xr:uid="{00000000-0005-0000-0000-0000A2010000}"/>
    <cellStyle name="Notiz 4 2 2" xfId="786" xr:uid="{083AAFD1-CDB1-42C6-810E-6DD47E404311}"/>
    <cellStyle name="Notiz 4 3" xfId="588" xr:uid="{0E9F94B6-315B-4F33-85C0-811FA2D17F8F}"/>
    <cellStyle name="Notiz 5" xfId="228" xr:uid="{00000000-0005-0000-0000-0000A3010000}"/>
    <cellStyle name="Notiz 5 2" xfId="427" xr:uid="{00000000-0005-0000-0000-0000A4010000}"/>
    <cellStyle name="Notiz 5 2 2" xfId="826" xr:uid="{FBE4ABEE-941F-4397-AB34-DFC49C8DE1FE}"/>
    <cellStyle name="Notiz 5 3" xfId="628" xr:uid="{9C7E6EAA-6364-4E36-AFD9-FB96423317FE}"/>
    <cellStyle name="Notiz 6" xfId="237" xr:uid="{00000000-0005-0000-0000-0000A5010000}"/>
    <cellStyle name="Notiz 6 2" xfId="436" xr:uid="{00000000-0005-0000-0000-0000A6010000}"/>
    <cellStyle name="Notiz 6 2 2" xfId="835" xr:uid="{248DAB40-26E0-4405-8C31-33B9E3057535}"/>
    <cellStyle name="Notiz 6 3" xfId="637" xr:uid="{32D158AF-3F0E-41FF-920C-E6F87DCAD080}"/>
    <cellStyle name="Notiz 7" xfId="243" xr:uid="{00000000-0005-0000-0000-0000A7010000}"/>
    <cellStyle name="Notiz 7 2" xfId="442" xr:uid="{00000000-0005-0000-0000-0000A8010000}"/>
    <cellStyle name="Notiz 7 2 2" xfId="841" xr:uid="{194F5D03-659E-4C42-B1AD-4628227B86D7}"/>
    <cellStyle name="Notiz 7 3" xfId="643" xr:uid="{93B73879-2216-4C7E-9963-C1DFB78997E8}"/>
    <cellStyle name="Notiz 8" xfId="253" xr:uid="{00000000-0005-0000-0000-0000A9010000}"/>
    <cellStyle name="Notiz 8 2" xfId="452" xr:uid="{00000000-0005-0000-0000-0000AA010000}"/>
    <cellStyle name="Notiz 8 2 2" xfId="851" xr:uid="{1ECB6B5A-D4A6-4E5E-892D-1D795A26FFFD}"/>
    <cellStyle name="Notiz 8 3" xfId="653" xr:uid="{084FAF58-7F64-43B1-AB07-00EE3BC8A39D}"/>
    <cellStyle name="Notiz 9" xfId="264" xr:uid="{00000000-0005-0000-0000-0000AB010000}"/>
    <cellStyle name="Notiz 9 2" xfId="463" xr:uid="{00000000-0005-0000-0000-0000AC010000}"/>
    <cellStyle name="Notiz 9 2 2" xfId="862" xr:uid="{83593C9E-EF55-4913-9B6C-3C63BFF2BBFF}"/>
    <cellStyle name="Notiz 9 3" xfId="664" xr:uid="{74AA7F50-74E9-4B4B-8197-603C81A80977}"/>
    <cellStyle name="Porcentaje" xfId="183" builtinId="5"/>
    <cellStyle name="Porcentaje 2" xfId="515" xr:uid="{AF78CBB6-44A9-4ED6-AC62-D0346DB3C466}"/>
    <cellStyle name="Porcentual 2" xfId="134" xr:uid="{00000000-0005-0000-0000-0000AE010000}"/>
    <cellStyle name="Porcentual 3" xfId="185" xr:uid="{00000000-0005-0000-0000-0000AF010000}"/>
    <cellStyle name="Porcentual 3 2" xfId="384" xr:uid="{00000000-0005-0000-0000-0000B0010000}"/>
    <cellStyle name="Porcentual 3 2 2" xfId="783" xr:uid="{B8F524BB-6C4E-489F-A6EA-76C3736AEE31}"/>
    <cellStyle name="Porcentual 3 3" xfId="585" xr:uid="{881B5A02-EE2E-4D73-8D85-83B3BA226E11}"/>
    <cellStyle name="Salida 10" xfId="265" xr:uid="{00000000-0005-0000-0000-0000B1010000}"/>
    <cellStyle name="Salida 10 2" xfId="464" xr:uid="{00000000-0005-0000-0000-0000B2010000}"/>
    <cellStyle name="Salida 10 2 2" xfId="863" xr:uid="{23136A1B-5BDA-4E9C-ACDC-5F8E50D8F7C5}"/>
    <cellStyle name="Salida 10 3" xfId="665" xr:uid="{E5BB4DC4-30E9-4122-9350-53D2E4E9D1D8}"/>
    <cellStyle name="Salida 11" xfId="280" xr:uid="{00000000-0005-0000-0000-0000B3010000}"/>
    <cellStyle name="Salida 11 2" xfId="479" xr:uid="{00000000-0005-0000-0000-0000B4010000}"/>
    <cellStyle name="Salida 11 2 2" xfId="878" xr:uid="{F3360397-6A41-4C5C-86B2-1ADD0714A7F9}"/>
    <cellStyle name="Salida 11 3" xfId="680" xr:uid="{FE0863B9-B87D-4880-ABC2-759F555FAB9D}"/>
    <cellStyle name="Salida 12" xfId="266" xr:uid="{00000000-0005-0000-0000-0000B5010000}"/>
    <cellStyle name="Salida 12 2" xfId="465" xr:uid="{00000000-0005-0000-0000-0000B6010000}"/>
    <cellStyle name="Salida 12 2 2" xfId="864" xr:uid="{5061C4B0-8DAA-41D4-8498-BA44050F12C6}"/>
    <cellStyle name="Salida 12 3" xfId="666" xr:uid="{D16BCD67-6581-43F5-92F3-897C1F50D9D5}"/>
    <cellStyle name="Salida 13" xfId="284" xr:uid="{00000000-0005-0000-0000-0000B7010000}"/>
    <cellStyle name="Salida 13 2" xfId="483" xr:uid="{00000000-0005-0000-0000-0000B8010000}"/>
    <cellStyle name="Salida 13 2 2" xfId="882" xr:uid="{763B699A-6656-4230-93E6-BC3E6AA5E6FB}"/>
    <cellStyle name="Salida 13 3" xfId="684" xr:uid="{6563FCB3-041C-42C1-BEDE-E183F2D87A0E}"/>
    <cellStyle name="Salida 14" xfId="301" xr:uid="{00000000-0005-0000-0000-0000B9010000}"/>
    <cellStyle name="Salida 14 2" xfId="701" xr:uid="{00C5DF7C-695E-4E68-87EC-6015C5228906}"/>
    <cellStyle name="Salida 15" xfId="317" xr:uid="{00000000-0005-0000-0000-0000BA010000}"/>
    <cellStyle name="Salida 15 2" xfId="508" xr:uid="{00000000-0005-0000-0000-0000BB010000}"/>
    <cellStyle name="Salida 15 2 2" xfId="907" xr:uid="{F850754A-075A-4F1B-B39A-4ABF7F39E6EC}"/>
    <cellStyle name="Salida 15 3" xfId="717" xr:uid="{6710A04F-D5DE-48CB-841D-8E796D1604D1}"/>
    <cellStyle name="Salida 16" xfId="319" xr:uid="{00000000-0005-0000-0000-0000BC010000}"/>
    <cellStyle name="Salida 16 2" xfId="509" xr:uid="{00000000-0005-0000-0000-0000BD010000}"/>
    <cellStyle name="Salida 16 2 2" xfId="908" xr:uid="{39A9E63A-BB62-4C68-93DA-1DE78E459DE5}"/>
    <cellStyle name="Salida 16 3" xfId="719" xr:uid="{D01F65EC-8CE7-4111-A8E8-149BD8D1C82C}"/>
    <cellStyle name="Salida 2" xfId="123" xr:uid="{00000000-0005-0000-0000-0000BE010000}"/>
    <cellStyle name="Salida 2 2" xfId="336" xr:uid="{00000000-0005-0000-0000-0000BF010000}"/>
    <cellStyle name="Salida 2 2 2" xfId="735" xr:uid="{25BA902E-44F5-43DD-8173-18213F5E058B}"/>
    <cellStyle name="Salida 2 3" xfId="536" xr:uid="{77F2EFC8-7F23-448A-B4ED-FD2C49643C21}"/>
    <cellStyle name="Salida 3" xfId="178" xr:uid="{00000000-0005-0000-0000-0000C0010000}"/>
    <cellStyle name="Salida 3 2" xfId="378" xr:uid="{00000000-0005-0000-0000-0000C1010000}"/>
    <cellStyle name="Salida 3 2 2" xfId="777" xr:uid="{6685A385-11F1-471F-999A-9BE380C227B6}"/>
    <cellStyle name="Salida 3 3" xfId="579" xr:uid="{700ECE76-3FEF-464A-A726-15E47703BD88}"/>
    <cellStyle name="Salida 4" xfId="167" xr:uid="{00000000-0005-0000-0000-0000C2010000}"/>
    <cellStyle name="Salida 4 2" xfId="367" xr:uid="{00000000-0005-0000-0000-0000C3010000}"/>
    <cellStyle name="Salida 4 2 2" xfId="766" xr:uid="{7C68D3F2-6075-4D69-90E2-95D8BC52ECB9}"/>
    <cellStyle name="Salida 4 3" xfId="568" xr:uid="{CCECBB1C-9294-45DD-B955-D712B2C7B651}"/>
    <cellStyle name="Salida 5" xfId="187" xr:uid="{00000000-0005-0000-0000-0000C4010000}"/>
    <cellStyle name="Salida 5 2" xfId="386" xr:uid="{00000000-0005-0000-0000-0000C5010000}"/>
    <cellStyle name="Salida 5 2 2" xfId="785" xr:uid="{89DD4EEF-097C-437A-A4D2-3DD70C83F2E8}"/>
    <cellStyle name="Salida 5 3" xfId="587" xr:uid="{BF4DA861-DF99-43F8-8639-A40F6B27AF38}"/>
    <cellStyle name="Salida 6" xfId="229" xr:uid="{00000000-0005-0000-0000-0000C6010000}"/>
    <cellStyle name="Salida 6 2" xfId="428" xr:uid="{00000000-0005-0000-0000-0000C7010000}"/>
    <cellStyle name="Salida 6 2 2" xfId="827" xr:uid="{738A745E-888D-4B6E-BAC1-C931ED16DE84}"/>
    <cellStyle name="Salida 6 3" xfId="629" xr:uid="{E126F2A3-D75A-4320-A22D-53963B6C802C}"/>
    <cellStyle name="Salida 7" xfId="238" xr:uid="{00000000-0005-0000-0000-0000C8010000}"/>
    <cellStyle name="Salida 7 2" xfId="437" xr:uid="{00000000-0005-0000-0000-0000C9010000}"/>
    <cellStyle name="Salida 7 2 2" xfId="836" xr:uid="{8BD1D601-1ADF-4CE6-8468-A51E6CA86EDE}"/>
    <cellStyle name="Salida 7 3" xfId="638" xr:uid="{43A7333F-EE87-4E55-AC14-190665223195}"/>
    <cellStyle name="Salida 8" xfId="242" xr:uid="{00000000-0005-0000-0000-0000CA010000}"/>
    <cellStyle name="Salida 8 2" xfId="441" xr:uid="{00000000-0005-0000-0000-0000CB010000}"/>
    <cellStyle name="Salida 8 2 2" xfId="840" xr:uid="{BB6B2F92-AD35-421C-AED4-EB4107FA286B}"/>
    <cellStyle name="Salida 8 3" xfId="642" xr:uid="{CF59DFDC-AC94-4980-BC1D-9441902EFD1C}"/>
    <cellStyle name="Salida 9" xfId="254" xr:uid="{00000000-0005-0000-0000-0000CC010000}"/>
    <cellStyle name="Salida 9 2" xfId="453" xr:uid="{00000000-0005-0000-0000-0000CD010000}"/>
    <cellStyle name="Salida 9 2 2" xfId="852" xr:uid="{33A86CD5-9EBA-46E4-981C-1C8445569286}"/>
    <cellStyle name="Salida 9 3" xfId="654" xr:uid="{9C229110-782F-44D9-B721-B966A5247FFA}"/>
    <cellStyle name="Standard 2" xfId="124" xr:uid="{00000000-0005-0000-0000-0000CE010000}"/>
    <cellStyle name="Standard 2 2" xfId="125" xr:uid="{00000000-0005-0000-0000-0000CF010000}"/>
    <cellStyle name="Standard 2 2 2" xfId="138" xr:uid="{00000000-0005-0000-0000-0000D0010000}"/>
    <cellStyle name="Standard 2 2 2 2" xfId="142" xr:uid="{00000000-0005-0000-0000-0000D1010000}"/>
    <cellStyle name="Standard 2 2 2 2 2" xfId="158" xr:uid="{00000000-0005-0000-0000-0000D2010000}"/>
    <cellStyle name="Standard 2 2 2 2 2 2" xfId="220" xr:uid="{00000000-0005-0000-0000-0000D3010000}"/>
    <cellStyle name="Standard 2 2 2 2 2 2 2" xfId="419" xr:uid="{00000000-0005-0000-0000-0000D4010000}"/>
    <cellStyle name="Standard 2 2 2 2 2 2 2 2" xfId="818" xr:uid="{FE9005D2-60B2-4494-9868-0A8C4F872B50}"/>
    <cellStyle name="Standard 2 2 2 2 2 2 3" xfId="620" xr:uid="{31166176-BA93-40A4-A92D-10DB96BBED99}"/>
    <cellStyle name="Standard 2 2 2 2 2 3" xfId="359" xr:uid="{00000000-0005-0000-0000-0000D5010000}"/>
    <cellStyle name="Standard 2 2 2 2 2 3 2" xfId="758" xr:uid="{F8177110-E306-467B-A4EE-31B76B7D0016}"/>
    <cellStyle name="Standard 2 2 2 2 2 4" xfId="560" xr:uid="{A86DAB2F-0453-40C1-9C57-08D1C653B107}"/>
    <cellStyle name="Standard 2 2 2 2 3" xfId="205" xr:uid="{00000000-0005-0000-0000-0000D6010000}"/>
    <cellStyle name="Standard 2 2 2 2 3 2" xfId="404" xr:uid="{00000000-0005-0000-0000-0000D7010000}"/>
    <cellStyle name="Standard 2 2 2 2 3 2 2" xfId="803" xr:uid="{9007F343-D680-4EE5-BAC1-607E96585489}"/>
    <cellStyle name="Standard 2 2 2 2 3 3" xfId="605" xr:uid="{EAD42E6D-C853-4C26-84B5-F5D860156988}"/>
    <cellStyle name="Standard 2 2 2 2 4" xfId="344" xr:uid="{00000000-0005-0000-0000-0000D8010000}"/>
    <cellStyle name="Standard 2 2 2 2 4 2" xfId="743" xr:uid="{5790D659-6F28-4688-B11C-C445E3A4C991}"/>
    <cellStyle name="Standard 2 2 2 2 5" xfId="545" xr:uid="{575B7EFB-BA15-4C96-A205-FC7C59E82D1E}"/>
    <cellStyle name="Standard 2 2 2 3" xfId="151" xr:uid="{00000000-0005-0000-0000-0000D9010000}"/>
    <cellStyle name="Standard 2 2 2 3 2" xfId="214" xr:uid="{00000000-0005-0000-0000-0000DA010000}"/>
    <cellStyle name="Standard 2 2 2 3 2 2" xfId="413" xr:uid="{00000000-0005-0000-0000-0000DB010000}"/>
    <cellStyle name="Standard 2 2 2 3 2 2 2" xfId="812" xr:uid="{7F72EFC1-FF66-4A1F-A8B7-8FBD98E271BA}"/>
    <cellStyle name="Standard 2 2 2 3 2 3" xfId="614" xr:uid="{6DFC10D6-8A80-4D89-B345-E1AB0BCE715C}"/>
    <cellStyle name="Standard 2 2 2 3 3" xfId="353" xr:uid="{00000000-0005-0000-0000-0000DC010000}"/>
    <cellStyle name="Standard 2 2 2 3 3 2" xfId="752" xr:uid="{A4695CA8-A96A-4D07-9DD6-504A4B6FFF76}"/>
    <cellStyle name="Standard 2 2 2 3 4" xfId="554" xr:uid="{23C64FB5-36B9-4190-81D5-BB0D9D63EC0E}"/>
    <cellStyle name="Standard 2 2 2 4" xfId="202" xr:uid="{00000000-0005-0000-0000-0000DD010000}"/>
    <cellStyle name="Standard 2 2 2 4 2" xfId="401" xr:uid="{00000000-0005-0000-0000-0000DE010000}"/>
    <cellStyle name="Standard 2 2 2 4 2 2" xfId="800" xr:uid="{8AF7DEC0-93F7-4A31-BDCC-B57BCB38E03D}"/>
    <cellStyle name="Standard 2 2 2 4 3" xfId="602" xr:uid="{A5A34BA4-46AB-4F4B-A776-7275701E56B8}"/>
    <cellStyle name="Standard 2 2 2 5" xfId="341" xr:uid="{00000000-0005-0000-0000-0000DF010000}"/>
    <cellStyle name="Standard 2 2 2 5 2" xfId="740" xr:uid="{4C6192FD-DAC6-47BA-953D-7F296423E416}"/>
    <cellStyle name="Standard 2 2 2 6" xfId="542" xr:uid="{09CDCC93-7306-4B06-8605-CE0A9519C210}"/>
    <cellStyle name="Standard 2 2 3" xfId="141" xr:uid="{00000000-0005-0000-0000-0000E0010000}"/>
    <cellStyle name="Standard 2 2 3 2" xfId="204" xr:uid="{00000000-0005-0000-0000-0000E1010000}"/>
    <cellStyle name="Standard 2 2 3 2 2" xfId="403" xr:uid="{00000000-0005-0000-0000-0000E2010000}"/>
    <cellStyle name="Standard 2 2 3 2 2 2" xfId="802" xr:uid="{24126DAA-2629-4666-829D-36290D5C0528}"/>
    <cellStyle name="Standard 2 2 3 2 3" xfId="604" xr:uid="{AC9AE48A-E0E8-4A30-B84C-10E36C53C05B}"/>
    <cellStyle name="Standard 2 2 3 3" xfId="343" xr:uid="{00000000-0005-0000-0000-0000E3010000}"/>
    <cellStyle name="Standard 2 2 3 3 2" xfId="742" xr:uid="{28BFB1A0-90A6-42E7-993F-1ABAE7458AB7}"/>
    <cellStyle name="Standard 2 2 3 4" xfId="544" xr:uid="{215D5A69-3668-4FB7-9672-E8A675A53D7C}"/>
    <cellStyle name="Standard 2 2 4" xfId="148" xr:uid="{00000000-0005-0000-0000-0000E4010000}"/>
    <cellStyle name="Standard 2 2 4 2" xfId="211" xr:uid="{00000000-0005-0000-0000-0000E5010000}"/>
    <cellStyle name="Standard 2 2 4 2 2" xfId="410" xr:uid="{00000000-0005-0000-0000-0000E6010000}"/>
    <cellStyle name="Standard 2 2 4 2 2 2" xfId="809" xr:uid="{FF524686-3995-4D63-93CA-25A6FDD6C8B3}"/>
    <cellStyle name="Standard 2 2 4 2 3" xfId="611" xr:uid="{958BEBEA-3CDC-40CC-9DCB-035C60CE041D}"/>
    <cellStyle name="Standard 2 2 4 3" xfId="350" xr:uid="{00000000-0005-0000-0000-0000E7010000}"/>
    <cellStyle name="Standard 2 2 4 3 2" xfId="749" xr:uid="{06028ABC-6DB0-4995-B7AC-FB591485EDA0}"/>
    <cellStyle name="Standard 2 2 4 4" xfId="551" xr:uid="{916E182E-BCAC-4B64-AF08-B6EDD970584F}"/>
    <cellStyle name="Standard 2 2 5" xfId="200" xr:uid="{00000000-0005-0000-0000-0000E8010000}"/>
    <cellStyle name="Standard 2 2 5 2" xfId="399" xr:uid="{00000000-0005-0000-0000-0000E9010000}"/>
    <cellStyle name="Standard 2 2 5 2 2" xfId="798" xr:uid="{45E59D54-5BCB-4FAA-9D1A-13400311E0A1}"/>
    <cellStyle name="Standard 2 2 5 3" xfId="600" xr:uid="{3283CD23-7325-4FB6-9DE5-9FF4EF64D518}"/>
    <cellStyle name="Standard 2 2 6" xfId="338" xr:uid="{00000000-0005-0000-0000-0000EA010000}"/>
    <cellStyle name="Standard 2 2 6 2" xfId="737" xr:uid="{0273032D-69DB-4FC2-86D0-6C61438D5209}"/>
    <cellStyle name="Standard 2 2 7" xfId="512" xr:uid="{00000000-0005-0000-0000-0000EB010000}"/>
    <cellStyle name="Standard 2 2 7 2" xfId="911" xr:uid="{B03C1532-516B-41F1-8804-E12916AD678E}"/>
    <cellStyle name="Standard 2 2 8" xfId="538" xr:uid="{7A13FED2-8AE0-49E2-A8E7-073F612BACFE}"/>
    <cellStyle name="Standard 2 3" xfId="140" xr:uid="{00000000-0005-0000-0000-0000EC010000}"/>
    <cellStyle name="Standard 2 3 2" xfId="159" xr:uid="{00000000-0005-0000-0000-0000ED010000}"/>
    <cellStyle name="Standard 2 3 2 2" xfId="360" xr:uid="{00000000-0005-0000-0000-0000EE010000}"/>
    <cellStyle name="Standard 2 3 2 2 2" xfId="759" xr:uid="{E82598E5-4F88-4A33-9BF8-3D96AF564DB1}"/>
    <cellStyle name="Standard 2 3 2 3" xfId="561" xr:uid="{E99342EA-0AE2-4A55-8229-3907E8BA7AB1}"/>
    <cellStyle name="Standard 2 3 3" xfId="203" xr:uid="{00000000-0005-0000-0000-0000EF010000}"/>
    <cellStyle name="Standard 2 3 3 2" xfId="402" xr:uid="{00000000-0005-0000-0000-0000F0010000}"/>
    <cellStyle name="Standard 2 3 3 2 2" xfId="801" xr:uid="{AD89CE3C-98A7-4B89-B831-AFD61D229927}"/>
    <cellStyle name="Standard 2 3 3 3" xfId="603" xr:uid="{A42478A7-BBC9-48DE-A090-EE2A4BD760C9}"/>
    <cellStyle name="Standard 2 3 4" xfId="342" xr:uid="{00000000-0005-0000-0000-0000F1010000}"/>
    <cellStyle name="Standard 2 3 4 2" xfId="741" xr:uid="{231B5578-630A-40EC-BF5C-6AB9589027B8}"/>
    <cellStyle name="Standard 2 3 5" xfId="543" xr:uid="{6D016C4F-89F1-4E7B-A269-9AE1D56D773D}"/>
    <cellStyle name="Standard 2 4" xfId="147" xr:uid="{00000000-0005-0000-0000-0000F2010000}"/>
    <cellStyle name="Standard 2 4 2" xfId="210" xr:uid="{00000000-0005-0000-0000-0000F3010000}"/>
    <cellStyle name="Standard 2 4 2 2" xfId="409" xr:uid="{00000000-0005-0000-0000-0000F4010000}"/>
    <cellStyle name="Standard 2 4 2 2 2" xfId="808" xr:uid="{B01D5783-0351-4BAA-97B7-56A0D093038F}"/>
    <cellStyle name="Standard 2 4 2 3" xfId="610" xr:uid="{98E30646-53B1-4F92-A1B9-963A28AD867F}"/>
    <cellStyle name="Standard 2 4 3" xfId="349" xr:uid="{00000000-0005-0000-0000-0000F5010000}"/>
    <cellStyle name="Standard 2 4 3 2" xfId="748" xr:uid="{DFCE40FC-AE1D-4908-A4AC-4D923E4D84D4}"/>
    <cellStyle name="Standard 2 4 4" xfId="550" xr:uid="{99361206-DAD8-4370-A64D-D972988A2FAC}"/>
    <cellStyle name="Standard 2 5" xfId="199" xr:uid="{00000000-0005-0000-0000-0000F6010000}"/>
    <cellStyle name="Standard 2 5 2" xfId="398" xr:uid="{00000000-0005-0000-0000-0000F7010000}"/>
    <cellStyle name="Standard 2 5 2 2" xfId="797" xr:uid="{72D9912B-0464-4059-9C5E-B403ABAD04CC}"/>
    <cellStyle name="Standard 2 5 3" xfId="599" xr:uid="{D5A07EEB-65DA-4697-BF86-4CA8ECABE123}"/>
    <cellStyle name="Standard 2 6" xfId="337" xr:uid="{00000000-0005-0000-0000-0000F8010000}"/>
    <cellStyle name="Standard 2 6 2" xfId="736" xr:uid="{4002434F-C392-436A-B24C-BF73FF5049C0}"/>
    <cellStyle name="Standard 2 7" xfId="537" xr:uid="{B80C1B72-54DF-43AB-8702-66675ACAB5E2}"/>
    <cellStyle name="Texto de advertencia 2" xfId="126" xr:uid="{00000000-0005-0000-0000-0000F9010000}"/>
    <cellStyle name="Texto explicativo 2" xfId="127" xr:uid="{00000000-0005-0000-0000-0000FA010000}"/>
    <cellStyle name="Título 1 2" xfId="129" xr:uid="{00000000-0005-0000-0000-0000FB010000}"/>
    <cellStyle name="Título 2 2" xfId="130" xr:uid="{00000000-0005-0000-0000-0000FC010000}"/>
    <cellStyle name="Título 3 2" xfId="131" xr:uid="{00000000-0005-0000-0000-0000FD010000}"/>
    <cellStyle name="Título 4" xfId="128" xr:uid="{00000000-0005-0000-0000-0000FE010000}"/>
    <cellStyle name="Überschrift" xfId="132" xr:uid="{00000000-0005-0000-0000-0000FF010000}"/>
    <cellStyle name="Warnender Text" xfId="133" xr:uid="{00000000-0005-0000-0000-00000002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D7D31"/>
      <color rgb="FF000000"/>
      <color rgb="FF0066FF"/>
      <color rgb="FFFFFF99"/>
      <color rgb="FFCC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hyperlink" Target="https://www.ices.dk/sites/pub/Publication%20Reports/ICES%20Survey%20Protocols%20(SISP)/SISP%2015%20NeAtl%20IBTS%20Survey.pdf" TargetMode="External"/><Relationship Id="rId18" Type="http://schemas.openxmlformats.org/officeDocument/2006/relationships/hyperlink" Target="https://www.ices.dk/sites/pub/Publication%20Reports/Cooperative%20Research%20Report%20(CRR)/CRR%20332.pdf" TargetMode="External"/><Relationship Id="rId26"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39" Type="http://schemas.openxmlformats.org/officeDocument/2006/relationships/hyperlink" Target="https://www.ices.dk/sites/pub/Publication%20Reports/ICES%20Survey%20Protocols%20(SISP)/SISP%209%20Manual%20for%20International%20Pelagic%20Surveys%20(IPS).pdf" TargetMode="External"/><Relationship Id="rId21" Type="http://schemas.openxmlformats.org/officeDocument/2006/relationships/hyperlink" Target="https://www.ices.dk/sites/pub/Publication%20Reports/Cooperative%20Research%20Report%20(CRR)/CRR%20332.pdf" TargetMode="External"/><Relationship Id="rId34" Type="http://schemas.openxmlformats.org/officeDocument/2006/relationships/hyperlink" Target="https://doi.org/10.17895/ices.pub.8014" TargetMode="External"/><Relationship Id="rId42" Type="http://schemas.openxmlformats.org/officeDocument/2006/relationships/hyperlink" Target="https://www.ices.dk/sites/pub/Publication%20Reports/ICES%20Survey%20Protocols%20(SISP)/SISP%209%20Manual%20for%20International%20Pelagic%20Surveys%20(IPS).pdf" TargetMode="External"/><Relationship Id="rId47" Type="http://schemas.openxmlformats.org/officeDocument/2006/relationships/hyperlink" Target="https://doi.org/10.1016/j.dsr2.2017.03.012%20;" TargetMode="External"/><Relationship Id="rId50"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55" Type="http://schemas.openxmlformats.org/officeDocument/2006/relationships/hyperlink" Target="https://www.ices.dk/data/data-portals/Pages/Eggs-and-larvae.aspx" TargetMode="External"/><Relationship Id="rId63" Type="http://schemas.openxmlformats.org/officeDocument/2006/relationships/hyperlink" Target="https://doi.org/10.17895/ices.pub.7462" TargetMode="External"/><Relationship Id="rId7" Type="http://schemas.openxmlformats.org/officeDocument/2006/relationships/hyperlink" Target="https://www.ices.dk/sites/pub/Publication%20Reports/ICES%20Survey%20Protocols%20(SISP)/SISP%2015%20NeAtl%20IBTS%20Survey.pdf" TargetMode="External"/><Relationship Id="rId2" Type="http://schemas.openxmlformats.org/officeDocument/2006/relationships/hyperlink" Target="http://archive.nafo.int/open/studies/s46/S46.pdf" TargetMode="External"/><Relationship Id="rId16" Type="http://schemas.openxmlformats.org/officeDocument/2006/relationships/hyperlink" Target="https://www.ices.dk/sites/pub/Publication%20Reports/ICES%20Survey%20Protocols%20(SISP)/SISP%2015%20NeAtl%20IBTS%20Survey.pdf" TargetMode="External"/><Relationship Id="rId29"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11" Type="http://schemas.openxmlformats.org/officeDocument/2006/relationships/hyperlink" Target="https://www.ices.dk/sites/pub/Publication%20Reports/ICES%20Survey%20Protocols%20(SISP)/SISP%2015%20NeAtl%20IBTS%20Survey.pdf" TargetMode="External"/><Relationship Id="rId24"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32"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37" Type="http://schemas.openxmlformats.org/officeDocument/2006/relationships/hyperlink" Target="https://www.ices.dk/sites/pub/Publication%20Reports/ICES%20Survey%20Protocols%20(SISP)/SISP%2015%20NeAtl%20IBTS%20Survey.pdf" TargetMode="External"/><Relationship Id="rId40" Type="http://schemas.openxmlformats.org/officeDocument/2006/relationships/hyperlink" Target="https://www.ices.dk/sites/pub/Publication%20Reports/ICES%20Survey%20Protocols%20(SISP)/SISP%209%20Manual%20for%20International%20Pelagic%20Surveys%20(IPS).pdf" TargetMode="External"/><Relationship Id="rId45" Type="http://schemas.openxmlformats.org/officeDocument/2006/relationships/hyperlink" Target="https://www.ices.dk/sites/pub/Publication%20Reports/Techniques%20in%20Marine%20Environmental%20Sciences%20(TIMES)/TIMES64.pdf" TargetMode="External"/><Relationship Id="rId53" Type="http://schemas.openxmlformats.org/officeDocument/2006/relationships/hyperlink" Target="https://www.ices.dk/sites/pub/Publication%20Reports/Cooperative%20Research%20Report%20(CRR)/CRR%20332.pdf" TargetMode="External"/><Relationship Id="rId58"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5" Type="http://schemas.openxmlformats.org/officeDocument/2006/relationships/hyperlink" Target="https://www.ices.dk/sites/pub/Publication%20Reports/ICES%20Survey%20Protocols%20(SISP)/SISP%2015%20NeAtl%20IBTS%20Survey.pdf" TargetMode="External"/><Relationship Id="rId61" Type="http://schemas.openxmlformats.org/officeDocument/2006/relationships/hyperlink" Target="https://doi.org/10.17895/ices.pub.7462" TargetMode="External"/><Relationship Id="rId19" Type="http://schemas.openxmlformats.org/officeDocument/2006/relationships/hyperlink" Target="https://community.ices.dk/ExpertGroups/wgacegg/SitePages/HomePage.aspx?RootFolder=%2FExpertGroups%2Fwgacegg%2F2020%20Meeting%20Documents%2F06%2E%20Data&amp;FolderCTID=0x012000F34CB92CB4CD3D4EA424ADBDEF7439AC&amp;View=%7B3F76DBAE%2DB730%2D4E27%2DADE7%2D87D6C20FE3C5%7D" TargetMode="External"/><Relationship Id="rId14" Type="http://schemas.openxmlformats.org/officeDocument/2006/relationships/hyperlink" Target="https://www.ices.dk/sites/pub/Publication%20Reports/ICES%20Survey%20Protocols%20(SISP)/SISP%2015%20NeAtl%20IBTS%20Survey.pdf" TargetMode="External"/><Relationship Id="rId22" Type="http://schemas.openxmlformats.org/officeDocument/2006/relationships/hyperlink" Target="https://www.ices.dk/sites/pub/Publication%20Reports/Cooperative%20Research%20Report%20(CRR)/CRR%20332.pdf" TargetMode="External"/><Relationship Id="rId27"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30"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35" Type="http://schemas.openxmlformats.org/officeDocument/2006/relationships/hyperlink" Target="https://www.ices.dk/sites/pub/Publication%20Reports/ICES%20Survey%20Protocols%20(SISP)/SISP%2015%20NeAtl%20IBTS%20Survey.pdf" TargetMode="External"/><Relationship Id="rId43" Type="http://schemas.openxmlformats.org/officeDocument/2006/relationships/hyperlink" Target="https://www.ices.dk/sites/pub/Publication%20Reports/Techniques%20in%20Marine%20Environmental%20Sciences%20(TIMES)/TIMES64.pdf" TargetMode="External"/><Relationship Id="rId48" Type="http://schemas.openxmlformats.org/officeDocument/2006/relationships/hyperlink" Target="https://doi.org/10.1016/j.dsr2.2017.03.012%20;" TargetMode="External"/><Relationship Id="rId56"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64" Type="http://schemas.openxmlformats.org/officeDocument/2006/relationships/printerSettings" Target="../printerSettings/printerSettings12.bin"/><Relationship Id="rId8" Type="http://schemas.openxmlformats.org/officeDocument/2006/relationships/hyperlink" Target="https://www.ices.dk/sites/pub/Publication%20Reports/ICES%20Survey%20Protocols%20(SISP)/SISP%2015%20NeAtl%20IBTS%20Survey.pdf" TargetMode="External"/><Relationship Id="rId51" Type="http://schemas.openxmlformats.org/officeDocument/2006/relationships/hyperlink" Target="https://www.ices.dk/sites/pub/Publication%20Reports/Cooperative%20Research%20Report%20(CRR)/CRR%20332.pdf" TargetMode="External"/><Relationship Id="rId3" Type="http://schemas.openxmlformats.org/officeDocument/2006/relationships/hyperlink" Target="http://www.repositorio.ieo.es/e-ieo/bitstream/handle/10508/632/PROTOCOLO%20CAMPA%C3%91A%203LNO%20GROUNDFISH%20SURVEY_v2-revisi%C3%B3n%20enero%202013%20(2).pdf?sequence=9" TargetMode="External"/><Relationship Id="rId12" Type="http://schemas.openxmlformats.org/officeDocument/2006/relationships/hyperlink" Target="https://www.ices.dk/sites/pub/Publication%20Reports/ICES%20Survey%20Protocols%20(SISP)/SISP%2015%20NeAtl%20IBTS%20Survey.pdf" TargetMode="External"/><Relationship Id="rId17" Type="http://schemas.openxmlformats.org/officeDocument/2006/relationships/hyperlink" Target="https://community.ices.dk/ExpertGroups/wgacegg/SitePages/HomePage.aspx?RootFolder=%2FExpertGroups%2Fwgacegg%2F2020%20Meeting%20Documents%2F06%2E%20Data&amp;FolderCTID=0x012000F34CB92CB4CD3D4EA424ADBDEF7439AC&amp;View=%7B3F76DBAE%2DB730%2D4E27%2DADE7%2D87D6C20FE3C5%7D" TargetMode="External"/><Relationship Id="rId25"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33" Type="http://schemas.openxmlformats.org/officeDocument/2006/relationships/hyperlink" Target="https://doi.org/10.17895/ices.pub.8014" TargetMode="External"/><Relationship Id="rId38" Type="http://schemas.openxmlformats.org/officeDocument/2006/relationships/hyperlink" Target="https://www.ices.dk/sites/pub/Publication%20Reports/ICES%20Survey%20Protocols%20(SISP)/SISP%2015%20NeAtl%20IBTS%20Survey.pdf" TargetMode="External"/><Relationship Id="rId46" Type="http://schemas.openxmlformats.org/officeDocument/2006/relationships/hyperlink" Target="https://www.ices.dk/sites/pub/Publication%20Reports/Techniques%20in%20Marine%20Environmental%20Sciences%20(TIMES)/TIMES64.pdf" TargetMode="External"/><Relationship Id="rId59"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20" Type="http://schemas.openxmlformats.org/officeDocument/2006/relationships/hyperlink" Target="https://www.ices.dk/sites/pub/Publication%20Reports/Cooperative%20Research%20Report%20(CRR)/CRR%20332.pdf" TargetMode="External"/><Relationship Id="rId41" Type="http://schemas.openxmlformats.org/officeDocument/2006/relationships/hyperlink" Target="https://www.ices.dk/sites/pub/Publication%20Reports/ICES%20Survey%20Protocols%20(SISP)/SISP%209%20Manual%20for%20International%20Pelagic%20Surveys%20(IPS).pdf" TargetMode="External"/><Relationship Id="rId54" Type="http://schemas.openxmlformats.org/officeDocument/2006/relationships/hyperlink" Target="https://www.ices.dk/sites/pub/Publication%20Reports/Cooperative%20Research%20Report%20(CRR)/CRR%20332.pdf" TargetMode="External"/><Relationship Id="rId62" Type="http://schemas.openxmlformats.org/officeDocument/2006/relationships/hyperlink" Target="https://doi.org/10.17895/ices.pub.7462" TargetMode="External"/><Relationship Id="rId1" Type="http://schemas.openxmlformats.org/officeDocument/2006/relationships/hyperlink" Target="http://archive.nafo.int/open/studies/s46/S46.pdf" TargetMode="External"/><Relationship Id="rId6" Type="http://schemas.openxmlformats.org/officeDocument/2006/relationships/hyperlink" Target="https://www.ices.dk/sites/pub/Publication%20Reports/ICES%20Survey%20Protocols%20(SISP)/SISP%2015%20NeAtl%20IBTS%20Survey.pdf" TargetMode="External"/><Relationship Id="rId15" Type="http://schemas.openxmlformats.org/officeDocument/2006/relationships/hyperlink" Target="https://www.ices.dk/sites/pub/Publication%20Reports/ICES%20Survey%20Protocols%20(SISP)/SISP%2015%20NeAtl%20IBTS%20Survey.pdf" TargetMode="External"/><Relationship Id="rId23" Type="http://schemas.openxmlformats.org/officeDocument/2006/relationships/hyperlink" Target="https://www.ices.dk/data/data-portals/Pages/Eggs-and-larvae.aspx" TargetMode="External"/><Relationship Id="rId28" Type="http://schemas.openxmlformats.org/officeDocument/2006/relationships/hyperlink" Target="https://www.ices.dk/data/data-portals/Pages/Eggs-and-larvae.aspx" TargetMode="External"/><Relationship Id="rId36" Type="http://schemas.openxmlformats.org/officeDocument/2006/relationships/hyperlink" Target="https://www.ices.dk/sites/pub/Publication%20Reports/ICES%20Survey%20Protocols%20(SISP)/SISP%2015%20NeAtl%20IBTS%20Survey.pdf" TargetMode="External"/><Relationship Id="rId49"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57"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10" Type="http://schemas.openxmlformats.org/officeDocument/2006/relationships/hyperlink" Target="https://www.ices.dk/sites/pub/Publication%20Reports/ICES%20Survey%20Protocols%20(SISP)/SISP%2015%20NeAtl%20IBTS%20Survey.pdf" TargetMode="External"/><Relationship Id="rId31" Type="http://schemas.openxmlformats.org/officeDocument/2006/relationships/hyperlink" Target="https://www.ices.dk/sites/pub/Publication%20Reports/ICES%20Survey%20Protocols%20(SISP)/SISP%206%20Manual%20for%20the%20mackerel%20and%20horse%20mackerel%20egg%20surveys,%20smapling%20at%20sea_Jan%202019.pdf" TargetMode="External"/><Relationship Id="rId44" Type="http://schemas.openxmlformats.org/officeDocument/2006/relationships/hyperlink" Target="https://www.ices.dk/sites/pub/Publication%20Reports/Techniques%20in%20Marine%20Environmental%20Sciences%20(TIMES)/TIMES64.pdf" TargetMode="External"/><Relationship Id="rId52" Type="http://schemas.openxmlformats.org/officeDocument/2006/relationships/hyperlink" Target="https://www.ices.dk/sites/pub/Publication%20Reports/Cooperative%20Research%20Report%20(CRR)/CRR%20332.pdf" TargetMode="External"/><Relationship Id="rId60" Type="http://schemas.openxmlformats.org/officeDocument/2006/relationships/hyperlink" Target="https://doi.org/10.17895/ices.pub.7462" TargetMode="External"/><Relationship Id="rId4" Type="http://schemas.openxmlformats.org/officeDocument/2006/relationships/hyperlink" Target="http://www.repositorio.ieo.es/e-ieo/bitstream/handle/10508/632/PROTOCOLO%20CAMPA%C3%91A%203LNO%20GROUNDFISH%20SURVEY_v2-revisi%C3%B3n%20enero%202013%20(2).pdf?sequence=9" TargetMode="External"/><Relationship Id="rId9" Type="http://schemas.openxmlformats.org/officeDocument/2006/relationships/hyperlink" Target="https://www.ices.dk/sites/pub/Publication%20Reports/ICES%20Survey%20Protocols%20(SISP)/SISP%2015%20NeAtl%20IBTS%20Survey.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www.ieo.es/documents/10640/7680600/P2-MEDITERRANEO-Sampling+Documents.rar/85b0260a-3e78-453f-bb89-6650fa1d2f3e" TargetMode="External"/><Relationship Id="rId3" Type="http://schemas.openxmlformats.org/officeDocument/2006/relationships/hyperlink" Target="http://www.ieo.es/documents/10640/7680600/P1-ICES-Sampling+Documents.rar/bbba5636-b922-4fd3-ae94-64890eecacd0" TargetMode="External"/><Relationship Id="rId7" Type="http://schemas.openxmlformats.org/officeDocument/2006/relationships/hyperlink" Target="http://www.ieo.es/documents/10640/7680600/P2-MEDITERRANEO-Sampling+Documents.rar/85b0260a-3e78-453f-bb89-6650fa1d2f3e" TargetMode="External"/><Relationship Id="rId2" Type="http://schemas.openxmlformats.org/officeDocument/2006/relationships/hyperlink" Target="http://www.repositorio.ieo.es/e-ieo/bitstream/handle/10508/9867/Protocolo%20Muestreo%20Contenidos%20Estomacales%20Sps%20NWAtlantico.pdf?sequence=1&amp;isAllowed=y" TargetMode="External"/><Relationship Id="rId1" Type="http://schemas.openxmlformats.org/officeDocument/2006/relationships/hyperlink" Target="http://www.repositorio.ieo.es/e-ieo/bitstream/handle/10508/9867/Protocolo%20Muestreo%20Contenidos%20Estomacales%20Sps%20NWAtlantico.pdf?sequence=1&amp;isAllowed=y" TargetMode="External"/><Relationship Id="rId6" Type="http://schemas.openxmlformats.org/officeDocument/2006/relationships/hyperlink" Target="http://www.ieo.es/documents/10640/7680600/P2-MEDITERRANEO-Sampling+Documents.rar/85b0260a-3e78-453f-bb89-6650fa1d2f3e" TargetMode="External"/><Relationship Id="rId5" Type="http://schemas.openxmlformats.org/officeDocument/2006/relationships/hyperlink" Target="http://www.ieo.es/documents/10640/7680600/P1-ICES-Sampling+Documents.rar/bbba5636-b922-4fd3-ae94-64890eecacd0" TargetMode="External"/><Relationship Id="rId4" Type="http://schemas.openxmlformats.org/officeDocument/2006/relationships/hyperlink" Target="http://www.ieo.es/documents/10640/7680600/P1-ICES-Sampling+Documents.rar/bbba5636-b922-4fd3-ae94-64890eecacd0" TargetMode="External"/><Relationship Id="rId9"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W622"/>
  <sheetViews>
    <sheetView zoomScale="70" zoomScaleNormal="70" workbookViewId="0">
      <selection sqref="A1:XFD1048576"/>
    </sheetView>
  </sheetViews>
  <sheetFormatPr baseColWidth="10" defaultColWidth="9.140625" defaultRowHeight="12.75" x14ac:dyDescent="0.2"/>
  <cols>
    <col min="1" max="2" width="23.7109375" style="13" customWidth="1"/>
    <col min="3" max="3" width="23.7109375" style="102" customWidth="1"/>
    <col min="4" max="4" width="31.42578125" style="13" customWidth="1"/>
    <col min="5" max="5" width="12.28515625" style="13" customWidth="1"/>
    <col min="6" max="6" width="12" style="13" customWidth="1"/>
    <col min="7" max="7" width="12.140625" style="13" customWidth="1"/>
    <col min="8" max="8" width="11.85546875" style="13" customWidth="1"/>
    <col min="9" max="9" width="13.140625" style="13" customWidth="1"/>
    <col min="10" max="10" width="12.5703125" style="13" customWidth="1"/>
    <col min="11" max="11" width="12.7109375" style="13" customWidth="1"/>
    <col min="12" max="12" width="12.5703125" style="13" customWidth="1"/>
    <col min="13" max="13" width="12" style="13" customWidth="1"/>
    <col min="14" max="14" width="11.5703125" style="13" customWidth="1"/>
    <col min="15" max="15" width="11.7109375" style="13" customWidth="1"/>
    <col min="16" max="16" width="12.28515625" style="13" customWidth="1"/>
    <col min="17" max="18" width="9.140625" style="13" customWidth="1"/>
    <col min="19" max="20" width="9.140625" style="13"/>
    <col min="21" max="21" width="9.140625" style="14"/>
    <col min="22" max="22" width="9.140625" style="16"/>
    <col min="23" max="16384" width="9.140625" style="13"/>
  </cols>
  <sheetData>
    <row r="1" spans="1:23" s="12" customFormat="1" ht="30" x14ac:dyDescent="0.25">
      <c r="A1" s="10" t="s">
        <v>39</v>
      </c>
      <c r="B1" s="10" t="s">
        <v>40</v>
      </c>
      <c r="C1" s="51" t="s">
        <v>41</v>
      </c>
      <c r="D1" s="10" t="s">
        <v>42</v>
      </c>
      <c r="E1" s="10" t="s">
        <v>43</v>
      </c>
      <c r="F1" s="10" t="s">
        <v>44</v>
      </c>
      <c r="G1" s="10" t="s">
        <v>45</v>
      </c>
      <c r="H1" s="10" t="s">
        <v>46</v>
      </c>
      <c r="I1" s="10" t="s">
        <v>47</v>
      </c>
      <c r="J1" s="10" t="s">
        <v>48</v>
      </c>
      <c r="K1" s="10" t="s">
        <v>49</v>
      </c>
      <c r="L1" s="10" t="s">
        <v>50</v>
      </c>
      <c r="M1" s="10" t="s">
        <v>51</v>
      </c>
      <c r="N1" s="10" t="s">
        <v>52</v>
      </c>
      <c r="O1" s="10" t="s">
        <v>53</v>
      </c>
      <c r="P1" s="10" t="s">
        <v>54</v>
      </c>
      <c r="Q1" s="11" t="s">
        <v>25</v>
      </c>
      <c r="R1" s="11" t="s">
        <v>31</v>
      </c>
      <c r="S1" s="11" t="s">
        <v>33</v>
      </c>
      <c r="T1" s="11" t="s">
        <v>35</v>
      </c>
      <c r="U1" s="11" t="s">
        <v>37</v>
      </c>
      <c r="V1" s="15"/>
    </row>
    <row r="2" spans="1:23" s="57" customFormat="1" ht="25.5" x14ac:dyDescent="0.2">
      <c r="A2" s="52" t="s">
        <v>55</v>
      </c>
      <c r="B2" s="52" t="s">
        <v>56</v>
      </c>
      <c r="C2" s="53" t="s">
        <v>57</v>
      </c>
      <c r="D2" s="52" t="s">
        <v>58</v>
      </c>
      <c r="E2" s="52" t="s">
        <v>59</v>
      </c>
      <c r="F2" s="52" t="s">
        <v>59</v>
      </c>
      <c r="G2" s="52" t="s">
        <v>59</v>
      </c>
      <c r="H2" s="52" t="s">
        <v>59</v>
      </c>
      <c r="I2" s="52" t="s">
        <v>59</v>
      </c>
      <c r="J2" s="52" t="s">
        <v>59</v>
      </c>
      <c r="K2" s="52" t="s">
        <v>59</v>
      </c>
      <c r="L2" s="52" t="s">
        <v>59</v>
      </c>
      <c r="M2" s="52" t="s">
        <v>59</v>
      </c>
      <c r="N2" s="52" t="s">
        <v>59</v>
      </c>
      <c r="O2" s="52" t="s">
        <v>59</v>
      </c>
      <c r="P2" s="54"/>
      <c r="Q2" s="52" t="s">
        <v>59</v>
      </c>
      <c r="R2" s="52" t="s">
        <v>59</v>
      </c>
      <c r="S2" s="52" t="s">
        <v>59</v>
      </c>
      <c r="T2" s="52" t="s">
        <v>59</v>
      </c>
      <c r="U2" s="54" t="s">
        <v>59</v>
      </c>
      <c r="V2" s="55"/>
      <c r="W2" s="56"/>
    </row>
    <row r="3" spans="1:23" s="57" customFormat="1" ht="25.5" x14ac:dyDescent="0.2">
      <c r="A3" s="52" t="s">
        <v>55</v>
      </c>
      <c r="B3" s="52" t="s">
        <v>56</v>
      </c>
      <c r="C3" s="53" t="s">
        <v>60</v>
      </c>
      <c r="D3" s="52" t="s">
        <v>61</v>
      </c>
      <c r="E3" s="52" t="s">
        <v>59</v>
      </c>
      <c r="F3" s="52" t="s">
        <v>59</v>
      </c>
      <c r="G3" s="52" t="s">
        <v>59</v>
      </c>
      <c r="H3" s="52" t="s">
        <v>59</v>
      </c>
      <c r="I3" s="52" t="s">
        <v>59</v>
      </c>
      <c r="J3" s="52" t="s">
        <v>59</v>
      </c>
      <c r="K3" s="52" t="s">
        <v>59</v>
      </c>
      <c r="L3" s="52" t="s">
        <v>59</v>
      </c>
      <c r="M3" s="52" t="s">
        <v>59</v>
      </c>
      <c r="N3" s="52" t="s">
        <v>59</v>
      </c>
      <c r="O3" s="52" t="s">
        <v>59</v>
      </c>
      <c r="P3" s="54"/>
      <c r="Q3" s="52" t="s">
        <v>59</v>
      </c>
      <c r="R3" s="52" t="s">
        <v>59</v>
      </c>
      <c r="S3" s="52" t="s">
        <v>59</v>
      </c>
      <c r="T3" s="52" t="s">
        <v>59</v>
      </c>
      <c r="U3" s="54" t="s">
        <v>59</v>
      </c>
      <c r="V3" s="55"/>
      <c r="W3" s="56"/>
    </row>
    <row r="4" spans="1:23" s="57" customFormat="1" ht="25.5" x14ac:dyDescent="0.2">
      <c r="A4" s="52" t="s">
        <v>55</v>
      </c>
      <c r="B4" s="52" t="s">
        <v>56</v>
      </c>
      <c r="C4" s="53" t="s">
        <v>62</v>
      </c>
      <c r="D4" s="52" t="s">
        <v>63</v>
      </c>
      <c r="E4" s="52" t="s">
        <v>59</v>
      </c>
      <c r="F4" s="52" t="s">
        <v>59</v>
      </c>
      <c r="G4" s="52" t="s">
        <v>59</v>
      </c>
      <c r="H4" s="52" t="s">
        <v>59</v>
      </c>
      <c r="I4" s="52" t="s">
        <v>59</v>
      </c>
      <c r="J4" s="52" t="s">
        <v>59</v>
      </c>
      <c r="K4" s="52" t="s">
        <v>59</v>
      </c>
      <c r="L4" s="52" t="s">
        <v>59</v>
      </c>
      <c r="M4" s="52" t="s">
        <v>59</v>
      </c>
      <c r="N4" s="52" t="s">
        <v>59</v>
      </c>
      <c r="O4" s="52" t="s">
        <v>59</v>
      </c>
      <c r="P4" s="54"/>
      <c r="Q4" s="52" t="s">
        <v>59</v>
      </c>
      <c r="R4" s="52" t="s">
        <v>59</v>
      </c>
      <c r="S4" s="52" t="s">
        <v>59</v>
      </c>
      <c r="T4" s="52" t="s">
        <v>59</v>
      </c>
      <c r="U4" s="54" t="s">
        <v>59</v>
      </c>
      <c r="V4" s="55"/>
      <c r="W4" s="56"/>
    </row>
    <row r="5" spans="1:23" s="57" customFormat="1" ht="25.5" x14ac:dyDescent="0.2">
      <c r="A5" s="52" t="s">
        <v>55</v>
      </c>
      <c r="B5" s="52" t="s">
        <v>56</v>
      </c>
      <c r="C5" s="53" t="s">
        <v>64</v>
      </c>
      <c r="D5" s="52" t="s">
        <v>65</v>
      </c>
      <c r="E5" s="52" t="s">
        <v>59</v>
      </c>
      <c r="F5" s="52" t="s">
        <v>59</v>
      </c>
      <c r="G5" s="52" t="s">
        <v>59</v>
      </c>
      <c r="H5" s="52" t="s">
        <v>59</v>
      </c>
      <c r="I5" s="52" t="s">
        <v>59</v>
      </c>
      <c r="J5" s="52" t="s">
        <v>59</v>
      </c>
      <c r="K5" s="52" t="s">
        <v>59</v>
      </c>
      <c r="L5" s="52" t="s">
        <v>59</v>
      </c>
      <c r="M5" s="52" t="s">
        <v>59</v>
      </c>
      <c r="N5" s="52" t="s">
        <v>59</v>
      </c>
      <c r="O5" s="52" t="s">
        <v>59</v>
      </c>
      <c r="P5" s="54"/>
      <c r="Q5" s="52" t="s">
        <v>59</v>
      </c>
      <c r="R5" s="52" t="s">
        <v>59</v>
      </c>
      <c r="S5" s="52" t="s">
        <v>59</v>
      </c>
      <c r="T5" s="52" t="s">
        <v>59</v>
      </c>
      <c r="U5" s="54" t="s">
        <v>59</v>
      </c>
      <c r="V5" s="55"/>
      <c r="W5" s="56"/>
    </row>
    <row r="6" spans="1:23" s="57" customFormat="1" ht="25.5" x14ac:dyDescent="0.2">
      <c r="A6" s="52" t="s">
        <v>55</v>
      </c>
      <c r="B6" s="52" t="s">
        <v>56</v>
      </c>
      <c r="C6" s="53" t="s">
        <v>66</v>
      </c>
      <c r="D6" s="52" t="s">
        <v>67</v>
      </c>
      <c r="E6" s="52" t="s">
        <v>59</v>
      </c>
      <c r="F6" s="52" t="s">
        <v>59</v>
      </c>
      <c r="G6" s="52" t="s">
        <v>59</v>
      </c>
      <c r="H6" s="52" t="s">
        <v>59</v>
      </c>
      <c r="I6" s="52" t="s">
        <v>59</v>
      </c>
      <c r="J6" s="52" t="s">
        <v>59</v>
      </c>
      <c r="K6" s="52" t="s">
        <v>59</v>
      </c>
      <c r="L6" s="52" t="s">
        <v>59</v>
      </c>
      <c r="M6" s="52" t="s">
        <v>59</v>
      </c>
      <c r="N6" s="52" t="s">
        <v>59</v>
      </c>
      <c r="O6" s="52" t="s">
        <v>59</v>
      </c>
      <c r="P6" s="54"/>
      <c r="Q6" s="52" t="s">
        <v>59</v>
      </c>
      <c r="R6" s="52" t="s">
        <v>59</v>
      </c>
      <c r="S6" s="52" t="s">
        <v>59</v>
      </c>
      <c r="T6" s="52" t="s">
        <v>59</v>
      </c>
      <c r="U6" s="54" t="s">
        <v>59</v>
      </c>
      <c r="V6" s="55"/>
      <c r="W6" s="56"/>
    </row>
    <row r="7" spans="1:23" s="57" customFormat="1" ht="25.5" x14ac:dyDescent="0.2">
      <c r="A7" s="52" t="s">
        <v>55</v>
      </c>
      <c r="B7" s="52" t="s">
        <v>56</v>
      </c>
      <c r="C7" s="53" t="s">
        <v>68</v>
      </c>
      <c r="D7" s="52" t="s">
        <v>69</v>
      </c>
      <c r="E7" s="52" t="s">
        <v>59</v>
      </c>
      <c r="F7" s="52" t="s">
        <v>59</v>
      </c>
      <c r="G7" s="52" t="s">
        <v>59</v>
      </c>
      <c r="H7" s="52" t="s">
        <v>59</v>
      </c>
      <c r="I7" s="52" t="s">
        <v>59</v>
      </c>
      <c r="J7" s="52" t="s">
        <v>59</v>
      </c>
      <c r="K7" s="52" t="s">
        <v>59</v>
      </c>
      <c r="L7" s="52" t="s">
        <v>59</v>
      </c>
      <c r="M7" s="52" t="s">
        <v>59</v>
      </c>
      <c r="N7" s="52" t="s">
        <v>59</v>
      </c>
      <c r="O7" s="52" t="s">
        <v>59</v>
      </c>
      <c r="P7" s="54"/>
      <c r="Q7" s="52" t="s">
        <v>59</v>
      </c>
      <c r="R7" s="52" t="s">
        <v>59</v>
      </c>
      <c r="S7" s="52" t="s">
        <v>59</v>
      </c>
      <c r="T7" s="52" t="s">
        <v>59</v>
      </c>
      <c r="U7" s="54" t="s">
        <v>59</v>
      </c>
      <c r="V7" s="55"/>
      <c r="W7" s="56"/>
    </row>
    <row r="8" spans="1:23" s="57" customFormat="1" ht="25.5" x14ac:dyDescent="0.2">
      <c r="A8" s="52" t="s">
        <v>55</v>
      </c>
      <c r="B8" s="52" t="s">
        <v>56</v>
      </c>
      <c r="C8" s="53" t="s">
        <v>70</v>
      </c>
      <c r="D8" s="52" t="s">
        <v>71</v>
      </c>
      <c r="E8" s="52" t="s">
        <v>59</v>
      </c>
      <c r="F8" s="52" t="s">
        <v>59</v>
      </c>
      <c r="G8" s="52" t="s">
        <v>59</v>
      </c>
      <c r="H8" s="52" t="s">
        <v>59</v>
      </c>
      <c r="I8" s="52" t="s">
        <v>59</v>
      </c>
      <c r="J8" s="52" t="s">
        <v>59</v>
      </c>
      <c r="K8" s="52" t="s">
        <v>59</v>
      </c>
      <c r="L8" s="52" t="s">
        <v>59</v>
      </c>
      <c r="M8" s="52" t="s">
        <v>59</v>
      </c>
      <c r="N8" s="52" t="s">
        <v>59</v>
      </c>
      <c r="O8" s="52" t="s">
        <v>59</v>
      </c>
      <c r="P8" s="54"/>
      <c r="Q8" s="52" t="s">
        <v>59</v>
      </c>
      <c r="R8" s="52" t="s">
        <v>59</v>
      </c>
      <c r="S8" s="52" t="s">
        <v>59</v>
      </c>
      <c r="T8" s="52" t="s">
        <v>59</v>
      </c>
      <c r="U8" s="54" t="s">
        <v>59</v>
      </c>
      <c r="V8" s="55"/>
      <c r="W8" s="56"/>
    </row>
    <row r="9" spans="1:23" s="57" customFormat="1" ht="25.5" x14ac:dyDescent="0.2">
      <c r="A9" s="52" t="s">
        <v>55</v>
      </c>
      <c r="B9" s="52" t="s">
        <v>56</v>
      </c>
      <c r="C9" s="53" t="s">
        <v>72</v>
      </c>
      <c r="D9" s="52" t="s">
        <v>73</v>
      </c>
      <c r="E9" s="52" t="s">
        <v>59</v>
      </c>
      <c r="F9" s="52" t="s">
        <v>59</v>
      </c>
      <c r="G9" s="52" t="s">
        <v>59</v>
      </c>
      <c r="H9" s="52" t="s">
        <v>59</v>
      </c>
      <c r="I9" s="52" t="s">
        <v>59</v>
      </c>
      <c r="J9" s="52" t="s">
        <v>59</v>
      </c>
      <c r="K9" s="52" t="s">
        <v>59</v>
      </c>
      <c r="L9" s="52" t="s">
        <v>59</v>
      </c>
      <c r="M9" s="52" t="s">
        <v>59</v>
      </c>
      <c r="N9" s="52" t="s">
        <v>59</v>
      </c>
      <c r="O9" s="52" t="s">
        <v>59</v>
      </c>
      <c r="P9" s="54"/>
      <c r="Q9" s="52" t="s">
        <v>59</v>
      </c>
      <c r="R9" s="52" t="s">
        <v>59</v>
      </c>
      <c r="S9" s="52" t="s">
        <v>59</v>
      </c>
      <c r="T9" s="52" t="s">
        <v>59</v>
      </c>
      <c r="U9" s="54" t="s">
        <v>59</v>
      </c>
      <c r="V9" s="55"/>
      <c r="W9" s="56"/>
    </row>
    <row r="10" spans="1:23" s="57" customFormat="1" ht="25.5" x14ac:dyDescent="0.2">
      <c r="A10" s="52" t="s">
        <v>55</v>
      </c>
      <c r="B10" s="52" t="s">
        <v>56</v>
      </c>
      <c r="C10" s="53" t="s">
        <v>74</v>
      </c>
      <c r="D10" s="52" t="s">
        <v>75</v>
      </c>
      <c r="E10" s="52" t="s">
        <v>59</v>
      </c>
      <c r="F10" s="52" t="s">
        <v>59</v>
      </c>
      <c r="G10" s="52" t="s">
        <v>59</v>
      </c>
      <c r="H10" s="52" t="s">
        <v>59</v>
      </c>
      <c r="I10" s="52" t="s">
        <v>59</v>
      </c>
      <c r="J10" s="52" t="s">
        <v>59</v>
      </c>
      <c r="K10" s="52" t="s">
        <v>59</v>
      </c>
      <c r="L10" s="52" t="s">
        <v>59</v>
      </c>
      <c r="M10" s="52" t="s">
        <v>59</v>
      </c>
      <c r="N10" s="52" t="s">
        <v>59</v>
      </c>
      <c r="O10" s="52" t="s">
        <v>59</v>
      </c>
      <c r="P10" s="54"/>
      <c r="Q10" s="52" t="s">
        <v>59</v>
      </c>
      <c r="R10" s="52" t="s">
        <v>59</v>
      </c>
      <c r="S10" s="52" t="s">
        <v>59</v>
      </c>
      <c r="T10" s="52" t="s">
        <v>59</v>
      </c>
      <c r="U10" s="54" t="s">
        <v>59</v>
      </c>
      <c r="V10" s="55"/>
      <c r="W10" s="56"/>
    </row>
    <row r="11" spans="1:23" s="57" customFormat="1" ht="25.5" x14ac:dyDescent="0.2">
      <c r="A11" s="52" t="s">
        <v>55</v>
      </c>
      <c r="B11" s="52" t="s">
        <v>56</v>
      </c>
      <c r="C11" s="53" t="s">
        <v>76</v>
      </c>
      <c r="D11" s="52" t="s">
        <v>77</v>
      </c>
      <c r="E11" s="52" t="s">
        <v>59</v>
      </c>
      <c r="F11" s="52" t="s">
        <v>59</v>
      </c>
      <c r="G11" s="52" t="s">
        <v>59</v>
      </c>
      <c r="H11" s="52" t="s">
        <v>59</v>
      </c>
      <c r="I11" s="52" t="s">
        <v>59</v>
      </c>
      <c r="J11" s="52" t="s">
        <v>59</v>
      </c>
      <c r="K11" s="52" t="s">
        <v>59</v>
      </c>
      <c r="L11" s="52" t="s">
        <v>59</v>
      </c>
      <c r="M11" s="52" t="s">
        <v>59</v>
      </c>
      <c r="N11" s="52" t="s">
        <v>59</v>
      </c>
      <c r="O11" s="52" t="s">
        <v>59</v>
      </c>
      <c r="P11" s="54"/>
      <c r="Q11" s="52" t="s">
        <v>59</v>
      </c>
      <c r="R11" s="52" t="s">
        <v>59</v>
      </c>
      <c r="S11" s="52" t="s">
        <v>59</v>
      </c>
      <c r="T11" s="52" t="s">
        <v>59</v>
      </c>
      <c r="U11" s="54" t="s">
        <v>59</v>
      </c>
      <c r="V11" s="55"/>
      <c r="W11" s="56"/>
    </row>
    <row r="12" spans="1:23" s="57" customFormat="1" ht="25.5" x14ac:dyDescent="0.2">
      <c r="A12" s="52" t="s">
        <v>55</v>
      </c>
      <c r="B12" s="52" t="s">
        <v>56</v>
      </c>
      <c r="C12" s="53" t="s">
        <v>78</v>
      </c>
      <c r="D12" s="52" t="s">
        <v>79</v>
      </c>
      <c r="E12" s="52" t="s">
        <v>59</v>
      </c>
      <c r="F12" s="52" t="s">
        <v>59</v>
      </c>
      <c r="G12" s="52" t="s">
        <v>59</v>
      </c>
      <c r="H12" s="52" t="s">
        <v>59</v>
      </c>
      <c r="I12" s="52" t="s">
        <v>59</v>
      </c>
      <c r="J12" s="52" t="s">
        <v>59</v>
      </c>
      <c r="K12" s="52" t="s">
        <v>59</v>
      </c>
      <c r="L12" s="52" t="s">
        <v>59</v>
      </c>
      <c r="M12" s="52" t="s">
        <v>59</v>
      </c>
      <c r="N12" s="52" t="s">
        <v>59</v>
      </c>
      <c r="O12" s="52" t="s">
        <v>59</v>
      </c>
      <c r="P12" s="54"/>
      <c r="Q12" s="52" t="s">
        <v>59</v>
      </c>
      <c r="R12" s="52" t="s">
        <v>59</v>
      </c>
      <c r="S12" s="52" t="s">
        <v>59</v>
      </c>
      <c r="T12" s="52" t="s">
        <v>59</v>
      </c>
      <c r="U12" s="54" t="s">
        <v>59</v>
      </c>
      <c r="V12" s="55"/>
      <c r="W12" s="56"/>
    </row>
    <row r="13" spans="1:23" s="57" customFormat="1" ht="25.5" x14ac:dyDescent="0.2">
      <c r="A13" s="52" t="s">
        <v>55</v>
      </c>
      <c r="B13" s="52" t="s">
        <v>56</v>
      </c>
      <c r="C13" s="53" t="s">
        <v>80</v>
      </c>
      <c r="D13" s="52" t="s">
        <v>81</v>
      </c>
      <c r="E13" s="52" t="s">
        <v>59</v>
      </c>
      <c r="F13" s="52" t="s">
        <v>59</v>
      </c>
      <c r="G13" s="52" t="s">
        <v>59</v>
      </c>
      <c r="H13" s="52" t="s">
        <v>59</v>
      </c>
      <c r="I13" s="52" t="s">
        <v>59</v>
      </c>
      <c r="J13" s="52" t="s">
        <v>59</v>
      </c>
      <c r="K13" s="52" t="s">
        <v>59</v>
      </c>
      <c r="L13" s="52" t="s">
        <v>59</v>
      </c>
      <c r="M13" s="52" t="s">
        <v>59</v>
      </c>
      <c r="N13" s="52" t="s">
        <v>59</v>
      </c>
      <c r="O13" s="52" t="s">
        <v>59</v>
      </c>
      <c r="P13" s="54"/>
      <c r="Q13" s="52" t="s">
        <v>59</v>
      </c>
      <c r="R13" s="52" t="s">
        <v>59</v>
      </c>
      <c r="S13" s="52" t="s">
        <v>59</v>
      </c>
      <c r="T13" s="52" t="s">
        <v>59</v>
      </c>
      <c r="U13" s="54" t="s">
        <v>59</v>
      </c>
      <c r="V13" s="55"/>
      <c r="W13" s="56"/>
    </row>
    <row r="14" spans="1:23" s="57" customFormat="1" ht="25.5" x14ac:dyDescent="0.2">
      <c r="A14" s="52" t="s">
        <v>55</v>
      </c>
      <c r="B14" s="52" t="s">
        <v>56</v>
      </c>
      <c r="C14" s="53" t="s">
        <v>82</v>
      </c>
      <c r="D14" s="52" t="s">
        <v>83</v>
      </c>
      <c r="E14" s="52" t="s">
        <v>59</v>
      </c>
      <c r="F14" s="52" t="s">
        <v>59</v>
      </c>
      <c r="G14" s="52" t="s">
        <v>59</v>
      </c>
      <c r="H14" s="52" t="s">
        <v>59</v>
      </c>
      <c r="I14" s="52" t="s">
        <v>59</v>
      </c>
      <c r="J14" s="52" t="s">
        <v>59</v>
      </c>
      <c r="K14" s="52" t="s">
        <v>59</v>
      </c>
      <c r="L14" s="52" t="s">
        <v>59</v>
      </c>
      <c r="M14" s="52" t="s">
        <v>59</v>
      </c>
      <c r="N14" s="52" t="s">
        <v>59</v>
      </c>
      <c r="O14" s="52" t="s">
        <v>59</v>
      </c>
      <c r="P14" s="54"/>
      <c r="Q14" s="52" t="s">
        <v>59</v>
      </c>
      <c r="R14" s="52" t="s">
        <v>59</v>
      </c>
      <c r="S14" s="52" t="s">
        <v>59</v>
      </c>
      <c r="T14" s="52" t="s">
        <v>59</v>
      </c>
      <c r="U14" s="54" t="s">
        <v>59</v>
      </c>
      <c r="V14" s="55"/>
      <c r="W14" s="56"/>
    </row>
    <row r="15" spans="1:23" s="57" customFormat="1" ht="25.5" x14ac:dyDescent="0.2">
      <c r="A15" s="52" t="s">
        <v>55</v>
      </c>
      <c r="B15" s="52" t="s">
        <v>56</v>
      </c>
      <c r="C15" s="53" t="s">
        <v>84</v>
      </c>
      <c r="D15" s="52" t="s">
        <v>85</v>
      </c>
      <c r="E15" s="52" t="s">
        <v>59</v>
      </c>
      <c r="F15" s="52" t="s">
        <v>59</v>
      </c>
      <c r="G15" s="52" t="s">
        <v>59</v>
      </c>
      <c r="H15" s="52" t="s">
        <v>59</v>
      </c>
      <c r="I15" s="52" t="s">
        <v>59</v>
      </c>
      <c r="J15" s="52" t="s">
        <v>59</v>
      </c>
      <c r="K15" s="52" t="s">
        <v>59</v>
      </c>
      <c r="L15" s="52" t="s">
        <v>59</v>
      </c>
      <c r="M15" s="52" t="s">
        <v>59</v>
      </c>
      <c r="N15" s="52" t="s">
        <v>59</v>
      </c>
      <c r="O15" s="52" t="s">
        <v>59</v>
      </c>
      <c r="P15" s="54"/>
      <c r="Q15" s="52" t="s">
        <v>59</v>
      </c>
      <c r="R15" s="52" t="s">
        <v>59</v>
      </c>
      <c r="S15" s="52" t="s">
        <v>59</v>
      </c>
      <c r="T15" s="52" t="s">
        <v>59</v>
      </c>
      <c r="U15" s="54" t="s">
        <v>59</v>
      </c>
      <c r="V15" s="55"/>
      <c r="W15" s="56"/>
    </row>
    <row r="16" spans="1:23" s="57" customFormat="1" ht="25.5" x14ac:dyDescent="0.2">
      <c r="A16" s="52" t="s">
        <v>55</v>
      </c>
      <c r="B16" s="52" t="s">
        <v>56</v>
      </c>
      <c r="C16" s="53" t="s">
        <v>86</v>
      </c>
      <c r="D16" s="52" t="s">
        <v>87</v>
      </c>
      <c r="E16" s="52" t="s">
        <v>59</v>
      </c>
      <c r="F16" s="52" t="s">
        <v>59</v>
      </c>
      <c r="G16" s="52" t="s">
        <v>59</v>
      </c>
      <c r="H16" s="52" t="s">
        <v>59</v>
      </c>
      <c r="I16" s="52" t="s">
        <v>59</v>
      </c>
      <c r="J16" s="52" t="s">
        <v>59</v>
      </c>
      <c r="K16" s="52" t="s">
        <v>59</v>
      </c>
      <c r="L16" s="52" t="s">
        <v>59</v>
      </c>
      <c r="M16" s="52" t="s">
        <v>59</v>
      </c>
      <c r="N16" s="52" t="s">
        <v>59</v>
      </c>
      <c r="O16" s="52" t="s">
        <v>59</v>
      </c>
      <c r="P16" s="54"/>
      <c r="Q16" s="52" t="s">
        <v>59</v>
      </c>
      <c r="R16" s="52" t="s">
        <v>59</v>
      </c>
      <c r="S16" s="52" t="s">
        <v>59</v>
      </c>
      <c r="T16" s="52" t="s">
        <v>59</v>
      </c>
      <c r="U16" s="54" t="s">
        <v>59</v>
      </c>
      <c r="V16" s="55"/>
      <c r="W16" s="56"/>
    </row>
    <row r="17" spans="1:23" s="57" customFormat="1" ht="25.5" x14ac:dyDescent="0.2">
      <c r="A17" s="52" t="s">
        <v>55</v>
      </c>
      <c r="B17" s="52" t="s">
        <v>56</v>
      </c>
      <c r="C17" s="53" t="s">
        <v>88</v>
      </c>
      <c r="D17" s="52" t="s">
        <v>89</v>
      </c>
      <c r="E17" s="52" t="s">
        <v>59</v>
      </c>
      <c r="F17" s="52" t="s">
        <v>59</v>
      </c>
      <c r="G17" s="52" t="s">
        <v>59</v>
      </c>
      <c r="H17" s="52" t="s">
        <v>59</v>
      </c>
      <c r="I17" s="52" t="s">
        <v>59</v>
      </c>
      <c r="J17" s="52" t="s">
        <v>59</v>
      </c>
      <c r="K17" s="52" t="s">
        <v>59</v>
      </c>
      <c r="L17" s="52" t="s">
        <v>59</v>
      </c>
      <c r="M17" s="52" t="s">
        <v>59</v>
      </c>
      <c r="N17" s="52" t="s">
        <v>59</v>
      </c>
      <c r="O17" s="52" t="s">
        <v>59</v>
      </c>
      <c r="P17" s="54"/>
      <c r="Q17" s="52" t="s">
        <v>59</v>
      </c>
      <c r="R17" s="52" t="s">
        <v>59</v>
      </c>
      <c r="S17" s="52" t="s">
        <v>59</v>
      </c>
      <c r="T17" s="52" t="s">
        <v>59</v>
      </c>
      <c r="U17" s="54" t="s">
        <v>59</v>
      </c>
      <c r="V17" s="55"/>
      <c r="W17" s="56"/>
    </row>
    <row r="18" spans="1:23" s="57" customFormat="1" ht="25.5" x14ac:dyDescent="0.2">
      <c r="A18" s="52" t="s">
        <v>55</v>
      </c>
      <c r="B18" s="52" t="s">
        <v>56</v>
      </c>
      <c r="C18" s="53" t="s">
        <v>90</v>
      </c>
      <c r="D18" s="52" t="s">
        <v>91</v>
      </c>
      <c r="E18" s="52" t="s">
        <v>59</v>
      </c>
      <c r="F18" s="52" t="s">
        <v>59</v>
      </c>
      <c r="G18" s="52" t="s">
        <v>59</v>
      </c>
      <c r="H18" s="52" t="s">
        <v>59</v>
      </c>
      <c r="I18" s="52" t="s">
        <v>59</v>
      </c>
      <c r="J18" s="52" t="s">
        <v>59</v>
      </c>
      <c r="K18" s="52" t="s">
        <v>59</v>
      </c>
      <c r="L18" s="52" t="s">
        <v>59</v>
      </c>
      <c r="M18" s="52" t="s">
        <v>59</v>
      </c>
      <c r="N18" s="52" t="s">
        <v>59</v>
      </c>
      <c r="O18" s="52" t="s">
        <v>59</v>
      </c>
      <c r="P18" s="54"/>
      <c r="Q18" s="52" t="s">
        <v>59</v>
      </c>
      <c r="R18" s="52" t="s">
        <v>59</v>
      </c>
      <c r="S18" s="52" t="s">
        <v>59</v>
      </c>
      <c r="T18" s="52" t="s">
        <v>59</v>
      </c>
      <c r="U18" s="54" t="s">
        <v>59</v>
      </c>
      <c r="V18" s="55"/>
      <c r="W18" s="56"/>
    </row>
    <row r="19" spans="1:23" s="57" customFormat="1" ht="25.5" x14ac:dyDescent="0.2">
      <c r="A19" s="52" t="s">
        <v>55</v>
      </c>
      <c r="B19" s="52" t="s">
        <v>56</v>
      </c>
      <c r="C19" s="53" t="s">
        <v>92</v>
      </c>
      <c r="D19" s="52" t="s">
        <v>93</v>
      </c>
      <c r="E19" s="52" t="s">
        <v>59</v>
      </c>
      <c r="F19" s="52" t="s">
        <v>59</v>
      </c>
      <c r="G19" s="52" t="s">
        <v>59</v>
      </c>
      <c r="H19" s="52" t="s">
        <v>59</v>
      </c>
      <c r="I19" s="52" t="s">
        <v>59</v>
      </c>
      <c r="J19" s="52" t="s">
        <v>59</v>
      </c>
      <c r="K19" s="52" t="s">
        <v>59</v>
      </c>
      <c r="L19" s="52" t="s">
        <v>59</v>
      </c>
      <c r="M19" s="52" t="s">
        <v>59</v>
      </c>
      <c r="N19" s="52" t="s">
        <v>59</v>
      </c>
      <c r="O19" s="52" t="s">
        <v>59</v>
      </c>
      <c r="P19" s="54"/>
      <c r="Q19" s="52" t="s">
        <v>59</v>
      </c>
      <c r="R19" s="52" t="s">
        <v>59</v>
      </c>
      <c r="S19" s="52" t="s">
        <v>59</v>
      </c>
      <c r="T19" s="52" t="s">
        <v>59</v>
      </c>
      <c r="U19" s="54" t="s">
        <v>59</v>
      </c>
      <c r="V19" s="55"/>
      <c r="W19" s="56"/>
    </row>
    <row r="20" spans="1:23" s="57" customFormat="1" ht="25.5" x14ac:dyDescent="0.2">
      <c r="A20" s="52" t="s">
        <v>55</v>
      </c>
      <c r="B20" s="52" t="s">
        <v>56</v>
      </c>
      <c r="C20" s="53" t="s">
        <v>94</v>
      </c>
      <c r="D20" s="52" t="s">
        <v>95</v>
      </c>
      <c r="E20" s="52" t="s">
        <v>59</v>
      </c>
      <c r="F20" s="52" t="s">
        <v>59</v>
      </c>
      <c r="G20" s="52" t="s">
        <v>59</v>
      </c>
      <c r="H20" s="52" t="s">
        <v>59</v>
      </c>
      <c r="I20" s="52" t="s">
        <v>59</v>
      </c>
      <c r="J20" s="52" t="s">
        <v>59</v>
      </c>
      <c r="K20" s="52" t="s">
        <v>59</v>
      </c>
      <c r="L20" s="52" t="s">
        <v>59</v>
      </c>
      <c r="M20" s="52" t="s">
        <v>59</v>
      </c>
      <c r="N20" s="52" t="s">
        <v>59</v>
      </c>
      <c r="O20" s="52" t="s">
        <v>59</v>
      </c>
      <c r="P20" s="54"/>
      <c r="Q20" s="52" t="s">
        <v>59</v>
      </c>
      <c r="R20" s="52" t="s">
        <v>59</v>
      </c>
      <c r="S20" s="52" t="s">
        <v>59</v>
      </c>
      <c r="T20" s="52" t="s">
        <v>59</v>
      </c>
      <c r="U20" s="54" t="s">
        <v>59</v>
      </c>
      <c r="V20" s="55"/>
      <c r="W20" s="56"/>
    </row>
    <row r="21" spans="1:23" s="57" customFormat="1" ht="25.5" x14ac:dyDescent="0.2">
      <c r="A21" s="52" t="s">
        <v>55</v>
      </c>
      <c r="B21" s="52" t="s">
        <v>56</v>
      </c>
      <c r="C21" s="53" t="s">
        <v>96</v>
      </c>
      <c r="D21" s="52" t="s">
        <v>97</v>
      </c>
      <c r="E21" s="52" t="s">
        <v>59</v>
      </c>
      <c r="F21" s="52" t="s">
        <v>59</v>
      </c>
      <c r="G21" s="52" t="s">
        <v>59</v>
      </c>
      <c r="H21" s="52" t="s">
        <v>59</v>
      </c>
      <c r="I21" s="52" t="s">
        <v>59</v>
      </c>
      <c r="J21" s="52" t="s">
        <v>59</v>
      </c>
      <c r="K21" s="52" t="s">
        <v>59</v>
      </c>
      <c r="L21" s="52" t="s">
        <v>59</v>
      </c>
      <c r="M21" s="52" t="s">
        <v>59</v>
      </c>
      <c r="N21" s="52" t="s">
        <v>59</v>
      </c>
      <c r="O21" s="52" t="s">
        <v>59</v>
      </c>
      <c r="P21" s="54"/>
      <c r="Q21" s="52" t="s">
        <v>59</v>
      </c>
      <c r="R21" s="52" t="s">
        <v>59</v>
      </c>
      <c r="S21" s="52" t="s">
        <v>59</v>
      </c>
      <c r="T21" s="52" t="s">
        <v>59</v>
      </c>
      <c r="U21" s="54" t="s">
        <v>59</v>
      </c>
      <c r="V21" s="55"/>
      <c r="W21" s="56"/>
    </row>
    <row r="22" spans="1:23" s="57" customFormat="1" ht="25.5" x14ac:dyDescent="0.2">
      <c r="A22" s="52" t="s">
        <v>55</v>
      </c>
      <c r="B22" s="52" t="s">
        <v>56</v>
      </c>
      <c r="C22" s="53" t="s">
        <v>98</v>
      </c>
      <c r="D22" s="52" t="s">
        <v>99</v>
      </c>
      <c r="E22" s="52" t="s">
        <v>59</v>
      </c>
      <c r="F22" s="52" t="s">
        <v>59</v>
      </c>
      <c r="G22" s="52" t="s">
        <v>59</v>
      </c>
      <c r="H22" s="52" t="s">
        <v>59</v>
      </c>
      <c r="I22" s="52" t="s">
        <v>59</v>
      </c>
      <c r="J22" s="52" t="s">
        <v>59</v>
      </c>
      <c r="K22" s="52" t="s">
        <v>59</v>
      </c>
      <c r="L22" s="52" t="s">
        <v>59</v>
      </c>
      <c r="M22" s="52" t="s">
        <v>59</v>
      </c>
      <c r="N22" s="52" t="s">
        <v>59</v>
      </c>
      <c r="O22" s="52" t="s">
        <v>59</v>
      </c>
      <c r="P22" s="54"/>
      <c r="Q22" s="52" t="s">
        <v>59</v>
      </c>
      <c r="R22" s="52" t="s">
        <v>59</v>
      </c>
      <c r="S22" s="52" t="s">
        <v>59</v>
      </c>
      <c r="T22" s="52" t="s">
        <v>59</v>
      </c>
      <c r="U22" s="54" t="s">
        <v>59</v>
      </c>
      <c r="V22" s="55"/>
      <c r="W22" s="56"/>
    </row>
    <row r="23" spans="1:23" s="57" customFormat="1" ht="25.5" x14ac:dyDescent="0.2">
      <c r="A23" s="52" t="s">
        <v>55</v>
      </c>
      <c r="B23" s="52" t="s">
        <v>56</v>
      </c>
      <c r="C23" s="53" t="s">
        <v>100</v>
      </c>
      <c r="D23" s="52" t="s">
        <v>101</v>
      </c>
      <c r="E23" s="52" t="s">
        <v>59</v>
      </c>
      <c r="F23" s="52" t="s">
        <v>59</v>
      </c>
      <c r="G23" s="52" t="s">
        <v>59</v>
      </c>
      <c r="H23" s="52" t="s">
        <v>59</v>
      </c>
      <c r="I23" s="52" t="s">
        <v>59</v>
      </c>
      <c r="J23" s="52" t="s">
        <v>59</v>
      </c>
      <c r="K23" s="52" t="s">
        <v>59</v>
      </c>
      <c r="L23" s="52" t="s">
        <v>59</v>
      </c>
      <c r="M23" s="52" t="s">
        <v>59</v>
      </c>
      <c r="N23" s="52" t="s">
        <v>59</v>
      </c>
      <c r="O23" s="52" t="s">
        <v>59</v>
      </c>
      <c r="P23" s="54"/>
      <c r="Q23" s="52" t="s">
        <v>59</v>
      </c>
      <c r="R23" s="52" t="s">
        <v>59</v>
      </c>
      <c r="S23" s="52" t="s">
        <v>59</v>
      </c>
      <c r="T23" s="52" t="s">
        <v>59</v>
      </c>
      <c r="U23" s="54" t="s">
        <v>59</v>
      </c>
      <c r="V23" s="55"/>
      <c r="W23" s="56"/>
    </row>
    <row r="24" spans="1:23" s="57" customFormat="1" ht="25.5" x14ac:dyDescent="0.2">
      <c r="A24" s="52" t="s">
        <v>55</v>
      </c>
      <c r="B24" s="52" t="s">
        <v>56</v>
      </c>
      <c r="C24" s="53" t="s">
        <v>102</v>
      </c>
      <c r="D24" s="52" t="s">
        <v>103</v>
      </c>
      <c r="E24" s="52" t="s">
        <v>59</v>
      </c>
      <c r="F24" s="52" t="s">
        <v>59</v>
      </c>
      <c r="G24" s="52" t="s">
        <v>59</v>
      </c>
      <c r="H24" s="52" t="s">
        <v>59</v>
      </c>
      <c r="I24" s="52" t="s">
        <v>59</v>
      </c>
      <c r="J24" s="52" t="s">
        <v>59</v>
      </c>
      <c r="K24" s="52" t="s">
        <v>59</v>
      </c>
      <c r="L24" s="52" t="s">
        <v>59</v>
      </c>
      <c r="M24" s="52" t="s">
        <v>59</v>
      </c>
      <c r="N24" s="52" t="s">
        <v>59</v>
      </c>
      <c r="O24" s="52" t="s">
        <v>59</v>
      </c>
      <c r="P24" s="54"/>
      <c r="Q24" s="52" t="s">
        <v>59</v>
      </c>
      <c r="R24" s="52" t="s">
        <v>59</v>
      </c>
      <c r="S24" s="52" t="s">
        <v>59</v>
      </c>
      <c r="T24" s="52" t="s">
        <v>59</v>
      </c>
      <c r="U24" s="54" t="s">
        <v>59</v>
      </c>
      <c r="V24" s="55"/>
      <c r="W24" s="56"/>
    </row>
    <row r="25" spans="1:23" s="57" customFormat="1" ht="25.5" x14ac:dyDescent="0.2">
      <c r="A25" s="52" t="s">
        <v>55</v>
      </c>
      <c r="B25" s="52" t="s">
        <v>56</v>
      </c>
      <c r="C25" s="53" t="s">
        <v>104</v>
      </c>
      <c r="D25" s="52" t="s">
        <v>105</v>
      </c>
      <c r="E25" s="52" t="s">
        <v>59</v>
      </c>
      <c r="F25" s="52" t="s">
        <v>59</v>
      </c>
      <c r="G25" s="52" t="s">
        <v>59</v>
      </c>
      <c r="H25" s="52" t="s">
        <v>59</v>
      </c>
      <c r="I25" s="52" t="s">
        <v>59</v>
      </c>
      <c r="J25" s="52" t="s">
        <v>59</v>
      </c>
      <c r="K25" s="52" t="s">
        <v>59</v>
      </c>
      <c r="L25" s="52" t="s">
        <v>59</v>
      </c>
      <c r="M25" s="52" t="s">
        <v>59</v>
      </c>
      <c r="N25" s="52" t="s">
        <v>59</v>
      </c>
      <c r="O25" s="52" t="s">
        <v>59</v>
      </c>
      <c r="P25" s="54"/>
      <c r="Q25" s="52" t="s">
        <v>59</v>
      </c>
      <c r="R25" s="52" t="s">
        <v>59</v>
      </c>
      <c r="S25" s="52" t="s">
        <v>59</v>
      </c>
      <c r="T25" s="52" t="s">
        <v>59</v>
      </c>
      <c r="U25" s="54" t="s">
        <v>59</v>
      </c>
      <c r="V25" s="55"/>
      <c r="W25" s="56"/>
    </row>
    <row r="26" spans="1:23" s="57" customFormat="1" ht="25.5" x14ac:dyDescent="0.2">
      <c r="A26" s="52" t="s">
        <v>55</v>
      </c>
      <c r="B26" s="52" t="s">
        <v>56</v>
      </c>
      <c r="C26" s="53" t="s">
        <v>106</v>
      </c>
      <c r="D26" s="52" t="s">
        <v>107</v>
      </c>
      <c r="E26" s="52" t="s">
        <v>59</v>
      </c>
      <c r="F26" s="52" t="s">
        <v>59</v>
      </c>
      <c r="G26" s="52" t="s">
        <v>59</v>
      </c>
      <c r="H26" s="52" t="s">
        <v>59</v>
      </c>
      <c r="I26" s="52" t="s">
        <v>59</v>
      </c>
      <c r="J26" s="52" t="s">
        <v>59</v>
      </c>
      <c r="K26" s="52" t="s">
        <v>59</v>
      </c>
      <c r="L26" s="52" t="s">
        <v>59</v>
      </c>
      <c r="M26" s="52" t="s">
        <v>59</v>
      </c>
      <c r="N26" s="52" t="s">
        <v>59</v>
      </c>
      <c r="O26" s="52" t="s">
        <v>59</v>
      </c>
      <c r="P26" s="54"/>
      <c r="Q26" s="52" t="s">
        <v>59</v>
      </c>
      <c r="R26" s="52" t="s">
        <v>59</v>
      </c>
      <c r="S26" s="52" t="s">
        <v>59</v>
      </c>
      <c r="T26" s="52" t="s">
        <v>59</v>
      </c>
      <c r="U26" s="54" t="s">
        <v>59</v>
      </c>
      <c r="V26" s="55"/>
      <c r="W26" s="56"/>
    </row>
    <row r="27" spans="1:23" s="57" customFormat="1" ht="25.5" x14ac:dyDescent="0.2">
      <c r="A27" s="52" t="s">
        <v>55</v>
      </c>
      <c r="B27" s="52" t="s">
        <v>56</v>
      </c>
      <c r="C27" s="53" t="s">
        <v>108</v>
      </c>
      <c r="D27" s="52" t="s">
        <v>109</v>
      </c>
      <c r="E27" s="52" t="s">
        <v>59</v>
      </c>
      <c r="F27" s="52" t="s">
        <v>59</v>
      </c>
      <c r="G27" s="52" t="s">
        <v>59</v>
      </c>
      <c r="H27" s="52" t="s">
        <v>59</v>
      </c>
      <c r="I27" s="52" t="s">
        <v>59</v>
      </c>
      <c r="J27" s="52" t="s">
        <v>59</v>
      </c>
      <c r="K27" s="52" t="s">
        <v>59</v>
      </c>
      <c r="L27" s="52" t="s">
        <v>59</v>
      </c>
      <c r="M27" s="52" t="s">
        <v>59</v>
      </c>
      <c r="N27" s="52" t="s">
        <v>59</v>
      </c>
      <c r="O27" s="52" t="s">
        <v>59</v>
      </c>
      <c r="P27" s="54"/>
      <c r="Q27" s="52" t="s">
        <v>59</v>
      </c>
      <c r="R27" s="52" t="s">
        <v>59</v>
      </c>
      <c r="S27" s="52" t="s">
        <v>59</v>
      </c>
      <c r="T27" s="52" t="s">
        <v>59</v>
      </c>
      <c r="U27" s="54" t="s">
        <v>59</v>
      </c>
      <c r="V27" s="55"/>
      <c r="W27" s="56"/>
    </row>
    <row r="28" spans="1:23" s="57" customFormat="1" ht="63.75" hidden="1" x14ac:dyDescent="0.2">
      <c r="A28" s="52" t="s">
        <v>110</v>
      </c>
      <c r="B28" s="52" t="s">
        <v>111</v>
      </c>
      <c r="C28" s="53" t="s">
        <v>112</v>
      </c>
      <c r="D28" s="52" t="s">
        <v>113</v>
      </c>
      <c r="E28" s="52" t="s">
        <v>59</v>
      </c>
      <c r="F28" s="52" t="s">
        <v>59</v>
      </c>
      <c r="G28" s="52"/>
      <c r="H28" s="52" t="s">
        <v>59</v>
      </c>
      <c r="I28" s="52" t="s">
        <v>59</v>
      </c>
      <c r="J28" s="52" t="s">
        <v>59</v>
      </c>
      <c r="K28" s="52" t="s">
        <v>59</v>
      </c>
      <c r="L28" s="52" t="s">
        <v>59</v>
      </c>
      <c r="M28" s="52" t="s">
        <v>59</v>
      </c>
      <c r="N28" s="52" t="s">
        <v>59</v>
      </c>
      <c r="O28" s="52" t="s">
        <v>59</v>
      </c>
      <c r="P28" s="54"/>
      <c r="Q28" s="52" t="s">
        <v>59</v>
      </c>
      <c r="R28" s="52"/>
      <c r="S28" s="52"/>
      <c r="T28" s="52"/>
      <c r="U28" s="54"/>
      <c r="V28" s="55"/>
      <c r="W28" s="56"/>
    </row>
    <row r="29" spans="1:23" s="57" customFormat="1" ht="63.75" hidden="1" x14ac:dyDescent="0.2">
      <c r="A29" s="52" t="s">
        <v>110</v>
      </c>
      <c r="B29" s="52" t="s">
        <v>111</v>
      </c>
      <c r="C29" s="53" t="s">
        <v>114</v>
      </c>
      <c r="D29" s="52" t="s">
        <v>115</v>
      </c>
      <c r="E29" s="52" t="s">
        <v>59</v>
      </c>
      <c r="F29" s="52" t="s">
        <v>59</v>
      </c>
      <c r="G29" s="52"/>
      <c r="H29" s="52" t="s">
        <v>59</v>
      </c>
      <c r="I29" s="52" t="s">
        <v>59</v>
      </c>
      <c r="J29" s="52" t="s">
        <v>59</v>
      </c>
      <c r="K29" s="52" t="s">
        <v>59</v>
      </c>
      <c r="L29" s="52" t="s">
        <v>59</v>
      </c>
      <c r="M29" s="52" t="s">
        <v>59</v>
      </c>
      <c r="N29" s="52" t="s">
        <v>59</v>
      </c>
      <c r="O29" s="52" t="s">
        <v>59</v>
      </c>
      <c r="P29" s="54"/>
      <c r="Q29" s="52" t="s">
        <v>59</v>
      </c>
      <c r="R29" s="52"/>
      <c r="S29" s="52"/>
      <c r="T29" s="52"/>
      <c r="U29" s="54"/>
      <c r="V29" s="55"/>
      <c r="W29" s="56"/>
    </row>
    <row r="30" spans="1:23" s="57" customFormat="1" ht="63.75" hidden="1" x14ac:dyDescent="0.2">
      <c r="A30" s="52" t="s">
        <v>110</v>
      </c>
      <c r="B30" s="52" t="s">
        <v>111</v>
      </c>
      <c r="C30" s="53" t="s">
        <v>116</v>
      </c>
      <c r="D30" s="52" t="s">
        <v>117</v>
      </c>
      <c r="E30" s="52" t="s">
        <v>59</v>
      </c>
      <c r="F30" s="52" t="s">
        <v>59</v>
      </c>
      <c r="G30" s="52"/>
      <c r="H30" s="52" t="s">
        <v>59</v>
      </c>
      <c r="I30" s="52" t="s">
        <v>59</v>
      </c>
      <c r="J30" s="52" t="s">
        <v>59</v>
      </c>
      <c r="K30" s="52" t="s">
        <v>59</v>
      </c>
      <c r="L30" s="52" t="s">
        <v>59</v>
      </c>
      <c r="M30" s="52" t="s">
        <v>59</v>
      </c>
      <c r="N30" s="52" t="s">
        <v>59</v>
      </c>
      <c r="O30" s="52" t="s">
        <v>59</v>
      </c>
      <c r="P30" s="54"/>
      <c r="Q30" s="52" t="s">
        <v>59</v>
      </c>
      <c r="R30" s="52"/>
      <c r="S30" s="52"/>
      <c r="T30" s="52"/>
      <c r="U30" s="54"/>
      <c r="V30" s="55"/>
      <c r="W30" s="56"/>
    </row>
    <row r="31" spans="1:23" s="57" customFormat="1" ht="63.75" hidden="1" x14ac:dyDescent="0.2">
      <c r="A31" s="52" t="s">
        <v>110</v>
      </c>
      <c r="B31" s="52" t="s">
        <v>111</v>
      </c>
      <c r="C31" s="53" t="s">
        <v>118</v>
      </c>
      <c r="D31" s="52" t="s">
        <v>119</v>
      </c>
      <c r="E31" s="52" t="s">
        <v>59</v>
      </c>
      <c r="F31" s="52" t="s">
        <v>59</v>
      </c>
      <c r="G31" s="52"/>
      <c r="H31" s="52" t="s">
        <v>59</v>
      </c>
      <c r="I31" s="52" t="s">
        <v>59</v>
      </c>
      <c r="J31" s="52" t="s">
        <v>59</v>
      </c>
      <c r="K31" s="52" t="s">
        <v>59</v>
      </c>
      <c r="L31" s="52" t="s">
        <v>59</v>
      </c>
      <c r="M31" s="52" t="s">
        <v>59</v>
      </c>
      <c r="N31" s="52" t="s">
        <v>59</v>
      </c>
      <c r="O31" s="52" t="s">
        <v>59</v>
      </c>
      <c r="P31" s="54"/>
      <c r="Q31" s="52" t="s">
        <v>59</v>
      </c>
      <c r="R31" s="52"/>
      <c r="S31" s="52"/>
      <c r="T31" s="52"/>
      <c r="U31" s="54"/>
      <c r="V31" s="55"/>
      <c r="W31" s="56"/>
    </row>
    <row r="32" spans="1:23" s="57" customFormat="1" ht="63.75" hidden="1" x14ac:dyDescent="0.2">
      <c r="A32" s="52" t="s">
        <v>110</v>
      </c>
      <c r="B32" s="52" t="s">
        <v>111</v>
      </c>
      <c r="C32" s="53" t="s">
        <v>120</v>
      </c>
      <c r="D32" s="52" t="s">
        <v>121</v>
      </c>
      <c r="E32" s="52" t="s">
        <v>59</v>
      </c>
      <c r="F32" s="52" t="s">
        <v>59</v>
      </c>
      <c r="G32" s="52"/>
      <c r="H32" s="52" t="s">
        <v>59</v>
      </c>
      <c r="I32" s="52" t="s">
        <v>59</v>
      </c>
      <c r="J32" s="52" t="s">
        <v>59</v>
      </c>
      <c r="K32" s="52" t="s">
        <v>59</v>
      </c>
      <c r="L32" s="52" t="s">
        <v>59</v>
      </c>
      <c r="M32" s="52" t="s">
        <v>59</v>
      </c>
      <c r="N32" s="52" t="s">
        <v>59</v>
      </c>
      <c r="O32" s="52" t="s">
        <v>59</v>
      </c>
      <c r="P32" s="54"/>
      <c r="Q32" s="52" t="s">
        <v>59</v>
      </c>
      <c r="R32" s="52"/>
      <c r="S32" s="52"/>
      <c r="T32" s="52"/>
      <c r="U32" s="54"/>
      <c r="V32" s="55"/>
      <c r="W32" s="56"/>
    </row>
    <row r="33" spans="1:23" s="57" customFormat="1" ht="63.75" hidden="1" x14ac:dyDescent="0.2">
      <c r="A33" s="52" t="s">
        <v>110</v>
      </c>
      <c r="B33" s="52" t="s">
        <v>111</v>
      </c>
      <c r="C33" s="53" t="s">
        <v>122</v>
      </c>
      <c r="D33" s="52" t="s">
        <v>123</v>
      </c>
      <c r="E33" s="52" t="s">
        <v>59</v>
      </c>
      <c r="F33" s="52" t="s">
        <v>59</v>
      </c>
      <c r="G33" s="52"/>
      <c r="H33" s="52" t="s">
        <v>59</v>
      </c>
      <c r="I33" s="52" t="s">
        <v>59</v>
      </c>
      <c r="J33" s="52" t="s">
        <v>59</v>
      </c>
      <c r="K33" s="52" t="s">
        <v>59</v>
      </c>
      <c r="L33" s="52" t="s">
        <v>59</v>
      </c>
      <c r="M33" s="52" t="s">
        <v>59</v>
      </c>
      <c r="N33" s="52" t="s">
        <v>59</v>
      </c>
      <c r="O33" s="52" t="s">
        <v>59</v>
      </c>
      <c r="P33" s="54"/>
      <c r="Q33" s="52" t="s">
        <v>59</v>
      </c>
      <c r="R33" s="52"/>
      <c r="S33" s="52"/>
      <c r="T33" s="52"/>
      <c r="U33" s="54"/>
      <c r="V33" s="55"/>
      <c r="W33" s="56"/>
    </row>
    <row r="34" spans="1:23" s="57" customFormat="1" ht="63.75" hidden="1" x14ac:dyDescent="0.2">
      <c r="A34" s="52" t="s">
        <v>110</v>
      </c>
      <c r="B34" s="52" t="s">
        <v>111</v>
      </c>
      <c r="C34" s="53" t="s">
        <v>124</v>
      </c>
      <c r="D34" s="52" t="s">
        <v>125</v>
      </c>
      <c r="E34" s="52" t="s">
        <v>59</v>
      </c>
      <c r="F34" s="52" t="s">
        <v>59</v>
      </c>
      <c r="G34" s="52"/>
      <c r="H34" s="52" t="s">
        <v>59</v>
      </c>
      <c r="I34" s="52" t="s">
        <v>59</v>
      </c>
      <c r="J34" s="52" t="s">
        <v>59</v>
      </c>
      <c r="K34" s="52" t="s">
        <v>59</v>
      </c>
      <c r="L34" s="52" t="s">
        <v>59</v>
      </c>
      <c r="M34" s="52" t="s">
        <v>59</v>
      </c>
      <c r="N34" s="52" t="s">
        <v>59</v>
      </c>
      <c r="O34" s="52" t="s">
        <v>59</v>
      </c>
      <c r="P34" s="54"/>
      <c r="Q34" s="52" t="s">
        <v>59</v>
      </c>
      <c r="R34" s="52"/>
      <c r="S34" s="52"/>
      <c r="T34" s="52"/>
      <c r="U34" s="54"/>
      <c r="V34" s="55"/>
      <c r="W34" s="56"/>
    </row>
    <row r="35" spans="1:23" s="57" customFormat="1" ht="63.75" hidden="1" x14ac:dyDescent="0.2">
      <c r="A35" s="52" t="s">
        <v>110</v>
      </c>
      <c r="B35" s="52" t="s">
        <v>111</v>
      </c>
      <c r="C35" s="53" t="s">
        <v>126</v>
      </c>
      <c r="D35" s="52" t="s">
        <v>127</v>
      </c>
      <c r="E35" s="52" t="s">
        <v>59</v>
      </c>
      <c r="F35" s="52" t="s">
        <v>59</v>
      </c>
      <c r="G35" s="52"/>
      <c r="H35" s="52" t="s">
        <v>59</v>
      </c>
      <c r="I35" s="52" t="s">
        <v>59</v>
      </c>
      <c r="J35" s="52" t="s">
        <v>59</v>
      </c>
      <c r="K35" s="52" t="s">
        <v>59</v>
      </c>
      <c r="L35" s="52" t="s">
        <v>59</v>
      </c>
      <c r="M35" s="52" t="s">
        <v>59</v>
      </c>
      <c r="N35" s="52" t="s">
        <v>59</v>
      </c>
      <c r="O35" s="52" t="s">
        <v>59</v>
      </c>
      <c r="P35" s="54"/>
      <c r="Q35" s="52" t="s">
        <v>59</v>
      </c>
      <c r="R35" s="52"/>
      <c r="S35" s="52"/>
      <c r="T35" s="52"/>
      <c r="U35" s="54"/>
      <c r="V35" s="55"/>
      <c r="W35" s="56"/>
    </row>
    <row r="36" spans="1:23" s="57" customFormat="1" ht="63.75" hidden="1" x14ac:dyDescent="0.2">
      <c r="A36" s="52" t="s">
        <v>110</v>
      </c>
      <c r="B36" s="52" t="s">
        <v>111</v>
      </c>
      <c r="C36" s="53" t="s">
        <v>128</v>
      </c>
      <c r="D36" s="52" t="s">
        <v>129</v>
      </c>
      <c r="E36" s="52" t="s">
        <v>59</v>
      </c>
      <c r="F36" s="52" t="s">
        <v>59</v>
      </c>
      <c r="G36" s="52"/>
      <c r="H36" s="52" t="s">
        <v>59</v>
      </c>
      <c r="I36" s="52" t="s">
        <v>59</v>
      </c>
      <c r="J36" s="52" t="s">
        <v>59</v>
      </c>
      <c r="K36" s="52" t="s">
        <v>59</v>
      </c>
      <c r="L36" s="52" t="s">
        <v>59</v>
      </c>
      <c r="M36" s="52" t="s">
        <v>59</v>
      </c>
      <c r="N36" s="52" t="s">
        <v>59</v>
      </c>
      <c r="O36" s="52" t="s">
        <v>59</v>
      </c>
      <c r="P36" s="54"/>
      <c r="Q36" s="52" t="s">
        <v>59</v>
      </c>
      <c r="R36" s="52"/>
      <c r="S36" s="52"/>
      <c r="T36" s="52"/>
      <c r="U36" s="54"/>
      <c r="V36" s="55"/>
      <c r="W36" s="56"/>
    </row>
    <row r="37" spans="1:23" s="57" customFormat="1" ht="63.75" hidden="1" x14ac:dyDescent="0.2">
      <c r="A37" s="52" t="s">
        <v>110</v>
      </c>
      <c r="B37" s="52" t="s">
        <v>111</v>
      </c>
      <c r="C37" s="53" t="s">
        <v>130</v>
      </c>
      <c r="D37" s="52" t="s">
        <v>131</v>
      </c>
      <c r="E37" s="52" t="s">
        <v>59</v>
      </c>
      <c r="F37" s="52" t="s">
        <v>59</v>
      </c>
      <c r="G37" s="52"/>
      <c r="H37" s="52" t="s">
        <v>59</v>
      </c>
      <c r="I37" s="52" t="s">
        <v>59</v>
      </c>
      <c r="J37" s="52" t="s">
        <v>59</v>
      </c>
      <c r="K37" s="52" t="s">
        <v>59</v>
      </c>
      <c r="L37" s="52" t="s">
        <v>59</v>
      </c>
      <c r="M37" s="52" t="s">
        <v>59</v>
      </c>
      <c r="N37" s="52" t="s">
        <v>59</v>
      </c>
      <c r="O37" s="52" t="s">
        <v>59</v>
      </c>
      <c r="P37" s="54"/>
      <c r="Q37" s="52" t="s">
        <v>59</v>
      </c>
      <c r="R37" s="52"/>
      <c r="S37" s="52"/>
      <c r="T37" s="52"/>
      <c r="U37" s="54"/>
      <c r="V37" s="55"/>
      <c r="W37" s="56"/>
    </row>
    <row r="38" spans="1:23" s="57" customFormat="1" ht="63.75" hidden="1" x14ac:dyDescent="0.2">
      <c r="A38" s="52" t="s">
        <v>110</v>
      </c>
      <c r="B38" s="52" t="s">
        <v>111</v>
      </c>
      <c r="C38" s="53" t="s">
        <v>132</v>
      </c>
      <c r="D38" s="52" t="s">
        <v>133</v>
      </c>
      <c r="E38" s="52" t="s">
        <v>59</v>
      </c>
      <c r="F38" s="52" t="s">
        <v>59</v>
      </c>
      <c r="G38" s="52"/>
      <c r="H38" s="52" t="s">
        <v>59</v>
      </c>
      <c r="I38" s="52" t="s">
        <v>59</v>
      </c>
      <c r="J38" s="52" t="s">
        <v>59</v>
      </c>
      <c r="K38" s="52" t="s">
        <v>59</v>
      </c>
      <c r="L38" s="52" t="s">
        <v>59</v>
      </c>
      <c r="M38" s="52" t="s">
        <v>59</v>
      </c>
      <c r="N38" s="52" t="s">
        <v>59</v>
      </c>
      <c r="O38" s="52" t="s">
        <v>59</v>
      </c>
      <c r="P38" s="54"/>
      <c r="Q38" s="52" t="s">
        <v>59</v>
      </c>
      <c r="R38" s="52"/>
      <c r="S38" s="52"/>
      <c r="T38" s="52"/>
      <c r="U38" s="54"/>
      <c r="V38" s="55"/>
      <c r="W38" s="56"/>
    </row>
    <row r="39" spans="1:23" s="57" customFormat="1" ht="63.75" hidden="1" x14ac:dyDescent="0.2">
      <c r="A39" s="52" t="s">
        <v>110</v>
      </c>
      <c r="B39" s="52" t="s">
        <v>111</v>
      </c>
      <c r="C39" s="53" t="s">
        <v>134</v>
      </c>
      <c r="D39" s="52" t="s">
        <v>135</v>
      </c>
      <c r="E39" s="52" t="s">
        <v>59</v>
      </c>
      <c r="F39" s="52" t="s">
        <v>59</v>
      </c>
      <c r="G39" s="52"/>
      <c r="H39" s="52" t="s">
        <v>59</v>
      </c>
      <c r="I39" s="52" t="s">
        <v>59</v>
      </c>
      <c r="J39" s="52" t="s">
        <v>59</v>
      </c>
      <c r="K39" s="52" t="s">
        <v>59</v>
      </c>
      <c r="L39" s="52" t="s">
        <v>59</v>
      </c>
      <c r="M39" s="52" t="s">
        <v>59</v>
      </c>
      <c r="N39" s="52" t="s">
        <v>59</v>
      </c>
      <c r="O39" s="52" t="s">
        <v>59</v>
      </c>
      <c r="P39" s="54"/>
      <c r="Q39" s="52" t="s">
        <v>59</v>
      </c>
      <c r="R39" s="52"/>
      <c r="S39" s="52"/>
      <c r="T39" s="52"/>
      <c r="U39" s="54"/>
      <c r="V39" s="55"/>
      <c r="W39" s="56"/>
    </row>
    <row r="40" spans="1:23" s="57" customFormat="1" ht="63.75" hidden="1" x14ac:dyDescent="0.2">
      <c r="A40" s="52" t="s">
        <v>110</v>
      </c>
      <c r="B40" s="52" t="s">
        <v>111</v>
      </c>
      <c r="C40" s="53" t="s">
        <v>136</v>
      </c>
      <c r="D40" s="52" t="s">
        <v>137</v>
      </c>
      <c r="E40" s="52" t="s">
        <v>59</v>
      </c>
      <c r="F40" s="52" t="s">
        <v>59</v>
      </c>
      <c r="G40" s="52"/>
      <c r="H40" s="52" t="s">
        <v>59</v>
      </c>
      <c r="I40" s="52" t="s">
        <v>59</v>
      </c>
      <c r="J40" s="52" t="s">
        <v>59</v>
      </c>
      <c r="K40" s="52" t="s">
        <v>59</v>
      </c>
      <c r="L40" s="52" t="s">
        <v>59</v>
      </c>
      <c r="M40" s="52" t="s">
        <v>59</v>
      </c>
      <c r="N40" s="52" t="s">
        <v>59</v>
      </c>
      <c r="O40" s="52" t="s">
        <v>59</v>
      </c>
      <c r="P40" s="54"/>
      <c r="Q40" s="52" t="s">
        <v>59</v>
      </c>
      <c r="R40" s="52"/>
      <c r="S40" s="52"/>
      <c r="T40" s="52"/>
      <c r="U40" s="54"/>
      <c r="V40" s="55"/>
      <c r="W40" s="56"/>
    </row>
    <row r="41" spans="1:23" s="57" customFormat="1" ht="63.75" hidden="1" x14ac:dyDescent="0.2">
      <c r="A41" s="52" t="s">
        <v>110</v>
      </c>
      <c r="B41" s="52" t="s">
        <v>111</v>
      </c>
      <c r="C41" s="53" t="s">
        <v>138</v>
      </c>
      <c r="D41" s="52" t="s">
        <v>139</v>
      </c>
      <c r="E41" s="52" t="s">
        <v>59</v>
      </c>
      <c r="F41" s="52" t="s">
        <v>59</v>
      </c>
      <c r="G41" s="52"/>
      <c r="H41" s="52" t="s">
        <v>59</v>
      </c>
      <c r="I41" s="52" t="s">
        <v>59</v>
      </c>
      <c r="J41" s="52" t="s">
        <v>59</v>
      </c>
      <c r="K41" s="52" t="s">
        <v>59</v>
      </c>
      <c r="L41" s="52" t="s">
        <v>59</v>
      </c>
      <c r="M41" s="52" t="s">
        <v>59</v>
      </c>
      <c r="N41" s="52" t="s">
        <v>59</v>
      </c>
      <c r="O41" s="52" t="s">
        <v>59</v>
      </c>
      <c r="P41" s="54"/>
      <c r="Q41" s="52" t="s">
        <v>59</v>
      </c>
      <c r="R41" s="52"/>
      <c r="S41" s="52"/>
      <c r="T41" s="52"/>
      <c r="U41" s="54"/>
      <c r="V41" s="55"/>
      <c r="W41" s="56"/>
    </row>
    <row r="42" spans="1:23" s="57" customFormat="1" ht="63.75" hidden="1" x14ac:dyDescent="0.2">
      <c r="A42" s="52" t="s">
        <v>110</v>
      </c>
      <c r="B42" s="52" t="s">
        <v>111</v>
      </c>
      <c r="C42" s="53" t="s">
        <v>140</v>
      </c>
      <c r="D42" s="52" t="s">
        <v>141</v>
      </c>
      <c r="E42" s="52" t="s">
        <v>59</v>
      </c>
      <c r="F42" s="52" t="s">
        <v>59</v>
      </c>
      <c r="G42" s="52"/>
      <c r="H42" s="52" t="s">
        <v>59</v>
      </c>
      <c r="I42" s="52" t="s">
        <v>59</v>
      </c>
      <c r="J42" s="52" t="s">
        <v>59</v>
      </c>
      <c r="K42" s="52" t="s">
        <v>59</v>
      </c>
      <c r="L42" s="52" t="s">
        <v>59</v>
      </c>
      <c r="M42" s="52" t="s">
        <v>59</v>
      </c>
      <c r="N42" s="52" t="s">
        <v>59</v>
      </c>
      <c r="O42" s="52" t="s">
        <v>59</v>
      </c>
      <c r="P42" s="54"/>
      <c r="Q42" s="52" t="s">
        <v>59</v>
      </c>
      <c r="R42" s="52"/>
      <c r="S42" s="52"/>
      <c r="T42" s="52"/>
      <c r="U42" s="54"/>
      <c r="V42" s="55"/>
      <c r="W42" s="56"/>
    </row>
    <row r="43" spans="1:23" s="57" customFormat="1" ht="63.75" hidden="1" x14ac:dyDescent="0.2">
      <c r="A43" s="52" t="s">
        <v>110</v>
      </c>
      <c r="B43" s="52" t="s">
        <v>111</v>
      </c>
      <c r="C43" s="53" t="s">
        <v>142</v>
      </c>
      <c r="D43" s="52" t="s">
        <v>143</v>
      </c>
      <c r="E43" s="52" t="s">
        <v>59</v>
      </c>
      <c r="F43" s="52" t="s">
        <v>59</v>
      </c>
      <c r="G43" s="52"/>
      <c r="H43" s="52" t="s">
        <v>59</v>
      </c>
      <c r="I43" s="52" t="s">
        <v>59</v>
      </c>
      <c r="J43" s="52" t="s">
        <v>59</v>
      </c>
      <c r="K43" s="52" t="s">
        <v>59</v>
      </c>
      <c r="L43" s="52" t="s">
        <v>59</v>
      </c>
      <c r="M43" s="52" t="s">
        <v>59</v>
      </c>
      <c r="N43" s="52" t="s">
        <v>59</v>
      </c>
      <c r="O43" s="52" t="s">
        <v>59</v>
      </c>
      <c r="P43" s="54"/>
      <c r="Q43" s="52" t="s">
        <v>59</v>
      </c>
      <c r="R43" s="52"/>
      <c r="S43" s="52"/>
      <c r="T43" s="52"/>
      <c r="U43" s="54"/>
      <c r="V43" s="55"/>
      <c r="W43" s="56"/>
    </row>
    <row r="44" spans="1:23" s="57" customFormat="1" ht="63.75" hidden="1" x14ac:dyDescent="0.2">
      <c r="A44" s="52" t="s">
        <v>110</v>
      </c>
      <c r="B44" s="52" t="s">
        <v>111</v>
      </c>
      <c r="C44" s="53" t="s">
        <v>144</v>
      </c>
      <c r="D44" s="52" t="s">
        <v>145</v>
      </c>
      <c r="E44" s="52" t="s">
        <v>59</v>
      </c>
      <c r="F44" s="52" t="s">
        <v>59</v>
      </c>
      <c r="G44" s="52"/>
      <c r="H44" s="52" t="s">
        <v>59</v>
      </c>
      <c r="I44" s="52" t="s">
        <v>59</v>
      </c>
      <c r="J44" s="52" t="s">
        <v>59</v>
      </c>
      <c r="K44" s="52" t="s">
        <v>59</v>
      </c>
      <c r="L44" s="52" t="s">
        <v>59</v>
      </c>
      <c r="M44" s="52" t="s">
        <v>59</v>
      </c>
      <c r="N44" s="52" t="s">
        <v>59</v>
      </c>
      <c r="O44" s="52" t="s">
        <v>59</v>
      </c>
      <c r="P44" s="54"/>
      <c r="Q44" s="52" t="s">
        <v>59</v>
      </c>
      <c r="R44" s="52"/>
      <c r="S44" s="52"/>
      <c r="T44" s="52"/>
      <c r="U44" s="54"/>
      <c r="V44" s="55"/>
      <c r="W44" s="56"/>
    </row>
    <row r="45" spans="1:23" s="57" customFormat="1" ht="63.75" hidden="1" x14ac:dyDescent="0.2">
      <c r="A45" s="52" t="s">
        <v>110</v>
      </c>
      <c r="B45" s="52" t="s">
        <v>111</v>
      </c>
      <c r="C45" s="53" t="s">
        <v>146</v>
      </c>
      <c r="D45" s="52" t="s">
        <v>147</v>
      </c>
      <c r="E45" s="52" t="s">
        <v>59</v>
      </c>
      <c r="F45" s="52" t="s">
        <v>59</v>
      </c>
      <c r="G45" s="52"/>
      <c r="H45" s="52" t="s">
        <v>59</v>
      </c>
      <c r="I45" s="52" t="s">
        <v>59</v>
      </c>
      <c r="J45" s="52" t="s">
        <v>59</v>
      </c>
      <c r="K45" s="52" t="s">
        <v>59</v>
      </c>
      <c r="L45" s="52" t="s">
        <v>59</v>
      </c>
      <c r="M45" s="52" t="s">
        <v>59</v>
      </c>
      <c r="N45" s="52" t="s">
        <v>59</v>
      </c>
      <c r="O45" s="52" t="s">
        <v>59</v>
      </c>
      <c r="P45" s="54"/>
      <c r="Q45" s="52" t="s">
        <v>59</v>
      </c>
      <c r="R45" s="52"/>
      <c r="S45" s="52"/>
      <c r="T45" s="52"/>
      <c r="U45" s="54"/>
      <c r="V45" s="55"/>
      <c r="W45" s="56"/>
    </row>
    <row r="46" spans="1:23" s="57" customFormat="1" ht="63.75" hidden="1" x14ac:dyDescent="0.2">
      <c r="A46" s="52" t="s">
        <v>110</v>
      </c>
      <c r="B46" s="52" t="s">
        <v>111</v>
      </c>
      <c r="C46" s="58" t="s">
        <v>148</v>
      </c>
      <c r="D46" s="52" t="s">
        <v>149</v>
      </c>
      <c r="E46" s="52" t="s">
        <v>59</v>
      </c>
      <c r="F46" s="52" t="s">
        <v>59</v>
      </c>
      <c r="G46" s="52"/>
      <c r="H46" s="52" t="s">
        <v>59</v>
      </c>
      <c r="I46" s="52" t="s">
        <v>59</v>
      </c>
      <c r="J46" s="52" t="s">
        <v>59</v>
      </c>
      <c r="K46" s="52" t="s">
        <v>59</v>
      </c>
      <c r="L46" s="52" t="s">
        <v>59</v>
      </c>
      <c r="M46" s="52" t="s">
        <v>59</v>
      </c>
      <c r="N46" s="52" t="s">
        <v>59</v>
      </c>
      <c r="O46" s="52" t="s">
        <v>59</v>
      </c>
      <c r="P46" s="54"/>
      <c r="Q46" s="52" t="s">
        <v>59</v>
      </c>
      <c r="R46" s="52"/>
      <c r="S46" s="52"/>
      <c r="T46" s="52"/>
      <c r="U46" s="54"/>
      <c r="V46" s="55"/>
      <c r="W46" s="56"/>
    </row>
    <row r="47" spans="1:23" s="57" customFormat="1" ht="38.25" hidden="1" x14ac:dyDescent="0.2">
      <c r="A47" s="52" t="s">
        <v>2356</v>
      </c>
      <c r="B47" s="59" t="s">
        <v>151</v>
      </c>
      <c r="C47" s="53" t="s">
        <v>152</v>
      </c>
      <c r="D47" s="59" t="s">
        <v>153</v>
      </c>
      <c r="E47" s="52"/>
      <c r="F47" s="52"/>
      <c r="G47" s="52"/>
      <c r="H47" s="52"/>
      <c r="I47" s="52"/>
      <c r="J47" s="52" t="s">
        <v>59</v>
      </c>
      <c r="K47" s="52"/>
      <c r="L47" s="52"/>
      <c r="M47" s="52" t="s">
        <v>59</v>
      </c>
      <c r="N47" s="52"/>
      <c r="O47" s="52"/>
      <c r="P47" s="54"/>
      <c r="Q47" s="52"/>
      <c r="R47" s="52"/>
      <c r="S47" s="52"/>
      <c r="T47" s="52"/>
      <c r="U47" s="54"/>
      <c r="V47" s="55"/>
      <c r="W47" s="56"/>
    </row>
    <row r="48" spans="1:23" s="57" customFormat="1" ht="51" hidden="1" x14ac:dyDescent="0.2">
      <c r="A48" s="52" t="s">
        <v>2356</v>
      </c>
      <c r="B48" s="52" t="s">
        <v>151</v>
      </c>
      <c r="C48" s="60" t="s">
        <v>154</v>
      </c>
      <c r="D48" s="52" t="s">
        <v>155</v>
      </c>
      <c r="E48" s="61"/>
      <c r="F48" s="52"/>
      <c r="G48" s="52"/>
      <c r="H48" s="52"/>
      <c r="I48" s="52"/>
      <c r="J48" s="52" t="s">
        <v>59</v>
      </c>
      <c r="K48" s="52"/>
      <c r="L48" s="52"/>
      <c r="M48" s="52" t="s">
        <v>59</v>
      </c>
      <c r="N48" s="52"/>
      <c r="O48" s="52"/>
      <c r="P48" s="54"/>
      <c r="Q48" s="52"/>
      <c r="R48" s="52"/>
      <c r="S48" s="52"/>
      <c r="T48" s="52"/>
      <c r="U48" s="54"/>
      <c r="V48" s="55"/>
      <c r="W48" s="56"/>
    </row>
    <row r="49" spans="1:23" s="57" customFormat="1" ht="51" hidden="1" x14ac:dyDescent="0.2">
      <c r="A49" s="52" t="s">
        <v>2356</v>
      </c>
      <c r="B49" s="52" t="s">
        <v>151</v>
      </c>
      <c r="C49" s="53" t="s">
        <v>156</v>
      </c>
      <c r="D49" s="52" t="s">
        <v>157</v>
      </c>
      <c r="E49" s="61"/>
      <c r="F49" s="52"/>
      <c r="G49" s="52"/>
      <c r="H49" s="52"/>
      <c r="I49" s="52"/>
      <c r="J49" s="52" t="s">
        <v>59</v>
      </c>
      <c r="K49" s="52"/>
      <c r="L49" s="52" t="s">
        <v>59</v>
      </c>
      <c r="M49" s="52"/>
      <c r="N49" s="52"/>
      <c r="O49" s="52"/>
      <c r="P49" s="54"/>
      <c r="Q49" s="52"/>
      <c r="R49" s="52"/>
      <c r="S49" s="52"/>
      <c r="T49" s="52"/>
      <c r="U49" s="54"/>
      <c r="V49" s="55"/>
      <c r="W49" s="56"/>
    </row>
    <row r="50" spans="1:23" s="57" customFormat="1" ht="51" hidden="1" x14ac:dyDescent="0.2">
      <c r="A50" s="52" t="s">
        <v>2356</v>
      </c>
      <c r="B50" s="62" t="s">
        <v>151</v>
      </c>
      <c r="C50" s="63" t="s">
        <v>158</v>
      </c>
      <c r="D50" s="62" t="s">
        <v>159</v>
      </c>
      <c r="E50" s="52"/>
      <c r="F50" s="52"/>
      <c r="G50" s="52"/>
      <c r="H50" s="52"/>
      <c r="I50" s="52"/>
      <c r="J50" s="52" t="s">
        <v>59</v>
      </c>
      <c r="K50" s="52"/>
      <c r="L50" s="52" t="s">
        <v>59</v>
      </c>
      <c r="M50" s="52"/>
      <c r="N50" s="52"/>
      <c r="O50" s="52"/>
      <c r="P50" s="54"/>
      <c r="Q50" s="52"/>
      <c r="R50" s="52"/>
      <c r="S50" s="52"/>
      <c r="T50" s="52"/>
      <c r="U50" s="54"/>
      <c r="V50" s="55"/>
      <c r="W50" s="56"/>
    </row>
    <row r="51" spans="1:23" s="57" customFormat="1" ht="63.75" hidden="1" x14ac:dyDescent="0.2">
      <c r="A51" s="52" t="s">
        <v>2356</v>
      </c>
      <c r="B51" s="64" t="s">
        <v>151</v>
      </c>
      <c r="C51" s="65" t="s">
        <v>160</v>
      </c>
      <c r="D51" s="64" t="s">
        <v>905</v>
      </c>
      <c r="E51" s="52"/>
      <c r="F51" s="52"/>
      <c r="G51" s="52"/>
      <c r="H51" s="52"/>
      <c r="I51" s="52"/>
      <c r="J51" s="52" t="s">
        <v>59</v>
      </c>
      <c r="K51" s="52"/>
      <c r="L51" s="52"/>
      <c r="M51" s="52"/>
      <c r="N51" s="52"/>
      <c r="O51" s="52" t="s">
        <v>59</v>
      </c>
      <c r="P51" s="54"/>
      <c r="Q51" s="52"/>
      <c r="R51" s="52"/>
      <c r="S51" s="52"/>
      <c r="T51" s="52"/>
      <c r="U51" s="54"/>
      <c r="V51" s="55"/>
      <c r="W51" s="56"/>
    </row>
    <row r="52" spans="1:23" s="57" customFormat="1" ht="76.5" hidden="1" x14ac:dyDescent="0.2">
      <c r="A52" s="52" t="s">
        <v>2356</v>
      </c>
      <c r="B52" s="64" t="s">
        <v>151</v>
      </c>
      <c r="C52" s="65" t="s">
        <v>161</v>
      </c>
      <c r="D52" s="64" t="s">
        <v>162</v>
      </c>
      <c r="E52" s="52"/>
      <c r="F52" s="52"/>
      <c r="G52" s="52"/>
      <c r="H52" s="52"/>
      <c r="I52" s="52"/>
      <c r="J52" s="52" t="s">
        <v>59</v>
      </c>
      <c r="K52" s="52"/>
      <c r="L52" s="52" t="s">
        <v>59</v>
      </c>
      <c r="M52" s="52" t="s">
        <v>59</v>
      </c>
      <c r="N52" s="52"/>
      <c r="O52" s="52"/>
      <c r="P52" s="54"/>
      <c r="Q52" s="52"/>
      <c r="R52" s="52"/>
      <c r="S52" s="52"/>
      <c r="T52" s="52"/>
      <c r="U52" s="54"/>
      <c r="V52" s="55"/>
      <c r="W52" s="56"/>
    </row>
    <row r="53" spans="1:23" s="57" customFormat="1" ht="25.5" hidden="1" x14ac:dyDescent="0.2">
      <c r="A53" s="52" t="s">
        <v>2356</v>
      </c>
      <c r="B53" s="64" t="s">
        <v>151</v>
      </c>
      <c r="C53" s="65" t="s">
        <v>163</v>
      </c>
      <c r="D53" s="64" t="s">
        <v>164</v>
      </c>
      <c r="E53" s="52"/>
      <c r="F53" s="52"/>
      <c r="G53" s="52"/>
      <c r="H53" s="52"/>
      <c r="I53" s="52"/>
      <c r="J53" s="52" t="s">
        <v>59</v>
      </c>
      <c r="K53" s="52" t="s">
        <v>59</v>
      </c>
      <c r="L53" s="52"/>
      <c r="M53" s="52"/>
      <c r="N53" s="52"/>
      <c r="O53" s="52"/>
      <c r="P53" s="54"/>
      <c r="Q53" s="52"/>
      <c r="R53" s="52"/>
      <c r="S53" s="52"/>
      <c r="T53" s="52"/>
      <c r="U53" s="54"/>
      <c r="V53" s="55"/>
      <c r="W53" s="56"/>
    </row>
    <row r="54" spans="1:23" s="57" customFormat="1" ht="25.5" hidden="1" x14ac:dyDescent="0.2">
      <c r="A54" s="52" t="s">
        <v>2356</v>
      </c>
      <c r="B54" s="64" t="s">
        <v>151</v>
      </c>
      <c r="C54" s="65" t="s">
        <v>165</v>
      </c>
      <c r="D54" s="64" t="s">
        <v>166</v>
      </c>
      <c r="E54" s="52"/>
      <c r="F54" s="52"/>
      <c r="G54" s="52"/>
      <c r="H54" s="52"/>
      <c r="I54" s="52"/>
      <c r="J54" s="52" t="s">
        <v>59</v>
      </c>
      <c r="K54" s="52" t="s">
        <v>59</v>
      </c>
      <c r="L54" s="52"/>
      <c r="M54" s="52"/>
      <c r="N54" s="52"/>
      <c r="O54" s="52"/>
      <c r="P54" s="54"/>
      <c r="Q54" s="52"/>
      <c r="R54" s="52"/>
      <c r="S54" s="52"/>
      <c r="T54" s="52"/>
      <c r="U54" s="54"/>
      <c r="V54" s="55"/>
      <c r="W54" s="56"/>
    </row>
    <row r="55" spans="1:23" s="57" customFormat="1" ht="25.5" hidden="1" x14ac:dyDescent="0.2">
      <c r="A55" s="52" t="s">
        <v>2356</v>
      </c>
      <c r="B55" s="64" t="s">
        <v>151</v>
      </c>
      <c r="C55" s="65" t="s">
        <v>167</v>
      </c>
      <c r="D55" s="64" t="s">
        <v>168</v>
      </c>
      <c r="E55" s="52"/>
      <c r="F55" s="52"/>
      <c r="G55" s="52"/>
      <c r="H55" s="52"/>
      <c r="I55" s="52"/>
      <c r="J55" s="52" t="s">
        <v>59</v>
      </c>
      <c r="K55" s="52" t="s">
        <v>59</v>
      </c>
      <c r="L55" s="52"/>
      <c r="M55" s="52"/>
      <c r="N55" s="52"/>
      <c r="O55" s="52"/>
      <c r="P55" s="54"/>
      <c r="Q55" s="52"/>
      <c r="R55" s="52"/>
      <c r="S55" s="52"/>
      <c r="T55" s="52"/>
      <c r="U55" s="54"/>
      <c r="V55" s="55"/>
      <c r="W55" s="56"/>
    </row>
    <row r="56" spans="1:23" s="57" customFormat="1" ht="25.5" hidden="1" x14ac:dyDescent="0.2">
      <c r="A56" s="52" t="s">
        <v>2356</v>
      </c>
      <c r="B56" s="64" t="s">
        <v>151</v>
      </c>
      <c r="C56" s="65" t="s">
        <v>169</v>
      </c>
      <c r="D56" s="64" t="s">
        <v>170</v>
      </c>
      <c r="E56" s="52"/>
      <c r="F56" s="52"/>
      <c r="G56" s="52"/>
      <c r="H56" s="52"/>
      <c r="I56" s="52"/>
      <c r="J56" s="52" t="s">
        <v>59</v>
      </c>
      <c r="K56" s="52" t="s">
        <v>59</v>
      </c>
      <c r="L56" s="52"/>
      <c r="M56" s="52"/>
      <c r="N56" s="52"/>
      <c r="O56" s="52"/>
      <c r="P56" s="54"/>
      <c r="Q56" s="52"/>
      <c r="R56" s="52"/>
      <c r="S56" s="52"/>
      <c r="T56" s="52"/>
      <c r="U56" s="54"/>
      <c r="V56" s="55"/>
      <c r="W56" s="56"/>
    </row>
    <row r="57" spans="1:23" s="57" customFormat="1" ht="38.25" hidden="1" x14ac:dyDescent="0.2">
      <c r="A57" s="66" t="s">
        <v>2357</v>
      </c>
      <c r="B57" s="64" t="s">
        <v>151</v>
      </c>
      <c r="C57" s="65" t="s">
        <v>163</v>
      </c>
      <c r="D57" s="64" t="s">
        <v>164</v>
      </c>
      <c r="E57" s="52"/>
      <c r="F57" s="52"/>
      <c r="G57" s="52"/>
      <c r="H57" s="52"/>
      <c r="I57" s="52"/>
      <c r="J57" s="52"/>
      <c r="K57" s="66" t="s">
        <v>59</v>
      </c>
      <c r="L57" s="52"/>
      <c r="M57" s="52"/>
      <c r="N57" s="52"/>
      <c r="O57" s="52"/>
      <c r="P57" s="54"/>
      <c r="Q57" s="52"/>
      <c r="R57" s="52"/>
      <c r="S57" s="52"/>
      <c r="T57" s="52"/>
      <c r="U57" s="54"/>
      <c r="V57" s="55"/>
      <c r="W57" s="56"/>
    </row>
    <row r="58" spans="1:23" s="57" customFormat="1" ht="38.25" hidden="1" x14ac:dyDescent="0.2">
      <c r="A58" s="66" t="s">
        <v>2357</v>
      </c>
      <c r="B58" s="64" t="s">
        <v>151</v>
      </c>
      <c r="C58" s="65" t="s">
        <v>165</v>
      </c>
      <c r="D58" s="64" t="s">
        <v>166</v>
      </c>
      <c r="E58" s="52"/>
      <c r="F58" s="52"/>
      <c r="G58" s="52"/>
      <c r="H58" s="52"/>
      <c r="I58" s="52"/>
      <c r="J58" s="52"/>
      <c r="K58" s="66" t="s">
        <v>59</v>
      </c>
      <c r="L58" s="52"/>
      <c r="M58" s="52"/>
      <c r="N58" s="52"/>
      <c r="O58" s="52"/>
      <c r="P58" s="54"/>
      <c r="Q58" s="52"/>
      <c r="R58" s="52"/>
      <c r="S58" s="52"/>
      <c r="T58" s="52"/>
      <c r="U58" s="54"/>
      <c r="V58" s="55"/>
      <c r="W58" s="56"/>
    </row>
    <row r="59" spans="1:23" s="57" customFormat="1" ht="38.25" hidden="1" x14ac:dyDescent="0.2">
      <c r="A59" s="66" t="s">
        <v>2357</v>
      </c>
      <c r="B59" s="64" t="s">
        <v>151</v>
      </c>
      <c r="C59" s="65" t="s">
        <v>167</v>
      </c>
      <c r="D59" s="64" t="s">
        <v>168</v>
      </c>
      <c r="E59" s="52"/>
      <c r="F59" s="52"/>
      <c r="G59" s="52"/>
      <c r="H59" s="52"/>
      <c r="I59" s="52"/>
      <c r="J59" s="52"/>
      <c r="K59" s="66" t="s">
        <v>59</v>
      </c>
      <c r="L59" s="52"/>
      <c r="M59" s="52"/>
      <c r="N59" s="52"/>
      <c r="O59" s="52"/>
      <c r="P59" s="54"/>
      <c r="Q59" s="52"/>
      <c r="R59" s="52"/>
      <c r="S59" s="52"/>
      <c r="T59" s="52"/>
      <c r="U59" s="54"/>
      <c r="V59" s="55"/>
      <c r="W59" s="56"/>
    </row>
    <row r="60" spans="1:23" s="57" customFormat="1" ht="38.25" hidden="1" x14ac:dyDescent="0.2">
      <c r="A60" s="66" t="s">
        <v>2357</v>
      </c>
      <c r="B60" s="64" t="s">
        <v>151</v>
      </c>
      <c r="C60" s="65" t="s">
        <v>169</v>
      </c>
      <c r="D60" s="64" t="s">
        <v>170</v>
      </c>
      <c r="E60" s="52"/>
      <c r="F60" s="52"/>
      <c r="G60" s="52"/>
      <c r="H60" s="52"/>
      <c r="I60" s="52"/>
      <c r="J60" s="52"/>
      <c r="K60" s="66" t="s">
        <v>59</v>
      </c>
      <c r="L60" s="52"/>
      <c r="M60" s="52"/>
      <c r="N60" s="52"/>
      <c r="O60" s="52"/>
      <c r="P60" s="54"/>
      <c r="Q60" s="52"/>
      <c r="R60" s="52"/>
      <c r="S60" s="52"/>
      <c r="T60" s="52"/>
      <c r="U60" s="54"/>
      <c r="V60" s="55"/>
      <c r="W60" s="56"/>
    </row>
    <row r="61" spans="1:23" s="57" customFormat="1" ht="51" hidden="1" x14ac:dyDescent="0.2">
      <c r="A61" s="67" t="s">
        <v>2358</v>
      </c>
      <c r="B61" s="52" t="s">
        <v>151</v>
      </c>
      <c r="C61" s="53" t="s">
        <v>156</v>
      </c>
      <c r="D61" s="52" t="s">
        <v>157</v>
      </c>
      <c r="E61" s="52"/>
      <c r="F61" s="52"/>
      <c r="G61" s="52"/>
      <c r="H61" s="52"/>
      <c r="I61" s="52"/>
      <c r="J61" s="52"/>
      <c r="K61" s="52"/>
      <c r="L61" s="67" t="s">
        <v>59</v>
      </c>
      <c r="M61" s="52"/>
      <c r="N61" s="52"/>
      <c r="O61" s="52"/>
      <c r="P61" s="54"/>
      <c r="Q61" s="52"/>
      <c r="R61" s="52"/>
      <c r="S61" s="52"/>
      <c r="T61" s="52"/>
      <c r="U61" s="54"/>
      <c r="V61" s="55"/>
      <c r="W61" s="56"/>
    </row>
    <row r="62" spans="1:23" s="57" customFormat="1" ht="51" hidden="1" x14ac:dyDescent="0.2">
      <c r="A62" s="67" t="s">
        <v>2358</v>
      </c>
      <c r="B62" s="62" t="s">
        <v>151</v>
      </c>
      <c r="C62" s="63" t="s">
        <v>158</v>
      </c>
      <c r="D62" s="62" t="s">
        <v>159</v>
      </c>
      <c r="E62" s="52"/>
      <c r="F62" s="52"/>
      <c r="G62" s="52"/>
      <c r="H62" s="52"/>
      <c r="I62" s="52"/>
      <c r="J62" s="52"/>
      <c r="K62" s="52"/>
      <c r="L62" s="67" t="s">
        <v>59</v>
      </c>
      <c r="M62" s="52"/>
      <c r="N62" s="52"/>
      <c r="O62" s="52"/>
      <c r="P62" s="54"/>
      <c r="Q62" s="52"/>
      <c r="R62" s="52"/>
      <c r="S62" s="52"/>
      <c r="T62" s="52"/>
      <c r="U62" s="54"/>
      <c r="V62" s="55"/>
      <c r="W62" s="56"/>
    </row>
    <row r="63" spans="1:23" s="57" customFormat="1" ht="76.5" hidden="1" x14ac:dyDescent="0.2">
      <c r="A63" s="67" t="s">
        <v>2358</v>
      </c>
      <c r="B63" s="64" t="s">
        <v>151</v>
      </c>
      <c r="C63" s="65" t="s">
        <v>161</v>
      </c>
      <c r="D63" s="64" t="s">
        <v>162</v>
      </c>
      <c r="E63" s="52"/>
      <c r="F63" s="52"/>
      <c r="G63" s="52"/>
      <c r="H63" s="52"/>
      <c r="I63" s="52"/>
      <c r="J63" s="52"/>
      <c r="K63" s="52"/>
      <c r="L63" s="67" t="s">
        <v>59</v>
      </c>
      <c r="M63" s="52"/>
      <c r="N63" s="52"/>
      <c r="O63" s="52"/>
      <c r="P63" s="54"/>
      <c r="Q63" s="52"/>
      <c r="R63" s="52"/>
      <c r="S63" s="52"/>
      <c r="T63" s="52"/>
      <c r="U63" s="54"/>
      <c r="V63" s="55"/>
      <c r="W63" s="56"/>
    </row>
    <row r="64" spans="1:23" s="57" customFormat="1" ht="38.25" hidden="1" x14ac:dyDescent="0.2">
      <c r="A64" s="68" t="s">
        <v>2359</v>
      </c>
      <c r="B64" s="59" t="s">
        <v>151</v>
      </c>
      <c r="C64" s="53" t="s">
        <v>152</v>
      </c>
      <c r="D64" s="59" t="s">
        <v>153</v>
      </c>
      <c r="E64" s="52"/>
      <c r="F64" s="52"/>
      <c r="G64" s="52"/>
      <c r="H64" s="52"/>
      <c r="I64" s="52"/>
      <c r="J64" s="52"/>
      <c r="K64" s="52"/>
      <c r="L64" s="52"/>
      <c r="M64" s="68" t="s">
        <v>59</v>
      </c>
      <c r="N64" s="52"/>
      <c r="O64" s="52"/>
      <c r="P64" s="54"/>
      <c r="Q64" s="52"/>
      <c r="R64" s="52"/>
      <c r="S64" s="52"/>
      <c r="T64" s="52"/>
      <c r="U64" s="54"/>
      <c r="V64" s="55"/>
      <c r="W64" s="56"/>
    </row>
    <row r="65" spans="1:23" s="57" customFormat="1" ht="51" hidden="1" x14ac:dyDescent="0.2">
      <c r="A65" s="68" t="s">
        <v>2359</v>
      </c>
      <c r="B65" s="52" t="s">
        <v>151</v>
      </c>
      <c r="C65" s="60" t="s">
        <v>154</v>
      </c>
      <c r="D65" s="52" t="s">
        <v>155</v>
      </c>
      <c r="E65" s="52"/>
      <c r="F65" s="52"/>
      <c r="G65" s="52"/>
      <c r="H65" s="52"/>
      <c r="I65" s="52"/>
      <c r="J65" s="52"/>
      <c r="K65" s="52"/>
      <c r="L65" s="52"/>
      <c r="M65" s="68" t="s">
        <v>59</v>
      </c>
      <c r="N65" s="52"/>
      <c r="O65" s="52"/>
      <c r="P65" s="54"/>
      <c r="Q65" s="52"/>
      <c r="R65" s="52"/>
      <c r="S65" s="52"/>
      <c r="T65" s="52"/>
      <c r="U65" s="54"/>
      <c r="V65" s="55"/>
      <c r="W65" s="56"/>
    </row>
    <row r="66" spans="1:23" s="57" customFormat="1" ht="76.5" hidden="1" x14ac:dyDescent="0.2">
      <c r="A66" s="68" t="s">
        <v>2359</v>
      </c>
      <c r="B66" s="64" t="s">
        <v>151</v>
      </c>
      <c r="C66" s="65" t="s">
        <v>161</v>
      </c>
      <c r="D66" s="64" t="s">
        <v>162</v>
      </c>
      <c r="E66" s="52"/>
      <c r="F66" s="52"/>
      <c r="G66" s="52"/>
      <c r="H66" s="52"/>
      <c r="I66" s="52"/>
      <c r="J66" s="52"/>
      <c r="K66" s="52"/>
      <c r="L66" s="52"/>
      <c r="M66" s="68" t="s">
        <v>59</v>
      </c>
      <c r="N66" s="52"/>
      <c r="O66" s="52"/>
      <c r="P66" s="54"/>
      <c r="Q66" s="52"/>
      <c r="R66" s="52"/>
      <c r="S66" s="52"/>
      <c r="T66" s="52"/>
      <c r="U66" s="54"/>
      <c r="V66" s="55"/>
      <c r="W66" s="56"/>
    </row>
    <row r="67" spans="1:23" s="57" customFormat="1" hidden="1" x14ac:dyDescent="0.2">
      <c r="A67" s="52" t="s">
        <v>171</v>
      </c>
      <c r="B67" s="52" t="s">
        <v>171</v>
      </c>
      <c r="C67" s="60" t="s">
        <v>172</v>
      </c>
      <c r="D67" s="52" t="s">
        <v>173</v>
      </c>
      <c r="E67" s="52"/>
      <c r="F67" s="52"/>
      <c r="G67" s="52"/>
      <c r="H67" s="52"/>
      <c r="I67" s="52"/>
      <c r="J67" s="52"/>
      <c r="K67" s="52"/>
      <c r="L67" s="52"/>
      <c r="M67" s="52" t="s">
        <v>59</v>
      </c>
      <c r="N67" s="52"/>
      <c r="O67" s="52"/>
      <c r="P67" s="54"/>
      <c r="Q67" s="52"/>
      <c r="R67" s="52"/>
      <c r="S67" s="52"/>
      <c r="T67" s="52"/>
      <c r="U67" s="54"/>
      <c r="V67" s="55"/>
      <c r="W67" s="56"/>
    </row>
    <row r="68" spans="1:23" s="57" customFormat="1" ht="25.5" hidden="1" x14ac:dyDescent="0.2">
      <c r="A68" s="52" t="s">
        <v>171</v>
      </c>
      <c r="B68" s="52" t="s">
        <v>171</v>
      </c>
      <c r="C68" s="53" t="s">
        <v>174</v>
      </c>
      <c r="D68" s="52" t="s">
        <v>175</v>
      </c>
      <c r="E68" s="52"/>
      <c r="F68" s="52"/>
      <c r="G68" s="52"/>
      <c r="H68" s="52"/>
      <c r="I68" s="52"/>
      <c r="J68" s="52"/>
      <c r="K68" s="52"/>
      <c r="L68" s="52"/>
      <c r="M68" s="52" t="s">
        <v>59</v>
      </c>
      <c r="N68" s="52"/>
      <c r="O68" s="52"/>
      <c r="P68" s="54"/>
      <c r="Q68" s="52"/>
      <c r="R68" s="52"/>
      <c r="S68" s="52"/>
      <c r="T68" s="52"/>
      <c r="U68" s="54"/>
      <c r="V68" s="55"/>
      <c r="W68" s="56"/>
    </row>
    <row r="69" spans="1:23" s="57" customFormat="1" ht="25.5" hidden="1" x14ac:dyDescent="0.2">
      <c r="A69" s="52" t="s">
        <v>171</v>
      </c>
      <c r="B69" s="52" t="s">
        <v>171</v>
      </c>
      <c r="C69" s="53" t="s">
        <v>176</v>
      </c>
      <c r="D69" s="52" t="s">
        <v>177</v>
      </c>
      <c r="E69" s="52"/>
      <c r="F69" s="52"/>
      <c r="G69" s="52"/>
      <c r="H69" s="52"/>
      <c r="I69" s="52"/>
      <c r="J69" s="52"/>
      <c r="K69" s="52"/>
      <c r="L69" s="52"/>
      <c r="M69" s="52" t="s">
        <v>59</v>
      </c>
      <c r="N69" s="52"/>
      <c r="O69" s="52"/>
      <c r="P69" s="54"/>
      <c r="Q69" s="52"/>
      <c r="R69" s="52"/>
      <c r="S69" s="52"/>
      <c r="T69" s="52"/>
      <c r="U69" s="54"/>
      <c r="V69" s="55"/>
      <c r="W69" s="56"/>
    </row>
    <row r="70" spans="1:23" s="57" customFormat="1" hidden="1" x14ac:dyDescent="0.2">
      <c r="A70" s="52" t="s">
        <v>171</v>
      </c>
      <c r="B70" s="52" t="s">
        <v>171</v>
      </c>
      <c r="C70" s="53" t="s">
        <v>178</v>
      </c>
      <c r="D70" s="52" t="s">
        <v>179</v>
      </c>
      <c r="E70" s="52"/>
      <c r="F70" s="52"/>
      <c r="G70" s="52"/>
      <c r="H70" s="52"/>
      <c r="I70" s="52"/>
      <c r="J70" s="52"/>
      <c r="K70" s="52"/>
      <c r="L70" s="52"/>
      <c r="M70" s="52" t="s">
        <v>59</v>
      </c>
      <c r="N70" s="52"/>
      <c r="O70" s="52"/>
      <c r="P70" s="54"/>
      <c r="Q70" s="52"/>
      <c r="R70" s="52"/>
      <c r="S70" s="52"/>
      <c r="T70" s="52"/>
      <c r="U70" s="54"/>
      <c r="V70" s="55"/>
      <c r="W70" s="56"/>
    </row>
    <row r="71" spans="1:23" s="57" customFormat="1" hidden="1" x14ac:dyDescent="0.2">
      <c r="A71" s="52" t="s">
        <v>171</v>
      </c>
      <c r="B71" s="52" t="s">
        <v>171</v>
      </c>
      <c r="C71" s="53" t="s">
        <v>180</v>
      </c>
      <c r="D71" s="52" t="s">
        <v>181</v>
      </c>
      <c r="E71" s="52"/>
      <c r="F71" s="52"/>
      <c r="G71" s="52"/>
      <c r="H71" s="52"/>
      <c r="I71" s="52"/>
      <c r="J71" s="52"/>
      <c r="K71" s="52"/>
      <c r="L71" s="52"/>
      <c r="M71" s="52" t="s">
        <v>59</v>
      </c>
      <c r="N71" s="52"/>
      <c r="O71" s="52"/>
      <c r="P71" s="54"/>
      <c r="Q71" s="52"/>
      <c r="R71" s="52"/>
      <c r="S71" s="52"/>
      <c r="T71" s="52"/>
      <c r="U71" s="54"/>
      <c r="V71" s="55"/>
      <c r="W71" s="56"/>
    </row>
    <row r="72" spans="1:23" s="57" customFormat="1" ht="25.5" hidden="1" x14ac:dyDescent="0.2">
      <c r="A72" s="52" t="s">
        <v>171</v>
      </c>
      <c r="B72" s="52" t="s">
        <v>171</v>
      </c>
      <c r="C72" s="53" t="s">
        <v>182</v>
      </c>
      <c r="D72" s="52" t="s">
        <v>183</v>
      </c>
      <c r="E72" s="52"/>
      <c r="F72" s="52"/>
      <c r="G72" s="52"/>
      <c r="H72" s="52"/>
      <c r="I72" s="52"/>
      <c r="J72" s="52"/>
      <c r="K72" s="52"/>
      <c r="L72" s="52"/>
      <c r="M72" s="52" t="s">
        <v>59</v>
      </c>
      <c r="N72" s="52"/>
      <c r="O72" s="52"/>
      <c r="P72" s="54"/>
      <c r="Q72" s="52"/>
      <c r="R72" s="52"/>
      <c r="S72" s="52"/>
      <c r="T72" s="52"/>
      <c r="U72" s="54"/>
      <c r="V72" s="55"/>
      <c r="W72" s="56"/>
    </row>
    <row r="73" spans="1:23" s="57" customFormat="1" hidden="1" x14ac:dyDescent="0.2">
      <c r="A73" s="52" t="s">
        <v>171</v>
      </c>
      <c r="B73" s="52" t="s">
        <v>171</v>
      </c>
      <c r="C73" s="53" t="s">
        <v>184</v>
      </c>
      <c r="D73" s="52" t="s">
        <v>185</v>
      </c>
      <c r="E73" s="52"/>
      <c r="F73" s="52"/>
      <c r="G73" s="52"/>
      <c r="H73" s="52"/>
      <c r="I73" s="52"/>
      <c r="J73" s="52"/>
      <c r="K73" s="52"/>
      <c r="L73" s="52"/>
      <c r="M73" s="52" t="s">
        <v>59</v>
      </c>
      <c r="N73" s="52"/>
      <c r="O73" s="52"/>
      <c r="P73" s="54"/>
      <c r="Q73" s="52"/>
      <c r="R73" s="52"/>
      <c r="S73" s="52"/>
      <c r="T73" s="52"/>
      <c r="U73" s="54"/>
      <c r="V73" s="55"/>
      <c r="W73" s="56"/>
    </row>
    <row r="74" spans="1:23" s="57" customFormat="1" ht="38.25" hidden="1" x14ac:dyDescent="0.2">
      <c r="A74" s="52" t="s">
        <v>171</v>
      </c>
      <c r="B74" s="52" t="s">
        <v>171</v>
      </c>
      <c r="C74" s="53" t="s">
        <v>186</v>
      </c>
      <c r="D74" s="52" t="s">
        <v>187</v>
      </c>
      <c r="E74" s="52"/>
      <c r="F74" s="52"/>
      <c r="G74" s="52"/>
      <c r="H74" s="52"/>
      <c r="I74" s="52"/>
      <c r="J74" s="52"/>
      <c r="K74" s="52"/>
      <c r="L74" s="52"/>
      <c r="M74" s="52" t="s">
        <v>59</v>
      </c>
      <c r="N74" s="52"/>
      <c r="O74" s="52"/>
      <c r="P74" s="54"/>
      <c r="Q74" s="52"/>
      <c r="R74" s="52"/>
      <c r="S74" s="52"/>
      <c r="T74" s="52"/>
      <c r="U74" s="54"/>
      <c r="V74" s="55"/>
      <c r="W74" s="56"/>
    </row>
    <row r="75" spans="1:23" s="57" customFormat="1" ht="25.5" hidden="1" x14ac:dyDescent="0.2">
      <c r="A75" s="52" t="s">
        <v>171</v>
      </c>
      <c r="B75" s="52" t="s">
        <v>171</v>
      </c>
      <c r="C75" s="53" t="s">
        <v>188</v>
      </c>
      <c r="D75" s="52" t="s">
        <v>189</v>
      </c>
      <c r="E75" s="52"/>
      <c r="F75" s="52"/>
      <c r="G75" s="52"/>
      <c r="H75" s="52"/>
      <c r="I75" s="52"/>
      <c r="J75" s="52"/>
      <c r="K75" s="52"/>
      <c r="L75" s="52" t="s">
        <v>59</v>
      </c>
      <c r="M75" s="52" t="s">
        <v>59</v>
      </c>
      <c r="N75" s="52"/>
      <c r="O75" s="52"/>
      <c r="P75" s="54"/>
      <c r="Q75" s="52"/>
      <c r="R75" s="52"/>
      <c r="S75" s="52"/>
      <c r="T75" s="52"/>
      <c r="U75" s="54"/>
      <c r="V75" s="55"/>
      <c r="W75" s="56"/>
    </row>
    <row r="76" spans="1:23" s="57" customFormat="1" hidden="1" x14ac:dyDescent="0.2">
      <c r="A76" s="52" t="s">
        <v>171</v>
      </c>
      <c r="B76" s="52" t="s">
        <v>171</v>
      </c>
      <c r="C76" s="53" t="s">
        <v>190</v>
      </c>
      <c r="D76" s="52" t="s">
        <v>191</v>
      </c>
      <c r="E76" s="52"/>
      <c r="F76" s="52"/>
      <c r="G76" s="52"/>
      <c r="H76" s="52"/>
      <c r="I76" s="52"/>
      <c r="J76" s="52"/>
      <c r="K76" s="52"/>
      <c r="L76" s="52" t="s">
        <v>59</v>
      </c>
      <c r="M76" s="52" t="s">
        <v>59</v>
      </c>
      <c r="N76" s="52"/>
      <c r="O76" s="52"/>
      <c r="P76" s="54"/>
      <c r="Q76" s="52"/>
      <c r="R76" s="52"/>
      <c r="S76" s="52"/>
      <c r="T76" s="52"/>
      <c r="U76" s="54"/>
      <c r="V76" s="55"/>
      <c r="W76" s="56"/>
    </row>
    <row r="77" spans="1:23" s="57" customFormat="1" ht="25.5" hidden="1" x14ac:dyDescent="0.2">
      <c r="A77" s="52" t="s">
        <v>171</v>
      </c>
      <c r="B77" s="52" t="s">
        <v>171</v>
      </c>
      <c r="C77" s="53" t="s">
        <v>192</v>
      </c>
      <c r="D77" s="52" t="s">
        <v>193</v>
      </c>
      <c r="E77" s="52"/>
      <c r="F77" s="52"/>
      <c r="G77" s="52"/>
      <c r="H77" s="52"/>
      <c r="I77" s="52"/>
      <c r="J77" s="52"/>
      <c r="K77" s="52"/>
      <c r="L77" s="52"/>
      <c r="M77" s="52" t="s">
        <v>59</v>
      </c>
      <c r="N77" s="52"/>
      <c r="O77" s="52"/>
      <c r="P77" s="54"/>
      <c r="Q77" s="52"/>
      <c r="R77" s="52"/>
      <c r="S77" s="52"/>
      <c r="T77" s="52"/>
      <c r="U77" s="54"/>
      <c r="V77" s="55"/>
      <c r="W77" s="56"/>
    </row>
    <row r="78" spans="1:23" s="57" customFormat="1" ht="38.25" hidden="1" x14ac:dyDescent="0.2">
      <c r="A78" s="52" t="s">
        <v>171</v>
      </c>
      <c r="B78" s="52" t="s">
        <v>171</v>
      </c>
      <c r="C78" s="53" t="s">
        <v>194</v>
      </c>
      <c r="D78" s="52" t="s">
        <v>195</v>
      </c>
      <c r="E78" s="52"/>
      <c r="F78" s="52"/>
      <c r="G78" s="52"/>
      <c r="H78" s="52"/>
      <c r="I78" s="52"/>
      <c r="J78" s="52"/>
      <c r="K78" s="52"/>
      <c r="L78" s="52"/>
      <c r="M78" s="52" t="s">
        <v>59</v>
      </c>
      <c r="N78" s="52"/>
      <c r="O78" s="52"/>
      <c r="P78" s="54"/>
      <c r="Q78" s="52"/>
      <c r="R78" s="52"/>
      <c r="S78" s="52"/>
      <c r="T78" s="52"/>
      <c r="U78" s="54"/>
      <c r="V78" s="55"/>
      <c r="W78" s="56"/>
    </row>
    <row r="79" spans="1:23" s="57" customFormat="1" ht="51" hidden="1" x14ac:dyDescent="0.2">
      <c r="A79" s="52" t="s">
        <v>196</v>
      </c>
      <c r="B79" s="52" t="s">
        <v>197</v>
      </c>
      <c r="C79" s="53" t="s">
        <v>198</v>
      </c>
      <c r="D79" s="52" t="s">
        <v>199</v>
      </c>
      <c r="E79" s="52" t="s">
        <v>59</v>
      </c>
      <c r="F79" s="52"/>
      <c r="G79" s="52"/>
      <c r="H79" s="52"/>
      <c r="I79" s="52"/>
      <c r="J79" s="52"/>
      <c r="K79" s="52"/>
      <c r="L79" s="52"/>
      <c r="M79" s="52"/>
      <c r="N79" s="52"/>
      <c r="O79" s="52"/>
      <c r="P79" s="54"/>
      <c r="Q79" s="52"/>
      <c r="R79" s="52"/>
      <c r="S79" s="52"/>
      <c r="T79" s="52"/>
      <c r="U79" s="54"/>
      <c r="V79" s="55"/>
      <c r="W79" s="56"/>
    </row>
    <row r="80" spans="1:23" s="57" customFormat="1" ht="51" hidden="1" x14ac:dyDescent="0.2">
      <c r="A80" s="52" t="s">
        <v>196</v>
      </c>
      <c r="B80" s="52" t="s">
        <v>197</v>
      </c>
      <c r="C80" s="53" t="s">
        <v>200</v>
      </c>
      <c r="D80" s="52" t="s">
        <v>201</v>
      </c>
      <c r="E80" s="52" t="s">
        <v>59</v>
      </c>
      <c r="F80" s="52"/>
      <c r="G80" s="52"/>
      <c r="H80" s="52"/>
      <c r="I80" s="52"/>
      <c r="J80" s="52"/>
      <c r="K80" s="52"/>
      <c r="L80" s="52"/>
      <c r="M80" s="52"/>
      <c r="N80" s="52"/>
      <c r="O80" s="52"/>
      <c r="P80" s="54"/>
      <c r="Q80" s="52"/>
      <c r="R80" s="52"/>
      <c r="S80" s="52"/>
      <c r="T80" s="52"/>
      <c r="U80" s="54"/>
      <c r="V80" s="55"/>
      <c r="W80" s="56"/>
    </row>
    <row r="81" spans="1:23" s="57" customFormat="1" ht="51" hidden="1" x14ac:dyDescent="0.2">
      <c r="A81" s="52" t="s">
        <v>196</v>
      </c>
      <c r="B81" s="52" t="s">
        <v>197</v>
      </c>
      <c r="C81" s="53" t="s">
        <v>202</v>
      </c>
      <c r="D81" s="52" t="s">
        <v>203</v>
      </c>
      <c r="E81" s="52" t="s">
        <v>59</v>
      </c>
      <c r="F81" s="52"/>
      <c r="G81" s="52"/>
      <c r="H81" s="52"/>
      <c r="I81" s="52"/>
      <c r="J81" s="52"/>
      <c r="K81" s="52"/>
      <c r="L81" s="52"/>
      <c r="M81" s="52"/>
      <c r="N81" s="52"/>
      <c r="O81" s="52"/>
      <c r="P81" s="54"/>
      <c r="Q81" s="52"/>
      <c r="R81" s="52"/>
      <c r="S81" s="52"/>
      <c r="T81" s="52"/>
      <c r="U81" s="54"/>
      <c r="V81" s="55"/>
      <c r="W81" s="56"/>
    </row>
    <row r="82" spans="1:23" s="57" customFormat="1" ht="51" hidden="1" x14ac:dyDescent="0.2">
      <c r="A82" s="52" t="s">
        <v>196</v>
      </c>
      <c r="B82" s="52" t="s">
        <v>197</v>
      </c>
      <c r="C82" s="53" t="s">
        <v>204</v>
      </c>
      <c r="D82" s="52" t="s">
        <v>205</v>
      </c>
      <c r="E82" s="52" t="s">
        <v>59</v>
      </c>
      <c r="F82" s="52"/>
      <c r="G82" s="52"/>
      <c r="H82" s="52"/>
      <c r="I82" s="52"/>
      <c r="J82" s="52"/>
      <c r="K82" s="52"/>
      <c r="L82" s="52"/>
      <c r="M82" s="52"/>
      <c r="N82" s="52"/>
      <c r="O82" s="52"/>
      <c r="P82" s="54"/>
      <c r="Q82" s="52"/>
      <c r="R82" s="52"/>
      <c r="S82" s="52"/>
      <c r="T82" s="52"/>
      <c r="U82" s="54"/>
      <c r="V82" s="55"/>
      <c r="W82" s="56"/>
    </row>
    <row r="83" spans="1:23" s="57" customFormat="1" ht="51" hidden="1" x14ac:dyDescent="0.2">
      <c r="A83" s="52" t="s">
        <v>196</v>
      </c>
      <c r="B83" s="52" t="s">
        <v>197</v>
      </c>
      <c r="C83" s="53" t="s">
        <v>206</v>
      </c>
      <c r="D83" s="52" t="s">
        <v>207</v>
      </c>
      <c r="E83" s="52" t="s">
        <v>59</v>
      </c>
      <c r="F83" s="52"/>
      <c r="G83" s="52"/>
      <c r="H83" s="52"/>
      <c r="I83" s="52"/>
      <c r="J83" s="52"/>
      <c r="K83" s="52"/>
      <c r="L83" s="52"/>
      <c r="M83" s="52"/>
      <c r="N83" s="52"/>
      <c r="O83" s="52"/>
      <c r="P83" s="54"/>
      <c r="Q83" s="52"/>
      <c r="R83" s="52"/>
      <c r="S83" s="52"/>
      <c r="T83" s="52"/>
      <c r="U83" s="54"/>
      <c r="V83" s="55"/>
      <c r="W83" s="56"/>
    </row>
    <row r="84" spans="1:23" s="57" customFormat="1" ht="51" hidden="1" x14ac:dyDescent="0.2">
      <c r="A84" s="52" t="s">
        <v>196</v>
      </c>
      <c r="B84" s="52" t="s">
        <v>197</v>
      </c>
      <c r="C84" s="53" t="s">
        <v>208</v>
      </c>
      <c r="D84" s="52" t="s">
        <v>209</v>
      </c>
      <c r="E84" s="52" t="s">
        <v>59</v>
      </c>
      <c r="F84" s="52"/>
      <c r="G84" s="52"/>
      <c r="H84" s="52"/>
      <c r="I84" s="52"/>
      <c r="J84" s="52"/>
      <c r="K84" s="52"/>
      <c r="L84" s="52"/>
      <c r="M84" s="52"/>
      <c r="N84" s="52"/>
      <c r="O84" s="52"/>
      <c r="P84" s="54"/>
      <c r="Q84" s="52"/>
      <c r="R84" s="52"/>
      <c r="S84" s="52"/>
      <c r="T84" s="52"/>
      <c r="U84" s="54"/>
      <c r="V84" s="55"/>
      <c r="W84" s="56"/>
    </row>
    <row r="85" spans="1:23" s="57" customFormat="1" ht="51" hidden="1" x14ac:dyDescent="0.2">
      <c r="A85" s="52" t="s">
        <v>196</v>
      </c>
      <c r="B85" s="52" t="s">
        <v>197</v>
      </c>
      <c r="C85" s="53" t="s">
        <v>210</v>
      </c>
      <c r="D85" s="52" t="s">
        <v>211</v>
      </c>
      <c r="E85" s="52" t="s">
        <v>59</v>
      </c>
      <c r="F85" s="52"/>
      <c r="G85" s="52"/>
      <c r="H85" s="52"/>
      <c r="I85" s="52"/>
      <c r="J85" s="52"/>
      <c r="K85" s="52"/>
      <c r="L85" s="52"/>
      <c r="M85" s="52"/>
      <c r="N85" s="52"/>
      <c r="O85" s="52"/>
      <c r="P85" s="54"/>
      <c r="Q85" s="52"/>
      <c r="R85" s="52"/>
      <c r="S85" s="52"/>
      <c r="T85" s="52"/>
      <c r="U85" s="54"/>
      <c r="V85" s="55"/>
      <c r="W85" s="56"/>
    </row>
    <row r="86" spans="1:23" s="57" customFormat="1" ht="63.75" hidden="1" x14ac:dyDescent="0.2">
      <c r="A86" s="52" t="s">
        <v>196</v>
      </c>
      <c r="B86" s="52" t="s">
        <v>197</v>
      </c>
      <c r="C86" s="53" t="s">
        <v>212</v>
      </c>
      <c r="D86" s="52" t="s">
        <v>213</v>
      </c>
      <c r="E86" s="52" t="s">
        <v>59</v>
      </c>
      <c r="F86" s="52"/>
      <c r="G86" s="52"/>
      <c r="H86" s="52"/>
      <c r="I86" s="52"/>
      <c r="J86" s="52"/>
      <c r="K86" s="52"/>
      <c r="L86" s="52"/>
      <c r="M86" s="52"/>
      <c r="N86" s="52"/>
      <c r="O86" s="52"/>
      <c r="P86" s="54"/>
      <c r="Q86" s="52"/>
      <c r="R86" s="52"/>
      <c r="S86" s="52"/>
      <c r="T86" s="52"/>
      <c r="U86" s="54"/>
      <c r="V86" s="55"/>
      <c r="W86" s="56"/>
    </row>
    <row r="87" spans="1:23" s="57" customFormat="1" ht="51" hidden="1" x14ac:dyDescent="0.2">
      <c r="A87" s="52" t="s">
        <v>196</v>
      </c>
      <c r="B87" s="52" t="s">
        <v>197</v>
      </c>
      <c r="C87" s="53" t="s">
        <v>214</v>
      </c>
      <c r="D87" s="52" t="s">
        <v>215</v>
      </c>
      <c r="E87" s="52" t="s">
        <v>59</v>
      </c>
      <c r="F87" s="52"/>
      <c r="G87" s="52"/>
      <c r="H87" s="52"/>
      <c r="I87" s="52"/>
      <c r="J87" s="52"/>
      <c r="K87" s="52"/>
      <c r="L87" s="52"/>
      <c r="M87" s="52"/>
      <c r="N87" s="52"/>
      <c r="O87" s="52"/>
      <c r="P87" s="54"/>
      <c r="Q87" s="52"/>
      <c r="R87" s="52"/>
      <c r="S87" s="52"/>
      <c r="T87" s="52"/>
      <c r="U87" s="54"/>
      <c r="V87" s="55"/>
      <c r="W87" s="56"/>
    </row>
    <row r="88" spans="1:23" s="57" customFormat="1" ht="38.25" hidden="1" x14ac:dyDescent="0.2">
      <c r="A88" s="69" t="s">
        <v>216</v>
      </c>
      <c r="B88" s="52" t="s">
        <v>217</v>
      </c>
      <c r="C88" s="53" t="s">
        <v>218</v>
      </c>
      <c r="D88" s="52" t="s">
        <v>219</v>
      </c>
      <c r="E88" s="52" t="s">
        <v>59</v>
      </c>
      <c r="F88" s="52"/>
      <c r="G88" s="52"/>
      <c r="H88" s="52"/>
      <c r="I88" s="52"/>
      <c r="J88" s="52"/>
      <c r="K88" s="52"/>
      <c r="L88" s="52"/>
      <c r="M88" s="52"/>
      <c r="N88" s="52"/>
      <c r="O88" s="52"/>
      <c r="P88" s="54"/>
      <c r="Q88" s="52"/>
      <c r="R88" s="52"/>
      <c r="S88" s="52"/>
      <c r="T88" s="52"/>
      <c r="U88" s="54"/>
      <c r="V88" s="55"/>
      <c r="W88" s="56"/>
    </row>
    <row r="89" spans="1:23" s="57" customFormat="1" ht="38.25" hidden="1" x14ac:dyDescent="0.2">
      <c r="A89" s="69" t="s">
        <v>216</v>
      </c>
      <c r="B89" s="52" t="s">
        <v>217</v>
      </c>
      <c r="C89" s="53" t="s">
        <v>220</v>
      </c>
      <c r="D89" s="52" t="s">
        <v>221</v>
      </c>
      <c r="E89" s="52" t="s">
        <v>59</v>
      </c>
      <c r="F89" s="52"/>
      <c r="G89" s="52"/>
      <c r="H89" s="52"/>
      <c r="I89" s="52"/>
      <c r="J89" s="52"/>
      <c r="K89" s="52"/>
      <c r="L89" s="52"/>
      <c r="M89" s="52"/>
      <c r="N89" s="52"/>
      <c r="O89" s="52"/>
      <c r="P89" s="54"/>
      <c r="Q89" s="52"/>
      <c r="R89" s="52"/>
      <c r="S89" s="52"/>
      <c r="T89" s="52"/>
      <c r="U89" s="54"/>
      <c r="V89" s="55"/>
      <c r="W89" s="56"/>
    </row>
    <row r="90" spans="1:23" s="57" customFormat="1" ht="51" hidden="1" x14ac:dyDescent="0.2">
      <c r="A90" s="69" t="s">
        <v>216</v>
      </c>
      <c r="B90" s="52" t="s">
        <v>217</v>
      </c>
      <c r="C90" s="53" t="s">
        <v>222</v>
      </c>
      <c r="D90" s="52" t="s">
        <v>223</v>
      </c>
      <c r="E90" s="52" t="s">
        <v>59</v>
      </c>
      <c r="F90" s="52"/>
      <c r="G90" s="52"/>
      <c r="H90" s="52"/>
      <c r="I90" s="52"/>
      <c r="J90" s="52"/>
      <c r="K90" s="52"/>
      <c r="L90" s="52"/>
      <c r="M90" s="52"/>
      <c r="N90" s="52"/>
      <c r="O90" s="52"/>
      <c r="P90" s="54"/>
      <c r="Q90" s="52"/>
      <c r="R90" s="52"/>
      <c r="S90" s="52"/>
      <c r="T90" s="52"/>
      <c r="U90" s="54"/>
      <c r="V90" s="55"/>
      <c r="W90" s="56"/>
    </row>
    <row r="91" spans="1:23" s="57" customFormat="1" ht="38.25" hidden="1" x14ac:dyDescent="0.2">
      <c r="A91" s="69" t="s">
        <v>216</v>
      </c>
      <c r="B91" s="52" t="s">
        <v>217</v>
      </c>
      <c r="C91" s="53" t="s">
        <v>224</v>
      </c>
      <c r="D91" s="52" t="s">
        <v>225</v>
      </c>
      <c r="E91" s="52" t="s">
        <v>59</v>
      </c>
      <c r="F91" s="52"/>
      <c r="G91" s="52"/>
      <c r="H91" s="52"/>
      <c r="I91" s="52"/>
      <c r="J91" s="52"/>
      <c r="K91" s="52"/>
      <c r="L91" s="52"/>
      <c r="M91" s="52"/>
      <c r="N91" s="52"/>
      <c r="O91" s="52"/>
      <c r="P91" s="54"/>
      <c r="Q91" s="52"/>
      <c r="R91" s="52"/>
      <c r="S91" s="52"/>
      <c r="T91" s="52"/>
      <c r="U91" s="54"/>
      <c r="V91" s="55"/>
      <c r="W91" s="56"/>
    </row>
    <row r="92" spans="1:23" s="57" customFormat="1" ht="38.25" hidden="1" x14ac:dyDescent="0.2">
      <c r="A92" s="69" t="s">
        <v>216</v>
      </c>
      <c r="B92" s="52" t="s">
        <v>217</v>
      </c>
      <c r="C92" s="53" t="s">
        <v>226</v>
      </c>
      <c r="D92" s="52" t="s">
        <v>227</v>
      </c>
      <c r="E92" s="52" t="s">
        <v>59</v>
      </c>
      <c r="F92" s="52"/>
      <c r="G92" s="52"/>
      <c r="H92" s="52"/>
      <c r="I92" s="52"/>
      <c r="J92" s="52"/>
      <c r="K92" s="52"/>
      <c r="L92" s="52"/>
      <c r="M92" s="52"/>
      <c r="N92" s="52"/>
      <c r="O92" s="52"/>
      <c r="P92" s="54"/>
      <c r="Q92" s="52"/>
      <c r="R92" s="52"/>
      <c r="S92" s="52"/>
      <c r="T92" s="52"/>
      <c r="U92" s="54"/>
      <c r="V92" s="55"/>
      <c r="W92" s="56"/>
    </row>
    <row r="93" spans="1:23" s="57" customFormat="1" ht="38.25" hidden="1" x14ac:dyDescent="0.2">
      <c r="A93" s="69" t="s">
        <v>216</v>
      </c>
      <c r="B93" s="52" t="s">
        <v>217</v>
      </c>
      <c r="C93" s="53" t="s">
        <v>228</v>
      </c>
      <c r="D93" s="52" t="s">
        <v>229</v>
      </c>
      <c r="E93" s="52" t="s">
        <v>59</v>
      </c>
      <c r="F93" s="52"/>
      <c r="G93" s="52"/>
      <c r="H93" s="52"/>
      <c r="I93" s="52"/>
      <c r="J93" s="52"/>
      <c r="K93" s="52"/>
      <c r="L93" s="52"/>
      <c r="M93" s="52"/>
      <c r="N93" s="52"/>
      <c r="O93" s="52"/>
      <c r="P93" s="54"/>
      <c r="Q93" s="52"/>
      <c r="R93" s="52"/>
      <c r="S93" s="52"/>
      <c r="T93" s="52"/>
      <c r="U93" s="54"/>
      <c r="V93" s="55"/>
      <c r="W93" s="56"/>
    </row>
    <row r="94" spans="1:23" s="57" customFormat="1" ht="38.25" hidden="1" x14ac:dyDescent="0.2">
      <c r="A94" s="69" t="s">
        <v>216</v>
      </c>
      <c r="B94" s="52" t="s">
        <v>217</v>
      </c>
      <c r="C94" s="53" t="s">
        <v>230</v>
      </c>
      <c r="D94" s="52" t="s">
        <v>231</v>
      </c>
      <c r="E94" s="52" t="s">
        <v>59</v>
      </c>
      <c r="F94" s="52"/>
      <c r="G94" s="52"/>
      <c r="H94" s="52"/>
      <c r="I94" s="52"/>
      <c r="J94" s="52"/>
      <c r="K94" s="52"/>
      <c r="L94" s="52"/>
      <c r="M94" s="52"/>
      <c r="N94" s="52"/>
      <c r="O94" s="52"/>
      <c r="P94" s="54"/>
      <c r="Q94" s="52"/>
      <c r="R94" s="52"/>
      <c r="S94" s="52"/>
      <c r="T94" s="52"/>
      <c r="U94" s="54"/>
      <c r="V94" s="55"/>
      <c r="W94" s="56"/>
    </row>
    <row r="95" spans="1:23" s="57" customFormat="1" ht="38.25" hidden="1" x14ac:dyDescent="0.2">
      <c r="A95" s="69" t="s">
        <v>216</v>
      </c>
      <c r="B95" s="52" t="s">
        <v>217</v>
      </c>
      <c r="C95" s="53" t="s">
        <v>232</v>
      </c>
      <c r="D95" s="52" t="s">
        <v>233</v>
      </c>
      <c r="E95" s="52" t="s">
        <v>59</v>
      </c>
      <c r="F95" s="52"/>
      <c r="G95" s="52"/>
      <c r="H95" s="52"/>
      <c r="I95" s="52"/>
      <c r="J95" s="52"/>
      <c r="K95" s="52"/>
      <c r="L95" s="52"/>
      <c r="M95" s="52"/>
      <c r="N95" s="52"/>
      <c r="O95" s="52"/>
      <c r="P95" s="54"/>
      <c r="Q95" s="52"/>
      <c r="R95" s="52"/>
      <c r="S95" s="52"/>
      <c r="T95" s="52"/>
      <c r="U95" s="54"/>
      <c r="V95" s="55"/>
      <c r="W95" s="56"/>
    </row>
    <row r="96" spans="1:23" s="57" customFormat="1" ht="38.25" hidden="1" x14ac:dyDescent="0.2">
      <c r="A96" s="69" t="s">
        <v>216</v>
      </c>
      <c r="B96" s="52" t="s">
        <v>217</v>
      </c>
      <c r="C96" s="53" t="s">
        <v>234</v>
      </c>
      <c r="D96" s="52" t="s">
        <v>235</v>
      </c>
      <c r="E96" s="52" t="s">
        <v>59</v>
      </c>
      <c r="F96" s="52"/>
      <c r="G96" s="52"/>
      <c r="H96" s="52"/>
      <c r="I96" s="52"/>
      <c r="J96" s="52"/>
      <c r="K96" s="52"/>
      <c r="L96" s="52"/>
      <c r="M96" s="52"/>
      <c r="N96" s="52"/>
      <c r="O96" s="52"/>
      <c r="P96" s="54"/>
      <c r="Q96" s="52"/>
      <c r="R96" s="52"/>
      <c r="S96" s="52"/>
      <c r="T96" s="52"/>
      <c r="U96" s="54"/>
      <c r="V96" s="55"/>
      <c r="W96" s="56"/>
    </row>
    <row r="97" spans="1:23" s="57" customFormat="1" ht="38.25" hidden="1" x14ac:dyDescent="0.2">
      <c r="A97" s="69" t="s">
        <v>216</v>
      </c>
      <c r="B97" s="52" t="s">
        <v>217</v>
      </c>
      <c r="C97" s="53" t="s">
        <v>236</v>
      </c>
      <c r="D97" s="52" t="s">
        <v>237</v>
      </c>
      <c r="E97" s="52" t="s">
        <v>59</v>
      </c>
      <c r="F97" s="52"/>
      <c r="G97" s="52"/>
      <c r="H97" s="52"/>
      <c r="I97" s="52"/>
      <c r="J97" s="52"/>
      <c r="K97" s="52"/>
      <c r="L97" s="52"/>
      <c r="M97" s="52"/>
      <c r="N97" s="52"/>
      <c r="O97" s="52"/>
      <c r="P97" s="54"/>
      <c r="Q97" s="52"/>
      <c r="R97" s="52"/>
      <c r="S97" s="52"/>
      <c r="T97" s="52"/>
      <c r="U97" s="54"/>
      <c r="V97" s="55"/>
      <c r="W97" s="56"/>
    </row>
    <row r="98" spans="1:23" s="57" customFormat="1" ht="51" hidden="1" x14ac:dyDescent="0.2">
      <c r="A98" s="69" t="s">
        <v>216</v>
      </c>
      <c r="B98" s="52" t="s">
        <v>217</v>
      </c>
      <c r="C98" s="53" t="s">
        <v>238</v>
      </c>
      <c r="D98" s="52" t="s">
        <v>239</v>
      </c>
      <c r="E98" s="52" t="s">
        <v>59</v>
      </c>
      <c r="F98" s="52"/>
      <c r="G98" s="52"/>
      <c r="H98" s="52"/>
      <c r="I98" s="52"/>
      <c r="J98" s="52"/>
      <c r="K98" s="52"/>
      <c r="L98" s="52"/>
      <c r="M98" s="52"/>
      <c r="N98" s="52"/>
      <c r="O98" s="52"/>
      <c r="P98" s="54"/>
      <c r="Q98" s="52"/>
      <c r="R98" s="52"/>
      <c r="S98" s="52"/>
      <c r="T98" s="52"/>
      <c r="U98" s="54"/>
      <c r="V98" s="55"/>
      <c r="W98" s="56"/>
    </row>
    <row r="99" spans="1:23" s="57" customFormat="1" ht="51" hidden="1" x14ac:dyDescent="0.2">
      <c r="A99" s="69" t="s">
        <v>216</v>
      </c>
      <c r="B99" s="52" t="s">
        <v>217</v>
      </c>
      <c r="C99" s="53" t="s">
        <v>240</v>
      </c>
      <c r="D99" s="52" t="s">
        <v>241</v>
      </c>
      <c r="E99" s="52" t="s">
        <v>59</v>
      </c>
      <c r="F99" s="52"/>
      <c r="G99" s="52"/>
      <c r="H99" s="52"/>
      <c r="I99" s="52"/>
      <c r="J99" s="52"/>
      <c r="K99" s="52"/>
      <c r="L99" s="52"/>
      <c r="M99" s="52"/>
      <c r="N99" s="52"/>
      <c r="O99" s="52"/>
      <c r="P99" s="54"/>
      <c r="Q99" s="52"/>
      <c r="R99" s="52"/>
      <c r="S99" s="52"/>
      <c r="T99" s="52"/>
      <c r="U99" s="54"/>
      <c r="V99" s="55"/>
      <c r="W99" s="56"/>
    </row>
    <row r="100" spans="1:23" s="57" customFormat="1" ht="51" hidden="1" x14ac:dyDescent="0.2">
      <c r="A100" s="69" t="s">
        <v>216</v>
      </c>
      <c r="B100" s="52" t="s">
        <v>217</v>
      </c>
      <c r="C100" s="53" t="s">
        <v>242</v>
      </c>
      <c r="D100" s="52" t="s">
        <v>243</v>
      </c>
      <c r="E100" s="52" t="s">
        <v>59</v>
      </c>
      <c r="F100" s="52"/>
      <c r="G100" s="52"/>
      <c r="H100" s="52"/>
      <c r="I100" s="52"/>
      <c r="J100" s="52"/>
      <c r="K100" s="52"/>
      <c r="L100" s="52"/>
      <c r="M100" s="52"/>
      <c r="N100" s="52"/>
      <c r="O100" s="52"/>
      <c r="P100" s="54"/>
      <c r="Q100" s="52"/>
      <c r="R100" s="52"/>
      <c r="S100" s="52"/>
      <c r="T100" s="52"/>
      <c r="U100" s="54"/>
      <c r="V100" s="55"/>
      <c r="W100" s="56"/>
    </row>
    <row r="101" spans="1:23" s="57" customFormat="1" ht="51" hidden="1" x14ac:dyDescent="0.2">
      <c r="A101" s="69" t="s">
        <v>216</v>
      </c>
      <c r="B101" s="52" t="s">
        <v>217</v>
      </c>
      <c r="C101" s="53" t="s">
        <v>244</v>
      </c>
      <c r="D101" s="52" t="s">
        <v>245</v>
      </c>
      <c r="E101" s="52" t="s">
        <v>59</v>
      </c>
      <c r="F101" s="52"/>
      <c r="G101" s="52"/>
      <c r="H101" s="52"/>
      <c r="I101" s="52"/>
      <c r="J101" s="52"/>
      <c r="K101" s="52"/>
      <c r="L101" s="52"/>
      <c r="M101" s="52"/>
      <c r="N101" s="52"/>
      <c r="O101" s="52"/>
      <c r="P101" s="54"/>
      <c r="Q101" s="52"/>
      <c r="R101" s="52"/>
      <c r="S101" s="52"/>
      <c r="T101" s="52"/>
      <c r="U101" s="54"/>
      <c r="V101" s="55"/>
      <c r="W101" s="56"/>
    </row>
    <row r="102" spans="1:23" s="57" customFormat="1" ht="51" hidden="1" x14ac:dyDescent="0.2">
      <c r="A102" s="69" t="s">
        <v>216</v>
      </c>
      <c r="B102" s="52" t="s">
        <v>217</v>
      </c>
      <c r="C102" s="53" t="s">
        <v>246</v>
      </c>
      <c r="D102" s="52" t="s">
        <v>247</v>
      </c>
      <c r="E102" s="52" t="s">
        <v>59</v>
      </c>
      <c r="F102" s="52"/>
      <c r="G102" s="52"/>
      <c r="H102" s="52"/>
      <c r="I102" s="52"/>
      <c r="J102" s="52"/>
      <c r="K102" s="52"/>
      <c r="L102" s="52"/>
      <c r="M102" s="52"/>
      <c r="N102" s="52"/>
      <c r="O102" s="52"/>
      <c r="P102" s="54"/>
      <c r="Q102" s="52"/>
      <c r="R102" s="52"/>
      <c r="S102" s="52"/>
      <c r="T102" s="52"/>
      <c r="U102" s="54"/>
      <c r="V102" s="55"/>
      <c r="W102" s="56"/>
    </row>
    <row r="103" spans="1:23" s="57" customFormat="1" ht="51" hidden="1" x14ac:dyDescent="0.2">
      <c r="A103" s="69" t="s">
        <v>216</v>
      </c>
      <c r="B103" s="52" t="s">
        <v>217</v>
      </c>
      <c r="C103" s="53" t="s">
        <v>248</v>
      </c>
      <c r="D103" s="52" t="s">
        <v>249</v>
      </c>
      <c r="E103" s="52" t="s">
        <v>59</v>
      </c>
      <c r="F103" s="52"/>
      <c r="G103" s="52"/>
      <c r="H103" s="52"/>
      <c r="I103" s="52"/>
      <c r="J103" s="52"/>
      <c r="K103" s="52"/>
      <c r="L103" s="52"/>
      <c r="M103" s="52"/>
      <c r="N103" s="52"/>
      <c r="O103" s="52"/>
      <c r="P103" s="54"/>
      <c r="Q103" s="52"/>
      <c r="R103" s="52"/>
      <c r="S103" s="52"/>
      <c r="T103" s="52"/>
      <c r="U103" s="54"/>
      <c r="V103" s="55"/>
      <c r="W103" s="56"/>
    </row>
    <row r="104" spans="1:23" s="57" customFormat="1" ht="51" hidden="1" x14ac:dyDescent="0.2">
      <c r="A104" s="69" t="s">
        <v>216</v>
      </c>
      <c r="B104" s="52" t="s">
        <v>217</v>
      </c>
      <c r="C104" s="53" t="s">
        <v>250</v>
      </c>
      <c r="D104" s="52" t="s">
        <v>251</v>
      </c>
      <c r="E104" s="52" t="s">
        <v>59</v>
      </c>
      <c r="F104" s="52"/>
      <c r="G104" s="52"/>
      <c r="H104" s="52"/>
      <c r="I104" s="52"/>
      <c r="J104" s="52"/>
      <c r="K104" s="52"/>
      <c r="L104" s="52"/>
      <c r="M104" s="52"/>
      <c r="N104" s="52"/>
      <c r="O104" s="52"/>
      <c r="P104" s="54"/>
      <c r="Q104" s="52"/>
      <c r="R104" s="52"/>
      <c r="S104" s="52"/>
      <c r="T104" s="52"/>
      <c r="U104" s="54"/>
      <c r="V104" s="55"/>
      <c r="W104" s="56"/>
    </row>
    <row r="105" spans="1:23" s="57" customFormat="1" ht="51" hidden="1" x14ac:dyDescent="0.2">
      <c r="A105" s="69" t="s">
        <v>216</v>
      </c>
      <c r="B105" s="52" t="s">
        <v>217</v>
      </c>
      <c r="C105" s="53" t="s">
        <v>252</v>
      </c>
      <c r="D105" s="52" t="s">
        <v>253</v>
      </c>
      <c r="E105" s="52" t="s">
        <v>59</v>
      </c>
      <c r="F105" s="52"/>
      <c r="G105" s="52"/>
      <c r="H105" s="52"/>
      <c r="I105" s="52"/>
      <c r="J105" s="52"/>
      <c r="K105" s="52"/>
      <c r="L105" s="52"/>
      <c r="M105" s="52"/>
      <c r="N105" s="52"/>
      <c r="O105" s="52"/>
      <c r="P105" s="54"/>
      <c r="Q105" s="52"/>
      <c r="R105" s="52"/>
      <c r="S105" s="52"/>
      <c r="T105" s="52"/>
      <c r="U105" s="54"/>
      <c r="V105" s="55"/>
      <c r="W105" s="56"/>
    </row>
    <row r="106" spans="1:23" s="57" customFormat="1" ht="51" hidden="1" x14ac:dyDescent="0.2">
      <c r="A106" s="69" t="s">
        <v>216</v>
      </c>
      <c r="B106" s="52" t="s">
        <v>217</v>
      </c>
      <c r="C106" s="53" t="s">
        <v>254</v>
      </c>
      <c r="D106" s="52" t="s">
        <v>207</v>
      </c>
      <c r="E106" s="52" t="s">
        <v>59</v>
      </c>
      <c r="F106" s="52"/>
      <c r="G106" s="52"/>
      <c r="H106" s="52"/>
      <c r="I106" s="52"/>
      <c r="J106" s="52"/>
      <c r="K106" s="52"/>
      <c r="L106" s="52"/>
      <c r="M106" s="52"/>
      <c r="N106" s="52"/>
      <c r="O106" s="52"/>
      <c r="P106" s="54"/>
      <c r="Q106" s="52"/>
      <c r="R106" s="52"/>
      <c r="S106" s="52"/>
      <c r="T106" s="52"/>
      <c r="U106" s="54"/>
      <c r="V106" s="55"/>
      <c r="W106" s="56"/>
    </row>
    <row r="107" spans="1:23" s="57" customFormat="1" ht="51" hidden="1" x14ac:dyDescent="0.2">
      <c r="A107" s="69" t="s">
        <v>216</v>
      </c>
      <c r="B107" s="52" t="s">
        <v>217</v>
      </c>
      <c r="C107" s="53" t="s">
        <v>255</v>
      </c>
      <c r="D107" s="52" t="s">
        <v>207</v>
      </c>
      <c r="E107" s="52" t="s">
        <v>59</v>
      </c>
      <c r="F107" s="52"/>
      <c r="G107" s="52"/>
      <c r="H107" s="52"/>
      <c r="I107" s="52"/>
      <c r="J107" s="52"/>
      <c r="K107" s="52"/>
      <c r="L107" s="52"/>
      <c r="M107" s="52"/>
      <c r="N107" s="52"/>
      <c r="O107" s="52"/>
      <c r="P107" s="54"/>
      <c r="Q107" s="52"/>
      <c r="R107" s="52"/>
      <c r="S107" s="52"/>
      <c r="T107" s="52"/>
      <c r="U107" s="54"/>
      <c r="V107" s="55"/>
      <c r="W107" s="56"/>
    </row>
    <row r="108" spans="1:23" s="57" customFormat="1" ht="51" hidden="1" x14ac:dyDescent="0.2">
      <c r="A108" s="69" t="s">
        <v>216</v>
      </c>
      <c r="B108" s="52" t="s">
        <v>217</v>
      </c>
      <c r="C108" s="53" t="s">
        <v>256</v>
      </c>
      <c r="D108" s="52" t="s">
        <v>207</v>
      </c>
      <c r="E108" s="52" t="s">
        <v>59</v>
      </c>
      <c r="F108" s="52"/>
      <c r="G108" s="52"/>
      <c r="H108" s="52"/>
      <c r="I108" s="52"/>
      <c r="J108" s="52"/>
      <c r="K108" s="52"/>
      <c r="L108" s="52"/>
      <c r="M108" s="52"/>
      <c r="N108" s="52"/>
      <c r="O108" s="52"/>
      <c r="P108" s="54"/>
      <c r="Q108" s="52"/>
      <c r="R108" s="52"/>
      <c r="S108" s="52"/>
      <c r="T108" s="52"/>
      <c r="U108" s="54"/>
      <c r="V108" s="55"/>
      <c r="W108" s="56"/>
    </row>
    <row r="109" spans="1:23" s="57" customFormat="1" ht="25.5" hidden="1" x14ac:dyDescent="0.2">
      <c r="A109" s="52" t="s">
        <v>257</v>
      </c>
      <c r="B109" s="52" t="s">
        <v>258</v>
      </c>
      <c r="C109" s="53" t="s">
        <v>259</v>
      </c>
      <c r="D109" s="52" t="s">
        <v>260</v>
      </c>
      <c r="E109" s="52"/>
      <c r="F109" s="52"/>
      <c r="G109" s="52"/>
      <c r="H109" s="52"/>
      <c r="I109" s="52"/>
      <c r="J109" s="52" t="s">
        <v>59</v>
      </c>
      <c r="K109" s="52"/>
      <c r="L109" s="52"/>
      <c r="M109" s="52"/>
      <c r="N109" s="52"/>
      <c r="O109" s="52"/>
      <c r="P109" s="54"/>
      <c r="Q109" s="52"/>
      <c r="R109" s="52"/>
      <c r="S109" s="52"/>
      <c r="T109" s="52"/>
      <c r="U109" s="54"/>
      <c r="V109" s="55"/>
      <c r="W109" s="56"/>
    </row>
    <row r="110" spans="1:23" s="57" customFormat="1" ht="25.5" hidden="1" x14ac:dyDescent="0.2">
      <c r="A110" s="52" t="s">
        <v>257</v>
      </c>
      <c r="B110" s="52" t="s">
        <v>258</v>
      </c>
      <c r="C110" s="53" t="s">
        <v>261</v>
      </c>
      <c r="D110" s="52" t="s">
        <v>262</v>
      </c>
      <c r="E110" s="52"/>
      <c r="F110" s="52"/>
      <c r="G110" s="52"/>
      <c r="H110" s="52"/>
      <c r="I110" s="52"/>
      <c r="J110" s="52" t="s">
        <v>59</v>
      </c>
      <c r="K110" s="52"/>
      <c r="L110" s="52"/>
      <c r="M110" s="52"/>
      <c r="N110" s="52"/>
      <c r="O110" s="52"/>
      <c r="P110" s="54"/>
      <c r="Q110" s="52"/>
      <c r="R110" s="52"/>
      <c r="S110" s="52"/>
      <c r="T110" s="52"/>
      <c r="U110" s="54"/>
      <c r="V110" s="55"/>
      <c r="W110" s="56"/>
    </row>
    <row r="111" spans="1:23" s="57" customFormat="1" ht="25.5" hidden="1" x14ac:dyDescent="0.2">
      <c r="A111" s="52" t="s">
        <v>257</v>
      </c>
      <c r="B111" s="52" t="s">
        <v>258</v>
      </c>
      <c r="C111" s="53" t="s">
        <v>263</v>
      </c>
      <c r="D111" s="52" t="s">
        <v>264</v>
      </c>
      <c r="E111" s="52"/>
      <c r="F111" s="52"/>
      <c r="G111" s="52"/>
      <c r="H111" s="52"/>
      <c r="I111" s="52"/>
      <c r="J111" s="52" t="s">
        <v>59</v>
      </c>
      <c r="K111" s="52"/>
      <c r="L111" s="52"/>
      <c r="M111" s="52"/>
      <c r="N111" s="52"/>
      <c r="O111" s="52"/>
      <c r="P111" s="54"/>
      <c r="Q111" s="52"/>
      <c r="R111" s="52"/>
      <c r="S111" s="52"/>
      <c r="T111" s="52"/>
      <c r="U111" s="54"/>
      <c r="V111" s="55"/>
      <c r="W111" s="56"/>
    </row>
    <row r="112" spans="1:23" s="57" customFormat="1" ht="28.5" hidden="1" customHeight="1" x14ac:dyDescent="0.2">
      <c r="A112" s="52" t="s">
        <v>257</v>
      </c>
      <c r="B112" s="52" t="s">
        <v>258</v>
      </c>
      <c r="C112" s="53" t="s">
        <v>276</v>
      </c>
      <c r="D112" s="52" t="s">
        <v>2360</v>
      </c>
      <c r="E112" s="52"/>
      <c r="F112" s="52"/>
      <c r="G112" s="52"/>
      <c r="H112" s="52"/>
      <c r="I112" s="52"/>
      <c r="J112" s="52" t="s">
        <v>59</v>
      </c>
      <c r="K112" s="52"/>
      <c r="L112" s="52"/>
      <c r="M112" s="52"/>
      <c r="N112" s="52"/>
      <c r="O112" s="52"/>
      <c r="P112" s="54"/>
      <c r="Q112" s="52"/>
      <c r="R112" s="52"/>
      <c r="S112" s="52"/>
      <c r="T112" s="52"/>
      <c r="U112" s="54"/>
      <c r="V112" s="55"/>
      <c r="W112" s="56"/>
    </row>
    <row r="113" spans="1:23" s="57" customFormat="1" ht="25.5" hidden="1" x14ac:dyDescent="0.2">
      <c r="A113" s="52" t="s">
        <v>257</v>
      </c>
      <c r="B113" s="52" t="s">
        <v>258</v>
      </c>
      <c r="C113" s="53" t="s">
        <v>266</v>
      </c>
      <c r="D113" s="52" t="s">
        <v>267</v>
      </c>
      <c r="E113" s="52"/>
      <c r="F113" s="52"/>
      <c r="G113" s="52"/>
      <c r="H113" s="52"/>
      <c r="I113" s="52"/>
      <c r="J113" s="52" t="s">
        <v>265</v>
      </c>
      <c r="K113" s="52"/>
      <c r="L113" s="52"/>
      <c r="M113" s="52"/>
      <c r="N113" s="52"/>
      <c r="O113" s="52"/>
      <c r="P113" s="54"/>
      <c r="Q113" s="52"/>
      <c r="R113" s="52"/>
      <c r="S113" s="52"/>
      <c r="T113" s="52"/>
      <c r="U113" s="54"/>
      <c r="V113" s="55"/>
      <c r="W113" s="56"/>
    </row>
    <row r="114" spans="1:23" s="57" customFormat="1" ht="25.5" hidden="1" x14ac:dyDescent="0.2">
      <c r="A114" s="52" t="s">
        <v>257</v>
      </c>
      <c r="B114" s="52" t="s">
        <v>258</v>
      </c>
      <c r="C114" s="53" t="s">
        <v>268</v>
      </c>
      <c r="D114" s="52" t="s">
        <v>269</v>
      </c>
      <c r="E114" s="52"/>
      <c r="F114" s="52"/>
      <c r="G114" s="52"/>
      <c r="H114" s="52"/>
      <c r="I114" s="52"/>
      <c r="J114" s="52" t="s">
        <v>265</v>
      </c>
      <c r="K114" s="52"/>
      <c r="L114" s="52"/>
      <c r="M114" s="52"/>
      <c r="N114" s="52"/>
      <c r="O114" s="52"/>
      <c r="P114" s="54"/>
      <c r="Q114" s="52"/>
      <c r="R114" s="52"/>
      <c r="S114" s="52"/>
      <c r="T114" s="52"/>
      <c r="U114" s="54"/>
      <c r="V114" s="55"/>
      <c r="W114" s="56"/>
    </row>
    <row r="115" spans="1:23" s="57" customFormat="1" ht="25.5" hidden="1" x14ac:dyDescent="0.2">
      <c r="A115" s="52" t="s">
        <v>270</v>
      </c>
      <c r="B115" s="52" t="s">
        <v>271</v>
      </c>
      <c r="C115" s="53" t="s">
        <v>272</v>
      </c>
      <c r="D115" s="52" t="s">
        <v>273</v>
      </c>
      <c r="E115" s="52"/>
      <c r="F115" s="52"/>
      <c r="G115" s="52"/>
      <c r="H115" s="52"/>
      <c r="I115" s="52"/>
      <c r="J115" s="52"/>
      <c r="K115" s="52" t="s">
        <v>59</v>
      </c>
      <c r="L115" s="52"/>
      <c r="M115" s="52"/>
      <c r="N115" s="52"/>
      <c r="O115" s="52"/>
      <c r="P115" s="54"/>
      <c r="Q115" s="52"/>
      <c r="R115" s="52"/>
      <c r="S115" s="52"/>
      <c r="T115" s="52"/>
      <c r="U115" s="54"/>
      <c r="V115" s="55"/>
      <c r="W115" s="56"/>
    </row>
    <row r="116" spans="1:23" s="57" customFormat="1" ht="25.5" hidden="1" x14ac:dyDescent="0.2">
      <c r="A116" s="52" t="s">
        <v>270</v>
      </c>
      <c r="B116" s="52" t="s">
        <v>271</v>
      </c>
      <c r="C116" s="53" t="s">
        <v>274</v>
      </c>
      <c r="D116" s="52" t="s">
        <v>275</v>
      </c>
      <c r="E116" s="52"/>
      <c r="F116" s="52"/>
      <c r="G116" s="52"/>
      <c r="H116" s="52"/>
      <c r="I116" s="52"/>
      <c r="J116" s="52"/>
      <c r="K116" s="52" t="s">
        <v>59</v>
      </c>
      <c r="L116" s="52"/>
      <c r="M116" s="52"/>
      <c r="N116" s="52"/>
      <c r="O116" s="52"/>
      <c r="P116" s="54"/>
      <c r="Q116" s="52"/>
      <c r="R116" s="52"/>
      <c r="S116" s="52"/>
      <c r="T116" s="52"/>
      <c r="U116" s="54"/>
      <c r="V116" s="55"/>
      <c r="W116" s="56"/>
    </row>
    <row r="117" spans="1:23" s="57" customFormat="1" ht="25.5" hidden="1" x14ac:dyDescent="0.2">
      <c r="A117" s="52" t="s">
        <v>270</v>
      </c>
      <c r="B117" s="52" t="s">
        <v>271</v>
      </c>
      <c r="C117" s="53" t="s">
        <v>276</v>
      </c>
      <c r="D117" s="52" t="s">
        <v>277</v>
      </c>
      <c r="E117" s="52"/>
      <c r="F117" s="52"/>
      <c r="G117" s="52"/>
      <c r="H117" s="52"/>
      <c r="I117" s="52"/>
      <c r="J117" s="52"/>
      <c r="K117" s="52" t="s">
        <v>59</v>
      </c>
      <c r="L117" s="52"/>
      <c r="M117" s="52"/>
      <c r="N117" s="52"/>
      <c r="O117" s="52"/>
      <c r="P117" s="54"/>
      <c r="Q117" s="52"/>
      <c r="R117" s="52"/>
      <c r="S117" s="52"/>
      <c r="T117" s="52"/>
      <c r="U117" s="54"/>
      <c r="V117" s="55"/>
      <c r="W117" s="56"/>
    </row>
    <row r="118" spans="1:23" s="57" customFormat="1" ht="25.5" hidden="1" x14ac:dyDescent="0.2">
      <c r="A118" s="52" t="s">
        <v>270</v>
      </c>
      <c r="B118" s="52" t="s">
        <v>271</v>
      </c>
      <c r="C118" s="53" t="s">
        <v>261</v>
      </c>
      <c r="D118" s="52" t="s">
        <v>278</v>
      </c>
      <c r="E118" s="52"/>
      <c r="F118" s="52"/>
      <c r="G118" s="52"/>
      <c r="H118" s="52"/>
      <c r="I118" s="52"/>
      <c r="J118" s="52"/>
      <c r="K118" s="52" t="s">
        <v>59</v>
      </c>
      <c r="L118" s="52"/>
      <c r="M118" s="52"/>
      <c r="N118" s="52"/>
      <c r="O118" s="52"/>
      <c r="P118" s="54"/>
      <c r="Q118" s="52"/>
      <c r="R118" s="52"/>
      <c r="S118" s="52"/>
      <c r="T118" s="52"/>
      <c r="U118" s="54"/>
      <c r="V118" s="55"/>
      <c r="W118" s="56"/>
    </row>
    <row r="119" spans="1:23" s="57" customFormat="1" ht="25.5" hidden="1" x14ac:dyDescent="0.2">
      <c r="A119" s="52" t="s">
        <v>270</v>
      </c>
      <c r="B119" s="52" t="s">
        <v>271</v>
      </c>
      <c r="C119" s="53" t="s">
        <v>279</v>
      </c>
      <c r="D119" s="52" t="s">
        <v>280</v>
      </c>
      <c r="E119" s="52"/>
      <c r="F119" s="52"/>
      <c r="G119" s="52"/>
      <c r="H119" s="52"/>
      <c r="I119" s="52"/>
      <c r="J119" s="52"/>
      <c r="K119" s="52" t="s">
        <v>59</v>
      </c>
      <c r="L119" s="52"/>
      <c r="M119" s="52"/>
      <c r="N119" s="52"/>
      <c r="O119" s="52"/>
      <c r="P119" s="54"/>
      <c r="Q119" s="52"/>
      <c r="R119" s="52"/>
      <c r="S119" s="52"/>
      <c r="T119" s="52"/>
      <c r="U119" s="54"/>
      <c r="V119" s="55"/>
      <c r="W119" s="56"/>
    </row>
    <row r="120" spans="1:23" s="57" customFormat="1" ht="25.5" hidden="1" x14ac:dyDescent="0.2">
      <c r="A120" s="52" t="s">
        <v>270</v>
      </c>
      <c r="B120" s="52" t="s">
        <v>271</v>
      </c>
      <c r="C120" s="53" t="s">
        <v>259</v>
      </c>
      <c r="D120" s="52" t="s">
        <v>281</v>
      </c>
      <c r="E120" s="52"/>
      <c r="F120" s="52"/>
      <c r="G120" s="52"/>
      <c r="H120" s="52"/>
      <c r="I120" s="52"/>
      <c r="J120" s="52"/>
      <c r="K120" s="52" t="s">
        <v>59</v>
      </c>
      <c r="L120" s="52"/>
      <c r="M120" s="52"/>
      <c r="N120" s="52"/>
      <c r="O120" s="52"/>
      <c r="P120" s="54"/>
      <c r="Q120" s="52"/>
      <c r="R120" s="52"/>
      <c r="S120" s="52"/>
      <c r="T120" s="52"/>
      <c r="U120" s="54"/>
      <c r="V120" s="55"/>
      <c r="W120" s="56"/>
    </row>
    <row r="121" spans="1:23" s="57" customFormat="1" ht="25.5" hidden="1" x14ac:dyDescent="0.2">
      <c r="A121" s="52" t="s">
        <v>270</v>
      </c>
      <c r="B121" s="52" t="s">
        <v>271</v>
      </c>
      <c r="C121" s="53" t="s">
        <v>282</v>
      </c>
      <c r="D121" s="52" t="s">
        <v>283</v>
      </c>
      <c r="E121" s="52"/>
      <c r="F121" s="52"/>
      <c r="G121" s="52"/>
      <c r="H121" s="52"/>
      <c r="I121" s="52"/>
      <c r="J121" s="52"/>
      <c r="K121" s="52" t="s">
        <v>59</v>
      </c>
      <c r="L121" s="52"/>
      <c r="M121" s="52"/>
      <c r="N121" s="52"/>
      <c r="O121" s="52"/>
      <c r="P121" s="54"/>
      <c r="Q121" s="52"/>
      <c r="R121" s="52"/>
      <c r="S121" s="52"/>
      <c r="T121" s="52"/>
      <c r="U121" s="54"/>
      <c r="V121" s="55"/>
      <c r="W121" s="56"/>
    </row>
    <row r="122" spans="1:23" s="57" customFormat="1" ht="25.5" hidden="1" x14ac:dyDescent="0.2">
      <c r="A122" s="52" t="s">
        <v>270</v>
      </c>
      <c r="B122" s="52" t="s">
        <v>271</v>
      </c>
      <c r="C122" s="53" t="s">
        <v>284</v>
      </c>
      <c r="D122" s="52" t="s">
        <v>285</v>
      </c>
      <c r="E122" s="52"/>
      <c r="F122" s="52"/>
      <c r="G122" s="52"/>
      <c r="H122" s="52"/>
      <c r="I122" s="52"/>
      <c r="J122" s="52"/>
      <c r="K122" s="52" t="s">
        <v>59</v>
      </c>
      <c r="L122" s="52"/>
      <c r="M122" s="52"/>
      <c r="N122" s="52"/>
      <c r="O122" s="52"/>
      <c r="P122" s="54"/>
      <c r="Q122" s="52"/>
      <c r="R122" s="52"/>
      <c r="S122" s="52"/>
      <c r="T122" s="52"/>
      <c r="U122" s="54"/>
      <c r="V122" s="55"/>
      <c r="W122" s="56"/>
    </row>
    <row r="123" spans="1:23" s="57" customFormat="1" ht="25.5" hidden="1" x14ac:dyDescent="0.2">
      <c r="A123" s="52" t="s">
        <v>270</v>
      </c>
      <c r="B123" s="52" t="s">
        <v>271</v>
      </c>
      <c r="C123" s="53" t="s">
        <v>286</v>
      </c>
      <c r="D123" s="52" t="s">
        <v>287</v>
      </c>
      <c r="E123" s="52"/>
      <c r="F123" s="52"/>
      <c r="G123" s="52"/>
      <c r="H123" s="52"/>
      <c r="I123" s="52"/>
      <c r="J123" s="52"/>
      <c r="K123" s="52" t="s">
        <v>59</v>
      </c>
      <c r="L123" s="52"/>
      <c r="M123" s="52"/>
      <c r="N123" s="52"/>
      <c r="O123" s="52"/>
      <c r="P123" s="54"/>
      <c r="Q123" s="52"/>
      <c r="R123" s="52"/>
      <c r="S123" s="52"/>
      <c r="T123" s="52"/>
      <c r="U123" s="54"/>
      <c r="V123" s="55"/>
      <c r="W123" s="56"/>
    </row>
    <row r="124" spans="1:23" s="57" customFormat="1" ht="25.5" hidden="1" x14ac:dyDescent="0.2">
      <c r="A124" s="52" t="s">
        <v>270</v>
      </c>
      <c r="B124" s="52" t="s">
        <v>271</v>
      </c>
      <c r="C124" s="53" t="s">
        <v>288</v>
      </c>
      <c r="D124" s="52" t="s">
        <v>289</v>
      </c>
      <c r="E124" s="52"/>
      <c r="F124" s="52"/>
      <c r="G124" s="52"/>
      <c r="H124" s="52"/>
      <c r="I124" s="52"/>
      <c r="J124" s="52"/>
      <c r="K124" s="52" t="s">
        <v>59</v>
      </c>
      <c r="L124" s="52"/>
      <c r="M124" s="52"/>
      <c r="N124" s="52"/>
      <c r="O124" s="52"/>
      <c r="P124" s="54"/>
      <c r="Q124" s="52"/>
      <c r="R124" s="52"/>
      <c r="S124" s="52"/>
      <c r="T124" s="52"/>
      <c r="U124" s="54"/>
      <c r="V124" s="55"/>
      <c r="W124" s="56"/>
    </row>
    <row r="125" spans="1:23" s="57" customFormat="1" ht="38.25" hidden="1" x14ac:dyDescent="0.2">
      <c r="A125" s="52" t="s">
        <v>270</v>
      </c>
      <c r="B125" s="52" t="s">
        <v>271</v>
      </c>
      <c r="C125" s="53" t="s">
        <v>194</v>
      </c>
      <c r="D125" s="52" t="s">
        <v>290</v>
      </c>
      <c r="E125" s="70"/>
      <c r="F125" s="70"/>
      <c r="G125" s="52"/>
      <c r="H125" s="52"/>
      <c r="I125" s="52"/>
      <c r="J125" s="52"/>
      <c r="K125" s="52" t="s">
        <v>59</v>
      </c>
      <c r="L125" s="52"/>
      <c r="M125" s="52"/>
      <c r="N125" s="52"/>
      <c r="O125" s="52"/>
      <c r="P125" s="54"/>
      <c r="Q125" s="52"/>
      <c r="R125" s="52"/>
      <c r="S125" s="52"/>
      <c r="T125" s="52"/>
      <c r="U125" s="54"/>
      <c r="V125" s="55"/>
      <c r="W125" s="56"/>
    </row>
    <row r="126" spans="1:23" s="57" customFormat="1" ht="63.75" x14ac:dyDescent="0.2">
      <c r="A126" s="52" t="s">
        <v>291</v>
      </c>
      <c r="B126" s="52" t="s">
        <v>292</v>
      </c>
      <c r="C126" s="53" t="s">
        <v>293</v>
      </c>
      <c r="D126" s="54" t="s">
        <v>294</v>
      </c>
      <c r="E126" s="71"/>
      <c r="F126" s="52"/>
      <c r="G126" s="52"/>
      <c r="H126" s="61"/>
      <c r="I126" s="52"/>
      <c r="J126" s="52"/>
      <c r="K126" s="52"/>
      <c r="L126" s="52"/>
      <c r="M126" s="52"/>
      <c r="N126" s="52"/>
      <c r="O126" s="52"/>
      <c r="P126" s="54"/>
      <c r="Q126" s="52" t="s">
        <v>59</v>
      </c>
      <c r="R126" s="52" t="s">
        <v>59</v>
      </c>
      <c r="S126" s="52" t="s">
        <v>59</v>
      </c>
      <c r="T126" s="52"/>
      <c r="U126" s="54"/>
      <c r="V126" s="55"/>
      <c r="W126" s="56"/>
    </row>
    <row r="127" spans="1:23" s="57" customFormat="1" ht="63.75" x14ac:dyDescent="0.2">
      <c r="A127" s="52" t="s">
        <v>291</v>
      </c>
      <c r="B127" s="52" t="s">
        <v>292</v>
      </c>
      <c r="C127" s="53" t="s">
        <v>295</v>
      </c>
      <c r="D127" s="54" t="s">
        <v>296</v>
      </c>
      <c r="E127" s="72"/>
      <c r="F127" s="72"/>
      <c r="G127" s="52"/>
      <c r="H127" s="61"/>
      <c r="I127" s="52"/>
      <c r="J127" s="52"/>
      <c r="K127" s="52"/>
      <c r="L127" s="52"/>
      <c r="M127" s="52"/>
      <c r="N127" s="52"/>
      <c r="O127" s="52"/>
      <c r="P127" s="54"/>
      <c r="Q127" s="52" t="s">
        <v>59</v>
      </c>
      <c r="R127" s="52" t="s">
        <v>59</v>
      </c>
      <c r="S127" s="52" t="s">
        <v>59</v>
      </c>
      <c r="T127" s="52"/>
      <c r="U127" s="54"/>
      <c r="V127" s="55"/>
      <c r="W127" s="56"/>
    </row>
    <row r="128" spans="1:23" s="57" customFormat="1" ht="63.75" x14ac:dyDescent="0.2">
      <c r="A128" s="52" t="s">
        <v>291</v>
      </c>
      <c r="B128" s="52" t="s">
        <v>292</v>
      </c>
      <c r="C128" s="53" t="s">
        <v>297</v>
      </c>
      <c r="D128" s="54" t="s">
        <v>298</v>
      </c>
      <c r="E128" s="72"/>
      <c r="F128" s="72"/>
      <c r="G128" s="52"/>
      <c r="H128" s="61"/>
      <c r="I128" s="52"/>
      <c r="J128" s="52"/>
      <c r="K128" s="52"/>
      <c r="L128" s="52"/>
      <c r="M128" s="52"/>
      <c r="N128" s="52"/>
      <c r="O128" s="52"/>
      <c r="P128" s="54"/>
      <c r="Q128" s="52" t="s">
        <v>59</v>
      </c>
      <c r="R128" s="52" t="s">
        <v>59</v>
      </c>
      <c r="S128" s="52" t="s">
        <v>59</v>
      </c>
      <c r="T128" s="52"/>
      <c r="U128" s="54"/>
      <c r="V128" s="55"/>
      <c r="W128" s="56"/>
    </row>
    <row r="129" spans="1:23" s="57" customFormat="1" ht="63.75" x14ac:dyDescent="0.2">
      <c r="A129" s="52" t="s">
        <v>291</v>
      </c>
      <c r="B129" s="52" t="s">
        <v>292</v>
      </c>
      <c r="C129" s="53" t="s">
        <v>299</v>
      </c>
      <c r="D129" s="54" t="s">
        <v>300</v>
      </c>
      <c r="E129" s="72"/>
      <c r="F129" s="72"/>
      <c r="G129" s="52"/>
      <c r="H129" s="61"/>
      <c r="I129" s="52"/>
      <c r="J129" s="52"/>
      <c r="K129" s="52"/>
      <c r="L129" s="52"/>
      <c r="M129" s="52"/>
      <c r="N129" s="52"/>
      <c r="O129" s="52"/>
      <c r="P129" s="54"/>
      <c r="Q129" s="52" t="s">
        <v>59</v>
      </c>
      <c r="R129" s="52" t="s">
        <v>59</v>
      </c>
      <c r="S129" s="52" t="s">
        <v>59</v>
      </c>
      <c r="T129" s="52"/>
      <c r="U129" s="54"/>
      <c r="V129" s="55"/>
      <c r="W129" s="56"/>
    </row>
    <row r="130" spans="1:23" s="57" customFormat="1" ht="63.75" x14ac:dyDescent="0.2">
      <c r="A130" s="52" t="s">
        <v>291</v>
      </c>
      <c r="B130" s="52" t="s">
        <v>292</v>
      </c>
      <c r="C130" s="53" t="s">
        <v>301</v>
      </c>
      <c r="D130" s="54" t="s">
        <v>302</v>
      </c>
      <c r="E130" s="72"/>
      <c r="F130" s="72"/>
      <c r="G130" s="52"/>
      <c r="H130" s="61"/>
      <c r="I130" s="52"/>
      <c r="J130" s="52"/>
      <c r="K130" s="52"/>
      <c r="L130" s="52"/>
      <c r="M130" s="52"/>
      <c r="N130" s="52"/>
      <c r="O130" s="52"/>
      <c r="P130" s="54"/>
      <c r="Q130" s="52" t="s">
        <v>59</v>
      </c>
      <c r="R130" s="52" t="s">
        <v>59</v>
      </c>
      <c r="S130" s="52" t="s">
        <v>59</v>
      </c>
      <c r="T130" s="52"/>
      <c r="U130" s="54"/>
      <c r="V130" s="55"/>
      <c r="W130" s="56"/>
    </row>
    <row r="131" spans="1:23" s="57" customFormat="1" ht="63.75" x14ac:dyDescent="0.2">
      <c r="A131" s="52" t="s">
        <v>291</v>
      </c>
      <c r="B131" s="52" t="s">
        <v>292</v>
      </c>
      <c r="C131" s="53" t="s">
        <v>303</v>
      </c>
      <c r="D131" s="54" t="s">
        <v>304</v>
      </c>
      <c r="E131" s="72"/>
      <c r="F131" s="72"/>
      <c r="G131" s="52"/>
      <c r="H131" s="61"/>
      <c r="I131" s="52"/>
      <c r="J131" s="52"/>
      <c r="K131" s="52"/>
      <c r="L131" s="52"/>
      <c r="M131" s="52"/>
      <c r="N131" s="52"/>
      <c r="O131" s="52"/>
      <c r="P131" s="54"/>
      <c r="Q131" s="52" t="s">
        <v>59</v>
      </c>
      <c r="R131" s="52" t="s">
        <v>59</v>
      </c>
      <c r="S131" s="52" t="s">
        <v>59</v>
      </c>
      <c r="T131" s="52"/>
      <c r="U131" s="54"/>
      <c r="V131" s="55"/>
      <c r="W131" s="56"/>
    </row>
    <row r="132" spans="1:23" s="57" customFormat="1" ht="63.75" x14ac:dyDescent="0.2">
      <c r="A132" s="52" t="s">
        <v>291</v>
      </c>
      <c r="B132" s="52" t="s">
        <v>292</v>
      </c>
      <c r="C132" s="53" t="s">
        <v>305</v>
      </c>
      <c r="D132" s="54" t="s">
        <v>306</v>
      </c>
      <c r="E132" s="72"/>
      <c r="F132" s="72"/>
      <c r="G132" s="52"/>
      <c r="H132" s="61"/>
      <c r="I132" s="52"/>
      <c r="J132" s="52"/>
      <c r="K132" s="52"/>
      <c r="L132" s="52"/>
      <c r="M132" s="52"/>
      <c r="N132" s="52"/>
      <c r="O132" s="52"/>
      <c r="P132" s="54"/>
      <c r="Q132" s="52" t="s">
        <v>59</v>
      </c>
      <c r="R132" s="52" t="s">
        <v>59</v>
      </c>
      <c r="S132" s="52" t="s">
        <v>59</v>
      </c>
      <c r="T132" s="52"/>
      <c r="U132" s="54"/>
      <c r="V132" s="55"/>
      <c r="W132" s="56"/>
    </row>
    <row r="133" spans="1:23" s="57" customFormat="1" ht="63.75" x14ac:dyDescent="0.2">
      <c r="A133" s="52" t="s">
        <v>291</v>
      </c>
      <c r="B133" s="52" t="s">
        <v>292</v>
      </c>
      <c r="C133" s="53" t="s">
        <v>307</v>
      </c>
      <c r="D133" s="54" t="s">
        <v>308</v>
      </c>
      <c r="E133" s="72"/>
      <c r="F133" s="72"/>
      <c r="G133" s="52"/>
      <c r="H133" s="61"/>
      <c r="I133" s="52"/>
      <c r="J133" s="52"/>
      <c r="K133" s="52"/>
      <c r="L133" s="52"/>
      <c r="M133" s="52"/>
      <c r="N133" s="52"/>
      <c r="O133" s="52"/>
      <c r="P133" s="54"/>
      <c r="Q133" s="52" t="s">
        <v>59</v>
      </c>
      <c r="R133" s="52" t="s">
        <v>59</v>
      </c>
      <c r="S133" s="52" t="s">
        <v>59</v>
      </c>
      <c r="T133" s="52"/>
      <c r="U133" s="54"/>
      <c r="V133" s="55"/>
      <c r="W133" s="56"/>
    </row>
    <row r="134" spans="1:23" s="57" customFormat="1" ht="63.75" x14ac:dyDescent="0.2">
      <c r="A134" s="52" t="s">
        <v>291</v>
      </c>
      <c r="B134" s="52" t="s">
        <v>292</v>
      </c>
      <c r="C134" s="53" t="s">
        <v>309</v>
      </c>
      <c r="D134" s="54" t="s">
        <v>310</v>
      </c>
      <c r="E134" s="72"/>
      <c r="F134" s="72"/>
      <c r="G134" s="52"/>
      <c r="H134" s="61"/>
      <c r="I134" s="52"/>
      <c r="J134" s="52"/>
      <c r="K134" s="52"/>
      <c r="L134" s="52"/>
      <c r="M134" s="52"/>
      <c r="N134" s="52"/>
      <c r="O134" s="52"/>
      <c r="P134" s="54"/>
      <c r="Q134" s="52" t="s">
        <v>59</v>
      </c>
      <c r="R134" s="52" t="s">
        <v>59</v>
      </c>
      <c r="S134" s="52" t="s">
        <v>59</v>
      </c>
      <c r="T134" s="52"/>
      <c r="U134" s="54"/>
      <c r="V134" s="55"/>
      <c r="W134" s="56"/>
    </row>
    <row r="135" spans="1:23" s="57" customFormat="1" ht="63.75" x14ac:dyDescent="0.2">
      <c r="A135" s="52" t="s">
        <v>291</v>
      </c>
      <c r="B135" s="52" t="s">
        <v>292</v>
      </c>
      <c r="C135" s="53" t="s">
        <v>311</v>
      </c>
      <c r="D135" s="54" t="s">
        <v>312</v>
      </c>
      <c r="E135" s="72"/>
      <c r="F135" s="72"/>
      <c r="G135" s="52"/>
      <c r="H135" s="61"/>
      <c r="I135" s="52"/>
      <c r="J135" s="52"/>
      <c r="K135" s="52"/>
      <c r="L135" s="52"/>
      <c r="M135" s="52"/>
      <c r="N135" s="52"/>
      <c r="O135" s="52"/>
      <c r="P135" s="54"/>
      <c r="Q135" s="52" t="s">
        <v>59</v>
      </c>
      <c r="R135" s="52" t="s">
        <v>59</v>
      </c>
      <c r="S135" s="52" t="s">
        <v>59</v>
      </c>
      <c r="T135" s="52"/>
      <c r="U135" s="54"/>
      <c r="V135" s="55"/>
      <c r="W135" s="56"/>
    </row>
    <row r="136" spans="1:23" s="57" customFormat="1" ht="63.75" x14ac:dyDescent="0.2">
      <c r="A136" s="52" t="s">
        <v>291</v>
      </c>
      <c r="B136" s="52" t="s">
        <v>292</v>
      </c>
      <c r="C136" s="53" t="s">
        <v>313</v>
      </c>
      <c r="D136" s="54" t="s">
        <v>314</v>
      </c>
      <c r="E136" s="72"/>
      <c r="F136" s="72"/>
      <c r="G136" s="52"/>
      <c r="H136" s="61"/>
      <c r="I136" s="52"/>
      <c r="J136" s="52"/>
      <c r="K136" s="52"/>
      <c r="L136" s="52"/>
      <c r="M136" s="52"/>
      <c r="N136" s="52"/>
      <c r="O136" s="52"/>
      <c r="P136" s="54"/>
      <c r="Q136" s="52" t="s">
        <v>59</v>
      </c>
      <c r="R136" s="52" t="s">
        <v>59</v>
      </c>
      <c r="S136" s="52" t="s">
        <v>59</v>
      </c>
      <c r="T136" s="52"/>
      <c r="U136" s="54"/>
      <c r="V136" s="55"/>
      <c r="W136" s="56"/>
    </row>
    <row r="137" spans="1:23" s="57" customFormat="1" ht="63.75" x14ac:dyDescent="0.2">
      <c r="A137" s="52" t="s">
        <v>291</v>
      </c>
      <c r="B137" s="52" t="s">
        <v>292</v>
      </c>
      <c r="C137" s="53" t="s">
        <v>315</v>
      </c>
      <c r="D137" s="54" t="s">
        <v>316</v>
      </c>
      <c r="E137" s="72"/>
      <c r="F137" s="72"/>
      <c r="G137" s="52"/>
      <c r="H137" s="61"/>
      <c r="I137" s="52"/>
      <c r="J137" s="52"/>
      <c r="K137" s="52"/>
      <c r="L137" s="52"/>
      <c r="M137" s="52"/>
      <c r="N137" s="52"/>
      <c r="O137" s="52"/>
      <c r="P137" s="54"/>
      <c r="Q137" s="52" t="s">
        <v>59</v>
      </c>
      <c r="R137" s="52" t="s">
        <v>59</v>
      </c>
      <c r="S137" s="52" t="s">
        <v>59</v>
      </c>
      <c r="T137" s="52"/>
      <c r="U137" s="54"/>
      <c r="V137" s="55"/>
      <c r="W137" s="56"/>
    </row>
    <row r="138" spans="1:23" s="57" customFormat="1" ht="63.75" x14ac:dyDescent="0.2">
      <c r="A138" s="52" t="s">
        <v>291</v>
      </c>
      <c r="B138" s="52" t="s">
        <v>292</v>
      </c>
      <c r="C138" s="53" t="s">
        <v>317</v>
      </c>
      <c r="D138" s="54" t="s">
        <v>318</v>
      </c>
      <c r="E138" s="72"/>
      <c r="F138" s="72"/>
      <c r="G138" s="52"/>
      <c r="H138" s="61"/>
      <c r="I138" s="52"/>
      <c r="J138" s="52"/>
      <c r="K138" s="52"/>
      <c r="L138" s="52"/>
      <c r="M138" s="52"/>
      <c r="N138" s="52"/>
      <c r="O138" s="52"/>
      <c r="P138" s="54"/>
      <c r="Q138" s="52" t="s">
        <v>59</v>
      </c>
      <c r="R138" s="52" t="s">
        <v>59</v>
      </c>
      <c r="S138" s="52" t="s">
        <v>59</v>
      </c>
      <c r="T138" s="52"/>
      <c r="U138" s="54"/>
      <c r="V138" s="55"/>
      <c r="W138" s="56"/>
    </row>
    <row r="139" spans="1:23" s="57" customFormat="1" ht="63.75" x14ac:dyDescent="0.2">
      <c r="A139" s="52" t="s">
        <v>291</v>
      </c>
      <c r="B139" s="52" t="s">
        <v>292</v>
      </c>
      <c r="C139" s="53" t="s">
        <v>319</v>
      </c>
      <c r="D139" s="54" t="s">
        <v>320</v>
      </c>
      <c r="E139" s="72"/>
      <c r="F139" s="72"/>
      <c r="G139" s="52"/>
      <c r="H139" s="61"/>
      <c r="I139" s="52"/>
      <c r="J139" s="52"/>
      <c r="K139" s="52"/>
      <c r="L139" s="52"/>
      <c r="M139" s="52"/>
      <c r="N139" s="52"/>
      <c r="O139" s="52"/>
      <c r="P139" s="54"/>
      <c r="Q139" s="52" t="s">
        <v>59</v>
      </c>
      <c r="R139" s="52" t="s">
        <v>59</v>
      </c>
      <c r="S139" s="52" t="s">
        <v>59</v>
      </c>
      <c r="T139" s="52"/>
      <c r="U139" s="54"/>
      <c r="V139" s="55"/>
      <c r="W139" s="56"/>
    </row>
    <row r="140" spans="1:23" s="57" customFormat="1" ht="63.75" x14ac:dyDescent="0.2">
      <c r="A140" s="52" t="s">
        <v>321</v>
      </c>
      <c r="B140" s="52" t="s">
        <v>322</v>
      </c>
      <c r="C140" s="53" t="s">
        <v>323</v>
      </c>
      <c r="D140" s="52" t="s">
        <v>324</v>
      </c>
      <c r="E140" s="72"/>
      <c r="F140" s="72"/>
      <c r="G140" s="52"/>
      <c r="H140" s="61"/>
      <c r="I140" s="52"/>
      <c r="J140" s="52"/>
      <c r="K140" s="52"/>
      <c r="L140" s="52"/>
      <c r="M140" s="52"/>
      <c r="N140" s="52"/>
      <c r="O140" s="52"/>
      <c r="P140" s="54"/>
      <c r="Q140" s="52" t="s">
        <v>59</v>
      </c>
      <c r="R140" s="52" t="s">
        <v>59</v>
      </c>
      <c r="S140" s="52" t="s">
        <v>59</v>
      </c>
      <c r="T140" s="52"/>
      <c r="U140" s="54"/>
      <c r="V140" s="55"/>
      <c r="W140" s="56"/>
    </row>
    <row r="141" spans="1:23" s="57" customFormat="1" ht="63.75" x14ac:dyDescent="0.2">
      <c r="A141" s="52" t="s">
        <v>321</v>
      </c>
      <c r="B141" s="52" t="s">
        <v>322</v>
      </c>
      <c r="C141" s="53" t="s">
        <v>325</v>
      </c>
      <c r="D141" s="73" t="s">
        <v>326</v>
      </c>
      <c r="E141" s="72"/>
      <c r="F141" s="72"/>
      <c r="G141" s="52"/>
      <c r="H141" s="61"/>
      <c r="I141" s="52"/>
      <c r="J141" s="52"/>
      <c r="K141" s="52"/>
      <c r="L141" s="52"/>
      <c r="M141" s="52"/>
      <c r="N141" s="52"/>
      <c r="O141" s="52"/>
      <c r="P141" s="54"/>
      <c r="Q141" s="52" t="s">
        <v>59</v>
      </c>
      <c r="R141" s="52" t="s">
        <v>59</v>
      </c>
      <c r="S141" s="52" t="s">
        <v>59</v>
      </c>
      <c r="T141" s="52"/>
      <c r="U141" s="54"/>
      <c r="V141" s="55"/>
      <c r="W141" s="56"/>
    </row>
    <row r="142" spans="1:23" s="57" customFormat="1" ht="63.75" x14ac:dyDescent="0.2">
      <c r="A142" s="52" t="s">
        <v>321</v>
      </c>
      <c r="B142" s="52" t="s">
        <v>322</v>
      </c>
      <c r="C142" s="53" t="s">
        <v>148</v>
      </c>
      <c r="D142" s="73" t="s">
        <v>327</v>
      </c>
      <c r="E142" s="73"/>
      <c r="F142" s="73"/>
      <c r="G142" s="52"/>
      <c r="H142" s="52"/>
      <c r="I142" s="52"/>
      <c r="J142" s="52"/>
      <c r="K142" s="52"/>
      <c r="L142" s="52"/>
      <c r="M142" s="52"/>
      <c r="N142" s="52"/>
      <c r="O142" s="52"/>
      <c r="P142" s="54"/>
      <c r="Q142" s="52" t="s">
        <v>59</v>
      </c>
      <c r="R142" s="52" t="s">
        <v>59</v>
      </c>
      <c r="S142" s="52" t="s">
        <v>59</v>
      </c>
      <c r="T142" s="52"/>
      <c r="U142" s="54"/>
      <c r="V142" s="55"/>
      <c r="W142" s="56"/>
    </row>
    <row r="143" spans="1:23" s="57" customFormat="1" ht="38.25" x14ac:dyDescent="0.2">
      <c r="A143" s="52" t="s">
        <v>328</v>
      </c>
      <c r="B143" s="52" t="s">
        <v>329</v>
      </c>
      <c r="C143" s="53" t="s">
        <v>330</v>
      </c>
      <c r="D143" s="52" t="s">
        <v>331</v>
      </c>
      <c r="E143" s="52"/>
      <c r="F143" s="52"/>
      <c r="G143" s="52"/>
      <c r="H143" s="52"/>
      <c r="I143" s="52"/>
      <c r="J143" s="52"/>
      <c r="K143" s="52"/>
      <c r="L143" s="52"/>
      <c r="M143" s="52"/>
      <c r="N143" s="52"/>
      <c r="O143" s="52"/>
      <c r="P143" s="54"/>
      <c r="Q143" s="52" t="s">
        <v>59</v>
      </c>
      <c r="R143" s="52" t="s">
        <v>59</v>
      </c>
      <c r="S143" s="52" t="s">
        <v>59</v>
      </c>
      <c r="T143" s="52" t="s">
        <v>59</v>
      </c>
      <c r="U143" s="54" t="s">
        <v>59</v>
      </c>
      <c r="V143" s="55"/>
      <c r="W143" s="56"/>
    </row>
    <row r="144" spans="1:23" s="57" customFormat="1" x14ac:dyDescent="0.2">
      <c r="A144" s="52" t="s">
        <v>328</v>
      </c>
      <c r="B144" s="52" t="s">
        <v>329</v>
      </c>
      <c r="C144" s="53" t="s">
        <v>332</v>
      </c>
      <c r="D144" s="52" t="s">
        <v>333</v>
      </c>
      <c r="E144" s="52"/>
      <c r="F144" s="52"/>
      <c r="G144" s="52"/>
      <c r="H144" s="52"/>
      <c r="I144" s="52"/>
      <c r="J144" s="52"/>
      <c r="K144" s="52"/>
      <c r="L144" s="52"/>
      <c r="M144" s="52"/>
      <c r="N144" s="52"/>
      <c r="O144" s="52"/>
      <c r="P144" s="54"/>
      <c r="Q144" s="52" t="s">
        <v>59</v>
      </c>
      <c r="R144" s="52" t="s">
        <v>59</v>
      </c>
      <c r="S144" s="52" t="s">
        <v>59</v>
      </c>
      <c r="T144" s="52" t="s">
        <v>59</v>
      </c>
      <c r="U144" s="54" t="s">
        <v>59</v>
      </c>
      <c r="V144" s="55"/>
      <c r="W144" s="56"/>
    </row>
    <row r="145" spans="1:23" s="57" customFormat="1" ht="25.5" x14ac:dyDescent="0.2">
      <c r="A145" s="52" t="s">
        <v>328</v>
      </c>
      <c r="B145" s="52" t="s">
        <v>329</v>
      </c>
      <c r="C145" s="53" t="s">
        <v>334</v>
      </c>
      <c r="D145" s="52" t="s">
        <v>335</v>
      </c>
      <c r="E145" s="52"/>
      <c r="F145" s="52"/>
      <c r="G145" s="52"/>
      <c r="H145" s="52"/>
      <c r="I145" s="52"/>
      <c r="J145" s="52"/>
      <c r="K145" s="52"/>
      <c r="L145" s="52"/>
      <c r="M145" s="52"/>
      <c r="N145" s="52"/>
      <c r="O145" s="52"/>
      <c r="P145" s="54"/>
      <c r="Q145" s="52" t="s">
        <v>59</v>
      </c>
      <c r="R145" s="52" t="s">
        <v>59</v>
      </c>
      <c r="S145" s="52" t="s">
        <v>59</v>
      </c>
      <c r="T145" s="52" t="s">
        <v>59</v>
      </c>
      <c r="U145" s="54" t="s">
        <v>59</v>
      </c>
      <c r="V145" s="55"/>
      <c r="W145" s="56"/>
    </row>
    <row r="146" spans="1:23" s="57" customFormat="1" ht="38.25" x14ac:dyDescent="0.2">
      <c r="A146" s="52" t="s">
        <v>328</v>
      </c>
      <c r="B146" s="52" t="s">
        <v>329</v>
      </c>
      <c r="C146" s="53" t="s">
        <v>336</v>
      </c>
      <c r="D146" s="52" t="s">
        <v>337</v>
      </c>
      <c r="E146" s="52"/>
      <c r="F146" s="52"/>
      <c r="G146" s="52"/>
      <c r="H146" s="52"/>
      <c r="I146" s="52"/>
      <c r="J146" s="52"/>
      <c r="K146" s="52"/>
      <c r="L146" s="52"/>
      <c r="M146" s="52"/>
      <c r="N146" s="52"/>
      <c r="O146" s="52"/>
      <c r="P146" s="54"/>
      <c r="Q146" s="52" t="s">
        <v>59</v>
      </c>
      <c r="R146" s="52" t="s">
        <v>59</v>
      </c>
      <c r="S146" s="52" t="s">
        <v>59</v>
      </c>
      <c r="T146" s="52" t="s">
        <v>59</v>
      </c>
      <c r="U146" s="54" t="s">
        <v>59</v>
      </c>
      <c r="V146" s="55"/>
      <c r="W146" s="56"/>
    </row>
    <row r="147" spans="1:23" s="57" customFormat="1" ht="38.25" x14ac:dyDescent="0.2">
      <c r="A147" s="52" t="s">
        <v>328</v>
      </c>
      <c r="B147" s="52" t="s">
        <v>329</v>
      </c>
      <c r="C147" s="53" t="s">
        <v>338</v>
      </c>
      <c r="D147" s="52" t="s">
        <v>339</v>
      </c>
      <c r="E147" s="52"/>
      <c r="F147" s="52"/>
      <c r="G147" s="52"/>
      <c r="H147" s="52"/>
      <c r="I147" s="52"/>
      <c r="J147" s="52"/>
      <c r="K147" s="52"/>
      <c r="L147" s="52"/>
      <c r="M147" s="52"/>
      <c r="N147" s="52"/>
      <c r="O147" s="52"/>
      <c r="P147" s="54"/>
      <c r="Q147" s="52" t="s">
        <v>59</v>
      </c>
      <c r="R147" s="52" t="s">
        <v>59</v>
      </c>
      <c r="S147" s="52" t="s">
        <v>59</v>
      </c>
      <c r="T147" s="52" t="s">
        <v>59</v>
      </c>
      <c r="U147" s="54" t="s">
        <v>59</v>
      </c>
      <c r="V147" s="55"/>
      <c r="W147" s="56"/>
    </row>
    <row r="148" spans="1:23" s="57" customFormat="1" ht="38.25" x14ac:dyDescent="0.2">
      <c r="A148" s="52" t="s">
        <v>328</v>
      </c>
      <c r="B148" s="52" t="s">
        <v>329</v>
      </c>
      <c r="C148" s="53" t="s">
        <v>194</v>
      </c>
      <c r="D148" s="52" t="s">
        <v>340</v>
      </c>
      <c r="E148" s="52"/>
      <c r="F148" s="52"/>
      <c r="G148" s="52"/>
      <c r="H148" s="52"/>
      <c r="I148" s="52"/>
      <c r="J148" s="52"/>
      <c r="K148" s="52"/>
      <c r="L148" s="52"/>
      <c r="M148" s="52"/>
      <c r="N148" s="52"/>
      <c r="O148" s="52"/>
      <c r="P148" s="54"/>
      <c r="Q148" s="52" t="s">
        <v>59</v>
      </c>
      <c r="R148" s="52" t="s">
        <v>59</v>
      </c>
      <c r="S148" s="52" t="s">
        <v>59</v>
      </c>
      <c r="T148" s="52" t="s">
        <v>59</v>
      </c>
      <c r="U148" s="54" t="s">
        <v>59</v>
      </c>
      <c r="V148" s="55"/>
      <c r="W148" s="56"/>
    </row>
    <row r="149" spans="1:23" s="57" customFormat="1" ht="25.5" x14ac:dyDescent="0.2">
      <c r="A149" s="52" t="s">
        <v>328</v>
      </c>
      <c r="B149" s="52" t="s">
        <v>329</v>
      </c>
      <c r="C149" s="53" t="s">
        <v>2361</v>
      </c>
      <c r="D149" s="52" t="s">
        <v>2362</v>
      </c>
      <c r="E149" s="52"/>
      <c r="F149" s="52"/>
      <c r="G149" s="52"/>
      <c r="H149" s="52"/>
      <c r="I149" s="52"/>
      <c r="J149" s="52"/>
      <c r="K149" s="52"/>
      <c r="L149" s="52"/>
      <c r="M149" s="52"/>
      <c r="N149" s="52"/>
      <c r="O149" s="52"/>
      <c r="P149" s="54"/>
      <c r="Q149" s="52"/>
      <c r="R149" s="52" t="s">
        <v>59</v>
      </c>
      <c r="S149" s="52" t="s">
        <v>59</v>
      </c>
      <c r="T149" s="52"/>
      <c r="U149" s="54"/>
      <c r="V149" s="55"/>
      <c r="W149" s="56"/>
    </row>
    <row r="150" spans="1:23" s="57" customFormat="1" ht="38.25" x14ac:dyDescent="0.2">
      <c r="A150" s="52" t="s">
        <v>328</v>
      </c>
      <c r="B150" s="52" t="s">
        <v>329</v>
      </c>
      <c r="C150" s="53" t="s">
        <v>2363</v>
      </c>
      <c r="D150" s="52" t="s">
        <v>2364</v>
      </c>
      <c r="E150" s="52"/>
      <c r="F150" s="52"/>
      <c r="G150" s="52"/>
      <c r="H150" s="52"/>
      <c r="I150" s="52"/>
      <c r="J150" s="52"/>
      <c r="K150" s="52"/>
      <c r="L150" s="52"/>
      <c r="M150" s="52"/>
      <c r="N150" s="52"/>
      <c r="O150" s="52"/>
      <c r="P150" s="54"/>
      <c r="Q150" s="52"/>
      <c r="R150" s="52" t="s">
        <v>59</v>
      </c>
      <c r="S150" s="54" t="s">
        <v>59</v>
      </c>
      <c r="T150" s="52" t="s">
        <v>59</v>
      </c>
      <c r="U150" s="54" t="s">
        <v>59</v>
      </c>
      <c r="V150" s="55"/>
      <c r="W150" s="56"/>
    </row>
    <row r="151" spans="1:23" s="57" customFormat="1" ht="25.5" x14ac:dyDescent="0.2">
      <c r="A151" s="52" t="s">
        <v>328</v>
      </c>
      <c r="B151" s="52" t="s">
        <v>329</v>
      </c>
      <c r="C151" s="53" t="s">
        <v>341</v>
      </c>
      <c r="D151" s="52" t="s">
        <v>342</v>
      </c>
      <c r="E151" s="52"/>
      <c r="F151" s="52"/>
      <c r="G151" s="52"/>
      <c r="H151" s="52"/>
      <c r="I151" s="52" t="s">
        <v>59</v>
      </c>
      <c r="J151" s="52"/>
      <c r="K151" s="52"/>
      <c r="L151" s="52"/>
      <c r="M151" s="52"/>
      <c r="N151" s="52"/>
      <c r="O151" s="52"/>
      <c r="P151" s="54"/>
      <c r="Q151" s="52" t="s">
        <v>59</v>
      </c>
      <c r="R151" s="52" t="s">
        <v>59</v>
      </c>
      <c r="S151" s="52" t="s">
        <v>59</v>
      </c>
      <c r="T151" s="52" t="s">
        <v>59</v>
      </c>
      <c r="U151" s="54" t="s">
        <v>59</v>
      </c>
      <c r="V151" s="55"/>
      <c r="W151" s="56"/>
    </row>
    <row r="152" spans="1:23" s="57" customFormat="1" ht="25.5" x14ac:dyDescent="0.2">
      <c r="A152" s="52" t="s">
        <v>343</v>
      </c>
      <c r="B152" s="52" t="s">
        <v>329</v>
      </c>
      <c r="C152" s="53" t="s">
        <v>344</v>
      </c>
      <c r="D152" s="52" t="s">
        <v>345</v>
      </c>
      <c r="E152" s="52"/>
      <c r="F152" s="52"/>
      <c r="G152" s="52"/>
      <c r="H152" s="52"/>
      <c r="I152" s="52" t="s">
        <v>59</v>
      </c>
      <c r="J152" s="52"/>
      <c r="K152" s="52"/>
      <c r="L152" s="52"/>
      <c r="M152" s="52"/>
      <c r="N152" s="52"/>
      <c r="O152" s="52"/>
      <c r="P152" s="54"/>
      <c r="Q152" s="52" t="s">
        <v>59</v>
      </c>
      <c r="R152" s="52" t="s">
        <v>59</v>
      </c>
      <c r="S152" s="52" t="s">
        <v>59</v>
      </c>
      <c r="T152" s="52" t="s">
        <v>59</v>
      </c>
      <c r="U152" s="54" t="s">
        <v>59</v>
      </c>
      <c r="V152" s="55"/>
      <c r="W152" s="56"/>
    </row>
    <row r="153" spans="1:23" s="57" customFormat="1" ht="25.5" x14ac:dyDescent="0.2">
      <c r="A153" s="52" t="s">
        <v>343</v>
      </c>
      <c r="B153" s="52" t="s">
        <v>329</v>
      </c>
      <c r="C153" s="53" t="s">
        <v>346</v>
      </c>
      <c r="D153" s="52" t="s">
        <v>347</v>
      </c>
      <c r="E153" s="52"/>
      <c r="F153" s="52"/>
      <c r="G153" s="52"/>
      <c r="H153" s="52"/>
      <c r="I153" s="52" t="s">
        <v>59</v>
      </c>
      <c r="J153" s="52"/>
      <c r="K153" s="52"/>
      <c r="L153" s="52"/>
      <c r="M153" s="52"/>
      <c r="N153" s="52"/>
      <c r="O153" s="52"/>
      <c r="P153" s="54"/>
      <c r="Q153" s="52" t="s">
        <v>59</v>
      </c>
      <c r="R153" s="52" t="s">
        <v>59</v>
      </c>
      <c r="S153" s="52" t="s">
        <v>59</v>
      </c>
      <c r="T153" s="52" t="s">
        <v>59</v>
      </c>
      <c r="U153" s="54" t="s">
        <v>59</v>
      </c>
      <c r="V153" s="55"/>
      <c r="W153" s="56"/>
    </row>
    <row r="154" spans="1:23" s="57" customFormat="1" ht="25.5" x14ac:dyDescent="0.2">
      <c r="A154" s="52" t="s">
        <v>343</v>
      </c>
      <c r="B154" s="52" t="s">
        <v>329</v>
      </c>
      <c r="C154" s="53" t="s">
        <v>348</v>
      </c>
      <c r="D154" s="52" t="s">
        <v>349</v>
      </c>
      <c r="E154" s="52"/>
      <c r="F154" s="52"/>
      <c r="G154" s="52"/>
      <c r="H154" s="52"/>
      <c r="I154" s="52" t="s">
        <v>59</v>
      </c>
      <c r="J154" s="52"/>
      <c r="K154" s="52"/>
      <c r="L154" s="52"/>
      <c r="M154" s="52"/>
      <c r="N154" s="52"/>
      <c r="O154" s="52"/>
      <c r="P154" s="54"/>
      <c r="Q154" s="52" t="s">
        <v>59</v>
      </c>
      <c r="R154" s="52" t="s">
        <v>59</v>
      </c>
      <c r="S154" s="52" t="s">
        <v>59</v>
      </c>
      <c r="T154" s="52" t="s">
        <v>59</v>
      </c>
      <c r="U154" s="54" t="s">
        <v>59</v>
      </c>
      <c r="V154" s="55"/>
      <c r="W154" s="56"/>
    </row>
    <row r="155" spans="1:23" s="57" customFormat="1" ht="25.5" hidden="1" x14ac:dyDescent="0.2">
      <c r="A155" s="52" t="s">
        <v>343</v>
      </c>
      <c r="B155" s="52" t="s">
        <v>329</v>
      </c>
      <c r="C155" s="53" t="s">
        <v>350</v>
      </c>
      <c r="D155" s="52" t="s">
        <v>351</v>
      </c>
      <c r="E155" s="52"/>
      <c r="F155" s="52"/>
      <c r="G155" s="52"/>
      <c r="H155" s="52"/>
      <c r="I155" s="52" t="s">
        <v>59</v>
      </c>
      <c r="J155" s="52"/>
      <c r="K155" s="52"/>
      <c r="L155" s="52"/>
      <c r="M155" s="52"/>
      <c r="N155" s="52"/>
      <c r="O155" s="52"/>
      <c r="P155" s="54"/>
      <c r="Q155" s="52"/>
      <c r="R155" s="52"/>
      <c r="S155" s="52"/>
      <c r="T155" s="52"/>
      <c r="U155" s="54"/>
      <c r="V155" s="55"/>
      <c r="W155" s="56"/>
    </row>
    <row r="156" spans="1:23" s="57" customFormat="1" ht="25.5" hidden="1" x14ac:dyDescent="0.2">
      <c r="A156" s="52" t="s">
        <v>835</v>
      </c>
      <c r="B156" s="52" t="s">
        <v>352</v>
      </c>
      <c r="C156" s="53" t="s">
        <v>353</v>
      </c>
      <c r="D156" s="52" t="s">
        <v>354</v>
      </c>
      <c r="E156" s="52"/>
      <c r="F156" s="52"/>
      <c r="G156" s="52"/>
      <c r="H156" s="52"/>
      <c r="I156" s="52"/>
      <c r="J156" s="52" t="s">
        <v>59</v>
      </c>
      <c r="K156" s="52"/>
      <c r="L156" s="52"/>
      <c r="M156" s="52" t="s">
        <v>59</v>
      </c>
      <c r="N156" s="52"/>
      <c r="O156" s="52"/>
      <c r="P156" s="54"/>
      <c r="Q156" s="52"/>
      <c r="R156" s="52"/>
      <c r="S156" s="52"/>
      <c r="T156" s="52"/>
      <c r="U156" s="54"/>
      <c r="V156" s="55"/>
      <c r="W156" s="56"/>
    </row>
    <row r="157" spans="1:23" s="57" customFormat="1" ht="51" hidden="1" x14ac:dyDescent="0.2">
      <c r="A157" s="52" t="s">
        <v>835</v>
      </c>
      <c r="B157" s="52" t="s">
        <v>352</v>
      </c>
      <c r="C157" s="53" t="s">
        <v>355</v>
      </c>
      <c r="D157" s="52" t="s">
        <v>356</v>
      </c>
      <c r="E157" s="52"/>
      <c r="F157" s="52"/>
      <c r="G157" s="52"/>
      <c r="H157" s="52"/>
      <c r="I157" s="52"/>
      <c r="J157" s="52" t="s">
        <v>59</v>
      </c>
      <c r="K157" s="52"/>
      <c r="L157" s="52"/>
      <c r="M157" s="52" t="s">
        <v>59</v>
      </c>
      <c r="N157" s="52"/>
      <c r="O157" s="52"/>
      <c r="P157" s="54"/>
      <c r="Q157" s="52"/>
      <c r="R157" s="52"/>
      <c r="S157" s="52"/>
      <c r="T157" s="52"/>
      <c r="U157" s="54"/>
      <c r="V157" s="55"/>
      <c r="W157" s="56"/>
    </row>
    <row r="158" spans="1:23" s="57" customFormat="1" ht="25.5" hidden="1" x14ac:dyDescent="0.2">
      <c r="A158" s="52" t="s">
        <v>835</v>
      </c>
      <c r="B158" s="52" t="s">
        <v>352</v>
      </c>
      <c r="C158" s="65" t="s">
        <v>357</v>
      </c>
      <c r="D158" s="52" t="s">
        <v>358</v>
      </c>
      <c r="E158" s="52"/>
      <c r="F158" s="52"/>
      <c r="G158" s="52"/>
      <c r="H158" s="52"/>
      <c r="I158" s="52"/>
      <c r="J158" s="52" t="s">
        <v>59</v>
      </c>
      <c r="K158" s="52"/>
      <c r="L158" s="52"/>
      <c r="M158" s="52" t="s">
        <v>59</v>
      </c>
      <c r="N158" s="52"/>
      <c r="O158" s="52"/>
      <c r="P158" s="54"/>
      <c r="Q158" s="52"/>
      <c r="R158" s="52"/>
      <c r="S158" s="52"/>
      <c r="T158" s="52"/>
      <c r="U158" s="54"/>
      <c r="V158" s="55"/>
      <c r="W158" s="56"/>
    </row>
    <row r="159" spans="1:23" s="57" customFormat="1" ht="25.5" hidden="1" x14ac:dyDescent="0.2">
      <c r="A159" s="52" t="s">
        <v>835</v>
      </c>
      <c r="B159" s="52" t="s">
        <v>352</v>
      </c>
      <c r="C159" s="74" t="s">
        <v>359</v>
      </c>
      <c r="D159" s="52" t="s">
        <v>360</v>
      </c>
      <c r="E159" s="52"/>
      <c r="F159" s="52"/>
      <c r="G159" s="52"/>
      <c r="H159" s="52"/>
      <c r="I159" s="52"/>
      <c r="J159" s="52" t="s">
        <v>59</v>
      </c>
      <c r="K159" s="52"/>
      <c r="L159" s="52"/>
      <c r="M159" s="52" t="s">
        <v>59</v>
      </c>
      <c r="N159" s="52"/>
      <c r="O159" s="52"/>
      <c r="P159" s="54"/>
      <c r="Q159" s="52"/>
      <c r="R159" s="52"/>
      <c r="S159" s="52"/>
      <c r="T159" s="52"/>
      <c r="U159" s="54"/>
      <c r="V159" s="55"/>
      <c r="W159" s="56"/>
    </row>
    <row r="160" spans="1:23" s="57" customFormat="1" ht="25.5" hidden="1" x14ac:dyDescent="0.2">
      <c r="A160" s="52" t="s">
        <v>361</v>
      </c>
      <c r="B160" s="52" t="s">
        <v>361</v>
      </c>
      <c r="C160" s="53" t="s">
        <v>362</v>
      </c>
      <c r="D160" s="52" t="s">
        <v>363</v>
      </c>
      <c r="E160" s="52"/>
      <c r="F160" s="52"/>
      <c r="G160" s="52"/>
      <c r="H160" s="52"/>
      <c r="I160" s="52"/>
      <c r="J160" s="52"/>
      <c r="K160" s="52" t="s">
        <v>59</v>
      </c>
      <c r="L160" s="52" t="s">
        <v>59</v>
      </c>
      <c r="M160" s="52" t="s">
        <v>59</v>
      </c>
      <c r="N160" s="52" t="s">
        <v>59</v>
      </c>
      <c r="O160" s="52"/>
      <c r="P160" s="54"/>
      <c r="Q160" s="52"/>
      <c r="R160" s="52"/>
      <c r="S160" s="52"/>
      <c r="T160" s="52"/>
      <c r="U160" s="54"/>
      <c r="V160" s="55"/>
      <c r="W160" s="56"/>
    </row>
    <row r="161" spans="1:23" s="57" customFormat="1" ht="25.5" hidden="1" x14ac:dyDescent="0.2">
      <c r="A161" s="52" t="s">
        <v>361</v>
      </c>
      <c r="B161" s="52" t="s">
        <v>361</v>
      </c>
      <c r="C161" s="53" t="s">
        <v>364</v>
      </c>
      <c r="D161" s="52" t="s">
        <v>365</v>
      </c>
      <c r="E161" s="52"/>
      <c r="F161" s="52"/>
      <c r="G161" s="52"/>
      <c r="H161" s="52"/>
      <c r="I161" s="52"/>
      <c r="J161" s="52"/>
      <c r="K161" s="52" t="s">
        <v>59</v>
      </c>
      <c r="L161" s="52" t="s">
        <v>59</v>
      </c>
      <c r="M161" s="52" t="s">
        <v>59</v>
      </c>
      <c r="N161" s="52" t="s">
        <v>59</v>
      </c>
      <c r="O161" s="52"/>
      <c r="P161" s="54"/>
      <c r="Q161" s="52"/>
      <c r="R161" s="52"/>
      <c r="S161" s="52"/>
      <c r="T161" s="52"/>
      <c r="U161" s="54"/>
      <c r="V161" s="55"/>
      <c r="W161" s="56"/>
    </row>
    <row r="162" spans="1:23" s="57" customFormat="1" ht="25.5" hidden="1" x14ac:dyDescent="0.2">
      <c r="A162" s="52" t="s">
        <v>361</v>
      </c>
      <c r="B162" s="52" t="s">
        <v>361</v>
      </c>
      <c r="C162" s="53" t="s">
        <v>366</v>
      </c>
      <c r="D162" s="52" t="s">
        <v>367</v>
      </c>
      <c r="E162" s="52"/>
      <c r="F162" s="52"/>
      <c r="G162" s="52"/>
      <c r="H162" s="52"/>
      <c r="I162" s="52"/>
      <c r="J162" s="52"/>
      <c r="K162" s="52" t="s">
        <v>59</v>
      </c>
      <c r="L162" s="52" t="s">
        <v>59</v>
      </c>
      <c r="M162" s="52" t="s">
        <v>59</v>
      </c>
      <c r="N162" s="52" t="s">
        <v>59</v>
      </c>
      <c r="O162" s="52"/>
      <c r="P162" s="54"/>
      <c r="Q162" s="52"/>
      <c r="R162" s="52"/>
      <c r="S162" s="52"/>
      <c r="T162" s="52"/>
      <c r="U162" s="54"/>
      <c r="V162" s="55"/>
      <c r="W162" s="56"/>
    </row>
    <row r="163" spans="1:23" s="57" customFormat="1" ht="25.5" hidden="1" x14ac:dyDescent="0.2">
      <c r="A163" s="52" t="s">
        <v>361</v>
      </c>
      <c r="B163" s="52" t="s">
        <v>361</v>
      </c>
      <c r="C163" s="53" t="s">
        <v>368</v>
      </c>
      <c r="D163" s="52" t="s">
        <v>369</v>
      </c>
      <c r="E163" s="52"/>
      <c r="F163" s="52"/>
      <c r="G163" s="52"/>
      <c r="H163" s="52"/>
      <c r="I163" s="52"/>
      <c r="J163" s="52"/>
      <c r="K163" s="52" t="s">
        <v>59</v>
      </c>
      <c r="L163" s="52" t="s">
        <v>59</v>
      </c>
      <c r="M163" s="52" t="s">
        <v>59</v>
      </c>
      <c r="N163" s="52" t="s">
        <v>59</v>
      </c>
      <c r="O163" s="52"/>
      <c r="P163" s="54"/>
      <c r="Q163" s="52"/>
      <c r="R163" s="52"/>
      <c r="S163" s="52"/>
      <c r="T163" s="52"/>
      <c r="U163" s="54"/>
      <c r="V163" s="55"/>
      <c r="W163" s="56"/>
    </row>
    <row r="164" spans="1:23" s="57" customFormat="1" ht="25.5" hidden="1" x14ac:dyDescent="0.2">
      <c r="A164" s="52" t="s">
        <v>361</v>
      </c>
      <c r="B164" s="52" t="s">
        <v>361</v>
      </c>
      <c r="C164" s="53" t="s">
        <v>370</v>
      </c>
      <c r="D164" s="52" t="s">
        <v>371</v>
      </c>
      <c r="E164" s="52"/>
      <c r="F164" s="52"/>
      <c r="G164" s="52"/>
      <c r="H164" s="52"/>
      <c r="I164" s="52"/>
      <c r="J164" s="52"/>
      <c r="K164" s="52" t="s">
        <v>59</v>
      </c>
      <c r="L164" s="52" t="s">
        <v>59</v>
      </c>
      <c r="M164" s="52" t="s">
        <v>59</v>
      </c>
      <c r="N164" s="52" t="s">
        <v>59</v>
      </c>
      <c r="O164" s="52"/>
      <c r="P164" s="54"/>
      <c r="Q164" s="52"/>
      <c r="R164" s="52"/>
      <c r="S164" s="52"/>
      <c r="T164" s="52"/>
      <c r="U164" s="54"/>
      <c r="V164" s="55"/>
      <c r="W164" s="56"/>
    </row>
    <row r="165" spans="1:23" s="57" customFormat="1" ht="25.5" hidden="1" x14ac:dyDescent="0.2">
      <c r="A165" s="52" t="s">
        <v>361</v>
      </c>
      <c r="B165" s="52" t="s">
        <v>361</v>
      </c>
      <c r="C165" s="53" t="s">
        <v>194</v>
      </c>
      <c r="D165" s="52" t="s">
        <v>376</v>
      </c>
      <c r="E165" s="52"/>
      <c r="F165" s="52"/>
      <c r="G165" s="52"/>
      <c r="H165" s="52"/>
      <c r="I165" s="52"/>
      <c r="J165" s="52"/>
      <c r="K165" s="52" t="s">
        <v>59</v>
      </c>
      <c r="L165" s="52" t="s">
        <v>59</v>
      </c>
      <c r="M165" s="52" t="s">
        <v>59</v>
      </c>
      <c r="N165" s="52" t="s">
        <v>59</v>
      </c>
      <c r="O165" s="52"/>
      <c r="P165" s="54"/>
      <c r="Q165" s="52"/>
      <c r="R165" s="52"/>
      <c r="S165" s="52"/>
      <c r="T165" s="52"/>
      <c r="U165" s="54"/>
      <c r="V165" s="55"/>
      <c r="W165" s="56"/>
    </row>
    <row r="166" spans="1:23" s="57" customFormat="1" ht="25.5" hidden="1" x14ac:dyDescent="0.2">
      <c r="A166" s="52" t="s">
        <v>361</v>
      </c>
      <c r="B166" s="52" t="s">
        <v>361</v>
      </c>
      <c r="C166" s="53" t="s">
        <v>372</v>
      </c>
      <c r="D166" s="52" t="s">
        <v>373</v>
      </c>
      <c r="E166" s="52"/>
      <c r="F166" s="52"/>
      <c r="G166" s="52"/>
      <c r="H166" s="52"/>
      <c r="I166" s="52"/>
      <c r="J166" s="52"/>
      <c r="K166" s="52"/>
      <c r="L166" s="52"/>
      <c r="M166" s="52" t="s">
        <v>59</v>
      </c>
      <c r="N166" s="52" t="s">
        <v>59</v>
      </c>
      <c r="O166" s="52"/>
      <c r="P166" s="54"/>
      <c r="Q166" s="52"/>
      <c r="R166" s="52"/>
      <c r="S166" s="52"/>
      <c r="T166" s="52"/>
      <c r="U166" s="54"/>
      <c r="V166" s="55"/>
      <c r="W166" s="56"/>
    </row>
    <row r="167" spans="1:23" s="57" customFormat="1" ht="38.25" hidden="1" x14ac:dyDescent="0.2">
      <c r="A167" s="52" t="s">
        <v>361</v>
      </c>
      <c r="B167" s="52" t="s">
        <v>361</v>
      </c>
      <c r="C167" s="53" t="s">
        <v>374</v>
      </c>
      <c r="D167" s="52" t="s">
        <v>375</v>
      </c>
      <c r="E167" s="52"/>
      <c r="F167" s="52"/>
      <c r="G167" s="52"/>
      <c r="H167" s="52"/>
      <c r="I167" s="52"/>
      <c r="J167" s="52"/>
      <c r="K167" s="52"/>
      <c r="L167" s="52"/>
      <c r="M167" s="52" t="s">
        <v>59</v>
      </c>
      <c r="N167" s="52" t="s">
        <v>59</v>
      </c>
      <c r="O167" s="52"/>
      <c r="P167" s="54"/>
      <c r="Q167" s="52"/>
      <c r="R167" s="52"/>
      <c r="S167" s="52"/>
      <c r="T167" s="52"/>
      <c r="U167" s="54"/>
      <c r="V167" s="55"/>
      <c r="W167" s="56"/>
    </row>
    <row r="168" spans="1:23" s="57" customFormat="1" ht="25.5" x14ac:dyDescent="0.2">
      <c r="A168" s="52" t="s">
        <v>377</v>
      </c>
      <c r="B168" s="52" t="s">
        <v>378</v>
      </c>
      <c r="C168" s="53" t="s">
        <v>379</v>
      </c>
      <c r="D168" s="52" t="s">
        <v>380</v>
      </c>
      <c r="E168" s="52"/>
      <c r="F168" s="52"/>
      <c r="G168" s="52"/>
      <c r="H168" s="52"/>
      <c r="I168" s="52"/>
      <c r="J168" s="52"/>
      <c r="K168" s="52"/>
      <c r="L168" s="52"/>
      <c r="M168" s="52"/>
      <c r="N168" s="52"/>
      <c r="O168" s="52"/>
      <c r="P168" s="54"/>
      <c r="Q168" s="52" t="s">
        <v>59</v>
      </c>
      <c r="R168" s="52"/>
      <c r="S168" s="52" t="s">
        <v>59</v>
      </c>
      <c r="T168" s="52" t="s">
        <v>59</v>
      </c>
      <c r="U168" s="54" t="s">
        <v>59</v>
      </c>
      <c r="V168" s="55"/>
      <c r="W168" s="56"/>
    </row>
    <row r="169" spans="1:23" s="57" customFormat="1" ht="25.5" x14ac:dyDescent="0.2">
      <c r="A169" s="52" t="s">
        <v>377</v>
      </c>
      <c r="B169" s="52" t="s">
        <v>378</v>
      </c>
      <c r="C169" s="60" t="s">
        <v>381</v>
      </c>
      <c r="D169" s="52" t="s">
        <v>382</v>
      </c>
      <c r="E169" s="52"/>
      <c r="F169" s="52"/>
      <c r="G169" s="52"/>
      <c r="H169" s="52"/>
      <c r="I169" s="52"/>
      <c r="J169" s="52"/>
      <c r="K169" s="52"/>
      <c r="L169" s="52"/>
      <c r="M169" s="52"/>
      <c r="N169" s="52"/>
      <c r="O169" s="52"/>
      <c r="P169" s="54"/>
      <c r="Q169" s="52" t="s">
        <v>59</v>
      </c>
      <c r="R169" s="52"/>
      <c r="S169" s="52" t="s">
        <v>59</v>
      </c>
      <c r="T169" s="52" t="s">
        <v>59</v>
      </c>
      <c r="U169" s="54" t="s">
        <v>59</v>
      </c>
      <c r="V169" s="55"/>
      <c r="W169" s="56"/>
    </row>
    <row r="170" spans="1:23" s="57" customFormat="1" ht="25.5" x14ac:dyDescent="0.2">
      <c r="A170" s="52" t="s">
        <v>377</v>
      </c>
      <c r="B170" s="52" t="s">
        <v>378</v>
      </c>
      <c r="C170" s="60" t="s">
        <v>383</v>
      </c>
      <c r="D170" s="52" t="s">
        <v>384</v>
      </c>
      <c r="E170" s="52"/>
      <c r="F170" s="52"/>
      <c r="G170" s="52"/>
      <c r="H170" s="52"/>
      <c r="I170" s="52"/>
      <c r="J170" s="52"/>
      <c r="K170" s="52"/>
      <c r="L170" s="52"/>
      <c r="M170" s="52"/>
      <c r="N170" s="52"/>
      <c r="O170" s="52"/>
      <c r="P170" s="54"/>
      <c r="Q170" s="52" t="s">
        <v>59</v>
      </c>
      <c r="R170" s="52"/>
      <c r="S170" s="52" t="s">
        <v>59</v>
      </c>
      <c r="T170" s="52" t="s">
        <v>59</v>
      </c>
      <c r="U170" s="54" t="s">
        <v>59</v>
      </c>
      <c r="V170" s="55"/>
      <c r="W170" s="56"/>
    </row>
    <row r="171" spans="1:23" s="57" customFormat="1" ht="38.25" x14ac:dyDescent="0.2">
      <c r="A171" s="52" t="s">
        <v>377</v>
      </c>
      <c r="B171" s="52" t="s">
        <v>378</v>
      </c>
      <c r="C171" s="60" t="s">
        <v>385</v>
      </c>
      <c r="D171" s="75" t="s">
        <v>2365</v>
      </c>
      <c r="E171" s="52"/>
      <c r="F171" s="52"/>
      <c r="G171" s="52"/>
      <c r="H171" s="52"/>
      <c r="I171" s="52"/>
      <c r="J171" s="52"/>
      <c r="K171" s="52"/>
      <c r="L171" s="52"/>
      <c r="M171" s="52"/>
      <c r="N171" s="52"/>
      <c r="O171" s="52"/>
      <c r="P171" s="54"/>
      <c r="Q171" s="52" t="s">
        <v>59</v>
      </c>
      <c r="R171" s="52"/>
      <c r="S171" s="52" t="s">
        <v>59</v>
      </c>
      <c r="T171" s="52" t="s">
        <v>59</v>
      </c>
      <c r="U171" s="54" t="s">
        <v>59</v>
      </c>
      <c r="V171" s="55"/>
      <c r="W171" s="56"/>
    </row>
    <row r="172" spans="1:23" s="57" customFormat="1" ht="38.25" hidden="1" x14ac:dyDescent="0.2">
      <c r="A172" s="52" t="s">
        <v>386</v>
      </c>
      <c r="B172" s="52" t="s">
        <v>387</v>
      </c>
      <c r="C172" s="76" t="s">
        <v>750</v>
      </c>
      <c r="D172" s="52" t="s">
        <v>751</v>
      </c>
      <c r="E172" s="64"/>
      <c r="F172" s="64"/>
      <c r="G172" s="64"/>
      <c r="H172" s="64"/>
      <c r="I172" s="64"/>
      <c r="J172" s="64"/>
      <c r="K172" s="64"/>
      <c r="L172" s="64"/>
      <c r="M172" s="64"/>
      <c r="N172" s="64" t="s">
        <v>59</v>
      </c>
      <c r="O172" s="64"/>
      <c r="P172" s="64"/>
      <c r="Q172" s="64"/>
      <c r="R172" s="64"/>
      <c r="S172" s="64"/>
      <c r="T172" s="64"/>
      <c r="U172" s="77"/>
      <c r="V172" s="55"/>
      <c r="W172" s="56"/>
    </row>
    <row r="173" spans="1:23" s="57" customFormat="1" ht="38.25" hidden="1" x14ac:dyDescent="0.2">
      <c r="A173" s="52" t="s">
        <v>386</v>
      </c>
      <c r="B173" s="52" t="s">
        <v>387</v>
      </c>
      <c r="C173" s="53" t="s">
        <v>392</v>
      </c>
      <c r="D173" s="52" t="s">
        <v>393</v>
      </c>
      <c r="E173" s="52"/>
      <c r="F173" s="52"/>
      <c r="G173" s="52"/>
      <c r="H173" s="52"/>
      <c r="I173" s="52"/>
      <c r="J173" s="52"/>
      <c r="K173" s="52"/>
      <c r="L173" s="52" t="s">
        <v>59</v>
      </c>
      <c r="M173" s="52"/>
      <c r="N173" s="52" t="s">
        <v>59</v>
      </c>
      <c r="O173" s="52"/>
      <c r="P173" s="54"/>
      <c r="Q173" s="52"/>
      <c r="R173" s="52"/>
      <c r="S173" s="52"/>
      <c r="T173" s="52"/>
      <c r="U173" s="54"/>
      <c r="V173" s="55"/>
      <c r="W173" s="56"/>
    </row>
    <row r="174" spans="1:23" s="57" customFormat="1" ht="63" hidden="1" customHeight="1" x14ac:dyDescent="0.2">
      <c r="A174" s="52" t="s">
        <v>386</v>
      </c>
      <c r="B174" s="52" t="s">
        <v>387</v>
      </c>
      <c r="C174" s="53" t="s">
        <v>388</v>
      </c>
      <c r="D174" s="52" t="s">
        <v>2366</v>
      </c>
      <c r="E174" s="52"/>
      <c r="F174" s="52"/>
      <c r="G174" s="52"/>
      <c r="H174" s="52"/>
      <c r="I174" s="52" t="s">
        <v>59</v>
      </c>
      <c r="J174" s="52"/>
      <c r="K174" s="52"/>
      <c r="L174" s="52"/>
      <c r="M174" s="52"/>
      <c r="N174" s="52" t="s">
        <v>59</v>
      </c>
      <c r="O174" s="52"/>
      <c r="P174" s="54"/>
      <c r="Q174" s="52"/>
      <c r="R174" s="52"/>
      <c r="S174" s="52"/>
      <c r="T174" s="52"/>
      <c r="U174" s="54"/>
      <c r="V174" s="55"/>
      <c r="W174" s="56"/>
    </row>
    <row r="175" spans="1:23" s="57" customFormat="1" ht="51" hidden="1" x14ac:dyDescent="0.2">
      <c r="A175" s="52" t="s">
        <v>386</v>
      </c>
      <c r="B175" s="52" t="s">
        <v>387</v>
      </c>
      <c r="C175" s="53" t="s">
        <v>389</v>
      </c>
      <c r="D175" s="52" t="s">
        <v>2367</v>
      </c>
      <c r="E175" s="52"/>
      <c r="F175" s="52"/>
      <c r="G175" s="52"/>
      <c r="H175" s="52"/>
      <c r="I175" s="52" t="s">
        <v>59</v>
      </c>
      <c r="J175" s="52"/>
      <c r="K175" s="52"/>
      <c r="L175" s="52"/>
      <c r="M175" s="52"/>
      <c r="N175" s="52"/>
      <c r="O175" s="52"/>
      <c r="P175" s="54"/>
      <c r="Q175" s="52"/>
      <c r="R175" s="52"/>
      <c r="S175" s="52"/>
      <c r="T175" s="52"/>
      <c r="U175" s="54"/>
      <c r="V175" s="55"/>
      <c r="W175" s="56"/>
    </row>
    <row r="176" spans="1:23" s="57" customFormat="1" ht="51" hidden="1" x14ac:dyDescent="0.2">
      <c r="A176" s="52" t="s">
        <v>386</v>
      </c>
      <c r="B176" s="52" t="s">
        <v>387</v>
      </c>
      <c r="C176" s="53" t="s">
        <v>390</v>
      </c>
      <c r="D176" s="52" t="s">
        <v>2367</v>
      </c>
      <c r="E176" s="52"/>
      <c r="F176" s="52"/>
      <c r="G176" s="52"/>
      <c r="H176" s="52"/>
      <c r="I176" s="52" t="s">
        <v>59</v>
      </c>
      <c r="J176" s="52"/>
      <c r="K176" s="52"/>
      <c r="L176" s="52"/>
      <c r="M176" s="52"/>
      <c r="N176" s="52"/>
      <c r="O176" s="52"/>
      <c r="P176" s="54"/>
      <c r="Q176" s="52"/>
      <c r="R176" s="52"/>
      <c r="S176" s="52"/>
      <c r="T176" s="52"/>
      <c r="U176" s="54"/>
      <c r="V176" s="55"/>
      <c r="W176" s="56"/>
    </row>
    <row r="177" spans="1:23" s="57" customFormat="1" ht="76.5" hidden="1" x14ac:dyDescent="0.2">
      <c r="A177" s="52" t="s">
        <v>386</v>
      </c>
      <c r="B177" s="52" t="s">
        <v>387</v>
      </c>
      <c r="C177" s="53" t="s">
        <v>391</v>
      </c>
      <c r="D177" s="52" t="s">
        <v>2368</v>
      </c>
      <c r="E177" s="52"/>
      <c r="F177" s="52"/>
      <c r="G177" s="52"/>
      <c r="H177" s="52"/>
      <c r="I177" s="52" t="s">
        <v>59</v>
      </c>
      <c r="J177" s="52"/>
      <c r="K177" s="52"/>
      <c r="L177" s="52"/>
      <c r="M177" s="52"/>
      <c r="N177" s="52"/>
      <c r="O177" s="52"/>
      <c r="P177" s="54"/>
      <c r="Q177" s="52"/>
      <c r="R177" s="52"/>
      <c r="S177" s="52"/>
      <c r="T177" s="52"/>
      <c r="U177" s="54"/>
      <c r="V177" s="55"/>
      <c r="W177" s="56"/>
    </row>
    <row r="178" spans="1:23" s="57" customFormat="1" ht="25.5" hidden="1" x14ac:dyDescent="0.2">
      <c r="A178" s="52" t="s">
        <v>394</v>
      </c>
      <c r="B178" s="52" t="s">
        <v>395</v>
      </c>
      <c r="C178" s="53" t="s">
        <v>396</v>
      </c>
      <c r="D178" s="52" t="s">
        <v>397</v>
      </c>
      <c r="E178" s="52"/>
      <c r="F178" s="52"/>
      <c r="G178" s="52"/>
      <c r="H178" s="52"/>
      <c r="I178" s="52"/>
      <c r="J178" s="52"/>
      <c r="K178" s="52"/>
      <c r="L178" s="52" t="s">
        <v>59</v>
      </c>
      <c r="M178" s="52"/>
      <c r="N178" s="52"/>
      <c r="O178" s="52"/>
      <c r="P178" s="54"/>
      <c r="Q178" s="52"/>
      <c r="R178" s="52"/>
      <c r="S178" s="52"/>
      <c r="T178" s="52"/>
      <c r="U178" s="54"/>
      <c r="V178" s="55"/>
      <c r="W178" s="56"/>
    </row>
    <row r="179" spans="1:23" s="57" customFormat="1" hidden="1" x14ac:dyDescent="0.2">
      <c r="A179" s="52" t="s">
        <v>394</v>
      </c>
      <c r="B179" s="52" t="s">
        <v>395</v>
      </c>
      <c r="C179" s="53" t="s">
        <v>398</v>
      </c>
      <c r="D179" s="52" t="s">
        <v>399</v>
      </c>
      <c r="E179" s="52"/>
      <c r="F179" s="52"/>
      <c r="G179" s="52"/>
      <c r="H179" s="52"/>
      <c r="I179" s="52"/>
      <c r="J179" s="52"/>
      <c r="K179" s="52"/>
      <c r="L179" s="52" t="s">
        <v>59</v>
      </c>
      <c r="M179" s="52"/>
      <c r="N179" s="52"/>
      <c r="O179" s="52"/>
      <c r="P179" s="54"/>
      <c r="Q179" s="52"/>
      <c r="R179" s="52"/>
      <c r="S179" s="52"/>
      <c r="T179" s="52"/>
      <c r="U179" s="54"/>
      <c r="V179" s="55"/>
      <c r="W179" s="56"/>
    </row>
    <row r="180" spans="1:23" s="57" customFormat="1" hidden="1" x14ac:dyDescent="0.2">
      <c r="A180" s="52" t="s">
        <v>394</v>
      </c>
      <c r="B180" s="52" t="s">
        <v>395</v>
      </c>
      <c r="C180" s="53" t="s">
        <v>400</v>
      </c>
      <c r="D180" s="52" t="s">
        <v>401</v>
      </c>
      <c r="E180" s="52"/>
      <c r="F180" s="52"/>
      <c r="G180" s="52"/>
      <c r="H180" s="52"/>
      <c r="I180" s="52"/>
      <c r="J180" s="52"/>
      <c r="K180" s="52"/>
      <c r="L180" s="52" t="s">
        <v>59</v>
      </c>
      <c r="M180" s="52"/>
      <c r="N180" s="52"/>
      <c r="O180" s="52"/>
      <c r="P180" s="54"/>
      <c r="Q180" s="52"/>
      <c r="R180" s="52"/>
      <c r="S180" s="52"/>
      <c r="T180" s="52"/>
      <c r="U180" s="54"/>
      <c r="V180" s="55"/>
      <c r="W180" s="56"/>
    </row>
    <row r="181" spans="1:23" s="57" customFormat="1" hidden="1" x14ac:dyDescent="0.2">
      <c r="A181" s="52" t="s">
        <v>394</v>
      </c>
      <c r="B181" s="52" t="s">
        <v>395</v>
      </c>
      <c r="C181" s="53" t="s">
        <v>402</v>
      </c>
      <c r="D181" s="52" t="s">
        <v>403</v>
      </c>
      <c r="E181" s="52"/>
      <c r="F181" s="52"/>
      <c r="G181" s="52"/>
      <c r="H181" s="52"/>
      <c r="I181" s="52"/>
      <c r="J181" s="52"/>
      <c r="K181" s="52"/>
      <c r="L181" s="52" t="s">
        <v>59</v>
      </c>
      <c r="M181" s="52"/>
      <c r="N181" s="52"/>
      <c r="O181" s="52"/>
      <c r="P181" s="54"/>
      <c r="Q181" s="52"/>
      <c r="R181" s="52"/>
      <c r="S181" s="52"/>
      <c r="T181" s="52"/>
      <c r="U181" s="54"/>
      <c r="V181" s="55"/>
      <c r="W181" s="56"/>
    </row>
    <row r="182" spans="1:23" s="57" customFormat="1" hidden="1" x14ac:dyDescent="0.2">
      <c r="A182" s="52" t="s">
        <v>394</v>
      </c>
      <c r="B182" s="52" t="s">
        <v>395</v>
      </c>
      <c r="C182" s="53" t="s">
        <v>388</v>
      </c>
      <c r="D182" s="52" t="s">
        <v>404</v>
      </c>
      <c r="E182" s="52"/>
      <c r="F182" s="52"/>
      <c r="G182" s="52"/>
      <c r="H182" s="52"/>
      <c r="I182" s="52"/>
      <c r="J182" s="52"/>
      <c r="K182" s="52"/>
      <c r="L182" s="52" t="s">
        <v>59</v>
      </c>
      <c r="M182" s="52"/>
      <c r="N182" s="52"/>
      <c r="O182" s="52"/>
      <c r="P182" s="54"/>
      <c r="Q182" s="52"/>
      <c r="R182" s="52"/>
      <c r="S182" s="52"/>
      <c r="T182" s="52"/>
      <c r="U182" s="54"/>
      <c r="V182" s="55"/>
      <c r="W182" s="56"/>
    </row>
    <row r="183" spans="1:23" s="57" customFormat="1" ht="38.25" hidden="1" x14ac:dyDescent="0.2">
      <c r="A183" s="52" t="s">
        <v>405</v>
      </c>
      <c r="B183" s="52" t="s">
        <v>406</v>
      </c>
      <c r="C183" s="53" t="s">
        <v>407</v>
      </c>
      <c r="D183" s="52" t="s">
        <v>408</v>
      </c>
      <c r="E183" s="52"/>
      <c r="F183" s="52"/>
      <c r="G183" s="52"/>
      <c r="H183" s="52"/>
      <c r="I183" s="52"/>
      <c r="J183" s="52"/>
      <c r="K183" s="52"/>
      <c r="L183" s="52"/>
      <c r="M183" s="52"/>
      <c r="N183" s="52" t="s">
        <v>59</v>
      </c>
      <c r="O183" s="52"/>
      <c r="P183" s="54"/>
      <c r="Q183" s="52"/>
      <c r="R183" s="52"/>
      <c r="S183" s="52"/>
      <c r="T183" s="52"/>
      <c r="U183" s="54"/>
      <c r="V183" s="55"/>
      <c r="W183" s="56"/>
    </row>
    <row r="184" spans="1:23" s="57" customFormat="1" ht="38.25" hidden="1" x14ac:dyDescent="0.2">
      <c r="A184" s="52" t="s">
        <v>405</v>
      </c>
      <c r="B184" s="52" t="s">
        <v>406</v>
      </c>
      <c r="C184" s="53" t="s">
        <v>409</v>
      </c>
      <c r="D184" s="52" t="s">
        <v>410</v>
      </c>
      <c r="E184" s="52"/>
      <c r="F184" s="52"/>
      <c r="G184" s="52"/>
      <c r="H184" s="52"/>
      <c r="I184" s="52"/>
      <c r="J184" s="52"/>
      <c r="K184" s="52"/>
      <c r="L184" s="52"/>
      <c r="M184" s="52"/>
      <c r="N184" s="52" t="s">
        <v>59</v>
      </c>
      <c r="O184" s="52"/>
      <c r="P184" s="54"/>
      <c r="Q184" s="52"/>
      <c r="R184" s="52"/>
      <c r="S184" s="52"/>
      <c r="T184" s="52"/>
      <c r="U184" s="54"/>
      <c r="V184" s="55"/>
      <c r="W184" s="56"/>
    </row>
    <row r="185" spans="1:23" s="57" customFormat="1" ht="25.5" hidden="1" x14ac:dyDescent="0.2">
      <c r="A185" s="52" t="s">
        <v>405</v>
      </c>
      <c r="B185" s="52" t="s">
        <v>406</v>
      </c>
      <c r="C185" s="53" t="s">
        <v>411</v>
      </c>
      <c r="D185" s="52" t="s">
        <v>412</v>
      </c>
      <c r="E185" s="52"/>
      <c r="F185" s="52"/>
      <c r="G185" s="52"/>
      <c r="H185" s="52"/>
      <c r="I185" s="52"/>
      <c r="J185" s="52"/>
      <c r="K185" s="52"/>
      <c r="L185" s="52"/>
      <c r="M185" s="52"/>
      <c r="N185" s="52" t="s">
        <v>59</v>
      </c>
      <c r="O185" s="52"/>
      <c r="P185" s="54"/>
      <c r="Q185" s="52"/>
      <c r="R185" s="52"/>
      <c r="S185" s="52"/>
      <c r="T185" s="52"/>
      <c r="U185" s="54"/>
      <c r="V185" s="55"/>
      <c r="W185" s="56"/>
    </row>
    <row r="186" spans="1:23" s="57" customFormat="1" ht="38.25" hidden="1" x14ac:dyDescent="0.2">
      <c r="A186" s="70" t="s">
        <v>405</v>
      </c>
      <c r="B186" s="52" t="s">
        <v>406</v>
      </c>
      <c r="C186" s="58" t="s">
        <v>413</v>
      </c>
      <c r="D186" s="70" t="s">
        <v>414</v>
      </c>
      <c r="E186" s="70"/>
      <c r="F186" s="70"/>
      <c r="G186" s="70"/>
      <c r="H186" s="70"/>
      <c r="I186" s="70"/>
      <c r="J186" s="70"/>
      <c r="K186" s="70"/>
      <c r="L186" s="70"/>
      <c r="M186" s="70"/>
      <c r="N186" s="70" t="s">
        <v>59</v>
      </c>
      <c r="O186" s="70"/>
      <c r="P186" s="78"/>
      <c r="Q186" s="52"/>
      <c r="R186" s="52"/>
      <c r="S186" s="52"/>
      <c r="T186" s="52"/>
      <c r="U186" s="54"/>
      <c r="V186" s="55"/>
      <c r="W186" s="56"/>
    </row>
    <row r="187" spans="1:23" s="57" customFormat="1" ht="25.5" hidden="1" x14ac:dyDescent="0.2">
      <c r="A187" s="70" t="s">
        <v>405</v>
      </c>
      <c r="B187" s="52" t="s">
        <v>406</v>
      </c>
      <c r="C187" s="58" t="s">
        <v>148</v>
      </c>
      <c r="D187" s="70" t="s">
        <v>415</v>
      </c>
      <c r="E187" s="70"/>
      <c r="F187" s="70"/>
      <c r="G187" s="70"/>
      <c r="H187" s="70"/>
      <c r="I187" s="70"/>
      <c r="J187" s="70"/>
      <c r="K187" s="70"/>
      <c r="L187" s="70"/>
      <c r="M187" s="70"/>
      <c r="N187" s="70" t="s">
        <v>59</v>
      </c>
      <c r="O187" s="70"/>
      <c r="P187" s="78"/>
      <c r="Q187" s="52"/>
      <c r="R187" s="52"/>
      <c r="S187" s="52"/>
      <c r="T187" s="52"/>
      <c r="U187" s="54"/>
      <c r="V187" s="55"/>
      <c r="W187" s="56"/>
    </row>
    <row r="188" spans="1:23" s="57" customFormat="1" ht="38.25" hidden="1" x14ac:dyDescent="0.2">
      <c r="A188" s="52" t="s">
        <v>416</v>
      </c>
      <c r="B188" s="52" t="s">
        <v>417</v>
      </c>
      <c r="C188" s="53" t="s">
        <v>418</v>
      </c>
      <c r="D188" s="52" t="s">
        <v>419</v>
      </c>
      <c r="E188" s="52"/>
      <c r="F188" s="52"/>
      <c r="G188" s="52"/>
      <c r="H188" s="52"/>
      <c r="I188" s="52"/>
      <c r="J188" s="52"/>
      <c r="K188" s="52" t="s">
        <v>59</v>
      </c>
      <c r="L188" s="52"/>
      <c r="M188" s="52"/>
      <c r="N188" s="52"/>
      <c r="O188" s="52"/>
      <c r="P188" s="54"/>
      <c r="Q188" s="52"/>
      <c r="R188" s="52"/>
      <c r="S188" s="52"/>
      <c r="T188" s="52"/>
      <c r="U188" s="54"/>
      <c r="V188" s="55"/>
      <c r="W188" s="56"/>
    </row>
    <row r="189" spans="1:23" s="57" customFormat="1" ht="89.25" hidden="1" x14ac:dyDescent="0.2">
      <c r="A189" s="52" t="s">
        <v>416</v>
      </c>
      <c r="B189" s="52" t="s">
        <v>417</v>
      </c>
      <c r="C189" s="53" t="s">
        <v>420</v>
      </c>
      <c r="D189" s="52" t="s">
        <v>421</v>
      </c>
      <c r="E189" s="52"/>
      <c r="F189" s="52"/>
      <c r="G189" s="52"/>
      <c r="H189" s="52"/>
      <c r="I189" s="52"/>
      <c r="J189" s="52"/>
      <c r="K189" s="52" t="s">
        <v>59</v>
      </c>
      <c r="L189" s="52"/>
      <c r="M189" s="52"/>
      <c r="N189" s="52"/>
      <c r="O189" s="52"/>
      <c r="P189" s="54"/>
      <c r="Q189" s="52"/>
      <c r="R189" s="52"/>
      <c r="S189" s="52"/>
      <c r="T189" s="52"/>
      <c r="U189" s="54"/>
      <c r="V189" s="55"/>
      <c r="W189" s="56"/>
    </row>
    <row r="190" spans="1:23" s="57" customFormat="1" ht="76.5" hidden="1" x14ac:dyDescent="0.2">
      <c r="A190" s="52" t="s">
        <v>416</v>
      </c>
      <c r="B190" s="52" t="s">
        <v>417</v>
      </c>
      <c r="C190" s="53" t="s">
        <v>422</v>
      </c>
      <c r="D190" s="52" t="s">
        <v>423</v>
      </c>
      <c r="E190" s="52"/>
      <c r="F190" s="52"/>
      <c r="G190" s="52"/>
      <c r="H190" s="52"/>
      <c r="I190" s="52"/>
      <c r="J190" s="52"/>
      <c r="K190" s="52" t="s">
        <v>59</v>
      </c>
      <c r="L190" s="52"/>
      <c r="M190" s="52"/>
      <c r="N190" s="52"/>
      <c r="O190" s="52"/>
      <c r="P190" s="54"/>
      <c r="Q190" s="52"/>
      <c r="R190" s="52"/>
      <c r="S190" s="52"/>
      <c r="T190" s="52"/>
      <c r="U190" s="54"/>
      <c r="V190" s="55"/>
      <c r="W190" s="56"/>
    </row>
    <row r="191" spans="1:23" s="57" customFormat="1" ht="38.25" hidden="1" x14ac:dyDescent="0.2">
      <c r="A191" s="52" t="s">
        <v>416</v>
      </c>
      <c r="B191" s="52" t="s">
        <v>417</v>
      </c>
      <c r="C191" s="53" t="s">
        <v>284</v>
      </c>
      <c r="D191" s="52" t="s">
        <v>424</v>
      </c>
      <c r="E191" s="52"/>
      <c r="F191" s="52"/>
      <c r="G191" s="52"/>
      <c r="H191" s="52"/>
      <c r="I191" s="52"/>
      <c r="J191" s="52"/>
      <c r="K191" s="52" t="s">
        <v>59</v>
      </c>
      <c r="L191" s="52"/>
      <c r="M191" s="52"/>
      <c r="N191" s="52"/>
      <c r="O191" s="52"/>
      <c r="P191" s="54"/>
      <c r="Q191" s="52"/>
      <c r="R191" s="52"/>
      <c r="S191" s="52"/>
      <c r="T191" s="52"/>
      <c r="U191" s="54"/>
      <c r="V191" s="55"/>
      <c r="W191" s="56"/>
    </row>
    <row r="192" spans="1:23" s="57" customFormat="1" ht="76.5" hidden="1" x14ac:dyDescent="0.2">
      <c r="A192" s="52" t="s">
        <v>416</v>
      </c>
      <c r="B192" s="52" t="s">
        <v>417</v>
      </c>
      <c r="C192" s="53" t="s">
        <v>282</v>
      </c>
      <c r="D192" s="52" t="s">
        <v>425</v>
      </c>
      <c r="E192" s="52"/>
      <c r="F192" s="52"/>
      <c r="G192" s="52"/>
      <c r="H192" s="52"/>
      <c r="I192" s="52"/>
      <c r="J192" s="52"/>
      <c r="K192" s="52" t="s">
        <v>59</v>
      </c>
      <c r="L192" s="52"/>
      <c r="M192" s="52"/>
      <c r="N192" s="52"/>
      <c r="O192" s="52"/>
      <c r="P192" s="54"/>
      <c r="Q192" s="52"/>
      <c r="R192" s="52"/>
      <c r="S192" s="52"/>
      <c r="T192" s="52"/>
      <c r="U192" s="54"/>
      <c r="V192" s="55"/>
      <c r="W192" s="56"/>
    </row>
    <row r="193" spans="1:23" s="57" customFormat="1" ht="38.25" hidden="1" x14ac:dyDescent="0.2">
      <c r="A193" s="52" t="s">
        <v>416</v>
      </c>
      <c r="B193" s="52" t="s">
        <v>417</v>
      </c>
      <c r="C193" s="53" t="s">
        <v>426</v>
      </c>
      <c r="D193" s="52" t="s">
        <v>427</v>
      </c>
      <c r="E193" s="52"/>
      <c r="F193" s="52"/>
      <c r="G193" s="52"/>
      <c r="H193" s="52"/>
      <c r="I193" s="52"/>
      <c r="J193" s="52"/>
      <c r="K193" s="52" t="s">
        <v>59</v>
      </c>
      <c r="L193" s="52"/>
      <c r="M193" s="52"/>
      <c r="N193" s="52"/>
      <c r="O193" s="52"/>
      <c r="P193" s="54"/>
      <c r="Q193" s="52"/>
      <c r="R193" s="52"/>
      <c r="S193" s="52"/>
      <c r="T193" s="52"/>
      <c r="U193" s="54"/>
      <c r="V193" s="55"/>
      <c r="W193" s="56"/>
    </row>
    <row r="194" spans="1:23" s="57" customFormat="1" ht="38.25" hidden="1" x14ac:dyDescent="0.2">
      <c r="A194" s="70" t="s">
        <v>416</v>
      </c>
      <c r="B194" s="70" t="s">
        <v>417</v>
      </c>
      <c r="C194" s="58" t="s">
        <v>194</v>
      </c>
      <c r="D194" s="70" t="s">
        <v>428</v>
      </c>
      <c r="E194" s="70"/>
      <c r="F194" s="70"/>
      <c r="G194" s="70"/>
      <c r="H194" s="70"/>
      <c r="I194" s="70"/>
      <c r="J194" s="70"/>
      <c r="K194" s="70" t="s">
        <v>59</v>
      </c>
      <c r="L194" s="70"/>
      <c r="M194" s="70"/>
      <c r="N194" s="70"/>
      <c r="O194" s="70"/>
      <c r="P194" s="78"/>
      <c r="Q194" s="52"/>
      <c r="R194" s="52"/>
      <c r="S194" s="52"/>
      <c r="T194" s="52"/>
      <c r="U194" s="54"/>
      <c r="V194" s="55"/>
      <c r="W194" s="56"/>
    </row>
    <row r="195" spans="1:23" s="57" customFormat="1" ht="38.25" hidden="1" x14ac:dyDescent="0.2">
      <c r="A195" s="52" t="s">
        <v>2369</v>
      </c>
      <c r="B195" s="52" t="s">
        <v>430</v>
      </c>
      <c r="C195" s="53" t="s">
        <v>431</v>
      </c>
      <c r="D195" s="52" t="s">
        <v>432</v>
      </c>
      <c r="E195" s="52"/>
      <c r="F195" s="52"/>
      <c r="G195" s="52"/>
      <c r="H195" s="52"/>
      <c r="I195" s="52"/>
      <c r="J195" s="52" t="s">
        <v>59</v>
      </c>
      <c r="K195" s="52" t="s">
        <v>59</v>
      </c>
      <c r="L195" s="52" t="s">
        <v>59</v>
      </c>
      <c r="M195" s="52" t="s">
        <v>59</v>
      </c>
      <c r="N195" s="52"/>
      <c r="O195" s="52" t="s">
        <v>59</v>
      </c>
      <c r="P195" s="54"/>
      <c r="Q195" s="52"/>
      <c r="R195" s="52"/>
      <c r="S195" s="52"/>
      <c r="T195" s="52"/>
      <c r="U195" s="54"/>
      <c r="V195" s="55"/>
      <c r="W195" s="56"/>
    </row>
    <row r="196" spans="1:23" s="57" customFormat="1" ht="38.25" hidden="1" x14ac:dyDescent="0.2">
      <c r="A196" s="52" t="s">
        <v>2369</v>
      </c>
      <c r="B196" s="52" t="s">
        <v>430</v>
      </c>
      <c r="C196" s="53" t="s">
        <v>433</v>
      </c>
      <c r="D196" s="52" t="s">
        <v>434</v>
      </c>
      <c r="E196" s="52"/>
      <c r="F196" s="52"/>
      <c r="G196" s="52"/>
      <c r="H196" s="52"/>
      <c r="I196" s="52"/>
      <c r="J196" s="52" t="s">
        <v>59</v>
      </c>
      <c r="K196" s="52" t="s">
        <v>59</v>
      </c>
      <c r="L196" s="52" t="s">
        <v>59</v>
      </c>
      <c r="M196" s="52" t="s">
        <v>59</v>
      </c>
      <c r="N196" s="52"/>
      <c r="O196" s="52" t="s">
        <v>59</v>
      </c>
      <c r="P196" s="54"/>
      <c r="Q196" s="52"/>
      <c r="R196" s="52"/>
      <c r="S196" s="52"/>
      <c r="T196" s="52"/>
      <c r="U196" s="54"/>
      <c r="V196" s="55"/>
      <c r="W196" s="56"/>
    </row>
    <row r="197" spans="1:23" s="57" customFormat="1" ht="38.25" hidden="1" x14ac:dyDescent="0.2">
      <c r="A197" s="52" t="s">
        <v>2369</v>
      </c>
      <c r="B197" s="70" t="s">
        <v>430</v>
      </c>
      <c r="C197" s="58" t="s">
        <v>435</v>
      </c>
      <c r="D197" s="70" t="s">
        <v>436</v>
      </c>
      <c r="E197" s="70"/>
      <c r="F197" s="70"/>
      <c r="G197" s="70"/>
      <c r="H197" s="70"/>
      <c r="I197" s="70"/>
      <c r="J197" s="70"/>
      <c r="K197" s="70" t="s">
        <v>59</v>
      </c>
      <c r="L197" s="70"/>
      <c r="M197" s="70"/>
      <c r="N197" s="70"/>
      <c r="O197" s="70"/>
      <c r="P197" s="78"/>
      <c r="Q197" s="73"/>
      <c r="R197" s="73"/>
      <c r="S197" s="73"/>
      <c r="T197" s="73"/>
      <c r="U197" s="79"/>
      <c r="V197" s="55"/>
      <c r="W197" s="56"/>
    </row>
    <row r="198" spans="1:23" s="57" customFormat="1" ht="38.25" hidden="1" x14ac:dyDescent="0.2">
      <c r="A198" s="52" t="s">
        <v>2369</v>
      </c>
      <c r="B198" s="52" t="s">
        <v>430</v>
      </c>
      <c r="C198" s="53" t="s">
        <v>437</v>
      </c>
      <c r="D198" s="52" t="s">
        <v>438</v>
      </c>
      <c r="E198" s="52"/>
      <c r="F198" s="52"/>
      <c r="G198" s="52"/>
      <c r="H198" s="52"/>
      <c r="I198" s="52"/>
      <c r="J198" s="52" t="s">
        <v>59</v>
      </c>
      <c r="K198" s="52" t="s">
        <v>59</v>
      </c>
      <c r="L198" s="52" t="s">
        <v>59</v>
      </c>
      <c r="M198" s="52" t="s">
        <v>59</v>
      </c>
      <c r="N198" s="52"/>
      <c r="O198" s="52"/>
      <c r="P198" s="54"/>
      <c r="Q198" s="52"/>
      <c r="R198" s="52"/>
      <c r="S198" s="52"/>
      <c r="T198" s="52"/>
      <c r="U198" s="54"/>
      <c r="V198" s="55"/>
      <c r="W198" s="56"/>
    </row>
    <row r="199" spans="1:23" s="57" customFormat="1" ht="37.5" hidden="1" customHeight="1" x14ac:dyDescent="0.2">
      <c r="A199" s="52" t="s">
        <v>2369</v>
      </c>
      <c r="B199" s="52" t="s">
        <v>430</v>
      </c>
      <c r="C199" s="53" t="s">
        <v>439</v>
      </c>
      <c r="D199" s="52" t="s">
        <v>440</v>
      </c>
      <c r="E199" s="52"/>
      <c r="F199" s="52"/>
      <c r="G199" s="52"/>
      <c r="H199" s="52"/>
      <c r="I199" s="52"/>
      <c r="J199" s="52" t="s">
        <v>59</v>
      </c>
      <c r="K199" s="52" t="s">
        <v>59</v>
      </c>
      <c r="L199" s="52" t="s">
        <v>59</v>
      </c>
      <c r="M199" s="52" t="s">
        <v>59</v>
      </c>
      <c r="N199" s="52"/>
      <c r="O199" s="52"/>
      <c r="P199" s="54"/>
      <c r="Q199" s="52"/>
      <c r="R199" s="52"/>
      <c r="S199" s="52"/>
      <c r="T199" s="52"/>
      <c r="U199" s="54"/>
      <c r="V199" s="55"/>
      <c r="W199" s="56"/>
    </row>
    <row r="200" spans="1:23" s="57" customFormat="1" ht="38.25" hidden="1" x14ac:dyDescent="0.2">
      <c r="A200" s="52" t="s">
        <v>2369</v>
      </c>
      <c r="B200" s="70" t="s">
        <v>430</v>
      </c>
      <c r="C200" s="58" t="s">
        <v>441</v>
      </c>
      <c r="D200" s="70" t="s">
        <v>442</v>
      </c>
      <c r="E200" s="70"/>
      <c r="F200" s="70"/>
      <c r="G200" s="70"/>
      <c r="H200" s="70"/>
      <c r="I200" s="70"/>
      <c r="J200" s="70"/>
      <c r="K200" s="70" t="s">
        <v>59</v>
      </c>
      <c r="L200" s="70"/>
      <c r="M200" s="70"/>
      <c r="N200" s="70"/>
      <c r="O200" s="70"/>
      <c r="P200" s="78"/>
      <c r="Q200" s="73"/>
      <c r="R200" s="73"/>
      <c r="S200" s="73"/>
      <c r="T200" s="73"/>
      <c r="U200" s="79"/>
      <c r="V200" s="55"/>
      <c r="W200" s="56"/>
    </row>
    <row r="201" spans="1:23" s="57" customFormat="1" ht="38.25" hidden="1" x14ac:dyDescent="0.2">
      <c r="A201" s="52" t="s">
        <v>2369</v>
      </c>
      <c r="B201" s="52" t="s">
        <v>430</v>
      </c>
      <c r="C201" s="53" t="s">
        <v>443</v>
      </c>
      <c r="D201" s="54" t="s">
        <v>444</v>
      </c>
      <c r="E201" s="70"/>
      <c r="F201" s="70"/>
      <c r="G201" s="70"/>
      <c r="H201" s="70"/>
      <c r="I201" s="70"/>
      <c r="J201" s="52" t="s">
        <v>59</v>
      </c>
      <c r="K201" s="52" t="s">
        <v>59</v>
      </c>
      <c r="L201" s="52" t="s">
        <v>59</v>
      </c>
      <c r="M201" s="52" t="s">
        <v>59</v>
      </c>
      <c r="N201" s="70"/>
      <c r="O201" s="52" t="s">
        <v>59</v>
      </c>
      <c r="P201" s="78"/>
      <c r="Q201" s="73"/>
      <c r="R201" s="73"/>
      <c r="S201" s="73"/>
      <c r="T201" s="73"/>
      <c r="U201" s="79"/>
      <c r="V201" s="55"/>
      <c r="W201" s="56"/>
    </row>
    <row r="202" spans="1:23" s="57" customFormat="1" ht="38.25" hidden="1" x14ac:dyDescent="0.2">
      <c r="A202" s="52" t="s">
        <v>2369</v>
      </c>
      <c r="B202" s="52" t="s">
        <v>430</v>
      </c>
      <c r="C202" s="53" t="s">
        <v>445</v>
      </c>
      <c r="D202" s="54" t="s">
        <v>446</v>
      </c>
      <c r="E202" s="52"/>
      <c r="F202" s="52"/>
      <c r="G202" s="52"/>
      <c r="H202" s="52"/>
      <c r="I202" s="52"/>
      <c r="J202" s="52" t="s">
        <v>59</v>
      </c>
      <c r="K202" s="52" t="s">
        <v>59</v>
      </c>
      <c r="L202" s="52" t="s">
        <v>59</v>
      </c>
      <c r="M202" s="52" t="s">
        <v>59</v>
      </c>
      <c r="N202" s="52"/>
      <c r="O202" s="52" t="s">
        <v>59</v>
      </c>
      <c r="P202" s="54"/>
      <c r="Q202" s="52"/>
      <c r="R202" s="52"/>
      <c r="S202" s="52"/>
      <c r="T202" s="52"/>
      <c r="U202" s="54"/>
      <c r="V202" s="55"/>
      <c r="W202" s="56"/>
    </row>
    <row r="203" spans="1:23" s="57" customFormat="1" ht="38.25" hidden="1" x14ac:dyDescent="0.2">
      <c r="A203" s="52" t="s">
        <v>2369</v>
      </c>
      <c r="B203" s="70" t="s">
        <v>430</v>
      </c>
      <c r="C203" s="58" t="s">
        <v>447</v>
      </c>
      <c r="D203" s="70" t="s">
        <v>448</v>
      </c>
      <c r="E203" s="70"/>
      <c r="F203" s="70"/>
      <c r="G203" s="70"/>
      <c r="H203" s="70"/>
      <c r="I203" s="70"/>
      <c r="J203" s="70"/>
      <c r="K203" s="70" t="s">
        <v>59</v>
      </c>
      <c r="L203" s="70"/>
      <c r="M203" s="70"/>
      <c r="N203" s="70"/>
      <c r="O203" s="70"/>
      <c r="P203" s="78"/>
      <c r="Q203" s="73"/>
      <c r="R203" s="73"/>
      <c r="S203" s="73"/>
      <c r="T203" s="73"/>
      <c r="U203" s="79"/>
      <c r="V203" s="55"/>
      <c r="W203" s="56"/>
    </row>
    <row r="204" spans="1:23" s="57" customFormat="1" ht="38.25" hidden="1" x14ac:dyDescent="0.2">
      <c r="A204" s="66" t="s">
        <v>2370</v>
      </c>
      <c r="B204" s="52" t="s">
        <v>430</v>
      </c>
      <c r="C204" s="53" t="s">
        <v>431</v>
      </c>
      <c r="D204" s="52" t="s">
        <v>432</v>
      </c>
      <c r="E204" s="66"/>
      <c r="F204" s="66"/>
      <c r="G204" s="66"/>
      <c r="H204" s="66"/>
      <c r="I204" s="66"/>
      <c r="J204" s="66" t="s">
        <v>59</v>
      </c>
      <c r="K204" s="66"/>
      <c r="L204" s="66" t="s">
        <v>59</v>
      </c>
      <c r="M204" s="66" t="s">
        <v>59</v>
      </c>
      <c r="N204" s="66"/>
      <c r="O204" s="66"/>
      <c r="P204" s="78"/>
      <c r="Q204" s="73"/>
      <c r="R204" s="73"/>
      <c r="S204" s="73"/>
      <c r="T204" s="73"/>
      <c r="U204" s="79"/>
      <c r="V204" s="55"/>
      <c r="W204" s="56"/>
    </row>
    <row r="205" spans="1:23" s="57" customFormat="1" ht="38.25" hidden="1" x14ac:dyDescent="0.2">
      <c r="A205" s="66" t="s">
        <v>2370</v>
      </c>
      <c r="B205" s="52" t="s">
        <v>430</v>
      </c>
      <c r="C205" s="53" t="s">
        <v>433</v>
      </c>
      <c r="D205" s="52" t="s">
        <v>434</v>
      </c>
      <c r="E205" s="66"/>
      <c r="F205" s="66"/>
      <c r="G205" s="66"/>
      <c r="H205" s="66"/>
      <c r="I205" s="66"/>
      <c r="J205" s="66" t="s">
        <v>59</v>
      </c>
      <c r="K205" s="66"/>
      <c r="L205" s="66" t="s">
        <v>59</v>
      </c>
      <c r="M205" s="66" t="s">
        <v>59</v>
      </c>
      <c r="N205" s="66"/>
      <c r="O205" s="66"/>
      <c r="P205" s="78"/>
      <c r="Q205" s="73"/>
      <c r="R205" s="73"/>
      <c r="S205" s="73"/>
      <c r="T205" s="73"/>
      <c r="U205" s="79"/>
      <c r="V205" s="55"/>
      <c r="W205" s="56"/>
    </row>
    <row r="206" spans="1:23" s="83" customFormat="1" ht="38.25" hidden="1" x14ac:dyDescent="0.2">
      <c r="A206" s="66" t="s">
        <v>2370</v>
      </c>
      <c r="B206" s="52" t="s">
        <v>430</v>
      </c>
      <c r="C206" s="53" t="s">
        <v>437</v>
      </c>
      <c r="D206" s="52" t="s">
        <v>438</v>
      </c>
      <c r="E206" s="66"/>
      <c r="F206" s="66"/>
      <c r="G206" s="66"/>
      <c r="H206" s="66"/>
      <c r="I206" s="66"/>
      <c r="J206" s="66" t="s">
        <v>59</v>
      </c>
      <c r="K206" s="66"/>
      <c r="L206" s="66" t="s">
        <v>59</v>
      </c>
      <c r="M206" s="66" t="s">
        <v>59</v>
      </c>
      <c r="N206" s="66"/>
      <c r="O206" s="66"/>
      <c r="P206" s="80"/>
      <c r="Q206" s="66"/>
      <c r="R206" s="66"/>
      <c r="S206" s="66"/>
      <c r="T206" s="66"/>
      <c r="U206" s="80"/>
      <c r="V206" s="81"/>
      <c r="W206" s="82"/>
    </row>
    <row r="207" spans="1:23" s="83" customFormat="1" ht="37.5" hidden="1" customHeight="1" x14ac:dyDescent="0.2">
      <c r="A207" s="66" t="s">
        <v>2370</v>
      </c>
      <c r="B207" s="52" t="s">
        <v>430</v>
      </c>
      <c r="C207" s="53" t="s">
        <v>439</v>
      </c>
      <c r="D207" s="52" t="s">
        <v>440</v>
      </c>
      <c r="E207" s="66"/>
      <c r="F207" s="66"/>
      <c r="G207" s="66"/>
      <c r="H207" s="66"/>
      <c r="I207" s="66"/>
      <c r="J207" s="66" t="s">
        <v>59</v>
      </c>
      <c r="K207" s="66"/>
      <c r="L207" s="66" t="s">
        <v>59</v>
      </c>
      <c r="M207" s="66" t="s">
        <v>59</v>
      </c>
      <c r="N207" s="66"/>
      <c r="O207" s="66"/>
      <c r="P207" s="80"/>
      <c r="Q207" s="66"/>
      <c r="R207" s="66"/>
      <c r="S207" s="66"/>
      <c r="T207" s="66"/>
      <c r="U207" s="80"/>
      <c r="V207" s="81"/>
      <c r="W207" s="82"/>
    </row>
    <row r="208" spans="1:23" s="83" customFormat="1" ht="38.25" hidden="1" x14ac:dyDescent="0.2">
      <c r="A208" s="66" t="s">
        <v>2370</v>
      </c>
      <c r="B208" s="52" t="s">
        <v>430</v>
      </c>
      <c r="C208" s="53" t="s">
        <v>443</v>
      </c>
      <c r="D208" s="54" t="s">
        <v>444</v>
      </c>
      <c r="E208" s="84"/>
      <c r="F208" s="84"/>
      <c r="G208" s="84"/>
      <c r="H208" s="84"/>
      <c r="I208" s="84"/>
      <c r="J208" s="66" t="s">
        <v>59</v>
      </c>
      <c r="K208" s="66"/>
      <c r="L208" s="66" t="s">
        <v>59</v>
      </c>
      <c r="M208" s="66" t="s">
        <v>59</v>
      </c>
      <c r="N208" s="84"/>
      <c r="O208" s="66"/>
      <c r="P208" s="85"/>
      <c r="Q208" s="86"/>
      <c r="R208" s="86"/>
      <c r="S208" s="86"/>
      <c r="T208" s="86"/>
      <c r="U208" s="87"/>
      <c r="V208" s="81"/>
      <c r="W208" s="82"/>
    </row>
    <row r="209" spans="1:23" s="83" customFormat="1" ht="38.25" hidden="1" x14ac:dyDescent="0.2">
      <c r="A209" s="66" t="s">
        <v>2370</v>
      </c>
      <c r="B209" s="52" t="s">
        <v>430</v>
      </c>
      <c r="C209" s="53" t="s">
        <v>445</v>
      </c>
      <c r="D209" s="54" t="s">
        <v>446</v>
      </c>
      <c r="E209" s="66"/>
      <c r="F209" s="66"/>
      <c r="G209" s="66"/>
      <c r="H209" s="66"/>
      <c r="I209" s="66"/>
      <c r="J209" s="66" t="s">
        <v>59</v>
      </c>
      <c r="K209" s="66"/>
      <c r="L209" s="66" t="s">
        <v>59</v>
      </c>
      <c r="M209" s="66" t="s">
        <v>59</v>
      </c>
      <c r="N209" s="66"/>
      <c r="O209" s="66"/>
      <c r="P209" s="80"/>
      <c r="Q209" s="66"/>
      <c r="R209" s="66"/>
      <c r="S209" s="66"/>
      <c r="T209" s="66"/>
      <c r="U209" s="80"/>
      <c r="V209" s="81"/>
      <c r="W209" s="82"/>
    </row>
    <row r="210" spans="1:23" s="93" customFormat="1" ht="38.25" hidden="1" x14ac:dyDescent="0.2">
      <c r="A210" s="67" t="s">
        <v>2371</v>
      </c>
      <c r="B210" s="52" t="s">
        <v>430</v>
      </c>
      <c r="C210" s="53" t="s">
        <v>431</v>
      </c>
      <c r="D210" s="52" t="s">
        <v>432</v>
      </c>
      <c r="E210" s="67"/>
      <c r="F210" s="67"/>
      <c r="G210" s="67"/>
      <c r="H210" s="67"/>
      <c r="I210" s="67"/>
      <c r="J210" s="67"/>
      <c r="K210" s="67"/>
      <c r="L210" s="67"/>
      <c r="M210" s="67"/>
      <c r="N210" s="67"/>
      <c r="O210" s="67" t="s">
        <v>59</v>
      </c>
      <c r="P210" s="88"/>
      <c r="Q210" s="89"/>
      <c r="R210" s="89"/>
      <c r="S210" s="89"/>
      <c r="T210" s="89"/>
      <c r="U210" s="90"/>
      <c r="V210" s="91"/>
      <c r="W210" s="92"/>
    </row>
    <row r="211" spans="1:23" s="93" customFormat="1" ht="38.25" hidden="1" x14ac:dyDescent="0.2">
      <c r="A211" s="67" t="s">
        <v>2371</v>
      </c>
      <c r="B211" s="52" t="s">
        <v>430</v>
      </c>
      <c r="C211" s="53" t="s">
        <v>433</v>
      </c>
      <c r="D211" s="52" t="s">
        <v>434</v>
      </c>
      <c r="E211" s="67"/>
      <c r="F211" s="67"/>
      <c r="G211" s="67"/>
      <c r="H211" s="67"/>
      <c r="I211" s="67"/>
      <c r="J211" s="67"/>
      <c r="K211" s="67"/>
      <c r="L211" s="67"/>
      <c r="M211" s="67"/>
      <c r="N211" s="67"/>
      <c r="O211" s="67" t="s">
        <v>59</v>
      </c>
      <c r="P211" s="88"/>
      <c r="Q211" s="89"/>
      <c r="R211" s="89"/>
      <c r="S211" s="89"/>
      <c r="T211" s="89"/>
      <c r="U211" s="90"/>
      <c r="V211" s="91"/>
      <c r="W211" s="92"/>
    </row>
    <row r="212" spans="1:23" s="93" customFormat="1" ht="38.25" hidden="1" x14ac:dyDescent="0.2">
      <c r="A212" s="67" t="s">
        <v>2371</v>
      </c>
      <c r="B212" s="52" t="s">
        <v>430</v>
      </c>
      <c r="C212" s="53" t="s">
        <v>443</v>
      </c>
      <c r="D212" s="54" t="s">
        <v>444</v>
      </c>
      <c r="E212" s="94"/>
      <c r="F212" s="94"/>
      <c r="G212" s="94"/>
      <c r="H212" s="94"/>
      <c r="I212" s="94"/>
      <c r="J212" s="67"/>
      <c r="K212" s="67"/>
      <c r="L212" s="67"/>
      <c r="M212" s="67"/>
      <c r="N212" s="94"/>
      <c r="O212" s="67" t="s">
        <v>59</v>
      </c>
      <c r="P212" s="88"/>
      <c r="Q212" s="89"/>
      <c r="R212" s="89"/>
      <c r="S212" s="89"/>
      <c r="T212" s="89"/>
      <c r="U212" s="90"/>
      <c r="V212" s="91"/>
      <c r="W212" s="92"/>
    </row>
    <row r="213" spans="1:23" s="93" customFormat="1" ht="38.25" hidden="1" x14ac:dyDescent="0.2">
      <c r="A213" s="67" t="s">
        <v>2371</v>
      </c>
      <c r="B213" s="52" t="s">
        <v>430</v>
      </c>
      <c r="C213" s="53" t="s">
        <v>445</v>
      </c>
      <c r="D213" s="54" t="s">
        <v>446</v>
      </c>
      <c r="E213" s="67"/>
      <c r="F213" s="67"/>
      <c r="G213" s="67"/>
      <c r="H213" s="67"/>
      <c r="I213" s="67"/>
      <c r="J213" s="67"/>
      <c r="K213" s="67"/>
      <c r="L213" s="67"/>
      <c r="M213" s="67"/>
      <c r="N213" s="67"/>
      <c r="O213" s="67" t="s">
        <v>59</v>
      </c>
      <c r="P213" s="95"/>
      <c r="Q213" s="67"/>
      <c r="R213" s="67"/>
      <c r="S213" s="67"/>
      <c r="T213" s="67"/>
      <c r="U213" s="95"/>
      <c r="V213" s="91"/>
      <c r="W213" s="92"/>
    </row>
    <row r="214" spans="1:23" s="57" customFormat="1" ht="25.5" hidden="1" x14ac:dyDescent="0.2">
      <c r="A214" s="52" t="s">
        <v>449</v>
      </c>
      <c r="B214" s="52" t="s">
        <v>450</v>
      </c>
      <c r="C214" s="53" t="s">
        <v>451</v>
      </c>
      <c r="D214" s="52" t="s">
        <v>452</v>
      </c>
      <c r="E214" s="52"/>
      <c r="F214" s="52"/>
      <c r="G214" s="52"/>
      <c r="H214" s="52"/>
      <c r="I214" s="52"/>
      <c r="J214" s="52"/>
      <c r="K214" s="52"/>
      <c r="L214" s="52"/>
      <c r="M214" s="52"/>
      <c r="N214" s="52"/>
      <c r="O214" s="52"/>
      <c r="P214" s="52"/>
      <c r="Q214" s="73" t="s">
        <v>59</v>
      </c>
      <c r="R214" s="73"/>
      <c r="S214" s="73"/>
      <c r="T214" s="73"/>
      <c r="U214" s="79"/>
      <c r="V214" s="55"/>
      <c r="W214" s="56"/>
    </row>
    <row r="215" spans="1:23" s="57" customFormat="1" ht="25.5" hidden="1" x14ac:dyDescent="0.2">
      <c r="A215" s="52" t="s">
        <v>449</v>
      </c>
      <c r="B215" s="52" t="s">
        <v>450</v>
      </c>
      <c r="C215" s="53" t="s">
        <v>453</v>
      </c>
      <c r="D215" s="52" t="s">
        <v>452</v>
      </c>
      <c r="E215" s="52"/>
      <c r="F215" s="52"/>
      <c r="G215" s="52"/>
      <c r="H215" s="52"/>
      <c r="I215" s="52"/>
      <c r="J215" s="52"/>
      <c r="K215" s="52"/>
      <c r="L215" s="52"/>
      <c r="M215" s="52"/>
      <c r="N215" s="52"/>
      <c r="O215" s="52"/>
      <c r="P215" s="52"/>
      <c r="Q215" s="52" t="s">
        <v>59</v>
      </c>
      <c r="R215" s="52"/>
      <c r="S215" s="52"/>
      <c r="T215" s="52"/>
      <c r="U215" s="54"/>
      <c r="V215" s="55"/>
      <c r="W215" s="56"/>
    </row>
    <row r="216" spans="1:23" s="57" customFormat="1" ht="25.5" hidden="1" x14ac:dyDescent="0.2">
      <c r="A216" s="52" t="s">
        <v>449</v>
      </c>
      <c r="B216" s="52" t="s">
        <v>450</v>
      </c>
      <c r="C216" s="53" t="s">
        <v>454</v>
      </c>
      <c r="D216" s="52" t="s">
        <v>452</v>
      </c>
      <c r="E216" s="52"/>
      <c r="F216" s="52"/>
      <c r="G216" s="52"/>
      <c r="H216" s="52"/>
      <c r="I216" s="52"/>
      <c r="J216" s="52"/>
      <c r="K216" s="52"/>
      <c r="L216" s="52"/>
      <c r="M216" s="52"/>
      <c r="N216" s="52"/>
      <c r="O216" s="52"/>
      <c r="P216" s="52"/>
      <c r="Q216" s="52" t="s">
        <v>59</v>
      </c>
      <c r="R216" s="52"/>
      <c r="S216" s="52"/>
      <c r="T216" s="52"/>
      <c r="U216" s="54"/>
      <c r="V216" s="55"/>
      <c r="W216" s="56"/>
    </row>
    <row r="217" spans="1:23" s="57" customFormat="1" ht="25.5" hidden="1" x14ac:dyDescent="0.2">
      <c r="A217" s="52" t="s">
        <v>449</v>
      </c>
      <c r="B217" s="52" t="s">
        <v>450</v>
      </c>
      <c r="C217" s="53" t="s">
        <v>455</v>
      </c>
      <c r="D217" s="52" t="s">
        <v>452</v>
      </c>
      <c r="E217" s="52"/>
      <c r="F217" s="52"/>
      <c r="G217" s="52"/>
      <c r="H217" s="52"/>
      <c r="I217" s="52"/>
      <c r="J217" s="52"/>
      <c r="K217" s="52"/>
      <c r="L217" s="52"/>
      <c r="M217" s="52"/>
      <c r="N217" s="52"/>
      <c r="O217" s="52"/>
      <c r="P217" s="52"/>
      <c r="Q217" s="52" t="s">
        <v>59</v>
      </c>
      <c r="R217" s="52"/>
      <c r="S217" s="52"/>
      <c r="T217" s="52"/>
      <c r="U217" s="54"/>
      <c r="V217" s="55"/>
      <c r="W217" s="56"/>
    </row>
    <row r="218" spans="1:23" s="57" customFormat="1" ht="25.5" hidden="1" x14ac:dyDescent="0.2">
      <c r="A218" s="52" t="s">
        <v>449</v>
      </c>
      <c r="B218" s="52" t="s">
        <v>450</v>
      </c>
      <c r="C218" s="53" t="s">
        <v>456</v>
      </c>
      <c r="D218" s="52" t="s">
        <v>452</v>
      </c>
      <c r="E218" s="52"/>
      <c r="F218" s="52"/>
      <c r="G218" s="52"/>
      <c r="H218" s="52"/>
      <c r="I218" s="52"/>
      <c r="J218" s="52"/>
      <c r="K218" s="52"/>
      <c r="L218" s="52"/>
      <c r="M218" s="52"/>
      <c r="N218" s="52"/>
      <c r="O218" s="52"/>
      <c r="P218" s="52"/>
      <c r="Q218" s="52" t="s">
        <v>59</v>
      </c>
      <c r="R218" s="52"/>
      <c r="S218" s="52"/>
      <c r="T218" s="52"/>
      <c r="U218" s="54"/>
      <c r="V218" s="55"/>
      <c r="W218" s="56"/>
    </row>
    <row r="219" spans="1:23" s="57" customFormat="1" ht="25.5" hidden="1" x14ac:dyDescent="0.2">
      <c r="A219" s="52" t="s">
        <v>449</v>
      </c>
      <c r="B219" s="52" t="s">
        <v>450</v>
      </c>
      <c r="C219" s="53" t="s">
        <v>457</v>
      </c>
      <c r="D219" s="52" t="s">
        <v>452</v>
      </c>
      <c r="E219" s="52"/>
      <c r="F219" s="52"/>
      <c r="G219" s="52"/>
      <c r="H219" s="52"/>
      <c r="I219" s="52"/>
      <c r="J219" s="52"/>
      <c r="K219" s="52"/>
      <c r="L219" s="52"/>
      <c r="M219" s="52"/>
      <c r="N219" s="52"/>
      <c r="O219" s="52"/>
      <c r="P219" s="52"/>
      <c r="Q219" s="52" t="s">
        <v>59</v>
      </c>
      <c r="R219" s="52"/>
      <c r="S219" s="52"/>
      <c r="T219" s="52"/>
      <c r="U219" s="54"/>
      <c r="V219" s="55"/>
      <c r="W219" s="56"/>
    </row>
    <row r="220" spans="1:23" s="57" customFormat="1" ht="25.5" hidden="1" x14ac:dyDescent="0.2">
      <c r="A220" s="52" t="s">
        <v>449</v>
      </c>
      <c r="B220" s="52" t="s">
        <v>450</v>
      </c>
      <c r="C220" s="53" t="s">
        <v>458</v>
      </c>
      <c r="D220" s="52" t="s">
        <v>452</v>
      </c>
      <c r="E220" s="52"/>
      <c r="F220" s="52"/>
      <c r="G220" s="52"/>
      <c r="H220" s="52"/>
      <c r="I220" s="52"/>
      <c r="J220" s="52"/>
      <c r="K220" s="52"/>
      <c r="L220" s="52"/>
      <c r="M220" s="52"/>
      <c r="N220" s="52"/>
      <c r="O220" s="52"/>
      <c r="P220" s="52"/>
      <c r="Q220" s="52" t="s">
        <v>59</v>
      </c>
      <c r="R220" s="52"/>
      <c r="S220" s="52"/>
      <c r="T220" s="52"/>
      <c r="U220" s="54"/>
      <c r="V220" s="55"/>
      <c r="W220" s="56"/>
    </row>
    <row r="221" spans="1:23" s="57" customFormat="1" ht="25.5" hidden="1" x14ac:dyDescent="0.2">
      <c r="A221" s="52" t="s">
        <v>449</v>
      </c>
      <c r="B221" s="52" t="s">
        <v>450</v>
      </c>
      <c r="C221" s="53" t="s">
        <v>459</v>
      </c>
      <c r="D221" s="52" t="s">
        <v>452</v>
      </c>
      <c r="E221" s="52"/>
      <c r="F221" s="52"/>
      <c r="G221" s="52"/>
      <c r="H221" s="52"/>
      <c r="I221" s="52"/>
      <c r="J221" s="52"/>
      <c r="K221" s="52"/>
      <c r="L221" s="52"/>
      <c r="M221" s="52"/>
      <c r="N221" s="52"/>
      <c r="O221" s="52"/>
      <c r="P221" s="52"/>
      <c r="Q221" s="52" t="s">
        <v>59</v>
      </c>
      <c r="R221" s="52"/>
      <c r="S221" s="52"/>
      <c r="T221" s="52"/>
      <c r="U221" s="54"/>
      <c r="V221" s="55"/>
      <c r="W221" s="56"/>
    </row>
    <row r="222" spans="1:23" s="57" customFormat="1" ht="25.5" hidden="1" x14ac:dyDescent="0.2">
      <c r="A222" s="52" t="s">
        <v>449</v>
      </c>
      <c r="B222" s="52" t="s">
        <v>450</v>
      </c>
      <c r="C222" s="53" t="s">
        <v>460</v>
      </c>
      <c r="D222" s="52" t="s">
        <v>452</v>
      </c>
      <c r="E222" s="52"/>
      <c r="F222" s="52"/>
      <c r="G222" s="52"/>
      <c r="H222" s="52"/>
      <c r="I222" s="52"/>
      <c r="J222" s="52"/>
      <c r="K222" s="52"/>
      <c r="L222" s="52"/>
      <c r="M222" s="52"/>
      <c r="N222" s="52"/>
      <c r="O222" s="52"/>
      <c r="P222" s="52"/>
      <c r="Q222" s="52" t="s">
        <v>59</v>
      </c>
      <c r="R222" s="52"/>
      <c r="S222" s="52"/>
      <c r="T222" s="52"/>
      <c r="U222" s="54"/>
      <c r="V222" s="55"/>
      <c r="W222" s="56"/>
    </row>
    <row r="223" spans="1:23" s="57" customFormat="1" ht="25.5" hidden="1" x14ac:dyDescent="0.2">
      <c r="A223" s="52" t="s">
        <v>449</v>
      </c>
      <c r="B223" s="52" t="s">
        <v>450</v>
      </c>
      <c r="C223" s="53" t="s">
        <v>461</v>
      </c>
      <c r="D223" s="52" t="s">
        <v>452</v>
      </c>
      <c r="E223" s="52"/>
      <c r="F223" s="52"/>
      <c r="G223" s="52"/>
      <c r="H223" s="52"/>
      <c r="I223" s="52"/>
      <c r="J223" s="52"/>
      <c r="K223" s="52"/>
      <c r="L223" s="52"/>
      <c r="M223" s="52"/>
      <c r="N223" s="52"/>
      <c r="O223" s="52"/>
      <c r="P223" s="52"/>
      <c r="Q223" s="52" t="s">
        <v>59</v>
      </c>
      <c r="R223" s="52"/>
      <c r="S223" s="52"/>
      <c r="T223" s="52"/>
      <c r="U223" s="54"/>
      <c r="V223" s="55"/>
      <c r="W223" s="56"/>
    </row>
    <row r="224" spans="1:23" s="57" customFormat="1" ht="25.5" hidden="1" x14ac:dyDescent="0.2">
      <c r="A224" s="52" t="s">
        <v>449</v>
      </c>
      <c r="B224" s="52" t="s">
        <v>450</v>
      </c>
      <c r="C224" s="53" t="s">
        <v>462</v>
      </c>
      <c r="D224" s="52" t="s">
        <v>452</v>
      </c>
      <c r="E224" s="52"/>
      <c r="F224" s="52"/>
      <c r="G224" s="52"/>
      <c r="H224" s="52"/>
      <c r="I224" s="52"/>
      <c r="J224" s="52"/>
      <c r="K224" s="52"/>
      <c r="L224" s="52"/>
      <c r="M224" s="52"/>
      <c r="N224" s="52"/>
      <c r="O224" s="52"/>
      <c r="P224" s="52"/>
      <c r="Q224" s="52" t="s">
        <v>59</v>
      </c>
      <c r="R224" s="52"/>
      <c r="S224" s="52"/>
      <c r="T224" s="52"/>
      <c r="U224" s="54"/>
      <c r="V224" s="55"/>
      <c r="W224" s="56"/>
    </row>
    <row r="225" spans="1:23" s="57" customFormat="1" ht="25.5" hidden="1" x14ac:dyDescent="0.2">
      <c r="A225" s="52" t="s">
        <v>449</v>
      </c>
      <c r="B225" s="52" t="s">
        <v>450</v>
      </c>
      <c r="C225" s="53" t="s">
        <v>463</v>
      </c>
      <c r="D225" s="52" t="s">
        <v>452</v>
      </c>
      <c r="E225" s="52"/>
      <c r="F225" s="52"/>
      <c r="G225" s="52"/>
      <c r="H225" s="52"/>
      <c r="I225" s="52"/>
      <c r="J225" s="52"/>
      <c r="K225" s="52"/>
      <c r="L225" s="52"/>
      <c r="M225" s="52"/>
      <c r="N225" s="52"/>
      <c r="O225" s="52"/>
      <c r="P225" s="52"/>
      <c r="Q225" s="52" t="s">
        <v>59</v>
      </c>
      <c r="R225" s="52"/>
      <c r="S225" s="52"/>
      <c r="T225" s="52"/>
      <c r="U225" s="54"/>
      <c r="V225" s="55"/>
      <c r="W225" s="56"/>
    </row>
    <row r="226" spans="1:23" s="57" customFormat="1" ht="25.5" hidden="1" x14ac:dyDescent="0.2">
      <c r="A226" s="52" t="s">
        <v>449</v>
      </c>
      <c r="B226" s="52" t="s">
        <v>450</v>
      </c>
      <c r="C226" s="53" t="s">
        <v>464</v>
      </c>
      <c r="D226" s="52" t="s">
        <v>452</v>
      </c>
      <c r="E226" s="52"/>
      <c r="F226" s="52"/>
      <c r="G226" s="52"/>
      <c r="H226" s="52"/>
      <c r="I226" s="52"/>
      <c r="J226" s="52"/>
      <c r="K226" s="52"/>
      <c r="L226" s="52"/>
      <c r="M226" s="52"/>
      <c r="N226" s="52"/>
      <c r="O226" s="52"/>
      <c r="P226" s="52"/>
      <c r="Q226" s="52" t="s">
        <v>59</v>
      </c>
      <c r="R226" s="52"/>
      <c r="S226" s="52"/>
      <c r="T226" s="52"/>
      <c r="U226" s="54"/>
      <c r="V226" s="55"/>
      <c r="W226" s="56"/>
    </row>
    <row r="227" spans="1:23" s="57" customFormat="1" ht="25.5" hidden="1" x14ac:dyDescent="0.2">
      <c r="A227" s="52" t="s">
        <v>449</v>
      </c>
      <c r="B227" s="52" t="s">
        <v>450</v>
      </c>
      <c r="C227" s="53" t="s">
        <v>465</v>
      </c>
      <c r="D227" s="52" t="s">
        <v>452</v>
      </c>
      <c r="E227" s="52"/>
      <c r="F227" s="52"/>
      <c r="G227" s="52"/>
      <c r="H227" s="52"/>
      <c r="I227" s="52"/>
      <c r="J227" s="52"/>
      <c r="K227" s="52"/>
      <c r="L227" s="52"/>
      <c r="M227" s="52"/>
      <c r="N227" s="52"/>
      <c r="O227" s="52"/>
      <c r="P227" s="52"/>
      <c r="Q227" s="52" t="s">
        <v>59</v>
      </c>
      <c r="R227" s="52"/>
      <c r="S227" s="52"/>
      <c r="T227" s="52"/>
      <c r="U227" s="54"/>
      <c r="V227" s="55"/>
      <c r="W227" s="56"/>
    </row>
    <row r="228" spans="1:23" s="57" customFormat="1" ht="25.5" hidden="1" x14ac:dyDescent="0.2">
      <c r="A228" s="52" t="s">
        <v>449</v>
      </c>
      <c r="B228" s="52" t="s">
        <v>450</v>
      </c>
      <c r="C228" s="53" t="s">
        <v>466</v>
      </c>
      <c r="D228" s="52" t="s">
        <v>452</v>
      </c>
      <c r="E228" s="52"/>
      <c r="F228" s="52"/>
      <c r="G228" s="52"/>
      <c r="H228" s="52"/>
      <c r="I228" s="52"/>
      <c r="J228" s="52"/>
      <c r="K228" s="52"/>
      <c r="L228" s="52"/>
      <c r="M228" s="52"/>
      <c r="N228" s="52"/>
      <c r="O228" s="52"/>
      <c r="P228" s="52"/>
      <c r="Q228" s="52" t="s">
        <v>59</v>
      </c>
      <c r="R228" s="52"/>
      <c r="S228" s="52"/>
      <c r="T228" s="52"/>
      <c r="U228" s="54"/>
      <c r="V228" s="55"/>
      <c r="W228" s="56"/>
    </row>
    <row r="229" spans="1:23" s="57" customFormat="1" ht="25.5" hidden="1" x14ac:dyDescent="0.2">
      <c r="A229" s="52" t="s">
        <v>449</v>
      </c>
      <c r="B229" s="52" t="s">
        <v>450</v>
      </c>
      <c r="C229" s="53" t="s">
        <v>467</v>
      </c>
      <c r="D229" s="52" t="s">
        <v>452</v>
      </c>
      <c r="E229" s="52"/>
      <c r="F229" s="52"/>
      <c r="G229" s="52"/>
      <c r="H229" s="52"/>
      <c r="I229" s="52"/>
      <c r="J229" s="52"/>
      <c r="K229" s="52"/>
      <c r="L229" s="52"/>
      <c r="M229" s="52"/>
      <c r="N229" s="52"/>
      <c r="O229" s="52"/>
      <c r="P229" s="52"/>
      <c r="Q229" s="52" t="s">
        <v>59</v>
      </c>
      <c r="R229" s="52"/>
      <c r="S229" s="52"/>
      <c r="T229" s="52"/>
      <c r="U229" s="54"/>
      <c r="V229" s="55"/>
      <c r="W229" s="56"/>
    </row>
    <row r="230" spans="1:23" s="57" customFormat="1" ht="25.5" hidden="1" x14ac:dyDescent="0.2">
      <c r="A230" s="52" t="s">
        <v>449</v>
      </c>
      <c r="B230" s="52" t="s">
        <v>450</v>
      </c>
      <c r="C230" s="53" t="s">
        <v>468</v>
      </c>
      <c r="D230" s="52" t="s">
        <v>452</v>
      </c>
      <c r="E230" s="52"/>
      <c r="F230" s="52"/>
      <c r="G230" s="52"/>
      <c r="H230" s="52"/>
      <c r="I230" s="52"/>
      <c r="J230" s="52"/>
      <c r="K230" s="52"/>
      <c r="L230" s="52"/>
      <c r="M230" s="52"/>
      <c r="N230" s="52"/>
      <c r="O230" s="52"/>
      <c r="P230" s="52"/>
      <c r="Q230" s="52" t="s">
        <v>59</v>
      </c>
      <c r="R230" s="52"/>
      <c r="S230" s="52"/>
      <c r="T230" s="52"/>
      <c r="U230" s="54"/>
      <c r="V230" s="55"/>
      <c r="W230" s="56"/>
    </row>
    <row r="231" spans="1:23" s="57" customFormat="1" ht="25.5" hidden="1" x14ac:dyDescent="0.2">
      <c r="A231" s="52" t="s">
        <v>449</v>
      </c>
      <c r="B231" s="52" t="s">
        <v>450</v>
      </c>
      <c r="C231" s="53" t="s">
        <v>469</v>
      </c>
      <c r="D231" s="52" t="s">
        <v>452</v>
      </c>
      <c r="E231" s="52"/>
      <c r="F231" s="52"/>
      <c r="G231" s="52"/>
      <c r="H231" s="52"/>
      <c r="I231" s="52"/>
      <c r="J231" s="52"/>
      <c r="K231" s="52"/>
      <c r="L231" s="52"/>
      <c r="M231" s="52"/>
      <c r="N231" s="52"/>
      <c r="O231" s="52"/>
      <c r="P231" s="52"/>
      <c r="Q231" s="52" t="s">
        <v>59</v>
      </c>
      <c r="R231" s="52"/>
      <c r="S231" s="52"/>
      <c r="T231" s="52"/>
      <c r="U231" s="54"/>
      <c r="V231" s="55"/>
      <c r="W231" s="56"/>
    </row>
    <row r="232" spans="1:23" s="57" customFormat="1" ht="25.5" hidden="1" x14ac:dyDescent="0.2">
      <c r="A232" s="52" t="s">
        <v>449</v>
      </c>
      <c r="B232" s="52" t="s">
        <v>450</v>
      </c>
      <c r="C232" s="53" t="s">
        <v>470</v>
      </c>
      <c r="D232" s="52" t="s">
        <v>452</v>
      </c>
      <c r="E232" s="52"/>
      <c r="F232" s="52"/>
      <c r="G232" s="52"/>
      <c r="H232" s="52"/>
      <c r="I232" s="52"/>
      <c r="J232" s="52"/>
      <c r="K232" s="52"/>
      <c r="L232" s="52"/>
      <c r="M232" s="52"/>
      <c r="N232" s="52"/>
      <c r="O232" s="52"/>
      <c r="P232" s="52"/>
      <c r="Q232" s="52" t="s">
        <v>59</v>
      </c>
      <c r="R232" s="52"/>
      <c r="S232" s="52"/>
      <c r="T232" s="52"/>
      <c r="U232" s="54"/>
      <c r="V232" s="55"/>
      <c r="W232" s="56"/>
    </row>
    <row r="233" spans="1:23" s="57" customFormat="1" ht="25.5" hidden="1" x14ac:dyDescent="0.2">
      <c r="A233" s="52" t="s">
        <v>449</v>
      </c>
      <c r="B233" s="52" t="s">
        <v>450</v>
      </c>
      <c r="C233" s="53" t="s">
        <v>471</v>
      </c>
      <c r="D233" s="52" t="s">
        <v>452</v>
      </c>
      <c r="E233" s="52"/>
      <c r="F233" s="52"/>
      <c r="G233" s="52"/>
      <c r="H233" s="52"/>
      <c r="I233" s="52"/>
      <c r="J233" s="52"/>
      <c r="K233" s="52"/>
      <c r="L233" s="52"/>
      <c r="M233" s="52"/>
      <c r="N233" s="52"/>
      <c r="O233" s="52"/>
      <c r="P233" s="52"/>
      <c r="Q233" s="52" t="s">
        <v>59</v>
      </c>
      <c r="R233" s="52"/>
      <c r="S233" s="52"/>
      <c r="T233" s="52"/>
      <c r="U233" s="54"/>
      <c r="V233" s="55"/>
      <c r="W233" s="56"/>
    </row>
    <row r="234" spans="1:23" s="57" customFormat="1" ht="25.5" hidden="1" x14ac:dyDescent="0.2">
      <c r="A234" s="52" t="s">
        <v>449</v>
      </c>
      <c r="B234" s="52" t="s">
        <v>450</v>
      </c>
      <c r="C234" s="53" t="s">
        <v>472</v>
      </c>
      <c r="D234" s="52" t="s">
        <v>452</v>
      </c>
      <c r="E234" s="52"/>
      <c r="F234" s="52"/>
      <c r="G234" s="52"/>
      <c r="H234" s="52"/>
      <c r="I234" s="52"/>
      <c r="J234" s="52"/>
      <c r="K234" s="52"/>
      <c r="L234" s="52"/>
      <c r="M234" s="52"/>
      <c r="N234" s="52"/>
      <c r="O234" s="52"/>
      <c r="P234" s="52"/>
      <c r="Q234" s="52" t="s">
        <v>59</v>
      </c>
      <c r="R234" s="52"/>
      <c r="S234" s="52"/>
      <c r="T234" s="52"/>
      <c r="U234" s="54"/>
      <c r="V234" s="55"/>
      <c r="W234" s="56"/>
    </row>
    <row r="235" spans="1:23" s="57" customFormat="1" ht="25.5" hidden="1" x14ac:dyDescent="0.2">
      <c r="A235" s="52" t="s">
        <v>449</v>
      </c>
      <c r="B235" s="52" t="s">
        <v>450</v>
      </c>
      <c r="C235" s="53" t="s">
        <v>473</v>
      </c>
      <c r="D235" s="52" t="s">
        <v>452</v>
      </c>
      <c r="E235" s="52"/>
      <c r="F235" s="52"/>
      <c r="G235" s="52"/>
      <c r="H235" s="52"/>
      <c r="I235" s="52"/>
      <c r="J235" s="52"/>
      <c r="K235" s="52"/>
      <c r="L235" s="52"/>
      <c r="M235" s="52"/>
      <c r="N235" s="52"/>
      <c r="O235" s="52"/>
      <c r="P235" s="52"/>
      <c r="Q235" s="52" t="s">
        <v>59</v>
      </c>
      <c r="R235" s="52"/>
      <c r="S235" s="52"/>
      <c r="T235" s="52"/>
      <c r="U235" s="54"/>
      <c r="V235" s="55"/>
      <c r="W235" s="56"/>
    </row>
    <row r="236" spans="1:23" s="57" customFormat="1" ht="38.25" x14ac:dyDescent="0.2">
      <c r="A236" s="52" t="s">
        <v>2372</v>
      </c>
      <c r="B236" s="52" t="s">
        <v>474</v>
      </c>
      <c r="C236" s="53" t="s">
        <v>475</v>
      </c>
      <c r="D236" s="52" t="s">
        <v>476</v>
      </c>
      <c r="E236" s="52"/>
      <c r="F236" s="52"/>
      <c r="G236" s="52"/>
      <c r="H236" s="52"/>
      <c r="I236" s="52"/>
      <c r="J236" s="52"/>
      <c r="K236" s="52"/>
      <c r="L236" s="52"/>
      <c r="M236" s="52"/>
      <c r="N236" s="52"/>
      <c r="O236" s="52"/>
      <c r="P236" s="52"/>
      <c r="Q236" s="52"/>
      <c r="R236" s="52"/>
      <c r="S236" s="52" t="s">
        <v>59</v>
      </c>
      <c r="T236" s="148"/>
      <c r="U236" s="149"/>
      <c r="V236" s="55"/>
      <c r="W236" s="56"/>
    </row>
    <row r="237" spans="1:23" s="57" customFormat="1" ht="38.25" x14ac:dyDescent="0.2">
      <c r="A237" s="52" t="s">
        <v>2372</v>
      </c>
      <c r="B237" s="52" t="s">
        <v>906</v>
      </c>
      <c r="C237" s="53" t="s">
        <v>456</v>
      </c>
      <c r="D237" s="52" t="s">
        <v>476</v>
      </c>
      <c r="E237" s="52"/>
      <c r="F237" s="52"/>
      <c r="G237" s="52"/>
      <c r="H237" s="52"/>
      <c r="I237" s="52"/>
      <c r="J237" s="52"/>
      <c r="K237" s="52"/>
      <c r="L237" s="52"/>
      <c r="M237" s="52"/>
      <c r="N237" s="52"/>
      <c r="O237" s="52"/>
      <c r="P237" s="52"/>
      <c r="Q237" s="52"/>
      <c r="R237" s="52"/>
      <c r="S237" s="52" t="s">
        <v>59</v>
      </c>
      <c r="T237" s="148"/>
      <c r="U237" s="149"/>
      <c r="V237" s="55"/>
      <c r="W237" s="56"/>
    </row>
    <row r="238" spans="1:23" s="57" customFormat="1" ht="38.25" x14ac:dyDescent="0.2">
      <c r="A238" s="52" t="s">
        <v>2372</v>
      </c>
      <c r="B238" s="52" t="s">
        <v>477</v>
      </c>
      <c r="C238" s="53" t="s">
        <v>478</v>
      </c>
      <c r="D238" s="52" t="s">
        <v>476</v>
      </c>
      <c r="E238" s="52"/>
      <c r="F238" s="52"/>
      <c r="G238" s="52"/>
      <c r="H238" s="52"/>
      <c r="I238" s="52"/>
      <c r="J238" s="52"/>
      <c r="K238" s="52"/>
      <c r="L238" s="52"/>
      <c r="M238" s="52"/>
      <c r="N238" s="52"/>
      <c r="O238" s="52"/>
      <c r="P238" s="52"/>
      <c r="Q238" s="52"/>
      <c r="R238" s="52"/>
      <c r="S238" s="52" t="s">
        <v>59</v>
      </c>
      <c r="T238" s="148"/>
      <c r="U238" s="149"/>
      <c r="V238" s="55"/>
      <c r="W238" s="56"/>
    </row>
    <row r="239" spans="1:23" s="57" customFormat="1" ht="38.25" x14ac:dyDescent="0.2">
      <c r="A239" s="52" t="s">
        <v>2372</v>
      </c>
      <c r="B239" s="52" t="s">
        <v>474</v>
      </c>
      <c r="C239" s="53" t="s">
        <v>479</v>
      </c>
      <c r="D239" s="52" t="s">
        <v>476</v>
      </c>
      <c r="E239" s="52"/>
      <c r="F239" s="52"/>
      <c r="G239" s="52"/>
      <c r="H239" s="52"/>
      <c r="I239" s="52"/>
      <c r="J239" s="52"/>
      <c r="K239" s="52"/>
      <c r="L239" s="52"/>
      <c r="M239" s="52"/>
      <c r="N239" s="52"/>
      <c r="O239" s="52"/>
      <c r="P239" s="52"/>
      <c r="Q239" s="52"/>
      <c r="R239" s="52"/>
      <c r="S239" s="52" t="s">
        <v>59</v>
      </c>
      <c r="T239" s="148"/>
      <c r="U239" s="149"/>
      <c r="V239" s="55"/>
      <c r="W239" s="56"/>
    </row>
    <row r="240" spans="1:23" s="57" customFormat="1" ht="38.25" x14ac:dyDescent="0.2">
      <c r="A240" s="52" t="s">
        <v>2372</v>
      </c>
      <c r="B240" s="52" t="s">
        <v>474</v>
      </c>
      <c r="C240" s="53" t="s">
        <v>2055</v>
      </c>
      <c r="D240" s="52" t="s">
        <v>476</v>
      </c>
      <c r="E240" s="52"/>
      <c r="F240" s="52"/>
      <c r="G240" s="52"/>
      <c r="H240" s="52"/>
      <c r="I240" s="52"/>
      <c r="J240" s="52"/>
      <c r="K240" s="52"/>
      <c r="L240" s="52"/>
      <c r="M240" s="52"/>
      <c r="N240" s="52"/>
      <c r="O240" s="52"/>
      <c r="P240" s="52"/>
      <c r="Q240" s="52"/>
      <c r="R240" s="52"/>
      <c r="S240" s="52" t="s">
        <v>59</v>
      </c>
      <c r="T240" s="148"/>
      <c r="U240" s="149"/>
      <c r="V240" s="55"/>
      <c r="W240" s="56"/>
    </row>
    <row r="241" spans="1:23" s="57" customFormat="1" ht="38.25" x14ac:dyDescent="0.2">
      <c r="A241" s="52" t="s">
        <v>2372</v>
      </c>
      <c r="B241" s="52" t="s">
        <v>474</v>
      </c>
      <c r="C241" s="53" t="s">
        <v>483</v>
      </c>
      <c r="D241" s="52" t="s">
        <v>476</v>
      </c>
      <c r="E241" s="52"/>
      <c r="F241" s="52"/>
      <c r="G241" s="52"/>
      <c r="H241" s="52"/>
      <c r="I241" s="52"/>
      <c r="J241" s="52"/>
      <c r="K241" s="52"/>
      <c r="L241" s="52"/>
      <c r="M241" s="52"/>
      <c r="N241" s="52"/>
      <c r="O241" s="52"/>
      <c r="P241" s="52"/>
      <c r="Q241" s="52"/>
      <c r="R241" s="52"/>
      <c r="S241" s="52" t="s">
        <v>59</v>
      </c>
      <c r="T241" s="148"/>
      <c r="U241" s="149"/>
      <c r="V241" s="55"/>
      <c r="W241" s="56"/>
    </row>
    <row r="242" spans="1:23" s="57" customFormat="1" ht="38.25" x14ac:dyDescent="0.2">
      <c r="A242" s="52" t="s">
        <v>2372</v>
      </c>
      <c r="B242" s="52" t="s">
        <v>477</v>
      </c>
      <c r="C242" s="53" t="s">
        <v>486</v>
      </c>
      <c r="D242" s="52" t="s">
        <v>476</v>
      </c>
      <c r="E242" s="52"/>
      <c r="F242" s="52"/>
      <c r="G242" s="52"/>
      <c r="H242" s="52"/>
      <c r="I242" s="52"/>
      <c r="J242" s="52"/>
      <c r="K242" s="52"/>
      <c r="L242" s="52"/>
      <c r="M242" s="52"/>
      <c r="N242" s="52"/>
      <c r="O242" s="52"/>
      <c r="P242" s="52"/>
      <c r="Q242" s="52"/>
      <c r="R242" s="52"/>
      <c r="S242" s="52" t="s">
        <v>59</v>
      </c>
      <c r="T242" s="148"/>
      <c r="U242" s="149"/>
      <c r="V242" s="55"/>
      <c r="W242" s="56"/>
    </row>
    <row r="243" spans="1:23" s="57" customFormat="1" ht="38.25" x14ac:dyDescent="0.2">
      <c r="A243" s="52" t="s">
        <v>2372</v>
      </c>
      <c r="B243" s="52" t="s">
        <v>477</v>
      </c>
      <c r="C243" s="53" t="s">
        <v>487</v>
      </c>
      <c r="D243" s="52" t="s">
        <v>476</v>
      </c>
      <c r="E243" s="52"/>
      <c r="F243" s="52"/>
      <c r="G243" s="52"/>
      <c r="H243" s="52"/>
      <c r="I243" s="52"/>
      <c r="J243" s="52"/>
      <c r="K243" s="52"/>
      <c r="L243" s="52"/>
      <c r="M243" s="52"/>
      <c r="N243" s="52"/>
      <c r="O243" s="52"/>
      <c r="P243" s="52"/>
      <c r="Q243" s="52"/>
      <c r="R243" s="52"/>
      <c r="S243" s="52" t="s">
        <v>59</v>
      </c>
      <c r="T243" s="148"/>
      <c r="U243" s="149"/>
      <c r="V243" s="55"/>
      <c r="W243" s="56"/>
    </row>
    <row r="244" spans="1:23" s="57" customFormat="1" ht="38.25" x14ac:dyDescent="0.2">
      <c r="A244" s="52" t="s">
        <v>2372</v>
      </c>
      <c r="B244" s="52" t="s">
        <v>474</v>
      </c>
      <c r="C244" s="53" t="s">
        <v>488</v>
      </c>
      <c r="D244" s="52" t="s">
        <v>476</v>
      </c>
      <c r="E244" s="52"/>
      <c r="F244" s="52"/>
      <c r="G244" s="52"/>
      <c r="H244" s="52"/>
      <c r="I244" s="52"/>
      <c r="J244" s="52"/>
      <c r="K244" s="52"/>
      <c r="L244" s="52"/>
      <c r="M244" s="52"/>
      <c r="N244" s="52"/>
      <c r="O244" s="52"/>
      <c r="P244" s="52"/>
      <c r="Q244" s="52"/>
      <c r="R244" s="52"/>
      <c r="S244" s="52" t="s">
        <v>59</v>
      </c>
      <c r="T244" s="148"/>
      <c r="U244" s="149"/>
      <c r="V244" s="55"/>
      <c r="W244" s="56"/>
    </row>
    <row r="245" spans="1:23" s="57" customFormat="1" ht="38.25" x14ac:dyDescent="0.2">
      <c r="A245" s="52" t="s">
        <v>2372</v>
      </c>
      <c r="B245" s="52" t="s">
        <v>477</v>
      </c>
      <c r="C245" s="53" t="s">
        <v>489</v>
      </c>
      <c r="D245" s="52" t="s">
        <v>476</v>
      </c>
      <c r="E245" s="52"/>
      <c r="F245" s="52"/>
      <c r="G245" s="52"/>
      <c r="H245" s="52"/>
      <c r="I245" s="52"/>
      <c r="J245" s="52"/>
      <c r="K245" s="52"/>
      <c r="L245" s="52"/>
      <c r="M245" s="52"/>
      <c r="N245" s="52"/>
      <c r="O245" s="52"/>
      <c r="P245" s="52"/>
      <c r="Q245" s="52"/>
      <c r="R245" s="52"/>
      <c r="S245" s="52" t="s">
        <v>59</v>
      </c>
      <c r="T245" s="148"/>
      <c r="U245" s="149"/>
      <c r="V245" s="55"/>
      <c r="W245" s="56"/>
    </row>
    <row r="246" spans="1:23" s="57" customFormat="1" ht="38.25" x14ac:dyDescent="0.2">
      <c r="A246" s="52" t="s">
        <v>2372</v>
      </c>
      <c r="B246" s="52" t="s">
        <v>477</v>
      </c>
      <c r="C246" s="53" t="s">
        <v>491</v>
      </c>
      <c r="D246" s="52" t="s">
        <v>476</v>
      </c>
      <c r="E246" s="52"/>
      <c r="F246" s="52"/>
      <c r="G246" s="52"/>
      <c r="H246" s="52"/>
      <c r="I246" s="52"/>
      <c r="J246" s="52"/>
      <c r="K246" s="52"/>
      <c r="L246" s="52"/>
      <c r="M246" s="52"/>
      <c r="N246" s="52"/>
      <c r="O246" s="52"/>
      <c r="P246" s="52"/>
      <c r="Q246" s="52"/>
      <c r="R246" s="52"/>
      <c r="S246" s="52" t="s">
        <v>59</v>
      </c>
      <c r="T246" s="148"/>
      <c r="U246" s="149"/>
      <c r="V246" s="55"/>
      <c r="W246" s="56"/>
    </row>
    <row r="247" spans="1:23" s="57" customFormat="1" ht="38.25" x14ac:dyDescent="0.2">
      <c r="A247" s="52" t="s">
        <v>2372</v>
      </c>
      <c r="B247" s="52" t="s">
        <v>477</v>
      </c>
      <c r="C247" s="53" t="s">
        <v>492</v>
      </c>
      <c r="D247" s="52" t="s">
        <v>476</v>
      </c>
      <c r="E247" s="52"/>
      <c r="F247" s="52"/>
      <c r="G247" s="52"/>
      <c r="H247" s="52"/>
      <c r="I247" s="52"/>
      <c r="J247" s="52"/>
      <c r="K247" s="52"/>
      <c r="L247" s="52"/>
      <c r="M247" s="52"/>
      <c r="N247" s="52"/>
      <c r="O247" s="52"/>
      <c r="P247" s="52"/>
      <c r="Q247" s="52"/>
      <c r="R247" s="52"/>
      <c r="S247" s="52" t="s">
        <v>59</v>
      </c>
      <c r="T247" s="148"/>
      <c r="U247" s="149"/>
      <c r="V247" s="55"/>
      <c r="W247" s="56"/>
    </row>
    <row r="248" spans="1:23" s="57" customFormat="1" ht="38.25" x14ac:dyDescent="0.2">
      <c r="A248" s="52" t="s">
        <v>2372</v>
      </c>
      <c r="B248" s="52" t="s">
        <v>477</v>
      </c>
      <c r="C248" s="53" t="s">
        <v>495</v>
      </c>
      <c r="D248" s="52" t="s">
        <v>476</v>
      </c>
      <c r="E248" s="52"/>
      <c r="F248" s="52"/>
      <c r="G248" s="52"/>
      <c r="H248" s="52"/>
      <c r="I248" s="52"/>
      <c r="J248" s="52"/>
      <c r="K248" s="52"/>
      <c r="L248" s="52"/>
      <c r="M248" s="52"/>
      <c r="N248" s="52"/>
      <c r="O248" s="52"/>
      <c r="P248" s="52"/>
      <c r="Q248" s="52"/>
      <c r="R248" s="52"/>
      <c r="S248" s="52" t="s">
        <v>59</v>
      </c>
      <c r="T248" s="148"/>
      <c r="U248" s="149"/>
      <c r="V248" s="55"/>
      <c r="W248" s="56"/>
    </row>
    <row r="249" spans="1:23" s="57" customFormat="1" ht="38.25" x14ac:dyDescent="0.2">
      <c r="A249" s="52" t="s">
        <v>2372</v>
      </c>
      <c r="B249" s="52" t="s">
        <v>477</v>
      </c>
      <c r="C249" s="53" t="s">
        <v>451</v>
      </c>
      <c r="D249" s="52" t="s">
        <v>476</v>
      </c>
      <c r="E249" s="52"/>
      <c r="F249" s="52"/>
      <c r="G249" s="52"/>
      <c r="H249" s="52"/>
      <c r="I249" s="52"/>
      <c r="J249" s="52"/>
      <c r="K249" s="52"/>
      <c r="L249" s="52"/>
      <c r="M249" s="52"/>
      <c r="N249" s="52"/>
      <c r="O249" s="52"/>
      <c r="P249" s="52"/>
      <c r="Q249" s="52"/>
      <c r="R249" s="52"/>
      <c r="S249" s="52" t="s">
        <v>59</v>
      </c>
      <c r="T249" s="148"/>
      <c r="U249" s="149"/>
      <c r="V249" s="55"/>
      <c r="W249" s="56"/>
    </row>
    <row r="250" spans="1:23" s="57" customFormat="1" ht="38.25" x14ac:dyDescent="0.2">
      <c r="A250" s="52" t="s">
        <v>2372</v>
      </c>
      <c r="B250" s="52" t="s">
        <v>474</v>
      </c>
      <c r="C250" s="53" t="s">
        <v>497</v>
      </c>
      <c r="D250" s="52" t="s">
        <v>476</v>
      </c>
      <c r="E250" s="52"/>
      <c r="F250" s="52"/>
      <c r="G250" s="52"/>
      <c r="H250" s="52"/>
      <c r="I250" s="52"/>
      <c r="J250" s="52"/>
      <c r="K250" s="52"/>
      <c r="L250" s="52"/>
      <c r="M250" s="52"/>
      <c r="N250" s="52"/>
      <c r="O250" s="52"/>
      <c r="P250" s="52"/>
      <c r="Q250" s="52"/>
      <c r="R250" s="52"/>
      <c r="S250" s="52" t="s">
        <v>59</v>
      </c>
      <c r="T250" s="148"/>
      <c r="U250" s="149"/>
      <c r="V250" s="55"/>
      <c r="W250" s="56"/>
    </row>
    <row r="251" spans="1:23" s="57" customFormat="1" ht="38.25" x14ac:dyDescent="0.2">
      <c r="A251" s="52" t="s">
        <v>2372</v>
      </c>
      <c r="B251" s="52" t="s">
        <v>474</v>
      </c>
      <c r="C251" s="53" t="s">
        <v>498</v>
      </c>
      <c r="D251" s="52" t="s">
        <v>476</v>
      </c>
      <c r="E251" s="52"/>
      <c r="F251" s="52"/>
      <c r="G251" s="52"/>
      <c r="H251" s="52"/>
      <c r="I251" s="52"/>
      <c r="J251" s="52"/>
      <c r="K251" s="52"/>
      <c r="L251" s="52"/>
      <c r="M251" s="52"/>
      <c r="N251" s="52"/>
      <c r="O251" s="52"/>
      <c r="P251" s="52"/>
      <c r="Q251" s="52"/>
      <c r="R251" s="52"/>
      <c r="S251" s="52" t="s">
        <v>59</v>
      </c>
      <c r="T251" s="148"/>
      <c r="U251" s="149"/>
      <c r="V251" s="55"/>
      <c r="W251" s="56"/>
    </row>
    <row r="252" spans="1:23" s="57" customFormat="1" ht="38.25" x14ac:dyDescent="0.2">
      <c r="A252" s="52" t="s">
        <v>2372</v>
      </c>
      <c r="B252" s="52" t="s">
        <v>477</v>
      </c>
      <c r="C252" s="53" t="s">
        <v>499</v>
      </c>
      <c r="D252" s="52" t="s">
        <v>476</v>
      </c>
      <c r="E252" s="52"/>
      <c r="F252" s="52"/>
      <c r="G252" s="52"/>
      <c r="H252" s="52"/>
      <c r="I252" s="52"/>
      <c r="J252" s="52"/>
      <c r="K252" s="52"/>
      <c r="L252" s="52"/>
      <c r="M252" s="52"/>
      <c r="N252" s="52"/>
      <c r="O252" s="52"/>
      <c r="P252" s="52"/>
      <c r="Q252" s="52"/>
      <c r="R252" s="52"/>
      <c r="S252" s="52" t="s">
        <v>59</v>
      </c>
      <c r="T252" s="148"/>
      <c r="U252" s="149"/>
      <c r="V252" s="55"/>
      <c r="W252" s="56"/>
    </row>
    <row r="253" spans="1:23" s="57" customFormat="1" ht="38.25" x14ac:dyDescent="0.2">
      <c r="A253" s="52" t="s">
        <v>2372</v>
      </c>
      <c r="B253" s="52" t="s">
        <v>477</v>
      </c>
      <c r="C253" s="53" t="s">
        <v>501</v>
      </c>
      <c r="D253" s="52" t="s">
        <v>476</v>
      </c>
      <c r="E253" s="52"/>
      <c r="F253" s="52"/>
      <c r="G253" s="52"/>
      <c r="H253" s="52"/>
      <c r="I253" s="52"/>
      <c r="J253" s="52"/>
      <c r="K253" s="52"/>
      <c r="L253" s="52"/>
      <c r="M253" s="52"/>
      <c r="N253" s="52"/>
      <c r="O253" s="52"/>
      <c r="P253" s="52"/>
      <c r="Q253" s="52"/>
      <c r="R253" s="52"/>
      <c r="S253" s="52" t="s">
        <v>59</v>
      </c>
      <c r="T253" s="148"/>
      <c r="U253" s="149"/>
      <c r="V253" s="55"/>
      <c r="W253" s="56"/>
    </row>
    <row r="254" spans="1:23" s="57" customFormat="1" ht="38.25" x14ac:dyDescent="0.2">
      <c r="A254" s="52" t="s">
        <v>2372</v>
      </c>
      <c r="B254" s="52" t="s">
        <v>474</v>
      </c>
      <c r="C254" s="53" t="s">
        <v>502</v>
      </c>
      <c r="D254" s="52" t="s">
        <v>476</v>
      </c>
      <c r="E254" s="52"/>
      <c r="F254" s="52"/>
      <c r="G254" s="52"/>
      <c r="H254" s="52"/>
      <c r="I254" s="52"/>
      <c r="J254" s="52"/>
      <c r="K254" s="52"/>
      <c r="L254" s="52"/>
      <c r="M254" s="52"/>
      <c r="N254" s="52"/>
      <c r="O254" s="52"/>
      <c r="P254" s="52"/>
      <c r="Q254" s="52"/>
      <c r="R254" s="52"/>
      <c r="S254" s="52" t="s">
        <v>59</v>
      </c>
      <c r="T254" s="148"/>
      <c r="U254" s="149"/>
      <c r="V254" s="55"/>
      <c r="W254" s="56"/>
    </row>
    <row r="255" spans="1:23" s="57" customFormat="1" ht="38.25" x14ac:dyDescent="0.2">
      <c r="A255" s="52" t="s">
        <v>2372</v>
      </c>
      <c r="B255" s="52" t="s">
        <v>474</v>
      </c>
      <c r="C255" s="53" t="s">
        <v>504</v>
      </c>
      <c r="D255" s="52" t="s">
        <v>476</v>
      </c>
      <c r="E255" s="52"/>
      <c r="F255" s="52"/>
      <c r="G255" s="52"/>
      <c r="H255" s="52"/>
      <c r="I255" s="52"/>
      <c r="J255" s="52"/>
      <c r="K255" s="52"/>
      <c r="L255" s="52"/>
      <c r="M255" s="52"/>
      <c r="N255" s="52"/>
      <c r="O255" s="52"/>
      <c r="P255" s="52"/>
      <c r="Q255" s="52"/>
      <c r="R255" s="52"/>
      <c r="S255" s="52" t="s">
        <v>59</v>
      </c>
      <c r="T255" s="148"/>
      <c r="U255" s="149"/>
      <c r="V255" s="55"/>
      <c r="W255" s="56"/>
    </row>
    <row r="256" spans="1:23" s="57" customFormat="1" ht="38.25" x14ac:dyDescent="0.2">
      <c r="A256" s="52" t="s">
        <v>2372</v>
      </c>
      <c r="B256" s="52" t="s">
        <v>474</v>
      </c>
      <c r="C256" s="53" t="s">
        <v>508</v>
      </c>
      <c r="D256" s="52" t="s">
        <v>476</v>
      </c>
      <c r="E256" s="52"/>
      <c r="F256" s="52"/>
      <c r="G256" s="52"/>
      <c r="H256" s="52"/>
      <c r="I256" s="52"/>
      <c r="J256" s="52"/>
      <c r="K256" s="52"/>
      <c r="L256" s="52"/>
      <c r="M256" s="52"/>
      <c r="N256" s="52"/>
      <c r="O256" s="52"/>
      <c r="P256" s="52"/>
      <c r="Q256" s="52"/>
      <c r="R256" s="52"/>
      <c r="S256" s="52" t="s">
        <v>59</v>
      </c>
      <c r="T256" s="148"/>
      <c r="U256" s="149"/>
      <c r="V256" s="55"/>
      <c r="W256" s="56"/>
    </row>
    <row r="257" spans="1:23" s="57" customFormat="1" ht="38.25" x14ac:dyDescent="0.2">
      <c r="A257" s="52" t="s">
        <v>2372</v>
      </c>
      <c r="B257" s="52" t="s">
        <v>474</v>
      </c>
      <c r="C257" s="53" t="s">
        <v>509</v>
      </c>
      <c r="D257" s="52" t="s">
        <v>476</v>
      </c>
      <c r="E257" s="52"/>
      <c r="F257" s="52"/>
      <c r="G257" s="52"/>
      <c r="H257" s="52"/>
      <c r="I257" s="52"/>
      <c r="J257" s="52"/>
      <c r="K257" s="52"/>
      <c r="L257" s="52"/>
      <c r="M257" s="52"/>
      <c r="N257" s="52"/>
      <c r="O257" s="52"/>
      <c r="P257" s="52"/>
      <c r="Q257" s="52"/>
      <c r="R257" s="52"/>
      <c r="S257" s="52" t="s">
        <v>59</v>
      </c>
      <c r="T257" s="148"/>
      <c r="U257" s="149"/>
      <c r="V257" s="55"/>
      <c r="W257" s="56"/>
    </row>
    <row r="258" spans="1:23" s="57" customFormat="1" ht="38.25" x14ac:dyDescent="0.2">
      <c r="A258" s="52" t="s">
        <v>2372</v>
      </c>
      <c r="B258" s="52" t="s">
        <v>477</v>
      </c>
      <c r="C258" s="53" t="s">
        <v>510</v>
      </c>
      <c r="D258" s="52" t="s">
        <v>476</v>
      </c>
      <c r="E258" s="52"/>
      <c r="F258" s="52"/>
      <c r="G258" s="52"/>
      <c r="H258" s="52"/>
      <c r="I258" s="52"/>
      <c r="J258" s="52"/>
      <c r="K258" s="52"/>
      <c r="L258" s="52"/>
      <c r="M258" s="52"/>
      <c r="N258" s="52"/>
      <c r="O258" s="52"/>
      <c r="P258" s="52"/>
      <c r="Q258" s="52"/>
      <c r="R258" s="52"/>
      <c r="S258" s="52" t="s">
        <v>59</v>
      </c>
      <c r="T258" s="148"/>
      <c r="U258" s="149"/>
      <c r="V258" s="55"/>
      <c r="W258" s="56"/>
    </row>
    <row r="259" spans="1:23" s="57" customFormat="1" ht="38.25" x14ac:dyDescent="0.2">
      <c r="A259" s="52" t="s">
        <v>2372</v>
      </c>
      <c r="B259" s="52" t="s">
        <v>2373</v>
      </c>
      <c r="C259" s="53" t="s">
        <v>2374</v>
      </c>
      <c r="D259" s="52" t="s">
        <v>476</v>
      </c>
      <c r="E259" s="52"/>
      <c r="F259" s="52"/>
      <c r="G259" s="52"/>
      <c r="H259" s="52"/>
      <c r="I259" s="52"/>
      <c r="J259" s="52"/>
      <c r="K259" s="52"/>
      <c r="L259" s="52"/>
      <c r="M259" s="52"/>
      <c r="N259" s="52"/>
      <c r="O259" s="52"/>
      <c r="P259" s="52"/>
      <c r="Q259" s="52"/>
      <c r="R259" s="52"/>
      <c r="S259" s="52" t="s">
        <v>59</v>
      </c>
      <c r="T259" s="148"/>
      <c r="U259" s="149"/>
      <c r="V259" s="55"/>
      <c r="W259" s="56"/>
    </row>
    <row r="260" spans="1:23" s="57" customFormat="1" ht="38.25" x14ac:dyDescent="0.2">
      <c r="A260" s="52" t="s">
        <v>2372</v>
      </c>
      <c r="B260" s="52" t="s">
        <v>477</v>
      </c>
      <c r="C260" s="53" t="s">
        <v>2334</v>
      </c>
      <c r="D260" s="52" t="s">
        <v>476</v>
      </c>
      <c r="E260" s="52"/>
      <c r="F260" s="52"/>
      <c r="G260" s="52"/>
      <c r="H260" s="52"/>
      <c r="I260" s="52"/>
      <c r="J260" s="52"/>
      <c r="K260" s="52"/>
      <c r="L260" s="52"/>
      <c r="M260" s="52"/>
      <c r="N260" s="52"/>
      <c r="O260" s="52"/>
      <c r="P260" s="52"/>
      <c r="Q260" s="52"/>
      <c r="R260" s="52"/>
      <c r="S260" s="52" t="s">
        <v>59</v>
      </c>
      <c r="T260" s="148"/>
      <c r="U260" s="149"/>
      <c r="V260" s="55"/>
      <c r="W260" s="56"/>
    </row>
    <row r="261" spans="1:23" s="57" customFormat="1" ht="38.25" x14ac:dyDescent="0.2">
      <c r="A261" s="52" t="s">
        <v>2372</v>
      </c>
      <c r="B261" s="52" t="s">
        <v>477</v>
      </c>
      <c r="C261" s="53" t="s">
        <v>2335</v>
      </c>
      <c r="D261" s="52" t="s">
        <v>476</v>
      </c>
      <c r="E261" s="52"/>
      <c r="F261" s="52"/>
      <c r="G261" s="52"/>
      <c r="H261" s="52"/>
      <c r="I261" s="52"/>
      <c r="J261" s="52"/>
      <c r="K261" s="52"/>
      <c r="L261" s="52"/>
      <c r="M261" s="52"/>
      <c r="N261" s="52"/>
      <c r="O261" s="52"/>
      <c r="P261" s="52"/>
      <c r="Q261" s="52"/>
      <c r="R261" s="52"/>
      <c r="S261" s="52" t="s">
        <v>59</v>
      </c>
      <c r="T261" s="148"/>
      <c r="U261" s="149"/>
      <c r="V261" s="55"/>
      <c r="W261" s="56"/>
    </row>
    <row r="262" spans="1:23" s="57" customFormat="1" ht="38.25" x14ac:dyDescent="0.2">
      <c r="A262" s="52" t="s">
        <v>2372</v>
      </c>
      <c r="B262" s="52" t="s">
        <v>474</v>
      </c>
      <c r="C262" s="53" t="s">
        <v>513</v>
      </c>
      <c r="D262" s="52" t="s">
        <v>476</v>
      </c>
      <c r="E262" s="52"/>
      <c r="F262" s="52"/>
      <c r="G262" s="52"/>
      <c r="H262" s="52"/>
      <c r="I262" s="52"/>
      <c r="J262" s="52"/>
      <c r="K262" s="52"/>
      <c r="L262" s="52"/>
      <c r="M262" s="52"/>
      <c r="N262" s="52"/>
      <c r="O262" s="52"/>
      <c r="P262" s="52"/>
      <c r="Q262" s="52"/>
      <c r="R262" s="52"/>
      <c r="S262" s="52" t="s">
        <v>59</v>
      </c>
      <c r="T262" s="148"/>
      <c r="U262" s="149"/>
      <c r="V262" s="55"/>
      <c r="W262" s="56"/>
    </row>
    <row r="263" spans="1:23" s="57" customFormat="1" ht="38.25" x14ac:dyDescent="0.2">
      <c r="A263" s="52" t="s">
        <v>2372</v>
      </c>
      <c r="B263" s="52" t="s">
        <v>477</v>
      </c>
      <c r="C263" s="53" t="s">
        <v>514</v>
      </c>
      <c r="D263" s="52" t="s">
        <v>476</v>
      </c>
      <c r="E263" s="52"/>
      <c r="F263" s="52"/>
      <c r="G263" s="52"/>
      <c r="H263" s="52"/>
      <c r="I263" s="52"/>
      <c r="J263" s="52"/>
      <c r="K263" s="52"/>
      <c r="L263" s="52"/>
      <c r="M263" s="52"/>
      <c r="N263" s="52"/>
      <c r="O263" s="52"/>
      <c r="P263" s="52"/>
      <c r="Q263" s="52"/>
      <c r="R263" s="52"/>
      <c r="S263" s="52" t="s">
        <v>59</v>
      </c>
      <c r="T263" s="148"/>
      <c r="U263" s="149"/>
      <c r="V263" s="55"/>
      <c r="W263" s="56"/>
    </row>
    <row r="264" spans="1:23" s="57" customFormat="1" ht="38.25" x14ac:dyDescent="0.2">
      <c r="A264" s="52" t="s">
        <v>2372</v>
      </c>
      <c r="B264" s="52" t="s">
        <v>477</v>
      </c>
      <c r="C264" s="53" t="s">
        <v>2375</v>
      </c>
      <c r="D264" s="52" t="s">
        <v>476</v>
      </c>
      <c r="E264" s="52"/>
      <c r="F264" s="52"/>
      <c r="G264" s="52"/>
      <c r="H264" s="52"/>
      <c r="I264" s="52"/>
      <c r="J264" s="52"/>
      <c r="K264" s="52"/>
      <c r="L264" s="52"/>
      <c r="M264" s="52"/>
      <c r="N264" s="52"/>
      <c r="O264" s="52"/>
      <c r="P264" s="52"/>
      <c r="Q264" s="52"/>
      <c r="R264" s="52"/>
      <c r="S264" s="52" t="s">
        <v>59</v>
      </c>
      <c r="T264" s="148"/>
      <c r="U264" s="149"/>
      <c r="V264" s="55"/>
      <c r="W264" s="56"/>
    </row>
    <row r="265" spans="1:23" s="57" customFormat="1" ht="38.25" x14ac:dyDescent="0.2">
      <c r="A265" s="52" t="s">
        <v>2372</v>
      </c>
      <c r="B265" s="52" t="s">
        <v>474</v>
      </c>
      <c r="C265" s="53" t="s">
        <v>518</v>
      </c>
      <c r="D265" s="52" t="s">
        <v>476</v>
      </c>
      <c r="E265" s="52"/>
      <c r="F265" s="52"/>
      <c r="G265" s="52"/>
      <c r="H265" s="52"/>
      <c r="I265" s="52"/>
      <c r="J265" s="52"/>
      <c r="K265" s="52"/>
      <c r="L265" s="52"/>
      <c r="M265" s="52"/>
      <c r="N265" s="52"/>
      <c r="O265" s="52"/>
      <c r="P265" s="52"/>
      <c r="Q265" s="52"/>
      <c r="R265" s="52"/>
      <c r="S265" s="52" t="s">
        <v>59</v>
      </c>
      <c r="T265" s="148"/>
      <c r="U265" s="149"/>
      <c r="V265" s="55"/>
      <c r="W265" s="56"/>
    </row>
    <row r="266" spans="1:23" s="57" customFormat="1" ht="38.25" x14ac:dyDescent="0.2">
      <c r="A266" s="52" t="s">
        <v>2372</v>
      </c>
      <c r="B266" s="52" t="s">
        <v>522</v>
      </c>
      <c r="C266" s="53" t="s">
        <v>523</v>
      </c>
      <c r="D266" s="52" t="s">
        <v>524</v>
      </c>
      <c r="E266" s="52"/>
      <c r="F266" s="52"/>
      <c r="G266" s="52"/>
      <c r="H266" s="52"/>
      <c r="I266" s="52"/>
      <c r="J266" s="52"/>
      <c r="K266" s="52"/>
      <c r="L266" s="52"/>
      <c r="M266" s="52"/>
      <c r="N266" s="52"/>
      <c r="O266" s="52"/>
      <c r="P266" s="52"/>
      <c r="Q266" s="52"/>
      <c r="R266" s="52"/>
      <c r="S266" s="52" t="s">
        <v>59</v>
      </c>
      <c r="T266" s="148"/>
      <c r="U266" s="149"/>
      <c r="V266" s="55"/>
      <c r="W266" s="56"/>
    </row>
    <row r="267" spans="1:23" s="57" customFormat="1" ht="38.25" x14ac:dyDescent="0.2">
      <c r="A267" s="52" t="s">
        <v>2372</v>
      </c>
      <c r="B267" s="52" t="s">
        <v>522</v>
      </c>
      <c r="C267" s="53" t="s">
        <v>525</v>
      </c>
      <c r="D267" s="52" t="s">
        <v>524</v>
      </c>
      <c r="E267" s="52"/>
      <c r="F267" s="52"/>
      <c r="G267" s="52"/>
      <c r="H267" s="52"/>
      <c r="I267" s="52"/>
      <c r="J267" s="52"/>
      <c r="K267" s="52"/>
      <c r="L267" s="52"/>
      <c r="M267" s="52"/>
      <c r="N267" s="52"/>
      <c r="O267" s="52"/>
      <c r="P267" s="52"/>
      <c r="Q267" s="52"/>
      <c r="R267" s="52"/>
      <c r="S267" s="52" t="s">
        <v>59</v>
      </c>
      <c r="T267" s="148"/>
      <c r="U267" s="149"/>
      <c r="V267" s="55"/>
      <c r="W267" s="56"/>
    </row>
    <row r="268" spans="1:23" s="57" customFormat="1" ht="38.25" x14ac:dyDescent="0.2">
      <c r="A268" s="52" t="s">
        <v>2372</v>
      </c>
      <c r="B268" s="52" t="s">
        <v>522</v>
      </c>
      <c r="C268" s="53" t="s">
        <v>526</v>
      </c>
      <c r="D268" s="52" t="s">
        <v>524</v>
      </c>
      <c r="E268" s="52"/>
      <c r="F268" s="52"/>
      <c r="G268" s="52"/>
      <c r="H268" s="52"/>
      <c r="I268" s="52"/>
      <c r="J268" s="52"/>
      <c r="K268" s="52"/>
      <c r="L268" s="52"/>
      <c r="M268" s="52"/>
      <c r="N268" s="52"/>
      <c r="O268" s="52"/>
      <c r="P268" s="52"/>
      <c r="Q268" s="52"/>
      <c r="R268" s="52"/>
      <c r="S268" s="52" t="s">
        <v>59</v>
      </c>
      <c r="T268" s="148"/>
      <c r="U268" s="149"/>
      <c r="V268" s="55"/>
      <c r="W268" s="56"/>
    </row>
    <row r="269" spans="1:23" s="57" customFormat="1" ht="38.25" x14ac:dyDescent="0.2">
      <c r="A269" s="52" t="s">
        <v>2372</v>
      </c>
      <c r="B269" s="52" t="s">
        <v>522</v>
      </c>
      <c r="C269" s="53" t="s">
        <v>527</v>
      </c>
      <c r="D269" s="52" t="s">
        <v>524</v>
      </c>
      <c r="E269" s="52"/>
      <c r="F269" s="52"/>
      <c r="G269" s="52"/>
      <c r="H269" s="52"/>
      <c r="I269" s="52"/>
      <c r="J269" s="52"/>
      <c r="K269" s="52"/>
      <c r="L269" s="52"/>
      <c r="M269" s="52"/>
      <c r="N269" s="52"/>
      <c r="O269" s="52"/>
      <c r="P269" s="52"/>
      <c r="Q269" s="52"/>
      <c r="R269" s="52"/>
      <c r="S269" s="52" t="s">
        <v>59</v>
      </c>
      <c r="T269" s="148"/>
      <c r="U269" s="149"/>
      <c r="V269" s="55"/>
      <c r="W269" s="56"/>
    </row>
    <row r="270" spans="1:23" s="57" customFormat="1" ht="38.25" x14ac:dyDescent="0.2">
      <c r="A270" s="52" t="s">
        <v>2372</v>
      </c>
      <c r="B270" s="52" t="s">
        <v>522</v>
      </c>
      <c r="C270" s="53" t="s">
        <v>528</v>
      </c>
      <c r="D270" s="52" t="s">
        <v>524</v>
      </c>
      <c r="E270" s="52"/>
      <c r="F270" s="52"/>
      <c r="G270" s="52"/>
      <c r="H270" s="52"/>
      <c r="I270" s="52"/>
      <c r="J270" s="52"/>
      <c r="K270" s="52"/>
      <c r="L270" s="52"/>
      <c r="M270" s="52"/>
      <c r="N270" s="52"/>
      <c r="O270" s="52"/>
      <c r="P270" s="52"/>
      <c r="Q270" s="52"/>
      <c r="R270" s="52"/>
      <c r="S270" s="52" t="s">
        <v>59</v>
      </c>
      <c r="T270" s="148"/>
      <c r="U270" s="149"/>
      <c r="V270" s="55"/>
      <c r="W270" s="56"/>
    </row>
    <row r="271" spans="1:23" s="57" customFormat="1" ht="38.25" x14ac:dyDescent="0.2">
      <c r="A271" s="52" t="s">
        <v>2372</v>
      </c>
      <c r="B271" s="52" t="s">
        <v>522</v>
      </c>
      <c r="C271" s="53" t="s">
        <v>2054</v>
      </c>
      <c r="D271" s="52" t="s">
        <v>524</v>
      </c>
      <c r="E271" s="52"/>
      <c r="F271" s="52"/>
      <c r="G271" s="52"/>
      <c r="H271" s="52"/>
      <c r="I271" s="52"/>
      <c r="J271" s="52"/>
      <c r="K271" s="52"/>
      <c r="L271" s="52"/>
      <c r="M271" s="52"/>
      <c r="N271" s="52"/>
      <c r="O271" s="52"/>
      <c r="P271" s="52"/>
      <c r="Q271" s="52"/>
      <c r="R271" s="52"/>
      <c r="S271" s="52" t="s">
        <v>59</v>
      </c>
      <c r="T271" s="148"/>
      <c r="U271" s="149"/>
      <c r="V271" s="55"/>
      <c r="W271" s="56"/>
    </row>
    <row r="272" spans="1:23" s="57" customFormat="1" ht="38.25" x14ac:dyDescent="0.2">
      <c r="A272" s="52" t="s">
        <v>2372</v>
      </c>
      <c r="B272" s="52" t="s">
        <v>522</v>
      </c>
      <c r="C272" s="53" t="s">
        <v>529</v>
      </c>
      <c r="D272" s="52" t="s">
        <v>524</v>
      </c>
      <c r="E272" s="52"/>
      <c r="F272" s="52"/>
      <c r="G272" s="52"/>
      <c r="H272" s="52"/>
      <c r="I272" s="52"/>
      <c r="J272" s="52"/>
      <c r="K272" s="52"/>
      <c r="L272" s="52"/>
      <c r="M272" s="52"/>
      <c r="N272" s="52"/>
      <c r="O272" s="52"/>
      <c r="P272" s="52"/>
      <c r="Q272" s="52"/>
      <c r="R272" s="52"/>
      <c r="S272" s="52" t="s">
        <v>59</v>
      </c>
      <c r="T272" s="148"/>
      <c r="U272" s="149"/>
      <c r="V272" s="55"/>
      <c r="W272" s="56"/>
    </row>
    <row r="273" spans="1:23" s="83" customFormat="1" ht="38.25" hidden="1" x14ac:dyDescent="0.2">
      <c r="A273" s="66" t="s">
        <v>2376</v>
      </c>
      <c r="B273" s="52" t="s">
        <v>474</v>
      </c>
      <c r="C273" s="53" t="s">
        <v>475</v>
      </c>
      <c r="D273" s="52" t="s">
        <v>476</v>
      </c>
      <c r="E273" s="66"/>
      <c r="F273" s="66"/>
      <c r="G273" s="66"/>
      <c r="H273" s="66"/>
      <c r="I273" s="66"/>
      <c r="J273" s="66"/>
      <c r="K273" s="66"/>
      <c r="L273" s="66"/>
      <c r="M273" s="66"/>
      <c r="N273" s="66"/>
      <c r="O273" s="66"/>
      <c r="P273" s="66"/>
      <c r="Q273" s="66"/>
      <c r="R273" s="66"/>
      <c r="S273" s="66"/>
      <c r="T273" s="52" t="s">
        <v>59</v>
      </c>
      <c r="U273" s="96"/>
      <c r="V273" s="81"/>
      <c r="W273" s="82"/>
    </row>
    <row r="274" spans="1:23" s="83" customFormat="1" ht="38.25" hidden="1" x14ac:dyDescent="0.2">
      <c r="A274" s="66" t="s">
        <v>2376</v>
      </c>
      <c r="B274" s="52" t="s">
        <v>474</v>
      </c>
      <c r="C274" s="53" t="s">
        <v>479</v>
      </c>
      <c r="D274" s="52" t="s">
        <v>476</v>
      </c>
      <c r="E274" s="66"/>
      <c r="F274" s="66"/>
      <c r="G274" s="66"/>
      <c r="H274" s="66"/>
      <c r="I274" s="66"/>
      <c r="J274" s="66"/>
      <c r="K274" s="66"/>
      <c r="L274" s="66"/>
      <c r="M274" s="66"/>
      <c r="N274" s="66"/>
      <c r="O274" s="66"/>
      <c r="P274" s="66"/>
      <c r="Q274" s="66"/>
      <c r="R274" s="66"/>
      <c r="S274" s="66"/>
      <c r="T274" s="52" t="s">
        <v>59</v>
      </c>
      <c r="U274" s="96"/>
      <c r="V274" s="81"/>
      <c r="W274" s="82"/>
    </row>
    <row r="275" spans="1:23" s="83" customFormat="1" ht="38.25" hidden="1" x14ac:dyDescent="0.2">
      <c r="A275" s="66" t="s">
        <v>2376</v>
      </c>
      <c r="B275" s="52" t="s">
        <v>480</v>
      </c>
      <c r="C275" s="53" t="s">
        <v>481</v>
      </c>
      <c r="D275" s="52" t="s">
        <v>476</v>
      </c>
      <c r="E275" s="66"/>
      <c r="F275" s="66"/>
      <c r="G275" s="66"/>
      <c r="H275" s="66"/>
      <c r="I275" s="66"/>
      <c r="J275" s="66"/>
      <c r="K275" s="66"/>
      <c r="L275" s="66"/>
      <c r="M275" s="66"/>
      <c r="N275" s="66"/>
      <c r="O275" s="66"/>
      <c r="P275" s="66"/>
      <c r="Q275" s="66"/>
      <c r="R275" s="66"/>
      <c r="S275" s="66"/>
      <c r="T275" s="52" t="s">
        <v>59</v>
      </c>
      <c r="U275" s="96"/>
      <c r="V275" s="81"/>
      <c r="W275" s="82"/>
    </row>
    <row r="276" spans="1:23" s="83" customFormat="1" ht="38.25" hidden="1" x14ac:dyDescent="0.2">
      <c r="A276" s="66" t="s">
        <v>2376</v>
      </c>
      <c r="B276" s="52" t="s">
        <v>480</v>
      </c>
      <c r="C276" s="53" t="s">
        <v>482</v>
      </c>
      <c r="D276" s="52" t="s">
        <v>476</v>
      </c>
      <c r="E276" s="66"/>
      <c r="F276" s="66"/>
      <c r="G276" s="66"/>
      <c r="H276" s="66"/>
      <c r="I276" s="66"/>
      <c r="J276" s="66"/>
      <c r="K276" s="66"/>
      <c r="L276" s="66"/>
      <c r="M276" s="66"/>
      <c r="N276" s="66"/>
      <c r="O276" s="66"/>
      <c r="P276" s="66"/>
      <c r="Q276" s="66"/>
      <c r="R276" s="66"/>
      <c r="S276" s="66"/>
      <c r="T276" s="52" t="s">
        <v>59</v>
      </c>
      <c r="U276" s="96"/>
      <c r="V276" s="81"/>
      <c r="W276" s="82"/>
    </row>
    <row r="277" spans="1:23" s="83" customFormat="1" ht="38.25" hidden="1" x14ac:dyDescent="0.2">
      <c r="A277" s="66" t="s">
        <v>2376</v>
      </c>
      <c r="B277" s="52" t="s">
        <v>480</v>
      </c>
      <c r="C277" s="53" t="s">
        <v>2060</v>
      </c>
      <c r="D277" s="52" t="s">
        <v>476</v>
      </c>
      <c r="E277" s="66"/>
      <c r="F277" s="66"/>
      <c r="G277" s="66"/>
      <c r="H277" s="66"/>
      <c r="I277" s="66"/>
      <c r="J277" s="66"/>
      <c r="K277" s="66"/>
      <c r="L277" s="66"/>
      <c r="M277" s="66"/>
      <c r="N277" s="66"/>
      <c r="O277" s="66"/>
      <c r="P277" s="66"/>
      <c r="Q277" s="66"/>
      <c r="R277" s="66"/>
      <c r="S277" s="66"/>
      <c r="T277" s="52" t="s">
        <v>59</v>
      </c>
      <c r="U277" s="96"/>
      <c r="V277" s="81"/>
      <c r="W277" s="82"/>
    </row>
    <row r="278" spans="1:23" s="83" customFormat="1" ht="38.25" hidden="1" x14ac:dyDescent="0.2">
      <c r="A278" s="66" t="s">
        <v>2376</v>
      </c>
      <c r="B278" s="52" t="s">
        <v>474</v>
      </c>
      <c r="C278" s="53" t="s">
        <v>2055</v>
      </c>
      <c r="D278" s="52" t="s">
        <v>476</v>
      </c>
      <c r="E278" s="66"/>
      <c r="F278" s="66"/>
      <c r="G278" s="66"/>
      <c r="H278" s="66"/>
      <c r="I278" s="66"/>
      <c r="J278" s="66"/>
      <c r="K278" s="66"/>
      <c r="L278" s="66"/>
      <c r="M278" s="66"/>
      <c r="N278" s="66"/>
      <c r="O278" s="66"/>
      <c r="P278" s="66"/>
      <c r="Q278" s="66"/>
      <c r="R278" s="66"/>
      <c r="S278" s="66"/>
      <c r="T278" s="52" t="s">
        <v>59</v>
      </c>
      <c r="U278" s="96"/>
      <c r="V278" s="81"/>
      <c r="W278" s="82"/>
    </row>
    <row r="279" spans="1:23" s="83" customFormat="1" ht="38.25" hidden="1" x14ac:dyDescent="0.2">
      <c r="A279" s="66" t="s">
        <v>2376</v>
      </c>
      <c r="B279" s="52" t="s">
        <v>474</v>
      </c>
      <c r="C279" s="53" t="s">
        <v>483</v>
      </c>
      <c r="D279" s="52" t="s">
        <v>476</v>
      </c>
      <c r="E279" s="66"/>
      <c r="F279" s="66"/>
      <c r="G279" s="66"/>
      <c r="H279" s="66"/>
      <c r="I279" s="66"/>
      <c r="J279" s="66"/>
      <c r="K279" s="66"/>
      <c r="L279" s="66"/>
      <c r="M279" s="66"/>
      <c r="N279" s="66"/>
      <c r="O279" s="66"/>
      <c r="P279" s="66"/>
      <c r="Q279" s="66"/>
      <c r="R279" s="66"/>
      <c r="S279" s="66"/>
      <c r="T279" s="52" t="s">
        <v>59</v>
      </c>
      <c r="U279" s="96"/>
      <c r="V279" s="81"/>
      <c r="W279" s="82"/>
    </row>
    <row r="280" spans="1:23" s="83" customFormat="1" ht="38.25" hidden="1" x14ac:dyDescent="0.2">
      <c r="A280" s="66" t="s">
        <v>2376</v>
      </c>
      <c r="B280" s="52" t="s">
        <v>480</v>
      </c>
      <c r="C280" s="53" t="s">
        <v>485</v>
      </c>
      <c r="D280" s="52" t="s">
        <v>476</v>
      </c>
      <c r="E280" s="66"/>
      <c r="F280" s="66"/>
      <c r="G280" s="66"/>
      <c r="H280" s="66"/>
      <c r="I280" s="66"/>
      <c r="J280" s="66"/>
      <c r="K280" s="66"/>
      <c r="L280" s="66"/>
      <c r="M280" s="66"/>
      <c r="N280" s="66"/>
      <c r="O280" s="66"/>
      <c r="P280" s="66"/>
      <c r="Q280" s="66"/>
      <c r="R280" s="66"/>
      <c r="S280" s="66"/>
      <c r="T280" s="52" t="s">
        <v>59</v>
      </c>
      <c r="U280" s="96"/>
      <c r="V280" s="81"/>
      <c r="W280" s="82"/>
    </row>
    <row r="281" spans="1:23" s="83" customFormat="1" ht="38.25" hidden="1" x14ac:dyDescent="0.2">
      <c r="A281" s="66" t="s">
        <v>2376</v>
      </c>
      <c r="B281" s="52" t="s">
        <v>474</v>
      </c>
      <c r="C281" s="53" t="s">
        <v>488</v>
      </c>
      <c r="D281" s="52" t="s">
        <v>476</v>
      </c>
      <c r="E281" s="66"/>
      <c r="F281" s="66"/>
      <c r="G281" s="66"/>
      <c r="H281" s="66"/>
      <c r="I281" s="66"/>
      <c r="J281" s="66"/>
      <c r="K281" s="66"/>
      <c r="L281" s="66"/>
      <c r="M281" s="66"/>
      <c r="N281" s="66"/>
      <c r="O281" s="66"/>
      <c r="P281" s="66"/>
      <c r="Q281" s="66"/>
      <c r="R281" s="66"/>
      <c r="S281" s="66"/>
      <c r="T281" s="52" t="s">
        <v>59</v>
      </c>
      <c r="U281" s="96"/>
      <c r="V281" s="81"/>
      <c r="W281" s="82"/>
    </row>
    <row r="282" spans="1:23" s="83" customFormat="1" ht="38.25" hidden="1" x14ac:dyDescent="0.2">
      <c r="A282" s="66" t="s">
        <v>2376</v>
      </c>
      <c r="B282" s="52" t="s">
        <v>480</v>
      </c>
      <c r="C282" s="53" t="s">
        <v>490</v>
      </c>
      <c r="D282" s="52" t="s">
        <v>476</v>
      </c>
      <c r="E282" s="66"/>
      <c r="F282" s="66"/>
      <c r="G282" s="66"/>
      <c r="H282" s="66"/>
      <c r="I282" s="66"/>
      <c r="J282" s="66"/>
      <c r="K282" s="66"/>
      <c r="L282" s="66"/>
      <c r="M282" s="66"/>
      <c r="N282" s="66"/>
      <c r="O282" s="66"/>
      <c r="P282" s="66"/>
      <c r="Q282" s="66"/>
      <c r="R282" s="66"/>
      <c r="S282" s="66"/>
      <c r="T282" s="52" t="s">
        <v>59</v>
      </c>
      <c r="U282" s="96"/>
      <c r="V282" s="81"/>
      <c r="W282" s="82"/>
    </row>
    <row r="283" spans="1:23" s="83" customFormat="1" ht="38.25" hidden="1" x14ac:dyDescent="0.2">
      <c r="A283" s="66" t="s">
        <v>2376</v>
      </c>
      <c r="B283" s="52" t="s">
        <v>480</v>
      </c>
      <c r="C283" s="53" t="s">
        <v>494</v>
      </c>
      <c r="D283" s="52" t="s">
        <v>476</v>
      </c>
      <c r="E283" s="66"/>
      <c r="F283" s="66"/>
      <c r="G283" s="66"/>
      <c r="H283" s="66"/>
      <c r="I283" s="66"/>
      <c r="J283" s="66"/>
      <c r="K283" s="66"/>
      <c r="L283" s="66"/>
      <c r="M283" s="66"/>
      <c r="N283" s="66"/>
      <c r="O283" s="66"/>
      <c r="P283" s="66"/>
      <c r="Q283" s="66"/>
      <c r="R283" s="66"/>
      <c r="S283" s="66"/>
      <c r="T283" s="52" t="s">
        <v>59</v>
      </c>
      <c r="U283" s="96"/>
      <c r="V283" s="81"/>
      <c r="W283" s="82"/>
    </row>
    <row r="284" spans="1:23" s="83" customFormat="1" ht="38.25" hidden="1" x14ac:dyDescent="0.2">
      <c r="A284" s="66" t="s">
        <v>2376</v>
      </c>
      <c r="B284" s="52" t="s">
        <v>480</v>
      </c>
      <c r="C284" s="53" t="s">
        <v>907</v>
      </c>
      <c r="D284" s="52" t="s">
        <v>476</v>
      </c>
      <c r="E284" s="66"/>
      <c r="F284" s="66"/>
      <c r="G284" s="66"/>
      <c r="H284" s="66"/>
      <c r="I284" s="66"/>
      <c r="J284" s="66"/>
      <c r="K284" s="66"/>
      <c r="L284" s="66"/>
      <c r="M284" s="66"/>
      <c r="N284" s="66"/>
      <c r="O284" s="66"/>
      <c r="P284" s="66"/>
      <c r="Q284" s="66"/>
      <c r="R284" s="66"/>
      <c r="S284" s="66"/>
      <c r="T284" s="52" t="s">
        <v>59</v>
      </c>
      <c r="U284" s="96"/>
      <c r="V284" s="81"/>
      <c r="W284" s="82"/>
    </row>
    <row r="285" spans="1:23" s="83" customFormat="1" ht="38.25" hidden="1" x14ac:dyDescent="0.2">
      <c r="A285" s="66" t="s">
        <v>2376</v>
      </c>
      <c r="B285" s="52" t="s">
        <v>474</v>
      </c>
      <c r="C285" s="53" t="s">
        <v>497</v>
      </c>
      <c r="D285" s="52" t="s">
        <v>476</v>
      </c>
      <c r="E285" s="66"/>
      <c r="F285" s="66"/>
      <c r="G285" s="66"/>
      <c r="H285" s="66"/>
      <c r="I285" s="66"/>
      <c r="J285" s="66"/>
      <c r="K285" s="66"/>
      <c r="L285" s="66"/>
      <c r="M285" s="66"/>
      <c r="N285" s="66"/>
      <c r="O285" s="66"/>
      <c r="P285" s="66"/>
      <c r="Q285" s="66"/>
      <c r="R285" s="66"/>
      <c r="S285" s="66"/>
      <c r="T285" s="52" t="s">
        <v>59</v>
      </c>
      <c r="U285" s="96"/>
      <c r="V285" s="81"/>
      <c r="W285" s="82"/>
    </row>
    <row r="286" spans="1:23" s="83" customFormat="1" ht="38.25" hidden="1" x14ac:dyDescent="0.2">
      <c r="A286" s="66" t="s">
        <v>2376</v>
      </c>
      <c r="B286" s="52" t="s">
        <v>474</v>
      </c>
      <c r="C286" s="53" t="s">
        <v>498</v>
      </c>
      <c r="D286" s="52" t="s">
        <v>476</v>
      </c>
      <c r="E286" s="66"/>
      <c r="F286" s="66"/>
      <c r="G286" s="66"/>
      <c r="H286" s="66"/>
      <c r="I286" s="66"/>
      <c r="J286" s="66"/>
      <c r="K286" s="66"/>
      <c r="L286" s="66"/>
      <c r="M286" s="66"/>
      <c r="N286" s="66"/>
      <c r="O286" s="66"/>
      <c r="P286" s="66"/>
      <c r="Q286" s="66"/>
      <c r="R286" s="66"/>
      <c r="S286" s="66"/>
      <c r="T286" s="52" t="s">
        <v>59</v>
      </c>
      <c r="U286" s="96"/>
      <c r="V286" s="81"/>
      <c r="W286" s="82"/>
    </row>
    <row r="287" spans="1:23" s="83" customFormat="1" ht="38.25" hidden="1" x14ac:dyDescent="0.2">
      <c r="A287" s="66" t="s">
        <v>2376</v>
      </c>
      <c r="B287" s="52" t="s">
        <v>480</v>
      </c>
      <c r="C287" s="53" t="s">
        <v>500</v>
      </c>
      <c r="D287" s="52" t="s">
        <v>476</v>
      </c>
      <c r="E287" s="66"/>
      <c r="F287" s="66"/>
      <c r="G287" s="66"/>
      <c r="H287" s="66"/>
      <c r="I287" s="66"/>
      <c r="J287" s="66"/>
      <c r="K287" s="66"/>
      <c r="L287" s="66"/>
      <c r="M287" s="66"/>
      <c r="N287" s="66"/>
      <c r="O287" s="66"/>
      <c r="P287" s="66"/>
      <c r="Q287" s="66"/>
      <c r="R287" s="66"/>
      <c r="S287" s="66"/>
      <c r="T287" s="52" t="s">
        <v>59</v>
      </c>
      <c r="U287" s="96"/>
      <c r="V287" s="81"/>
      <c r="W287" s="82"/>
    </row>
    <row r="288" spans="1:23" s="83" customFormat="1" ht="38.25" hidden="1" x14ac:dyDescent="0.2">
      <c r="A288" s="66" t="s">
        <v>2376</v>
      </c>
      <c r="B288" s="52" t="s">
        <v>474</v>
      </c>
      <c r="C288" s="53" t="s">
        <v>502</v>
      </c>
      <c r="D288" s="52" t="s">
        <v>476</v>
      </c>
      <c r="E288" s="66"/>
      <c r="F288" s="66"/>
      <c r="G288" s="66"/>
      <c r="H288" s="66"/>
      <c r="I288" s="66"/>
      <c r="J288" s="66"/>
      <c r="K288" s="66"/>
      <c r="L288" s="66"/>
      <c r="M288" s="66"/>
      <c r="N288" s="66"/>
      <c r="O288" s="66"/>
      <c r="P288" s="66"/>
      <c r="Q288" s="66"/>
      <c r="R288" s="66"/>
      <c r="S288" s="66"/>
      <c r="T288" s="52" t="s">
        <v>59</v>
      </c>
      <c r="U288" s="96"/>
      <c r="V288" s="81"/>
      <c r="W288" s="82"/>
    </row>
    <row r="289" spans="1:23" s="83" customFormat="1" ht="38.25" hidden="1" x14ac:dyDescent="0.2">
      <c r="A289" s="66" t="s">
        <v>2376</v>
      </c>
      <c r="B289" s="52" t="s">
        <v>474</v>
      </c>
      <c r="C289" s="53" t="s">
        <v>504</v>
      </c>
      <c r="D289" s="52" t="s">
        <v>476</v>
      </c>
      <c r="E289" s="66"/>
      <c r="F289" s="66"/>
      <c r="G289" s="66"/>
      <c r="H289" s="66"/>
      <c r="I289" s="66"/>
      <c r="J289" s="66"/>
      <c r="K289" s="66"/>
      <c r="L289" s="66"/>
      <c r="M289" s="66"/>
      <c r="N289" s="66"/>
      <c r="O289" s="66"/>
      <c r="P289" s="66"/>
      <c r="Q289" s="66"/>
      <c r="R289" s="66"/>
      <c r="S289" s="66"/>
      <c r="T289" s="52" t="s">
        <v>59</v>
      </c>
      <c r="U289" s="96"/>
      <c r="V289" s="81"/>
      <c r="W289" s="82"/>
    </row>
    <row r="290" spans="1:23" s="83" customFormat="1" ht="38.25" hidden="1" x14ac:dyDescent="0.2">
      <c r="A290" s="66" t="s">
        <v>2376</v>
      </c>
      <c r="B290" s="52" t="s">
        <v>480</v>
      </c>
      <c r="C290" s="53" t="s">
        <v>506</v>
      </c>
      <c r="D290" s="52" t="s">
        <v>476</v>
      </c>
      <c r="E290" s="66"/>
      <c r="F290" s="66"/>
      <c r="G290" s="66"/>
      <c r="H290" s="66"/>
      <c r="I290" s="66"/>
      <c r="J290" s="66"/>
      <c r="K290" s="66"/>
      <c r="L290" s="66"/>
      <c r="M290" s="66"/>
      <c r="N290" s="66"/>
      <c r="O290" s="66"/>
      <c r="P290" s="66"/>
      <c r="Q290" s="66"/>
      <c r="R290" s="66"/>
      <c r="S290" s="66"/>
      <c r="T290" s="52" t="s">
        <v>59</v>
      </c>
      <c r="U290" s="96"/>
      <c r="V290" s="81"/>
      <c r="W290" s="82"/>
    </row>
    <row r="291" spans="1:23" s="83" customFormat="1" ht="38.25" hidden="1" x14ac:dyDescent="0.2">
      <c r="A291" s="66" t="s">
        <v>2376</v>
      </c>
      <c r="B291" s="52" t="s">
        <v>480</v>
      </c>
      <c r="C291" s="53" t="s">
        <v>507</v>
      </c>
      <c r="D291" s="52" t="s">
        <v>476</v>
      </c>
      <c r="E291" s="66"/>
      <c r="F291" s="66"/>
      <c r="G291" s="66"/>
      <c r="H291" s="66"/>
      <c r="I291" s="66"/>
      <c r="J291" s="66"/>
      <c r="K291" s="66"/>
      <c r="L291" s="66"/>
      <c r="M291" s="66"/>
      <c r="N291" s="66"/>
      <c r="O291" s="66"/>
      <c r="P291" s="66"/>
      <c r="Q291" s="66"/>
      <c r="R291" s="66"/>
      <c r="S291" s="66"/>
      <c r="T291" s="52" t="s">
        <v>59</v>
      </c>
      <c r="U291" s="96"/>
      <c r="V291" s="81"/>
      <c r="W291" s="82"/>
    </row>
    <row r="292" spans="1:23" s="83" customFormat="1" ht="38.25" hidden="1" x14ac:dyDescent="0.2">
      <c r="A292" s="66" t="s">
        <v>2376</v>
      </c>
      <c r="B292" s="52" t="s">
        <v>480</v>
      </c>
      <c r="C292" s="53" t="s">
        <v>2377</v>
      </c>
      <c r="D292" s="52" t="s">
        <v>476</v>
      </c>
      <c r="E292" s="66"/>
      <c r="F292" s="66"/>
      <c r="G292" s="66"/>
      <c r="H292" s="66"/>
      <c r="I292" s="66"/>
      <c r="J292" s="66"/>
      <c r="K292" s="66"/>
      <c r="L292" s="66"/>
      <c r="M292" s="66"/>
      <c r="N292" s="66"/>
      <c r="O292" s="66"/>
      <c r="P292" s="66"/>
      <c r="Q292" s="66"/>
      <c r="R292" s="66"/>
      <c r="S292" s="66"/>
      <c r="T292" s="52" t="s">
        <v>59</v>
      </c>
      <c r="U292" s="96"/>
      <c r="V292" s="81"/>
      <c r="W292" s="82"/>
    </row>
    <row r="293" spans="1:23" s="83" customFormat="1" ht="38.25" hidden="1" x14ac:dyDescent="0.2">
      <c r="A293" s="66" t="s">
        <v>2376</v>
      </c>
      <c r="B293" s="52" t="s">
        <v>474</v>
      </c>
      <c r="C293" s="53" t="s">
        <v>509</v>
      </c>
      <c r="D293" s="52" t="s">
        <v>476</v>
      </c>
      <c r="E293" s="66"/>
      <c r="F293" s="66"/>
      <c r="G293" s="66"/>
      <c r="H293" s="66"/>
      <c r="I293" s="66"/>
      <c r="J293" s="66"/>
      <c r="K293" s="66"/>
      <c r="L293" s="66"/>
      <c r="M293" s="66"/>
      <c r="N293" s="66"/>
      <c r="O293" s="66"/>
      <c r="P293" s="66"/>
      <c r="Q293" s="66"/>
      <c r="R293" s="66"/>
      <c r="S293" s="66"/>
      <c r="T293" s="52" t="s">
        <v>59</v>
      </c>
      <c r="U293" s="96"/>
      <c r="V293" s="81"/>
      <c r="W293" s="82"/>
    </row>
    <row r="294" spans="1:23" s="83" customFormat="1" ht="38.25" hidden="1" x14ac:dyDescent="0.2">
      <c r="A294" s="66" t="s">
        <v>2376</v>
      </c>
      <c r="B294" s="52" t="s">
        <v>2378</v>
      </c>
      <c r="C294" s="53" t="s">
        <v>511</v>
      </c>
      <c r="D294" s="52" t="s">
        <v>476</v>
      </c>
      <c r="E294" s="66"/>
      <c r="F294" s="66"/>
      <c r="G294" s="66"/>
      <c r="H294" s="66"/>
      <c r="I294" s="66"/>
      <c r="J294" s="66"/>
      <c r="K294" s="66"/>
      <c r="L294" s="66"/>
      <c r="M294" s="66"/>
      <c r="N294" s="66"/>
      <c r="O294" s="66"/>
      <c r="P294" s="66"/>
      <c r="Q294" s="66"/>
      <c r="R294" s="66"/>
      <c r="S294" s="66"/>
      <c r="T294" s="52" t="s">
        <v>59</v>
      </c>
      <c r="U294" s="96"/>
      <c r="V294" s="81"/>
      <c r="W294" s="82"/>
    </row>
    <row r="295" spans="1:23" s="83" customFormat="1" ht="38.25" hidden="1" x14ac:dyDescent="0.2">
      <c r="A295" s="66" t="s">
        <v>2376</v>
      </c>
      <c r="B295" s="52" t="s">
        <v>474</v>
      </c>
      <c r="C295" s="53" t="s">
        <v>513</v>
      </c>
      <c r="D295" s="52" t="s">
        <v>476</v>
      </c>
      <c r="E295" s="66"/>
      <c r="F295" s="66"/>
      <c r="G295" s="66"/>
      <c r="H295" s="66"/>
      <c r="I295" s="66"/>
      <c r="J295" s="66"/>
      <c r="K295" s="66"/>
      <c r="L295" s="66"/>
      <c r="M295" s="66"/>
      <c r="N295" s="66"/>
      <c r="O295" s="66"/>
      <c r="P295" s="66"/>
      <c r="Q295" s="66"/>
      <c r="R295" s="66"/>
      <c r="S295" s="66"/>
      <c r="T295" s="52" t="s">
        <v>59</v>
      </c>
      <c r="U295" s="96"/>
      <c r="V295" s="81"/>
      <c r="W295" s="82"/>
    </row>
    <row r="296" spans="1:23" s="83" customFormat="1" ht="38.25" hidden="1" x14ac:dyDescent="0.2">
      <c r="A296" s="66" t="s">
        <v>2376</v>
      </c>
      <c r="B296" s="52" t="s">
        <v>474</v>
      </c>
      <c r="C296" s="53" t="s">
        <v>518</v>
      </c>
      <c r="D296" s="52" t="s">
        <v>476</v>
      </c>
      <c r="E296" s="66"/>
      <c r="F296" s="66"/>
      <c r="G296" s="66"/>
      <c r="H296" s="66"/>
      <c r="I296" s="66"/>
      <c r="J296" s="66"/>
      <c r="K296" s="66"/>
      <c r="L296" s="66"/>
      <c r="M296" s="66"/>
      <c r="N296" s="66"/>
      <c r="O296" s="66"/>
      <c r="P296" s="66"/>
      <c r="Q296" s="66"/>
      <c r="R296" s="66"/>
      <c r="S296" s="66"/>
      <c r="T296" s="52" t="s">
        <v>59</v>
      </c>
      <c r="U296" s="96"/>
      <c r="V296" s="81"/>
      <c r="W296" s="82"/>
    </row>
    <row r="297" spans="1:23" s="83" customFormat="1" ht="38.25" hidden="1" x14ac:dyDescent="0.2">
      <c r="A297" s="66" t="s">
        <v>2376</v>
      </c>
      <c r="B297" s="52" t="s">
        <v>480</v>
      </c>
      <c r="C297" s="53" t="s">
        <v>521</v>
      </c>
      <c r="D297" s="52" t="s">
        <v>476</v>
      </c>
      <c r="E297" s="66"/>
      <c r="F297" s="66"/>
      <c r="G297" s="66"/>
      <c r="H297" s="66"/>
      <c r="I297" s="66"/>
      <c r="J297" s="66"/>
      <c r="K297" s="66"/>
      <c r="L297" s="66"/>
      <c r="M297" s="66"/>
      <c r="N297" s="66"/>
      <c r="O297" s="66"/>
      <c r="P297" s="66"/>
      <c r="Q297" s="66"/>
      <c r="R297" s="66"/>
      <c r="S297" s="66"/>
      <c r="T297" s="52" t="s">
        <v>59</v>
      </c>
      <c r="U297" s="96"/>
      <c r="V297" s="81"/>
      <c r="W297" s="82"/>
    </row>
    <row r="298" spans="1:23" s="83" customFormat="1" ht="38.25" hidden="1" x14ac:dyDescent="0.2">
      <c r="A298" s="66" t="s">
        <v>2376</v>
      </c>
      <c r="B298" s="52" t="s">
        <v>522</v>
      </c>
      <c r="C298" s="53" t="s">
        <v>523</v>
      </c>
      <c r="D298" s="52" t="s">
        <v>524</v>
      </c>
      <c r="E298" s="66"/>
      <c r="F298" s="66"/>
      <c r="G298" s="66"/>
      <c r="H298" s="66"/>
      <c r="I298" s="66"/>
      <c r="J298" s="66"/>
      <c r="K298" s="66"/>
      <c r="L298" s="66"/>
      <c r="M298" s="66"/>
      <c r="N298" s="66"/>
      <c r="O298" s="66"/>
      <c r="P298" s="66"/>
      <c r="Q298" s="66"/>
      <c r="R298" s="66"/>
      <c r="S298" s="66"/>
      <c r="T298" s="52" t="s">
        <v>59</v>
      </c>
      <c r="U298" s="96"/>
      <c r="V298" s="81"/>
      <c r="W298" s="82"/>
    </row>
    <row r="299" spans="1:23" s="83" customFormat="1" ht="38.25" hidden="1" x14ac:dyDescent="0.2">
      <c r="A299" s="66" t="s">
        <v>2376</v>
      </c>
      <c r="B299" s="52" t="s">
        <v>522</v>
      </c>
      <c r="C299" s="53" t="s">
        <v>525</v>
      </c>
      <c r="D299" s="52" t="s">
        <v>524</v>
      </c>
      <c r="E299" s="66"/>
      <c r="F299" s="66"/>
      <c r="G299" s="66"/>
      <c r="H299" s="66"/>
      <c r="I299" s="66"/>
      <c r="J299" s="66"/>
      <c r="K299" s="66"/>
      <c r="L299" s="66"/>
      <c r="M299" s="66"/>
      <c r="N299" s="66"/>
      <c r="O299" s="66"/>
      <c r="P299" s="66"/>
      <c r="Q299" s="66"/>
      <c r="R299" s="66"/>
      <c r="S299" s="66"/>
      <c r="T299" s="52" t="s">
        <v>59</v>
      </c>
      <c r="U299" s="96"/>
      <c r="V299" s="81"/>
      <c r="W299" s="82"/>
    </row>
    <row r="300" spans="1:23" s="83" customFormat="1" ht="38.25" hidden="1" x14ac:dyDescent="0.2">
      <c r="A300" s="66" t="s">
        <v>2376</v>
      </c>
      <c r="B300" s="52" t="s">
        <v>522</v>
      </c>
      <c r="C300" s="53" t="s">
        <v>526</v>
      </c>
      <c r="D300" s="52" t="s">
        <v>524</v>
      </c>
      <c r="E300" s="66"/>
      <c r="F300" s="66"/>
      <c r="G300" s="66"/>
      <c r="H300" s="66"/>
      <c r="I300" s="66"/>
      <c r="J300" s="66"/>
      <c r="K300" s="66"/>
      <c r="L300" s="66"/>
      <c r="M300" s="66"/>
      <c r="N300" s="66"/>
      <c r="O300" s="66"/>
      <c r="P300" s="66"/>
      <c r="Q300" s="66"/>
      <c r="R300" s="66"/>
      <c r="S300" s="66"/>
      <c r="T300" s="52" t="s">
        <v>59</v>
      </c>
      <c r="U300" s="96"/>
      <c r="V300" s="81"/>
      <c r="W300" s="82"/>
    </row>
    <row r="301" spans="1:23" s="83" customFormat="1" ht="38.25" hidden="1" x14ac:dyDescent="0.2">
      <c r="A301" s="66" t="s">
        <v>2376</v>
      </c>
      <c r="B301" s="52" t="s">
        <v>522</v>
      </c>
      <c r="C301" s="53" t="s">
        <v>527</v>
      </c>
      <c r="D301" s="52" t="s">
        <v>524</v>
      </c>
      <c r="E301" s="66"/>
      <c r="F301" s="66"/>
      <c r="G301" s="66"/>
      <c r="H301" s="66"/>
      <c r="I301" s="66"/>
      <c r="J301" s="66"/>
      <c r="K301" s="66"/>
      <c r="L301" s="66"/>
      <c r="M301" s="66"/>
      <c r="N301" s="66"/>
      <c r="O301" s="66"/>
      <c r="P301" s="66"/>
      <c r="Q301" s="66"/>
      <c r="R301" s="66"/>
      <c r="S301" s="66"/>
      <c r="T301" s="52" t="s">
        <v>59</v>
      </c>
      <c r="U301" s="96"/>
      <c r="V301" s="81"/>
      <c r="W301" s="82"/>
    </row>
    <row r="302" spans="1:23" s="83" customFormat="1" ht="38.25" hidden="1" x14ac:dyDescent="0.2">
      <c r="A302" s="66" t="s">
        <v>2376</v>
      </c>
      <c r="B302" s="52" t="s">
        <v>522</v>
      </c>
      <c r="C302" s="53" t="s">
        <v>528</v>
      </c>
      <c r="D302" s="52" t="s">
        <v>524</v>
      </c>
      <c r="E302" s="66"/>
      <c r="F302" s="66"/>
      <c r="G302" s="66"/>
      <c r="H302" s="66"/>
      <c r="I302" s="66"/>
      <c r="J302" s="66"/>
      <c r="K302" s="66"/>
      <c r="L302" s="66"/>
      <c r="M302" s="66"/>
      <c r="N302" s="66"/>
      <c r="O302" s="66"/>
      <c r="P302" s="66"/>
      <c r="Q302" s="66"/>
      <c r="R302" s="66"/>
      <c r="S302" s="66"/>
      <c r="T302" s="52" t="s">
        <v>59</v>
      </c>
      <c r="U302" s="96"/>
      <c r="V302" s="81"/>
      <c r="W302" s="82"/>
    </row>
    <row r="303" spans="1:23" s="83" customFormat="1" ht="38.25" hidden="1" x14ac:dyDescent="0.2">
      <c r="A303" s="66" t="s">
        <v>2376</v>
      </c>
      <c r="B303" s="52" t="s">
        <v>522</v>
      </c>
      <c r="C303" s="53" t="s">
        <v>2054</v>
      </c>
      <c r="D303" s="52" t="s">
        <v>524</v>
      </c>
      <c r="E303" s="66"/>
      <c r="F303" s="66"/>
      <c r="G303" s="66"/>
      <c r="H303" s="66"/>
      <c r="I303" s="66"/>
      <c r="J303" s="66"/>
      <c r="K303" s="66"/>
      <c r="L303" s="66"/>
      <c r="M303" s="66"/>
      <c r="N303" s="66"/>
      <c r="O303" s="66"/>
      <c r="P303" s="66"/>
      <c r="Q303" s="66"/>
      <c r="R303" s="66"/>
      <c r="S303" s="66"/>
      <c r="T303" s="52" t="s">
        <v>59</v>
      </c>
      <c r="U303" s="96"/>
      <c r="V303" s="81"/>
      <c r="W303" s="82"/>
    </row>
    <row r="304" spans="1:23" s="83" customFormat="1" ht="38.25" hidden="1" x14ac:dyDescent="0.2">
      <c r="A304" s="66" t="s">
        <v>2376</v>
      </c>
      <c r="B304" s="52" t="s">
        <v>522</v>
      </c>
      <c r="C304" s="53" t="s">
        <v>529</v>
      </c>
      <c r="D304" s="52" t="s">
        <v>524</v>
      </c>
      <c r="E304" s="66"/>
      <c r="F304" s="66"/>
      <c r="G304" s="66"/>
      <c r="H304" s="66"/>
      <c r="I304" s="66"/>
      <c r="J304" s="66"/>
      <c r="K304" s="66"/>
      <c r="L304" s="66"/>
      <c r="M304" s="66"/>
      <c r="N304" s="66"/>
      <c r="O304" s="66"/>
      <c r="P304" s="66"/>
      <c r="Q304" s="66"/>
      <c r="R304" s="66"/>
      <c r="S304" s="66"/>
      <c r="T304" s="52" t="s">
        <v>59</v>
      </c>
      <c r="U304" s="96"/>
      <c r="V304" s="81"/>
      <c r="W304" s="82"/>
    </row>
    <row r="305" spans="1:23" s="93" customFormat="1" ht="38.25" hidden="1" x14ac:dyDescent="0.2">
      <c r="A305" s="66" t="s">
        <v>2379</v>
      </c>
      <c r="B305" s="52" t="s">
        <v>2380</v>
      </c>
      <c r="C305" s="53" t="s">
        <v>475</v>
      </c>
      <c r="D305" s="52" t="s">
        <v>476</v>
      </c>
      <c r="E305" s="67"/>
      <c r="F305" s="67"/>
      <c r="G305" s="67"/>
      <c r="H305" s="67"/>
      <c r="I305" s="67"/>
      <c r="J305" s="67"/>
      <c r="K305" s="67"/>
      <c r="L305" s="67"/>
      <c r="M305" s="67"/>
      <c r="N305" s="67"/>
      <c r="O305" s="67"/>
      <c r="P305" s="67"/>
      <c r="Q305" s="67"/>
      <c r="R305" s="67"/>
      <c r="S305" s="67"/>
      <c r="T305" s="67"/>
      <c r="U305" s="97" t="s">
        <v>59</v>
      </c>
      <c r="V305" s="91"/>
      <c r="W305" s="92"/>
    </row>
    <row r="306" spans="1:23" s="93" customFormat="1" ht="38.25" hidden="1" x14ac:dyDescent="0.2">
      <c r="A306" s="66" t="s">
        <v>2379</v>
      </c>
      <c r="B306" s="52" t="s">
        <v>2380</v>
      </c>
      <c r="C306" s="53" t="s">
        <v>479</v>
      </c>
      <c r="D306" s="52" t="s">
        <v>476</v>
      </c>
      <c r="E306" s="67"/>
      <c r="F306" s="67"/>
      <c r="G306" s="67"/>
      <c r="H306" s="67"/>
      <c r="I306" s="67"/>
      <c r="J306" s="67"/>
      <c r="K306" s="67"/>
      <c r="L306" s="67"/>
      <c r="M306" s="67"/>
      <c r="N306" s="67"/>
      <c r="O306" s="67"/>
      <c r="P306" s="67"/>
      <c r="Q306" s="67"/>
      <c r="R306" s="67"/>
      <c r="S306" s="67"/>
      <c r="T306" s="67"/>
      <c r="U306" s="97" t="s">
        <v>59</v>
      </c>
      <c r="V306" s="91"/>
      <c r="W306" s="92"/>
    </row>
    <row r="307" spans="1:23" s="93" customFormat="1" ht="38.25" hidden="1" x14ac:dyDescent="0.2">
      <c r="A307" s="66" t="s">
        <v>2379</v>
      </c>
      <c r="B307" s="52" t="s">
        <v>2380</v>
      </c>
      <c r="C307" s="53" t="s">
        <v>481</v>
      </c>
      <c r="D307" s="52" t="s">
        <v>476</v>
      </c>
      <c r="E307" s="67"/>
      <c r="F307" s="67"/>
      <c r="G307" s="67"/>
      <c r="H307" s="67"/>
      <c r="I307" s="67"/>
      <c r="J307" s="67"/>
      <c r="K307" s="67"/>
      <c r="L307" s="67"/>
      <c r="M307" s="67"/>
      <c r="N307" s="67"/>
      <c r="O307" s="67"/>
      <c r="P307" s="67"/>
      <c r="Q307" s="67"/>
      <c r="R307" s="67"/>
      <c r="S307" s="67"/>
      <c r="T307" s="67"/>
      <c r="U307" s="97" t="s">
        <v>59</v>
      </c>
      <c r="V307" s="91"/>
      <c r="W307" s="92"/>
    </row>
    <row r="308" spans="1:23" s="93" customFormat="1" ht="38.25" hidden="1" x14ac:dyDescent="0.2">
      <c r="A308" s="66" t="s">
        <v>2379</v>
      </c>
      <c r="B308" s="52" t="s">
        <v>2380</v>
      </c>
      <c r="C308" s="53" t="s">
        <v>482</v>
      </c>
      <c r="D308" s="52" t="s">
        <v>476</v>
      </c>
      <c r="E308" s="67"/>
      <c r="F308" s="67"/>
      <c r="G308" s="67"/>
      <c r="H308" s="67"/>
      <c r="I308" s="67"/>
      <c r="J308" s="67"/>
      <c r="K308" s="67"/>
      <c r="L308" s="67"/>
      <c r="M308" s="67"/>
      <c r="N308" s="67"/>
      <c r="O308" s="67"/>
      <c r="P308" s="67"/>
      <c r="Q308" s="67"/>
      <c r="R308" s="67"/>
      <c r="S308" s="67"/>
      <c r="T308" s="67"/>
      <c r="U308" s="97" t="s">
        <v>59</v>
      </c>
      <c r="V308" s="91"/>
      <c r="W308" s="92"/>
    </row>
    <row r="309" spans="1:23" s="93" customFormat="1" ht="38.25" hidden="1" x14ac:dyDescent="0.2">
      <c r="A309" s="66" t="s">
        <v>2379</v>
      </c>
      <c r="B309" s="52" t="s">
        <v>2380</v>
      </c>
      <c r="C309" s="53" t="s">
        <v>2055</v>
      </c>
      <c r="D309" s="52" t="s">
        <v>476</v>
      </c>
      <c r="E309" s="67"/>
      <c r="F309" s="67"/>
      <c r="G309" s="67"/>
      <c r="H309" s="67"/>
      <c r="I309" s="67"/>
      <c r="J309" s="67"/>
      <c r="K309" s="67"/>
      <c r="L309" s="67"/>
      <c r="M309" s="67"/>
      <c r="N309" s="67"/>
      <c r="O309" s="67"/>
      <c r="P309" s="67"/>
      <c r="Q309" s="67"/>
      <c r="R309" s="67"/>
      <c r="S309" s="67"/>
      <c r="T309" s="67"/>
      <c r="U309" s="97" t="s">
        <v>59</v>
      </c>
      <c r="V309" s="91"/>
      <c r="W309" s="92"/>
    </row>
    <row r="310" spans="1:23" s="93" customFormat="1" ht="38.25" hidden="1" x14ac:dyDescent="0.2">
      <c r="A310" s="66" t="s">
        <v>2379</v>
      </c>
      <c r="B310" s="52" t="s">
        <v>2380</v>
      </c>
      <c r="C310" s="53" t="s">
        <v>483</v>
      </c>
      <c r="D310" s="52" t="s">
        <v>476</v>
      </c>
      <c r="E310" s="67"/>
      <c r="F310" s="67"/>
      <c r="G310" s="67"/>
      <c r="H310" s="67"/>
      <c r="I310" s="67"/>
      <c r="J310" s="67"/>
      <c r="K310" s="67"/>
      <c r="L310" s="67"/>
      <c r="M310" s="67"/>
      <c r="N310" s="67"/>
      <c r="O310" s="67"/>
      <c r="P310" s="67"/>
      <c r="Q310" s="67"/>
      <c r="R310" s="67"/>
      <c r="S310" s="67"/>
      <c r="T310" s="67"/>
      <c r="U310" s="97" t="s">
        <v>59</v>
      </c>
      <c r="V310" s="91"/>
      <c r="W310" s="92"/>
    </row>
    <row r="311" spans="1:23" s="93" customFormat="1" ht="38.25" hidden="1" x14ac:dyDescent="0.2">
      <c r="A311" s="66" t="s">
        <v>2379</v>
      </c>
      <c r="B311" s="52" t="s">
        <v>2380</v>
      </c>
      <c r="C311" s="53" t="s">
        <v>484</v>
      </c>
      <c r="D311" s="52" t="s">
        <v>476</v>
      </c>
      <c r="E311" s="67"/>
      <c r="F311" s="67"/>
      <c r="G311" s="67"/>
      <c r="H311" s="67"/>
      <c r="I311" s="67"/>
      <c r="J311" s="67"/>
      <c r="K311" s="67"/>
      <c r="L311" s="67"/>
      <c r="M311" s="67"/>
      <c r="N311" s="67"/>
      <c r="O311" s="67"/>
      <c r="P311" s="67"/>
      <c r="Q311" s="67"/>
      <c r="R311" s="67"/>
      <c r="S311" s="67"/>
      <c r="T311" s="67"/>
      <c r="U311" s="97" t="s">
        <v>59</v>
      </c>
      <c r="V311" s="91"/>
      <c r="W311" s="92"/>
    </row>
    <row r="312" spans="1:23" s="93" customFormat="1" ht="38.25" hidden="1" x14ac:dyDescent="0.2">
      <c r="A312" s="66" t="s">
        <v>2379</v>
      </c>
      <c r="B312" s="52" t="s">
        <v>2380</v>
      </c>
      <c r="C312" s="53" t="s">
        <v>493</v>
      </c>
      <c r="D312" s="52" t="s">
        <v>476</v>
      </c>
      <c r="E312" s="67"/>
      <c r="F312" s="67"/>
      <c r="G312" s="67"/>
      <c r="H312" s="67"/>
      <c r="I312" s="67"/>
      <c r="J312" s="67"/>
      <c r="K312" s="67"/>
      <c r="L312" s="67"/>
      <c r="M312" s="67"/>
      <c r="N312" s="67"/>
      <c r="O312" s="67"/>
      <c r="P312" s="67"/>
      <c r="Q312" s="67"/>
      <c r="R312" s="67"/>
      <c r="S312" s="67"/>
      <c r="T312" s="67"/>
      <c r="U312" s="97" t="s">
        <v>59</v>
      </c>
      <c r="V312" s="91"/>
      <c r="W312" s="92"/>
    </row>
    <row r="313" spans="1:23" s="93" customFormat="1" ht="38.25" hidden="1" x14ac:dyDescent="0.2">
      <c r="A313" s="66" t="s">
        <v>2379</v>
      </c>
      <c r="B313" s="52" t="s">
        <v>2380</v>
      </c>
      <c r="C313" s="53" t="s">
        <v>494</v>
      </c>
      <c r="D313" s="52" t="s">
        <v>476</v>
      </c>
      <c r="E313" s="67"/>
      <c r="F313" s="67"/>
      <c r="G313" s="67"/>
      <c r="H313" s="67"/>
      <c r="I313" s="67"/>
      <c r="J313" s="67"/>
      <c r="K313" s="67"/>
      <c r="L313" s="67"/>
      <c r="M313" s="67"/>
      <c r="N313" s="67"/>
      <c r="O313" s="67"/>
      <c r="P313" s="67"/>
      <c r="Q313" s="67"/>
      <c r="R313" s="67"/>
      <c r="S313" s="67"/>
      <c r="T313" s="67"/>
      <c r="U313" s="97" t="s">
        <v>59</v>
      </c>
      <c r="V313" s="91"/>
      <c r="W313" s="92"/>
    </row>
    <row r="314" spans="1:23" s="93" customFormat="1" ht="38.25" hidden="1" x14ac:dyDescent="0.2">
      <c r="A314" s="66" t="s">
        <v>2379</v>
      </c>
      <c r="B314" s="52" t="s">
        <v>2380</v>
      </c>
      <c r="C314" s="53" t="s">
        <v>907</v>
      </c>
      <c r="D314" s="52" t="s">
        <v>476</v>
      </c>
      <c r="E314" s="67"/>
      <c r="F314" s="67"/>
      <c r="G314" s="67"/>
      <c r="H314" s="67"/>
      <c r="I314" s="67"/>
      <c r="J314" s="67"/>
      <c r="K314" s="67"/>
      <c r="L314" s="67"/>
      <c r="M314" s="67"/>
      <c r="N314" s="67"/>
      <c r="O314" s="67"/>
      <c r="P314" s="67"/>
      <c r="Q314" s="67"/>
      <c r="R314" s="67"/>
      <c r="S314" s="67"/>
      <c r="T314" s="67"/>
      <c r="U314" s="97" t="s">
        <v>59</v>
      </c>
      <c r="V314" s="91"/>
      <c r="W314" s="92"/>
    </row>
    <row r="315" spans="1:23" s="93" customFormat="1" ht="38.25" hidden="1" x14ac:dyDescent="0.2">
      <c r="A315" s="66" t="s">
        <v>2379</v>
      </c>
      <c r="B315" s="52" t="s">
        <v>2380</v>
      </c>
      <c r="C315" s="53" t="s">
        <v>496</v>
      </c>
      <c r="D315" s="52" t="s">
        <v>476</v>
      </c>
      <c r="E315" s="67"/>
      <c r="F315" s="67"/>
      <c r="G315" s="67"/>
      <c r="H315" s="67"/>
      <c r="I315" s="67"/>
      <c r="J315" s="67"/>
      <c r="K315" s="67"/>
      <c r="L315" s="67"/>
      <c r="M315" s="67"/>
      <c r="N315" s="67"/>
      <c r="O315" s="67"/>
      <c r="P315" s="67"/>
      <c r="Q315" s="67"/>
      <c r="R315" s="67"/>
      <c r="S315" s="67"/>
      <c r="T315" s="67"/>
      <c r="U315" s="97" t="s">
        <v>59</v>
      </c>
      <c r="V315" s="91"/>
      <c r="W315" s="92"/>
    </row>
    <row r="316" spans="1:23" s="93" customFormat="1" ht="38.25" hidden="1" x14ac:dyDescent="0.2">
      <c r="A316" s="66" t="s">
        <v>2379</v>
      </c>
      <c r="B316" s="52" t="s">
        <v>2380</v>
      </c>
      <c r="C316" s="53" t="s">
        <v>497</v>
      </c>
      <c r="D316" s="52" t="s">
        <v>476</v>
      </c>
      <c r="E316" s="67"/>
      <c r="F316" s="67"/>
      <c r="G316" s="67"/>
      <c r="H316" s="67"/>
      <c r="I316" s="67"/>
      <c r="J316" s="67"/>
      <c r="K316" s="67"/>
      <c r="L316" s="67"/>
      <c r="M316" s="67"/>
      <c r="N316" s="67"/>
      <c r="O316" s="67"/>
      <c r="P316" s="67"/>
      <c r="Q316" s="67"/>
      <c r="R316" s="67"/>
      <c r="S316" s="67"/>
      <c r="T316" s="67"/>
      <c r="U316" s="97" t="s">
        <v>59</v>
      </c>
      <c r="V316" s="91"/>
      <c r="W316" s="92"/>
    </row>
    <row r="317" spans="1:23" s="93" customFormat="1" ht="38.25" hidden="1" x14ac:dyDescent="0.2">
      <c r="A317" s="66" t="s">
        <v>2379</v>
      </c>
      <c r="B317" s="52" t="s">
        <v>2380</v>
      </c>
      <c r="C317" s="53" t="s">
        <v>498</v>
      </c>
      <c r="D317" s="52" t="s">
        <v>476</v>
      </c>
      <c r="E317" s="67"/>
      <c r="F317" s="67"/>
      <c r="G317" s="67"/>
      <c r="H317" s="67"/>
      <c r="I317" s="67"/>
      <c r="J317" s="67"/>
      <c r="K317" s="67"/>
      <c r="L317" s="67"/>
      <c r="M317" s="67"/>
      <c r="N317" s="67"/>
      <c r="O317" s="67"/>
      <c r="P317" s="67"/>
      <c r="Q317" s="67"/>
      <c r="R317" s="67"/>
      <c r="S317" s="67"/>
      <c r="T317" s="67"/>
      <c r="U317" s="97" t="s">
        <v>59</v>
      </c>
      <c r="V317" s="91"/>
      <c r="W317" s="92"/>
    </row>
    <row r="318" spans="1:23" s="93" customFormat="1" ht="38.25" hidden="1" x14ac:dyDescent="0.2">
      <c r="A318" s="66" t="s">
        <v>2379</v>
      </c>
      <c r="B318" s="52" t="s">
        <v>2380</v>
      </c>
      <c r="C318" s="53" t="s">
        <v>500</v>
      </c>
      <c r="D318" s="52" t="s">
        <v>476</v>
      </c>
      <c r="E318" s="67"/>
      <c r="F318" s="67"/>
      <c r="G318" s="67"/>
      <c r="H318" s="67"/>
      <c r="I318" s="67"/>
      <c r="J318" s="67"/>
      <c r="K318" s="67"/>
      <c r="L318" s="67"/>
      <c r="M318" s="67"/>
      <c r="N318" s="67"/>
      <c r="O318" s="67"/>
      <c r="P318" s="67"/>
      <c r="Q318" s="67"/>
      <c r="R318" s="67"/>
      <c r="S318" s="67"/>
      <c r="T318" s="67"/>
      <c r="U318" s="97" t="s">
        <v>59</v>
      </c>
      <c r="V318" s="91"/>
      <c r="W318" s="92"/>
    </row>
    <row r="319" spans="1:23" s="93" customFormat="1" ht="38.25" hidden="1" x14ac:dyDescent="0.2">
      <c r="A319" s="66" t="s">
        <v>2379</v>
      </c>
      <c r="B319" s="52" t="s">
        <v>2380</v>
      </c>
      <c r="C319" s="53" t="s">
        <v>503</v>
      </c>
      <c r="D319" s="52" t="s">
        <v>476</v>
      </c>
      <c r="E319" s="67"/>
      <c r="F319" s="67"/>
      <c r="G319" s="67"/>
      <c r="H319" s="67"/>
      <c r="I319" s="67"/>
      <c r="J319" s="67"/>
      <c r="K319" s="67"/>
      <c r="L319" s="67"/>
      <c r="M319" s="67"/>
      <c r="N319" s="67"/>
      <c r="O319" s="67"/>
      <c r="P319" s="67"/>
      <c r="Q319" s="67"/>
      <c r="R319" s="67"/>
      <c r="S319" s="67"/>
      <c r="T319" s="67"/>
      <c r="U319" s="97" t="s">
        <v>59</v>
      </c>
      <c r="V319" s="91"/>
      <c r="W319" s="92"/>
    </row>
    <row r="320" spans="1:23" s="93" customFormat="1" ht="38.25" hidden="1" x14ac:dyDescent="0.2">
      <c r="A320" s="66" t="s">
        <v>2379</v>
      </c>
      <c r="B320" s="52" t="s">
        <v>2380</v>
      </c>
      <c r="C320" s="53" t="s">
        <v>504</v>
      </c>
      <c r="D320" s="52" t="s">
        <v>476</v>
      </c>
      <c r="E320" s="67"/>
      <c r="F320" s="67"/>
      <c r="G320" s="67"/>
      <c r="H320" s="67"/>
      <c r="I320" s="67"/>
      <c r="J320" s="67"/>
      <c r="K320" s="67"/>
      <c r="L320" s="67"/>
      <c r="M320" s="67"/>
      <c r="N320" s="67"/>
      <c r="O320" s="67"/>
      <c r="P320" s="67"/>
      <c r="Q320" s="67"/>
      <c r="R320" s="67"/>
      <c r="S320" s="67"/>
      <c r="T320" s="67"/>
      <c r="U320" s="97" t="s">
        <v>59</v>
      </c>
      <c r="V320" s="91"/>
      <c r="W320" s="92"/>
    </row>
    <row r="321" spans="1:23" s="93" customFormat="1" ht="38.25" hidden="1" x14ac:dyDescent="0.2">
      <c r="A321" s="66" t="s">
        <v>2379</v>
      </c>
      <c r="B321" s="52" t="s">
        <v>2380</v>
      </c>
      <c r="C321" s="53" t="s">
        <v>505</v>
      </c>
      <c r="D321" s="52" t="s">
        <v>476</v>
      </c>
      <c r="E321" s="67"/>
      <c r="F321" s="67"/>
      <c r="G321" s="67"/>
      <c r="H321" s="67"/>
      <c r="I321" s="67"/>
      <c r="J321" s="67"/>
      <c r="K321" s="67"/>
      <c r="L321" s="67"/>
      <c r="M321" s="67"/>
      <c r="N321" s="67"/>
      <c r="O321" s="67"/>
      <c r="P321" s="67"/>
      <c r="Q321" s="67"/>
      <c r="R321" s="67"/>
      <c r="S321" s="67"/>
      <c r="T321" s="67"/>
      <c r="U321" s="97" t="s">
        <v>59</v>
      </c>
      <c r="V321" s="91"/>
      <c r="W321" s="92"/>
    </row>
    <row r="322" spans="1:23" s="93" customFormat="1" ht="38.25" hidden="1" x14ac:dyDescent="0.2">
      <c r="A322" s="66" t="s">
        <v>2379</v>
      </c>
      <c r="B322" s="52" t="s">
        <v>2380</v>
      </c>
      <c r="C322" s="53" t="s">
        <v>509</v>
      </c>
      <c r="D322" s="52" t="s">
        <v>476</v>
      </c>
      <c r="E322" s="67"/>
      <c r="F322" s="67"/>
      <c r="G322" s="67"/>
      <c r="H322" s="67"/>
      <c r="I322" s="67"/>
      <c r="J322" s="67"/>
      <c r="K322" s="67"/>
      <c r="L322" s="67"/>
      <c r="M322" s="67"/>
      <c r="N322" s="67"/>
      <c r="O322" s="67"/>
      <c r="P322" s="67"/>
      <c r="Q322" s="67"/>
      <c r="R322" s="67"/>
      <c r="S322" s="67"/>
      <c r="T322" s="67"/>
      <c r="U322" s="97" t="s">
        <v>59</v>
      </c>
      <c r="V322" s="91"/>
      <c r="W322" s="92"/>
    </row>
    <row r="323" spans="1:23" s="93" customFormat="1" ht="38.25" hidden="1" x14ac:dyDescent="0.2">
      <c r="A323" s="66" t="s">
        <v>2379</v>
      </c>
      <c r="B323" s="52" t="s">
        <v>2380</v>
      </c>
      <c r="C323" s="53" t="s">
        <v>2374</v>
      </c>
      <c r="D323" s="52" t="s">
        <v>476</v>
      </c>
      <c r="E323" s="67"/>
      <c r="F323" s="67"/>
      <c r="G323" s="67"/>
      <c r="H323" s="67"/>
      <c r="I323" s="67"/>
      <c r="J323" s="67"/>
      <c r="K323" s="67"/>
      <c r="L323" s="67"/>
      <c r="M323" s="67"/>
      <c r="N323" s="67"/>
      <c r="O323" s="67"/>
      <c r="P323" s="67"/>
      <c r="Q323" s="67"/>
      <c r="R323" s="67"/>
      <c r="S323" s="67"/>
      <c r="T323" s="67"/>
      <c r="U323" s="97" t="s">
        <v>59</v>
      </c>
      <c r="V323" s="91"/>
      <c r="W323" s="92"/>
    </row>
    <row r="324" spans="1:23" s="93" customFormat="1" ht="38.25" hidden="1" x14ac:dyDescent="0.2">
      <c r="A324" s="66" t="s">
        <v>2379</v>
      </c>
      <c r="B324" s="52" t="s">
        <v>2380</v>
      </c>
      <c r="C324" s="53" t="s">
        <v>512</v>
      </c>
      <c r="D324" s="52" t="s">
        <v>476</v>
      </c>
      <c r="E324" s="67"/>
      <c r="F324" s="67"/>
      <c r="G324" s="67"/>
      <c r="H324" s="67"/>
      <c r="I324" s="67"/>
      <c r="J324" s="67"/>
      <c r="K324" s="67"/>
      <c r="L324" s="67"/>
      <c r="M324" s="67"/>
      <c r="N324" s="67"/>
      <c r="O324" s="67"/>
      <c r="P324" s="67"/>
      <c r="Q324" s="67"/>
      <c r="R324" s="67"/>
      <c r="S324" s="67"/>
      <c r="T324" s="67"/>
      <c r="U324" s="97" t="s">
        <v>59</v>
      </c>
      <c r="V324" s="91"/>
      <c r="W324" s="92"/>
    </row>
    <row r="325" spans="1:23" s="93" customFormat="1" ht="38.25" hidden="1" x14ac:dyDescent="0.2">
      <c r="A325" s="66" t="s">
        <v>2379</v>
      </c>
      <c r="B325" s="52" t="s">
        <v>2380</v>
      </c>
      <c r="C325" s="53" t="s">
        <v>513</v>
      </c>
      <c r="D325" s="52" t="s">
        <v>476</v>
      </c>
      <c r="E325" s="67"/>
      <c r="F325" s="67"/>
      <c r="G325" s="67"/>
      <c r="H325" s="67"/>
      <c r="I325" s="67"/>
      <c r="J325" s="67"/>
      <c r="K325" s="67"/>
      <c r="L325" s="67"/>
      <c r="M325" s="67"/>
      <c r="N325" s="67"/>
      <c r="O325" s="67"/>
      <c r="P325" s="67"/>
      <c r="Q325" s="67"/>
      <c r="R325" s="67"/>
      <c r="S325" s="67"/>
      <c r="T325" s="67"/>
      <c r="U325" s="97" t="s">
        <v>59</v>
      </c>
      <c r="V325" s="91"/>
      <c r="W325" s="92"/>
    </row>
    <row r="326" spans="1:23" s="93" customFormat="1" ht="51" hidden="1" x14ac:dyDescent="0.2">
      <c r="A326" s="66" t="s">
        <v>2379</v>
      </c>
      <c r="B326" s="52" t="s">
        <v>2380</v>
      </c>
      <c r="C326" s="53" t="s">
        <v>2381</v>
      </c>
      <c r="D326" s="52" t="s">
        <v>476</v>
      </c>
      <c r="E326" s="67"/>
      <c r="F326" s="67"/>
      <c r="G326" s="67"/>
      <c r="H326" s="67"/>
      <c r="I326" s="67"/>
      <c r="J326" s="67"/>
      <c r="K326" s="67"/>
      <c r="L326" s="67"/>
      <c r="M326" s="67"/>
      <c r="N326" s="67"/>
      <c r="O326" s="67"/>
      <c r="P326" s="67"/>
      <c r="Q326" s="67"/>
      <c r="R326" s="67"/>
      <c r="S326" s="67"/>
      <c r="T326" s="67"/>
      <c r="U326" s="97" t="s">
        <v>59</v>
      </c>
      <c r="V326" s="91"/>
      <c r="W326" s="92"/>
    </row>
    <row r="327" spans="1:23" s="93" customFormat="1" ht="51" hidden="1" x14ac:dyDescent="0.2">
      <c r="A327" s="66" t="s">
        <v>2379</v>
      </c>
      <c r="B327" s="52" t="s">
        <v>2380</v>
      </c>
      <c r="C327" s="53" t="s">
        <v>2382</v>
      </c>
      <c r="D327" s="52" t="s">
        <v>476</v>
      </c>
      <c r="E327" s="67"/>
      <c r="F327" s="67"/>
      <c r="G327" s="67"/>
      <c r="H327" s="67"/>
      <c r="I327" s="67"/>
      <c r="J327" s="67"/>
      <c r="K327" s="67"/>
      <c r="L327" s="67"/>
      <c r="M327" s="67"/>
      <c r="N327" s="67"/>
      <c r="O327" s="67"/>
      <c r="P327" s="67"/>
      <c r="Q327" s="67"/>
      <c r="R327" s="67"/>
      <c r="S327" s="67"/>
      <c r="T327" s="67"/>
      <c r="U327" s="97" t="s">
        <v>59</v>
      </c>
      <c r="V327" s="91"/>
      <c r="W327" s="92"/>
    </row>
    <row r="328" spans="1:23" s="93" customFormat="1" ht="38.25" hidden="1" x14ac:dyDescent="0.2">
      <c r="A328" s="66" t="s">
        <v>2379</v>
      </c>
      <c r="B328" s="52" t="s">
        <v>2380</v>
      </c>
      <c r="C328" s="53" t="s">
        <v>516</v>
      </c>
      <c r="D328" s="52" t="s">
        <v>476</v>
      </c>
      <c r="E328" s="67"/>
      <c r="F328" s="67"/>
      <c r="G328" s="67"/>
      <c r="H328" s="67"/>
      <c r="I328" s="67"/>
      <c r="J328" s="67"/>
      <c r="K328" s="67"/>
      <c r="L328" s="67"/>
      <c r="M328" s="67"/>
      <c r="N328" s="67"/>
      <c r="O328" s="67"/>
      <c r="P328" s="67"/>
      <c r="Q328" s="67"/>
      <c r="R328" s="67"/>
      <c r="S328" s="67"/>
      <c r="T328" s="67"/>
      <c r="U328" s="97" t="s">
        <v>59</v>
      </c>
      <c r="V328" s="91"/>
      <c r="W328" s="92"/>
    </row>
    <row r="329" spans="1:23" s="93" customFormat="1" ht="51" hidden="1" x14ac:dyDescent="0.2">
      <c r="A329" s="66" t="s">
        <v>2379</v>
      </c>
      <c r="B329" s="52" t="s">
        <v>2380</v>
      </c>
      <c r="C329" s="53" t="s">
        <v>517</v>
      </c>
      <c r="D329" s="52" t="s">
        <v>476</v>
      </c>
      <c r="E329" s="67"/>
      <c r="F329" s="67"/>
      <c r="G329" s="67"/>
      <c r="H329" s="67"/>
      <c r="I329" s="67"/>
      <c r="J329" s="67"/>
      <c r="K329" s="67"/>
      <c r="L329" s="67"/>
      <c r="M329" s="67"/>
      <c r="N329" s="67"/>
      <c r="O329" s="67"/>
      <c r="P329" s="67"/>
      <c r="Q329" s="67"/>
      <c r="R329" s="67"/>
      <c r="S329" s="67"/>
      <c r="T329" s="67"/>
      <c r="U329" s="97" t="s">
        <v>59</v>
      </c>
      <c r="V329" s="91"/>
      <c r="W329" s="92"/>
    </row>
    <row r="330" spans="1:23" s="93" customFormat="1" ht="38.25" hidden="1" x14ac:dyDescent="0.2">
      <c r="A330" s="66" t="s">
        <v>2379</v>
      </c>
      <c r="B330" s="52" t="s">
        <v>2380</v>
      </c>
      <c r="C330" s="53" t="s">
        <v>518</v>
      </c>
      <c r="D330" s="52" t="s">
        <v>476</v>
      </c>
      <c r="E330" s="67"/>
      <c r="F330" s="67"/>
      <c r="G330" s="67"/>
      <c r="H330" s="67"/>
      <c r="I330" s="67"/>
      <c r="J330" s="67"/>
      <c r="K330" s="67"/>
      <c r="L330" s="67"/>
      <c r="M330" s="67"/>
      <c r="N330" s="67"/>
      <c r="O330" s="67"/>
      <c r="P330" s="67"/>
      <c r="Q330" s="67"/>
      <c r="R330" s="67"/>
      <c r="S330" s="67"/>
      <c r="T330" s="67"/>
      <c r="U330" s="97" t="s">
        <v>59</v>
      </c>
      <c r="V330" s="91"/>
      <c r="W330" s="92"/>
    </row>
    <row r="331" spans="1:23" s="93" customFormat="1" ht="51" hidden="1" x14ac:dyDescent="0.2">
      <c r="A331" s="66" t="s">
        <v>2379</v>
      </c>
      <c r="B331" s="52" t="s">
        <v>2380</v>
      </c>
      <c r="C331" s="53" t="s">
        <v>2383</v>
      </c>
      <c r="D331" s="52" t="s">
        <v>476</v>
      </c>
      <c r="E331" s="67"/>
      <c r="F331" s="67"/>
      <c r="G331" s="67"/>
      <c r="H331" s="67"/>
      <c r="I331" s="67"/>
      <c r="J331" s="67"/>
      <c r="K331" s="67"/>
      <c r="L331" s="67"/>
      <c r="M331" s="67"/>
      <c r="N331" s="67"/>
      <c r="O331" s="67"/>
      <c r="P331" s="67"/>
      <c r="Q331" s="67"/>
      <c r="R331" s="67"/>
      <c r="S331" s="67"/>
      <c r="T331" s="67"/>
      <c r="U331" s="97" t="s">
        <v>59</v>
      </c>
      <c r="V331" s="91"/>
      <c r="W331" s="92"/>
    </row>
    <row r="332" spans="1:23" s="93" customFormat="1" ht="51" hidden="1" x14ac:dyDescent="0.2">
      <c r="A332" s="66" t="s">
        <v>2379</v>
      </c>
      <c r="B332" s="52" t="s">
        <v>2380</v>
      </c>
      <c r="C332" s="53" t="s">
        <v>2384</v>
      </c>
      <c r="D332" s="52" t="s">
        <v>476</v>
      </c>
      <c r="E332" s="67"/>
      <c r="F332" s="67"/>
      <c r="G332" s="67"/>
      <c r="H332" s="67"/>
      <c r="I332" s="67"/>
      <c r="J332" s="67"/>
      <c r="K332" s="67"/>
      <c r="L332" s="67"/>
      <c r="M332" s="67"/>
      <c r="N332" s="67"/>
      <c r="O332" s="67"/>
      <c r="P332" s="67"/>
      <c r="Q332" s="67"/>
      <c r="R332" s="67"/>
      <c r="S332" s="67"/>
      <c r="T332" s="67"/>
      <c r="U332" s="97" t="s">
        <v>59</v>
      </c>
      <c r="V332" s="91"/>
      <c r="W332" s="92"/>
    </row>
    <row r="333" spans="1:23" s="93" customFormat="1" ht="38.25" hidden="1" x14ac:dyDescent="0.2">
      <c r="A333" s="66" t="s">
        <v>2379</v>
      </c>
      <c r="B333" s="52" t="s">
        <v>2380</v>
      </c>
      <c r="C333" s="53" t="s">
        <v>519</v>
      </c>
      <c r="D333" s="52" t="s">
        <v>476</v>
      </c>
      <c r="E333" s="67"/>
      <c r="F333" s="67"/>
      <c r="G333" s="67"/>
      <c r="H333" s="67"/>
      <c r="I333" s="67"/>
      <c r="J333" s="67"/>
      <c r="K333" s="67"/>
      <c r="L333" s="67"/>
      <c r="M333" s="67"/>
      <c r="N333" s="67"/>
      <c r="O333" s="67"/>
      <c r="P333" s="67"/>
      <c r="Q333" s="67"/>
      <c r="R333" s="67"/>
      <c r="S333" s="67"/>
      <c r="T333" s="67"/>
      <c r="U333" s="97" t="s">
        <v>59</v>
      </c>
      <c r="V333" s="91"/>
      <c r="W333" s="92"/>
    </row>
    <row r="334" spans="1:23" s="93" customFormat="1" ht="51" hidden="1" x14ac:dyDescent="0.2">
      <c r="A334" s="66" t="s">
        <v>2379</v>
      </c>
      <c r="B334" s="52" t="s">
        <v>2380</v>
      </c>
      <c r="C334" s="53" t="s">
        <v>520</v>
      </c>
      <c r="D334" s="52" t="s">
        <v>476</v>
      </c>
      <c r="E334" s="67"/>
      <c r="F334" s="67"/>
      <c r="G334" s="67"/>
      <c r="H334" s="67"/>
      <c r="I334" s="67"/>
      <c r="J334" s="67"/>
      <c r="K334" s="67"/>
      <c r="L334" s="67"/>
      <c r="M334" s="67"/>
      <c r="N334" s="67"/>
      <c r="O334" s="67"/>
      <c r="P334" s="67"/>
      <c r="Q334" s="67"/>
      <c r="R334" s="67"/>
      <c r="S334" s="67"/>
      <c r="T334" s="67"/>
      <c r="U334" s="97" t="s">
        <v>59</v>
      </c>
      <c r="V334" s="91"/>
      <c r="W334" s="92"/>
    </row>
    <row r="335" spans="1:23" s="93" customFormat="1" ht="38.25" hidden="1" x14ac:dyDescent="0.2">
      <c r="A335" s="66" t="s">
        <v>2379</v>
      </c>
      <c r="B335" s="52" t="s">
        <v>2380</v>
      </c>
      <c r="C335" s="53" t="s">
        <v>521</v>
      </c>
      <c r="D335" s="52" t="s">
        <v>476</v>
      </c>
      <c r="E335" s="67"/>
      <c r="F335" s="67"/>
      <c r="G335" s="67"/>
      <c r="H335" s="67"/>
      <c r="I335" s="67"/>
      <c r="J335" s="67"/>
      <c r="K335" s="67"/>
      <c r="L335" s="67"/>
      <c r="M335" s="67"/>
      <c r="N335" s="67"/>
      <c r="O335" s="67"/>
      <c r="P335" s="67"/>
      <c r="Q335" s="67"/>
      <c r="R335" s="67"/>
      <c r="S335" s="67"/>
      <c r="T335" s="67"/>
      <c r="U335" s="97" t="s">
        <v>59</v>
      </c>
      <c r="V335" s="91"/>
      <c r="W335" s="92"/>
    </row>
    <row r="336" spans="1:23" s="93" customFormat="1" ht="38.25" hidden="1" x14ac:dyDescent="0.2">
      <c r="A336" s="66" t="s">
        <v>2379</v>
      </c>
      <c r="B336" s="52" t="s">
        <v>522</v>
      </c>
      <c r="C336" s="53" t="s">
        <v>523</v>
      </c>
      <c r="D336" s="52" t="s">
        <v>524</v>
      </c>
      <c r="E336" s="67"/>
      <c r="F336" s="67"/>
      <c r="G336" s="67"/>
      <c r="H336" s="67"/>
      <c r="I336" s="67"/>
      <c r="J336" s="67"/>
      <c r="K336" s="67"/>
      <c r="L336" s="67"/>
      <c r="M336" s="67"/>
      <c r="N336" s="67"/>
      <c r="O336" s="67"/>
      <c r="P336" s="67"/>
      <c r="Q336" s="67"/>
      <c r="R336" s="67"/>
      <c r="S336" s="67"/>
      <c r="T336" s="67"/>
      <c r="U336" s="97" t="s">
        <v>59</v>
      </c>
      <c r="V336" s="91"/>
      <c r="W336" s="92"/>
    </row>
    <row r="337" spans="1:23" s="93" customFormat="1" ht="38.25" hidden="1" x14ac:dyDescent="0.2">
      <c r="A337" s="66" t="s">
        <v>2379</v>
      </c>
      <c r="B337" s="52" t="s">
        <v>522</v>
      </c>
      <c r="C337" s="53" t="s">
        <v>525</v>
      </c>
      <c r="D337" s="52" t="s">
        <v>524</v>
      </c>
      <c r="E337" s="67"/>
      <c r="F337" s="67"/>
      <c r="G337" s="67"/>
      <c r="H337" s="67"/>
      <c r="I337" s="67"/>
      <c r="J337" s="67"/>
      <c r="K337" s="67"/>
      <c r="L337" s="67"/>
      <c r="M337" s="67"/>
      <c r="N337" s="67"/>
      <c r="O337" s="67"/>
      <c r="P337" s="67"/>
      <c r="Q337" s="67"/>
      <c r="R337" s="67"/>
      <c r="S337" s="67"/>
      <c r="T337" s="67"/>
      <c r="U337" s="97" t="s">
        <v>59</v>
      </c>
      <c r="V337" s="91"/>
      <c r="W337" s="92"/>
    </row>
    <row r="338" spans="1:23" s="93" customFormat="1" ht="38.25" hidden="1" x14ac:dyDescent="0.2">
      <c r="A338" s="66" t="s">
        <v>2379</v>
      </c>
      <c r="B338" s="52" t="s">
        <v>522</v>
      </c>
      <c r="C338" s="53" t="s">
        <v>526</v>
      </c>
      <c r="D338" s="52" t="s">
        <v>524</v>
      </c>
      <c r="E338" s="67"/>
      <c r="F338" s="67"/>
      <c r="G338" s="67"/>
      <c r="H338" s="67"/>
      <c r="I338" s="67"/>
      <c r="J338" s="67"/>
      <c r="K338" s="67"/>
      <c r="L338" s="67"/>
      <c r="M338" s="67"/>
      <c r="N338" s="67"/>
      <c r="O338" s="67"/>
      <c r="P338" s="67"/>
      <c r="Q338" s="67"/>
      <c r="R338" s="67"/>
      <c r="S338" s="67"/>
      <c r="T338" s="67"/>
      <c r="U338" s="97" t="s">
        <v>59</v>
      </c>
      <c r="V338" s="91"/>
      <c r="W338" s="92"/>
    </row>
    <row r="339" spans="1:23" s="93" customFormat="1" ht="38.25" hidden="1" x14ac:dyDescent="0.2">
      <c r="A339" s="66" t="s">
        <v>2379</v>
      </c>
      <c r="B339" s="52" t="s">
        <v>522</v>
      </c>
      <c r="C339" s="53" t="s">
        <v>527</v>
      </c>
      <c r="D339" s="52" t="s">
        <v>524</v>
      </c>
      <c r="E339" s="67"/>
      <c r="F339" s="67"/>
      <c r="G339" s="67"/>
      <c r="H339" s="67"/>
      <c r="I339" s="67"/>
      <c r="J339" s="67"/>
      <c r="K339" s="67"/>
      <c r="L339" s="67"/>
      <c r="M339" s="67"/>
      <c r="N339" s="67"/>
      <c r="O339" s="67"/>
      <c r="P339" s="67"/>
      <c r="Q339" s="67"/>
      <c r="R339" s="67"/>
      <c r="S339" s="67"/>
      <c r="T339" s="67"/>
      <c r="U339" s="97" t="s">
        <v>59</v>
      </c>
      <c r="V339" s="91"/>
      <c r="W339" s="92"/>
    </row>
    <row r="340" spans="1:23" s="93" customFormat="1" ht="38.25" hidden="1" x14ac:dyDescent="0.2">
      <c r="A340" s="66" t="s">
        <v>2379</v>
      </c>
      <c r="B340" s="52" t="s">
        <v>522</v>
      </c>
      <c r="C340" s="53" t="s">
        <v>528</v>
      </c>
      <c r="D340" s="52" t="s">
        <v>524</v>
      </c>
      <c r="E340" s="67"/>
      <c r="F340" s="67"/>
      <c r="G340" s="67"/>
      <c r="H340" s="67"/>
      <c r="I340" s="67"/>
      <c r="J340" s="67"/>
      <c r="K340" s="67"/>
      <c r="L340" s="67"/>
      <c r="M340" s="67"/>
      <c r="N340" s="67"/>
      <c r="O340" s="67"/>
      <c r="P340" s="67"/>
      <c r="Q340" s="67"/>
      <c r="R340" s="67"/>
      <c r="S340" s="67"/>
      <c r="T340" s="67"/>
      <c r="U340" s="97" t="s">
        <v>59</v>
      </c>
      <c r="V340" s="91"/>
      <c r="W340" s="92"/>
    </row>
    <row r="341" spans="1:23" s="93" customFormat="1" ht="38.25" hidden="1" x14ac:dyDescent="0.2">
      <c r="A341" s="66" t="s">
        <v>2379</v>
      </c>
      <c r="B341" s="52" t="s">
        <v>522</v>
      </c>
      <c r="C341" s="53" t="s">
        <v>2054</v>
      </c>
      <c r="D341" s="52" t="s">
        <v>524</v>
      </c>
      <c r="E341" s="67"/>
      <c r="F341" s="67"/>
      <c r="G341" s="67"/>
      <c r="H341" s="67"/>
      <c r="I341" s="67"/>
      <c r="J341" s="67"/>
      <c r="K341" s="67"/>
      <c r="L341" s="67"/>
      <c r="M341" s="67"/>
      <c r="N341" s="67"/>
      <c r="O341" s="67"/>
      <c r="P341" s="67"/>
      <c r="Q341" s="67"/>
      <c r="R341" s="67"/>
      <c r="S341" s="67"/>
      <c r="T341" s="67"/>
      <c r="U341" s="97" t="s">
        <v>59</v>
      </c>
      <c r="V341" s="91"/>
      <c r="W341" s="92"/>
    </row>
    <row r="342" spans="1:23" s="93" customFormat="1" ht="38.25" hidden="1" x14ac:dyDescent="0.2">
      <c r="A342" s="66" t="s">
        <v>2379</v>
      </c>
      <c r="B342" s="52" t="s">
        <v>522</v>
      </c>
      <c r="C342" s="53" t="s">
        <v>529</v>
      </c>
      <c r="D342" s="52" t="s">
        <v>524</v>
      </c>
      <c r="E342" s="67"/>
      <c r="F342" s="67"/>
      <c r="G342" s="67"/>
      <c r="H342" s="67"/>
      <c r="I342" s="67"/>
      <c r="J342" s="67"/>
      <c r="K342" s="67"/>
      <c r="L342" s="67"/>
      <c r="M342" s="67"/>
      <c r="N342" s="67"/>
      <c r="O342" s="67"/>
      <c r="P342" s="67"/>
      <c r="Q342" s="67"/>
      <c r="R342" s="67"/>
      <c r="S342" s="67"/>
      <c r="T342" s="67"/>
      <c r="U342" s="97" t="s">
        <v>59</v>
      </c>
      <c r="V342" s="91"/>
      <c r="W342" s="92"/>
    </row>
    <row r="343" spans="1:23" s="93" customFormat="1" ht="25.5" hidden="1" x14ac:dyDescent="0.2">
      <c r="A343" s="66" t="s">
        <v>872</v>
      </c>
      <c r="B343" s="52" t="s">
        <v>530</v>
      </c>
      <c r="C343" s="53" t="s">
        <v>531</v>
      </c>
      <c r="D343" s="52" t="s">
        <v>532</v>
      </c>
      <c r="E343" s="52"/>
      <c r="F343" s="52"/>
      <c r="G343" s="52"/>
      <c r="H343" s="52"/>
      <c r="I343" s="52"/>
      <c r="J343" s="52"/>
      <c r="K343" s="52"/>
      <c r="L343" s="52"/>
      <c r="M343" s="52"/>
      <c r="N343" s="52"/>
      <c r="O343" s="52"/>
      <c r="P343" s="52"/>
      <c r="Q343" s="52"/>
      <c r="R343" s="52" t="s">
        <v>59</v>
      </c>
      <c r="S343" s="52"/>
      <c r="T343" s="52"/>
      <c r="U343" s="54"/>
      <c r="V343" s="91"/>
      <c r="W343" s="92"/>
    </row>
    <row r="344" spans="1:23" s="93" customFormat="1" ht="25.5" hidden="1" x14ac:dyDescent="0.2">
      <c r="A344" s="66" t="s">
        <v>872</v>
      </c>
      <c r="B344" s="52" t="s">
        <v>530</v>
      </c>
      <c r="C344" s="53" t="s">
        <v>533</v>
      </c>
      <c r="D344" s="52" t="s">
        <v>532</v>
      </c>
      <c r="E344" s="52"/>
      <c r="F344" s="52"/>
      <c r="G344" s="52"/>
      <c r="H344" s="52"/>
      <c r="I344" s="52"/>
      <c r="J344" s="52"/>
      <c r="K344" s="52"/>
      <c r="L344" s="52"/>
      <c r="M344" s="52"/>
      <c r="N344" s="52"/>
      <c r="O344" s="52"/>
      <c r="P344" s="52"/>
      <c r="Q344" s="52"/>
      <c r="R344" s="52" t="s">
        <v>59</v>
      </c>
      <c r="S344" s="52"/>
      <c r="T344" s="52"/>
      <c r="U344" s="54"/>
      <c r="V344" s="91"/>
      <c r="W344" s="92"/>
    </row>
    <row r="345" spans="1:23" s="57" customFormat="1" ht="25.5" hidden="1" x14ac:dyDescent="0.2">
      <c r="A345" s="66" t="s">
        <v>872</v>
      </c>
      <c r="B345" s="52" t="s">
        <v>530</v>
      </c>
      <c r="C345" s="53" t="s">
        <v>534</v>
      </c>
      <c r="D345" s="52" t="s">
        <v>532</v>
      </c>
      <c r="E345" s="52"/>
      <c r="F345" s="52"/>
      <c r="G345" s="52"/>
      <c r="H345" s="52"/>
      <c r="I345" s="52"/>
      <c r="J345" s="52"/>
      <c r="K345" s="52"/>
      <c r="L345" s="52"/>
      <c r="M345" s="52"/>
      <c r="N345" s="52"/>
      <c r="O345" s="52"/>
      <c r="P345" s="52"/>
      <c r="Q345" s="52"/>
      <c r="R345" s="52" t="s">
        <v>59</v>
      </c>
      <c r="S345" s="52"/>
      <c r="T345" s="52"/>
      <c r="U345" s="54"/>
      <c r="V345" s="55"/>
      <c r="W345" s="56"/>
    </row>
    <row r="346" spans="1:23" s="57" customFormat="1" ht="25.5" hidden="1" x14ac:dyDescent="0.2">
      <c r="A346" s="66" t="s">
        <v>872</v>
      </c>
      <c r="B346" s="52" t="s">
        <v>530</v>
      </c>
      <c r="C346" s="53" t="s">
        <v>535</v>
      </c>
      <c r="D346" s="52" t="s">
        <v>532</v>
      </c>
      <c r="E346" s="52"/>
      <c r="F346" s="52"/>
      <c r="G346" s="52"/>
      <c r="H346" s="52"/>
      <c r="I346" s="52"/>
      <c r="J346" s="52"/>
      <c r="K346" s="52"/>
      <c r="L346" s="52"/>
      <c r="M346" s="52"/>
      <c r="N346" s="52"/>
      <c r="O346" s="52"/>
      <c r="P346" s="52"/>
      <c r="Q346" s="52"/>
      <c r="R346" s="52" t="s">
        <v>59</v>
      </c>
      <c r="S346" s="52"/>
      <c r="T346" s="52"/>
      <c r="U346" s="54"/>
      <c r="V346" s="55"/>
      <c r="W346" s="56"/>
    </row>
    <row r="347" spans="1:23" s="57" customFormat="1" ht="25.5" hidden="1" x14ac:dyDescent="0.2">
      <c r="A347" s="66" t="s">
        <v>872</v>
      </c>
      <c r="B347" s="52" t="s">
        <v>530</v>
      </c>
      <c r="C347" s="53" t="s">
        <v>536</v>
      </c>
      <c r="D347" s="52" t="s">
        <v>532</v>
      </c>
      <c r="E347" s="52"/>
      <c r="F347" s="52"/>
      <c r="G347" s="52"/>
      <c r="H347" s="52"/>
      <c r="I347" s="52"/>
      <c r="J347" s="52"/>
      <c r="K347" s="52"/>
      <c r="L347" s="52"/>
      <c r="M347" s="52"/>
      <c r="N347" s="52"/>
      <c r="O347" s="52"/>
      <c r="P347" s="52"/>
      <c r="Q347" s="52"/>
      <c r="R347" s="52" t="s">
        <v>59</v>
      </c>
      <c r="S347" s="52"/>
      <c r="T347" s="52"/>
      <c r="U347" s="54"/>
      <c r="V347" s="55"/>
      <c r="W347" s="56"/>
    </row>
    <row r="348" spans="1:23" s="57" customFormat="1" ht="25.5" hidden="1" x14ac:dyDescent="0.2">
      <c r="A348" s="66" t="s">
        <v>872</v>
      </c>
      <c r="B348" s="52" t="s">
        <v>530</v>
      </c>
      <c r="C348" s="53" t="s">
        <v>537</v>
      </c>
      <c r="D348" s="52" t="s">
        <v>532</v>
      </c>
      <c r="E348" s="52"/>
      <c r="F348" s="52"/>
      <c r="G348" s="52"/>
      <c r="H348" s="52"/>
      <c r="I348" s="52"/>
      <c r="J348" s="52"/>
      <c r="K348" s="52"/>
      <c r="L348" s="52"/>
      <c r="M348" s="52"/>
      <c r="N348" s="52"/>
      <c r="O348" s="52"/>
      <c r="P348" s="52"/>
      <c r="Q348" s="52"/>
      <c r="R348" s="52" t="s">
        <v>59</v>
      </c>
      <c r="S348" s="52"/>
      <c r="T348" s="52"/>
      <c r="U348" s="54"/>
      <c r="V348" s="55"/>
      <c r="W348" s="56"/>
    </row>
    <row r="349" spans="1:23" s="57" customFormat="1" ht="25.5" hidden="1" x14ac:dyDescent="0.2">
      <c r="A349" s="66" t="s">
        <v>872</v>
      </c>
      <c r="B349" s="52" t="s">
        <v>530</v>
      </c>
      <c r="C349" s="53" t="s">
        <v>538</v>
      </c>
      <c r="D349" s="52" t="s">
        <v>532</v>
      </c>
      <c r="E349" s="52"/>
      <c r="F349" s="52"/>
      <c r="G349" s="52"/>
      <c r="H349" s="52"/>
      <c r="I349" s="52"/>
      <c r="J349" s="52"/>
      <c r="K349" s="52"/>
      <c r="L349" s="52"/>
      <c r="M349" s="52"/>
      <c r="N349" s="52"/>
      <c r="O349" s="52"/>
      <c r="P349" s="52"/>
      <c r="Q349" s="52"/>
      <c r="R349" s="52" t="s">
        <v>59</v>
      </c>
      <c r="S349" s="52"/>
      <c r="T349" s="52"/>
      <c r="U349" s="54"/>
      <c r="V349" s="55"/>
      <c r="W349" s="56"/>
    </row>
    <row r="350" spans="1:23" s="57" customFormat="1" ht="25.5" hidden="1" x14ac:dyDescent="0.2">
      <c r="A350" s="66" t="s">
        <v>872</v>
      </c>
      <c r="B350" s="52" t="s">
        <v>530</v>
      </c>
      <c r="C350" s="53" t="s">
        <v>539</v>
      </c>
      <c r="D350" s="52" t="s">
        <v>540</v>
      </c>
      <c r="E350" s="52"/>
      <c r="F350" s="52"/>
      <c r="G350" s="52"/>
      <c r="H350" s="52"/>
      <c r="I350" s="52"/>
      <c r="J350" s="52"/>
      <c r="K350" s="52"/>
      <c r="L350" s="52"/>
      <c r="M350" s="52"/>
      <c r="N350" s="52"/>
      <c r="O350" s="52"/>
      <c r="P350" s="52"/>
      <c r="Q350" s="52"/>
      <c r="R350" s="52" t="s">
        <v>59</v>
      </c>
      <c r="S350" s="52"/>
      <c r="T350" s="52"/>
      <c r="U350" s="54"/>
      <c r="V350" s="55"/>
      <c r="W350" s="56"/>
    </row>
    <row r="351" spans="1:23" s="57" customFormat="1" ht="25.5" hidden="1" x14ac:dyDescent="0.2">
      <c r="A351" s="66" t="s">
        <v>872</v>
      </c>
      <c r="B351" s="52" t="s">
        <v>530</v>
      </c>
      <c r="C351" s="53" t="s">
        <v>541</v>
      </c>
      <c r="D351" s="52" t="s">
        <v>540</v>
      </c>
      <c r="E351" s="52"/>
      <c r="F351" s="52"/>
      <c r="G351" s="52"/>
      <c r="H351" s="52"/>
      <c r="I351" s="52"/>
      <c r="J351" s="52"/>
      <c r="K351" s="52"/>
      <c r="L351" s="52"/>
      <c r="M351" s="52"/>
      <c r="N351" s="52"/>
      <c r="O351" s="52"/>
      <c r="P351" s="52"/>
      <c r="Q351" s="52"/>
      <c r="R351" s="52" t="s">
        <v>59</v>
      </c>
      <c r="S351" s="52"/>
      <c r="T351" s="52"/>
      <c r="U351" s="54"/>
      <c r="V351" s="55"/>
      <c r="W351" s="56"/>
    </row>
    <row r="352" spans="1:23" s="57" customFormat="1" ht="25.5" hidden="1" x14ac:dyDescent="0.2">
      <c r="A352" s="66" t="s">
        <v>872</v>
      </c>
      <c r="B352" s="52" t="s">
        <v>530</v>
      </c>
      <c r="C352" s="53" t="s">
        <v>542</v>
      </c>
      <c r="D352" s="52" t="s">
        <v>540</v>
      </c>
      <c r="E352" s="52"/>
      <c r="F352" s="52"/>
      <c r="G352" s="52"/>
      <c r="H352" s="52"/>
      <c r="I352" s="52"/>
      <c r="J352" s="52"/>
      <c r="K352" s="52"/>
      <c r="L352" s="52"/>
      <c r="M352" s="52"/>
      <c r="N352" s="52"/>
      <c r="O352" s="52"/>
      <c r="P352" s="52"/>
      <c r="Q352" s="52"/>
      <c r="R352" s="52" t="s">
        <v>59</v>
      </c>
      <c r="S352" s="52"/>
      <c r="T352" s="52"/>
      <c r="U352" s="54"/>
      <c r="V352" s="55"/>
      <c r="W352" s="56"/>
    </row>
    <row r="353" spans="1:23" s="57" customFormat="1" ht="25.5" hidden="1" x14ac:dyDescent="0.2">
      <c r="A353" s="66" t="s">
        <v>872</v>
      </c>
      <c r="B353" s="52" t="s">
        <v>530</v>
      </c>
      <c r="C353" s="53" t="s">
        <v>543</v>
      </c>
      <c r="D353" s="52" t="s">
        <v>540</v>
      </c>
      <c r="E353" s="52"/>
      <c r="F353" s="52"/>
      <c r="G353" s="52"/>
      <c r="H353" s="52"/>
      <c r="I353" s="52"/>
      <c r="J353" s="52"/>
      <c r="K353" s="52"/>
      <c r="L353" s="52"/>
      <c r="M353" s="52"/>
      <c r="N353" s="52"/>
      <c r="O353" s="52"/>
      <c r="P353" s="52"/>
      <c r="Q353" s="52"/>
      <c r="R353" s="52" t="s">
        <v>59</v>
      </c>
      <c r="S353" s="52"/>
      <c r="T353" s="52"/>
      <c r="U353" s="54"/>
      <c r="V353" s="55"/>
      <c r="W353" s="56"/>
    </row>
    <row r="354" spans="1:23" s="57" customFormat="1" ht="25.5" hidden="1" x14ac:dyDescent="0.2">
      <c r="A354" s="66" t="s">
        <v>872</v>
      </c>
      <c r="B354" s="52" t="s">
        <v>530</v>
      </c>
      <c r="C354" s="53" t="s">
        <v>544</v>
      </c>
      <c r="D354" s="52" t="s">
        <v>540</v>
      </c>
      <c r="E354" s="52"/>
      <c r="F354" s="52"/>
      <c r="G354" s="52"/>
      <c r="H354" s="52"/>
      <c r="I354" s="52"/>
      <c r="J354" s="52"/>
      <c r="K354" s="52"/>
      <c r="L354" s="52"/>
      <c r="M354" s="52"/>
      <c r="N354" s="52"/>
      <c r="O354" s="52"/>
      <c r="P354" s="52"/>
      <c r="Q354" s="52"/>
      <c r="R354" s="52" t="s">
        <v>59</v>
      </c>
      <c r="S354" s="52"/>
      <c r="T354" s="52"/>
      <c r="U354" s="54"/>
      <c r="V354" s="55"/>
      <c r="W354" s="56"/>
    </row>
    <row r="355" spans="1:23" s="57" customFormat="1" ht="25.5" hidden="1" x14ac:dyDescent="0.2">
      <c r="A355" s="66" t="s">
        <v>872</v>
      </c>
      <c r="B355" s="52" t="s">
        <v>530</v>
      </c>
      <c r="C355" s="53" t="s">
        <v>545</v>
      </c>
      <c r="D355" s="52" t="s">
        <v>546</v>
      </c>
      <c r="E355" s="52"/>
      <c r="F355" s="52"/>
      <c r="G355" s="52"/>
      <c r="H355" s="52"/>
      <c r="I355" s="52"/>
      <c r="J355" s="52"/>
      <c r="K355" s="52"/>
      <c r="L355" s="52"/>
      <c r="M355" s="52"/>
      <c r="N355" s="52"/>
      <c r="O355" s="52"/>
      <c r="P355" s="52"/>
      <c r="Q355" s="52"/>
      <c r="R355" s="52" t="s">
        <v>59</v>
      </c>
      <c r="S355" s="52"/>
      <c r="T355" s="52"/>
      <c r="U355" s="54"/>
      <c r="V355" s="55"/>
      <c r="W355" s="56"/>
    </row>
    <row r="356" spans="1:23" s="57" customFormat="1" ht="25.5" hidden="1" x14ac:dyDescent="0.2">
      <c r="A356" s="66" t="s">
        <v>872</v>
      </c>
      <c r="B356" s="52" t="s">
        <v>530</v>
      </c>
      <c r="C356" s="53" t="s">
        <v>547</v>
      </c>
      <c r="D356" s="52" t="s">
        <v>547</v>
      </c>
      <c r="E356" s="52"/>
      <c r="F356" s="52"/>
      <c r="G356" s="52"/>
      <c r="H356" s="52"/>
      <c r="I356" s="52"/>
      <c r="J356" s="52"/>
      <c r="K356" s="52"/>
      <c r="L356" s="52"/>
      <c r="M356" s="52"/>
      <c r="N356" s="52"/>
      <c r="O356" s="52"/>
      <c r="P356" s="52"/>
      <c r="Q356" s="52"/>
      <c r="R356" s="52" t="s">
        <v>59</v>
      </c>
      <c r="S356" s="52"/>
      <c r="T356" s="52"/>
      <c r="U356" s="54"/>
      <c r="V356" s="55"/>
      <c r="W356" s="56"/>
    </row>
    <row r="357" spans="1:23" s="57" customFormat="1" ht="38.25" x14ac:dyDescent="0.2">
      <c r="A357" s="52" t="s">
        <v>2385</v>
      </c>
      <c r="B357" s="52" t="s">
        <v>522</v>
      </c>
      <c r="C357" s="53" t="s">
        <v>549</v>
      </c>
      <c r="D357" s="52" t="s">
        <v>550</v>
      </c>
      <c r="E357" s="52"/>
      <c r="F357" s="52"/>
      <c r="G357" s="52"/>
      <c r="H357" s="52"/>
      <c r="I357" s="52"/>
      <c r="J357" s="52"/>
      <c r="K357" s="52"/>
      <c r="L357" s="52"/>
      <c r="M357" s="52"/>
      <c r="N357" s="52"/>
      <c r="O357" s="52"/>
      <c r="P357" s="52"/>
      <c r="Q357" s="52"/>
      <c r="R357" s="52"/>
      <c r="S357" s="150" t="s">
        <v>59</v>
      </c>
      <c r="T357" s="52"/>
      <c r="U357" s="54"/>
      <c r="V357" s="55"/>
      <c r="W357" s="56"/>
    </row>
    <row r="358" spans="1:23" s="57" customFormat="1" ht="25.5" hidden="1" x14ac:dyDescent="0.2">
      <c r="A358" s="52" t="s">
        <v>551</v>
      </c>
      <c r="B358" s="52" t="s">
        <v>530</v>
      </c>
      <c r="C358" s="53" t="s">
        <v>552</v>
      </c>
      <c r="D358" s="52" t="s">
        <v>553</v>
      </c>
      <c r="E358" s="52"/>
      <c r="F358" s="52"/>
      <c r="G358" s="52"/>
      <c r="H358" s="52"/>
      <c r="I358" s="52"/>
      <c r="J358" s="52"/>
      <c r="K358" s="52"/>
      <c r="L358" s="52"/>
      <c r="M358" s="52"/>
      <c r="N358" s="52"/>
      <c r="O358" s="52"/>
      <c r="P358" s="52"/>
      <c r="Q358" s="52"/>
      <c r="R358" s="52" t="s">
        <v>59</v>
      </c>
      <c r="S358" s="52"/>
      <c r="T358" s="52"/>
      <c r="U358" s="54"/>
      <c r="V358" s="55"/>
      <c r="W358" s="56"/>
    </row>
    <row r="359" spans="1:23" s="57" customFormat="1" ht="25.5" hidden="1" x14ac:dyDescent="0.2">
      <c r="A359" s="52" t="s">
        <v>551</v>
      </c>
      <c r="B359" s="52" t="s">
        <v>530</v>
      </c>
      <c r="C359" s="53" t="s">
        <v>554</v>
      </c>
      <c r="D359" s="52" t="s">
        <v>555</v>
      </c>
      <c r="E359" s="52"/>
      <c r="F359" s="52"/>
      <c r="G359" s="52"/>
      <c r="H359" s="52"/>
      <c r="I359" s="52"/>
      <c r="J359" s="52"/>
      <c r="K359" s="52"/>
      <c r="L359" s="52"/>
      <c r="M359" s="52"/>
      <c r="N359" s="52"/>
      <c r="O359" s="52"/>
      <c r="P359" s="52"/>
      <c r="Q359" s="52"/>
      <c r="R359" s="52" t="s">
        <v>59</v>
      </c>
      <c r="S359" s="52"/>
      <c r="T359" s="52"/>
      <c r="U359" s="54"/>
      <c r="V359" s="55"/>
      <c r="W359" s="56"/>
    </row>
    <row r="360" spans="1:23" s="57" customFormat="1" ht="25.5" hidden="1" x14ac:dyDescent="0.2">
      <c r="A360" s="52" t="s">
        <v>551</v>
      </c>
      <c r="B360" s="52" t="s">
        <v>530</v>
      </c>
      <c r="C360" s="53" t="s">
        <v>2386</v>
      </c>
      <c r="D360" s="52" t="s">
        <v>556</v>
      </c>
      <c r="E360" s="52"/>
      <c r="F360" s="52"/>
      <c r="G360" s="52"/>
      <c r="H360" s="52"/>
      <c r="I360" s="52"/>
      <c r="J360" s="52"/>
      <c r="K360" s="52"/>
      <c r="L360" s="52"/>
      <c r="M360" s="52"/>
      <c r="N360" s="52"/>
      <c r="O360" s="52"/>
      <c r="P360" s="52"/>
      <c r="Q360" s="52"/>
      <c r="R360" s="52" t="s">
        <v>59</v>
      </c>
      <c r="S360" s="52"/>
      <c r="T360" s="52"/>
      <c r="U360" s="54"/>
      <c r="V360" s="55"/>
      <c r="W360" s="56"/>
    </row>
    <row r="361" spans="1:23" s="57" customFormat="1" ht="25.5" hidden="1" x14ac:dyDescent="0.2">
      <c r="A361" s="52" t="s">
        <v>551</v>
      </c>
      <c r="B361" s="52" t="s">
        <v>530</v>
      </c>
      <c r="C361" s="53" t="s">
        <v>2387</v>
      </c>
      <c r="D361" s="52" t="s">
        <v>557</v>
      </c>
      <c r="E361" s="52"/>
      <c r="F361" s="52"/>
      <c r="G361" s="52"/>
      <c r="H361" s="52"/>
      <c r="I361" s="52"/>
      <c r="J361" s="52"/>
      <c r="K361" s="52"/>
      <c r="L361" s="52"/>
      <c r="M361" s="52"/>
      <c r="N361" s="52"/>
      <c r="O361" s="52"/>
      <c r="P361" s="52"/>
      <c r="Q361" s="52"/>
      <c r="R361" s="52" t="s">
        <v>59</v>
      </c>
      <c r="S361" s="52"/>
      <c r="T361" s="52"/>
      <c r="U361" s="54"/>
      <c r="V361" s="55"/>
      <c r="W361" s="56"/>
    </row>
    <row r="362" spans="1:23" s="57" customFormat="1" ht="25.5" hidden="1" x14ac:dyDescent="0.2">
      <c r="A362" s="52" t="s">
        <v>551</v>
      </c>
      <c r="B362" s="52" t="s">
        <v>530</v>
      </c>
      <c r="C362" s="53" t="s">
        <v>558</v>
      </c>
      <c r="D362" s="52" t="s">
        <v>559</v>
      </c>
      <c r="E362" s="52"/>
      <c r="F362" s="52"/>
      <c r="G362" s="52"/>
      <c r="H362" s="52"/>
      <c r="I362" s="52"/>
      <c r="J362" s="52"/>
      <c r="K362" s="52"/>
      <c r="L362" s="52"/>
      <c r="M362" s="52"/>
      <c r="N362" s="52"/>
      <c r="O362" s="52"/>
      <c r="P362" s="52"/>
      <c r="Q362" s="52"/>
      <c r="R362" s="52" t="s">
        <v>59</v>
      </c>
      <c r="S362" s="52"/>
      <c r="T362" s="52"/>
      <c r="U362" s="54"/>
      <c r="V362" s="55"/>
      <c r="W362" s="56"/>
    </row>
    <row r="363" spans="1:23" s="57" customFormat="1" ht="25.5" hidden="1" x14ac:dyDescent="0.2">
      <c r="A363" s="52" t="s">
        <v>551</v>
      </c>
      <c r="B363" s="52" t="s">
        <v>530</v>
      </c>
      <c r="C363" s="53" t="s">
        <v>560</v>
      </c>
      <c r="D363" s="52" t="s">
        <v>561</v>
      </c>
      <c r="E363" s="52"/>
      <c r="F363" s="52"/>
      <c r="G363" s="52"/>
      <c r="H363" s="52"/>
      <c r="I363" s="52"/>
      <c r="J363" s="52"/>
      <c r="K363" s="52"/>
      <c r="L363" s="52"/>
      <c r="M363" s="52"/>
      <c r="N363" s="52"/>
      <c r="O363" s="52"/>
      <c r="P363" s="52"/>
      <c r="Q363" s="52"/>
      <c r="R363" s="52" t="s">
        <v>59</v>
      </c>
      <c r="S363" s="52"/>
      <c r="T363" s="52"/>
      <c r="U363" s="54"/>
      <c r="V363" s="55"/>
      <c r="W363" s="56"/>
    </row>
    <row r="364" spans="1:23" s="57" customFormat="1" ht="25.5" hidden="1" x14ac:dyDescent="0.2">
      <c r="A364" s="52" t="s">
        <v>551</v>
      </c>
      <c r="B364" s="52" t="s">
        <v>530</v>
      </c>
      <c r="C364" s="53" t="s">
        <v>562</v>
      </c>
      <c r="D364" s="52" t="s">
        <v>563</v>
      </c>
      <c r="E364" s="52"/>
      <c r="F364" s="52"/>
      <c r="G364" s="52"/>
      <c r="H364" s="52"/>
      <c r="I364" s="52"/>
      <c r="J364" s="52"/>
      <c r="K364" s="52"/>
      <c r="L364" s="52"/>
      <c r="M364" s="52"/>
      <c r="N364" s="52"/>
      <c r="O364" s="52"/>
      <c r="P364" s="52"/>
      <c r="Q364" s="52"/>
      <c r="R364" s="52" t="s">
        <v>59</v>
      </c>
      <c r="S364" s="52"/>
      <c r="T364" s="52"/>
      <c r="U364" s="54"/>
      <c r="V364" s="55"/>
      <c r="W364" s="56"/>
    </row>
    <row r="365" spans="1:23" s="57" customFormat="1" ht="25.5" hidden="1" x14ac:dyDescent="0.2">
      <c r="A365" s="52" t="s">
        <v>551</v>
      </c>
      <c r="B365" s="52" t="s">
        <v>530</v>
      </c>
      <c r="C365" s="53" t="s">
        <v>564</v>
      </c>
      <c r="D365" s="52" t="s">
        <v>565</v>
      </c>
      <c r="E365" s="52"/>
      <c r="F365" s="52"/>
      <c r="G365" s="52"/>
      <c r="H365" s="52"/>
      <c r="I365" s="52"/>
      <c r="J365" s="52"/>
      <c r="K365" s="52"/>
      <c r="L365" s="52"/>
      <c r="M365" s="52"/>
      <c r="N365" s="52"/>
      <c r="O365" s="52"/>
      <c r="P365" s="52"/>
      <c r="Q365" s="52"/>
      <c r="R365" s="52" t="s">
        <v>59</v>
      </c>
      <c r="S365" s="52"/>
      <c r="T365" s="52"/>
      <c r="U365" s="54"/>
      <c r="V365" s="55"/>
      <c r="W365" s="56"/>
    </row>
    <row r="366" spans="1:23" s="57" customFormat="1" ht="25.5" hidden="1" x14ac:dyDescent="0.2">
      <c r="A366" s="52" t="s">
        <v>551</v>
      </c>
      <c r="B366" s="52" t="s">
        <v>530</v>
      </c>
      <c r="C366" s="53" t="s">
        <v>566</v>
      </c>
      <c r="D366" s="52" t="s">
        <v>567</v>
      </c>
      <c r="E366" s="52"/>
      <c r="F366" s="52"/>
      <c r="G366" s="52"/>
      <c r="H366" s="52"/>
      <c r="I366" s="52"/>
      <c r="J366" s="52"/>
      <c r="K366" s="52"/>
      <c r="L366" s="52"/>
      <c r="M366" s="52"/>
      <c r="N366" s="52"/>
      <c r="O366" s="52"/>
      <c r="P366" s="52"/>
      <c r="Q366" s="52"/>
      <c r="R366" s="52" t="s">
        <v>59</v>
      </c>
      <c r="S366" s="52"/>
      <c r="T366" s="52"/>
      <c r="U366" s="54"/>
      <c r="V366" s="55"/>
      <c r="W366" s="56"/>
    </row>
    <row r="367" spans="1:23" s="57" customFormat="1" ht="25.5" hidden="1" x14ac:dyDescent="0.2">
      <c r="A367" s="52" t="s">
        <v>551</v>
      </c>
      <c r="B367" s="52" t="s">
        <v>530</v>
      </c>
      <c r="C367" s="53" t="s">
        <v>568</v>
      </c>
      <c r="D367" s="52" t="s">
        <v>569</v>
      </c>
      <c r="E367" s="52"/>
      <c r="F367" s="52"/>
      <c r="G367" s="52"/>
      <c r="H367" s="52"/>
      <c r="I367" s="52"/>
      <c r="J367" s="52"/>
      <c r="K367" s="52"/>
      <c r="L367" s="52"/>
      <c r="M367" s="52"/>
      <c r="N367" s="52"/>
      <c r="O367" s="52"/>
      <c r="P367" s="52"/>
      <c r="Q367" s="52"/>
      <c r="R367" s="52" t="s">
        <v>59</v>
      </c>
      <c r="S367" s="52"/>
      <c r="T367" s="52"/>
      <c r="U367" s="54"/>
      <c r="V367" s="55"/>
      <c r="W367" s="56"/>
    </row>
    <row r="368" spans="1:23" s="57" customFormat="1" ht="25.5" hidden="1" x14ac:dyDescent="0.2">
      <c r="A368" s="52" t="s">
        <v>551</v>
      </c>
      <c r="B368" s="52" t="s">
        <v>530</v>
      </c>
      <c r="C368" s="53" t="s">
        <v>570</v>
      </c>
      <c r="D368" s="52" t="s">
        <v>571</v>
      </c>
      <c r="E368" s="52"/>
      <c r="F368" s="52"/>
      <c r="G368" s="52"/>
      <c r="H368" s="52"/>
      <c r="I368" s="52"/>
      <c r="J368" s="52"/>
      <c r="K368" s="52"/>
      <c r="L368" s="52"/>
      <c r="M368" s="52"/>
      <c r="N368" s="52"/>
      <c r="O368" s="52"/>
      <c r="P368" s="52"/>
      <c r="Q368" s="52"/>
      <c r="R368" s="52" t="s">
        <v>59</v>
      </c>
      <c r="S368" s="52"/>
      <c r="T368" s="52"/>
      <c r="U368" s="54"/>
      <c r="V368" s="55"/>
      <c r="W368" s="56"/>
    </row>
    <row r="369" spans="1:23" s="57" customFormat="1" ht="25.5" hidden="1" x14ac:dyDescent="0.2">
      <c r="A369" s="52" t="s">
        <v>551</v>
      </c>
      <c r="B369" s="52" t="s">
        <v>530</v>
      </c>
      <c r="C369" s="53" t="s">
        <v>572</v>
      </c>
      <c r="D369" s="52" t="s">
        <v>571</v>
      </c>
      <c r="E369" s="52"/>
      <c r="F369" s="52"/>
      <c r="G369" s="52"/>
      <c r="H369" s="52"/>
      <c r="I369" s="52"/>
      <c r="J369" s="52"/>
      <c r="K369" s="52"/>
      <c r="L369" s="52"/>
      <c r="M369" s="52"/>
      <c r="N369" s="52"/>
      <c r="O369" s="52"/>
      <c r="P369" s="52"/>
      <c r="Q369" s="52"/>
      <c r="R369" s="52" t="s">
        <v>59</v>
      </c>
      <c r="S369" s="52"/>
      <c r="T369" s="52"/>
      <c r="U369" s="54"/>
      <c r="V369" s="55"/>
      <c r="W369" s="56"/>
    </row>
    <row r="370" spans="1:23" s="57" customFormat="1" ht="25.5" hidden="1" x14ac:dyDescent="0.2">
      <c r="A370" s="52" t="s">
        <v>551</v>
      </c>
      <c r="B370" s="52" t="s">
        <v>530</v>
      </c>
      <c r="C370" s="53" t="s">
        <v>2388</v>
      </c>
      <c r="D370" s="52" t="s">
        <v>571</v>
      </c>
      <c r="E370" s="52"/>
      <c r="F370" s="52"/>
      <c r="G370" s="52"/>
      <c r="H370" s="52"/>
      <c r="I370" s="52"/>
      <c r="J370" s="52"/>
      <c r="K370" s="52"/>
      <c r="L370" s="52"/>
      <c r="M370" s="52"/>
      <c r="N370" s="52"/>
      <c r="O370" s="52"/>
      <c r="P370" s="52"/>
      <c r="Q370" s="52"/>
      <c r="R370" s="52" t="s">
        <v>59</v>
      </c>
      <c r="S370" s="52"/>
      <c r="T370" s="52"/>
      <c r="U370" s="54"/>
      <c r="V370" s="55"/>
      <c r="W370" s="56"/>
    </row>
    <row r="371" spans="1:23" s="57" customFormat="1" ht="25.5" hidden="1" x14ac:dyDescent="0.2">
      <c r="A371" s="52" t="s">
        <v>551</v>
      </c>
      <c r="B371" s="52" t="s">
        <v>530</v>
      </c>
      <c r="C371" s="53" t="s">
        <v>2389</v>
      </c>
      <c r="D371" s="52" t="s">
        <v>571</v>
      </c>
      <c r="E371" s="52"/>
      <c r="F371" s="52"/>
      <c r="G371" s="52"/>
      <c r="H371" s="52"/>
      <c r="I371" s="52"/>
      <c r="J371" s="52"/>
      <c r="K371" s="52"/>
      <c r="L371" s="52"/>
      <c r="M371" s="52"/>
      <c r="N371" s="52"/>
      <c r="O371" s="52"/>
      <c r="P371" s="52"/>
      <c r="Q371" s="52"/>
      <c r="R371" s="52" t="s">
        <v>59</v>
      </c>
      <c r="S371" s="52"/>
      <c r="T371" s="52"/>
      <c r="U371" s="54"/>
      <c r="V371" s="55"/>
      <c r="W371" s="56"/>
    </row>
    <row r="372" spans="1:23" s="57" customFormat="1" ht="25.5" hidden="1" x14ac:dyDescent="0.2">
      <c r="A372" s="52" t="s">
        <v>551</v>
      </c>
      <c r="B372" s="52" t="s">
        <v>530</v>
      </c>
      <c r="C372" s="53" t="s">
        <v>573</v>
      </c>
      <c r="D372" s="52" t="s">
        <v>571</v>
      </c>
      <c r="E372" s="52"/>
      <c r="F372" s="52"/>
      <c r="G372" s="52"/>
      <c r="H372" s="52"/>
      <c r="I372" s="52"/>
      <c r="J372" s="52"/>
      <c r="K372" s="52"/>
      <c r="L372" s="52"/>
      <c r="M372" s="52"/>
      <c r="N372" s="52"/>
      <c r="O372" s="52"/>
      <c r="P372" s="52"/>
      <c r="Q372" s="52"/>
      <c r="R372" s="52" t="s">
        <v>59</v>
      </c>
      <c r="S372" s="52"/>
      <c r="T372" s="52"/>
      <c r="U372" s="54"/>
      <c r="V372" s="55"/>
      <c r="W372" s="56"/>
    </row>
    <row r="373" spans="1:23" s="57" customFormat="1" ht="25.5" hidden="1" x14ac:dyDescent="0.2">
      <c r="A373" s="52" t="s">
        <v>551</v>
      </c>
      <c r="B373" s="52" t="s">
        <v>530</v>
      </c>
      <c r="C373" s="53" t="s">
        <v>574</v>
      </c>
      <c r="D373" s="52" t="s">
        <v>571</v>
      </c>
      <c r="E373" s="52"/>
      <c r="F373" s="52"/>
      <c r="G373" s="52"/>
      <c r="H373" s="52"/>
      <c r="I373" s="52"/>
      <c r="J373" s="52"/>
      <c r="K373" s="52"/>
      <c r="L373" s="52"/>
      <c r="M373" s="52"/>
      <c r="N373" s="52"/>
      <c r="O373" s="52"/>
      <c r="P373" s="52"/>
      <c r="Q373" s="52"/>
      <c r="R373" s="52" t="s">
        <v>59</v>
      </c>
      <c r="S373" s="52"/>
      <c r="T373" s="52"/>
      <c r="U373" s="54"/>
      <c r="V373" s="55"/>
      <c r="W373" s="56"/>
    </row>
    <row r="374" spans="1:23" s="57" customFormat="1" ht="25.5" hidden="1" x14ac:dyDescent="0.2">
      <c r="A374" s="52" t="s">
        <v>551</v>
      </c>
      <c r="B374" s="52" t="s">
        <v>530</v>
      </c>
      <c r="C374" s="53" t="s">
        <v>575</v>
      </c>
      <c r="D374" s="52" t="s">
        <v>571</v>
      </c>
      <c r="E374" s="52"/>
      <c r="F374" s="52"/>
      <c r="G374" s="52"/>
      <c r="H374" s="52"/>
      <c r="I374" s="52"/>
      <c r="J374" s="52"/>
      <c r="K374" s="52"/>
      <c r="L374" s="52"/>
      <c r="M374" s="52"/>
      <c r="N374" s="52"/>
      <c r="O374" s="52"/>
      <c r="P374" s="52"/>
      <c r="Q374" s="52"/>
      <c r="R374" s="52" t="s">
        <v>59</v>
      </c>
      <c r="S374" s="52"/>
      <c r="T374" s="52"/>
      <c r="U374" s="54"/>
      <c r="V374" s="55"/>
      <c r="W374" s="56"/>
    </row>
    <row r="375" spans="1:23" s="57" customFormat="1" ht="25.5" hidden="1" x14ac:dyDescent="0.2">
      <c r="A375" s="52" t="s">
        <v>551</v>
      </c>
      <c r="B375" s="52" t="s">
        <v>530</v>
      </c>
      <c r="C375" s="53" t="s">
        <v>576</v>
      </c>
      <c r="D375" s="52" t="s">
        <v>571</v>
      </c>
      <c r="E375" s="52"/>
      <c r="F375" s="52"/>
      <c r="G375" s="52"/>
      <c r="H375" s="52"/>
      <c r="I375" s="52"/>
      <c r="J375" s="52"/>
      <c r="K375" s="52"/>
      <c r="L375" s="52"/>
      <c r="M375" s="52"/>
      <c r="N375" s="52"/>
      <c r="O375" s="52"/>
      <c r="P375" s="52"/>
      <c r="Q375" s="52"/>
      <c r="R375" s="52" t="s">
        <v>59</v>
      </c>
      <c r="S375" s="52"/>
      <c r="T375" s="52"/>
      <c r="U375" s="54"/>
      <c r="V375" s="55"/>
      <c r="W375" s="56"/>
    </row>
    <row r="376" spans="1:23" s="57" customFormat="1" ht="25.5" hidden="1" x14ac:dyDescent="0.2">
      <c r="A376" s="52" t="s">
        <v>551</v>
      </c>
      <c r="B376" s="52" t="s">
        <v>530</v>
      </c>
      <c r="C376" s="53" t="s">
        <v>577</v>
      </c>
      <c r="D376" s="52" t="s">
        <v>571</v>
      </c>
      <c r="E376" s="52"/>
      <c r="F376" s="52"/>
      <c r="G376" s="52"/>
      <c r="H376" s="52"/>
      <c r="I376" s="52"/>
      <c r="J376" s="52"/>
      <c r="K376" s="52"/>
      <c r="L376" s="52"/>
      <c r="M376" s="52"/>
      <c r="N376" s="52"/>
      <c r="O376" s="52"/>
      <c r="P376" s="52"/>
      <c r="Q376" s="52"/>
      <c r="R376" s="52" t="s">
        <v>59</v>
      </c>
      <c r="S376" s="52"/>
      <c r="T376" s="52"/>
      <c r="U376" s="54"/>
      <c r="V376" s="55"/>
      <c r="W376" s="56"/>
    </row>
    <row r="377" spans="1:23" s="57" customFormat="1" ht="25.5" hidden="1" x14ac:dyDescent="0.2">
      <c r="A377" s="52" t="s">
        <v>551</v>
      </c>
      <c r="B377" s="52" t="s">
        <v>530</v>
      </c>
      <c r="C377" s="53" t="s">
        <v>578</v>
      </c>
      <c r="D377" s="52" t="s">
        <v>571</v>
      </c>
      <c r="E377" s="52"/>
      <c r="F377" s="52"/>
      <c r="G377" s="52"/>
      <c r="H377" s="52"/>
      <c r="I377" s="52"/>
      <c r="J377" s="52"/>
      <c r="K377" s="52"/>
      <c r="L377" s="52"/>
      <c r="M377" s="52"/>
      <c r="N377" s="52"/>
      <c r="O377" s="52"/>
      <c r="P377" s="52"/>
      <c r="Q377" s="52"/>
      <c r="R377" s="52" t="s">
        <v>59</v>
      </c>
      <c r="S377" s="52"/>
      <c r="T377" s="52"/>
      <c r="U377" s="54"/>
      <c r="V377" s="55"/>
      <c r="W377" s="56"/>
    </row>
    <row r="378" spans="1:23" s="57" customFormat="1" hidden="1" x14ac:dyDescent="0.2">
      <c r="A378" s="52" t="s">
        <v>579</v>
      </c>
      <c r="B378" s="52" t="s">
        <v>579</v>
      </c>
      <c r="C378" s="53" t="s">
        <v>580</v>
      </c>
      <c r="D378" s="52" t="s">
        <v>579</v>
      </c>
      <c r="E378" s="52" t="s">
        <v>59</v>
      </c>
      <c r="F378" s="52"/>
      <c r="G378" s="52"/>
      <c r="H378" s="52" t="s">
        <v>59</v>
      </c>
      <c r="I378" s="52" t="s">
        <v>59</v>
      </c>
      <c r="J378" s="52" t="s">
        <v>59</v>
      </c>
      <c r="K378" s="52" t="s">
        <v>59</v>
      </c>
      <c r="L378" s="52" t="s">
        <v>59</v>
      </c>
      <c r="M378" s="52" t="s">
        <v>59</v>
      </c>
      <c r="N378" s="52" t="s">
        <v>59</v>
      </c>
      <c r="O378" s="52" t="s">
        <v>59</v>
      </c>
      <c r="P378" s="52" t="s">
        <v>59</v>
      </c>
      <c r="Q378" s="52" t="s">
        <v>59</v>
      </c>
      <c r="R378" s="52"/>
      <c r="S378" s="52"/>
      <c r="T378" s="52"/>
      <c r="U378" s="54"/>
      <c r="V378" s="55"/>
      <c r="W378" s="56"/>
    </row>
    <row r="379" spans="1:23" s="57" customFormat="1" ht="25.5" hidden="1" x14ac:dyDescent="0.2">
      <c r="A379" s="52" t="s">
        <v>579</v>
      </c>
      <c r="B379" s="52" t="s">
        <v>579</v>
      </c>
      <c r="C379" s="53" t="s">
        <v>581</v>
      </c>
      <c r="D379" s="52" t="s">
        <v>579</v>
      </c>
      <c r="E379" s="52" t="s">
        <v>59</v>
      </c>
      <c r="F379" s="52"/>
      <c r="G379" s="52"/>
      <c r="H379" s="52" t="s">
        <v>59</v>
      </c>
      <c r="I379" s="52" t="s">
        <v>59</v>
      </c>
      <c r="J379" s="52" t="s">
        <v>59</v>
      </c>
      <c r="K379" s="52" t="s">
        <v>59</v>
      </c>
      <c r="L379" s="52" t="s">
        <v>59</v>
      </c>
      <c r="M379" s="52" t="s">
        <v>59</v>
      </c>
      <c r="N379" s="52" t="s">
        <v>59</v>
      </c>
      <c r="O379" s="52" t="s">
        <v>59</v>
      </c>
      <c r="P379" s="52" t="s">
        <v>59</v>
      </c>
      <c r="Q379" s="52" t="s">
        <v>59</v>
      </c>
      <c r="R379" s="52"/>
      <c r="S379" s="52"/>
      <c r="T379" s="52"/>
      <c r="U379" s="54"/>
      <c r="V379" s="55"/>
      <c r="W379" s="56"/>
    </row>
    <row r="380" spans="1:23" s="57" customFormat="1" hidden="1" x14ac:dyDescent="0.2">
      <c r="A380" s="52" t="s">
        <v>579</v>
      </c>
      <c r="B380" s="52" t="s">
        <v>579</v>
      </c>
      <c r="C380" s="53" t="s">
        <v>582</v>
      </c>
      <c r="D380" s="52" t="s">
        <v>579</v>
      </c>
      <c r="E380" s="52" t="s">
        <v>59</v>
      </c>
      <c r="F380" s="52"/>
      <c r="G380" s="52"/>
      <c r="H380" s="52" t="s">
        <v>59</v>
      </c>
      <c r="I380" s="52" t="s">
        <v>59</v>
      </c>
      <c r="J380" s="52" t="s">
        <v>59</v>
      </c>
      <c r="K380" s="52" t="s">
        <v>59</v>
      </c>
      <c r="L380" s="52" t="s">
        <v>59</v>
      </c>
      <c r="M380" s="52" t="s">
        <v>59</v>
      </c>
      <c r="N380" s="52" t="s">
        <v>59</v>
      </c>
      <c r="O380" s="52" t="s">
        <v>59</v>
      </c>
      <c r="P380" s="52" t="s">
        <v>59</v>
      </c>
      <c r="Q380" s="52" t="s">
        <v>59</v>
      </c>
      <c r="R380" s="52"/>
      <c r="S380" s="52"/>
      <c r="T380" s="52"/>
      <c r="U380" s="54"/>
      <c r="V380" s="55"/>
      <c r="W380" s="56"/>
    </row>
    <row r="381" spans="1:23" s="57" customFormat="1" hidden="1" x14ac:dyDescent="0.2">
      <c r="A381" s="52" t="s">
        <v>579</v>
      </c>
      <c r="B381" s="52" t="s">
        <v>579</v>
      </c>
      <c r="C381" s="53" t="s">
        <v>583</v>
      </c>
      <c r="D381" s="52" t="s">
        <v>579</v>
      </c>
      <c r="E381" s="52" t="s">
        <v>59</v>
      </c>
      <c r="F381" s="52"/>
      <c r="G381" s="52"/>
      <c r="H381" s="52" t="s">
        <v>59</v>
      </c>
      <c r="I381" s="52" t="s">
        <v>59</v>
      </c>
      <c r="J381" s="52" t="s">
        <v>59</v>
      </c>
      <c r="K381" s="52" t="s">
        <v>59</v>
      </c>
      <c r="L381" s="52" t="s">
        <v>59</v>
      </c>
      <c r="M381" s="52" t="s">
        <v>59</v>
      </c>
      <c r="N381" s="52" t="s">
        <v>59</v>
      </c>
      <c r="O381" s="52" t="s">
        <v>59</v>
      </c>
      <c r="P381" s="52" t="s">
        <v>59</v>
      </c>
      <c r="Q381" s="52" t="s">
        <v>59</v>
      </c>
      <c r="R381" s="52"/>
      <c r="S381" s="52"/>
      <c r="T381" s="52"/>
      <c r="U381" s="54"/>
      <c r="V381" s="55"/>
      <c r="W381" s="56"/>
    </row>
    <row r="382" spans="1:23" s="57" customFormat="1" hidden="1" x14ac:dyDescent="0.2">
      <c r="A382" s="52" t="s">
        <v>579</v>
      </c>
      <c r="B382" s="52" t="s">
        <v>579</v>
      </c>
      <c r="C382" s="53" t="s">
        <v>584</v>
      </c>
      <c r="D382" s="52" t="s">
        <v>579</v>
      </c>
      <c r="E382" s="52" t="s">
        <v>59</v>
      </c>
      <c r="F382" s="52"/>
      <c r="G382" s="52"/>
      <c r="H382" s="52" t="s">
        <v>59</v>
      </c>
      <c r="I382" s="52" t="s">
        <v>59</v>
      </c>
      <c r="J382" s="52" t="s">
        <v>59</v>
      </c>
      <c r="K382" s="52" t="s">
        <v>59</v>
      </c>
      <c r="L382" s="52" t="s">
        <v>59</v>
      </c>
      <c r="M382" s="52" t="s">
        <v>59</v>
      </c>
      <c r="N382" s="52" t="s">
        <v>59</v>
      </c>
      <c r="O382" s="52" t="s">
        <v>59</v>
      </c>
      <c r="P382" s="52" t="s">
        <v>59</v>
      </c>
      <c r="Q382" s="52" t="s">
        <v>59</v>
      </c>
      <c r="R382" s="52"/>
      <c r="S382" s="52"/>
      <c r="T382" s="52"/>
      <c r="U382" s="54"/>
      <c r="V382" s="55"/>
      <c r="W382" s="56"/>
    </row>
    <row r="383" spans="1:23" s="57" customFormat="1" ht="25.5" hidden="1" x14ac:dyDescent="0.2">
      <c r="A383" s="52" t="s">
        <v>579</v>
      </c>
      <c r="B383" s="52" t="s">
        <v>579</v>
      </c>
      <c r="C383" s="53" t="s">
        <v>585</v>
      </c>
      <c r="D383" s="52" t="s">
        <v>579</v>
      </c>
      <c r="E383" s="52" t="s">
        <v>59</v>
      </c>
      <c r="F383" s="52"/>
      <c r="G383" s="52"/>
      <c r="H383" s="52" t="s">
        <v>59</v>
      </c>
      <c r="I383" s="52" t="s">
        <v>59</v>
      </c>
      <c r="J383" s="52" t="s">
        <v>59</v>
      </c>
      <c r="K383" s="52" t="s">
        <v>59</v>
      </c>
      <c r="L383" s="52" t="s">
        <v>59</v>
      </c>
      <c r="M383" s="52" t="s">
        <v>59</v>
      </c>
      <c r="N383" s="52" t="s">
        <v>59</v>
      </c>
      <c r="O383" s="52" t="s">
        <v>59</v>
      </c>
      <c r="P383" s="52" t="s">
        <v>59</v>
      </c>
      <c r="Q383" s="52" t="s">
        <v>59</v>
      </c>
      <c r="R383" s="52"/>
      <c r="S383" s="52"/>
      <c r="T383" s="52"/>
      <c r="U383" s="54"/>
      <c r="V383" s="55"/>
      <c r="W383" s="56"/>
    </row>
    <row r="384" spans="1:23" s="57" customFormat="1" hidden="1" x14ac:dyDescent="0.2">
      <c r="A384" s="52" t="s">
        <v>579</v>
      </c>
      <c r="B384" s="52" t="s">
        <v>579</v>
      </c>
      <c r="C384" s="53" t="s">
        <v>752</v>
      </c>
      <c r="D384" s="52" t="s">
        <v>579</v>
      </c>
      <c r="E384" s="52" t="s">
        <v>59</v>
      </c>
      <c r="F384" s="52"/>
      <c r="G384" s="52"/>
      <c r="H384" s="52" t="s">
        <v>59</v>
      </c>
      <c r="I384" s="52" t="s">
        <v>59</v>
      </c>
      <c r="J384" s="52" t="s">
        <v>59</v>
      </c>
      <c r="K384" s="52" t="s">
        <v>59</v>
      </c>
      <c r="L384" s="52" t="s">
        <v>59</v>
      </c>
      <c r="M384" s="52" t="s">
        <v>59</v>
      </c>
      <c r="N384" s="52" t="s">
        <v>59</v>
      </c>
      <c r="O384" s="52" t="s">
        <v>59</v>
      </c>
      <c r="P384" s="52"/>
      <c r="Q384" s="52" t="s">
        <v>59</v>
      </c>
      <c r="R384" s="52"/>
      <c r="S384" s="52"/>
      <c r="T384" s="52"/>
      <c r="U384" s="54"/>
      <c r="V384" s="55"/>
    </row>
    <row r="385" spans="1:23" s="57" customFormat="1" ht="89.25" x14ac:dyDescent="0.2">
      <c r="A385" s="52" t="s">
        <v>586</v>
      </c>
      <c r="B385" s="52" t="s">
        <v>586</v>
      </c>
      <c r="C385" s="53" t="s">
        <v>587</v>
      </c>
      <c r="D385" s="52" t="s">
        <v>586</v>
      </c>
      <c r="E385" s="52"/>
      <c r="F385" s="52"/>
      <c r="G385" s="52"/>
      <c r="H385" s="52"/>
      <c r="I385" s="52"/>
      <c r="J385" s="52"/>
      <c r="K385" s="52"/>
      <c r="L385" s="52"/>
      <c r="M385" s="52"/>
      <c r="N385" s="52"/>
      <c r="O385" s="52"/>
      <c r="P385" s="52"/>
      <c r="Q385" s="52" t="s">
        <v>59</v>
      </c>
      <c r="R385" s="52" t="s">
        <v>59</v>
      </c>
      <c r="S385" s="52" t="s">
        <v>59</v>
      </c>
      <c r="T385" s="52"/>
      <c r="U385" s="54"/>
      <c r="V385" s="55"/>
      <c r="W385" s="56"/>
    </row>
    <row r="386" spans="1:23" s="57" customFormat="1" x14ac:dyDescent="0.2">
      <c r="A386" s="52" t="s">
        <v>586</v>
      </c>
      <c r="B386" s="52" t="s">
        <v>586</v>
      </c>
      <c r="C386" s="53" t="s">
        <v>583</v>
      </c>
      <c r="D386" s="52" t="s">
        <v>586</v>
      </c>
      <c r="E386" s="52"/>
      <c r="F386" s="52"/>
      <c r="G386" s="52"/>
      <c r="H386" s="52"/>
      <c r="I386" s="52"/>
      <c r="J386" s="52"/>
      <c r="K386" s="52"/>
      <c r="L386" s="52"/>
      <c r="M386" s="52"/>
      <c r="N386" s="52"/>
      <c r="O386" s="52"/>
      <c r="P386" s="52"/>
      <c r="Q386" s="52" t="s">
        <v>59</v>
      </c>
      <c r="R386" s="52" t="s">
        <v>59</v>
      </c>
      <c r="S386" s="52" t="s">
        <v>59</v>
      </c>
      <c r="T386" s="52"/>
      <c r="U386" s="54"/>
      <c r="V386" s="55"/>
      <c r="W386" s="56"/>
    </row>
    <row r="387" spans="1:23" s="57" customFormat="1" ht="25.5" x14ac:dyDescent="0.2">
      <c r="A387" s="52" t="s">
        <v>586</v>
      </c>
      <c r="B387" s="52" t="s">
        <v>586</v>
      </c>
      <c r="C387" s="53" t="s">
        <v>588</v>
      </c>
      <c r="D387" s="52" t="s">
        <v>586</v>
      </c>
      <c r="E387" s="52"/>
      <c r="F387" s="52"/>
      <c r="G387" s="52"/>
      <c r="H387" s="52"/>
      <c r="I387" s="52"/>
      <c r="J387" s="52"/>
      <c r="K387" s="52"/>
      <c r="L387" s="52"/>
      <c r="M387" s="52"/>
      <c r="N387" s="52"/>
      <c r="O387" s="52"/>
      <c r="P387" s="52"/>
      <c r="Q387" s="52" t="s">
        <v>59</v>
      </c>
      <c r="R387" s="52" t="s">
        <v>59</v>
      </c>
      <c r="S387" s="52" t="s">
        <v>59</v>
      </c>
      <c r="T387" s="52"/>
      <c r="U387" s="54"/>
      <c r="V387" s="55"/>
      <c r="W387" s="56"/>
    </row>
    <row r="388" spans="1:23" s="57" customFormat="1" ht="38.25" x14ac:dyDescent="0.2">
      <c r="A388" s="52" t="s">
        <v>586</v>
      </c>
      <c r="B388" s="52" t="s">
        <v>586</v>
      </c>
      <c r="C388" s="53" t="s">
        <v>589</v>
      </c>
      <c r="D388" s="52" t="s">
        <v>550</v>
      </c>
      <c r="E388" s="52"/>
      <c r="F388" s="52"/>
      <c r="G388" s="52"/>
      <c r="H388" s="52"/>
      <c r="I388" s="52"/>
      <c r="J388" s="52"/>
      <c r="K388" s="52"/>
      <c r="L388" s="52"/>
      <c r="M388" s="52"/>
      <c r="N388" s="52"/>
      <c r="O388" s="52"/>
      <c r="P388" s="52"/>
      <c r="Q388" s="52"/>
      <c r="R388" s="52"/>
      <c r="S388" s="52" t="s">
        <v>59</v>
      </c>
      <c r="T388" s="52"/>
      <c r="U388" s="54"/>
      <c r="V388" s="55"/>
      <c r="W388" s="56"/>
    </row>
    <row r="389" spans="1:23" s="57" customFormat="1" ht="38.25" hidden="1" x14ac:dyDescent="0.2">
      <c r="A389" s="52" t="s">
        <v>590</v>
      </c>
      <c r="B389" s="52" t="s">
        <v>590</v>
      </c>
      <c r="C389" s="53" t="s">
        <v>325</v>
      </c>
      <c r="D389" s="52" t="s">
        <v>591</v>
      </c>
      <c r="E389" s="52"/>
      <c r="F389" s="52"/>
      <c r="G389" s="52"/>
      <c r="H389" s="52"/>
      <c r="I389" s="52"/>
      <c r="J389" s="52"/>
      <c r="K389" s="52"/>
      <c r="L389" s="52"/>
      <c r="M389" s="52"/>
      <c r="N389" s="52"/>
      <c r="O389" s="52"/>
      <c r="P389" s="52"/>
      <c r="Q389" s="52"/>
      <c r="R389" s="52"/>
      <c r="S389" s="52"/>
      <c r="T389" s="52" t="s">
        <v>59</v>
      </c>
      <c r="U389" s="54"/>
      <c r="V389" s="55"/>
      <c r="W389" s="56"/>
    </row>
    <row r="390" spans="1:23" s="57" customFormat="1" ht="51" hidden="1" x14ac:dyDescent="0.2">
      <c r="A390" s="52" t="s">
        <v>590</v>
      </c>
      <c r="B390" s="52" t="s">
        <v>590</v>
      </c>
      <c r="C390" s="53" t="s">
        <v>592</v>
      </c>
      <c r="D390" s="52" t="s">
        <v>593</v>
      </c>
      <c r="E390" s="52"/>
      <c r="F390" s="52"/>
      <c r="G390" s="52"/>
      <c r="H390" s="52"/>
      <c r="I390" s="52"/>
      <c r="J390" s="52"/>
      <c r="K390" s="52"/>
      <c r="L390" s="52"/>
      <c r="M390" s="52"/>
      <c r="N390" s="52"/>
      <c r="O390" s="52"/>
      <c r="P390" s="52"/>
      <c r="Q390" s="52"/>
      <c r="R390" s="52"/>
      <c r="S390" s="52"/>
      <c r="T390" s="52" t="s">
        <v>59</v>
      </c>
      <c r="U390" s="54"/>
      <c r="V390" s="55"/>
      <c r="W390" s="56"/>
    </row>
    <row r="391" spans="1:23" s="57" customFormat="1" ht="51" hidden="1" x14ac:dyDescent="0.2">
      <c r="A391" s="52" t="s">
        <v>590</v>
      </c>
      <c r="B391" s="52" t="s">
        <v>590</v>
      </c>
      <c r="C391" s="53" t="s">
        <v>379</v>
      </c>
      <c r="D391" s="52" t="s">
        <v>594</v>
      </c>
      <c r="E391" s="52"/>
      <c r="F391" s="52"/>
      <c r="G391" s="52"/>
      <c r="H391" s="52"/>
      <c r="I391" s="52"/>
      <c r="J391" s="52"/>
      <c r="K391" s="52"/>
      <c r="L391" s="52"/>
      <c r="M391" s="52"/>
      <c r="N391" s="52"/>
      <c r="O391" s="52"/>
      <c r="P391" s="52"/>
      <c r="Q391" s="52"/>
      <c r="R391" s="52"/>
      <c r="S391" s="52"/>
      <c r="T391" s="52" t="s">
        <v>59</v>
      </c>
      <c r="U391" s="54"/>
      <c r="V391" s="55"/>
      <c r="W391" s="56"/>
    </row>
    <row r="392" spans="1:23" s="57" customFormat="1" ht="41.25" hidden="1" customHeight="1" x14ac:dyDescent="0.2">
      <c r="A392" s="52" t="s">
        <v>590</v>
      </c>
      <c r="B392" s="52" t="s">
        <v>590</v>
      </c>
      <c r="C392" s="53" t="s">
        <v>148</v>
      </c>
      <c r="D392" s="52" t="s">
        <v>2390</v>
      </c>
      <c r="E392" s="52"/>
      <c r="F392" s="52"/>
      <c r="G392" s="52"/>
      <c r="H392" s="52"/>
      <c r="I392" s="52"/>
      <c r="J392" s="52"/>
      <c r="K392" s="52"/>
      <c r="L392" s="52"/>
      <c r="M392" s="52"/>
      <c r="N392" s="52"/>
      <c r="O392" s="52"/>
      <c r="P392" s="52"/>
      <c r="Q392" s="52"/>
      <c r="R392" s="52"/>
      <c r="S392" s="52"/>
      <c r="T392" s="52" t="s">
        <v>59</v>
      </c>
      <c r="U392" s="54"/>
      <c r="V392" s="55"/>
      <c r="W392" s="56"/>
    </row>
    <row r="393" spans="1:23" s="57" customFormat="1" ht="51" hidden="1" x14ac:dyDescent="0.2">
      <c r="A393" s="52" t="s">
        <v>595</v>
      </c>
      <c r="B393" s="52" t="s">
        <v>595</v>
      </c>
      <c r="C393" s="53" t="s">
        <v>596</v>
      </c>
      <c r="D393" s="52" t="s">
        <v>597</v>
      </c>
      <c r="E393" s="52"/>
      <c r="F393" s="52"/>
      <c r="G393" s="52"/>
      <c r="H393" s="52"/>
      <c r="I393" s="52"/>
      <c r="J393" s="52"/>
      <c r="K393" s="52"/>
      <c r="L393" s="52"/>
      <c r="M393" s="52"/>
      <c r="N393" s="52"/>
      <c r="O393" s="52"/>
      <c r="P393" s="52"/>
      <c r="Q393" s="52"/>
      <c r="R393" s="52"/>
      <c r="S393" s="52"/>
      <c r="T393" s="52" t="s">
        <v>59</v>
      </c>
      <c r="U393" s="54"/>
      <c r="V393" s="55"/>
      <c r="W393" s="56"/>
    </row>
    <row r="394" spans="1:23" s="57" customFormat="1" ht="51" hidden="1" x14ac:dyDescent="0.2">
      <c r="A394" s="52" t="s">
        <v>595</v>
      </c>
      <c r="B394" s="52" t="s">
        <v>595</v>
      </c>
      <c r="C394" s="53" t="s">
        <v>598</v>
      </c>
      <c r="D394" s="52" t="s">
        <v>597</v>
      </c>
      <c r="E394" s="52"/>
      <c r="F394" s="52"/>
      <c r="G394" s="52"/>
      <c r="H394" s="52"/>
      <c r="I394" s="52"/>
      <c r="J394" s="52"/>
      <c r="K394" s="52"/>
      <c r="L394" s="52"/>
      <c r="M394" s="52"/>
      <c r="N394" s="52"/>
      <c r="O394" s="52"/>
      <c r="P394" s="52"/>
      <c r="Q394" s="52"/>
      <c r="R394" s="52"/>
      <c r="S394" s="52"/>
      <c r="T394" s="52" t="s">
        <v>59</v>
      </c>
      <c r="U394" s="54"/>
      <c r="V394" s="55"/>
      <c r="W394" s="56"/>
    </row>
    <row r="395" spans="1:23" s="57" customFormat="1" ht="51" hidden="1" x14ac:dyDescent="0.2">
      <c r="A395" s="52" t="s">
        <v>595</v>
      </c>
      <c r="B395" s="52" t="s">
        <v>595</v>
      </c>
      <c r="C395" s="53" t="s">
        <v>599</v>
      </c>
      <c r="D395" s="52" t="s">
        <v>597</v>
      </c>
      <c r="E395" s="52"/>
      <c r="F395" s="52"/>
      <c r="G395" s="52"/>
      <c r="H395" s="52"/>
      <c r="I395" s="52"/>
      <c r="J395" s="52"/>
      <c r="K395" s="52"/>
      <c r="L395" s="52"/>
      <c r="M395" s="52"/>
      <c r="N395" s="52"/>
      <c r="O395" s="52"/>
      <c r="P395" s="52"/>
      <c r="Q395" s="52"/>
      <c r="R395" s="52"/>
      <c r="S395" s="52"/>
      <c r="T395" s="52" t="s">
        <v>59</v>
      </c>
      <c r="U395" s="54"/>
      <c r="V395" s="55"/>
      <c r="W395" s="56"/>
    </row>
    <row r="396" spans="1:23" s="57" customFormat="1" ht="51" hidden="1" x14ac:dyDescent="0.2">
      <c r="A396" s="52" t="s">
        <v>595</v>
      </c>
      <c r="B396" s="52" t="s">
        <v>595</v>
      </c>
      <c r="C396" s="53" t="s">
        <v>600</v>
      </c>
      <c r="D396" s="52" t="s">
        <v>597</v>
      </c>
      <c r="E396" s="52"/>
      <c r="F396" s="52"/>
      <c r="G396" s="52"/>
      <c r="H396" s="52"/>
      <c r="I396" s="52"/>
      <c r="J396" s="52"/>
      <c r="K396" s="52"/>
      <c r="L396" s="52"/>
      <c r="M396" s="52"/>
      <c r="N396" s="52"/>
      <c r="O396" s="52"/>
      <c r="P396" s="52"/>
      <c r="Q396" s="52"/>
      <c r="R396" s="52"/>
      <c r="S396" s="52"/>
      <c r="T396" s="52" t="s">
        <v>59</v>
      </c>
      <c r="U396" s="54"/>
      <c r="V396" s="55"/>
      <c r="W396" s="56"/>
    </row>
    <row r="397" spans="1:23" s="57" customFormat="1" ht="51" hidden="1" x14ac:dyDescent="0.2">
      <c r="A397" s="52" t="s">
        <v>595</v>
      </c>
      <c r="B397" s="52" t="s">
        <v>595</v>
      </c>
      <c r="C397" s="53" t="s">
        <v>601</v>
      </c>
      <c r="D397" s="52" t="s">
        <v>597</v>
      </c>
      <c r="E397" s="52"/>
      <c r="F397" s="52"/>
      <c r="G397" s="52"/>
      <c r="H397" s="52"/>
      <c r="I397" s="52"/>
      <c r="J397" s="52"/>
      <c r="K397" s="52"/>
      <c r="L397" s="52"/>
      <c r="M397" s="52"/>
      <c r="N397" s="52"/>
      <c r="O397" s="52"/>
      <c r="P397" s="52"/>
      <c r="Q397" s="52"/>
      <c r="R397" s="52"/>
      <c r="S397" s="52"/>
      <c r="T397" s="52" t="s">
        <v>59</v>
      </c>
      <c r="U397" s="54"/>
      <c r="V397" s="55"/>
      <c r="W397" s="56"/>
    </row>
    <row r="398" spans="1:23" s="57" customFormat="1" ht="51" hidden="1" x14ac:dyDescent="0.2">
      <c r="A398" s="52" t="s">
        <v>595</v>
      </c>
      <c r="B398" s="52" t="s">
        <v>595</v>
      </c>
      <c r="C398" s="53" t="s">
        <v>602</v>
      </c>
      <c r="D398" s="52" t="s">
        <v>597</v>
      </c>
      <c r="E398" s="52"/>
      <c r="F398" s="52"/>
      <c r="G398" s="52"/>
      <c r="H398" s="52"/>
      <c r="I398" s="52"/>
      <c r="J398" s="52"/>
      <c r="K398" s="52"/>
      <c r="L398" s="52"/>
      <c r="M398" s="52"/>
      <c r="N398" s="52"/>
      <c r="O398" s="52"/>
      <c r="P398" s="52"/>
      <c r="Q398" s="52"/>
      <c r="R398" s="52"/>
      <c r="S398" s="52"/>
      <c r="T398" s="52" t="s">
        <v>59</v>
      </c>
      <c r="U398" s="54"/>
      <c r="V398" s="55"/>
      <c r="W398" s="56"/>
    </row>
    <row r="399" spans="1:23" s="57" customFormat="1" ht="51" hidden="1" x14ac:dyDescent="0.2">
      <c r="A399" s="52" t="s">
        <v>595</v>
      </c>
      <c r="B399" s="52" t="s">
        <v>595</v>
      </c>
      <c r="C399" s="53" t="s">
        <v>603</v>
      </c>
      <c r="D399" s="52" t="s">
        <v>597</v>
      </c>
      <c r="E399" s="52"/>
      <c r="F399" s="52"/>
      <c r="G399" s="52"/>
      <c r="H399" s="52"/>
      <c r="I399" s="52"/>
      <c r="J399" s="52"/>
      <c r="K399" s="52"/>
      <c r="L399" s="52"/>
      <c r="M399" s="52"/>
      <c r="N399" s="52"/>
      <c r="O399" s="52"/>
      <c r="P399" s="52"/>
      <c r="Q399" s="52"/>
      <c r="R399" s="52"/>
      <c r="S399" s="52"/>
      <c r="T399" s="52" t="s">
        <v>59</v>
      </c>
      <c r="U399" s="54"/>
      <c r="V399" s="55"/>
      <c r="W399" s="56"/>
    </row>
    <row r="400" spans="1:23" s="57" customFormat="1" ht="51" hidden="1" x14ac:dyDescent="0.2">
      <c r="A400" s="52" t="s">
        <v>595</v>
      </c>
      <c r="B400" s="52" t="s">
        <v>595</v>
      </c>
      <c r="C400" s="53" t="s">
        <v>604</v>
      </c>
      <c r="D400" s="52" t="s">
        <v>597</v>
      </c>
      <c r="E400" s="52"/>
      <c r="F400" s="52"/>
      <c r="G400" s="52"/>
      <c r="H400" s="52"/>
      <c r="I400" s="52"/>
      <c r="J400" s="52"/>
      <c r="K400" s="52"/>
      <c r="L400" s="52"/>
      <c r="M400" s="52"/>
      <c r="N400" s="52"/>
      <c r="O400" s="52"/>
      <c r="P400" s="52"/>
      <c r="Q400" s="52"/>
      <c r="R400" s="52"/>
      <c r="S400" s="52"/>
      <c r="T400" s="52" t="s">
        <v>59</v>
      </c>
      <c r="U400" s="54"/>
      <c r="V400" s="55"/>
      <c r="W400" s="56"/>
    </row>
    <row r="401" spans="1:23" s="57" customFormat="1" ht="51" hidden="1" x14ac:dyDescent="0.2">
      <c r="A401" s="52" t="s">
        <v>595</v>
      </c>
      <c r="B401" s="52" t="s">
        <v>595</v>
      </c>
      <c r="C401" s="53" t="s">
        <v>605</v>
      </c>
      <c r="D401" s="52" t="s">
        <v>597</v>
      </c>
      <c r="E401" s="52"/>
      <c r="F401" s="52"/>
      <c r="G401" s="52"/>
      <c r="H401" s="52"/>
      <c r="I401" s="52"/>
      <c r="J401" s="52"/>
      <c r="K401" s="52"/>
      <c r="L401" s="52"/>
      <c r="M401" s="52"/>
      <c r="N401" s="52"/>
      <c r="O401" s="52"/>
      <c r="P401" s="52"/>
      <c r="Q401" s="52"/>
      <c r="R401" s="52"/>
      <c r="S401" s="52"/>
      <c r="T401" s="52" t="s">
        <v>59</v>
      </c>
      <c r="U401" s="54"/>
      <c r="V401" s="55"/>
      <c r="W401" s="56"/>
    </row>
    <row r="402" spans="1:23" s="57" customFormat="1" ht="51" hidden="1" x14ac:dyDescent="0.2">
      <c r="A402" s="52" t="s">
        <v>595</v>
      </c>
      <c r="B402" s="52" t="s">
        <v>595</v>
      </c>
      <c r="C402" s="53" t="s">
        <v>606</v>
      </c>
      <c r="D402" s="52" t="s">
        <v>597</v>
      </c>
      <c r="E402" s="52"/>
      <c r="F402" s="52"/>
      <c r="G402" s="52"/>
      <c r="H402" s="52"/>
      <c r="I402" s="52"/>
      <c r="J402" s="52"/>
      <c r="K402" s="52"/>
      <c r="L402" s="52"/>
      <c r="M402" s="52"/>
      <c r="N402" s="52"/>
      <c r="O402" s="52"/>
      <c r="P402" s="52"/>
      <c r="Q402" s="52"/>
      <c r="R402" s="52"/>
      <c r="S402" s="52"/>
      <c r="T402" s="52" t="s">
        <v>59</v>
      </c>
      <c r="U402" s="54"/>
      <c r="V402" s="55"/>
      <c r="W402" s="56"/>
    </row>
    <row r="403" spans="1:23" s="57" customFormat="1" ht="51" hidden="1" x14ac:dyDescent="0.2">
      <c r="A403" s="52" t="s">
        <v>595</v>
      </c>
      <c r="B403" s="52" t="s">
        <v>595</v>
      </c>
      <c r="C403" s="53" t="s">
        <v>607</v>
      </c>
      <c r="D403" s="52" t="s">
        <v>597</v>
      </c>
      <c r="E403" s="52"/>
      <c r="F403" s="52"/>
      <c r="G403" s="52"/>
      <c r="H403" s="52"/>
      <c r="I403" s="52"/>
      <c r="J403" s="52"/>
      <c r="K403" s="52"/>
      <c r="L403" s="52"/>
      <c r="M403" s="52"/>
      <c r="N403" s="52"/>
      <c r="O403" s="52"/>
      <c r="P403" s="52"/>
      <c r="Q403" s="52"/>
      <c r="R403" s="52"/>
      <c r="S403" s="52"/>
      <c r="T403" s="52" t="s">
        <v>59</v>
      </c>
      <c r="U403" s="54"/>
      <c r="V403" s="55"/>
      <c r="W403" s="56"/>
    </row>
    <row r="404" spans="1:23" s="57" customFormat="1" ht="51" hidden="1" x14ac:dyDescent="0.2">
      <c r="A404" s="52" t="s">
        <v>595</v>
      </c>
      <c r="B404" s="52" t="s">
        <v>595</v>
      </c>
      <c r="C404" s="53" t="s">
        <v>608</v>
      </c>
      <c r="D404" s="52" t="s">
        <v>597</v>
      </c>
      <c r="E404" s="52"/>
      <c r="F404" s="52"/>
      <c r="G404" s="52"/>
      <c r="H404" s="52"/>
      <c r="I404" s="52"/>
      <c r="J404" s="52"/>
      <c r="K404" s="52"/>
      <c r="L404" s="52"/>
      <c r="M404" s="52"/>
      <c r="N404" s="52"/>
      <c r="O404" s="52"/>
      <c r="P404" s="52"/>
      <c r="Q404" s="52"/>
      <c r="R404" s="52"/>
      <c r="S404" s="52"/>
      <c r="T404" s="52" t="s">
        <v>59</v>
      </c>
      <c r="U404" s="54"/>
      <c r="V404" s="55"/>
      <c r="W404" s="56"/>
    </row>
    <row r="405" spans="1:23" s="57" customFormat="1" ht="51" hidden="1" x14ac:dyDescent="0.2">
      <c r="A405" s="52" t="s">
        <v>609</v>
      </c>
      <c r="B405" s="52" t="s">
        <v>609</v>
      </c>
      <c r="C405" s="53" t="s">
        <v>610</v>
      </c>
      <c r="D405" s="52" t="s">
        <v>597</v>
      </c>
      <c r="E405" s="52"/>
      <c r="F405" s="52"/>
      <c r="G405" s="52"/>
      <c r="H405" s="52"/>
      <c r="I405" s="52"/>
      <c r="J405" s="52"/>
      <c r="K405" s="52"/>
      <c r="L405" s="52"/>
      <c r="M405" s="52"/>
      <c r="N405" s="52"/>
      <c r="O405" s="52"/>
      <c r="P405" s="52"/>
      <c r="Q405" s="52"/>
      <c r="R405" s="52"/>
      <c r="S405" s="52"/>
      <c r="T405" s="52" t="s">
        <v>59</v>
      </c>
      <c r="U405" s="54"/>
      <c r="V405" s="55"/>
      <c r="W405" s="56"/>
    </row>
    <row r="406" spans="1:23" s="57" customFormat="1" ht="51" hidden="1" x14ac:dyDescent="0.2">
      <c r="A406" s="52" t="s">
        <v>609</v>
      </c>
      <c r="B406" s="52" t="s">
        <v>609</v>
      </c>
      <c r="C406" s="53" t="s">
        <v>611</v>
      </c>
      <c r="D406" s="52" t="s">
        <v>597</v>
      </c>
      <c r="E406" s="52"/>
      <c r="F406" s="52"/>
      <c r="G406" s="52"/>
      <c r="H406" s="52"/>
      <c r="I406" s="52"/>
      <c r="J406" s="52"/>
      <c r="K406" s="52"/>
      <c r="L406" s="52"/>
      <c r="M406" s="52"/>
      <c r="N406" s="52"/>
      <c r="O406" s="52"/>
      <c r="P406" s="52"/>
      <c r="Q406" s="52"/>
      <c r="R406" s="52"/>
      <c r="S406" s="52"/>
      <c r="T406" s="52" t="s">
        <v>59</v>
      </c>
      <c r="U406" s="54"/>
      <c r="V406" s="55"/>
      <c r="W406" s="56"/>
    </row>
    <row r="407" spans="1:23" s="57" customFormat="1" ht="51" hidden="1" x14ac:dyDescent="0.2">
      <c r="A407" s="52" t="s">
        <v>609</v>
      </c>
      <c r="B407" s="52" t="s">
        <v>609</v>
      </c>
      <c r="C407" s="53" t="s">
        <v>612</v>
      </c>
      <c r="D407" s="52" t="s">
        <v>597</v>
      </c>
      <c r="E407" s="52"/>
      <c r="F407" s="52"/>
      <c r="G407" s="52"/>
      <c r="H407" s="52"/>
      <c r="I407" s="52"/>
      <c r="J407" s="52"/>
      <c r="K407" s="52"/>
      <c r="L407" s="52"/>
      <c r="M407" s="52"/>
      <c r="N407" s="52"/>
      <c r="O407" s="52"/>
      <c r="P407" s="52"/>
      <c r="Q407" s="52"/>
      <c r="R407" s="52"/>
      <c r="S407" s="52"/>
      <c r="T407" s="52" t="s">
        <v>59</v>
      </c>
      <c r="U407" s="54"/>
      <c r="V407" s="55"/>
      <c r="W407" s="56"/>
    </row>
    <row r="408" spans="1:23" s="57" customFormat="1" ht="51" hidden="1" x14ac:dyDescent="0.2">
      <c r="A408" s="52" t="s">
        <v>609</v>
      </c>
      <c r="B408" s="52" t="s">
        <v>609</v>
      </c>
      <c r="C408" s="53" t="s">
        <v>613</v>
      </c>
      <c r="D408" s="52" t="s">
        <v>597</v>
      </c>
      <c r="E408" s="52"/>
      <c r="F408" s="52"/>
      <c r="G408" s="52"/>
      <c r="H408" s="52"/>
      <c r="I408" s="52"/>
      <c r="J408" s="52"/>
      <c r="K408" s="52"/>
      <c r="L408" s="52"/>
      <c r="M408" s="52"/>
      <c r="N408" s="52"/>
      <c r="O408" s="52"/>
      <c r="P408" s="52"/>
      <c r="Q408" s="52"/>
      <c r="R408" s="52"/>
      <c r="S408" s="52"/>
      <c r="T408" s="52" t="s">
        <v>59</v>
      </c>
      <c r="U408" s="54"/>
      <c r="V408" s="55"/>
      <c r="W408" s="56"/>
    </row>
    <row r="409" spans="1:23" s="57" customFormat="1" ht="51" hidden="1" x14ac:dyDescent="0.2">
      <c r="A409" s="52" t="s">
        <v>609</v>
      </c>
      <c r="B409" s="52" t="s">
        <v>609</v>
      </c>
      <c r="C409" s="53" t="s">
        <v>614</v>
      </c>
      <c r="D409" s="52" t="s">
        <v>597</v>
      </c>
      <c r="E409" s="52"/>
      <c r="F409" s="52"/>
      <c r="G409" s="52"/>
      <c r="H409" s="52"/>
      <c r="I409" s="52"/>
      <c r="J409" s="52"/>
      <c r="K409" s="52"/>
      <c r="L409" s="52"/>
      <c r="M409" s="52"/>
      <c r="N409" s="52"/>
      <c r="O409" s="52"/>
      <c r="P409" s="52"/>
      <c r="Q409" s="52"/>
      <c r="R409" s="52"/>
      <c r="S409" s="52"/>
      <c r="T409" s="52" t="s">
        <v>59</v>
      </c>
      <c r="U409" s="54"/>
      <c r="V409" s="55"/>
      <c r="W409" s="56"/>
    </row>
    <row r="410" spans="1:23" s="57" customFormat="1" ht="51" hidden="1" x14ac:dyDescent="0.2">
      <c r="A410" s="52" t="s">
        <v>609</v>
      </c>
      <c r="B410" s="52" t="s">
        <v>609</v>
      </c>
      <c r="C410" s="53" t="s">
        <v>615</v>
      </c>
      <c r="D410" s="52" t="s">
        <v>597</v>
      </c>
      <c r="E410" s="52"/>
      <c r="F410" s="52"/>
      <c r="G410" s="52"/>
      <c r="H410" s="52"/>
      <c r="I410" s="52"/>
      <c r="J410" s="52"/>
      <c r="K410" s="52"/>
      <c r="L410" s="52"/>
      <c r="M410" s="52"/>
      <c r="N410" s="52"/>
      <c r="O410" s="52"/>
      <c r="P410" s="52"/>
      <c r="Q410" s="52"/>
      <c r="R410" s="52"/>
      <c r="S410" s="52"/>
      <c r="T410" s="52" t="s">
        <v>59</v>
      </c>
      <c r="U410" s="54"/>
      <c r="V410" s="55"/>
      <c r="W410" s="56"/>
    </row>
    <row r="411" spans="1:23" s="57" customFormat="1" ht="51" hidden="1" x14ac:dyDescent="0.2">
      <c r="A411" s="52" t="s">
        <v>609</v>
      </c>
      <c r="B411" s="52" t="s">
        <v>609</v>
      </c>
      <c r="C411" s="53" t="s">
        <v>616</v>
      </c>
      <c r="D411" s="52" t="s">
        <v>597</v>
      </c>
      <c r="E411" s="52"/>
      <c r="F411" s="52"/>
      <c r="G411" s="52"/>
      <c r="H411" s="52"/>
      <c r="I411" s="52"/>
      <c r="J411" s="52"/>
      <c r="K411" s="52"/>
      <c r="L411" s="52"/>
      <c r="M411" s="52"/>
      <c r="N411" s="52"/>
      <c r="O411" s="52"/>
      <c r="P411" s="52"/>
      <c r="Q411" s="52"/>
      <c r="R411" s="52"/>
      <c r="S411" s="52"/>
      <c r="T411" s="52" t="s">
        <v>59</v>
      </c>
      <c r="U411" s="54"/>
      <c r="V411" s="55"/>
      <c r="W411" s="56"/>
    </row>
    <row r="412" spans="1:23" s="57" customFormat="1" ht="51" hidden="1" x14ac:dyDescent="0.2">
      <c r="A412" s="52" t="s">
        <v>609</v>
      </c>
      <c r="B412" s="52" t="s">
        <v>609</v>
      </c>
      <c r="C412" s="53" t="s">
        <v>617</v>
      </c>
      <c r="D412" s="52" t="s">
        <v>597</v>
      </c>
      <c r="E412" s="52"/>
      <c r="F412" s="52"/>
      <c r="G412" s="52"/>
      <c r="H412" s="52"/>
      <c r="I412" s="52"/>
      <c r="J412" s="52"/>
      <c r="K412" s="52"/>
      <c r="L412" s="52"/>
      <c r="M412" s="52"/>
      <c r="N412" s="52"/>
      <c r="O412" s="52"/>
      <c r="P412" s="52"/>
      <c r="Q412" s="52"/>
      <c r="R412" s="52"/>
      <c r="S412" s="52"/>
      <c r="T412" s="52" t="s">
        <v>59</v>
      </c>
      <c r="U412" s="54"/>
      <c r="V412" s="55"/>
      <c r="W412" s="56"/>
    </row>
    <row r="413" spans="1:23" s="57" customFormat="1" ht="51" hidden="1" x14ac:dyDescent="0.2">
      <c r="A413" s="52" t="s">
        <v>609</v>
      </c>
      <c r="B413" s="52" t="s">
        <v>609</v>
      </c>
      <c r="C413" s="53" t="s">
        <v>618</v>
      </c>
      <c r="D413" s="52" t="s">
        <v>597</v>
      </c>
      <c r="E413" s="52"/>
      <c r="F413" s="52"/>
      <c r="G413" s="52"/>
      <c r="H413" s="52"/>
      <c r="I413" s="52"/>
      <c r="J413" s="52"/>
      <c r="K413" s="52"/>
      <c r="L413" s="52"/>
      <c r="M413" s="52"/>
      <c r="N413" s="52"/>
      <c r="O413" s="52"/>
      <c r="P413" s="52"/>
      <c r="Q413" s="52"/>
      <c r="R413" s="52"/>
      <c r="S413" s="52"/>
      <c r="T413" s="52" t="s">
        <v>59</v>
      </c>
      <c r="U413" s="54"/>
      <c r="V413" s="55"/>
      <c r="W413" s="56"/>
    </row>
    <row r="414" spans="1:23" s="57" customFormat="1" ht="51" hidden="1" x14ac:dyDescent="0.2">
      <c r="A414" s="52" t="s">
        <v>609</v>
      </c>
      <c r="B414" s="52" t="s">
        <v>609</v>
      </c>
      <c r="C414" s="53" t="s">
        <v>619</v>
      </c>
      <c r="D414" s="52" t="s">
        <v>597</v>
      </c>
      <c r="E414" s="52"/>
      <c r="F414" s="52"/>
      <c r="G414" s="52"/>
      <c r="H414" s="52"/>
      <c r="I414" s="52"/>
      <c r="J414" s="52"/>
      <c r="K414" s="52"/>
      <c r="L414" s="52"/>
      <c r="M414" s="52"/>
      <c r="N414" s="52"/>
      <c r="O414" s="52"/>
      <c r="P414" s="52"/>
      <c r="Q414" s="52"/>
      <c r="R414" s="52"/>
      <c r="S414" s="52"/>
      <c r="T414" s="52" t="s">
        <v>59</v>
      </c>
      <c r="U414" s="54"/>
      <c r="V414" s="55"/>
      <c r="W414" s="56"/>
    </row>
    <row r="415" spans="1:23" s="57" customFormat="1" ht="51" hidden="1" x14ac:dyDescent="0.2">
      <c r="A415" s="52" t="s">
        <v>609</v>
      </c>
      <c r="B415" s="52" t="s">
        <v>609</v>
      </c>
      <c r="C415" s="53" t="s">
        <v>620</v>
      </c>
      <c r="D415" s="52" t="s">
        <v>597</v>
      </c>
      <c r="E415" s="52"/>
      <c r="F415" s="52"/>
      <c r="G415" s="52"/>
      <c r="H415" s="52"/>
      <c r="I415" s="52"/>
      <c r="J415" s="52"/>
      <c r="K415" s="52"/>
      <c r="L415" s="52"/>
      <c r="M415" s="52"/>
      <c r="N415" s="52"/>
      <c r="O415" s="52"/>
      <c r="P415" s="52"/>
      <c r="Q415" s="52"/>
      <c r="R415" s="52"/>
      <c r="S415" s="52"/>
      <c r="T415" s="52" t="s">
        <v>59</v>
      </c>
      <c r="U415" s="54"/>
      <c r="V415" s="55"/>
      <c r="W415" s="56"/>
    </row>
    <row r="416" spans="1:23" s="57" customFormat="1" ht="51" hidden="1" x14ac:dyDescent="0.2">
      <c r="A416" s="52" t="s">
        <v>609</v>
      </c>
      <c r="B416" s="52" t="s">
        <v>609</v>
      </c>
      <c r="C416" s="53" t="s">
        <v>621</v>
      </c>
      <c r="D416" s="52" t="s">
        <v>597</v>
      </c>
      <c r="E416" s="52"/>
      <c r="F416" s="52"/>
      <c r="G416" s="52"/>
      <c r="H416" s="52"/>
      <c r="I416" s="52"/>
      <c r="J416" s="52"/>
      <c r="K416" s="52"/>
      <c r="L416" s="52"/>
      <c r="M416" s="52"/>
      <c r="N416" s="52"/>
      <c r="O416" s="52"/>
      <c r="P416" s="52"/>
      <c r="Q416" s="52"/>
      <c r="R416" s="52"/>
      <c r="S416" s="52"/>
      <c r="T416" s="52" t="s">
        <v>59</v>
      </c>
      <c r="U416" s="54"/>
      <c r="V416" s="55"/>
      <c r="W416" s="56"/>
    </row>
    <row r="417" spans="1:23" s="57" customFormat="1" ht="51" hidden="1" x14ac:dyDescent="0.2">
      <c r="A417" s="52" t="s">
        <v>609</v>
      </c>
      <c r="B417" s="52" t="s">
        <v>609</v>
      </c>
      <c r="C417" s="53" t="s">
        <v>622</v>
      </c>
      <c r="D417" s="52" t="s">
        <v>597</v>
      </c>
      <c r="E417" s="52"/>
      <c r="F417" s="52"/>
      <c r="G417" s="52"/>
      <c r="H417" s="52"/>
      <c r="I417" s="52"/>
      <c r="J417" s="52"/>
      <c r="K417" s="52"/>
      <c r="L417" s="52"/>
      <c r="M417" s="52"/>
      <c r="N417" s="52"/>
      <c r="O417" s="52"/>
      <c r="P417" s="52"/>
      <c r="Q417" s="52"/>
      <c r="R417" s="52"/>
      <c r="S417" s="52"/>
      <c r="T417" s="52" t="s">
        <v>59</v>
      </c>
      <c r="U417" s="54"/>
      <c r="V417" s="55"/>
      <c r="W417" s="56"/>
    </row>
    <row r="418" spans="1:23" s="57" customFormat="1" ht="51" hidden="1" x14ac:dyDescent="0.2">
      <c r="A418" s="52" t="s">
        <v>609</v>
      </c>
      <c r="B418" s="52" t="s">
        <v>609</v>
      </c>
      <c r="C418" s="53" t="s">
        <v>623</v>
      </c>
      <c r="D418" s="52" t="s">
        <v>597</v>
      </c>
      <c r="E418" s="52"/>
      <c r="F418" s="52"/>
      <c r="G418" s="52"/>
      <c r="H418" s="52"/>
      <c r="I418" s="52"/>
      <c r="J418" s="52"/>
      <c r="K418" s="52"/>
      <c r="L418" s="52"/>
      <c r="M418" s="52"/>
      <c r="N418" s="52"/>
      <c r="O418" s="52"/>
      <c r="P418" s="52"/>
      <c r="Q418" s="52"/>
      <c r="R418" s="52"/>
      <c r="S418" s="52"/>
      <c r="T418" s="52" t="s">
        <v>59</v>
      </c>
      <c r="U418" s="54"/>
      <c r="V418" s="55"/>
      <c r="W418" s="56"/>
    </row>
    <row r="419" spans="1:23" s="57" customFormat="1" ht="51" hidden="1" x14ac:dyDescent="0.2">
      <c r="A419" s="52" t="s">
        <v>609</v>
      </c>
      <c r="B419" s="52" t="s">
        <v>609</v>
      </c>
      <c r="C419" s="53" t="s">
        <v>624</v>
      </c>
      <c r="D419" s="52" t="s">
        <v>597</v>
      </c>
      <c r="E419" s="52"/>
      <c r="F419" s="52"/>
      <c r="G419" s="52"/>
      <c r="H419" s="52"/>
      <c r="I419" s="52"/>
      <c r="J419" s="52"/>
      <c r="K419" s="52"/>
      <c r="L419" s="52"/>
      <c r="M419" s="52"/>
      <c r="N419" s="52"/>
      <c r="O419" s="52"/>
      <c r="P419" s="52"/>
      <c r="Q419" s="52"/>
      <c r="R419" s="52"/>
      <c r="S419" s="52"/>
      <c r="T419" s="52" t="s">
        <v>59</v>
      </c>
      <c r="U419" s="54"/>
      <c r="V419" s="55"/>
      <c r="W419" s="56"/>
    </row>
    <row r="420" spans="1:23" s="57" customFormat="1" ht="51" hidden="1" x14ac:dyDescent="0.2">
      <c r="A420" s="52" t="s">
        <v>609</v>
      </c>
      <c r="B420" s="52" t="s">
        <v>609</v>
      </c>
      <c r="C420" s="53" t="s">
        <v>625</v>
      </c>
      <c r="D420" s="52" t="s">
        <v>597</v>
      </c>
      <c r="E420" s="52"/>
      <c r="F420" s="52"/>
      <c r="G420" s="52"/>
      <c r="H420" s="52"/>
      <c r="I420" s="52"/>
      <c r="J420" s="52"/>
      <c r="K420" s="52"/>
      <c r="L420" s="52"/>
      <c r="M420" s="52"/>
      <c r="N420" s="52"/>
      <c r="O420" s="52"/>
      <c r="P420" s="52"/>
      <c r="Q420" s="52"/>
      <c r="R420" s="52"/>
      <c r="S420" s="52"/>
      <c r="T420" s="52" t="s">
        <v>59</v>
      </c>
      <c r="U420" s="54"/>
      <c r="V420" s="55"/>
      <c r="W420" s="56"/>
    </row>
    <row r="421" spans="1:23" s="57" customFormat="1" ht="51" hidden="1" x14ac:dyDescent="0.2">
      <c r="A421" s="52" t="s">
        <v>609</v>
      </c>
      <c r="B421" s="52" t="s">
        <v>609</v>
      </c>
      <c r="C421" s="53" t="s">
        <v>626</v>
      </c>
      <c r="D421" s="52" t="s">
        <v>597</v>
      </c>
      <c r="E421" s="52"/>
      <c r="F421" s="52"/>
      <c r="G421" s="52"/>
      <c r="H421" s="52"/>
      <c r="I421" s="52"/>
      <c r="J421" s="52"/>
      <c r="K421" s="52"/>
      <c r="L421" s="52"/>
      <c r="M421" s="52"/>
      <c r="N421" s="52"/>
      <c r="O421" s="52"/>
      <c r="P421" s="52"/>
      <c r="Q421" s="52"/>
      <c r="R421" s="52"/>
      <c r="S421" s="52"/>
      <c r="T421" s="52" t="s">
        <v>59</v>
      </c>
      <c r="U421" s="54"/>
      <c r="V421" s="55"/>
      <c r="W421" s="56"/>
    </row>
    <row r="422" spans="1:23" s="57" customFormat="1" ht="51" hidden="1" x14ac:dyDescent="0.2">
      <c r="A422" s="52" t="s">
        <v>609</v>
      </c>
      <c r="B422" s="52" t="s">
        <v>609</v>
      </c>
      <c r="C422" s="53" t="s">
        <v>627</v>
      </c>
      <c r="D422" s="52" t="s">
        <v>597</v>
      </c>
      <c r="E422" s="52"/>
      <c r="F422" s="52"/>
      <c r="G422" s="52"/>
      <c r="H422" s="52"/>
      <c r="I422" s="52"/>
      <c r="J422" s="52"/>
      <c r="K422" s="52"/>
      <c r="L422" s="52"/>
      <c r="M422" s="52"/>
      <c r="N422" s="52"/>
      <c r="O422" s="52"/>
      <c r="P422" s="52"/>
      <c r="Q422" s="52"/>
      <c r="R422" s="52"/>
      <c r="S422" s="52"/>
      <c r="T422" s="52" t="s">
        <v>59</v>
      </c>
      <c r="U422" s="54"/>
      <c r="V422" s="55"/>
      <c r="W422" s="56"/>
    </row>
    <row r="423" spans="1:23" s="57" customFormat="1" ht="25.5" hidden="1" x14ac:dyDescent="0.2">
      <c r="A423" s="52" t="s">
        <v>628</v>
      </c>
      <c r="B423" s="52" t="s">
        <v>628</v>
      </c>
      <c r="C423" s="53" t="s">
        <v>629</v>
      </c>
      <c r="D423" s="52" t="s">
        <v>630</v>
      </c>
      <c r="E423" s="52"/>
      <c r="F423" s="52"/>
      <c r="G423" s="52"/>
      <c r="H423" s="52"/>
      <c r="I423" s="52"/>
      <c r="J423" s="52"/>
      <c r="K423" s="52"/>
      <c r="L423" s="52"/>
      <c r="M423" s="52"/>
      <c r="N423" s="52"/>
      <c r="O423" s="52"/>
      <c r="P423" s="52"/>
      <c r="Q423" s="52"/>
      <c r="R423" s="52"/>
      <c r="S423" s="52"/>
      <c r="T423" s="52"/>
      <c r="U423" s="54" t="s">
        <v>59</v>
      </c>
      <c r="V423" s="55"/>
      <c r="W423" s="56"/>
    </row>
    <row r="424" spans="1:23" s="57" customFormat="1" ht="51" hidden="1" x14ac:dyDescent="0.2">
      <c r="A424" s="52" t="s">
        <v>628</v>
      </c>
      <c r="B424" s="52" t="s">
        <v>628</v>
      </c>
      <c r="C424" s="53" t="s">
        <v>631</v>
      </c>
      <c r="D424" s="52" t="s">
        <v>632</v>
      </c>
      <c r="E424" s="52"/>
      <c r="F424" s="52"/>
      <c r="G424" s="52"/>
      <c r="H424" s="52"/>
      <c r="I424" s="52"/>
      <c r="J424" s="52"/>
      <c r="K424" s="52"/>
      <c r="L424" s="52"/>
      <c r="M424" s="52"/>
      <c r="N424" s="52"/>
      <c r="O424" s="52"/>
      <c r="P424" s="52"/>
      <c r="Q424" s="52"/>
      <c r="R424" s="52"/>
      <c r="S424" s="52"/>
      <c r="T424" s="52"/>
      <c r="U424" s="54" t="s">
        <v>59</v>
      </c>
      <c r="V424" s="55"/>
      <c r="W424" s="56"/>
    </row>
    <row r="425" spans="1:23" s="57" customFormat="1" hidden="1" x14ac:dyDescent="0.2">
      <c r="A425" s="52" t="s">
        <v>633</v>
      </c>
      <c r="B425" s="52" t="s">
        <v>633</v>
      </c>
      <c r="C425" s="53" t="s">
        <v>148</v>
      </c>
      <c r="D425" s="52" t="s">
        <v>2391</v>
      </c>
      <c r="E425" s="52"/>
      <c r="F425" s="52"/>
      <c r="G425" s="52"/>
      <c r="H425" s="52"/>
      <c r="I425" s="52"/>
      <c r="J425" s="52"/>
      <c r="K425" s="52"/>
      <c r="L425" s="52"/>
      <c r="M425" s="52"/>
      <c r="N425" s="52"/>
      <c r="O425" s="52"/>
      <c r="P425" s="52"/>
      <c r="Q425" s="52"/>
      <c r="R425" s="52"/>
      <c r="S425" s="52"/>
      <c r="T425" s="52"/>
      <c r="U425" s="54" t="s">
        <v>59</v>
      </c>
      <c r="V425" s="55"/>
      <c r="W425" s="56"/>
    </row>
    <row r="426" spans="1:23" s="57" customFormat="1" ht="25.5" hidden="1" x14ac:dyDescent="0.2">
      <c r="A426" s="52" t="s">
        <v>633</v>
      </c>
      <c r="B426" s="52" t="s">
        <v>633</v>
      </c>
      <c r="C426" s="53" t="s">
        <v>634</v>
      </c>
      <c r="D426" s="52" t="s">
        <v>635</v>
      </c>
      <c r="E426" s="52"/>
      <c r="F426" s="52"/>
      <c r="G426" s="52"/>
      <c r="H426" s="52"/>
      <c r="I426" s="52"/>
      <c r="J426" s="52"/>
      <c r="K426" s="52"/>
      <c r="L426" s="52"/>
      <c r="M426" s="52"/>
      <c r="N426" s="52"/>
      <c r="O426" s="52"/>
      <c r="P426" s="52"/>
      <c r="Q426" s="52"/>
      <c r="R426" s="52"/>
      <c r="S426" s="52"/>
      <c r="T426" s="52"/>
      <c r="U426" s="54" t="s">
        <v>59</v>
      </c>
      <c r="V426" s="55"/>
    </row>
    <row r="427" spans="1:23" s="57" customFormat="1" ht="25.5" hidden="1" x14ac:dyDescent="0.2">
      <c r="A427" s="52" t="s">
        <v>633</v>
      </c>
      <c r="B427" s="52" t="s">
        <v>633</v>
      </c>
      <c r="C427" s="98" t="s">
        <v>636</v>
      </c>
      <c r="D427" s="52" t="s">
        <v>635</v>
      </c>
      <c r="E427" s="52"/>
      <c r="F427" s="52"/>
      <c r="G427" s="52"/>
      <c r="H427" s="52"/>
      <c r="I427" s="52"/>
      <c r="J427" s="52"/>
      <c r="K427" s="52"/>
      <c r="L427" s="52"/>
      <c r="M427" s="52"/>
      <c r="N427" s="52"/>
      <c r="O427" s="52"/>
      <c r="P427" s="52"/>
      <c r="Q427" s="52"/>
      <c r="R427" s="52"/>
      <c r="S427" s="52"/>
      <c r="T427" s="52"/>
      <c r="U427" s="54" t="s">
        <v>59</v>
      </c>
      <c r="V427" s="55"/>
    </row>
    <row r="428" spans="1:23" s="57" customFormat="1" ht="25.5" hidden="1" x14ac:dyDescent="0.2">
      <c r="A428" s="52" t="s">
        <v>633</v>
      </c>
      <c r="B428" s="52" t="s">
        <v>633</v>
      </c>
      <c r="C428" s="53" t="s">
        <v>637</v>
      </c>
      <c r="D428" s="52" t="s">
        <v>635</v>
      </c>
      <c r="E428" s="52"/>
      <c r="F428" s="52"/>
      <c r="G428" s="52"/>
      <c r="H428" s="52"/>
      <c r="I428" s="52"/>
      <c r="J428" s="52"/>
      <c r="K428" s="52"/>
      <c r="L428" s="52"/>
      <c r="M428" s="52"/>
      <c r="N428" s="52"/>
      <c r="O428" s="52"/>
      <c r="P428" s="52"/>
      <c r="Q428" s="52"/>
      <c r="R428" s="52"/>
      <c r="S428" s="52"/>
      <c r="T428" s="52"/>
      <c r="U428" s="54" t="s">
        <v>59</v>
      </c>
      <c r="V428" s="55"/>
    </row>
    <row r="429" spans="1:23" s="57" customFormat="1" ht="25.5" hidden="1" x14ac:dyDescent="0.2">
      <c r="A429" s="70" t="s">
        <v>633</v>
      </c>
      <c r="B429" s="70" t="s">
        <v>633</v>
      </c>
      <c r="C429" s="58" t="s">
        <v>638</v>
      </c>
      <c r="D429" s="70" t="s">
        <v>635</v>
      </c>
      <c r="E429" s="70"/>
      <c r="F429" s="70"/>
      <c r="G429" s="70"/>
      <c r="H429" s="70"/>
      <c r="I429" s="70"/>
      <c r="J429" s="70"/>
      <c r="K429" s="70"/>
      <c r="L429" s="70"/>
      <c r="M429" s="70"/>
      <c r="N429" s="70"/>
      <c r="O429" s="70"/>
      <c r="P429" s="70"/>
      <c r="Q429" s="70"/>
      <c r="R429" s="70"/>
      <c r="S429" s="70"/>
      <c r="T429" s="70"/>
      <c r="U429" s="78" t="s">
        <v>59</v>
      </c>
      <c r="V429" s="55"/>
    </row>
    <row r="430" spans="1:23" s="57" customFormat="1" ht="25.5" hidden="1" x14ac:dyDescent="0.2">
      <c r="A430" s="64" t="s">
        <v>639</v>
      </c>
      <c r="B430" s="64" t="s">
        <v>640</v>
      </c>
      <c r="C430" s="65" t="s">
        <v>641</v>
      </c>
      <c r="D430" s="64" t="s">
        <v>642</v>
      </c>
      <c r="E430" s="64"/>
      <c r="F430" s="64"/>
      <c r="G430" s="64"/>
      <c r="H430" s="64"/>
      <c r="I430" s="64"/>
      <c r="J430" s="64" t="s">
        <v>59</v>
      </c>
      <c r="K430" s="64"/>
      <c r="L430" s="64"/>
      <c r="M430" s="64"/>
      <c r="N430" s="64" t="s">
        <v>59</v>
      </c>
      <c r="O430" s="64" t="s">
        <v>59</v>
      </c>
      <c r="P430" s="64"/>
      <c r="Q430" s="64"/>
      <c r="R430" s="64"/>
      <c r="S430" s="64"/>
      <c r="T430" s="64"/>
      <c r="U430" s="77"/>
      <c r="V430" s="55"/>
    </row>
    <row r="431" spans="1:23" s="57" customFormat="1" ht="25.5" hidden="1" x14ac:dyDescent="0.2">
      <c r="A431" s="64" t="s">
        <v>639</v>
      </c>
      <c r="B431" s="64" t="s">
        <v>640</v>
      </c>
      <c r="C431" s="65" t="s">
        <v>643</v>
      </c>
      <c r="D431" s="64" t="s">
        <v>642</v>
      </c>
      <c r="E431" s="64"/>
      <c r="F431" s="64"/>
      <c r="G431" s="64"/>
      <c r="H431" s="64"/>
      <c r="I431" s="64"/>
      <c r="J431" s="64" t="s">
        <v>59</v>
      </c>
      <c r="K431" s="64"/>
      <c r="L431" s="64"/>
      <c r="M431" s="64"/>
      <c r="N431" s="64" t="s">
        <v>59</v>
      </c>
      <c r="O431" s="64" t="s">
        <v>59</v>
      </c>
      <c r="P431" s="64"/>
      <c r="Q431" s="64"/>
      <c r="R431" s="64"/>
      <c r="S431" s="64"/>
      <c r="T431" s="64"/>
      <c r="U431" s="77"/>
      <c r="V431" s="55"/>
    </row>
    <row r="432" spans="1:23" s="57" customFormat="1" ht="25.5" hidden="1" x14ac:dyDescent="0.2">
      <c r="A432" s="64" t="s">
        <v>639</v>
      </c>
      <c r="B432" s="64" t="s">
        <v>640</v>
      </c>
      <c r="C432" s="65" t="s">
        <v>644</v>
      </c>
      <c r="D432" s="64" t="s">
        <v>645</v>
      </c>
      <c r="E432" s="64"/>
      <c r="F432" s="64"/>
      <c r="G432" s="64"/>
      <c r="H432" s="64"/>
      <c r="I432" s="64"/>
      <c r="J432" s="64" t="s">
        <v>59</v>
      </c>
      <c r="K432" s="64"/>
      <c r="L432" s="64"/>
      <c r="M432" s="64"/>
      <c r="N432" s="64" t="s">
        <v>59</v>
      </c>
      <c r="O432" s="64" t="s">
        <v>59</v>
      </c>
      <c r="P432" s="64"/>
      <c r="Q432" s="64"/>
      <c r="R432" s="64"/>
      <c r="S432" s="64"/>
      <c r="T432" s="64"/>
      <c r="U432" s="77"/>
      <c r="V432" s="55"/>
    </row>
    <row r="433" spans="1:22" s="57" customFormat="1" ht="25.5" hidden="1" x14ac:dyDescent="0.2">
      <c r="A433" s="64" t="s">
        <v>639</v>
      </c>
      <c r="B433" s="64" t="s">
        <v>640</v>
      </c>
      <c r="C433" s="65" t="s">
        <v>646</v>
      </c>
      <c r="D433" s="64" t="s">
        <v>647</v>
      </c>
      <c r="E433" s="64"/>
      <c r="F433" s="64"/>
      <c r="G433" s="64"/>
      <c r="H433" s="64"/>
      <c r="I433" s="64"/>
      <c r="J433" s="64" t="s">
        <v>59</v>
      </c>
      <c r="K433" s="64"/>
      <c r="L433" s="64"/>
      <c r="M433" s="64"/>
      <c r="N433" s="64" t="s">
        <v>59</v>
      </c>
      <c r="O433" s="64" t="s">
        <v>59</v>
      </c>
      <c r="P433" s="64"/>
      <c r="Q433" s="64"/>
      <c r="R433" s="64"/>
      <c r="S433" s="64"/>
      <c r="T433" s="64"/>
      <c r="U433" s="77"/>
      <c r="V433" s="55"/>
    </row>
    <row r="434" spans="1:22" s="57" customFormat="1" ht="25.5" hidden="1" x14ac:dyDescent="0.2">
      <c r="A434" s="64" t="s">
        <v>639</v>
      </c>
      <c r="B434" s="64" t="s">
        <v>640</v>
      </c>
      <c r="C434" s="65" t="s">
        <v>648</v>
      </c>
      <c r="D434" s="64" t="s">
        <v>649</v>
      </c>
      <c r="E434" s="64"/>
      <c r="F434" s="64"/>
      <c r="G434" s="64"/>
      <c r="H434" s="64"/>
      <c r="I434" s="64"/>
      <c r="J434" s="64" t="s">
        <v>59</v>
      </c>
      <c r="K434" s="64"/>
      <c r="L434" s="64"/>
      <c r="M434" s="64"/>
      <c r="N434" s="64" t="s">
        <v>59</v>
      </c>
      <c r="O434" s="64" t="s">
        <v>59</v>
      </c>
      <c r="P434" s="64"/>
      <c r="Q434" s="64"/>
      <c r="R434" s="64"/>
      <c r="S434" s="64"/>
      <c r="T434" s="64"/>
      <c r="U434" s="77"/>
      <c r="V434" s="55"/>
    </row>
    <row r="435" spans="1:22" s="57" customFormat="1" ht="25.5" hidden="1" x14ac:dyDescent="0.2">
      <c r="A435" s="64" t="s">
        <v>639</v>
      </c>
      <c r="B435" s="64" t="s">
        <v>640</v>
      </c>
      <c r="C435" s="65" t="s">
        <v>650</v>
      </c>
      <c r="D435" s="64" t="s">
        <v>651</v>
      </c>
      <c r="E435" s="64"/>
      <c r="F435" s="64"/>
      <c r="G435" s="64"/>
      <c r="H435" s="64"/>
      <c r="I435" s="64"/>
      <c r="J435" s="64" t="s">
        <v>59</v>
      </c>
      <c r="K435" s="64"/>
      <c r="L435" s="64"/>
      <c r="M435" s="64"/>
      <c r="N435" s="64" t="s">
        <v>59</v>
      </c>
      <c r="O435" s="64" t="s">
        <v>59</v>
      </c>
      <c r="P435" s="64"/>
      <c r="Q435" s="64"/>
      <c r="R435" s="64"/>
      <c r="S435" s="64"/>
      <c r="T435" s="64"/>
      <c r="U435" s="77"/>
      <c r="V435" s="55"/>
    </row>
    <row r="436" spans="1:22" s="57" customFormat="1" ht="25.5" hidden="1" x14ac:dyDescent="0.2">
      <c r="A436" s="64" t="s">
        <v>639</v>
      </c>
      <c r="B436" s="64" t="s">
        <v>640</v>
      </c>
      <c r="C436" s="65" t="s">
        <v>652</v>
      </c>
      <c r="D436" s="64" t="s">
        <v>653</v>
      </c>
      <c r="E436" s="64"/>
      <c r="F436" s="64"/>
      <c r="G436" s="64"/>
      <c r="H436" s="64"/>
      <c r="I436" s="64"/>
      <c r="J436" s="64" t="s">
        <v>59</v>
      </c>
      <c r="K436" s="64"/>
      <c r="L436" s="64"/>
      <c r="M436" s="64"/>
      <c r="N436" s="64" t="s">
        <v>59</v>
      </c>
      <c r="O436" s="64" t="s">
        <v>59</v>
      </c>
      <c r="P436" s="64"/>
      <c r="Q436" s="64"/>
      <c r="R436" s="64"/>
      <c r="S436" s="64"/>
      <c r="T436" s="64"/>
      <c r="U436" s="77"/>
      <c r="V436" s="55"/>
    </row>
    <row r="437" spans="1:22" s="57" customFormat="1" ht="25.5" hidden="1" x14ac:dyDescent="0.2">
      <c r="A437" s="64" t="s">
        <v>639</v>
      </c>
      <c r="B437" s="64" t="s">
        <v>640</v>
      </c>
      <c r="C437" s="65" t="s">
        <v>654</v>
      </c>
      <c r="D437" s="64" t="s">
        <v>655</v>
      </c>
      <c r="E437" s="64"/>
      <c r="F437" s="64"/>
      <c r="G437" s="64"/>
      <c r="H437" s="64"/>
      <c r="I437" s="64"/>
      <c r="J437" s="64" t="s">
        <v>59</v>
      </c>
      <c r="K437" s="64"/>
      <c r="L437" s="64"/>
      <c r="M437" s="64"/>
      <c r="N437" s="64" t="s">
        <v>59</v>
      </c>
      <c r="O437" s="64" t="s">
        <v>59</v>
      </c>
      <c r="P437" s="64"/>
      <c r="Q437" s="64"/>
      <c r="R437" s="64"/>
      <c r="S437" s="64"/>
      <c r="T437" s="64"/>
      <c r="U437" s="77"/>
      <c r="V437" s="55"/>
    </row>
    <row r="438" spans="1:22" s="57" customFormat="1" ht="25.5" hidden="1" x14ac:dyDescent="0.2">
      <c r="A438" s="64" t="s">
        <v>639</v>
      </c>
      <c r="B438" s="64" t="s">
        <v>640</v>
      </c>
      <c r="C438" s="65" t="s">
        <v>656</v>
      </c>
      <c r="D438" s="64" t="s">
        <v>657</v>
      </c>
      <c r="E438" s="64"/>
      <c r="F438" s="64"/>
      <c r="G438" s="64"/>
      <c r="H438" s="64"/>
      <c r="I438" s="64"/>
      <c r="J438" s="64" t="s">
        <v>59</v>
      </c>
      <c r="K438" s="64"/>
      <c r="L438" s="64"/>
      <c r="M438" s="64"/>
      <c r="N438" s="64" t="s">
        <v>59</v>
      </c>
      <c r="O438" s="64" t="s">
        <v>59</v>
      </c>
      <c r="P438" s="64"/>
      <c r="Q438" s="64"/>
      <c r="R438" s="64"/>
      <c r="S438" s="64"/>
      <c r="T438" s="64"/>
      <c r="U438" s="77"/>
      <c r="V438" s="55"/>
    </row>
    <row r="439" spans="1:22" s="57" customFormat="1" ht="25.5" hidden="1" x14ac:dyDescent="0.2">
      <c r="A439" s="64" t="s">
        <v>639</v>
      </c>
      <c r="B439" s="64" t="s">
        <v>640</v>
      </c>
      <c r="C439" s="65" t="s">
        <v>658</v>
      </c>
      <c r="D439" s="64" t="s">
        <v>657</v>
      </c>
      <c r="E439" s="64"/>
      <c r="F439" s="64"/>
      <c r="G439" s="64"/>
      <c r="H439" s="64"/>
      <c r="I439" s="64"/>
      <c r="J439" s="64" t="s">
        <v>59</v>
      </c>
      <c r="K439" s="64"/>
      <c r="L439" s="64"/>
      <c r="M439" s="64"/>
      <c r="N439" s="64" t="s">
        <v>59</v>
      </c>
      <c r="O439" s="64" t="s">
        <v>59</v>
      </c>
      <c r="P439" s="64"/>
      <c r="Q439" s="64"/>
      <c r="R439" s="64"/>
      <c r="S439" s="64"/>
      <c r="T439" s="64"/>
      <c r="U439" s="77"/>
      <c r="V439" s="55"/>
    </row>
    <row r="440" spans="1:22" s="57" customFormat="1" ht="25.5" hidden="1" x14ac:dyDescent="0.2">
      <c r="A440" s="64" t="s">
        <v>639</v>
      </c>
      <c r="B440" s="64" t="s">
        <v>640</v>
      </c>
      <c r="C440" s="65" t="s">
        <v>659</v>
      </c>
      <c r="D440" s="64" t="s">
        <v>660</v>
      </c>
      <c r="E440" s="64"/>
      <c r="F440" s="64"/>
      <c r="G440" s="64"/>
      <c r="H440" s="64"/>
      <c r="I440" s="64"/>
      <c r="J440" s="64" t="s">
        <v>59</v>
      </c>
      <c r="K440" s="64"/>
      <c r="L440" s="64"/>
      <c r="M440" s="64"/>
      <c r="N440" s="64" t="s">
        <v>59</v>
      </c>
      <c r="O440" s="64" t="s">
        <v>59</v>
      </c>
      <c r="P440" s="64"/>
      <c r="Q440" s="64"/>
      <c r="R440" s="64"/>
      <c r="S440" s="64"/>
      <c r="T440" s="64"/>
      <c r="U440" s="77"/>
      <c r="V440" s="55"/>
    </row>
    <row r="441" spans="1:22" s="57" customFormat="1" ht="25.5" hidden="1" x14ac:dyDescent="0.2">
      <c r="A441" s="64" t="s">
        <v>639</v>
      </c>
      <c r="B441" s="64" t="s">
        <v>640</v>
      </c>
      <c r="C441" s="65" t="s">
        <v>661</v>
      </c>
      <c r="D441" s="64" t="s">
        <v>662</v>
      </c>
      <c r="E441" s="64"/>
      <c r="F441" s="64"/>
      <c r="G441" s="64"/>
      <c r="H441" s="64"/>
      <c r="I441" s="64"/>
      <c r="J441" s="64" t="s">
        <v>59</v>
      </c>
      <c r="K441" s="64"/>
      <c r="L441" s="64"/>
      <c r="M441" s="64"/>
      <c r="N441" s="64" t="s">
        <v>59</v>
      </c>
      <c r="O441" s="64" t="s">
        <v>59</v>
      </c>
      <c r="P441" s="64"/>
      <c r="Q441" s="64"/>
      <c r="R441" s="64"/>
      <c r="S441" s="64"/>
      <c r="T441" s="64"/>
      <c r="U441" s="77"/>
      <c r="V441" s="55"/>
    </row>
    <row r="442" spans="1:22" s="57" customFormat="1" ht="25.5" hidden="1" x14ac:dyDescent="0.2">
      <c r="A442" s="64" t="s">
        <v>639</v>
      </c>
      <c r="B442" s="64" t="s">
        <v>640</v>
      </c>
      <c r="C442" s="65" t="s">
        <v>663</v>
      </c>
      <c r="D442" s="64" t="s">
        <v>664</v>
      </c>
      <c r="E442" s="64"/>
      <c r="F442" s="64"/>
      <c r="G442" s="64"/>
      <c r="H442" s="64"/>
      <c r="I442" s="64"/>
      <c r="J442" s="64" t="s">
        <v>59</v>
      </c>
      <c r="K442" s="64"/>
      <c r="L442" s="64"/>
      <c r="M442" s="64"/>
      <c r="N442" s="64" t="s">
        <v>59</v>
      </c>
      <c r="O442" s="64" t="s">
        <v>59</v>
      </c>
      <c r="P442" s="64"/>
      <c r="Q442" s="64"/>
      <c r="R442" s="64"/>
      <c r="S442" s="64"/>
      <c r="T442" s="64"/>
      <c r="U442" s="77"/>
      <c r="V442" s="55"/>
    </row>
    <row r="443" spans="1:22" s="57" customFormat="1" ht="25.5" hidden="1" x14ac:dyDescent="0.2">
      <c r="A443" s="64" t="s">
        <v>639</v>
      </c>
      <c r="B443" s="64" t="s">
        <v>640</v>
      </c>
      <c r="C443" s="65" t="s">
        <v>665</v>
      </c>
      <c r="D443" s="64" t="s">
        <v>666</v>
      </c>
      <c r="E443" s="64"/>
      <c r="F443" s="64"/>
      <c r="G443" s="64"/>
      <c r="H443" s="64"/>
      <c r="I443" s="64"/>
      <c r="J443" s="64" t="s">
        <v>59</v>
      </c>
      <c r="K443" s="64"/>
      <c r="L443" s="64"/>
      <c r="M443" s="64"/>
      <c r="N443" s="64" t="s">
        <v>59</v>
      </c>
      <c r="O443" s="64" t="s">
        <v>59</v>
      </c>
      <c r="P443" s="64"/>
      <c r="Q443" s="64"/>
      <c r="R443" s="64"/>
      <c r="S443" s="64"/>
      <c r="T443" s="64"/>
      <c r="U443" s="77"/>
      <c r="V443" s="55"/>
    </row>
    <row r="444" spans="1:22" s="57" customFormat="1" ht="25.5" hidden="1" x14ac:dyDescent="0.2">
      <c r="A444" s="64" t="s">
        <v>639</v>
      </c>
      <c r="B444" s="64" t="s">
        <v>640</v>
      </c>
      <c r="C444" s="65" t="s">
        <v>667</v>
      </c>
      <c r="D444" s="64" t="s">
        <v>668</v>
      </c>
      <c r="E444" s="64"/>
      <c r="F444" s="64"/>
      <c r="G444" s="64"/>
      <c r="H444" s="64"/>
      <c r="I444" s="64"/>
      <c r="J444" s="64" t="s">
        <v>59</v>
      </c>
      <c r="K444" s="64"/>
      <c r="L444" s="64"/>
      <c r="M444" s="64"/>
      <c r="N444" s="64" t="s">
        <v>59</v>
      </c>
      <c r="O444" s="64" t="s">
        <v>59</v>
      </c>
      <c r="P444" s="64"/>
      <c r="Q444" s="64"/>
      <c r="R444" s="64"/>
      <c r="S444" s="64"/>
      <c r="T444" s="64"/>
      <c r="U444" s="77"/>
      <c r="V444" s="55"/>
    </row>
    <row r="445" spans="1:22" s="57" customFormat="1" ht="25.5" hidden="1" x14ac:dyDescent="0.2">
      <c r="A445" s="64" t="s">
        <v>639</v>
      </c>
      <c r="B445" s="64" t="s">
        <v>640</v>
      </c>
      <c r="C445" s="65" t="s">
        <v>669</v>
      </c>
      <c r="D445" s="64" t="s">
        <v>670</v>
      </c>
      <c r="E445" s="64"/>
      <c r="F445" s="64"/>
      <c r="G445" s="64"/>
      <c r="H445" s="64"/>
      <c r="I445" s="64"/>
      <c r="J445" s="64" t="s">
        <v>59</v>
      </c>
      <c r="K445" s="64"/>
      <c r="L445" s="64"/>
      <c r="M445" s="64"/>
      <c r="N445" s="64" t="s">
        <v>59</v>
      </c>
      <c r="O445" s="64" t="s">
        <v>59</v>
      </c>
      <c r="P445" s="64"/>
      <c r="Q445" s="64"/>
      <c r="R445" s="64"/>
      <c r="S445" s="64"/>
      <c r="T445" s="64"/>
      <c r="U445" s="77"/>
      <c r="V445" s="55"/>
    </row>
    <row r="446" spans="1:22" s="57" customFormat="1" ht="25.5" hidden="1" x14ac:dyDescent="0.2">
      <c r="A446" s="64" t="s">
        <v>639</v>
      </c>
      <c r="B446" s="64" t="s">
        <v>640</v>
      </c>
      <c r="C446" s="65" t="s">
        <v>671</v>
      </c>
      <c r="D446" s="64" t="s">
        <v>672</v>
      </c>
      <c r="E446" s="64"/>
      <c r="F446" s="64"/>
      <c r="G446" s="64"/>
      <c r="H446" s="64"/>
      <c r="I446" s="64"/>
      <c r="J446" s="64" t="s">
        <v>59</v>
      </c>
      <c r="K446" s="64"/>
      <c r="L446" s="64"/>
      <c r="M446" s="64"/>
      <c r="N446" s="64" t="s">
        <v>59</v>
      </c>
      <c r="O446" s="64" t="s">
        <v>59</v>
      </c>
      <c r="P446" s="64"/>
      <c r="Q446" s="64"/>
      <c r="R446" s="64"/>
      <c r="S446" s="64"/>
      <c r="T446" s="64"/>
      <c r="U446" s="77"/>
      <c r="V446" s="55"/>
    </row>
    <row r="447" spans="1:22" s="57" customFormat="1" ht="25.5" hidden="1" x14ac:dyDescent="0.2">
      <c r="A447" s="64" t="s">
        <v>639</v>
      </c>
      <c r="B447" s="64" t="s">
        <v>640</v>
      </c>
      <c r="C447" s="65" t="s">
        <v>673</v>
      </c>
      <c r="D447" s="64" t="s">
        <v>674</v>
      </c>
      <c r="E447" s="64"/>
      <c r="F447" s="64"/>
      <c r="G447" s="64"/>
      <c r="H447" s="64"/>
      <c r="I447" s="64"/>
      <c r="J447" s="64" t="s">
        <v>59</v>
      </c>
      <c r="K447" s="64"/>
      <c r="L447" s="64"/>
      <c r="M447" s="64"/>
      <c r="N447" s="64" t="s">
        <v>59</v>
      </c>
      <c r="O447" s="64" t="s">
        <v>59</v>
      </c>
      <c r="P447" s="64"/>
      <c r="Q447" s="64"/>
      <c r="R447" s="64"/>
      <c r="S447" s="64"/>
      <c r="T447" s="64"/>
      <c r="U447" s="77"/>
      <c r="V447" s="55"/>
    </row>
    <row r="448" spans="1:22" s="57" customFormat="1" ht="25.5" hidden="1" x14ac:dyDescent="0.2">
      <c r="A448" s="64" t="s">
        <v>639</v>
      </c>
      <c r="B448" s="64" t="s">
        <v>640</v>
      </c>
      <c r="C448" s="99" t="s">
        <v>675</v>
      </c>
      <c r="D448" s="64" t="s">
        <v>676</v>
      </c>
      <c r="E448" s="64"/>
      <c r="F448" s="64"/>
      <c r="G448" s="64"/>
      <c r="H448" s="64"/>
      <c r="I448" s="64"/>
      <c r="J448" s="64" t="s">
        <v>59</v>
      </c>
      <c r="K448" s="64"/>
      <c r="L448" s="64"/>
      <c r="M448" s="64"/>
      <c r="N448" s="64" t="s">
        <v>59</v>
      </c>
      <c r="O448" s="64" t="s">
        <v>59</v>
      </c>
      <c r="P448" s="64"/>
      <c r="Q448" s="64"/>
      <c r="R448" s="64"/>
      <c r="S448" s="64"/>
      <c r="T448" s="64"/>
      <c r="U448" s="77"/>
      <c r="V448" s="55"/>
    </row>
    <row r="449" spans="1:22" s="57" customFormat="1" ht="25.5" hidden="1" x14ac:dyDescent="0.2">
      <c r="A449" s="64" t="s">
        <v>639</v>
      </c>
      <c r="B449" s="64" t="s">
        <v>640</v>
      </c>
      <c r="C449" s="65" t="s">
        <v>677</v>
      </c>
      <c r="D449" s="64" t="s">
        <v>676</v>
      </c>
      <c r="E449" s="64"/>
      <c r="F449" s="64"/>
      <c r="G449" s="64"/>
      <c r="H449" s="64"/>
      <c r="I449" s="64"/>
      <c r="J449" s="64" t="s">
        <v>59</v>
      </c>
      <c r="K449" s="64"/>
      <c r="L449" s="64"/>
      <c r="M449" s="64"/>
      <c r="N449" s="64" t="s">
        <v>59</v>
      </c>
      <c r="O449" s="64" t="s">
        <v>59</v>
      </c>
      <c r="P449" s="64"/>
      <c r="Q449" s="64"/>
      <c r="R449" s="64"/>
      <c r="S449" s="64"/>
      <c r="T449" s="64"/>
      <c r="U449" s="77"/>
      <c r="V449" s="55"/>
    </row>
    <row r="450" spans="1:22" s="57" customFormat="1" ht="25.5" hidden="1" x14ac:dyDescent="0.2">
      <c r="A450" s="64" t="s">
        <v>639</v>
      </c>
      <c r="B450" s="64" t="s">
        <v>640</v>
      </c>
      <c r="C450" s="65" t="s">
        <v>678</v>
      </c>
      <c r="D450" s="64" t="s">
        <v>676</v>
      </c>
      <c r="E450" s="64"/>
      <c r="F450" s="64"/>
      <c r="G450" s="64"/>
      <c r="H450" s="64"/>
      <c r="I450" s="64"/>
      <c r="J450" s="64" t="s">
        <v>59</v>
      </c>
      <c r="K450" s="64"/>
      <c r="L450" s="64"/>
      <c r="M450" s="64"/>
      <c r="N450" s="64" t="s">
        <v>59</v>
      </c>
      <c r="O450" s="64" t="s">
        <v>59</v>
      </c>
      <c r="P450" s="64"/>
      <c r="Q450" s="64"/>
      <c r="R450" s="64"/>
      <c r="S450" s="64"/>
      <c r="T450" s="64"/>
      <c r="U450" s="77"/>
      <c r="V450" s="55"/>
    </row>
    <row r="451" spans="1:22" s="57" customFormat="1" ht="25.5" hidden="1" x14ac:dyDescent="0.2">
      <c r="A451" s="64" t="s">
        <v>639</v>
      </c>
      <c r="B451" s="64" t="s">
        <v>640</v>
      </c>
      <c r="C451" s="65" t="s">
        <v>679</v>
      </c>
      <c r="D451" s="64" t="s">
        <v>676</v>
      </c>
      <c r="E451" s="64"/>
      <c r="F451" s="64"/>
      <c r="G451" s="64"/>
      <c r="H451" s="64"/>
      <c r="I451" s="64"/>
      <c r="J451" s="64" t="s">
        <v>59</v>
      </c>
      <c r="K451" s="64"/>
      <c r="L451" s="64"/>
      <c r="M451" s="64"/>
      <c r="N451" s="64" t="s">
        <v>59</v>
      </c>
      <c r="O451" s="64" t="s">
        <v>59</v>
      </c>
      <c r="P451" s="64"/>
      <c r="Q451" s="64"/>
      <c r="R451" s="64"/>
      <c r="S451" s="64"/>
      <c r="T451" s="64"/>
      <c r="U451" s="77"/>
      <c r="V451" s="55"/>
    </row>
    <row r="452" spans="1:22" s="57" customFormat="1" ht="25.5" hidden="1" x14ac:dyDescent="0.2">
      <c r="A452" s="64" t="s">
        <v>639</v>
      </c>
      <c r="B452" s="64" t="s">
        <v>640</v>
      </c>
      <c r="C452" s="65" t="s">
        <v>680</v>
      </c>
      <c r="D452" s="64" t="s">
        <v>676</v>
      </c>
      <c r="E452" s="64"/>
      <c r="F452" s="64"/>
      <c r="G452" s="64"/>
      <c r="H452" s="64"/>
      <c r="I452" s="64"/>
      <c r="J452" s="64" t="s">
        <v>59</v>
      </c>
      <c r="K452" s="64"/>
      <c r="L452" s="64"/>
      <c r="M452" s="64"/>
      <c r="N452" s="64" t="s">
        <v>59</v>
      </c>
      <c r="O452" s="64" t="s">
        <v>59</v>
      </c>
      <c r="P452" s="64"/>
      <c r="Q452" s="64"/>
      <c r="R452" s="64"/>
      <c r="S452" s="64"/>
      <c r="T452" s="64"/>
      <c r="U452" s="77"/>
      <c r="V452" s="55"/>
    </row>
    <row r="453" spans="1:22" s="57" customFormat="1" ht="25.5" hidden="1" x14ac:dyDescent="0.2">
      <c r="A453" s="64" t="s">
        <v>639</v>
      </c>
      <c r="B453" s="64" t="s">
        <v>640</v>
      </c>
      <c r="C453" s="65" t="s">
        <v>681</v>
      </c>
      <c r="D453" s="64" t="s">
        <v>682</v>
      </c>
      <c r="E453" s="64"/>
      <c r="F453" s="64"/>
      <c r="G453" s="64"/>
      <c r="H453" s="64"/>
      <c r="I453" s="64"/>
      <c r="J453" s="64" t="s">
        <v>59</v>
      </c>
      <c r="K453" s="64"/>
      <c r="L453" s="64"/>
      <c r="M453" s="64"/>
      <c r="N453" s="64" t="s">
        <v>59</v>
      </c>
      <c r="O453" s="64" t="s">
        <v>59</v>
      </c>
      <c r="P453" s="64"/>
      <c r="Q453" s="64"/>
      <c r="R453" s="64"/>
      <c r="S453" s="64"/>
      <c r="T453" s="64"/>
      <c r="U453" s="77"/>
      <c r="V453" s="55"/>
    </row>
    <row r="454" spans="1:22" s="57" customFormat="1" ht="25.5" hidden="1" x14ac:dyDescent="0.2">
      <c r="A454" s="64" t="s">
        <v>639</v>
      </c>
      <c r="B454" s="64" t="s">
        <v>640</v>
      </c>
      <c r="C454" s="65" t="s">
        <v>683</v>
      </c>
      <c r="D454" s="64" t="s">
        <v>684</v>
      </c>
      <c r="E454" s="64"/>
      <c r="F454" s="64"/>
      <c r="G454" s="64"/>
      <c r="H454" s="64"/>
      <c r="I454" s="64"/>
      <c r="J454" s="64" t="s">
        <v>59</v>
      </c>
      <c r="K454" s="64"/>
      <c r="L454" s="64"/>
      <c r="M454" s="64"/>
      <c r="N454" s="64" t="s">
        <v>59</v>
      </c>
      <c r="O454" s="64" t="s">
        <v>59</v>
      </c>
      <c r="P454" s="64"/>
      <c r="Q454" s="64"/>
      <c r="R454" s="64"/>
      <c r="S454" s="64"/>
      <c r="T454" s="64"/>
      <c r="U454" s="77"/>
      <c r="V454" s="55"/>
    </row>
    <row r="455" spans="1:22" s="57" customFormat="1" ht="25.5" hidden="1" x14ac:dyDescent="0.2">
      <c r="A455" s="64" t="s">
        <v>639</v>
      </c>
      <c r="B455" s="64" t="s">
        <v>640</v>
      </c>
      <c r="C455" s="65" t="s">
        <v>685</v>
      </c>
      <c r="D455" s="64" t="s">
        <v>686</v>
      </c>
      <c r="E455" s="64"/>
      <c r="F455" s="64"/>
      <c r="G455" s="64"/>
      <c r="H455" s="64"/>
      <c r="I455" s="64"/>
      <c r="J455" s="64" t="s">
        <v>59</v>
      </c>
      <c r="K455" s="64"/>
      <c r="L455" s="64"/>
      <c r="M455" s="64"/>
      <c r="N455" s="64" t="s">
        <v>59</v>
      </c>
      <c r="O455" s="64" t="s">
        <v>59</v>
      </c>
      <c r="P455" s="64"/>
      <c r="Q455" s="64"/>
      <c r="R455" s="64"/>
      <c r="S455" s="64"/>
      <c r="T455" s="64"/>
      <c r="U455" s="77"/>
      <c r="V455" s="55"/>
    </row>
    <row r="456" spans="1:22" s="57" customFormat="1" ht="25.5" hidden="1" x14ac:dyDescent="0.2">
      <c r="A456" s="64" t="s">
        <v>639</v>
      </c>
      <c r="B456" s="64" t="s">
        <v>640</v>
      </c>
      <c r="C456" s="65" t="s">
        <v>687</v>
      </c>
      <c r="D456" s="64" t="s">
        <v>688</v>
      </c>
      <c r="E456" s="64"/>
      <c r="F456" s="64"/>
      <c r="G456" s="64"/>
      <c r="H456" s="64"/>
      <c r="I456" s="64"/>
      <c r="J456" s="64" t="s">
        <v>59</v>
      </c>
      <c r="K456" s="64"/>
      <c r="L456" s="64"/>
      <c r="M456" s="64"/>
      <c r="N456" s="64" t="s">
        <v>59</v>
      </c>
      <c r="O456" s="64" t="s">
        <v>59</v>
      </c>
      <c r="P456" s="64"/>
      <c r="Q456" s="64"/>
      <c r="R456" s="64"/>
      <c r="S456" s="64"/>
      <c r="T456" s="64"/>
      <c r="U456" s="77"/>
      <c r="V456" s="55"/>
    </row>
    <row r="457" spans="1:22" s="57" customFormat="1" ht="25.5" hidden="1" x14ac:dyDescent="0.2">
      <c r="A457" s="64" t="s">
        <v>639</v>
      </c>
      <c r="B457" s="64" t="s">
        <v>640</v>
      </c>
      <c r="C457" s="65" t="s">
        <v>689</v>
      </c>
      <c r="D457" s="64" t="s">
        <v>690</v>
      </c>
      <c r="E457" s="64"/>
      <c r="F457" s="64"/>
      <c r="G457" s="64"/>
      <c r="H457" s="64"/>
      <c r="I457" s="64"/>
      <c r="J457" s="64" t="s">
        <v>59</v>
      </c>
      <c r="K457" s="64"/>
      <c r="L457" s="64"/>
      <c r="M457" s="64"/>
      <c r="N457" s="64" t="s">
        <v>59</v>
      </c>
      <c r="O457" s="64" t="s">
        <v>59</v>
      </c>
      <c r="P457" s="64"/>
      <c r="Q457" s="64"/>
      <c r="R457" s="64"/>
      <c r="S457" s="64"/>
      <c r="T457" s="64"/>
      <c r="U457" s="77"/>
      <c r="V457" s="55"/>
    </row>
    <row r="458" spans="1:22" s="57" customFormat="1" ht="25.5" hidden="1" x14ac:dyDescent="0.2">
      <c r="A458" s="64" t="s">
        <v>639</v>
      </c>
      <c r="B458" s="64" t="s">
        <v>640</v>
      </c>
      <c r="C458" s="65" t="s">
        <v>656</v>
      </c>
      <c r="D458" s="64" t="s">
        <v>691</v>
      </c>
      <c r="E458" s="64"/>
      <c r="F458" s="64"/>
      <c r="G458" s="64"/>
      <c r="H458" s="64"/>
      <c r="I458" s="64"/>
      <c r="J458" s="64" t="s">
        <v>59</v>
      </c>
      <c r="K458" s="64"/>
      <c r="L458" s="64"/>
      <c r="M458" s="64"/>
      <c r="N458" s="64" t="s">
        <v>59</v>
      </c>
      <c r="O458" s="64" t="s">
        <v>59</v>
      </c>
      <c r="P458" s="64"/>
      <c r="Q458" s="64"/>
      <c r="R458" s="64"/>
      <c r="S458" s="64"/>
      <c r="T458" s="64"/>
      <c r="U458" s="77"/>
      <c r="V458" s="55"/>
    </row>
    <row r="459" spans="1:22" s="57" customFormat="1" ht="25.5" hidden="1" x14ac:dyDescent="0.2">
      <c r="A459" s="64" t="s">
        <v>639</v>
      </c>
      <c r="B459" s="64" t="s">
        <v>640</v>
      </c>
      <c r="C459" s="65" t="s">
        <v>692</v>
      </c>
      <c r="D459" s="64" t="s">
        <v>693</v>
      </c>
      <c r="E459" s="64"/>
      <c r="F459" s="64"/>
      <c r="G459" s="64"/>
      <c r="H459" s="64"/>
      <c r="I459" s="64"/>
      <c r="J459" s="64" t="s">
        <v>59</v>
      </c>
      <c r="K459" s="64"/>
      <c r="L459" s="64"/>
      <c r="M459" s="64"/>
      <c r="N459" s="64" t="s">
        <v>59</v>
      </c>
      <c r="O459" s="64" t="s">
        <v>59</v>
      </c>
      <c r="P459" s="64"/>
      <c r="Q459" s="64"/>
      <c r="R459" s="64"/>
      <c r="S459" s="64"/>
      <c r="T459" s="64"/>
      <c r="U459" s="77"/>
      <c r="V459" s="55"/>
    </row>
    <row r="460" spans="1:22" s="57" customFormat="1" ht="25.5" hidden="1" x14ac:dyDescent="0.2">
      <c r="A460" s="64" t="s">
        <v>639</v>
      </c>
      <c r="B460" s="64" t="s">
        <v>640</v>
      </c>
      <c r="C460" s="65" t="s">
        <v>694</v>
      </c>
      <c r="D460" s="64" t="s">
        <v>695</v>
      </c>
      <c r="E460" s="64"/>
      <c r="F460" s="64"/>
      <c r="G460" s="64"/>
      <c r="H460" s="64"/>
      <c r="I460" s="64"/>
      <c r="J460" s="64" t="s">
        <v>59</v>
      </c>
      <c r="K460" s="64"/>
      <c r="L460" s="64"/>
      <c r="M460" s="64"/>
      <c r="N460" s="64" t="s">
        <v>59</v>
      </c>
      <c r="O460" s="64" t="s">
        <v>59</v>
      </c>
      <c r="P460" s="64"/>
      <c r="Q460" s="64"/>
      <c r="R460" s="64"/>
      <c r="S460" s="64"/>
      <c r="T460" s="64"/>
      <c r="U460" s="77"/>
      <c r="V460" s="55"/>
    </row>
    <row r="461" spans="1:22" s="57" customFormat="1" ht="25.5" hidden="1" x14ac:dyDescent="0.2">
      <c r="A461" s="64" t="s">
        <v>639</v>
      </c>
      <c r="B461" s="64" t="s">
        <v>640</v>
      </c>
      <c r="C461" s="65" t="s">
        <v>696</v>
      </c>
      <c r="D461" s="64" t="s">
        <v>697</v>
      </c>
      <c r="E461" s="64"/>
      <c r="F461" s="64"/>
      <c r="G461" s="64"/>
      <c r="H461" s="64"/>
      <c r="I461" s="64"/>
      <c r="J461" s="64" t="s">
        <v>59</v>
      </c>
      <c r="K461" s="64"/>
      <c r="L461" s="64"/>
      <c r="M461" s="64"/>
      <c r="N461" s="64" t="s">
        <v>59</v>
      </c>
      <c r="O461" s="64" t="s">
        <v>59</v>
      </c>
      <c r="P461" s="64"/>
      <c r="Q461" s="64"/>
      <c r="R461" s="64"/>
      <c r="S461" s="64"/>
      <c r="T461" s="64"/>
      <c r="U461" s="77"/>
      <c r="V461" s="55"/>
    </row>
    <row r="462" spans="1:22" s="57" customFormat="1" ht="25.5" hidden="1" x14ac:dyDescent="0.2">
      <c r="A462" s="64" t="s">
        <v>639</v>
      </c>
      <c r="B462" s="64" t="s">
        <v>640</v>
      </c>
      <c r="C462" s="65" t="s">
        <v>698</v>
      </c>
      <c r="D462" s="64" t="s">
        <v>699</v>
      </c>
      <c r="E462" s="64"/>
      <c r="F462" s="64"/>
      <c r="G462" s="64"/>
      <c r="H462" s="64"/>
      <c r="I462" s="64"/>
      <c r="J462" s="64" t="s">
        <v>59</v>
      </c>
      <c r="K462" s="64"/>
      <c r="L462" s="64"/>
      <c r="M462" s="64"/>
      <c r="N462" s="64" t="s">
        <v>59</v>
      </c>
      <c r="O462" s="64" t="s">
        <v>59</v>
      </c>
      <c r="P462" s="64"/>
      <c r="Q462" s="64"/>
      <c r="R462" s="64"/>
      <c r="S462" s="64"/>
      <c r="T462" s="64"/>
      <c r="U462" s="77"/>
      <c r="V462" s="55"/>
    </row>
    <row r="463" spans="1:22" s="57" customFormat="1" ht="25.5" hidden="1" x14ac:dyDescent="0.2">
      <c r="A463" s="64" t="s">
        <v>639</v>
      </c>
      <c r="B463" s="64" t="s">
        <v>640</v>
      </c>
      <c r="C463" s="65" t="s">
        <v>700</v>
      </c>
      <c r="D463" s="64" t="s">
        <v>701</v>
      </c>
      <c r="E463" s="64"/>
      <c r="F463" s="64"/>
      <c r="G463" s="64"/>
      <c r="H463" s="64"/>
      <c r="I463" s="64"/>
      <c r="J463" s="64" t="s">
        <v>59</v>
      </c>
      <c r="K463" s="64"/>
      <c r="L463" s="64"/>
      <c r="M463" s="64"/>
      <c r="N463" s="64" t="s">
        <v>59</v>
      </c>
      <c r="O463" s="64" t="s">
        <v>59</v>
      </c>
      <c r="P463" s="64"/>
      <c r="Q463" s="64"/>
      <c r="R463" s="64"/>
      <c r="S463" s="64"/>
      <c r="T463" s="64"/>
      <c r="U463" s="77"/>
      <c r="V463" s="55"/>
    </row>
    <row r="464" spans="1:22" s="57" customFormat="1" ht="25.5" hidden="1" x14ac:dyDescent="0.2">
      <c r="A464" s="64" t="s">
        <v>639</v>
      </c>
      <c r="B464" s="64" t="s">
        <v>640</v>
      </c>
      <c r="C464" s="65" t="s">
        <v>702</v>
      </c>
      <c r="D464" s="64" t="s">
        <v>703</v>
      </c>
      <c r="E464" s="64"/>
      <c r="F464" s="64"/>
      <c r="G464" s="64"/>
      <c r="H464" s="64"/>
      <c r="I464" s="64"/>
      <c r="J464" s="64" t="s">
        <v>59</v>
      </c>
      <c r="K464" s="64"/>
      <c r="L464" s="64"/>
      <c r="M464" s="64"/>
      <c r="N464" s="64" t="s">
        <v>59</v>
      </c>
      <c r="O464" s="64" t="s">
        <v>59</v>
      </c>
      <c r="P464" s="64"/>
      <c r="Q464" s="64"/>
      <c r="R464" s="64"/>
      <c r="S464" s="64"/>
      <c r="T464" s="64"/>
      <c r="U464" s="77"/>
      <c r="V464" s="55"/>
    </row>
    <row r="465" spans="1:22" s="57" customFormat="1" ht="25.5" hidden="1" x14ac:dyDescent="0.2">
      <c r="A465" s="64" t="s">
        <v>639</v>
      </c>
      <c r="B465" s="64" t="s">
        <v>640</v>
      </c>
      <c r="C465" s="65" t="s">
        <v>704</v>
      </c>
      <c r="D465" s="64" t="s">
        <v>705</v>
      </c>
      <c r="E465" s="64"/>
      <c r="F465" s="64"/>
      <c r="G465" s="64"/>
      <c r="H465" s="64"/>
      <c r="I465" s="64"/>
      <c r="J465" s="64" t="s">
        <v>59</v>
      </c>
      <c r="K465" s="64"/>
      <c r="L465" s="64"/>
      <c r="M465" s="64"/>
      <c r="N465" s="64" t="s">
        <v>59</v>
      </c>
      <c r="O465" s="64" t="s">
        <v>59</v>
      </c>
      <c r="P465" s="64"/>
      <c r="Q465" s="64"/>
      <c r="R465" s="64"/>
      <c r="S465" s="64"/>
      <c r="T465" s="64"/>
      <c r="U465" s="77"/>
      <c r="V465" s="55"/>
    </row>
    <row r="466" spans="1:22" s="57" customFormat="1" ht="25.5" hidden="1" x14ac:dyDescent="0.2">
      <c r="A466" s="64" t="s">
        <v>639</v>
      </c>
      <c r="B466" s="64" t="s">
        <v>640</v>
      </c>
      <c r="C466" s="65" t="s">
        <v>706</v>
      </c>
      <c r="D466" s="64" t="s">
        <v>707</v>
      </c>
      <c r="E466" s="64"/>
      <c r="F466" s="64"/>
      <c r="G466" s="64"/>
      <c r="H466" s="64"/>
      <c r="I466" s="64"/>
      <c r="J466" s="64" t="s">
        <v>59</v>
      </c>
      <c r="K466" s="64"/>
      <c r="L466" s="64"/>
      <c r="M466" s="64"/>
      <c r="N466" s="64" t="s">
        <v>59</v>
      </c>
      <c r="O466" s="64" t="s">
        <v>59</v>
      </c>
      <c r="P466" s="64"/>
      <c r="Q466" s="64"/>
      <c r="R466" s="64"/>
      <c r="S466" s="64"/>
      <c r="T466" s="64"/>
      <c r="U466" s="77"/>
      <c r="V466" s="55"/>
    </row>
    <row r="467" spans="1:22" s="57" customFormat="1" ht="25.5" hidden="1" x14ac:dyDescent="0.2">
      <c r="A467" s="64" t="s">
        <v>639</v>
      </c>
      <c r="B467" s="64" t="s">
        <v>640</v>
      </c>
      <c r="C467" s="65" t="s">
        <v>708</v>
      </c>
      <c r="D467" s="64" t="s">
        <v>709</v>
      </c>
      <c r="E467" s="64"/>
      <c r="F467" s="64"/>
      <c r="G467" s="64"/>
      <c r="H467" s="64"/>
      <c r="I467" s="64"/>
      <c r="J467" s="64" t="s">
        <v>59</v>
      </c>
      <c r="K467" s="64"/>
      <c r="L467" s="64"/>
      <c r="M467" s="64"/>
      <c r="N467" s="64" t="s">
        <v>59</v>
      </c>
      <c r="O467" s="64" t="s">
        <v>59</v>
      </c>
      <c r="P467" s="64"/>
      <c r="Q467" s="64"/>
      <c r="R467" s="64"/>
      <c r="S467" s="64"/>
      <c r="T467" s="64"/>
      <c r="U467" s="77"/>
      <c r="V467" s="55"/>
    </row>
    <row r="468" spans="1:22" s="57" customFormat="1" ht="25.5" hidden="1" x14ac:dyDescent="0.2">
      <c r="A468" s="64" t="s">
        <v>639</v>
      </c>
      <c r="B468" s="64" t="s">
        <v>640</v>
      </c>
      <c r="C468" s="65" t="s">
        <v>710</v>
      </c>
      <c r="D468" s="64" t="s">
        <v>709</v>
      </c>
      <c r="E468" s="64"/>
      <c r="F468" s="64"/>
      <c r="G468" s="64"/>
      <c r="H468" s="64"/>
      <c r="I468" s="64"/>
      <c r="J468" s="64" t="s">
        <v>59</v>
      </c>
      <c r="K468" s="64"/>
      <c r="L468" s="64"/>
      <c r="M468" s="64"/>
      <c r="N468" s="64" t="s">
        <v>59</v>
      </c>
      <c r="O468" s="64" t="s">
        <v>59</v>
      </c>
      <c r="P468" s="64"/>
      <c r="Q468" s="64"/>
      <c r="R468" s="64"/>
      <c r="S468" s="64"/>
      <c r="T468" s="64"/>
      <c r="U468" s="77"/>
      <c r="V468" s="55"/>
    </row>
    <row r="469" spans="1:22" s="57" customFormat="1" ht="25.5" hidden="1" x14ac:dyDescent="0.2">
      <c r="A469" s="64" t="s">
        <v>639</v>
      </c>
      <c r="B469" s="64" t="s">
        <v>640</v>
      </c>
      <c r="C469" s="65" t="s">
        <v>711</v>
      </c>
      <c r="D469" s="64" t="s">
        <v>709</v>
      </c>
      <c r="E469" s="64"/>
      <c r="F469" s="64"/>
      <c r="G469" s="64"/>
      <c r="H469" s="64"/>
      <c r="I469" s="64"/>
      <c r="J469" s="64" t="s">
        <v>59</v>
      </c>
      <c r="K469" s="64"/>
      <c r="L469" s="64"/>
      <c r="M469" s="64"/>
      <c r="N469" s="64" t="s">
        <v>59</v>
      </c>
      <c r="O469" s="64" t="s">
        <v>59</v>
      </c>
      <c r="P469" s="64"/>
      <c r="Q469" s="64"/>
      <c r="R469" s="64"/>
      <c r="S469" s="64"/>
      <c r="T469" s="64"/>
      <c r="U469" s="77"/>
      <c r="V469" s="55"/>
    </row>
    <row r="470" spans="1:22" s="57" customFormat="1" ht="25.5" hidden="1" x14ac:dyDescent="0.2">
      <c r="A470" s="64" t="s">
        <v>639</v>
      </c>
      <c r="B470" s="64" t="s">
        <v>640</v>
      </c>
      <c r="C470" s="65" t="s">
        <v>712</v>
      </c>
      <c r="D470" s="64" t="s">
        <v>709</v>
      </c>
      <c r="E470" s="64"/>
      <c r="F470" s="64"/>
      <c r="G470" s="64"/>
      <c r="H470" s="64"/>
      <c r="I470" s="64"/>
      <c r="J470" s="64" t="s">
        <v>59</v>
      </c>
      <c r="K470" s="64"/>
      <c r="L470" s="64"/>
      <c r="M470" s="64"/>
      <c r="N470" s="64" t="s">
        <v>59</v>
      </c>
      <c r="O470" s="64" t="s">
        <v>59</v>
      </c>
      <c r="P470" s="64"/>
      <c r="Q470" s="64"/>
      <c r="R470" s="64"/>
      <c r="S470" s="64"/>
      <c r="T470" s="64"/>
      <c r="U470" s="77"/>
      <c r="V470" s="55"/>
    </row>
    <row r="471" spans="1:22" s="57" customFormat="1" ht="25.5" hidden="1" x14ac:dyDescent="0.2">
      <c r="A471" s="64" t="s">
        <v>639</v>
      </c>
      <c r="B471" s="64" t="s">
        <v>640</v>
      </c>
      <c r="C471" s="65" t="s">
        <v>713</v>
      </c>
      <c r="D471" s="64" t="s">
        <v>709</v>
      </c>
      <c r="E471" s="64"/>
      <c r="F471" s="64"/>
      <c r="G471" s="64"/>
      <c r="H471" s="64"/>
      <c r="I471" s="64"/>
      <c r="J471" s="64" t="s">
        <v>59</v>
      </c>
      <c r="K471" s="64"/>
      <c r="L471" s="64"/>
      <c r="M471" s="64"/>
      <c r="N471" s="64" t="s">
        <v>59</v>
      </c>
      <c r="O471" s="64" t="s">
        <v>59</v>
      </c>
      <c r="P471" s="64"/>
      <c r="Q471" s="64"/>
      <c r="R471" s="64"/>
      <c r="S471" s="64"/>
      <c r="T471" s="64"/>
      <c r="U471" s="77"/>
      <c r="V471" s="55"/>
    </row>
    <row r="472" spans="1:22" s="57" customFormat="1" ht="25.5" hidden="1" x14ac:dyDescent="0.2">
      <c r="A472" s="64" t="s">
        <v>639</v>
      </c>
      <c r="B472" s="64" t="s">
        <v>640</v>
      </c>
      <c r="C472" s="65" t="s">
        <v>714</v>
      </c>
      <c r="D472" s="64" t="s">
        <v>709</v>
      </c>
      <c r="E472" s="64"/>
      <c r="F472" s="64"/>
      <c r="G472" s="64"/>
      <c r="H472" s="64"/>
      <c r="I472" s="64"/>
      <c r="J472" s="64" t="s">
        <v>59</v>
      </c>
      <c r="K472" s="64"/>
      <c r="L472" s="64"/>
      <c r="M472" s="64"/>
      <c r="N472" s="64" t="s">
        <v>59</v>
      </c>
      <c r="O472" s="64" t="s">
        <v>59</v>
      </c>
      <c r="P472" s="64"/>
      <c r="Q472" s="64"/>
      <c r="R472" s="64"/>
      <c r="S472" s="64"/>
      <c r="T472" s="64"/>
      <c r="U472" s="77"/>
      <c r="V472" s="55"/>
    </row>
    <row r="473" spans="1:22" s="57" customFormat="1" ht="25.5" hidden="1" x14ac:dyDescent="0.2">
      <c r="A473" s="64" t="s">
        <v>639</v>
      </c>
      <c r="B473" s="64" t="s">
        <v>640</v>
      </c>
      <c r="C473" s="65" t="s">
        <v>715</v>
      </c>
      <c r="D473" s="64" t="s">
        <v>709</v>
      </c>
      <c r="E473" s="64"/>
      <c r="F473" s="64"/>
      <c r="G473" s="64"/>
      <c r="H473" s="64"/>
      <c r="I473" s="64"/>
      <c r="J473" s="64" t="s">
        <v>59</v>
      </c>
      <c r="K473" s="64"/>
      <c r="L473" s="64"/>
      <c r="M473" s="64"/>
      <c r="N473" s="64" t="s">
        <v>59</v>
      </c>
      <c r="O473" s="64" t="s">
        <v>59</v>
      </c>
      <c r="P473" s="64"/>
      <c r="Q473" s="64"/>
      <c r="R473" s="64"/>
      <c r="S473" s="64"/>
      <c r="T473" s="64"/>
      <c r="U473" s="77"/>
      <c r="V473" s="55"/>
    </row>
    <row r="474" spans="1:22" s="57" customFormat="1" ht="25.5" hidden="1" x14ac:dyDescent="0.2">
      <c r="A474" s="64" t="s">
        <v>639</v>
      </c>
      <c r="B474" s="64" t="s">
        <v>640</v>
      </c>
      <c r="C474" s="65" t="s">
        <v>716</v>
      </c>
      <c r="D474" s="64" t="s">
        <v>717</v>
      </c>
      <c r="E474" s="64"/>
      <c r="F474" s="64"/>
      <c r="G474" s="64"/>
      <c r="H474" s="64"/>
      <c r="I474" s="64"/>
      <c r="J474" s="64" t="s">
        <v>59</v>
      </c>
      <c r="K474" s="64"/>
      <c r="L474" s="64"/>
      <c r="M474" s="64"/>
      <c r="N474" s="64" t="s">
        <v>59</v>
      </c>
      <c r="O474" s="64" t="s">
        <v>59</v>
      </c>
      <c r="P474" s="64"/>
      <c r="Q474" s="64"/>
      <c r="R474" s="64"/>
      <c r="S474" s="64"/>
      <c r="T474" s="64"/>
      <c r="U474" s="77"/>
      <c r="V474" s="55"/>
    </row>
    <row r="475" spans="1:22" s="57" customFormat="1" ht="25.5" hidden="1" x14ac:dyDescent="0.2">
      <c r="A475" s="64" t="s">
        <v>639</v>
      </c>
      <c r="B475" s="64" t="s">
        <v>640</v>
      </c>
      <c r="C475" s="65" t="s">
        <v>718</v>
      </c>
      <c r="D475" s="64" t="s">
        <v>719</v>
      </c>
      <c r="E475" s="64"/>
      <c r="F475" s="64"/>
      <c r="G475" s="64"/>
      <c r="H475" s="64"/>
      <c r="I475" s="64"/>
      <c r="J475" s="64" t="s">
        <v>59</v>
      </c>
      <c r="K475" s="64"/>
      <c r="L475" s="64"/>
      <c r="M475" s="64"/>
      <c r="N475" s="64" t="s">
        <v>59</v>
      </c>
      <c r="O475" s="64" t="s">
        <v>59</v>
      </c>
      <c r="P475" s="64"/>
      <c r="Q475" s="64"/>
      <c r="R475" s="64"/>
      <c r="S475" s="64"/>
      <c r="T475" s="64"/>
      <c r="U475" s="77"/>
      <c r="V475" s="55"/>
    </row>
    <row r="476" spans="1:22" s="57" customFormat="1" ht="25.5" hidden="1" x14ac:dyDescent="0.2">
      <c r="A476" s="64" t="s">
        <v>639</v>
      </c>
      <c r="B476" s="64" t="s">
        <v>640</v>
      </c>
      <c r="C476" s="65" t="s">
        <v>720</v>
      </c>
      <c r="D476" s="64" t="s">
        <v>721</v>
      </c>
      <c r="E476" s="64"/>
      <c r="F476" s="64"/>
      <c r="G476" s="64"/>
      <c r="H476" s="64"/>
      <c r="I476" s="64"/>
      <c r="J476" s="64" t="s">
        <v>59</v>
      </c>
      <c r="K476" s="64"/>
      <c r="L476" s="64"/>
      <c r="M476" s="64"/>
      <c r="N476" s="64" t="s">
        <v>59</v>
      </c>
      <c r="O476" s="64" t="s">
        <v>59</v>
      </c>
      <c r="P476" s="64"/>
      <c r="Q476" s="64"/>
      <c r="R476" s="64"/>
      <c r="S476" s="64"/>
      <c r="T476" s="64"/>
      <c r="U476" s="77"/>
      <c r="V476" s="55"/>
    </row>
    <row r="477" spans="1:22" s="57" customFormat="1" ht="25.5" hidden="1" x14ac:dyDescent="0.2">
      <c r="A477" s="64" t="s">
        <v>639</v>
      </c>
      <c r="B477" s="64" t="s">
        <v>640</v>
      </c>
      <c r="C477" s="65" t="s">
        <v>722</v>
      </c>
      <c r="D477" s="64" t="s">
        <v>723</v>
      </c>
      <c r="E477" s="64"/>
      <c r="F477" s="64"/>
      <c r="G477" s="64"/>
      <c r="H477" s="64"/>
      <c r="I477" s="64"/>
      <c r="J477" s="64" t="s">
        <v>59</v>
      </c>
      <c r="K477" s="64"/>
      <c r="L477" s="64"/>
      <c r="M477" s="64"/>
      <c r="N477" s="64" t="s">
        <v>59</v>
      </c>
      <c r="O477" s="64" t="s">
        <v>59</v>
      </c>
      <c r="P477" s="64"/>
      <c r="Q477" s="64"/>
      <c r="R477" s="64"/>
      <c r="S477" s="64"/>
      <c r="T477" s="64"/>
      <c r="U477" s="77"/>
      <c r="V477" s="55"/>
    </row>
    <row r="478" spans="1:22" s="57" customFormat="1" ht="25.5" hidden="1" x14ac:dyDescent="0.2">
      <c r="A478" s="64" t="s">
        <v>639</v>
      </c>
      <c r="B478" s="64" t="s">
        <v>640</v>
      </c>
      <c r="C478" s="65" t="s">
        <v>724</v>
      </c>
      <c r="D478" s="64" t="s">
        <v>725</v>
      </c>
      <c r="E478" s="64"/>
      <c r="F478" s="64"/>
      <c r="G478" s="64"/>
      <c r="H478" s="64"/>
      <c r="I478" s="64"/>
      <c r="J478" s="64" t="s">
        <v>59</v>
      </c>
      <c r="K478" s="64"/>
      <c r="L478" s="64"/>
      <c r="M478" s="64"/>
      <c r="N478" s="64" t="s">
        <v>59</v>
      </c>
      <c r="O478" s="64" t="s">
        <v>59</v>
      </c>
      <c r="P478" s="64"/>
      <c r="Q478" s="64"/>
      <c r="R478" s="64"/>
      <c r="S478" s="64"/>
      <c r="T478" s="64"/>
      <c r="U478" s="77"/>
      <c r="V478" s="55"/>
    </row>
    <row r="479" spans="1:22" s="57" customFormat="1" ht="25.5" hidden="1" x14ac:dyDescent="0.2">
      <c r="A479" s="64" t="s">
        <v>639</v>
      </c>
      <c r="B479" s="64" t="s">
        <v>640</v>
      </c>
      <c r="C479" s="65" t="s">
        <v>726</v>
      </c>
      <c r="D479" s="64" t="s">
        <v>727</v>
      </c>
      <c r="E479" s="64"/>
      <c r="F479" s="64"/>
      <c r="G479" s="64"/>
      <c r="H479" s="64"/>
      <c r="I479" s="64"/>
      <c r="J479" s="64" t="s">
        <v>59</v>
      </c>
      <c r="K479" s="64"/>
      <c r="L479" s="64"/>
      <c r="M479" s="64"/>
      <c r="N479" s="64" t="s">
        <v>59</v>
      </c>
      <c r="O479" s="64" t="s">
        <v>59</v>
      </c>
      <c r="P479" s="64"/>
      <c r="Q479" s="64"/>
      <c r="R479" s="64"/>
      <c r="S479" s="64"/>
      <c r="T479" s="64"/>
      <c r="U479" s="77"/>
      <c r="V479" s="55"/>
    </row>
    <row r="480" spans="1:22" s="57" customFormat="1" ht="25.5" hidden="1" x14ac:dyDescent="0.2">
      <c r="A480" s="64" t="s">
        <v>639</v>
      </c>
      <c r="B480" s="64" t="s">
        <v>640</v>
      </c>
      <c r="C480" s="65" t="s">
        <v>728</v>
      </c>
      <c r="D480" s="64" t="s">
        <v>729</v>
      </c>
      <c r="E480" s="64"/>
      <c r="F480" s="64"/>
      <c r="G480" s="64"/>
      <c r="H480" s="64"/>
      <c r="I480" s="64"/>
      <c r="J480" s="64" t="s">
        <v>59</v>
      </c>
      <c r="K480" s="64"/>
      <c r="L480" s="64"/>
      <c r="M480" s="64"/>
      <c r="N480" s="64" t="s">
        <v>59</v>
      </c>
      <c r="O480" s="64" t="s">
        <v>59</v>
      </c>
      <c r="P480" s="64"/>
      <c r="Q480" s="64"/>
      <c r="R480" s="64"/>
      <c r="S480" s="64"/>
      <c r="T480" s="64"/>
      <c r="U480" s="77"/>
      <c r="V480" s="55"/>
    </row>
    <row r="481" spans="1:22" s="57" customFormat="1" ht="25.5" hidden="1" x14ac:dyDescent="0.2">
      <c r="A481" s="64" t="s">
        <v>639</v>
      </c>
      <c r="B481" s="64" t="s">
        <v>640</v>
      </c>
      <c r="C481" s="65" t="s">
        <v>730</v>
      </c>
      <c r="D481" s="64" t="s">
        <v>731</v>
      </c>
      <c r="E481" s="64"/>
      <c r="F481" s="64"/>
      <c r="G481" s="64"/>
      <c r="H481" s="64"/>
      <c r="I481" s="64"/>
      <c r="J481" s="64" t="s">
        <v>59</v>
      </c>
      <c r="K481" s="64"/>
      <c r="L481" s="64"/>
      <c r="M481" s="64"/>
      <c r="N481" s="64" t="s">
        <v>59</v>
      </c>
      <c r="O481" s="64" t="s">
        <v>59</v>
      </c>
      <c r="P481" s="64"/>
      <c r="Q481" s="64"/>
      <c r="R481" s="64"/>
      <c r="S481" s="64"/>
      <c r="T481" s="64"/>
      <c r="U481" s="77"/>
      <c r="V481" s="55"/>
    </row>
    <row r="482" spans="1:22" s="57" customFormat="1" ht="25.5" hidden="1" x14ac:dyDescent="0.2">
      <c r="A482" s="64" t="s">
        <v>639</v>
      </c>
      <c r="B482" s="64" t="s">
        <v>640</v>
      </c>
      <c r="C482" s="65" t="s">
        <v>732</v>
      </c>
      <c r="D482" s="64" t="s">
        <v>733</v>
      </c>
      <c r="E482" s="64"/>
      <c r="F482" s="64"/>
      <c r="G482" s="64"/>
      <c r="H482" s="64"/>
      <c r="I482" s="64"/>
      <c r="J482" s="64" t="s">
        <v>59</v>
      </c>
      <c r="K482" s="64"/>
      <c r="L482" s="64"/>
      <c r="M482" s="64"/>
      <c r="N482" s="64" t="s">
        <v>59</v>
      </c>
      <c r="O482" s="64" t="s">
        <v>59</v>
      </c>
      <c r="P482" s="64"/>
      <c r="Q482" s="64"/>
      <c r="R482" s="64"/>
      <c r="S482" s="64"/>
      <c r="T482" s="64"/>
      <c r="U482" s="77"/>
      <c r="V482" s="55"/>
    </row>
    <row r="483" spans="1:22" s="57" customFormat="1" ht="25.5" hidden="1" x14ac:dyDescent="0.2">
      <c r="A483" s="64" t="s">
        <v>639</v>
      </c>
      <c r="B483" s="64" t="s">
        <v>640</v>
      </c>
      <c r="C483" s="65" t="s">
        <v>734</v>
      </c>
      <c r="D483" s="64" t="s">
        <v>735</v>
      </c>
      <c r="E483" s="64"/>
      <c r="F483" s="64"/>
      <c r="G483" s="64"/>
      <c r="H483" s="64"/>
      <c r="I483" s="64"/>
      <c r="J483" s="64" t="s">
        <v>59</v>
      </c>
      <c r="K483" s="64"/>
      <c r="L483" s="64"/>
      <c r="M483" s="64"/>
      <c r="N483" s="64" t="s">
        <v>59</v>
      </c>
      <c r="O483" s="64" t="s">
        <v>59</v>
      </c>
      <c r="P483" s="64"/>
      <c r="Q483" s="64"/>
      <c r="R483" s="64"/>
      <c r="S483" s="64"/>
      <c r="T483" s="64"/>
      <c r="U483" s="77"/>
      <c r="V483" s="55"/>
    </row>
    <row r="484" spans="1:22" s="57" customFormat="1" ht="25.5" hidden="1" x14ac:dyDescent="0.2">
      <c r="A484" s="64" t="s">
        <v>639</v>
      </c>
      <c r="B484" s="64" t="s">
        <v>640</v>
      </c>
      <c r="C484" s="65" t="s">
        <v>736</v>
      </c>
      <c r="D484" s="64" t="s">
        <v>737</v>
      </c>
      <c r="E484" s="64"/>
      <c r="F484" s="64"/>
      <c r="G484" s="64"/>
      <c r="H484" s="64"/>
      <c r="I484" s="64"/>
      <c r="J484" s="64" t="s">
        <v>59</v>
      </c>
      <c r="K484" s="64"/>
      <c r="L484" s="64"/>
      <c r="M484" s="64"/>
      <c r="N484" s="64" t="s">
        <v>59</v>
      </c>
      <c r="O484" s="64" t="s">
        <v>59</v>
      </c>
      <c r="P484" s="64"/>
      <c r="Q484" s="64"/>
      <c r="R484" s="64"/>
      <c r="S484" s="64"/>
      <c r="T484" s="64"/>
      <c r="U484" s="77"/>
      <c r="V484" s="55"/>
    </row>
    <row r="485" spans="1:22" s="57" customFormat="1" ht="25.5" hidden="1" x14ac:dyDescent="0.2">
      <c r="A485" s="64" t="s">
        <v>639</v>
      </c>
      <c r="B485" s="64" t="s">
        <v>640</v>
      </c>
      <c r="C485" s="65" t="s">
        <v>738</v>
      </c>
      <c r="D485" s="64" t="s">
        <v>739</v>
      </c>
      <c r="E485" s="64"/>
      <c r="F485" s="64"/>
      <c r="G485" s="64"/>
      <c r="H485" s="64"/>
      <c r="I485" s="64"/>
      <c r="J485" s="64" t="s">
        <v>59</v>
      </c>
      <c r="K485" s="64"/>
      <c r="L485" s="64"/>
      <c r="M485" s="64"/>
      <c r="N485" s="64" t="s">
        <v>59</v>
      </c>
      <c r="O485" s="64" t="s">
        <v>59</v>
      </c>
      <c r="P485" s="64"/>
      <c r="Q485" s="64"/>
      <c r="R485" s="64"/>
      <c r="S485" s="64"/>
      <c r="T485" s="64"/>
      <c r="U485" s="77"/>
      <c r="V485" s="55"/>
    </row>
    <row r="486" spans="1:22" s="57" customFormat="1" ht="25.5" hidden="1" x14ac:dyDescent="0.2">
      <c r="A486" s="64" t="s">
        <v>639</v>
      </c>
      <c r="B486" s="64" t="s">
        <v>640</v>
      </c>
      <c r="C486" s="65" t="s">
        <v>740</v>
      </c>
      <c r="D486" s="64" t="s">
        <v>741</v>
      </c>
      <c r="E486" s="64"/>
      <c r="F486" s="64"/>
      <c r="G486" s="64"/>
      <c r="H486" s="64"/>
      <c r="I486" s="64"/>
      <c r="J486" s="64" t="s">
        <v>59</v>
      </c>
      <c r="K486" s="64"/>
      <c r="L486" s="64"/>
      <c r="M486" s="64"/>
      <c r="N486" s="64" t="s">
        <v>59</v>
      </c>
      <c r="O486" s="64" t="s">
        <v>59</v>
      </c>
      <c r="P486" s="64"/>
      <c r="Q486" s="64"/>
      <c r="R486" s="64"/>
      <c r="S486" s="64"/>
      <c r="T486" s="64"/>
      <c r="U486" s="77"/>
      <c r="V486" s="55"/>
    </row>
    <row r="487" spans="1:22" s="57" customFormat="1" ht="25.5" hidden="1" x14ac:dyDescent="0.2">
      <c r="A487" s="64" t="s">
        <v>639</v>
      </c>
      <c r="B487" s="64" t="s">
        <v>640</v>
      </c>
      <c r="C487" s="65" t="s">
        <v>742</v>
      </c>
      <c r="D487" s="64" t="s">
        <v>743</v>
      </c>
      <c r="E487" s="64"/>
      <c r="F487" s="64"/>
      <c r="G487" s="64"/>
      <c r="H487" s="64"/>
      <c r="I487" s="64"/>
      <c r="J487" s="64" t="s">
        <v>59</v>
      </c>
      <c r="K487" s="64"/>
      <c r="L487" s="64"/>
      <c r="M487" s="64"/>
      <c r="N487" s="64" t="s">
        <v>59</v>
      </c>
      <c r="O487" s="64" t="s">
        <v>59</v>
      </c>
      <c r="P487" s="64"/>
      <c r="Q487" s="64"/>
      <c r="R487" s="64"/>
      <c r="S487" s="64"/>
      <c r="T487" s="64"/>
      <c r="U487" s="77"/>
      <c r="V487" s="55"/>
    </row>
    <row r="488" spans="1:22" s="57" customFormat="1" ht="25.5" hidden="1" x14ac:dyDescent="0.2">
      <c r="A488" s="64" t="s">
        <v>639</v>
      </c>
      <c r="B488" s="64" t="s">
        <v>640</v>
      </c>
      <c r="C488" s="65" t="s">
        <v>744</v>
      </c>
      <c r="D488" s="64" t="s">
        <v>745</v>
      </c>
      <c r="E488" s="64"/>
      <c r="F488" s="64"/>
      <c r="G488" s="64"/>
      <c r="H488" s="64"/>
      <c r="I488" s="64"/>
      <c r="J488" s="64" t="s">
        <v>59</v>
      </c>
      <c r="K488" s="64"/>
      <c r="L488" s="64"/>
      <c r="M488" s="64"/>
      <c r="N488" s="64" t="s">
        <v>59</v>
      </c>
      <c r="O488" s="64" t="s">
        <v>59</v>
      </c>
      <c r="P488" s="64"/>
      <c r="Q488" s="64"/>
      <c r="R488" s="64"/>
      <c r="S488" s="64"/>
      <c r="T488" s="64"/>
      <c r="U488" s="77"/>
      <c r="V488" s="55"/>
    </row>
    <row r="489" spans="1:22" s="57" customFormat="1" ht="25.5" hidden="1" x14ac:dyDescent="0.2">
      <c r="A489" s="64" t="s">
        <v>639</v>
      </c>
      <c r="B489" s="64" t="s">
        <v>640</v>
      </c>
      <c r="C489" s="65" t="s">
        <v>746</v>
      </c>
      <c r="D489" s="64" t="s">
        <v>747</v>
      </c>
      <c r="E489" s="64"/>
      <c r="F489" s="64"/>
      <c r="G489" s="64"/>
      <c r="H489" s="64"/>
      <c r="I489" s="64"/>
      <c r="J489" s="64" t="s">
        <v>59</v>
      </c>
      <c r="K489" s="64"/>
      <c r="L489" s="64"/>
      <c r="M489" s="64"/>
      <c r="N489" s="64" t="s">
        <v>59</v>
      </c>
      <c r="O489" s="64" t="s">
        <v>59</v>
      </c>
      <c r="P489" s="64"/>
      <c r="Q489" s="64"/>
      <c r="R489" s="64"/>
      <c r="S489" s="64"/>
      <c r="T489" s="64"/>
      <c r="U489" s="77"/>
      <c r="V489" s="55"/>
    </row>
    <row r="490" spans="1:22" s="57" customFormat="1" ht="25.5" hidden="1" x14ac:dyDescent="0.2">
      <c r="A490" s="64" t="s">
        <v>639</v>
      </c>
      <c r="B490" s="64" t="s">
        <v>640</v>
      </c>
      <c r="C490" s="65" t="s">
        <v>748</v>
      </c>
      <c r="D490" s="64" t="s">
        <v>749</v>
      </c>
      <c r="E490" s="64"/>
      <c r="F490" s="64"/>
      <c r="G490" s="64"/>
      <c r="H490" s="64"/>
      <c r="I490" s="64"/>
      <c r="J490" s="64" t="s">
        <v>59</v>
      </c>
      <c r="K490" s="64"/>
      <c r="L490" s="64"/>
      <c r="M490" s="64"/>
      <c r="N490" s="64" t="s">
        <v>59</v>
      </c>
      <c r="O490" s="64" t="s">
        <v>59</v>
      </c>
      <c r="P490" s="64"/>
      <c r="Q490" s="64"/>
      <c r="R490" s="64"/>
      <c r="S490" s="64"/>
      <c r="T490" s="64"/>
      <c r="U490" s="77"/>
      <c r="V490" s="55"/>
    </row>
    <row r="491" spans="1:22" s="57" customFormat="1" ht="25.5" hidden="1" x14ac:dyDescent="0.2">
      <c r="A491" s="100" t="s">
        <v>755</v>
      </c>
      <c r="B491" s="100" t="s">
        <v>756</v>
      </c>
      <c r="C491" s="101" t="s">
        <v>757</v>
      </c>
      <c r="D491" s="100" t="s">
        <v>758</v>
      </c>
      <c r="E491" s="52"/>
      <c r="F491" s="52"/>
      <c r="G491" s="52"/>
      <c r="H491" s="52"/>
      <c r="I491" s="52"/>
      <c r="J491" s="52"/>
      <c r="K491" s="52"/>
      <c r="L491" s="52"/>
      <c r="M491" s="52" t="s">
        <v>59</v>
      </c>
      <c r="N491" s="52"/>
      <c r="O491" s="52"/>
      <c r="P491" s="52"/>
      <c r="Q491" s="52"/>
      <c r="R491" s="52"/>
      <c r="S491" s="52"/>
      <c r="T491" s="52"/>
      <c r="U491" s="54"/>
      <c r="V491" s="55"/>
    </row>
    <row r="492" spans="1:22" s="57" customFormat="1" ht="25.5" hidden="1" x14ac:dyDescent="0.2">
      <c r="A492" s="100" t="s">
        <v>755</v>
      </c>
      <c r="B492" s="100" t="s">
        <v>756</v>
      </c>
      <c r="C492" s="101" t="s">
        <v>759</v>
      </c>
      <c r="D492" s="100" t="s">
        <v>760</v>
      </c>
      <c r="E492" s="52"/>
      <c r="F492" s="52"/>
      <c r="G492" s="52"/>
      <c r="H492" s="52"/>
      <c r="I492" s="52"/>
      <c r="J492" s="52"/>
      <c r="K492" s="52"/>
      <c r="L492" s="52"/>
      <c r="M492" s="52" t="s">
        <v>59</v>
      </c>
      <c r="N492" s="52"/>
      <c r="O492" s="52"/>
      <c r="P492" s="52"/>
      <c r="Q492" s="52"/>
      <c r="R492" s="52"/>
      <c r="S492" s="52"/>
      <c r="T492" s="52"/>
      <c r="U492" s="54"/>
      <c r="V492" s="55"/>
    </row>
    <row r="493" spans="1:22" s="57" customFormat="1" ht="25.5" hidden="1" x14ac:dyDescent="0.2">
      <c r="A493" s="100" t="s">
        <v>755</v>
      </c>
      <c r="B493" s="100" t="s">
        <v>756</v>
      </c>
      <c r="C493" s="101" t="s">
        <v>761</v>
      </c>
      <c r="D493" s="100" t="s">
        <v>762</v>
      </c>
      <c r="E493" s="52"/>
      <c r="F493" s="52"/>
      <c r="G493" s="52"/>
      <c r="H493" s="52"/>
      <c r="I493" s="52"/>
      <c r="J493" s="52"/>
      <c r="K493" s="52"/>
      <c r="L493" s="52"/>
      <c r="M493" s="52" t="s">
        <v>59</v>
      </c>
      <c r="N493" s="52"/>
      <c r="O493" s="52"/>
      <c r="P493" s="52"/>
      <c r="Q493" s="52"/>
      <c r="R493" s="52"/>
      <c r="S493" s="52"/>
      <c r="T493" s="52"/>
      <c r="U493" s="54"/>
      <c r="V493" s="55"/>
    </row>
    <row r="494" spans="1:22" s="57" customFormat="1" ht="25.5" hidden="1" x14ac:dyDescent="0.2">
      <c r="A494" s="100" t="s">
        <v>755</v>
      </c>
      <c r="B494" s="100" t="s">
        <v>756</v>
      </c>
      <c r="C494" s="101" t="s">
        <v>763</v>
      </c>
      <c r="D494" s="100" t="s">
        <v>764</v>
      </c>
      <c r="E494" s="52"/>
      <c r="F494" s="52"/>
      <c r="G494" s="52"/>
      <c r="H494" s="52"/>
      <c r="I494" s="52"/>
      <c r="J494" s="52"/>
      <c r="K494" s="52"/>
      <c r="L494" s="52"/>
      <c r="M494" s="52" t="s">
        <v>59</v>
      </c>
      <c r="N494" s="52"/>
      <c r="O494" s="52"/>
      <c r="P494" s="52"/>
      <c r="Q494" s="52"/>
      <c r="R494" s="52"/>
      <c r="S494" s="52"/>
      <c r="T494" s="52"/>
      <c r="U494" s="54"/>
      <c r="V494" s="55"/>
    </row>
    <row r="495" spans="1:22" s="57" customFormat="1" ht="25.5" hidden="1" x14ac:dyDescent="0.2">
      <c r="A495" s="100" t="s">
        <v>755</v>
      </c>
      <c r="B495" s="100" t="s">
        <v>756</v>
      </c>
      <c r="C495" s="101" t="s">
        <v>765</v>
      </c>
      <c r="D495" s="100" t="s">
        <v>766</v>
      </c>
      <c r="E495" s="52"/>
      <c r="F495" s="52"/>
      <c r="G495" s="52"/>
      <c r="H495" s="52"/>
      <c r="I495" s="52"/>
      <c r="J495" s="52"/>
      <c r="K495" s="52"/>
      <c r="L495" s="52"/>
      <c r="M495" s="52" t="s">
        <v>59</v>
      </c>
      <c r="N495" s="52"/>
      <c r="O495" s="52"/>
      <c r="P495" s="52"/>
      <c r="Q495" s="52"/>
      <c r="R495" s="52"/>
      <c r="S495" s="52"/>
      <c r="T495" s="52"/>
      <c r="U495" s="54"/>
      <c r="V495" s="55"/>
    </row>
    <row r="496" spans="1:22" s="57" customFormat="1" hidden="1" x14ac:dyDescent="0.2">
      <c r="A496" s="100" t="s">
        <v>755</v>
      </c>
      <c r="B496" s="100" t="s">
        <v>756</v>
      </c>
      <c r="C496" s="101" t="s">
        <v>767</v>
      </c>
      <c r="D496" s="100" t="s">
        <v>380</v>
      </c>
      <c r="E496" s="52"/>
      <c r="F496" s="52"/>
      <c r="G496" s="52"/>
      <c r="H496" s="52"/>
      <c r="I496" s="52"/>
      <c r="J496" s="52"/>
      <c r="K496" s="52"/>
      <c r="L496" s="52"/>
      <c r="M496" s="52" t="s">
        <v>59</v>
      </c>
      <c r="N496" s="52"/>
      <c r="O496" s="52"/>
      <c r="P496" s="52"/>
      <c r="Q496" s="52"/>
      <c r="R496" s="52"/>
      <c r="S496" s="52"/>
      <c r="T496" s="52"/>
      <c r="U496" s="54"/>
      <c r="V496" s="55"/>
    </row>
    <row r="497" spans="1:22" s="57" customFormat="1" ht="38.25" hidden="1" x14ac:dyDescent="0.2">
      <c r="A497" s="100" t="s">
        <v>755</v>
      </c>
      <c r="B497" s="100" t="s">
        <v>756</v>
      </c>
      <c r="C497" s="101" t="s">
        <v>768</v>
      </c>
      <c r="D497" s="100" t="s">
        <v>769</v>
      </c>
      <c r="E497" s="52"/>
      <c r="F497" s="52"/>
      <c r="G497" s="52"/>
      <c r="H497" s="52"/>
      <c r="I497" s="52"/>
      <c r="J497" s="52"/>
      <c r="K497" s="52"/>
      <c r="L497" s="52"/>
      <c r="M497" s="52" t="s">
        <v>59</v>
      </c>
      <c r="N497" s="52"/>
      <c r="O497" s="52"/>
      <c r="P497" s="52"/>
      <c r="Q497" s="52"/>
      <c r="R497" s="52"/>
      <c r="S497" s="52"/>
      <c r="T497" s="52"/>
      <c r="U497" s="54"/>
      <c r="V497" s="55"/>
    </row>
    <row r="498" spans="1:22" s="57" customFormat="1" ht="38.25" hidden="1" x14ac:dyDescent="0.2">
      <c r="A498" s="100" t="s">
        <v>755</v>
      </c>
      <c r="B498" s="100" t="s">
        <v>756</v>
      </c>
      <c r="C498" s="101" t="s">
        <v>770</v>
      </c>
      <c r="D498" s="100" t="s">
        <v>771</v>
      </c>
      <c r="E498" s="52"/>
      <c r="F498" s="52"/>
      <c r="G498" s="52"/>
      <c r="H498" s="52"/>
      <c r="I498" s="52"/>
      <c r="J498" s="52"/>
      <c r="K498" s="52"/>
      <c r="L498" s="52"/>
      <c r="M498" s="52" t="s">
        <v>59</v>
      </c>
      <c r="N498" s="52"/>
      <c r="O498" s="52"/>
      <c r="P498" s="52"/>
      <c r="Q498" s="52"/>
      <c r="R498" s="52"/>
      <c r="S498" s="52"/>
      <c r="T498" s="52"/>
      <c r="U498" s="54"/>
      <c r="V498" s="55"/>
    </row>
    <row r="499" spans="1:22" s="57" customFormat="1" ht="25.5" hidden="1" x14ac:dyDescent="0.2">
      <c r="A499" s="100" t="s">
        <v>755</v>
      </c>
      <c r="B499" s="100" t="s">
        <v>756</v>
      </c>
      <c r="C499" s="101" t="s">
        <v>772</v>
      </c>
      <c r="D499" s="100" t="s">
        <v>773</v>
      </c>
      <c r="E499" s="52"/>
      <c r="F499" s="52"/>
      <c r="G499" s="52"/>
      <c r="H499" s="52"/>
      <c r="I499" s="52"/>
      <c r="J499" s="52"/>
      <c r="K499" s="52"/>
      <c r="L499" s="52"/>
      <c r="M499" s="52" t="s">
        <v>59</v>
      </c>
      <c r="N499" s="52"/>
      <c r="O499" s="52"/>
      <c r="P499" s="52"/>
      <c r="Q499" s="52"/>
      <c r="R499" s="52"/>
      <c r="S499" s="52"/>
      <c r="T499" s="52"/>
      <c r="U499" s="54"/>
      <c r="V499" s="55"/>
    </row>
    <row r="500" spans="1:22" s="57" customFormat="1" ht="25.5" hidden="1" x14ac:dyDescent="0.2">
      <c r="A500" s="100" t="s">
        <v>755</v>
      </c>
      <c r="B500" s="100" t="s">
        <v>756</v>
      </c>
      <c r="C500" s="101" t="s">
        <v>774</v>
      </c>
      <c r="D500" s="100" t="s">
        <v>775</v>
      </c>
      <c r="E500" s="52"/>
      <c r="F500" s="52"/>
      <c r="G500" s="52"/>
      <c r="H500" s="52"/>
      <c r="I500" s="52"/>
      <c r="J500" s="52"/>
      <c r="K500" s="52"/>
      <c r="L500" s="52"/>
      <c r="M500" s="52" t="s">
        <v>59</v>
      </c>
      <c r="N500" s="52"/>
      <c r="O500" s="52"/>
      <c r="P500" s="52"/>
      <c r="Q500" s="52"/>
      <c r="R500" s="52"/>
      <c r="S500" s="52"/>
      <c r="T500" s="52"/>
      <c r="U500" s="54"/>
      <c r="V500" s="55"/>
    </row>
    <row r="501" spans="1:22" s="57" customFormat="1" ht="38.25" hidden="1" x14ac:dyDescent="0.2">
      <c r="A501" s="100" t="s">
        <v>755</v>
      </c>
      <c r="B501" s="100" t="s">
        <v>756</v>
      </c>
      <c r="C501" s="101" t="s">
        <v>776</v>
      </c>
      <c r="D501" s="100" t="s">
        <v>777</v>
      </c>
      <c r="E501" s="52"/>
      <c r="F501" s="52"/>
      <c r="G501" s="52"/>
      <c r="H501" s="52"/>
      <c r="I501" s="52"/>
      <c r="J501" s="52"/>
      <c r="K501" s="52"/>
      <c r="L501" s="52"/>
      <c r="M501" s="52" t="s">
        <v>59</v>
      </c>
      <c r="N501" s="52"/>
      <c r="O501" s="52"/>
      <c r="P501" s="52"/>
      <c r="Q501" s="52"/>
      <c r="R501" s="52"/>
      <c r="S501" s="52"/>
      <c r="T501" s="52"/>
      <c r="U501" s="54"/>
      <c r="V501" s="55"/>
    </row>
    <row r="502" spans="1:22" s="57" customFormat="1" hidden="1" x14ac:dyDescent="0.2">
      <c r="A502" s="100" t="s">
        <v>755</v>
      </c>
      <c r="B502" s="100" t="s">
        <v>756</v>
      </c>
      <c r="C502" s="101" t="s">
        <v>778</v>
      </c>
      <c r="D502" s="100" t="s">
        <v>779</v>
      </c>
      <c r="E502" s="52"/>
      <c r="F502" s="52"/>
      <c r="G502" s="52"/>
      <c r="H502" s="52"/>
      <c r="I502" s="52"/>
      <c r="J502" s="52"/>
      <c r="K502" s="52"/>
      <c r="L502" s="52"/>
      <c r="M502" s="52" t="s">
        <v>59</v>
      </c>
      <c r="N502" s="52"/>
      <c r="O502" s="52"/>
      <c r="P502" s="52"/>
      <c r="Q502" s="52"/>
      <c r="R502" s="52"/>
      <c r="S502" s="52"/>
      <c r="T502" s="52"/>
      <c r="U502" s="54"/>
      <c r="V502" s="55"/>
    </row>
    <row r="503" spans="1:22" x14ac:dyDescent="0.2">
      <c r="C503" s="13"/>
    </row>
    <row r="504" spans="1:22" x14ac:dyDescent="0.2">
      <c r="C504" s="13"/>
    </row>
    <row r="505" spans="1:22" x14ac:dyDescent="0.2">
      <c r="C505" s="13"/>
    </row>
    <row r="506" spans="1:22" x14ac:dyDescent="0.2">
      <c r="C506" s="13"/>
    </row>
    <row r="507" spans="1:22" x14ac:dyDescent="0.2">
      <c r="C507" s="13"/>
    </row>
    <row r="508" spans="1:22" x14ac:dyDescent="0.2">
      <c r="C508" s="13"/>
    </row>
    <row r="509" spans="1:22" x14ac:dyDescent="0.2">
      <c r="C509" s="13"/>
    </row>
    <row r="510" spans="1:22" x14ac:dyDescent="0.2">
      <c r="C510" s="13"/>
    </row>
    <row r="511" spans="1:22" x14ac:dyDescent="0.2">
      <c r="C511" s="13"/>
    </row>
    <row r="512" spans="1:22" x14ac:dyDescent="0.2">
      <c r="C512" s="13"/>
    </row>
    <row r="513" spans="3:3" x14ac:dyDescent="0.2">
      <c r="C513" s="13"/>
    </row>
    <row r="514" spans="3:3" x14ac:dyDescent="0.2">
      <c r="C514" s="13"/>
    </row>
    <row r="515" spans="3:3" x14ac:dyDescent="0.2">
      <c r="C515" s="13"/>
    </row>
    <row r="516" spans="3:3" x14ac:dyDescent="0.2">
      <c r="C516" s="13"/>
    </row>
    <row r="517" spans="3:3" x14ac:dyDescent="0.2">
      <c r="C517" s="13"/>
    </row>
    <row r="518" spans="3:3" x14ac:dyDescent="0.2">
      <c r="C518" s="13"/>
    </row>
    <row r="519" spans="3:3" x14ac:dyDescent="0.2">
      <c r="C519" s="13"/>
    </row>
    <row r="520" spans="3:3" x14ac:dyDescent="0.2">
      <c r="C520" s="13"/>
    </row>
    <row r="521" spans="3:3" x14ac:dyDescent="0.2">
      <c r="C521" s="13"/>
    </row>
    <row r="522" spans="3:3" x14ac:dyDescent="0.2">
      <c r="C522" s="13"/>
    </row>
    <row r="523" spans="3:3" x14ac:dyDescent="0.2">
      <c r="C523" s="13"/>
    </row>
    <row r="524" spans="3:3" x14ac:dyDescent="0.2">
      <c r="C524" s="13"/>
    </row>
    <row r="525" spans="3:3" x14ac:dyDescent="0.2">
      <c r="C525" s="13"/>
    </row>
    <row r="526" spans="3:3" x14ac:dyDescent="0.2">
      <c r="C526" s="13"/>
    </row>
    <row r="527" spans="3:3" x14ac:dyDescent="0.2">
      <c r="C527" s="13"/>
    </row>
    <row r="528" spans="3:3" x14ac:dyDescent="0.2">
      <c r="C528" s="13"/>
    </row>
    <row r="529" spans="3:3" x14ac:dyDescent="0.2">
      <c r="C529" s="13"/>
    </row>
    <row r="530" spans="3:3" x14ac:dyDescent="0.2">
      <c r="C530" s="13"/>
    </row>
    <row r="531" spans="3:3" x14ac:dyDescent="0.2">
      <c r="C531" s="13"/>
    </row>
    <row r="532" spans="3:3" x14ac:dyDescent="0.2">
      <c r="C532" s="13"/>
    </row>
    <row r="533" spans="3:3" x14ac:dyDescent="0.2">
      <c r="C533" s="13"/>
    </row>
    <row r="534" spans="3:3" x14ac:dyDescent="0.2">
      <c r="C534" s="13"/>
    </row>
    <row r="535" spans="3:3" x14ac:dyDescent="0.2">
      <c r="C535" s="13"/>
    </row>
    <row r="536" spans="3:3" x14ac:dyDescent="0.2">
      <c r="C536" s="13"/>
    </row>
    <row r="537" spans="3:3" x14ac:dyDescent="0.2">
      <c r="C537" s="13"/>
    </row>
    <row r="538" spans="3:3" x14ac:dyDescent="0.2">
      <c r="C538" s="13"/>
    </row>
    <row r="539" spans="3:3" x14ac:dyDescent="0.2">
      <c r="C539" s="13"/>
    </row>
    <row r="540" spans="3:3" x14ac:dyDescent="0.2">
      <c r="C540" s="13"/>
    </row>
    <row r="541" spans="3:3" x14ac:dyDescent="0.2">
      <c r="C541" s="13"/>
    </row>
    <row r="542" spans="3:3" x14ac:dyDescent="0.2">
      <c r="C542" s="13"/>
    </row>
    <row r="543" spans="3:3" x14ac:dyDescent="0.2">
      <c r="C543" s="13"/>
    </row>
    <row r="544" spans="3:3" x14ac:dyDescent="0.2">
      <c r="C544" s="13"/>
    </row>
    <row r="545" spans="3:3" x14ac:dyDescent="0.2">
      <c r="C545" s="13"/>
    </row>
    <row r="546" spans="3:3" x14ac:dyDescent="0.2">
      <c r="C546" s="13"/>
    </row>
    <row r="547" spans="3:3" x14ac:dyDescent="0.2">
      <c r="C547" s="13"/>
    </row>
    <row r="548" spans="3:3" x14ac:dyDescent="0.2">
      <c r="C548" s="13"/>
    </row>
    <row r="549" spans="3:3" x14ac:dyDescent="0.2">
      <c r="C549" s="13"/>
    </row>
    <row r="550" spans="3:3" x14ac:dyDescent="0.2">
      <c r="C550" s="13"/>
    </row>
    <row r="551" spans="3:3" x14ac:dyDescent="0.2">
      <c r="C551" s="13"/>
    </row>
    <row r="552" spans="3:3" x14ac:dyDescent="0.2">
      <c r="C552" s="13"/>
    </row>
    <row r="553" spans="3:3" x14ac:dyDescent="0.2">
      <c r="C553" s="13"/>
    </row>
    <row r="554" spans="3:3" x14ac:dyDescent="0.2">
      <c r="C554" s="13"/>
    </row>
    <row r="555" spans="3:3" x14ac:dyDescent="0.2">
      <c r="C555" s="13"/>
    </row>
    <row r="556" spans="3:3" x14ac:dyDescent="0.2">
      <c r="C556" s="13"/>
    </row>
    <row r="557" spans="3:3" x14ac:dyDescent="0.2">
      <c r="C557" s="13"/>
    </row>
    <row r="558" spans="3:3" x14ac:dyDescent="0.2">
      <c r="C558" s="13"/>
    </row>
    <row r="559" spans="3:3" x14ac:dyDescent="0.2">
      <c r="C559" s="13"/>
    </row>
    <row r="560" spans="3:3" x14ac:dyDescent="0.2">
      <c r="C560" s="13"/>
    </row>
    <row r="561" spans="3:3" x14ac:dyDescent="0.2">
      <c r="C561" s="13"/>
    </row>
    <row r="562" spans="3:3" x14ac:dyDescent="0.2">
      <c r="C562" s="13"/>
    </row>
    <row r="563" spans="3:3" x14ac:dyDescent="0.2">
      <c r="C563" s="13"/>
    </row>
    <row r="564" spans="3:3" x14ac:dyDescent="0.2">
      <c r="C564" s="13"/>
    </row>
    <row r="565" spans="3:3" x14ac:dyDescent="0.2">
      <c r="C565" s="13"/>
    </row>
    <row r="566" spans="3:3" x14ac:dyDescent="0.2">
      <c r="C566" s="13"/>
    </row>
    <row r="567" spans="3:3" x14ac:dyDescent="0.2">
      <c r="C567" s="13"/>
    </row>
    <row r="568" spans="3:3" x14ac:dyDescent="0.2">
      <c r="C568" s="13"/>
    </row>
    <row r="569" spans="3:3" x14ac:dyDescent="0.2">
      <c r="C569" s="13"/>
    </row>
    <row r="570" spans="3:3" x14ac:dyDescent="0.2">
      <c r="C570" s="13"/>
    </row>
    <row r="571" spans="3:3" x14ac:dyDescent="0.2">
      <c r="C571" s="13"/>
    </row>
    <row r="572" spans="3:3" x14ac:dyDescent="0.2">
      <c r="C572" s="13"/>
    </row>
    <row r="573" spans="3:3" x14ac:dyDescent="0.2">
      <c r="C573" s="13"/>
    </row>
    <row r="574" spans="3:3" x14ac:dyDescent="0.2">
      <c r="C574" s="13"/>
    </row>
    <row r="575" spans="3:3" x14ac:dyDescent="0.2">
      <c r="C575" s="13"/>
    </row>
    <row r="576" spans="3:3" x14ac:dyDescent="0.2">
      <c r="C576" s="13"/>
    </row>
    <row r="577" spans="3:3" x14ac:dyDescent="0.2">
      <c r="C577" s="13"/>
    </row>
    <row r="578" spans="3:3" x14ac:dyDescent="0.2">
      <c r="C578" s="13"/>
    </row>
    <row r="579" spans="3:3" x14ac:dyDescent="0.2">
      <c r="C579" s="13"/>
    </row>
    <row r="580" spans="3:3" x14ac:dyDescent="0.2">
      <c r="C580" s="13"/>
    </row>
    <row r="581" spans="3:3" x14ac:dyDescent="0.2">
      <c r="C581" s="13"/>
    </row>
    <row r="582" spans="3:3" x14ac:dyDescent="0.2">
      <c r="C582" s="13"/>
    </row>
    <row r="583" spans="3:3" x14ac:dyDescent="0.2">
      <c r="C583" s="13"/>
    </row>
    <row r="584" spans="3:3" x14ac:dyDescent="0.2">
      <c r="C584" s="13"/>
    </row>
    <row r="585" spans="3:3" x14ac:dyDescent="0.2">
      <c r="C585" s="13"/>
    </row>
    <row r="586" spans="3:3" x14ac:dyDescent="0.2">
      <c r="C586" s="13"/>
    </row>
    <row r="587" spans="3:3" x14ac:dyDescent="0.2">
      <c r="C587" s="13"/>
    </row>
    <row r="588" spans="3:3" x14ac:dyDescent="0.2">
      <c r="C588" s="13"/>
    </row>
    <row r="589" spans="3:3" x14ac:dyDescent="0.2">
      <c r="C589" s="13"/>
    </row>
    <row r="590" spans="3:3" x14ac:dyDescent="0.2">
      <c r="C590" s="13"/>
    </row>
    <row r="591" spans="3:3" x14ac:dyDescent="0.2">
      <c r="C591" s="13"/>
    </row>
    <row r="592" spans="3:3" x14ac:dyDescent="0.2">
      <c r="C592" s="13"/>
    </row>
    <row r="593" spans="3:3" x14ac:dyDescent="0.2">
      <c r="C593" s="13"/>
    </row>
    <row r="594" spans="3:3" x14ac:dyDescent="0.2">
      <c r="C594" s="13"/>
    </row>
    <row r="595" spans="3:3" x14ac:dyDescent="0.2">
      <c r="C595" s="13"/>
    </row>
    <row r="596" spans="3:3" x14ac:dyDescent="0.2">
      <c r="C596" s="13"/>
    </row>
    <row r="597" spans="3:3" x14ac:dyDescent="0.2">
      <c r="C597" s="13"/>
    </row>
    <row r="598" spans="3:3" x14ac:dyDescent="0.2">
      <c r="C598" s="13"/>
    </row>
    <row r="599" spans="3:3" x14ac:dyDescent="0.2">
      <c r="C599" s="13"/>
    </row>
    <row r="600" spans="3:3" x14ac:dyDescent="0.2">
      <c r="C600" s="13"/>
    </row>
    <row r="601" spans="3:3" x14ac:dyDescent="0.2">
      <c r="C601" s="13"/>
    </row>
    <row r="602" spans="3:3" x14ac:dyDescent="0.2">
      <c r="C602" s="13"/>
    </row>
    <row r="603" spans="3:3" x14ac:dyDescent="0.2">
      <c r="C603" s="13"/>
    </row>
    <row r="604" spans="3:3" x14ac:dyDescent="0.2">
      <c r="C604" s="13"/>
    </row>
    <row r="605" spans="3:3" x14ac:dyDescent="0.2">
      <c r="C605" s="13"/>
    </row>
    <row r="606" spans="3:3" x14ac:dyDescent="0.2">
      <c r="C606" s="13"/>
    </row>
    <row r="607" spans="3:3" x14ac:dyDescent="0.2">
      <c r="C607" s="13"/>
    </row>
    <row r="608" spans="3:3" x14ac:dyDescent="0.2">
      <c r="C608" s="13"/>
    </row>
    <row r="609" spans="3:3" x14ac:dyDescent="0.2">
      <c r="C609" s="13"/>
    </row>
    <row r="610" spans="3:3" x14ac:dyDescent="0.2">
      <c r="C610" s="13"/>
    </row>
    <row r="611" spans="3:3" x14ac:dyDescent="0.2">
      <c r="C611" s="13"/>
    </row>
    <row r="612" spans="3:3" x14ac:dyDescent="0.2">
      <c r="C612" s="13"/>
    </row>
    <row r="613" spans="3:3" x14ac:dyDescent="0.2">
      <c r="C613" s="13"/>
    </row>
    <row r="614" spans="3:3" x14ac:dyDescent="0.2">
      <c r="C614" s="13"/>
    </row>
    <row r="615" spans="3:3" x14ac:dyDescent="0.2">
      <c r="C615" s="13"/>
    </row>
    <row r="616" spans="3:3" x14ac:dyDescent="0.2">
      <c r="C616" s="13"/>
    </row>
    <row r="617" spans="3:3" x14ac:dyDescent="0.2">
      <c r="C617" s="13"/>
    </row>
    <row r="618" spans="3:3" x14ac:dyDescent="0.2">
      <c r="C618" s="13"/>
    </row>
    <row r="619" spans="3:3" x14ac:dyDescent="0.2">
      <c r="C619" s="13"/>
    </row>
    <row r="620" spans="3:3" x14ac:dyDescent="0.2">
      <c r="C620" s="13"/>
    </row>
    <row r="621" spans="3:3" x14ac:dyDescent="0.2">
      <c r="C621" s="13"/>
    </row>
    <row r="622" spans="3:3" x14ac:dyDescent="0.2">
      <c r="C622" s="13"/>
    </row>
  </sheetData>
  <sheetProtection insertColumns="0" deleteColumns="0"/>
  <autoFilter ref="A1:W502" xr:uid="{D043C6BE-3653-499E-A8B5-BEC30F8B5815}">
    <filterColumn colId="18">
      <customFilters>
        <customFilter operator="notEqual" val=" "/>
      </customFilters>
    </filterColumn>
  </autoFilter>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Y828"/>
  <sheetViews>
    <sheetView topLeftCell="E22" zoomScale="85" zoomScaleNormal="85" workbookViewId="0">
      <selection activeCell="E22" sqref="A1:XFD1048576"/>
    </sheetView>
  </sheetViews>
  <sheetFormatPr baseColWidth="10" defaultColWidth="14.42578125" defaultRowHeight="15" customHeight="1" x14ac:dyDescent="0.2"/>
  <cols>
    <col min="1" max="1" width="5.28515625" style="8" customWidth="1"/>
    <col min="2" max="2" width="7.42578125" style="8" customWidth="1"/>
    <col min="3" max="3" width="28" style="8" customWidth="1"/>
    <col min="4" max="4" width="7.85546875" style="8" customWidth="1"/>
    <col min="5" max="5" width="37" style="28" customWidth="1"/>
    <col min="6" max="6" width="41.28515625" style="8" customWidth="1"/>
    <col min="7" max="7" width="10.5703125" style="8" customWidth="1"/>
    <col min="8" max="8" width="9.140625" style="8" customWidth="1"/>
    <col min="9" max="9" width="11.7109375" style="8" customWidth="1"/>
    <col min="10" max="10" width="9.140625" style="8" customWidth="1"/>
    <col min="11" max="12" width="11.7109375" style="8" customWidth="1"/>
    <col min="13" max="13" width="10.7109375" style="8" customWidth="1"/>
    <col min="14" max="14" width="11.28515625" style="8" customWidth="1"/>
    <col min="15" max="15" width="9.140625" style="8" customWidth="1"/>
    <col min="16" max="16" width="11.7109375" style="8" customWidth="1"/>
    <col min="17" max="17" width="11.28515625" style="8" customWidth="1"/>
    <col min="18" max="18" width="12.140625" style="8" customWidth="1"/>
    <col min="19" max="19" width="14.7109375" style="8" customWidth="1"/>
    <col min="20" max="25" width="14.42578125" style="8" customWidth="1"/>
    <col min="26" max="16384" width="14.42578125" style="8"/>
  </cols>
  <sheetData>
    <row r="1" spans="1:25" ht="15" customHeight="1" x14ac:dyDescent="0.2">
      <c r="A1" s="20" t="s">
        <v>827</v>
      </c>
      <c r="B1" s="20"/>
      <c r="C1" s="27"/>
    </row>
    <row r="2" spans="1:25" ht="144.75" customHeight="1" x14ac:dyDescent="0.2">
      <c r="A2" s="33" t="s">
        <v>55</v>
      </c>
      <c r="B2" s="33" t="s">
        <v>753</v>
      </c>
      <c r="C2" s="33" t="s">
        <v>781</v>
      </c>
      <c r="D2" s="33" t="s">
        <v>110</v>
      </c>
      <c r="E2" s="32" t="s">
        <v>801</v>
      </c>
      <c r="F2" s="36" t="s">
        <v>850</v>
      </c>
      <c r="G2" s="33" t="s">
        <v>820</v>
      </c>
      <c r="H2" s="33" t="s">
        <v>394</v>
      </c>
      <c r="I2" s="33" t="s">
        <v>821</v>
      </c>
      <c r="J2" s="33" t="s">
        <v>828</v>
      </c>
      <c r="K2" s="33" t="s">
        <v>829</v>
      </c>
      <c r="L2" s="33" t="s">
        <v>830</v>
      </c>
      <c r="M2" s="33" t="s">
        <v>831</v>
      </c>
      <c r="N2" s="33" t="s">
        <v>832</v>
      </c>
      <c r="O2" s="32" t="s">
        <v>429</v>
      </c>
      <c r="P2" s="32" t="s">
        <v>150</v>
      </c>
      <c r="Q2" s="32" t="s">
        <v>813</v>
      </c>
      <c r="R2" s="33" t="s">
        <v>361</v>
      </c>
      <c r="S2" s="33" t="s">
        <v>785</v>
      </c>
      <c r="T2" s="179" t="s">
        <v>2412</v>
      </c>
      <c r="U2" s="179" t="s">
        <v>2413</v>
      </c>
      <c r="V2" s="179" t="s">
        <v>2414</v>
      </c>
      <c r="W2" s="179" t="s">
        <v>2415</v>
      </c>
      <c r="X2" s="179" t="s">
        <v>2404</v>
      </c>
      <c r="Y2" s="19"/>
    </row>
    <row r="3" spans="1:25" ht="12.75" x14ac:dyDescent="0.2">
      <c r="A3" s="236" t="s">
        <v>72</v>
      </c>
      <c r="B3" s="236">
        <v>2022</v>
      </c>
      <c r="C3" s="237" t="s">
        <v>580</v>
      </c>
      <c r="D3" s="238" t="s">
        <v>112</v>
      </c>
      <c r="E3" s="239" t="s">
        <v>931</v>
      </c>
      <c r="F3" s="237" t="s">
        <v>2260</v>
      </c>
      <c r="G3" s="240" t="s">
        <v>1178</v>
      </c>
      <c r="H3" s="236" t="s">
        <v>148</v>
      </c>
      <c r="I3" s="241" t="s">
        <v>1993</v>
      </c>
      <c r="J3" s="241" t="s">
        <v>148</v>
      </c>
      <c r="K3" s="241" t="s">
        <v>148</v>
      </c>
      <c r="L3" s="241" t="s">
        <v>148</v>
      </c>
      <c r="M3" s="241" t="s">
        <v>148</v>
      </c>
      <c r="N3" s="241" t="s">
        <v>148</v>
      </c>
      <c r="O3" s="241" t="s">
        <v>148</v>
      </c>
      <c r="P3" s="241" t="s">
        <v>148</v>
      </c>
      <c r="Q3" s="241" t="s">
        <v>148</v>
      </c>
      <c r="R3" s="241" t="s">
        <v>148</v>
      </c>
      <c r="S3" s="241"/>
      <c r="T3" s="576" t="s">
        <v>148</v>
      </c>
      <c r="U3" s="576" t="s">
        <v>148</v>
      </c>
      <c r="V3" s="576" t="s">
        <v>148</v>
      </c>
      <c r="W3" s="576" t="s">
        <v>148</v>
      </c>
      <c r="X3" s="187"/>
    </row>
    <row r="4" spans="1:25" ht="12.75" x14ac:dyDescent="0.2">
      <c r="A4" s="236" t="s">
        <v>72</v>
      </c>
      <c r="B4" s="236">
        <v>2022</v>
      </c>
      <c r="C4" s="237" t="s">
        <v>580</v>
      </c>
      <c r="D4" s="238" t="s">
        <v>112</v>
      </c>
      <c r="E4" s="239" t="s">
        <v>932</v>
      </c>
      <c r="F4" s="237" t="s">
        <v>2260</v>
      </c>
      <c r="G4" s="240" t="s">
        <v>1178</v>
      </c>
      <c r="H4" s="236" t="s">
        <v>148</v>
      </c>
      <c r="I4" s="241" t="s">
        <v>1993</v>
      </c>
      <c r="J4" s="241" t="s">
        <v>148</v>
      </c>
      <c r="K4" s="241" t="s">
        <v>148</v>
      </c>
      <c r="L4" s="241" t="s">
        <v>148</v>
      </c>
      <c r="M4" s="241" t="s">
        <v>148</v>
      </c>
      <c r="N4" s="241" t="s">
        <v>148</v>
      </c>
      <c r="O4" s="241" t="s">
        <v>148</v>
      </c>
      <c r="P4" s="241" t="s">
        <v>148</v>
      </c>
      <c r="Q4" s="241" t="s">
        <v>148</v>
      </c>
      <c r="R4" s="241" t="s">
        <v>148</v>
      </c>
      <c r="S4" s="241"/>
      <c r="T4" s="577" t="s">
        <v>148</v>
      </c>
      <c r="U4" s="577" t="s">
        <v>148</v>
      </c>
      <c r="V4" s="577" t="s">
        <v>148</v>
      </c>
      <c r="W4" s="577" t="s">
        <v>148</v>
      </c>
      <c r="X4" s="177"/>
    </row>
    <row r="5" spans="1:25" ht="12.75" x14ac:dyDescent="0.2">
      <c r="A5" s="236" t="s">
        <v>72</v>
      </c>
      <c r="B5" s="236">
        <v>2022</v>
      </c>
      <c r="C5" s="237" t="s">
        <v>580</v>
      </c>
      <c r="D5" s="238" t="s">
        <v>112</v>
      </c>
      <c r="E5" s="239" t="s">
        <v>918</v>
      </c>
      <c r="F5" s="237" t="s">
        <v>2260</v>
      </c>
      <c r="G5" s="240" t="s">
        <v>1178</v>
      </c>
      <c r="H5" s="236" t="s">
        <v>148</v>
      </c>
      <c r="I5" s="241" t="s">
        <v>1993</v>
      </c>
      <c r="J5" s="241" t="s">
        <v>148</v>
      </c>
      <c r="K5" s="241" t="s">
        <v>148</v>
      </c>
      <c r="L5" s="241" t="s">
        <v>148</v>
      </c>
      <c r="M5" s="241" t="s">
        <v>148</v>
      </c>
      <c r="N5" s="241" t="s">
        <v>148</v>
      </c>
      <c r="O5" s="241" t="s">
        <v>148</v>
      </c>
      <c r="P5" s="241" t="s">
        <v>148</v>
      </c>
      <c r="Q5" s="241" t="s">
        <v>148</v>
      </c>
      <c r="R5" s="241" t="s">
        <v>148</v>
      </c>
      <c r="S5" s="241"/>
      <c r="T5" s="577" t="s">
        <v>148</v>
      </c>
      <c r="U5" s="577" t="s">
        <v>148</v>
      </c>
      <c r="V5" s="577" t="s">
        <v>148</v>
      </c>
      <c r="W5" s="577" t="s">
        <v>148</v>
      </c>
      <c r="X5" s="177"/>
    </row>
    <row r="6" spans="1:25" ht="12.75" x14ac:dyDescent="0.2">
      <c r="A6" s="236" t="s">
        <v>72</v>
      </c>
      <c r="B6" s="236">
        <v>2022</v>
      </c>
      <c r="C6" s="237" t="s">
        <v>580</v>
      </c>
      <c r="D6" s="238" t="s">
        <v>112</v>
      </c>
      <c r="E6" s="239" t="s">
        <v>912</v>
      </c>
      <c r="F6" s="237" t="s">
        <v>2260</v>
      </c>
      <c r="G6" s="240" t="s">
        <v>1178</v>
      </c>
      <c r="H6" s="236" t="s">
        <v>148</v>
      </c>
      <c r="I6" s="241" t="s">
        <v>1993</v>
      </c>
      <c r="J6" s="241" t="s">
        <v>148</v>
      </c>
      <c r="K6" s="241" t="s">
        <v>148</v>
      </c>
      <c r="L6" s="241" t="s">
        <v>148</v>
      </c>
      <c r="M6" s="241" t="s">
        <v>148</v>
      </c>
      <c r="N6" s="241" t="s">
        <v>148</v>
      </c>
      <c r="O6" s="241" t="s">
        <v>148</v>
      </c>
      <c r="P6" s="241" t="s">
        <v>148</v>
      </c>
      <c r="Q6" s="241" t="s">
        <v>148</v>
      </c>
      <c r="R6" s="241" t="s">
        <v>148</v>
      </c>
      <c r="S6" s="242"/>
      <c r="T6" s="577" t="s">
        <v>148</v>
      </c>
      <c r="U6" s="577" t="s">
        <v>148</v>
      </c>
      <c r="V6" s="577" t="s">
        <v>148</v>
      </c>
      <c r="W6" s="577" t="s">
        <v>148</v>
      </c>
      <c r="X6" s="177"/>
    </row>
    <row r="7" spans="1:25" ht="12.75" x14ac:dyDescent="0.2">
      <c r="A7" s="236" t="s">
        <v>72</v>
      </c>
      <c r="B7" s="236">
        <v>2022</v>
      </c>
      <c r="C7" s="237" t="s">
        <v>581</v>
      </c>
      <c r="D7" s="238" t="s">
        <v>112</v>
      </c>
      <c r="E7" s="239" t="s">
        <v>976</v>
      </c>
      <c r="F7" s="237" t="s">
        <v>2261</v>
      </c>
      <c r="G7" s="240" t="s">
        <v>1178</v>
      </c>
      <c r="H7" s="236" t="s">
        <v>148</v>
      </c>
      <c r="I7" s="241" t="s">
        <v>1993</v>
      </c>
      <c r="J7" s="241" t="s">
        <v>148</v>
      </c>
      <c r="K7" s="241" t="s">
        <v>148</v>
      </c>
      <c r="L7" s="241" t="s">
        <v>148</v>
      </c>
      <c r="M7" s="241" t="s">
        <v>148</v>
      </c>
      <c r="N7" s="241" t="s">
        <v>148</v>
      </c>
      <c r="O7" s="241" t="s">
        <v>148</v>
      </c>
      <c r="P7" s="241" t="s">
        <v>148</v>
      </c>
      <c r="Q7" s="241" t="s">
        <v>148</v>
      </c>
      <c r="R7" s="241" t="s">
        <v>148</v>
      </c>
      <c r="S7" s="242"/>
      <c r="T7" s="577" t="s">
        <v>148</v>
      </c>
      <c r="U7" s="577" t="s">
        <v>148</v>
      </c>
      <c r="V7" s="577" t="s">
        <v>148</v>
      </c>
      <c r="W7" s="577" t="s">
        <v>148</v>
      </c>
      <c r="X7" s="177"/>
    </row>
    <row r="8" spans="1:25" ht="12.75" x14ac:dyDescent="0.2">
      <c r="A8" s="236" t="s">
        <v>72</v>
      </c>
      <c r="B8" s="236">
        <v>2022</v>
      </c>
      <c r="C8" s="237" t="s">
        <v>581</v>
      </c>
      <c r="D8" s="238" t="s">
        <v>112</v>
      </c>
      <c r="E8" s="239" t="s">
        <v>912</v>
      </c>
      <c r="F8" s="237" t="s">
        <v>2261</v>
      </c>
      <c r="G8" s="238" t="s">
        <v>1178</v>
      </c>
      <c r="H8" s="236" t="s">
        <v>148</v>
      </c>
      <c r="I8" s="241" t="s">
        <v>1993</v>
      </c>
      <c r="J8" s="241" t="s">
        <v>148</v>
      </c>
      <c r="K8" s="241" t="s">
        <v>148</v>
      </c>
      <c r="L8" s="241" t="s">
        <v>148</v>
      </c>
      <c r="M8" s="241" t="s">
        <v>148</v>
      </c>
      <c r="N8" s="241" t="s">
        <v>148</v>
      </c>
      <c r="O8" s="241" t="s">
        <v>148</v>
      </c>
      <c r="P8" s="241" t="s">
        <v>148</v>
      </c>
      <c r="Q8" s="241" t="s">
        <v>148</v>
      </c>
      <c r="R8" s="241" t="s">
        <v>148</v>
      </c>
      <c r="S8" s="242"/>
      <c r="T8" s="577" t="s">
        <v>148</v>
      </c>
      <c r="U8" s="577" t="s">
        <v>148</v>
      </c>
      <c r="V8" s="577" t="s">
        <v>148</v>
      </c>
      <c r="W8" s="577" t="s">
        <v>148</v>
      </c>
      <c r="X8" s="177"/>
    </row>
    <row r="9" spans="1:25" ht="12.75" x14ac:dyDescent="0.2">
      <c r="A9" s="236" t="s">
        <v>72</v>
      </c>
      <c r="B9" s="236">
        <v>2022</v>
      </c>
      <c r="C9" s="237" t="s">
        <v>581</v>
      </c>
      <c r="D9" s="238" t="s">
        <v>112</v>
      </c>
      <c r="E9" s="239" t="s">
        <v>931</v>
      </c>
      <c r="F9" s="237" t="s">
        <v>2261</v>
      </c>
      <c r="G9" s="238" t="s">
        <v>1178</v>
      </c>
      <c r="H9" s="236" t="s">
        <v>148</v>
      </c>
      <c r="I9" s="241" t="s">
        <v>1993</v>
      </c>
      <c r="J9" s="241" t="s">
        <v>148</v>
      </c>
      <c r="K9" s="241" t="s">
        <v>148</v>
      </c>
      <c r="L9" s="241" t="s">
        <v>148</v>
      </c>
      <c r="M9" s="241" t="s">
        <v>148</v>
      </c>
      <c r="N9" s="241" t="s">
        <v>148</v>
      </c>
      <c r="O9" s="241" t="s">
        <v>148</v>
      </c>
      <c r="P9" s="241" t="s">
        <v>148</v>
      </c>
      <c r="Q9" s="241" t="s">
        <v>148</v>
      </c>
      <c r="R9" s="241" t="s">
        <v>148</v>
      </c>
      <c r="S9" s="242"/>
      <c r="T9" s="577" t="s">
        <v>148</v>
      </c>
      <c r="U9" s="577" t="s">
        <v>148</v>
      </c>
      <c r="V9" s="577" t="s">
        <v>148</v>
      </c>
      <c r="W9" s="577" t="s">
        <v>148</v>
      </c>
      <c r="X9" s="177"/>
    </row>
    <row r="10" spans="1:25" ht="12.75" x14ac:dyDescent="0.2">
      <c r="A10" s="236" t="s">
        <v>72</v>
      </c>
      <c r="B10" s="236">
        <v>2022</v>
      </c>
      <c r="C10" s="237" t="s">
        <v>581</v>
      </c>
      <c r="D10" s="238" t="s">
        <v>112</v>
      </c>
      <c r="E10" s="239" t="s">
        <v>918</v>
      </c>
      <c r="F10" s="237" t="s">
        <v>2261</v>
      </c>
      <c r="G10" s="238" t="s">
        <v>1178</v>
      </c>
      <c r="H10" s="236" t="s">
        <v>148</v>
      </c>
      <c r="I10" s="241" t="s">
        <v>1993</v>
      </c>
      <c r="J10" s="241" t="s">
        <v>148</v>
      </c>
      <c r="K10" s="241" t="s">
        <v>148</v>
      </c>
      <c r="L10" s="241" t="s">
        <v>148</v>
      </c>
      <c r="M10" s="241" t="s">
        <v>148</v>
      </c>
      <c r="N10" s="241" t="s">
        <v>148</v>
      </c>
      <c r="O10" s="241" t="s">
        <v>148</v>
      </c>
      <c r="P10" s="241" t="s">
        <v>148</v>
      </c>
      <c r="Q10" s="241" t="s">
        <v>148</v>
      </c>
      <c r="R10" s="241" t="s">
        <v>148</v>
      </c>
      <c r="S10" s="242"/>
      <c r="T10" s="577" t="s">
        <v>148</v>
      </c>
      <c r="U10" s="577" t="s">
        <v>148</v>
      </c>
      <c r="V10" s="577" t="s">
        <v>148</v>
      </c>
      <c r="W10" s="577" t="s">
        <v>148</v>
      </c>
      <c r="X10" s="177"/>
    </row>
    <row r="11" spans="1:25" ht="12.75" x14ac:dyDescent="0.2">
      <c r="A11" s="236" t="s">
        <v>72</v>
      </c>
      <c r="B11" s="236">
        <v>2022</v>
      </c>
      <c r="C11" s="237" t="s">
        <v>581</v>
      </c>
      <c r="D11" s="238" t="s">
        <v>112</v>
      </c>
      <c r="E11" s="239" t="s">
        <v>1065</v>
      </c>
      <c r="F11" s="237" t="s">
        <v>2261</v>
      </c>
      <c r="G11" s="238" t="s">
        <v>1178</v>
      </c>
      <c r="H11" s="236" t="s">
        <v>148</v>
      </c>
      <c r="I11" s="241" t="s">
        <v>1993</v>
      </c>
      <c r="J11" s="241" t="s">
        <v>148</v>
      </c>
      <c r="K11" s="241" t="s">
        <v>148</v>
      </c>
      <c r="L11" s="241" t="s">
        <v>148</v>
      </c>
      <c r="M11" s="241" t="s">
        <v>148</v>
      </c>
      <c r="N11" s="241" t="s">
        <v>148</v>
      </c>
      <c r="O11" s="241" t="s">
        <v>148</v>
      </c>
      <c r="P11" s="241" t="s">
        <v>148</v>
      </c>
      <c r="Q11" s="241" t="s">
        <v>148</v>
      </c>
      <c r="R11" s="241" t="s">
        <v>148</v>
      </c>
      <c r="S11" s="242"/>
      <c r="T11" s="577" t="s">
        <v>148</v>
      </c>
      <c r="U11" s="577" t="s">
        <v>148</v>
      </c>
      <c r="V11" s="577" t="s">
        <v>148</v>
      </c>
      <c r="W11" s="577" t="s">
        <v>148</v>
      </c>
      <c r="X11" s="177"/>
    </row>
    <row r="12" spans="1:25" ht="12.75" x14ac:dyDescent="0.2">
      <c r="A12" s="236" t="s">
        <v>72</v>
      </c>
      <c r="B12" s="236">
        <v>2022</v>
      </c>
      <c r="C12" s="237" t="s">
        <v>581</v>
      </c>
      <c r="D12" s="238" t="s">
        <v>112</v>
      </c>
      <c r="E12" s="241" t="s">
        <v>1991</v>
      </c>
      <c r="F12" s="237" t="s">
        <v>2261</v>
      </c>
      <c r="G12" s="238" t="s">
        <v>1178</v>
      </c>
      <c r="H12" s="236" t="s">
        <v>148</v>
      </c>
      <c r="I12" s="241" t="s">
        <v>1993</v>
      </c>
      <c r="J12" s="241" t="s">
        <v>148</v>
      </c>
      <c r="K12" s="241" t="s">
        <v>148</v>
      </c>
      <c r="L12" s="241" t="s">
        <v>148</v>
      </c>
      <c r="M12" s="241" t="s">
        <v>148</v>
      </c>
      <c r="N12" s="241" t="s">
        <v>148</v>
      </c>
      <c r="O12" s="241" t="s">
        <v>148</v>
      </c>
      <c r="P12" s="241" t="s">
        <v>148</v>
      </c>
      <c r="Q12" s="241" t="s">
        <v>148</v>
      </c>
      <c r="R12" s="241" t="s">
        <v>148</v>
      </c>
      <c r="S12" s="242"/>
      <c r="T12" s="577" t="s">
        <v>148</v>
      </c>
      <c r="U12" s="577" t="s">
        <v>148</v>
      </c>
      <c r="V12" s="577" t="s">
        <v>148</v>
      </c>
      <c r="W12" s="577" t="s">
        <v>148</v>
      </c>
      <c r="X12" s="177"/>
    </row>
    <row r="13" spans="1:25" ht="12.75" x14ac:dyDescent="0.2">
      <c r="A13" s="236" t="s">
        <v>72</v>
      </c>
      <c r="B13" s="236">
        <v>2022</v>
      </c>
      <c r="C13" s="237" t="s">
        <v>581</v>
      </c>
      <c r="D13" s="238" t="s">
        <v>112</v>
      </c>
      <c r="E13" s="239" t="s">
        <v>912</v>
      </c>
      <c r="F13" s="237" t="s">
        <v>2262</v>
      </c>
      <c r="G13" s="238" t="s">
        <v>1178</v>
      </c>
      <c r="H13" s="236" t="s">
        <v>148</v>
      </c>
      <c r="I13" s="241" t="s">
        <v>1993</v>
      </c>
      <c r="J13" s="241" t="s">
        <v>148</v>
      </c>
      <c r="K13" s="241" t="s">
        <v>148</v>
      </c>
      <c r="L13" s="241" t="s">
        <v>148</v>
      </c>
      <c r="M13" s="241" t="s">
        <v>148</v>
      </c>
      <c r="N13" s="241" t="s">
        <v>148</v>
      </c>
      <c r="O13" s="241" t="s">
        <v>148</v>
      </c>
      <c r="P13" s="241" t="s">
        <v>148</v>
      </c>
      <c r="Q13" s="241" t="s">
        <v>148</v>
      </c>
      <c r="R13" s="241" t="s">
        <v>148</v>
      </c>
      <c r="S13" s="242"/>
      <c r="T13" s="577" t="s">
        <v>148</v>
      </c>
      <c r="U13" s="577" t="s">
        <v>148</v>
      </c>
      <c r="V13" s="577" t="s">
        <v>148</v>
      </c>
      <c r="W13" s="577" t="s">
        <v>148</v>
      </c>
      <c r="X13" s="177"/>
    </row>
    <row r="14" spans="1:25" ht="12.75" x14ac:dyDescent="0.2">
      <c r="A14" s="236" t="s">
        <v>72</v>
      </c>
      <c r="B14" s="236">
        <v>2022</v>
      </c>
      <c r="C14" s="237" t="s">
        <v>581</v>
      </c>
      <c r="D14" s="238" t="s">
        <v>112</v>
      </c>
      <c r="E14" s="239" t="s">
        <v>931</v>
      </c>
      <c r="F14" s="237" t="s">
        <v>2262</v>
      </c>
      <c r="G14" s="238" t="s">
        <v>1178</v>
      </c>
      <c r="H14" s="236" t="s">
        <v>148</v>
      </c>
      <c r="I14" s="241" t="s">
        <v>1993</v>
      </c>
      <c r="J14" s="241" t="s">
        <v>148</v>
      </c>
      <c r="K14" s="241" t="s">
        <v>148</v>
      </c>
      <c r="L14" s="241" t="s">
        <v>148</v>
      </c>
      <c r="M14" s="241" t="s">
        <v>148</v>
      </c>
      <c r="N14" s="241" t="s">
        <v>148</v>
      </c>
      <c r="O14" s="241" t="s">
        <v>148</v>
      </c>
      <c r="P14" s="241" t="s">
        <v>148</v>
      </c>
      <c r="Q14" s="241" t="s">
        <v>148</v>
      </c>
      <c r="R14" s="241" t="s">
        <v>148</v>
      </c>
      <c r="S14" s="242"/>
      <c r="T14" s="577" t="s">
        <v>148</v>
      </c>
      <c r="U14" s="577" t="s">
        <v>148</v>
      </c>
      <c r="V14" s="577" t="s">
        <v>148</v>
      </c>
      <c r="W14" s="577" t="s">
        <v>148</v>
      </c>
      <c r="X14" s="177"/>
    </row>
    <row r="15" spans="1:25" ht="12.75" x14ac:dyDescent="0.2">
      <c r="A15" s="236" t="s">
        <v>72</v>
      </c>
      <c r="B15" s="236">
        <v>2022</v>
      </c>
      <c r="C15" s="237" t="s">
        <v>581</v>
      </c>
      <c r="D15" s="238" t="s">
        <v>112</v>
      </c>
      <c r="E15" s="239" t="s">
        <v>918</v>
      </c>
      <c r="F15" s="237" t="s">
        <v>2262</v>
      </c>
      <c r="G15" s="238" t="s">
        <v>1178</v>
      </c>
      <c r="H15" s="236" t="s">
        <v>148</v>
      </c>
      <c r="I15" s="241" t="s">
        <v>1993</v>
      </c>
      <c r="J15" s="241" t="s">
        <v>148</v>
      </c>
      <c r="K15" s="241" t="s">
        <v>148</v>
      </c>
      <c r="L15" s="241" t="s">
        <v>148</v>
      </c>
      <c r="M15" s="241" t="s">
        <v>148</v>
      </c>
      <c r="N15" s="241" t="s">
        <v>148</v>
      </c>
      <c r="O15" s="241" t="s">
        <v>148</v>
      </c>
      <c r="P15" s="241" t="s">
        <v>148</v>
      </c>
      <c r="Q15" s="241" t="s">
        <v>148</v>
      </c>
      <c r="R15" s="241" t="s">
        <v>148</v>
      </c>
      <c r="S15" s="242"/>
      <c r="T15" s="577" t="s">
        <v>148</v>
      </c>
      <c r="U15" s="577" t="s">
        <v>148</v>
      </c>
      <c r="V15" s="577" t="s">
        <v>148</v>
      </c>
      <c r="W15" s="577" t="s">
        <v>148</v>
      </c>
      <c r="X15" s="177"/>
    </row>
    <row r="16" spans="1:25" ht="12.75" x14ac:dyDescent="0.2">
      <c r="A16" s="236" t="s">
        <v>72</v>
      </c>
      <c r="B16" s="236">
        <v>2022</v>
      </c>
      <c r="C16" s="237" t="s">
        <v>581</v>
      </c>
      <c r="D16" s="238" t="s">
        <v>112</v>
      </c>
      <c r="E16" s="239" t="s">
        <v>1065</v>
      </c>
      <c r="F16" s="237" t="s">
        <v>2262</v>
      </c>
      <c r="G16" s="238" t="s">
        <v>1178</v>
      </c>
      <c r="H16" s="236" t="s">
        <v>148</v>
      </c>
      <c r="I16" s="241" t="s">
        <v>1993</v>
      </c>
      <c r="J16" s="241" t="s">
        <v>148</v>
      </c>
      <c r="K16" s="241" t="s">
        <v>148</v>
      </c>
      <c r="L16" s="241" t="s">
        <v>148</v>
      </c>
      <c r="M16" s="241" t="s">
        <v>148</v>
      </c>
      <c r="N16" s="241" t="s">
        <v>148</v>
      </c>
      <c r="O16" s="241" t="s">
        <v>148</v>
      </c>
      <c r="P16" s="241" t="s">
        <v>148</v>
      </c>
      <c r="Q16" s="241" t="s">
        <v>148</v>
      </c>
      <c r="R16" s="241" t="s">
        <v>148</v>
      </c>
      <c r="S16" s="242"/>
      <c r="T16" s="577" t="s">
        <v>148</v>
      </c>
      <c r="U16" s="577" t="s">
        <v>148</v>
      </c>
      <c r="V16" s="577" t="s">
        <v>148</v>
      </c>
      <c r="W16" s="577" t="s">
        <v>148</v>
      </c>
      <c r="X16" s="177"/>
    </row>
    <row r="17" spans="1:24" ht="12.75" x14ac:dyDescent="0.2">
      <c r="A17" s="236" t="s">
        <v>72</v>
      </c>
      <c r="B17" s="236">
        <v>2022</v>
      </c>
      <c r="C17" s="237" t="s">
        <v>581</v>
      </c>
      <c r="D17" s="238" t="s">
        <v>112</v>
      </c>
      <c r="E17" s="241" t="s">
        <v>1991</v>
      </c>
      <c r="F17" s="237" t="s">
        <v>2262</v>
      </c>
      <c r="G17" s="238" t="s">
        <v>1178</v>
      </c>
      <c r="H17" s="236" t="s">
        <v>148</v>
      </c>
      <c r="I17" s="241" t="s">
        <v>1993</v>
      </c>
      <c r="J17" s="241" t="s">
        <v>148</v>
      </c>
      <c r="K17" s="241" t="s">
        <v>148</v>
      </c>
      <c r="L17" s="241" t="s">
        <v>148</v>
      </c>
      <c r="M17" s="241" t="s">
        <v>148</v>
      </c>
      <c r="N17" s="241" t="s">
        <v>148</v>
      </c>
      <c r="O17" s="241" t="s">
        <v>148</v>
      </c>
      <c r="P17" s="241" t="s">
        <v>148</v>
      </c>
      <c r="Q17" s="241" t="s">
        <v>148</v>
      </c>
      <c r="R17" s="241" t="s">
        <v>148</v>
      </c>
      <c r="S17" s="242"/>
      <c r="T17" s="577" t="s">
        <v>148</v>
      </c>
      <c r="U17" s="577" t="s">
        <v>148</v>
      </c>
      <c r="V17" s="577" t="s">
        <v>148</v>
      </c>
      <c r="W17" s="577" t="s">
        <v>148</v>
      </c>
      <c r="X17" s="177"/>
    </row>
    <row r="18" spans="1:24" ht="12.75" x14ac:dyDescent="0.2">
      <c r="A18" s="236" t="s">
        <v>72</v>
      </c>
      <c r="B18" s="236">
        <v>2022</v>
      </c>
      <c r="C18" s="237" t="s">
        <v>582</v>
      </c>
      <c r="D18" s="238" t="s">
        <v>112</v>
      </c>
      <c r="E18" s="239" t="s">
        <v>931</v>
      </c>
      <c r="F18" s="237" t="s">
        <v>2105</v>
      </c>
      <c r="G18" s="238" t="s">
        <v>1177</v>
      </c>
      <c r="H18" s="236" t="s">
        <v>148</v>
      </c>
      <c r="I18" s="241" t="s">
        <v>148</v>
      </c>
      <c r="J18" s="241" t="s">
        <v>148</v>
      </c>
      <c r="K18" s="241" t="s">
        <v>148</v>
      </c>
      <c r="L18" s="241" t="s">
        <v>148</v>
      </c>
      <c r="M18" s="241" t="s">
        <v>148</v>
      </c>
      <c r="N18" s="241" t="s">
        <v>148</v>
      </c>
      <c r="O18" s="242" t="s">
        <v>148</v>
      </c>
      <c r="P18" s="242" t="s">
        <v>148</v>
      </c>
      <c r="Q18" s="242" t="s">
        <v>148</v>
      </c>
      <c r="R18" s="242" t="s">
        <v>148</v>
      </c>
      <c r="S18" s="242" t="s">
        <v>2106</v>
      </c>
      <c r="T18" s="576" t="s">
        <v>1177</v>
      </c>
      <c r="U18" s="576" t="s">
        <v>1178</v>
      </c>
      <c r="V18" s="576" t="s">
        <v>1177</v>
      </c>
      <c r="W18" s="576" t="s">
        <v>1178</v>
      </c>
      <c r="X18" s="177"/>
    </row>
    <row r="19" spans="1:24" ht="12.75" x14ac:dyDescent="0.2">
      <c r="A19" s="236" t="s">
        <v>72</v>
      </c>
      <c r="B19" s="236">
        <v>2022</v>
      </c>
      <c r="C19" s="237" t="s">
        <v>582</v>
      </c>
      <c r="D19" s="238" t="s">
        <v>112</v>
      </c>
      <c r="E19" s="239" t="s">
        <v>912</v>
      </c>
      <c r="F19" s="237" t="s">
        <v>2107</v>
      </c>
      <c r="G19" s="238" t="s">
        <v>1177</v>
      </c>
      <c r="H19" s="236" t="s">
        <v>148</v>
      </c>
      <c r="I19" s="241" t="s">
        <v>148</v>
      </c>
      <c r="J19" s="241" t="s">
        <v>148</v>
      </c>
      <c r="K19" s="241" t="s">
        <v>148</v>
      </c>
      <c r="L19" s="241" t="s">
        <v>148</v>
      </c>
      <c r="M19" s="241" t="s">
        <v>148</v>
      </c>
      <c r="N19" s="241" t="s">
        <v>148</v>
      </c>
      <c r="O19" s="242" t="s">
        <v>148</v>
      </c>
      <c r="P19" s="242" t="s">
        <v>148</v>
      </c>
      <c r="Q19" s="242" t="s">
        <v>148</v>
      </c>
      <c r="R19" s="242" t="s">
        <v>148</v>
      </c>
      <c r="S19" s="242" t="s">
        <v>2106</v>
      </c>
      <c r="T19" s="576" t="s">
        <v>1177</v>
      </c>
      <c r="U19" s="576" t="s">
        <v>1178</v>
      </c>
      <c r="V19" s="576" t="s">
        <v>1177</v>
      </c>
      <c r="W19" s="576" t="s">
        <v>1178</v>
      </c>
      <c r="X19" s="177"/>
    </row>
    <row r="20" spans="1:24" ht="12.75" x14ac:dyDescent="0.2">
      <c r="A20" s="236" t="s">
        <v>72</v>
      </c>
      <c r="B20" s="236">
        <v>2022</v>
      </c>
      <c r="C20" s="237" t="s">
        <v>582</v>
      </c>
      <c r="D20" s="238" t="s">
        <v>112</v>
      </c>
      <c r="E20" s="239" t="s">
        <v>976</v>
      </c>
      <c r="F20" s="237" t="s">
        <v>2263</v>
      </c>
      <c r="G20" s="238" t="s">
        <v>1177</v>
      </c>
      <c r="H20" s="236" t="s">
        <v>396</v>
      </c>
      <c r="I20" s="241" t="s">
        <v>148</v>
      </c>
      <c r="J20" s="241" t="s">
        <v>1178</v>
      </c>
      <c r="K20" s="241" t="s">
        <v>2108</v>
      </c>
      <c r="L20" s="241" t="s">
        <v>2108</v>
      </c>
      <c r="M20" s="241" t="s">
        <v>1178</v>
      </c>
      <c r="N20" s="241" t="s">
        <v>148</v>
      </c>
      <c r="O20" s="242" t="s">
        <v>433</v>
      </c>
      <c r="P20" s="242" t="s">
        <v>156</v>
      </c>
      <c r="Q20" s="241" t="s">
        <v>2311</v>
      </c>
      <c r="R20" s="242" t="s">
        <v>194</v>
      </c>
      <c r="S20" s="242" t="s">
        <v>2109</v>
      </c>
      <c r="T20" s="577" t="s">
        <v>1178</v>
      </c>
      <c r="U20" s="577" t="s">
        <v>1178</v>
      </c>
      <c r="V20" s="577" t="s">
        <v>1178</v>
      </c>
      <c r="W20" s="577" t="s">
        <v>1178</v>
      </c>
      <c r="X20" s="627" t="s">
        <v>3106</v>
      </c>
    </row>
    <row r="21" spans="1:24" ht="12.75" x14ac:dyDescent="0.2">
      <c r="A21" s="236" t="s">
        <v>72</v>
      </c>
      <c r="B21" s="236">
        <v>2022</v>
      </c>
      <c r="C21" s="237" t="s">
        <v>582</v>
      </c>
      <c r="D21" s="238" t="s">
        <v>112</v>
      </c>
      <c r="E21" s="239" t="s">
        <v>918</v>
      </c>
      <c r="F21" s="237" t="s">
        <v>2263</v>
      </c>
      <c r="G21" s="238" t="s">
        <v>1178</v>
      </c>
      <c r="H21" s="236" t="s">
        <v>148</v>
      </c>
      <c r="I21" s="241" t="s">
        <v>1993</v>
      </c>
      <c r="J21" s="241" t="s">
        <v>148</v>
      </c>
      <c r="K21" s="241" t="s">
        <v>148</v>
      </c>
      <c r="L21" s="241" t="s">
        <v>148</v>
      </c>
      <c r="M21" s="241" t="s">
        <v>148</v>
      </c>
      <c r="N21" s="241" t="s">
        <v>148</v>
      </c>
      <c r="O21" s="242" t="s">
        <v>148</v>
      </c>
      <c r="P21" s="242" t="s">
        <v>148</v>
      </c>
      <c r="Q21" s="242" t="s">
        <v>148</v>
      </c>
      <c r="R21" s="242" t="s">
        <v>148</v>
      </c>
      <c r="S21" s="242"/>
      <c r="T21" s="577" t="s">
        <v>148</v>
      </c>
      <c r="U21" s="577" t="s">
        <v>148</v>
      </c>
      <c r="V21" s="577" t="s">
        <v>148</v>
      </c>
      <c r="W21" s="577" t="s">
        <v>148</v>
      </c>
      <c r="X21" s="177"/>
    </row>
    <row r="22" spans="1:24" ht="12.75" x14ac:dyDescent="0.2">
      <c r="A22" s="236" t="s">
        <v>72</v>
      </c>
      <c r="B22" s="236">
        <v>2022</v>
      </c>
      <c r="C22" s="237" t="s">
        <v>582</v>
      </c>
      <c r="D22" s="238" t="s">
        <v>112</v>
      </c>
      <c r="E22" s="239" t="s">
        <v>1065</v>
      </c>
      <c r="F22" s="237" t="s">
        <v>2263</v>
      </c>
      <c r="G22" s="238" t="s">
        <v>1177</v>
      </c>
      <c r="H22" s="236" t="s">
        <v>148</v>
      </c>
      <c r="I22" s="241" t="s">
        <v>1994</v>
      </c>
      <c r="J22" s="241" t="s">
        <v>148</v>
      </c>
      <c r="K22" s="241" t="s">
        <v>148</v>
      </c>
      <c r="L22" s="241" t="s">
        <v>148</v>
      </c>
      <c r="M22" s="241" t="s">
        <v>148</v>
      </c>
      <c r="N22" s="241" t="s">
        <v>148</v>
      </c>
      <c r="O22" s="241" t="s">
        <v>148</v>
      </c>
      <c r="P22" s="241" t="s">
        <v>148</v>
      </c>
      <c r="Q22" s="241" t="s">
        <v>148</v>
      </c>
      <c r="R22" s="241" t="s">
        <v>148</v>
      </c>
      <c r="S22" s="242"/>
      <c r="T22" s="577" t="s">
        <v>148</v>
      </c>
      <c r="U22" s="577" t="s">
        <v>148</v>
      </c>
      <c r="V22" s="577" t="s">
        <v>148</v>
      </c>
      <c r="W22" s="577" t="s">
        <v>148</v>
      </c>
      <c r="X22" s="177"/>
    </row>
    <row r="23" spans="1:24" s="47" customFormat="1" ht="12.75" x14ac:dyDescent="0.2">
      <c r="A23" s="236" t="s">
        <v>72</v>
      </c>
      <c r="B23" s="236">
        <v>2022</v>
      </c>
      <c r="C23" s="237" t="s">
        <v>582</v>
      </c>
      <c r="D23" s="238" t="s">
        <v>112</v>
      </c>
      <c r="E23" s="241" t="s">
        <v>2342</v>
      </c>
      <c r="F23" s="237" t="s">
        <v>2263</v>
      </c>
      <c r="G23" s="238" t="s">
        <v>1177</v>
      </c>
      <c r="H23" s="236" t="s">
        <v>148</v>
      </c>
      <c r="I23" s="241" t="s">
        <v>1994</v>
      </c>
      <c r="J23" s="241" t="s">
        <v>148</v>
      </c>
      <c r="K23" s="241" t="s">
        <v>148</v>
      </c>
      <c r="L23" s="241" t="s">
        <v>148</v>
      </c>
      <c r="M23" s="241" t="s">
        <v>148</v>
      </c>
      <c r="N23" s="241" t="s">
        <v>148</v>
      </c>
      <c r="O23" s="241" t="s">
        <v>148</v>
      </c>
      <c r="P23" s="241" t="s">
        <v>148</v>
      </c>
      <c r="Q23" s="241" t="s">
        <v>148</v>
      </c>
      <c r="R23" s="241" t="s">
        <v>148</v>
      </c>
      <c r="S23" s="628" t="s">
        <v>2343</v>
      </c>
      <c r="T23" s="577" t="s">
        <v>148</v>
      </c>
      <c r="U23" s="577" t="s">
        <v>148</v>
      </c>
      <c r="V23" s="577" t="s">
        <v>148</v>
      </c>
      <c r="W23" s="577" t="s">
        <v>148</v>
      </c>
      <c r="X23" s="177"/>
    </row>
    <row r="24" spans="1:24" ht="12.75" x14ac:dyDescent="0.2">
      <c r="A24" s="236" t="s">
        <v>72</v>
      </c>
      <c r="B24" s="236">
        <v>2022</v>
      </c>
      <c r="C24" s="237" t="s">
        <v>582</v>
      </c>
      <c r="D24" s="238" t="s">
        <v>126</v>
      </c>
      <c r="E24" s="241" t="s">
        <v>3073</v>
      </c>
      <c r="F24" s="237" t="s">
        <v>2263</v>
      </c>
      <c r="G24" s="238" t="s">
        <v>1177</v>
      </c>
      <c r="H24" s="52" t="s">
        <v>396</v>
      </c>
      <c r="I24" s="18" t="s">
        <v>148</v>
      </c>
      <c r="J24" s="18" t="s">
        <v>1178</v>
      </c>
      <c r="K24" s="18" t="s">
        <v>1177</v>
      </c>
      <c r="L24" s="18" t="s">
        <v>1178</v>
      </c>
      <c r="M24" s="18" t="s">
        <v>1178</v>
      </c>
      <c r="N24" s="18" t="s">
        <v>148</v>
      </c>
      <c r="O24" s="17" t="s">
        <v>445</v>
      </c>
      <c r="P24" s="243" t="s">
        <v>156</v>
      </c>
      <c r="Q24" s="17" t="s">
        <v>2110</v>
      </c>
      <c r="R24" s="17" t="s">
        <v>194</v>
      </c>
      <c r="S24" s="17" t="s">
        <v>1995</v>
      </c>
      <c r="T24" s="577" t="s">
        <v>1177</v>
      </c>
      <c r="U24" s="577" t="s">
        <v>1178</v>
      </c>
      <c r="V24" s="577" t="s">
        <v>1178</v>
      </c>
      <c r="W24" s="577" t="s">
        <v>1178</v>
      </c>
      <c r="X24" s="177"/>
    </row>
    <row r="25" spans="1:24" ht="12.75" x14ac:dyDescent="0.2">
      <c r="A25" s="31" t="s">
        <v>72</v>
      </c>
      <c r="B25" s="31">
        <v>2022</v>
      </c>
      <c r="C25" s="244" t="s">
        <v>582</v>
      </c>
      <c r="D25" s="245" t="s">
        <v>126</v>
      </c>
      <c r="E25" s="18" t="s">
        <v>3074</v>
      </c>
      <c r="F25" s="244" t="s">
        <v>2263</v>
      </c>
      <c r="G25" s="245" t="s">
        <v>1177</v>
      </c>
      <c r="H25" s="52" t="s">
        <v>396</v>
      </c>
      <c r="I25" s="18" t="s">
        <v>148</v>
      </c>
      <c r="J25" s="18" t="s">
        <v>1178</v>
      </c>
      <c r="K25" s="18" t="s">
        <v>1177</v>
      </c>
      <c r="L25" s="18" t="s">
        <v>1178</v>
      </c>
      <c r="M25" s="18" t="s">
        <v>1178</v>
      </c>
      <c r="N25" s="18" t="s">
        <v>148</v>
      </c>
      <c r="O25" s="17" t="s">
        <v>445</v>
      </c>
      <c r="P25" s="243" t="s">
        <v>156</v>
      </c>
      <c r="Q25" s="17" t="s">
        <v>2110</v>
      </c>
      <c r="R25" s="17" t="s">
        <v>194</v>
      </c>
      <c r="S25" s="17" t="s">
        <v>1995</v>
      </c>
      <c r="T25" s="577" t="s">
        <v>1177</v>
      </c>
      <c r="U25" s="577" t="s">
        <v>1178</v>
      </c>
      <c r="V25" s="577" t="s">
        <v>1178</v>
      </c>
      <c r="W25" s="577" t="s">
        <v>1178</v>
      </c>
      <c r="X25" s="177"/>
    </row>
    <row r="26" spans="1:24" ht="12.75" x14ac:dyDescent="0.2">
      <c r="A26" s="31" t="s">
        <v>72</v>
      </c>
      <c r="B26" s="31">
        <v>2022</v>
      </c>
      <c r="C26" s="244" t="s">
        <v>582</v>
      </c>
      <c r="D26" s="245" t="s">
        <v>126</v>
      </c>
      <c r="E26" s="18" t="s">
        <v>3075</v>
      </c>
      <c r="F26" s="244" t="s">
        <v>2263</v>
      </c>
      <c r="G26" s="245" t="s">
        <v>1177</v>
      </c>
      <c r="H26" s="52" t="s">
        <v>396</v>
      </c>
      <c r="I26" s="18" t="s">
        <v>148</v>
      </c>
      <c r="J26" s="18" t="s">
        <v>1178</v>
      </c>
      <c r="K26" s="18" t="s">
        <v>1177</v>
      </c>
      <c r="L26" s="18" t="s">
        <v>1178</v>
      </c>
      <c r="M26" s="18" t="s">
        <v>1178</v>
      </c>
      <c r="N26" s="18" t="s">
        <v>148</v>
      </c>
      <c r="O26" s="17" t="s">
        <v>445</v>
      </c>
      <c r="P26" s="243" t="s">
        <v>156</v>
      </c>
      <c r="Q26" s="17" t="s">
        <v>2110</v>
      </c>
      <c r="R26" s="17" t="s">
        <v>194</v>
      </c>
      <c r="S26" s="17" t="s">
        <v>1995</v>
      </c>
      <c r="T26" s="577" t="s">
        <v>1177</v>
      </c>
      <c r="U26" s="577" t="s">
        <v>1178</v>
      </c>
      <c r="V26" s="577" t="s">
        <v>1178</v>
      </c>
      <c r="W26" s="577" t="s">
        <v>1178</v>
      </c>
      <c r="X26" s="177"/>
    </row>
    <row r="27" spans="1:24" ht="12.75" x14ac:dyDescent="0.2">
      <c r="A27" s="31" t="s">
        <v>72</v>
      </c>
      <c r="B27" s="31">
        <v>2022</v>
      </c>
      <c r="C27" s="244" t="s">
        <v>582</v>
      </c>
      <c r="D27" s="245" t="s">
        <v>126</v>
      </c>
      <c r="E27" s="18" t="s">
        <v>3076</v>
      </c>
      <c r="F27" s="244" t="s">
        <v>2263</v>
      </c>
      <c r="G27" s="245" t="s">
        <v>1177</v>
      </c>
      <c r="H27" s="52" t="s">
        <v>396</v>
      </c>
      <c r="I27" s="18" t="s">
        <v>148</v>
      </c>
      <c r="J27" s="18" t="s">
        <v>1178</v>
      </c>
      <c r="K27" s="18" t="s">
        <v>1177</v>
      </c>
      <c r="L27" s="18" t="s">
        <v>1178</v>
      </c>
      <c r="M27" s="18" t="s">
        <v>1178</v>
      </c>
      <c r="N27" s="18" t="s">
        <v>148</v>
      </c>
      <c r="O27" s="17" t="s">
        <v>445</v>
      </c>
      <c r="P27" s="243" t="s">
        <v>156</v>
      </c>
      <c r="Q27" s="17" t="s">
        <v>2110</v>
      </c>
      <c r="R27" s="17" t="s">
        <v>194</v>
      </c>
      <c r="S27" s="17" t="s">
        <v>1995</v>
      </c>
      <c r="T27" s="577" t="s">
        <v>1177</v>
      </c>
      <c r="U27" s="577" t="s">
        <v>1178</v>
      </c>
      <c r="V27" s="577" t="s">
        <v>1178</v>
      </c>
      <c r="W27" s="577" t="s">
        <v>1178</v>
      </c>
      <c r="X27" s="177"/>
    </row>
    <row r="28" spans="1:24" ht="12.75" x14ac:dyDescent="0.2">
      <c r="A28" s="31" t="s">
        <v>72</v>
      </c>
      <c r="B28" s="31">
        <v>2022</v>
      </c>
      <c r="C28" s="244" t="s">
        <v>582</v>
      </c>
      <c r="D28" s="245" t="s">
        <v>126</v>
      </c>
      <c r="E28" s="18" t="s">
        <v>3100</v>
      </c>
      <c r="F28" s="244" t="s">
        <v>2263</v>
      </c>
      <c r="G28" s="245" t="s">
        <v>1177</v>
      </c>
      <c r="H28" s="52" t="s">
        <v>396</v>
      </c>
      <c r="I28" s="18" t="s">
        <v>148</v>
      </c>
      <c r="J28" s="18" t="s">
        <v>1178</v>
      </c>
      <c r="K28" s="18" t="s">
        <v>1177</v>
      </c>
      <c r="L28" s="18" t="s">
        <v>1178</v>
      </c>
      <c r="M28" s="18" t="s">
        <v>1178</v>
      </c>
      <c r="N28" s="18" t="s">
        <v>148</v>
      </c>
      <c r="O28" s="17" t="s">
        <v>445</v>
      </c>
      <c r="P28" s="243" t="s">
        <v>156</v>
      </c>
      <c r="Q28" s="17" t="s">
        <v>2110</v>
      </c>
      <c r="R28" s="17" t="s">
        <v>194</v>
      </c>
      <c r="S28" s="17" t="s">
        <v>1995</v>
      </c>
      <c r="T28" s="577" t="s">
        <v>1177</v>
      </c>
      <c r="U28" s="577" t="s">
        <v>1178</v>
      </c>
      <c r="V28" s="577" t="s">
        <v>1178</v>
      </c>
      <c r="W28" s="577" t="s">
        <v>1178</v>
      </c>
      <c r="X28" s="177"/>
    </row>
    <row r="29" spans="1:24" ht="12.75" x14ac:dyDescent="0.2">
      <c r="A29" s="31" t="s">
        <v>72</v>
      </c>
      <c r="B29" s="31">
        <v>2022</v>
      </c>
      <c r="C29" s="244" t="s">
        <v>582</v>
      </c>
      <c r="D29" s="245" t="s">
        <v>126</v>
      </c>
      <c r="E29" s="18" t="s">
        <v>3101</v>
      </c>
      <c r="F29" s="244" t="s">
        <v>2263</v>
      </c>
      <c r="G29" s="245" t="s">
        <v>1177</v>
      </c>
      <c r="H29" s="52" t="s">
        <v>396</v>
      </c>
      <c r="I29" s="18" t="s">
        <v>148</v>
      </c>
      <c r="J29" s="18" t="s">
        <v>1178</v>
      </c>
      <c r="K29" s="18" t="s">
        <v>1177</v>
      </c>
      <c r="L29" s="18" t="s">
        <v>1178</v>
      </c>
      <c r="M29" s="18" t="s">
        <v>1178</v>
      </c>
      <c r="N29" s="18" t="s">
        <v>148</v>
      </c>
      <c r="O29" s="17" t="s">
        <v>445</v>
      </c>
      <c r="P29" s="243" t="s">
        <v>156</v>
      </c>
      <c r="Q29" s="17" t="s">
        <v>2110</v>
      </c>
      <c r="R29" s="17" t="s">
        <v>194</v>
      </c>
      <c r="S29" s="17" t="s">
        <v>1995</v>
      </c>
      <c r="T29" s="577" t="s">
        <v>1177</v>
      </c>
      <c r="U29" s="577" t="s">
        <v>1178</v>
      </c>
      <c r="V29" s="577" t="s">
        <v>1178</v>
      </c>
      <c r="W29" s="577" t="s">
        <v>1178</v>
      </c>
      <c r="X29" s="177"/>
    </row>
    <row r="30" spans="1:24" ht="12.75" x14ac:dyDescent="0.2">
      <c r="A30" s="17" t="s">
        <v>72</v>
      </c>
      <c r="B30" s="17">
        <v>2022</v>
      </c>
      <c r="C30" s="244" t="s">
        <v>582</v>
      </c>
      <c r="D30" s="235" t="s">
        <v>126</v>
      </c>
      <c r="E30" s="18" t="s">
        <v>3076</v>
      </c>
      <c r="F30" s="244" t="s">
        <v>2263</v>
      </c>
      <c r="G30" s="478" t="s">
        <v>1177</v>
      </c>
      <c r="H30" s="17" t="s">
        <v>396</v>
      </c>
      <c r="I30" s="17" t="s">
        <v>148</v>
      </c>
      <c r="J30" s="17" t="s">
        <v>1178</v>
      </c>
      <c r="K30" s="17" t="s">
        <v>1177</v>
      </c>
      <c r="L30" s="17" t="s">
        <v>1177</v>
      </c>
      <c r="M30" s="17" t="s">
        <v>1178</v>
      </c>
      <c r="N30" s="17" t="s">
        <v>148</v>
      </c>
      <c r="O30" s="17" t="s">
        <v>433</v>
      </c>
      <c r="P30" s="17" t="s">
        <v>156</v>
      </c>
      <c r="Q30" s="18" t="s">
        <v>2311</v>
      </c>
      <c r="R30" s="17" t="s">
        <v>194</v>
      </c>
      <c r="S30" s="17" t="s">
        <v>2109</v>
      </c>
      <c r="T30" s="577" t="s">
        <v>1178</v>
      </c>
      <c r="U30" s="577" t="s">
        <v>1178</v>
      </c>
      <c r="V30" s="577" t="s">
        <v>1178</v>
      </c>
      <c r="W30" s="577" t="s">
        <v>1178</v>
      </c>
      <c r="X30" s="627" t="s">
        <v>3106</v>
      </c>
    </row>
    <row r="31" spans="1:24" ht="12.75" x14ac:dyDescent="0.2">
      <c r="A31" s="31" t="s">
        <v>72</v>
      </c>
      <c r="B31" s="31">
        <v>2022</v>
      </c>
      <c r="C31" s="244" t="s">
        <v>585</v>
      </c>
      <c r="D31" s="245" t="s">
        <v>116</v>
      </c>
      <c r="E31" s="273" t="s">
        <v>912</v>
      </c>
      <c r="F31" s="244" t="s">
        <v>2107</v>
      </c>
      <c r="G31" s="245" t="s">
        <v>1177</v>
      </c>
      <c r="H31" s="31" t="s">
        <v>148</v>
      </c>
      <c r="I31" s="18" t="s">
        <v>148</v>
      </c>
      <c r="J31" s="18" t="s">
        <v>148</v>
      </c>
      <c r="K31" s="18" t="s">
        <v>148</v>
      </c>
      <c r="L31" s="18" t="s">
        <v>148</v>
      </c>
      <c r="M31" s="18" t="s">
        <v>148</v>
      </c>
      <c r="N31" s="18" t="s">
        <v>148</v>
      </c>
      <c r="O31" s="18" t="s">
        <v>148</v>
      </c>
      <c r="P31" s="18" t="s">
        <v>148</v>
      </c>
      <c r="Q31" s="18" t="s">
        <v>148</v>
      </c>
      <c r="R31" s="18" t="s">
        <v>148</v>
      </c>
      <c r="S31" s="17" t="s">
        <v>2106</v>
      </c>
      <c r="T31" s="577" t="s">
        <v>1178</v>
      </c>
      <c r="U31" s="577" t="s">
        <v>1178</v>
      </c>
      <c r="V31" s="577" t="s">
        <v>1178</v>
      </c>
      <c r="W31" s="577" t="s">
        <v>1178</v>
      </c>
      <c r="X31" s="177"/>
    </row>
    <row r="32" spans="1:24" ht="12.75" x14ac:dyDescent="0.2">
      <c r="A32" s="31" t="s">
        <v>72</v>
      </c>
      <c r="B32" s="31">
        <v>2022</v>
      </c>
      <c r="C32" s="244" t="s">
        <v>582</v>
      </c>
      <c r="D32" s="245" t="s">
        <v>112</v>
      </c>
      <c r="E32" s="18" t="s">
        <v>2336</v>
      </c>
      <c r="F32" s="244" t="s">
        <v>2263</v>
      </c>
      <c r="G32" s="245" t="s">
        <v>1177</v>
      </c>
      <c r="H32" s="31" t="s">
        <v>148</v>
      </c>
      <c r="I32" s="18" t="s">
        <v>1994</v>
      </c>
      <c r="J32" s="18" t="s">
        <v>148</v>
      </c>
      <c r="K32" s="18" t="s">
        <v>148</v>
      </c>
      <c r="L32" s="18" t="s">
        <v>148</v>
      </c>
      <c r="M32" s="18" t="s">
        <v>148</v>
      </c>
      <c r="N32" s="18" t="s">
        <v>148</v>
      </c>
      <c r="O32" s="18" t="s">
        <v>148</v>
      </c>
      <c r="P32" s="18" t="s">
        <v>148</v>
      </c>
      <c r="Q32" s="18" t="s">
        <v>148</v>
      </c>
      <c r="R32" s="18" t="s">
        <v>148</v>
      </c>
      <c r="S32" s="629" t="s">
        <v>2343</v>
      </c>
      <c r="T32" s="577" t="s">
        <v>148</v>
      </c>
      <c r="U32" s="577" t="s">
        <v>148</v>
      </c>
      <c r="V32" s="577" t="s">
        <v>148</v>
      </c>
      <c r="W32" s="577" t="s">
        <v>148</v>
      </c>
      <c r="X32" s="177"/>
    </row>
    <row r="33" spans="1:24" ht="12.75" x14ac:dyDescent="0.2">
      <c r="A33" s="31" t="s">
        <v>72</v>
      </c>
      <c r="B33" s="31">
        <v>2022</v>
      </c>
      <c r="C33" s="244" t="s">
        <v>582</v>
      </c>
      <c r="D33" s="245" t="s">
        <v>112</v>
      </c>
      <c r="E33" s="18" t="s">
        <v>2337</v>
      </c>
      <c r="F33" s="244" t="s">
        <v>2263</v>
      </c>
      <c r="G33" s="245" t="s">
        <v>1177</v>
      </c>
      <c r="H33" s="31" t="s">
        <v>148</v>
      </c>
      <c r="I33" s="18" t="s">
        <v>1994</v>
      </c>
      <c r="J33" s="18" t="s">
        <v>148</v>
      </c>
      <c r="K33" s="18" t="s">
        <v>148</v>
      </c>
      <c r="L33" s="18" t="s">
        <v>148</v>
      </c>
      <c r="M33" s="18" t="s">
        <v>148</v>
      </c>
      <c r="N33" s="18" t="s">
        <v>148</v>
      </c>
      <c r="O33" s="18" t="s">
        <v>148</v>
      </c>
      <c r="P33" s="18" t="s">
        <v>148</v>
      </c>
      <c r="Q33" s="18" t="s">
        <v>148</v>
      </c>
      <c r="R33" s="18" t="s">
        <v>148</v>
      </c>
      <c r="S33" s="629" t="s">
        <v>2343</v>
      </c>
      <c r="T33" s="577" t="s">
        <v>148</v>
      </c>
      <c r="U33" s="577" t="s">
        <v>148</v>
      </c>
      <c r="V33" s="577" t="s">
        <v>148</v>
      </c>
      <c r="W33" s="577" t="s">
        <v>148</v>
      </c>
      <c r="X33" s="177"/>
    </row>
    <row r="34" spans="1:24" ht="12.75" x14ac:dyDescent="0.2">
      <c r="A34" s="31" t="s">
        <v>72</v>
      </c>
      <c r="B34" s="31">
        <v>2022</v>
      </c>
      <c r="C34" s="244" t="s">
        <v>582</v>
      </c>
      <c r="D34" s="245" t="s">
        <v>112</v>
      </c>
      <c r="E34" s="18" t="s">
        <v>2338</v>
      </c>
      <c r="F34" s="244" t="s">
        <v>2263</v>
      </c>
      <c r="G34" s="245" t="s">
        <v>1177</v>
      </c>
      <c r="H34" s="31" t="s">
        <v>148</v>
      </c>
      <c r="I34" s="18" t="s">
        <v>1994</v>
      </c>
      <c r="J34" s="18" t="s">
        <v>148</v>
      </c>
      <c r="K34" s="18" t="s">
        <v>148</v>
      </c>
      <c r="L34" s="18" t="s">
        <v>148</v>
      </c>
      <c r="M34" s="18" t="s">
        <v>148</v>
      </c>
      <c r="N34" s="18" t="s">
        <v>148</v>
      </c>
      <c r="O34" s="18" t="s">
        <v>148</v>
      </c>
      <c r="P34" s="18" t="s">
        <v>148</v>
      </c>
      <c r="Q34" s="18" t="s">
        <v>148</v>
      </c>
      <c r="R34" s="18" t="s">
        <v>148</v>
      </c>
      <c r="S34" s="629" t="s">
        <v>2343</v>
      </c>
      <c r="T34" s="577" t="s">
        <v>148</v>
      </c>
      <c r="U34" s="577" t="s">
        <v>148</v>
      </c>
      <c r="V34" s="577" t="s">
        <v>148</v>
      </c>
      <c r="W34" s="577" t="s">
        <v>148</v>
      </c>
      <c r="X34" s="177"/>
    </row>
    <row r="35" spans="1:24" ht="12.75" x14ac:dyDescent="0.2">
      <c r="A35" s="31" t="s">
        <v>72</v>
      </c>
      <c r="B35" s="31">
        <v>2022</v>
      </c>
      <c r="C35" s="244" t="s">
        <v>582</v>
      </c>
      <c r="D35" s="245" t="s">
        <v>112</v>
      </c>
      <c r="E35" s="18" t="s">
        <v>2339</v>
      </c>
      <c r="F35" s="244" t="s">
        <v>2263</v>
      </c>
      <c r="G35" s="245" t="s">
        <v>1177</v>
      </c>
      <c r="H35" s="31" t="s">
        <v>148</v>
      </c>
      <c r="I35" s="18" t="s">
        <v>1994</v>
      </c>
      <c r="J35" s="18" t="s">
        <v>148</v>
      </c>
      <c r="K35" s="18" t="s">
        <v>148</v>
      </c>
      <c r="L35" s="18" t="s">
        <v>148</v>
      </c>
      <c r="M35" s="18" t="s">
        <v>148</v>
      </c>
      <c r="N35" s="18" t="s">
        <v>148</v>
      </c>
      <c r="O35" s="18" t="s">
        <v>148</v>
      </c>
      <c r="P35" s="18" t="s">
        <v>148</v>
      </c>
      <c r="Q35" s="18" t="s">
        <v>148</v>
      </c>
      <c r="R35" s="18" t="s">
        <v>148</v>
      </c>
      <c r="S35" s="629" t="s">
        <v>2344</v>
      </c>
      <c r="T35" s="577" t="s">
        <v>148</v>
      </c>
      <c r="U35" s="577" t="s">
        <v>148</v>
      </c>
      <c r="V35" s="577" t="s">
        <v>148</v>
      </c>
      <c r="W35" s="577" t="s">
        <v>148</v>
      </c>
      <c r="X35" s="177"/>
    </row>
    <row r="36" spans="1:24" ht="12.75" x14ac:dyDescent="0.2">
      <c r="A36" s="31" t="s">
        <v>72</v>
      </c>
      <c r="B36" s="31">
        <v>2022</v>
      </c>
      <c r="C36" s="244" t="s">
        <v>582</v>
      </c>
      <c r="D36" s="245" t="s">
        <v>112</v>
      </c>
      <c r="E36" s="18" t="s">
        <v>2340</v>
      </c>
      <c r="F36" s="244" t="s">
        <v>2263</v>
      </c>
      <c r="G36" s="245" t="s">
        <v>1177</v>
      </c>
      <c r="H36" s="31" t="s">
        <v>148</v>
      </c>
      <c r="I36" s="18" t="s">
        <v>1994</v>
      </c>
      <c r="J36" s="18" t="s">
        <v>148</v>
      </c>
      <c r="K36" s="18" t="s">
        <v>148</v>
      </c>
      <c r="L36" s="18" t="s">
        <v>148</v>
      </c>
      <c r="M36" s="18" t="s">
        <v>148</v>
      </c>
      <c r="N36" s="18" t="s">
        <v>148</v>
      </c>
      <c r="O36" s="18" t="s">
        <v>148</v>
      </c>
      <c r="P36" s="18" t="s">
        <v>148</v>
      </c>
      <c r="Q36" s="18" t="s">
        <v>148</v>
      </c>
      <c r="R36" s="18" t="s">
        <v>148</v>
      </c>
      <c r="S36" s="629" t="s">
        <v>2343</v>
      </c>
      <c r="T36" s="577" t="s">
        <v>148</v>
      </c>
      <c r="U36" s="577" t="s">
        <v>148</v>
      </c>
      <c r="V36" s="577" t="s">
        <v>148</v>
      </c>
      <c r="W36" s="577" t="s">
        <v>148</v>
      </c>
      <c r="X36" s="177"/>
    </row>
    <row r="37" spans="1:24" ht="12.75" x14ac:dyDescent="0.2">
      <c r="A37" s="31" t="s">
        <v>72</v>
      </c>
      <c r="B37" s="31">
        <v>2022</v>
      </c>
      <c r="C37" s="244" t="s">
        <v>582</v>
      </c>
      <c r="D37" s="245" t="s">
        <v>112</v>
      </c>
      <c r="E37" s="18" t="s">
        <v>2341</v>
      </c>
      <c r="F37" s="244" t="s">
        <v>2263</v>
      </c>
      <c r="G37" s="245" t="s">
        <v>1177</v>
      </c>
      <c r="H37" s="31" t="s">
        <v>148</v>
      </c>
      <c r="I37" s="18" t="s">
        <v>1994</v>
      </c>
      <c r="J37" s="18" t="s">
        <v>148</v>
      </c>
      <c r="K37" s="18" t="s">
        <v>148</v>
      </c>
      <c r="L37" s="18" t="s">
        <v>148</v>
      </c>
      <c r="M37" s="18" t="s">
        <v>148</v>
      </c>
      <c r="N37" s="18" t="s">
        <v>148</v>
      </c>
      <c r="O37" s="18" t="s">
        <v>148</v>
      </c>
      <c r="P37" s="18" t="s">
        <v>148</v>
      </c>
      <c r="Q37" s="18" t="s">
        <v>148</v>
      </c>
      <c r="R37" s="18" t="s">
        <v>148</v>
      </c>
      <c r="S37" s="629" t="s">
        <v>2345</v>
      </c>
      <c r="T37" s="577" t="s">
        <v>148</v>
      </c>
      <c r="U37" s="577" t="s">
        <v>148</v>
      </c>
      <c r="V37" s="577" t="s">
        <v>148</v>
      </c>
      <c r="W37" s="577" t="s">
        <v>148</v>
      </c>
      <c r="X37" s="177"/>
    </row>
    <row r="38" spans="1:24" ht="12.75" x14ac:dyDescent="0.2">
      <c r="A38" s="31" t="s">
        <v>72</v>
      </c>
      <c r="B38" s="31">
        <v>2022</v>
      </c>
      <c r="C38" s="244" t="s">
        <v>585</v>
      </c>
      <c r="D38" s="245" t="s">
        <v>1992</v>
      </c>
      <c r="E38" s="18" t="s">
        <v>2342</v>
      </c>
      <c r="F38" s="244" t="s">
        <v>2264</v>
      </c>
      <c r="G38" s="245" t="s">
        <v>1177</v>
      </c>
      <c r="H38" s="31" t="s">
        <v>148</v>
      </c>
      <c r="I38" s="18" t="s">
        <v>1994</v>
      </c>
      <c r="J38" s="18" t="s">
        <v>148</v>
      </c>
      <c r="K38" s="18" t="s">
        <v>148</v>
      </c>
      <c r="L38" s="18" t="s">
        <v>148</v>
      </c>
      <c r="M38" s="18" t="s">
        <v>148</v>
      </c>
      <c r="N38" s="18" t="s">
        <v>148</v>
      </c>
      <c r="O38" s="18" t="s">
        <v>148</v>
      </c>
      <c r="P38" s="18" t="s">
        <v>148</v>
      </c>
      <c r="Q38" s="18" t="s">
        <v>148</v>
      </c>
      <c r="R38" s="18" t="s">
        <v>148</v>
      </c>
      <c r="S38" s="629" t="s">
        <v>2343</v>
      </c>
      <c r="T38" s="577" t="s">
        <v>148</v>
      </c>
      <c r="U38" s="577" t="s">
        <v>148</v>
      </c>
      <c r="V38" s="577" t="s">
        <v>148</v>
      </c>
      <c r="W38" s="577" t="s">
        <v>148</v>
      </c>
      <c r="X38" s="177"/>
    </row>
    <row r="39" spans="1:24" s="47" customFormat="1" ht="12.75" x14ac:dyDescent="0.2">
      <c r="A39" s="31" t="s">
        <v>72</v>
      </c>
      <c r="B39" s="31">
        <v>2022</v>
      </c>
      <c r="C39" s="244" t="s">
        <v>585</v>
      </c>
      <c r="D39" s="245" t="s">
        <v>1992</v>
      </c>
      <c r="E39" s="18" t="s">
        <v>3076</v>
      </c>
      <c r="F39" s="244" t="s">
        <v>2265</v>
      </c>
      <c r="G39" s="245" t="s">
        <v>1178</v>
      </c>
      <c r="H39" s="31" t="s">
        <v>148</v>
      </c>
      <c r="I39" s="18" t="s">
        <v>1993</v>
      </c>
      <c r="J39" s="18" t="s">
        <v>148</v>
      </c>
      <c r="K39" s="18" t="s">
        <v>148</v>
      </c>
      <c r="L39" s="18" t="s">
        <v>148</v>
      </c>
      <c r="M39" s="18" t="s">
        <v>148</v>
      </c>
      <c r="N39" s="18" t="s">
        <v>148</v>
      </c>
      <c r="O39" s="18" t="s">
        <v>148</v>
      </c>
      <c r="P39" s="18" t="s">
        <v>148</v>
      </c>
      <c r="Q39" s="18" t="s">
        <v>148</v>
      </c>
      <c r="R39" s="18" t="s">
        <v>148</v>
      </c>
      <c r="S39" s="17"/>
      <c r="T39" s="577" t="s">
        <v>148</v>
      </c>
      <c r="U39" s="577" t="s">
        <v>148</v>
      </c>
      <c r="V39" s="577" t="s">
        <v>148</v>
      </c>
      <c r="W39" s="577" t="s">
        <v>148</v>
      </c>
      <c r="X39" s="177"/>
    </row>
    <row r="40" spans="1:24" ht="12.75" x14ac:dyDescent="0.2">
      <c r="A40" s="31" t="s">
        <v>72</v>
      </c>
      <c r="B40" s="31">
        <v>2022</v>
      </c>
      <c r="C40" s="244" t="s">
        <v>585</v>
      </c>
      <c r="D40" s="245" t="s">
        <v>1992</v>
      </c>
      <c r="E40" s="18" t="s">
        <v>3100</v>
      </c>
      <c r="F40" s="244" t="s">
        <v>2265</v>
      </c>
      <c r="G40" s="245" t="s">
        <v>1178</v>
      </c>
      <c r="H40" s="31" t="s">
        <v>148</v>
      </c>
      <c r="I40" s="18" t="s">
        <v>1993</v>
      </c>
      <c r="J40" s="18" t="s">
        <v>148</v>
      </c>
      <c r="K40" s="18" t="s">
        <v>148</v>
      </c>
      <c r="L40" s="18" t="s">
        <v>148</v>
      </c>
      <c r="M40" s="18" t="s">
        <v>148</v>
      </c>
      <c r="N40" s="18" t="s">
        <v>148</v>
      </c>
      <c r="O40" s="18" t="s">
        <v>148</v>
      </c>
      <c r="P40" s="18" t="s">
        <v>148</v>
      </c>
      <c r="Q40" s="18" t="s">
        <v>148</v>
      </c>
      <c r="R40" s="18" t="s">
        <v>148</v>
      </c>
      <c r="S40" s="17"/>
      <c r="T40" s="577" t="s">
        <v>148</v>
      </c>
      <c r="U40" s="577" t="s">
        <v>148</v>
      </c>
      <c r="V40" s="577" t="s">
        <v>148</v>
      </c>
      <c r="W40" s="577" t="s">
        <v>148</v>
      </c>
      <c r="X40" s="177"/>
    </row>
    <row r="41" spans="1:24" ht="12.75" x14ac:dyDescent="0.2">
      <c r="A41" s="31" t="s">
        <v>72</v>
      </c>
      <c r="B41" s="31">
        <v>2022</v>
      </c>
      <c r="C41" s="244" t="s">
        <v>585</v>
      </c>
      <c r="D41" s="245" t="s">
        <v>1992</v>
      </c>
      <c r="E41" s="18" t="s">
        <v>3101</v>
      </c>
      <c r="F41" s="244" t="s">
        <v>2265</v>
      </c>
      <c r="G41" s="245" t="s">
        <v>1178</v>
      </c>
      <c r="H41" s="31" t="s">
        <v>148</v>
      </c>
      <c r="I41" s="18" t="s">
        <v>1993</v>
      </c>
      <c r="J41" s="18" t="s">
        <v>148</v>
      </c>
      <c r="K41" s="18" t="s">
        <v>148</v>
      </c>
      <c r="L41" s="18" t="s">
        <v>148</v>
      </c>
      <c r="M41" s="18" t="s">
        <v>148</v>
      </c>
      <c r="N41" s="18" t="s">
        <v>148</v>
      </c>
      <c r="O41" s="18" t="s">
        <v>148</v>
      </c>
      <c r="P41" s="18" t="s">
        <v>148</v>
      </c>
      <c r="Q41" s="18" t="s">
        <v>148</v>
      </c>
      <c r="R41" s="18" t="s">
        <v>148</v>
      </c>
      <c r="S41" s="17"/>
      <c r="T41" s="577" t="s">
        <v>148</v>
      </c>
      <c r="U41" s="577" t="s">
        <v>148</v>
      </c>
      <c r="V41" s="577" t="s">
        <v>148</v>
      </c>
      <c r="W41" s="577" t="s">
        <v>148</v>
      </c>
      <c r="X41" s="177"/>
    </row>
    <row r="42" spans="1:24" ht="12.75" x14ac:dyDescent="0.2">
      <c r="A42" s="31" t="s">
        <v>72</v>
      </c>
      <c r="B42" s="31">
        <v>2022</v>
      </c>
      <c r="C42" s="244" t="s">
        <v>585</v>
      </c>
      <c r="D42" s="245" t="s">
        <v>1992</v>
      </c>
      <c r="E42" s="18" t="s">
        <v>1991</v>
      </c>
      <c r="F42" s="244" t="s">
        <v>2265</v>
      </c>
      <c r="G42" s="245" t="s">
        <v>1178</v>
      </c>
      <c r="H42" s="31" t="s">
        <v>148</v>
      </c>
      <c r="I42" s="18" t="s">
        <v>1993</v>
      </c>
      <c r="J42" s="18" t="s">
        <v>148</v>
      </c>
      <c r="K42" s="18" t="s">
        <v>148</v>
      </c>
      <c r="L42" s="18" t="s">
        <v>148</v>
      </c>
      <c r="M42" s="18" t="s">
        <v>148</v>
      </c>
      <c r="N42" s="18" t="s">
        <v>148</v>
      </c>
      <c r="O42" s="18" t="s">
        <v>148</v>
      </c>
      <c r="P42" s="18" t="s">
        <v>148</v>
      </c>
      <c r="Q42" s="18" t="s">
        <v>148</v>
      </c>
      <c r="R42" s="18" t="s">
        <v>148</v>
      </c>
      <c r="S42" s="17"/>
      <c r="T42" s="577" t="s">
        <v>148</v>
      </c>
      <c r="U42" s="577" t="s">
        <v>148</v>
      </c>
      <c r="V42" s="577" t="s">
        <v>148</v>
      </c>
      <c r="W42" s="577" t="s">
        <v>148</v>
      </c>
      <c r="X42" s="177"/>
    </row>
    <row r="43" spans="1:24" ht="12.75" x14ac:dyDescent="0.2">
      <c r="A43" s="31" t="s">
        <v>72</v>
      </c>
      <c r="B43" s="31">
        <v>2022</v>
      </c>
      <c r="C43" s="244" t="s">
        <v>585</v>
      </c>
      <c r="D43" s="245" t="s">
        <v>1992</v>
      </c>
      <c r="E43" s="18" t="s">
        <v>2336</v>
      </c>
      <c r="F43" s="244" t="s">
        <v>2264</v>
      </c>
      <c r="G43" s="245" t="s">
        <v>1177</v>
      </c>
      <c r="H43" s="31" t="s">
        <v>148</v>
      </c>
      <c r="I43" s="18" t="s">
        <v>1994</v>
      </c>
      <c r="J43" s="18" t="s">
        <v>148</v>
      </c>
      <c r="K43" s="18" t="s">
        <v>148</v>
      </c>
      <c r="L43" s="18" t="s">
        <v>148</v>
      </c>
      <c r="M43" s="18" t="s">
        <v>148</v>
      </c>
      <c r="N43" s="18" t="s">
        <v>148</v>
      </c>
      <c r="O43" s="18" t="s">
        <v>148</v>
      </c>
      <c r="P43" s="18" t="s">
        <v>148</v>
      </c>
      <c r="Q43" s="18" t="s">
        <v>148</v>
      </c>
      <c r="R43" s="18" t="s">
        <v>148</v>
      </c>
      <c r="S43" s="629" t="s">
        <v>2343</v>
      </c>
      <c r="T43" s="577" t="s">
        <v>148</v>
      </c>
      <c r="U43" s="577" t="s">
        <v>148</v>
      </c>
      <c r="V43" s="577" t="s">
        <v>148</v>
      </c>
      <c r="W43" s="577" t="s">
        <v>148</v>
      </c>
      <c r="X43" s="177"/>
    </row>
    <row r="44" spans="1:24" ht="12.75" x14ac:dyDescent="0.2">
      <c r="A44" s="31" t="s">
        <v>72</v>
      </c>
      <c r="B44" s="31">
        <v>2022</v>
      </c>
      <c r="C44" s="244" t="s">
        <v>585</v>
      </c>
      <c r="D44" s="245" t="s">
        <v>1992</v>
      </c>
      <c r="E44" s="18" t="s">
        <v>2337</v>
      </c>
      <c r="F44" s="244" t="s">
        <v>2264</v>
      </c>
      <c r="G44" s="245" t="s">
        <v>1177</v>
      </c>
      <c r="H44" s="31" t="s">
        <v>148</v>
      </c>
      <c r="I44" s="18" t="s">
        <v>1994</v>
      </c>
      <c r="J44" s="18" t="s">
        <v>148</v>
      </c>
      <c r="K44" s="18" t="s">
        <v>148</v>
      </c>
      <c r="L44" s="18" t="s">
        <v>148</v>
      </c>
      <c r="M44" s="18" t="s">
        <v>148</v>
      </c>
      <c r="N44" s="18" t="s">
        <v>148</v>
      </c>
      <c r="O44" s="18" t="s">
        <v>148</v>
      </c>
      <c r="P44" s="18" t="s">
        <v>148</v>
      </c>
      <c r="Q44" s="18" t="s">
        <v>148</v>
      </c>
      <c r="R44" s="18" t="s">
        <v>148</v>
      </c>
      <c r="S44" s="629" t="s">
        <v>2343</v>
      </c>
      <c r="T44" s="577" t="s">
        <v>148</v>
      </c>
      <c r="U44" s="577" t="s">
        <v>148</v>
      </c>
      <c r="V44" s="577" t="s">
        <v>148</v>
      </c>
      <c r="W44" s="577" t="s">
        <v>148</v>
      </c>
      <c r="X44" s="177"/>
    </row>
    <row r="45" spans="1:24" ht="12.75" x14ac:dyDescent="0.2">
      <c r="A45" s="31" t="s">
        <v>72</v>
      </c>
      <c r="B45" s="31">
        <v>2022</v>
      </c>
      <c r="C45" s="244" t="s">
        <v>585</v>
      </c>
      <c r="D45" s="245" t="s">
        <v>1992</v>
      </c>
      <c r="E45" s="18" t="s">
        <v>2338</v>
      </c>
      <c r="F45" s="244" t="s">
        <v>2264</v>
      </c>
      <c r="G45" s="245" t="s">
        <v>1177</v>
      </c>
      <c r="H45" s="31" t="s">
        <v>148</v>
      </c>
      <c r="I45" s="18" t="s">
        <v>1994</v>
      </c>
      <c r="J45" s="18" t="s">
        <v>148</v>
      </c>
      <c r="K45" s="18" t="s">
        <v>148</v>
      </c>
      <c r="L45" s="18" t="s">
        <v>148</v>
      </c>
      <c r="M45" s="18" t="s">
        <v>148</v>
      </c>
      <c r="N45" s="18" t="s">
        <v>148</v>
      </c>
      <c r="O45" s="18" t="s">
        <v>148</v>
      </c>
      <c r="P45" s="18" t="s">
        <v>148</v>
      </c>
      <c r="Q45" s="18" t="s">
        <v>148</v>
      </c>
      <c r="R45" s="18" t="s">
        <v>148</v>
      </c>
      <c r="S45" s="629" t="s">
        <v>2343</v>
      </c>
      <c r="T45" s="577" t="s">
        <v>148</v>
      </c>
      <c r="U45" s="577" t="s">
        <v>148</v>
      </c>
      <c r="V45" s="577" t="s">
        <v>148</v>
      </c>
      <c r="W45" s="577" t="s">
        <v>148</v>
      </c>
      <c r="X45" s="177"/>
    </row>
    <row r="46" spans="1:24" ht="12.75" x14ac:dyDescent="0.2">
      <c r="A46" s="31" t="s">
        <v>72</v>
      </c>
      <c r="B46" s="31">
        <v>2022</v>
      </c>
      <c r="C46" s="244" t="s">
        <v>585</v>
      </c>
      <c r="D46" s="245" t="s">
        <v>1992</v>
      </c>
      <c r="E46" s="18" t="s">
        <v>2339</v>
      </c>
      <c r="F46" s="244" t="s">
        <v>2264</v>
      </c>
      <c r="G46" s="245" t="s">
        <v>1177</v>
      </c>
      <c r="H46" s="31" t="s">
        <v>148</v>
      </c>
      <c r="I46" s="18" t="s">
        <v>1994</v>
      </c>
      <c r="J46" s="18" t="s">
        <v>148</v>
      </c>
      <c r="K46" s="18" t="s">
        <v>148</v>
      </c>
      <c r="L46" s="18" t="s">
        <v>148</v>
      </c>
      <c r="M46" s="18" t="s">
        <v>148</v>
      </c>
      <c r="N46" s="18" t="s">
        <v>148</v>
      </c>
      <c r="O46" s="18" t="s">
        <v>148</v>
      </c>
      <c r="P46" s="18" t="s">
        <v>148</v>
      </c>
      <c r="Q46" s="18" t="s">
        <v>148</v>
      </c>
      <c r="R46" s="18" t="s">
        <v>148</v>
      </c>
      <c r="S46" s="629" t="s">
        <v>2344</v>
      </c>
      <c r="T46" s="577" t="s">
        <v>148</v>
      </c>
      <c r="U46" s="577" t="s">
        <v>148</v>
      </c>
      <c r="V46" s="577" t="s">
        <v>148</v>
      </c>
      <c r="W46" s="577" t="s">
        <v>148</v>
      </c>
      <c r="X46" s="177"/>
    </row>
    <row r="47" spans="1:24" ht="12.75" x14ac:dyDescent="0.2">
      <c r="A47" s="31" t="s">
        <v>72</v>
      </c>
      <c r="B47" s="31">
        <v>2022</v>
      </c>
      <c r="C47" s="244" t="s">
        <v>585</v>
      </c>
      <c r="D47" s="245" t="s">
        <v>1992</v>
      </c>
      <c r="E47" s="18" t="s">
        <v>2340</v>
      </c>
      <c r="F47" s="244" t="s">
        <v>2264</v>
      </c>
      <c r="G47" s="245" t="s">
        <v>1177</v>
      </c>
      <c r="H47" s="31" t="s">
        <v>148</v>
      </c>
      <c r="I47" s="18" t="s">
        <v>1994</v>
      </c>
      <c r="J47" s="18" t="s">
        <v>148</v>
      </c>
      <c r="K47" s="18" t="s">
        <v>148</v>
      </c>
      <c r="L47" s="18" t="s">
        <v>148</v>
      </c>
      <c r="M47" s="18" t="s">
        <v>148</v>
      </c>
      <c r="N47" s="18" t="s">
        <v>148</v>
      </c>
      <c r="O47" s="18" t="s">
        <v>148</v>
      </c>
      <c r="P47" s="18" t="s">
        <v>148</v>
      </c>
      <c r="Q47" s="18" t="s">
        <v>148</v>
      </c>
      <c r="R47" s="18" t="s">
        <v>148</v>
      </c>
      <c r="S47" s="629" t="s">
        <v>2343</v>
      </c>
      <c r="T47" s="577" t="s">
        <v>148</v>
      </c>
      <c r="U47" s="577" t="s">
        <v>148</v>
      </c>
      <c r="V47" s="577" t="s">
        <v>148</v>
      </c>
      <c r="W47" s="577" t="s">
        <v>148</v>
      </c>
      <c r="X47" s="177"/>
    </row>
    <row r="48" spans="1:24" ht="12.75" x14ac:dyDescent="0.2">
      <c r="A48" s="31" t="s">
        <v>72</v>
      </c>
      <c r="B48" s="31">
        <v>2022</v>
      </c>
      <c r="C48" s="244" t="s">
        <v>585</v>
      </c>
      <c r="D48" s="245" t="s">
        <v>1992</v>
      </c>
      <c r="E48" s="18" t="s">
        <v>2341</v>
      </c>
      <c r="F48" s="244" t="s">
        <v>2264</v>
      </c>
      <c r="G48" s="245" t="s">
        <v>1177</v>
      </c>
      <c r="H48" s="31" t="s">
        <v>148</v>
      </c>
      <c r="I48" s="18" t="s">
        <v>1994</v>
      </c>
      <c r="J48" s="18" t="s">
        <v>148</v>
      </c>
      <c r="K48" s="18" t="s">
        <v>148</v>
      </c>
      <c r="L48" s="18" t="s">
        <v>148</v>
      </c>
      <c r="M48" s="18" t="s">
        <v>148</v>
      </c>
      <c r="N48" s="18" t="s">
        <v>148</v>
      </c>
      <c r="O48" s="18" t="s">
        <v>148</v>
      </c>
      <c r="P48" s="18" t="s">
        <v>148</v>
      </c>
      <c r="Q48" s="18" t="s">
        <v>148</v>
      </c>
      <c r="R48" s="18" t="s">
        <v>148</v>
      </c>
      <c r="S48" s="629" t="s">
        <v>2345</v>
      </c>
      <c r="T48" s="577" t="s">
        <v>148</v>
      </c>
      <c r="U48" s="577" t="s">
        <v>148</v>
      </c>
      <c r="V48" s="577" t="s">
        <v>148</v>
      </c>
      <c r="W48" s="577" t="s">
        <v>148</v>
      </c>
      <c r="X48" s="177"/>
    </row>
    <row r="49" spans="1:24" s="47" customFormat="1" ht="12.75" x14ac:dyDescent="0.2">
      <c r="A49" s="611" t="s">
        <v>72</v>
      </c>
      <c r="B49" s="611">
        <v>2022</v>
      </c>
      <c r="C49" s="630" t="s">
        <v>585</v>
      </c>
      <c r="D49" s="631" t="s">
        <v>1992</v>
      </c>
      <c r="E49" s="632" t="s">
        <v>3076</v>
      </c>
      <c r="F49" s="630" t="s">
        <v>2264</v>
      </c>
      <c r="G49" s="631" t="s">
        <v>1177</v>
      </c>
      <c r="H49" s="611" t="s">
        <v>396</v>
      </c>
      <c r="I49" s="632" t="s">
        <v>148</v>
      </c>
      <c r="J49" s="632" t="s">
        <v>1178</v>
      </c>
      <c r="K49" s="632" t="s">
        <v>1177</v>
      </c>
      <c r="L49" s="632" t="s">
        <v>1178</v>
      </c>
      <c r="M49" s="632" t="s">
        <v>1178</v>
      </c>
      <c r="N49" s="632" t="s">
        <v>148</v>
      </c>
      <c r="O49" s="632" t="s">
        <v>445</v>
      </c>
      <c r="P49" s="632" t="s">
        <v>156</v>
      </c>
      <c r="Q49" s="632" t="s">
        <v>2110</v>
      </c>
      <c r="R49" s="632" t="s">
        <v>194</v>
      </c>
      <c r="S49" s="633" t="s">
        <v>1995</v>
      </c>
      <c r="T49" s="577" t="s">
        <v>1177</v>
      </c>
      <c r="U49" s="577" t="s">
        <v>1178</v>
      </c>
      <c r="V49" s="577" t="s">
        <v>1178</v>
      </c>
      <c r="W49" s="577" t="s">
        <v>1178</v>
      </c>
      <c r="X49" s="172" t="s">
        <v>3121</v>
      </c>
    </row>
    <row r="50" spans="1:24" ht="12.75" x14ac:dyDescent="0.2">
      <c r="A50" s="611" t="s">
        <v>72</v>
      </c>
      <c r="B50" s="611">
        <v>2022</v>
      </c>
      <c r="C50" s="630" t="s">
        <v>585</v>
      </c>
      <c r="D50" s="631" t="s">
        <v>1992</v>
      </c>
      <c r="E50" s="632" t="s">
        <v>3100</v>
      </c>
      <c r="F50" s="630" t="s">
        <v>2264</v>
      </c>
      <c r="G50" s="631" t="s">
        <v>1177</v>
      </c>
      <c r="H50" s="611" t="s">
        <v>396</v>
      </c>
      <c r="I50" s="632" t="s">
        <v>148</v>
      </c>
      <c r="J50" s="632" t="s">
        <v>1178</v>
      </c>
      <c r="K50" s="632" t="s">
        <v>1177</v>
      </c>
      <c r="L50" s="632" t="s">
        <v>1178</v>
      </c>
      <c r="M50" s="632" t="s">
        <v>1178</v>
      </c>
      <c r="N50" s="632" t="s">
        <v>148</v>
      </c>
      <c r="O50" s="632" t="s">
        <v>445</v>
      </c>
      <c r="P50" s="632" t="s">
        <v>156</v>
      </c>
      <c r="Q50" s="632" t="s">
        <v>2110</v>
      </c>
      <c r="R50" s="632" t="s">
        <v>194</v>
      </c>
      <c r="S50" s="633" t="s">
        <v>1995</v>
      </c>
      <c r="T50" s="577" t="s">
        <v>1177</v>
      </c>
      <c r="U50" s="577" t="s">
        <v>1178</v>
      </c>
      <c r="V50" s="577" t="s">
        <v>1178</v>
      </c>
      <c r="W50" s="577" t="s">
        <v>1178</v>
      </c>
      <c r="X50" s="172" t="s">
        <v>3121</v>
      </c>
    </row>
    <row r="51" spans="1:24" ht="12.75" x14ac:dyDescent="0.2">
      <c r="A51" s="611" t="s">
        <v>72</v>
      </c>
      <c r="B51" s="611">
        <v>2022</v>
      </c>
      <c r="C51" s="630" t="s">
        <v>585</v>
      </c>
      <c r="D51" s="631" t="s">
        <v>1992</v>
      </c>
      <c r="E51" s="632" t="s">
        <v>3101</v>
      </c>
      <c r="F51" s="630" t="s">
        <v>2264</v>
      </c>
      <c r="G51" s="631" t="s">
        <v>1177</v>
      </c>
      <c r="H51" s="611" t="s">
        <v>396</v>
      </c>
      <c r="I51" s="632" t="s">
        <v>148</v>
      </c>
      <c r="J51" s="632" t="s">
        <v>1178</v>
      </c>
      <c r="K51" s="632" t="s">
        <v>1177</v>
      </c>
      <c r="L51" s="632" t="s">
        <v>1178</v>
      </c>
      <c r="M51" s="632" t="s">
        <v>1178</v>
      </c>
      <c r="N51" s="632" t="s">
        <v>148</v>
      </c>
      <c r="O51" s="632" t="s">
        <v>445</v>
      </c>
      <c r="P51" s="632" t="s">
        <v>156</v>
      </c>
      <c r="Q51" s="632" t="s">
        <v>2110</v>
      </c>
      <c r="R51" s="632" t="s">
        <v>194</v>
      </c>
      <c r="S51" s="633" t="s">
        <v>1995</v>
      </c>
      <c r="T51" s="577" t="s">
        <v>1177</v>
      </c>
      <c r="U51" s="577" t="s">
        <v>1178</v>
      </c>
      <c r="V51" s="577" t="s">
        <v>1178</v>
      </c>
      <c r="W51" s="577" t="s">
        <v>1178</v>
      </c>
      <c r="X51" s="172" t="s">
        <v>3121</v>
      </c>
    </row>
    <row r="52" spans="1:24" ht="15.75" customHeight="1" x14ac:dyDescent="0.2"/>
    <row r="53" spans="1:24" ht="15.75" customHeight="1" x14ac:dyDescent="0.2"/>
    <row r="54" spans="1:24" ht="15.75" customHeight="1" x14ac:dyDescent="0.2"/>
    <row r="55" spans="1:24" ht="15.75" customHeight="1" x14ac:dyDescent="0.2"/>
    <row r="56" spans="1:24" ht="15.75" customHeight="1" x14ac:dyDescent="0.2"/>
    <row r="57" spans="1:24" ht="15.75" customHeight="1" x14ac:dyDescent="0.2"/>
    <row r="58" spans="1:24" ht="15.75" customHeight="1" x14ac:dyDescent="0.2"/>
    <row r="59" spans="1:24" ht="15.75" customHeight="1" x14ac:dyDescent="0.2"/>
    <row r="60" spans="1:24" ht="15.75" customHeight="1" x14ac:dyDescent="0.2"/>
    <row r="61" spans="1:24" ht="15.75" customHeight="1" x14ac:dyDescent="0.2"/>
    <row r="62" spans="1:24" ht="15.75" customHeight="1" x14ac:dyDescent="0.2"/>
    <row r="63" spans="1:24" ht="15.75" customHeight="1" x14ac:dyDescent="0.2"/>
    <row r="64" spans="1:2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sheetData>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K570"/>
  <sheetViews>
    <sheetView topLeftCell="U84" zoomScale="85" zoomScaleNormal="85" workbookViewId="0">
      <selection activeCell="U84" sqref="A1:XFD1048576"/>
    </sheetView>
  </sheetViews>
  <sheetFormatPr baseColWidth="10" defaultColWidth="14.42578125" defaultRowHeight="15" customHeight="1" x14ac:dyDescent="0.2"/>
  <cols>
    <col min="1" max="1" width="6.5703125" style="8" customWidth="1"/>
    <col min="2" max="2" width="10.5703125" style="8" customWidth="1"/>
    <col min="3" max="3" width="8.42578125" style="8" customWidth="1"/>
    <col min="4" max="4" width="16.85546875" style="8" bestFit="1" customWidth="1"/>
    <col min="5" max="5" width="9.42578125" style="8" customWidth="1"/>
    <col min="6" max="6" width="14.85546875" style="8" customWidth="1"/>
    <col min="7" max="7" width="16" style="8" customWidth="1"/>
    <col min="8" max="8" width="13.28515625" style="8" customWidth="1"/>
    <col min="9" max="9" width="24" style="8" customWidth="1"/>
    <col min="10" max="10" width="21.85546875" style="8" customWidth="1"/>
    <col min="11" max="11" width="25.42578125" style="8" customWidth="1"/>
    <col min="12" max="12" width="22.5703125" style="8" customWidth="1"/>
    <col min="13" max="13" width="9.28515625" style="8" customWidth="1"/>
    <col min="14" max="14" width="11.7109375" style="8" bestFit="1" customWidth="1"/>
    <col min="15" max="15" width="14" style="8" bestFit="1" customWidth="1"/>
    <col min="16" max="16" width="22.5703125" style="8" bestFit="1" customWidth="1"/>
    <col min="17" max="17" width="9.85546875" style="28" customWidth="1"/>
    <col min="18" max="19" width="9" style="28" customWidth="1"/>
    <col min="20" max="20" width="12.7109375" style="28" customWidth="1"/>
    <col min="21" max="21" width="9" style="28" customWidth="1"/>
    <col min="22" max="22" width="28.7109375" style="8" customWidth="1"/>
    <col min="23" max="31" width="10.7109375" style="8" customWidth="1"/>
    <col min="32" max="33" width="10.7109375" style="23" customWidth="1"/>
    <col min="34" max="34" width="10.7109375" style="8" customWidth="1"/>
    <col min="35" max="35" width="29.28515625" style="8" customWidth="1"/>
    <col min="36" max="16384" width="14.42578125" style="8"/>
  </cols>
  <sheetData>
    <row r="1" spans="1:37" ht="15" customHeight="1" x14ac:dyDescent="0.2">
      <c r="A1" s="20" t="s">
        <v>833</v>
      </c>
    </row>
    <row r="2" spans="1:37" s="19" customFormat="1" ht="153" x14ac:dyDescent="0.2">
      <c r="A2" s="32" t="s">
        <v>55</v>
      </c>
      <c r="B2" s="32" t="s">
        <v>800</v>
      </c>
      <c r="C2" s="32" t="s">
        <v>834</v>
      </c>
      <c r="D2" s="32" t="s">
        <v>781</v>
      </c>
      <c r="E2" s="32" t="s">
        <v>110</v>
      </c>
      <c r="F2" s="32" t="s">
        <v>429</v>
      </c>
      <c r="G2" s="32" t="s">
        <v>150</v>
      </c>
      <c r="H2" s="32" t="s">
        <v>835</v>
      </c>
      <c r="I2" s="32" t="s">
        <v>813</v>
      </c>
      <c r="J2" s="32" t="s">
        <v>836</v>
      </c>
      <c r="K2" s="32" t="s">
        <v>837</v>
      </c>
      <c r="L2" s="32" t="s">
        <v>838</v>
      </c>
      <c r="M2" s="32" t="s">
        <v>361</v>
      </c>
      <c r="N2" s="32" t="s">
        <v>839</v>
      </c>
      <c r="O2" s="32" t="s">
        <v>840</v>
      </c>
      <c r="P2" s="32" t="s">
        <v>171</v>
      </c>
      <c r="Q2" s="32" t="s">
        <v>841</v>
      </c>
      <c r="R2" s="32" t="s">
        <v>842</v>
      </c>
      <c r="S2" s="32" t="s">
        <v>843</v>
      </c>
      <c r="T2" s="32" t="s">
        <v>844</v>
      </c>
      <c r="U2" s="32" t="s">
        <v>815</v>
      </c>
      <c r="V2" s="33" t="s">
        <v>816</v>
      </c>
      <c r="W2" s="216" t="s">
        <v>2416</v>
      </c>
      <c r="X2" s="217" t="s">
        <v>2417</v>
      </c>
      <c r="Y2" s="109" t="s">
        <v>2418</v>
      </c>
      <c r="Z2" s="109" t="s">
        <v>2419</v>
      </c>
      <c r="AA2" s="109" t="s">
        <v>2420</v>
      </c>
      <c r="AB2" s="107" t="s">
        <v>2421</v>
      </c>
      <c r="AC2" s="107" t="s">
        <v>2422</v>
      </c>
      <c r="AD2" s="107" t="s">
        <v>2423</v>
      </c>
      <c r="AE2" s="107" t="s">
        <v>2424</v>
      </c>
      <c r="AF2" s="107" t="s">
        <v>2425</v>
      </c>
      <c r="AG2" s="107" t="s">
        <v>2426</v>
      </c>
      <c r="AH2" s="107" t="s">
        <v>2427</v>
      </c>
      <c r="AI2" s="107" t="s">
        <v>2404</v>
      </c>
    </row>
    <row r="3" spans="1:37" ht="12.75" x14ac:dyDescent="0.2">
      <c r="A3" s="145" t="s">
        <v>72</v>
      </c>
      <c r="B3" s="145" t="s">
        <v>1225</v>
      </c>
      <c r="C3" s="145">
        <v>2022</v>
      </c>
      <c r="D3" s="145" t="s">
        <v>582</v>
      </c>
      <c r="E3" s="145" t="s">
        <v>112</v>
      </c>
      <c r="F3" s="145" t="s">
        <v>431</v>
      </c>
      <c r="G3" s="145" t="s">
        <v>152</v>
      </c>
      <c r="H3" s="145" t="s">
        <v>353</v>
      </c>
      <c r="I3" s="145" t="s">
        <v>1292</v>
      </c>
      <c r="J3" s="145" t="s">
        <v>1293</v>
      </c>
      <c r="K3" s="145" t="s">
        <v>1885</v>
      </c>
      <c r="L3" s="145" t="s">
        <v>1294</v>
      </c>
      <c r="M3" s="145" t="s">
        <v>364</v>
      </c>
      <c r="N3" s="145" t="s">
        <v>1886</v>
      </c>
      <c r="O3" s="145" t="s">
        <v>757</v>
      </c>
      <c r="P3" s="145" t="s">
        <v>184</v>
      </c>
      <c r="Q3" s="218">
        <v>5668</v>
      </c>
      <c r="R3" s="218">
        <v>32</v>
      </c>
      <c r="S3" s="145" t="s">
        <v>1177</v>
      </c>
      <c r="T3" s="145" t="s">
        <v>1177</v>
      </c>
      <c r="U3" s="17" t="s">
        <v>1178</v>
      </c>
      <c r="V3" s="219"/>
      <c r="W3" s="220">
        <v>3450</v>
      </c>
      <c r="X3" s="221">
        <v>15</v>
      </c>
      <c r="Y3" s="222">
        <f>(X3/R3)*100</f>
        <v>46.875</v>
      </c>
      <c r="Z3" s="222">
        <f>(W3/Q3)*100</f>
        <v>60.868031051517292</v>
      </c>
      <c r="AA3" s="223" t="str">
        <f>IF(OR(Y3&lt;90,Y3&gt;150),"X","")</f>
        <v>X</v>
      </c>
      <c r="AB3" s="224">
        <v>43</v>
      </c>
      <c r="AC3" s="224">
        <v>6</v>
      </c>
      <c r="AD3" s="224">
        <v>3450</v>
      </c>
      <c r="AE3" s="224">
        <v>15</v>
      </c>
      <c r="AF3" s="225">
        <v>1</v>
      </c>
      <c r="AG3" s="224">
        <v>0</v>
      </c>
      <c r="AH3" s="224">
        <v>27</v>
      </c>
      <c r="AI3" s="226" t="s">
        <v>2987</v>
      </c>
    </row>
    <row r="4" spans="1:37" ht="12.75" x14ac:dyDescent="0.2">
      <c r="A4" s="145" t="s">
        <v>72</v>
      </c>
      <c r="B4" s="145" t="s">
        <v>1225</v>
      </c>
      <c r="C4" s="145">
        <v>2022</v>
      </c>
      <c r="D4" s="145" t="s">
        <v>582</v>
      </c>
      <c r="E4" s="145" t="s">
        <v>112</v>
      </c>
      <c r="F4" s="145" t="s">
        <v>431</v>
      </c>
      <c r="G4" s="145" t="s">
        <v>152</v>
      </c>
      <c r="H4" s="145" t="s">
        <v>353</v>
      </c>
      <c r="I4" s="145" t="s">
        <v>1292</v>
      </c>
      <c r="J4" s="145" t="s">
        <v>1296</v>
      </c>
      <c r="K4" s="145" t="s">
        <v>1887</v>
      </c>
      <c r="L4" s="145" t="s">
        <v>1294</v>
      </c>
      <c r="M4" s="145" t="s">
        <v>364</v>
      </c>
      <c r="N4" s="145" t="s">
        <v>1886</v>
      </c>
      <c r="O4" s="145" t="s">
        <v>757</v>
      </c>
      <c r="P4" s="145" t="s">
        <v>184</v>
      </c>
      <c r="Q4" s="218">
        <v>10561</v>
      </c>
      <c r="R4" s="218">
        <v>104</v>
      </c>
      <c r="S4" s="145" t="s">
        <v>1177</v>
      </c>
      <c r="T4" s="145" t="s">
        <v>1177</v>
      </c>
      <c r="U4" s="17" t="s">
        <v>1178</v>
      </c>
      <c r="V4" s="219"/>
      <c r="W4" s="220">
        <v>9229</v>
      </c>
      <c r="X4" s="221">
        <v>89</v>
      </c>
      <c r="Y4" s="222">
        <f>(X4/R4)*100</f>
        <v>85.576923076923066</v>
      </c>
      <c r="Z4" s="222">
        <f>(W4/Q4)*100</f>
        <v>87.387557996401853</v>
      </c>
      <c r="AA4" s="223" t="str">
        <f>IF(OR(Y4&lt;90,Y4&gt;150),"X","")</f>
        <v>X</v>
      </c>
      <c r="AB4" s="224">
        <v>57</v>
      </c>
      <c r="AC4" s="224">
        <v>23</v>
      </c>
      <c r="AD4" s="224">
        <v>9229</v>
      </c>
      <c r="AE4" s="224">
        <v>89</v>
      </c>
      <c r="AF4" s="225">
        <v>1</v>
      </c>
      <c r="AG4" s="224">
        <v>84</v>
      </c>
      <c r="AH4" s="224">
        <v>126</v>
      </c>
      <c r="AI4" s="226" t="s">
        <v>2985</v>
      </c>
    </row>
    <row r="5" spans="1:37" ht="12.75" x14ac:dyDescent="0.2">
      <c r="A5" s="145" t="s">
        <v>72</v>
      </c>
      <c r="B5" s="145" t="s">
        <v>1225</v>
      </c>
      <c r="C5" s="145">
        <v>2022</v>
      </c>
      <c r="D5" s="145" t="s">
        <v>582</v>
      </c>
      <c r="E5" s="145" t="s">
        <v>112</v>
      </c>
      <c r="F5" s="145" t="s">
        <v>431</v>
      </c>
      <c r="G5" s="145" t="s">
        <v>152</v>
      </c>
      <c r="H5" s="145" t="s">
        <v>353</v>
      </c>
      <c r="I5" s="145" t="s">
        <v>1292</v>
      </c>
      <c r="J5" s="145" t="s">
        <v>1297</v>
      </c>
      <c r="K5" s="145" t="s">
        <v>1888</v>
      </c>
      <c r="L5" s="145" t="s">
        <v>1288</v>
      </c>
      <c r="M5" s="145" t="s">
        <v>364</v>
      </c>
      <c r="N5" s="145" t="s">
        <v>1886</v>
      </c>
      <c r="O5" s="145" t="s">
        <v>757</v>
      </c>
      <c r="P5" s="145" t="s">
        <v>184</v>
      </c>
      <c r="Q5" s="218">
        <v>20960.666666666668</v>
      </c>
      <c r="R5" s="218">
        <v>118</v>
      </c>
      <c r="S5" s="145" t="s">
        <v>1177</v>
      </c>
      <c r="T5" s="145" t="s">
        <v>1177</v>
      </c>
      <c r="U5" s="17" t="s">
        <v>1178</v>
      </c>
      <c r="V5" s="219"/>
      <c r="W5" s="220">
        <v>18846</v>
      </c>
      <c r="X5" s="221">
        <v>67</v>
      </c>
      <c r="Y5" s="222">
        <f t="shared" ref="Y5:Y12" si="0">(X5/R5)*100</f>
        <v>56.779661016949156</v>
      </c>
      <c r="Z5" s="222">
        <f t="shared" ref="Z5:Z12" si="1">(W5/Q5)*100</f>
        <v>89.911262364428609</v>
      </c>
      <c r="AA5" s="223" t="str">
        <f t="shared" ref="AA5:AA12" si="2">IF(OR(Y5&lt;90,Y5&gt;150),"X","")</f>
        <v>X</v>
      </c>
      <c r="AB5" s="224">
        <v>125</v>
      </c>
      <c r="AC5" s="224">
        <v>58</v>
      </c>
      <c r="AD5" s="224">
        <v>18846</v>
      </c>
      <c r="AE5" s="224">
        <v>67</v>
      </c>
      <c r="AF5" s="225">
        <v>1</v>
      </c>
      <c r="AG5" s="224">
        <v>0</v>
      </c>
      <c r="AH5" s="224">
        <v>105</v>
      </c>
      <c r="AI5" s="226" t="s">
        <v>2986</v>
      </c>
    </row>
    <row r="6" spans="1:37" ht="12.75" x14ac:dyDescent="0.2">
      <c r="A6" s="145" t="s">
        <v>72</v>
      </c>
      <c r="B6" s="145" t="s">
        <v>1225</v>
      </c>
      <c r="C6" s="145">
        <v>2022</v>
      </c>
      <c r="D6" s="145" t="s">
        <v>582</v>
      </c>
      <c r="E6" s="145" t="s">
        <v>112</v>
      </c>
      <c r="F6" s="145" t="s">
        <v>431</v>
      </c>
      <c r="G6" s="145" t="s">
        <v>152</v>
      </c>
      <c r="H6" s="145" t="s">
        <v>353</v>
      </c>
      <c r="I6" s="145" t="s">
        <v>1292</v>
      </c>
      <c r="J6" s="145" t="s">
        <v>1298</v>
      </c>
      <c r="K6" s="145" t="s">
        <v>1889</v>
      </c>
      <c r="L6" s="145" t="s">
        <v>1288</v>
      </c>
      <c r="M6" s="145" t="s">
        <v>364</v>
      </c>
      <c r="N6" s="145" t="s">
        <v>1886</v>
      </c>
      <c r="O6" s="145" t="s">
        <v>757</v>
      </c>
      <c r="P6" s="145" t="s">
        <v>184</v>
      </c>
      <c r="Q6" s="218">
        <v>6665.333333333333</v>
      </c>
      <c r="R6" s="218">
        <v>44</v>
      </c>
      <c r="S6" s="145" t="s">
        <v>1177</v>
      </c>
      <c r="T6" s="145" t="s">
        <v>1177</v>
      </c>
      <c r="U6" s="17" t="s">
        <v>1178</v>
      </c>
      <c r="V6" s="219"/>
      <c r="W6" s="220">
        <v>6151</v>
      </c>
      <c r="X6" s="221">
        <v>25</v>
      </c>
      <c r="Y6" s="222">
        <f t="shared" si="0"/>
        <v>56.81818181818182</v>
      </c>
      <c r="Z6" s="222">
        <f t="shared" si="1"/>
        <v>92.283456691338273</v>
      </c>
      <c r="AA6" s="223" t="str">
        <f t="shared" si="2"/>
        <v>X</v>
      </c>
      <c r="AB6" s="224">
        <v>72</v>
      </c>
      <c r="AC6" s="224">
        <v>24</v>
      </c>
      <c r="AD6" s="224">
        <v>6151</v>
      </c>
      <c r="AE6" s="224">
        <v>25</v>
      </c>
      <c r="AF6" s="225">
        <v>1</v>
      </c>
      <c r="AG6" s="224">
        <v>0</v>
      </c>
      <c r="AH6" s="224">
        <v>28</v>
      </c>
      <c r="AI6" s="226" t="s">
        <v>2986</v>
      </c>
    </row>
    <row r="7" spans="1:37" ht="12.75" x14ac:dyDescent="0.2">
      <c r="A7" s="145" t="s">
        <v>72</v>
      </c>
      <c r="B7" s="145" t="s">
        <v>1225</v>
      </c>
      <c r="C7" s="145">
        <v>2022</v>
      </c>
      <c r="D7" s="145" t="s">
        <v>582</v>
      </c>
      <c r="E7" s="145" t="s">
        <v>112</v>
      </c>
      <c r="F7" s="145" t="s">
        <v>431</v>
      </c>
      <c r="G7" s="145" t="s">
        <v>152</v>
      </c>
      <c r="H7" s="145" t="s">
        <v>353</v>
      </c>
      <c r="I7" s="145" t="s">
        <v>1292</v>
      </c>
      <c r="J7" s="145" t="s">
        <v>1299</v>
      </c>
      <c r="K7" s="145" t="s">
        <v>1890</v>
      </c>
      <c r="L7" s="145" t="s">
        <v>1300</v>
      </c>
      <c r="M7" s="145" t="s">
        <v>364</v>
      </c>
      <c r="N7" s="145" t="s">
        <v>1886</v>
      </c>
      <c r="O7" s="145" t="s">
        <v>770</v>
      </c>
      <c r="P7" s="145" t="s">
        <v>184</v>
      </c>
      <c r="Q7" s="218">
        <v>317.66666666666669</v>
      </c>
      <c r="R7" s="218">
        <v>8</v>
      </c>
      <c r="S7" s="145" t="s">
        <v>1177</v>
      </c>
      <c r="T7" s="145" t="s">
        <v>1177</v>
      </c>
      <c r="U7" s="17" t="s">
        <v>1178</v>
      </c>
      <c r="V7" s="219"/>
      <c r="W7" s="220">
        <v>274</v>
      </c>
      <c r="X7" s="221">
        <v>9</v>
      </c>
      <c r="Y7" s="222">
        <f t="shared" si="0"/>
        <v>112.5</v>
      </c>
      <c r="Z7" s="222">
        <f t="shared" si="1"/>
        <v>86.253934942287515</v>
      </c>
      <c r="AA7" s="223" t="str">
        <f t="shared" si="2"/>
        <v/>
      </c>
      <c r="AB7" s="224">
        <v>11</v>
      </c>
      <c r="AC7" s="224">
        <v>6</v>
      </c>
      <c r="AD7" s="224">
        <v>274</v>
      </c>
      <c r="AE7" s="224">
        <v>9</v>
      </c>
      <c r="AF7" s="225">
        <v>1</v>
      </c>
      <c r="AG7" s="224">
        <v>0</v>
      </c>
      <c r="AH7" s="224">
        <v>50</v>
      </c>
      <c r="AI7" s="227" t="s">
        <v>2428</v>
      </c>
    </row>
    <row r="8" spans="1:37" ht="12.75" x14ac:dyDescent="0.2">
      <c r="A8" s="145" t="s">
        <v>72</v>
      </c>
      <c r="B8" s="145" t="s">
        <v>1225</v>
      </c>
      <c r="C8" s="145">
        <v>2022</v>
      </c>
      <c r="D8" s="145" t="s">
        <v>582</v>
      </c>
      <c r="E8" s="145" t="s">
        <v>112</v>
      </c>
      <c r="F8" s="145" t="s">
        <v>431</v>
      </c>
      <c r="G8" s="145" t="s">
        <v>152</v>
      </c>
      <c r="H8" s="145" t="s">
        <v>353</v>
      </c>
      <c r="I8" s="145" t="s">
        <v>1292</v>
      </c>
      <c r="J8" s="145" t="s">
        <v>1301</v>
      </c>
      <c r="K8" s="145" t="s">
        <v>1891</v>
      </c>
      <c r="L8" s="145" t="s">
        <v>1294</v>
      </c>
      <c r="M8" s="228" t="s">
        <v>1497</v>
      </c>
      <c r="N8" s="228" t="s">
        <v>1497</v>
      </c>
      <c r="O8" s="228" t="s">
        <v>1497</v>
      </c>
      <c r="P8" s="228" t="s">
        <v>1497</v>
      </c>
      <c r="Q8" s="218">
        <v>81126.333333333328</v>
      </c>
      <c r="R8" s="229">
        <v>0</v>
      </c>
      <c r="S8" s="145" t="s">
        <v>1178</v>
      </c>
      <c r="T8" s="145" t="s">
        <v>1178</v>
      </c>
      <c r="U8" s="17" t="s">
        <v>1178</v>
      </c>
      <c r="V8" s="219"/>
      <c r="W8" s="220">
        <v>66046</v>
      </c>
      <c r="X8" s="221">
        <v>0</v>
      </c>
      <c r="Y8" s="222" t="e">
        <f t="shared" si="0"/>
        <v>#DIV/0!</v>
      </c>
      <c r="Z8" s="222">
        <f t="shared" si="1"/>
        <v>81.41129678402821</v>
      </c>
      <c r="AA8" s="223" t="e">
        <f t="shared" si="2"/>
        <v>#DIV/0!</v>
      </c>
      <c r="AB8" s="224">
        <v>1417</v>
      </c>
      <c r="AC8" s="224">
        <v>0</v>
      </c>
      <c r="AD8" s="224">
        <v>66046</v>
      </c>
      <c r="AE8" s="224">
        <v>0</v>
      </c>
      <c r="AF8" s="225">
        <v>0</v>
      </c>
      <c r="AG8" s="224">
        <v>0</v>
      </c>
      <c r="AH8" s="224">
        <v>0</v>
      </c>
      <c r="AI8" s="227" t="s">
        <v>2428</v>
      </c>
    </row>
    <row r="9" spans="1:37" ht="12.75" x14ac:dyDescent="0.2">
      <c r="A9" s="145" t="s">
        <v>72</v>
      </c>
      <c r="B9" s="145" t="s">
        <v>1225</v>
      </c>
      <c r="C9" s="145">
        <v>2022</v>
      </c>
      <c r="D9" s="145" t="s">
        <v>582</v>
      </c>
      <c r="E9" s="145" t="s">
        <v>112</v>
      </c>
      <c r="F9" s="145" t="s">
        <v>433</v>
      </c>
      <c r="G9" s="145" t="s">
        <v>152</v>
      </c>
      <c r="H9" s="145" t="s">
        <v>353</v>
      </c>
      <c r="I9" s="145" t="s">
        <v>1285</v>
      </c>
      <c r="J9" s="145" t="s">
        <v>1956</v>
      </c>
      <c r="K9" s="145" t="s">
        <v>1957</v>
      </c>
      <c r="L9" s="145" t="s">
        <v>1958</v>
      </c>
      <c r="M9" s="145" t="s">
        <v>364</v>
      </c>
      <c r="N9" s="145" t="s">
        <v>1286</v>
      </c>
      <c r="O9" s="145" t="s">
        <v>774</v>
      </c>
      <c r="P9" s="145" t="s">
        <v>178</v>
      </c>
      <c r="Q9" s="218">
        <v>4437</v>
      </c>
      <c r="R9" s="218">
        <v>884</v>
      </c>
      <c r="S9" s="145" t="s">
        <v>1178</v>
      </c>
      <c r="T9" s="145" t="s">
        <v>1178</v>
      </c>
      <c r="U9" s="17" t="s">
        <v>1178</v>
      </c>
      <c r="V9" s="219"/>
      <c r="W9" s="220">
        <v>4725</v>
      </c>
      <c r="X9" s="221">
        <v>734</v>
      </c>
      <c r="Y9" s="222">
        <f t="shared" si="0"/>
        <v>83.031674208144807</v>
      </c>
      <c r="Z9" s="222">
        <f t="shared" si="1"/>
        <v>106.49087221095334</v>
      </c>
      <c r="AA9" s="223" t="str">
        <f t="shared" si="2"/>
        <v>X</v>
      </c>
      <c r="AB9" s="221">
        <v>1470</v>
      </c>
      <c r="AC9" s="221">
        <v>373</v>
      </c>
      <c r="AD9" s="221">
        <v>80990</v>
      </c>
      <c r="AE9" s="221">
        <v>1165</v>
      </c>
      <c r="AF9" s="230">
        <v>0</v>
      </c>
      <c r="AG9" s="224">
        <v>0</v>
      </c>
      <c r="AH9" s="221">
        <v>112</v>
      </c>
      <c r="AI9" s="231" t="s">
        <v>2988</v>
      </c>
      <c r="AK9" s="232"/>
    </row>
    <row r="10" spans="1:37" ht="12.75" x14ac:dyDescent="0.2">
      <c r="A10" s="145" t="s">
        <v>72</v>
      </c>
      <c r="B10" s="145" t="s">
        <v>1225</v>
      </c>
      <c r="C10" s="145">
        <v>2022</v>
      </c>
      <c r="D10" s="145" t="s">
        <v>582</v>
      </c>
      <c r="E10" s="145" t="s">
        <v>112</v>
      </c>
      <c r="F10" s="145" t="s">
        <v>433</v>
      </c>
      <c r="G10" s="145" t="s">
        <v>152</v>
      </c>
      <c r="H10" s="145" t="s">
        <v>353</v>
      </c>
      <c r="I10" s="145" t="s">
        <v>1285</v>
      </c>
      <c r="J10" s="145" t="s">
        <v>1287</v>
      </c>
      <c r="K10" s="145" t="s">
        <v>1959</v>
      </c>
      <c r="L10" s="145" t="s">
        <v>1960</v>
      </c>
      <c r="M10" s="145" t="s">
        <v>364</v>
      </c>
      <c r="N10" s="145" t="s">
        <v>1286</v>
      </c>
      <c r="O10" s="145" t="s">
        <v>774</v>
      </c>
      <c r="P10" s="145" t="s">
        <v>178</v>
      </c>
      <c r="Q10" s="218">
        <v>1305</v>
      </c>
      <c r="R10" s="218">
        <v>260</v>
      </c>
      <c r="S10" s="145" t="s">
        <v>1178</v>
      </c>
      <c r="T10" s="145" t="s">
        <v>1178</v>
      </c>
      <c r="U10" s="17" t="s">
        <v>1178</v>
      </c>
      <c r="V10" s="219"/>
      <c r="W10" s="220">
        <v>978</v>
      </c>
      <c r="X10" s="221">
        <v>161</v>
      </c>
      <c r="Y10" s="222">
        <f t="shared" si="0"/>
        <v>61.923076923076927</v>
      </c>
      <c r="Z10" s="222">
        <f t="shared" si="1"/>
        <v>74.94252873563218</v>
      </c>
      <c r="AA10" s="223" t="str">
        <f t="shared" si="2"/>
        <v>X</v>
      </c>
      <c r="AB10" s="221">
        <v>269</v>
      </c>
      <c r="AC10" s="221">
        <v>100</v>
      </c>
      <c r="AD10" s="221">
        <v>13823</v>
      </c>
      <c r="AE10" s="221">
        <v>285</v>
      </c>
      <c r="AF10" s="230">
        <v>0</v>
      </c>
      <c r="AG10" s="224">
        <v>0</v>
      </c>
      <c r="AH10" s="221">
        <v>81</v>
      </c>
      <c r="AI10" s="233" t="s">
        <v>2989</v>
      </c>
      <c r="AK10" s="232"/>
    </row>
    <row r="11" spans="1:37" ht="12.75" x14ac:dyDescent="0.2">
      <c r="A11" s="145" t="s">
        <v>72</v>
      </c>
      <c r="B11" s="145" t="s">
        <v>1225</v>
      </c>
      <c r="C11" s="145">
        <v>2022</v>
      </c>
      <c r="D11" s="145" t="s">
        <v>582</v>
      </c>
      <c r="E11" s="145" t="s">
        <v>112</v>
      </c>
      <c r="F11" s="145" t="s">
        <v>433</v>
      </c>
      <c r="G11" s="145" t="s">
        <v>152</v>
      </c>
      <c r="H11" s="145" t="s">
        <v>353</v>
      </c>
      <c r="I11" s="145" t="s">
        <v>1285</v>
      </c>
      <c r="J11" s="145" t="s">
        <v>1961</v>
      </c>
      <c r="K11" s="145" t="s">
        <v>1963</v>
      </c>
      <c r="L11" s="145" t="s">
        <v>1962</v>
      </c>
      <c r="M11" s="145" t="s">
        <v>364</v>
      </c>
      <c r="N11" s="145" t="s">
        <v>1286</v>
      </c>
      <c r="O11" s="145" t="s">
        <v>774</v>
      </c>
      <c r="P11" s="145" t="s">
        <v>178</v>
      </c>
      <c r="Q11" s="218">
        <v>1566</v>
      </c>
      <c r="R11" s="218">
        <v>312</v>
      </c>
      <c r="S11" s="145" t="s">
        <v>1178</v>
      </c>
      <c r="T11" s="145" t="s">
        <v>1178</v>
      </c>
      <c r="U11" s="17" t="s">
        <v>1178</v>
      </c>
      <c r="V11" s="219"/>
      <c r="W11" s="220">
        <v>722</v>
      </c>
      <c r="X11" s="221">
        <v>135</v>
      </c>
      <c r="Y11" s="222">
        <f t="shared" si="0"/>
        <v>43.269230769230774</v>
      </c>
      <c r="Z11" s="222">
        <f t="shared" si="1"/>
        <v>46.104725415070241</v>
      </c>
      <c r="AA11" s="223" t="str">
        <f t="shared" si="2"/>
        <v>X</v>
      </c>
      <c r="AB11" s="221">
        <v>68</v>
      </c>
      <c r="AC11" s="221">
        <v>49</v>
      </c>
      <c r="AD11" s="221">
        <v>1244</v>
      </c>
      <c r="AE11" s="221">
        <v>135</v>
      </c>
      <c r="AF11" s="230">
        <v>0</v>
      </c>
      <c r="AG11" s="224">
        <v>0</v>
      </c>
      <c r="AH11" s="221">
        <v>79</v>
      </c>
      <c r="AI11" s="233" t="s">
        <v>2990</v>
      </c>
      <c r="AK11" s="232"/>
    </row>
    <row r="12" spans="1:37" ht="12.75" x14ac:dyDescent="0.2">
      <c r="A12" s="145" t="s">
        <v>72</v>
      </c>
      <c r="B12" s="145" t="s">
        <v>1225</v>
      </c>
      <c r="C12" s="145">
        <v>2022</v>
      </c>
      <c r="D12" s="145" t="s">
        <v>582</v>
      </c>
      <c r="E12" s="145" t="s">
        <v>112</v>
      </c>
      <c r="F12" s="145" t="s">
        <v>433</v>
      </c>
      <c r="G12" s="145" t="s">
        <v>152</v>
      </c>
      <c r="H12" s="145" t="s">
        <v>353</v>
      </c>
      <c r="I12" s="145" t="s">
        <v>1285</v>
      </c>
      <c r="J12" s="145" t="s">
        <v>1289</v>
      </c>
      <c r="K12" s="145" t="s">
        <v>1290</v>
      </c>
      <c r="L12" s="145" t="s">
        <v>1958</v>
      </c>
      <c r="M12" s="228" t="s">
        <v>1497</v>
      </c>
      <c r="N12" s="228" t="s">
        <v>1497</v>
      </c>
      <c r="O12" s="228" t="s">
        <v>1497</v>
      </c>
      <c r="P12" s="228" t="s">
        <v>1497</v>
      </c>
      <c r="Q12" s="218">
        <v>28971</v>
      </c>
      <c r="R12" s="229">
        <v>0</v>
      </c>
      <c r="S12" s="145" t="s">
        <v>1178</v>
      </c>
      <c r="T12" s="145" t="s">
        <v>1178</v>
      </c>
      <c r="U12" s="17" t="s">
        <v>1178</v>
      </c>
      <c r="V12" s="219"/>
      <c r="W12" s="220">
        <v>11628</v>
      </c>
      <c r="X12" s="221">
        <v>0</v>
      </c>
      <c r="Y12" s="222" t="e">
        <f t="shared" si="0"/>
        <v>#DIV/0!</v>
      </c>
      <c r="Z12" s="222">
        <f t="shared" si="1"/>
        <v>40.136688412550484</v>
      </c>
      <c r="AA12" s="223" t="e">
        <f t="shared" si="2"/>
        <v>#DIV/0!</v>
      </c>
      <c r="AB12" s="221">
        <v>1535</v>
      </c>
      <c r="AC12" s="221">
        <v>0</v>
      </c>
      <c r="AD12" s="221">
        <v>76198</v>
      </c>
      <c r="AE12" s="221">
        <v>0</v>
      </c>
      <c r="AF12" s="230">
        <v>0</v>
      </c>
      <c r="AG12" s="224">
        <v>0</v>
      </c>
      <c r="AH12" s="221">
        <v>0</v>
      </c>
      <c r="AI12" s="233"/>
    </row>
    <row r="13" spans="1:37" s="21" customFormat="1" ht="12.75" x14ac:dyDescent="0.2">
      <c r="A13" s="145" t="s">
        <v>72</v>
      </c>
      <c r="B13" s="145" t="s">
        <v>1225</v>
      </c>
      <c r="C13" s="145">
        <v>2022</v>
      </c>
      <c r="D13" s="145" t="s">
        <v>582</v>
      </c>
      <c r="E13" s="145" t="s">
        <v>112</v>
      </c>
      <c r="F13" s="145" t="s">
        <v>433</v>
      </c>
      <c r="G13" s="145" t="s">
        <v>152</v>
      </c>
      <c r="H13" s="145" t="s">
        <v>353</v>
      </c>
      <c r="I13" s="145" t="s">
        <v>1916</v>
      </c>
      <c r="J13" s="145" t="s">
        <v>1917</v>
      </c>
      <c r="K13" s="145" t="s">
        <v>1918</v>
      </c>
      <c r="L13" s="145" t="s">
        <v>1951</v>
      </c>
      <c r="M13" s="145" t="s">
        <v>366</v>
      </c>
      <c r="N13" s="145" t="s">
        <v>1919</v>
      </c>
      <c r="O13" s="145" t="s">
        <v>770</v>
      </c>
      <c r="P13" s="145" t="s">
        <v>178</v>
      </c>
      <c r="Q13" s="145">
        <v>120</v>
      </c>
      <c r="R13" s="145">
        <v>31</v>
      </c>
      <c r="S13" s="145" t="s">
        <v>1178</v>
      </c>
      <c r="T13" s="145" t="s">
        <v>1178</v>
      </c>
      <c r="U13" s="17" t="s">
        <v>1178</v>
      </c>
      <c r="V13" s="145"/>
      <c r="W13" s="220">
        <v>61</v>
      </c>
      <c r="X13" s="221">
        <v>35</v>
      </c>
      <c r="Y13" s="222">
        <f t="shared" ref="Y13:Y23" si="3">(X13/R13)*100</f>
        <v>112.90322580645163</v>
      </c>
      <c r="Z13" s="222">
        <f t="shared" ref="Z13:Z23" si="4">(W13/Q13)*100</f>
        <v>50.833333333333329</v>
      </c>
      <c r="AA13" s="223" t="str">
        <f t="shared" ref="AA13:AA23" si="5">IF(OR(Y13&lt;90,Y13&gt;150),"X","")</f>
        <v/>
      </c>
      <c r="AB13" s="221">
        <v>8</v>
      </c>
      <c r="AC13" s="221">
        <v>7</v>
      </c>
      <c r="AD13" s="221">
        <v>233</v>
      </c>
      <c r="AE13" s="221">
        <v>35</v>
      </c>
      <c r="AF13" s="230">
        <v>0</v>
      </c>
      <c r="AG13" s="224">
        <v>0</v>
      </c>
      <c r="AH13" s="221">
        <v>45</v>
      </c>
      <c r="AI13" s="233" t="s">
        <v>2731</v>
      </c>
    </row>
    <row r="14" spans="1:37" s="21" customFormat="1" ht="12.75" x14ac:dyDescent="0.2">
      <c r="A14" s="145" t="s">
        <v>72</v>
      </c>
      <c r="B14" s="145" t="s">
        <v>1225</v>
      </c>
      <c r="C14" s="145">
        <v>2022</v>
      </c>
      <c r="D14" s="145" t="s">
        <v>582</v>
      </c>
      <c r="E14" s="145" t="s">
        <v>112</v>
      </c>
      <c r="F14" s="145" t="s">
        <v>433</v>
      </c>
      <c r="G14" s="145" t="s">
        <v>152</v>
      </c>
      <c r="H14" s="145" t="s">
        <v>353</v>
      </c>
      <c r="I14" s="145" t="s">
        <v>1916</v>
      </c>
      <c r="J14" s="145" t="s">
        <v>1920</v>
      </c>
      <c r="K14" s="145" t="s">
        <v>1921</v>
      </c>
      <c r="L14" s="145" t="s">
        <v>1952</v>
      </c>
      <c r="M14" s="145" t="s">
        <v>366</v>
      </c>
      <c r="N14" s="145" t="s">
        <v>1919</v>
      </c>
      <c r="O14" s="145" t="s">
        <v>770</v>
      </c>
      <c r="P14" s="145" t="s">
        <v>178</v>
      </c>
      <c r="Q14" s="145">
        <v>158</v>
      </c>
      <c r="R14" s="145">
        <v>18</v>
      </c>
      <c r="S14" s="145" t="s">
        <v>1178</v>
      </c>
      <c r="T14" s="145" t="s">
        <v>1178</v>
      </c>
      <c r="U14" s="17" t="s">
        <v>1178</v>
      </c>
      <c r="V14" s="145"/>
      <c r="W14" s="220">
        <v>148</v>
      </c>
      <c r="X14" s="221">
        <v>24</v>
      </c>
      <c r="Y14" s="222">
        <f t="shared" si="3"/>
        <v>133.33333333333331</v>
      </c>
      <c r="Z14" s="222">
        <f t="shared" si="4"/>
        <v>93.670886075949369</v>
      </c>
      <c r="AA14" s="223" t="str">
        <f t="shared" si="5"/>
        <v/>
      </c>
      <c r="AB14" s="221">
        <v>5</v>
      </c>
      <c r="AC14" s="221">
        <v>3</v>
      </c>
      <c r="AD14" s="221">
        <v>431</v>
      </c>
      <c r="AE14" s="221">
        <v>29</v>
      </c>
      <c r="AF14" s="230">
        <v>0</v>
      </c>
      <c r="AG14" s="224">
        <v>0</v>
      </c>
      <c r="AH14" s="221">
        <v>28</v>
      </c>
      <c r="AI14" s="233" t="s">
        <v>2732</v>
      </c>
    </row>
    <row r="15" spans="1:37" s="21" customFormat="1" ht="12.75" x14ac:dyDescent="0.2">
      <c r="A15" s="145" t="s">
        <v>72</v>
      </c>
      <c r="B15" s="145" t="s">
        <v>1225</v>
      </c>
      <c r="C15" s="145">
        <v>2022</v>
      </c>
      <c r="D15" s="145" t="s">
        <v>582</v>
      </c>
      <c r="E15" s="145" t="s">
        <v>112</v>
      </c>
      <c r="F15" s="145" t="s">
        <v>433</v>
      </c>
      <c r="G15" s="145" t="s">
        <v>152</v>
      </c>
      <c r="H15" s="145" t="s">
        <v>353</v>
      </c>
      <c r="I15" s="145" t="s">
        <v>1916</v>
      </c>
      <c r="J15" s="145" t="s">
        <v>1922</v>
      </c>
      <c r="K15" s="145" t="s">
        <v>1923</v>
      </c>
      <c r="L15" s="145" t="s">
        <v>1953</v>
      </c>
      <c r="M15" s="145" t="s">
        <v>366</v>
      </c>
      <c r="N15" s="145" t="s">
        <v>1919</v>
      </c>
      <c r="O15" s="145" t="s">
        <v>770</v>
      </c>
      <c r="P15" s="145" t="s">
        <v>178</v>
      </c>
      <c r="Q15" s="145">
        <v>579</v>
      </c>
      <c r="R15" s="145">
        <v>229</v>
      </c>
      <c r="S15" s="145" t="s">
        <v>1178</v>
      </c>
      <c r="T15" s="145" t="s">
        <v>1178</v>
      </c>
      <c r="U15" s="17" t="s">
        <v>1178</v>
      </c>
      <c r="V15" s="234"/>
      <c r="W15" s="220">
        <v>479</v>
      </c>
      <c r="X15" s="221">
        <v>158</v>
      </c>
      <c r="Y15" s="222">
        <f t="shared" si="3"/>
        <v>68.995633187772938</v>
      </c>
      <c r="Z15" s="222">
        <f t="shared" si="4"/>
        <v>82.72884283246978</v>
      </c>
      <c r="AA15" s="223" t="str">
        <f t="shared" si="5"/>
        <v>X</v>
      </c>
      <c r="AB15" s="221">
        <v>112</v>
      </c>
      <c r="AC15" s="221">
        <v>88</v>
      </c>
      <c r="AD15" s="221">
        <v>1959</v>
      </c>
      <c r="AE15" s="221">
        <v>467</v>
      </c>
      <c r="AF15" s="230">
        <v>0</v>
      </c>
      <c r="AG15" s="224">
        <v>0</v>
      </c>
      <c r="AH15" s="221">
        <v>23</v>
      </c>
      <c r="AI15" s="233" t="s">
        <v>2736</v>
      </c>
    </row>
    <row r="16" spans="1:37" s="21" customFormat="1" ht="12.75" x14ac:dyDescent="0.2">
      <c r="A16" s="145" t="s">
        <v>72</v>
      </c>
      <c r="B16" s="145" t="s">
        <v>1225</v>
      </c>
      <c r="C16" s="145">
        <v>2022</v>
      </c>
      <c r="D16" s="145" t="s">
        <v>582</v>
      </c>
      <c r="E16" s="145" t="s">
        <v>112</v>
      </c>
      <c r="F16" s="145" t="s">
        <v>433</v>
      </c>
      <c r="G16" s="145" t="s">
        <v>152</v>
      </c>
      <c r="H16" s="145" t="s">
        <v>353</v>
      </c>
      <c r="I16" s="145" t="s">
        <v>1916</v>
      </c>
      <c r="J16" s="145" t="s">
        <v>1924</v>
      </c>
      <c r="K16" s="145" t="s">
        <v>1925</v>
      </c>
      <c r="L16" s="145" t="s">
        <v>1954</v>
      </c>
      <c r="M16" s="145" t="s">
        <v>366</v>
      </c>
      <c r="N16" s="145" t="s">
        <v>1919</v>
      </c>
      <c r="O16" s="145" t="s">
        <v>770</v>
      </c>
      <c r="P16" s="145" t="s">
        <v>178</v>
      </c>
      <c r="Q16" s="145">
        <v>870</v>
      </c>
      <c r="R16" s="145">
        <v>151</v>
      </c>
      <c r="S16" s="145" t="s">
        <v>1178</v>
      </c>
      <c r="T16" s="145" t="s">
        <v>1178</v>
      </c>
      <c r="U16" s="17" t="s">
        <v>1178</v>
      </c>
      <c r="V16" s="145"/>
      <c r="W16" s="220">
        <v>843</v>
      </c>
      <c r="X16" s="221">
        <v>113</v>
      </c>
      <c r="Y16" s="222">
        <f t="shared" si="3"/>
        <v>74.83443708609272</v>
      </c>
      <c r="Z16" s="222">
        <f t="shared" si="4"/>
        <v>96.896551724137936</v>
      </c>
      <c r="AA16" s="223" t="str">
        <f t="shared" si="5"/>
        <v>X</v>
      </c>
      <c r="AB16" s="221">
        <v>52</v>
      </c>
      <c r="AC16" s="221">
        <v>49</v>
      </c>
      <c r="AD16" s="221">
        <v>2411</v>
      </c>
      <c r="AE16" s="221">
        <v>217</v>
      </c>
      <c r="AF16" s="230">
        <v>0</v>
      </c>
      <c r="AG16" s="224">
        <v>0</v>
      </c>
      <c r="AH16" s="221">
        <v>66</v>
      </c>
      <c r="AI16" s="233" t="s">
        <v>2733</v>
      </c>
    </row>
    <row r="17" spans="1:35" s="21" customFormat="1" ht="12.75" x14ac:dyDescent="0.2">
      <c r="A17" s="145" t="s">
        <v>72</v>
      </c>
      <c r="B17" s="145" t="s">
        <v>1225</v>
      </c>
      <c r="C17" s="145">
        <v>2022</v>
      </c>
      <c r="D17" s="145" t="s">
        <v>582</v>
      </c>
      <c r="E17" s="145" t="s">
        <v>112</v>
      </c>
      <c r="F17" s="145" t="s">
        <v>433</v>
      </c>
      <c r="G17" s="145" t="s">
        <v>152</v>
      </c>
      <c r="H17" s="145" t="s">
        <v>353</v>
      </c>
      <c r="I17" s="145" t="s">
        <v>1916</v>
      </c>
      <c r="J17" s="145" t="s">
        <v>1926</v>
      </c>
      <c r="K17" s="145" t="s">
        <v>1927</v>
      </c>
      <c r="L17" s="145" t="s">
        <v>1955</v>
      </c>
      <c r="M17" s="145" t="s">
        <v>366</v>
      </c>
      <c r="N17" s="145" t="s">
        <v>1919</v>
      </c>
      <c r="O17" s="145" t="s">
        <v>770</v>
      </c>
      <c r="P17" s="145" t="s">
        <v>178</v>
      </c>
      <c r="Q17" s="145">
        <v>186</v>
      </c>
      <c r="R17" s="145">
        <v>32</v>
      </c>
      <c r="S17" s="145" t="s">
        <v>1178</v>
      </c>
      <c r="T17" s="145" t="s">
        <v>1178</v>
      </c>
      <c r="U17" s="17" t="s">
        <v>1178</v>
      </c>
      <c r="V17" s="145"/>
      <c r="W17" s="220">
        <v>140</v>
      </c>
      <c r="X17" s="221">
        <v>36</v>
      </c>
      <c r="Y17" s="222">
        <f t="shared" si="3"/>
        <v>112.5</v>
      </c>
      <c r="Z17" s="222">
        <f t="shared" si="4"/>
        <v>75.268817204301072</v>
      </c>
      <c r="AA17" s="223" t="str">
        <f t="shared" si="5"/>
        <v/>
      </c>
      <c r="AB17" s="221">
        <v>19</v>
      </c>
      <c r="AC17" s="221">
        <v>16</v>
      </c>
      <c r="AD17" s="221">
        <v>441</v>
      </c>
      <c r="AE17" s="221">
        <v>57</v>
      </c>
      <c r="AF17" s="230">
        <v>0</v>
      </c>
      <c r="AG17" s="224">
        <v>0</v>
      </c>
      <c r="AH17" s="221">
        <v>4</v>
      </c>
      <c r="AI17" s="233" t="s">
        <v>2732</v>
      </c>
    </row>
    <row r="18" spans="1:35" s="21" customFormat="1" ht="12.75" x14ac:dyDescent="0.2">
      <c r="A18" s="145" t="s">
        <v>72</v>
      </c>
      <c r="B18" s="145" t="s">
        <v>1225</v>
      </c>
      <c r="C18" s="145">
        <v>2022</v>
      </c>
      <c r="D18" s="145" t="s">
        <v>582</v>
      </c>
      <c r="E18" s="145" t="s">
        <v>112</v>
      </c>
      <c r="F18" s="145" t="s">
        <v>433</v>
      </c>
      <c r="G18" s="145" t="s">
        <v>152</v>
      </c>
      <c r="H18" s="145" t="s">
        <v>353</v>
      </c>
      <c r="I18" s="145" t="s">
        <v>1916</v>
      </c>
      <c r="J18" s="145" t="s">
        <v>1928</v>
      </c>
      <c r="K18" s="145" t="s">
        <v>1929</v>
      </c>
      <c r="L18" s="145" t="s">
        <v>1952</v>
      </c>
      <c r="M18" s="145" t="s">
        <v>366</v>
      </c>
      <c r="N18" s="145" t="s">
        <v>1919</v>
      </c>
      <c r="O18" s="145" t="s">
        <v>770</v>
      </c>
      <c r="P18" s="145" t="s">
        <v>178</v>
      </c>
      <c r="Q18" s="145">
        <v>40</v>
      </c>
      <c r="R18" s="235">
        <v>0</v>
      </c>
      <c r="S18" s="145" t="s">
        <v>1178</v>
      </c>
      <c r="T18" s="145" t="s">
        <v>1178</v>
      </c>
      <c r="U18" s="17" t="s">
        <v>1178</v>
      </c>
      <c r="V18" s="145" t="s">
        <v>1930</v>
      </c>
      <c r="W18" s="220">
        <v>34</v>
      </c>
      <c r="X18" s="221">
        <v>21</v>
      </c>
      <c r="Y18" s="222" t="e">
        <f>(X18/R18)*100</f>
        <v>#DIV/0!</v>
      </c>
      <c r="Z18" s="222">
        <f t="shared" si="4"/>
        <v>85</v>
      </c>
      <c r="AA18" s="223" t="e">
        <f t="shared" si="5"/>
        <v>#DIV/0!</v>
      </c>
      <c r="AB18" s="221">
        <v>4</v>
      </c>
      <c r="AC18" s="221">
        <v>0</v>
      </c>
      <c r="AD18" s="221">
        <v>37</v>
      </c>
      <c r="AE18" s="221">
        <v>29</v>
      </c>
      <c r="AF18" s="230">
        <v>0</v>
      </c>
      <c r="AG18" s="224">
        <v>0</v>
      </c>
      <c r="AH18" s="221">
        <v>30</v>
      </c>
      <c r="AI18" s="233" t="s">
        <v>2734</v>
      </c>
    </row>
    <row r="19" spans="1:35" s="21" customFormat="1" ht="12.75" x14ac:dyDescent="0.2">
      <c r="A19" s="145" t="s">
        <v>72</v>
      </c>
      <c r="B19" s="145" t="s">
        <v>1225</v>
      </c>
      <c r="C19" s="145">
        <v>2022</v>
      </c>
      <c r="D19" s="145" t="s">
        <v>582</v>
      </c>
      <c r="E19" s="145" t="s">
        <v>112</v>
      </c>
      <c r="F19" s="145" t="s">
        <v>433</v>
      </c>
      <c r="G19" s="145" t="s">
        <v>152</v>
      </c>
      <c r="H19" s="145" t="s">
        <v>353</v>
      </c>
      <c r="I19" s="145" t="s">
        <v>1916</v>
      </c>
      <c r="J19" s="145" t="s">
        <v>1931</v>
      </c>
      <c r="K19" s="145" t="s">
        <v>1932</v>
      </c>
      <c r="L19" s="145" t="s">
        <v>1951</v>
      </c>
      <c r="M19" s="145" t="s">
        <v>366</v>
      </c>
      <c r="N19" s="145" t="s">
        <v>1919</v>
      </c>
      <c r="O19" s="145" t="s">
        <v>770</v>
      </c>
      <c r="P19" s="145" t="s">
        <v>178</v>
      </c>
      <c r="Q19" s="145">
        <v>97</v>
      </c>
      <c r="R19" s="235">
        <v>0</v>
      </c>
      <c r="S19" s="145" t="s">
        <v>1178</v>
      </c>
      <c r="T19" s="145" t="s">
        <v>1178</v>
      </c>
      <c r="U19" s="17" t="s">
        <v>1178</v>
      </c>
      <c r="V19" s="145" t="s">
        <v>1933</v>
      </c>
      <c r="W19" s="220">
        <v>61</v>
      </c>
      <c r="X19" s="221">
        <v>0</v>
      </c>
      <c r="Y19" s="222" t="e">
        <f t="shared" si="3"/>
        <v>#DIV/0!</v>
      </c>
      <c r="Z19" s="222">
        <f t="shared" si="4"/>
        <v>62.886597938144327</v>
      </c>
      <c r="AA19" s="223" t="e">
        <f t="shared" si="5"/>
        <v>#DIV/0!</v>
      </c>
      <c r="AB19" s="221">
        <v>5</v>
      </c>
      <c r="AC19" s="221">
        <v>0</v>
      </c>
      <c r="AD19" s="221">
        <v>123</v>
      </c>
      <c r="AE19" s="221">
        <v>0</v>
      </c>
      <c r="AF19" s="230">
        <v>0</v>
      </c>
      <c r="AG19" s="224">
        <v>0</v>
      </c>
      <c r="AH19" s="221">
        <v>0</v>
      </c>
      <c r="AI19" s="233" t="s">
        <v>2732</v>
      </c>
    </row>
    <row r="20" spans="1:35" s="21" customFormat="1" ht="12.75" x14ac:dyDescent="0.2">
      <c r="A20" s="145" t="s">
        <v>72</v>
      </c>
      <c r="B20" s="145" t="s">
        <v>1225</v>
      </c>
      <c r="C20" s="145">
        <v>2022</v>
      </c>
      <c r="D20" s="145" t="s">
        <v>582</v>
      </c>
      <c r="E20" s="145" t="s">
        <v>112</v>
      </c>
      <c r="F20" s="145" t="s">
        <v>433</v>
      </c>
      <c r="G20" s="145" t="s">
        <v>152</v>
      </c>
      <c r="H20" s="145" t="s">
        <v>353</v>
      </c>
      <c r="I20" s="145" t="s">
        <v>1916</v>
      </c>
      <c r="J20" s="145" t="s">
        <v>1934</v>
      </c>
      <c r="K20" s="145" t="s">
        <v>1935</v>
      </c>
      <c r="L20" s="145" t="s">
        <v>1955</v>
      </c>
      <c r="M20" s="145" t="s">
        <v>366</v>
      </c>
      <c r="N20" s="145" t="s">
        <v>1919</v>
      </c>
      <c r="O20" s="145" t="s">
        <v>770</v>
      </c>
      <c r="P20" s="145" t="s">
        <v>178</v>
      </c>
      <c r="Q20" s="145">
        <v>279</v>
      </c>
      <c r="R20" s="235">
        <v>0</v>
      </c>
      <c r="S20" s="145" t="s">
        <v>1178</v>
      </c>
      <c r="T20" s="145" t="s">
        <v>1178</v>
      </c>
      <c r="U20" s="17" t="s">
        <v>1178</v>
      </c>
      <c r="V20" s="145"/>
      <c r="W20" s="220">
        <v>57</v>
      </c>
      <c r="X20" s="221">
        <v>0</v>
      </c>
      <c r="Y20" s="222" t="e">
        <f t="shared" si="3"/>
        <v>#DIV/0!</v>
      </c>
      <c r="Z20" s="222">
        <f t="shared" si="4"/>
        <v>20.43010752688172</v>
      </c>
      <c r="AA20" s="223" t="e">
        <f t="shared" si="5"/>
        <v>#DIV/0!</v>
      </c>
      <c r="AB20" s="221">
        <v>6</v>
      </c>
      <c r="AC20" s="221">
        <v>0</v>
      </c>
      <c r="AD20" s="221">
        <v>65</v>
      </c>
      <c r="AE20" s="221">
        <v>0</v>
      </c>
      <c r="AF20" s="230">
        <v>0</v>
      </c>
      <c r="AG20" s="224">
        <v>0</v>
      </c>
      <c r="AH20" s="221">
        <v>0</v>
      </c>
      <c r="AI20" s="233" t="s">
        <v>2732</v>
      </c>
    </row>
    <row r="21" spans="1:35" s="21" customFormat="1" ht="12.75" x14ac:dyDescent="0.2">
      <c r="A21" s="145" t="s">
        <v>72</v>
      </c>
      <c r="B21" s="145" t="s">
        <v>1225</v>
      </c>
      <c r="C21" s="145">
        <v>2022</v>
      </c>
      <c r="D21" s="145" t="s">
        <v>582</v>
      </c>
      <c r="E21" s="145" t="s">
        <v>112</v>
      </c>
      <c r="F21" s="145" t="s">
        <v>433</v>
      </c>
      <c r="G21" s="145" t="s">
        <v>152</v>
      </c>
      <c r="H21" s="145" t="s">
        <v>353</v>
      </c>
      <c r="I21" s="145" t="s">
        <v>1916</v>
      </c>
      <c r="J21" s="145" t="s">
        <v>1936</v>
      </c>
      <c r="K21" s="145" t="s">
        <v>1937</v>
      </c>
      <c r="L21" s="145" t="s">
        <v>1954</v>
      </c>
      <c r="M21" s="145" t="s">
        <v>366</v>
      </c>
      <c r="N21" s="145" t="s">
        <v>1919</v>
      </c>
      <c r="O21" s="145" t="s">
        <v>770</v>
      </c>
      <c r="P21" s="145" t="s">
        <v>178</v>
      </c>
      <c r="Q21" s="145">
        <v>26</v>
      </c>
      <c r="R21" s="235">
        <v>0</v>
      </c>
      <c r="S21" s="145" t="s">
        <v>1178</v>
      </c>
      <c r="T21" s="145" t="s">
        <v>1178</v>
      </c>
      <c r="U21" s="17" t="s">
        <v>1178</v>
      </c>
      <c r="V21" s="145" t="s">
        <v>1938</v>
      </c>
      <c r="W21" s="220">
        <v>41</v>
      </c>
      <c r="X21" s="221">
        <v>0</v>
      </c>
      <c r="Y21" s="222" t="e">
        <f t="shared" si="3"/>
        <v>#DIV/0!</v>
      </c>
      <c r="Z21" s="222">
        <f t="shared" si="4"/>
        <v>157.69230769230768</v>
      </c>
      <c r="AA21" s="223" t="e">
        <f t="shared" si="5"/>
        <v>#DIV/0!</v>
      </c>
      <c r="AB21" s="221">
        <v>7</v>
      </c>
      <c r="AC21" s="221">
        <v>0</v>
      </c>
      <c r="AD21" s="221">
        <v>63</v>
      </c>
      <c r="AE21" s="221">
        <v>0</v>
      </c>
      <c r="AF21" s="230">
        <v>0</v>
      </c>
      <c r="AG21" s="224">
        <v>0</v>
      </c>
      <c r="AH21" s="221">
        <v>0</v>
      </c>
      <c r="AI21" s="233" t="s">
        <v>2732</v>
      </c>
    </row>
    <row r="22" spans="1:35" s="21" customFormat="1" ht="12.75" x14ac:dyDescent="0.2">
      <c r="A22" s="145" t="s">
        <v>72</v>
      </c>
      <c r="B22" s="145" t="s">
        <v>1225</v>
      </c>
      <c r="C22" s="145">
        <v>2022</v>
      </c>
      <c r="D22" s="145" t="s">
        <v>582</v>
      </c>
      <c r="E22" s="145" t="s">
        <v>112</v>
      </c>
      <c r="F22" s="145" t="s">
        <v>433</v>
      </c>
      <c r="G22" s="145" t="s">
        <v>152</v>
      </c>
      <c r="H22" s="145" t="s">
        <v>353</v>
      </c>
      <c r="I22" s="145" t="s">
        <v>1916</v>
      </c>
      <c r="J22" s="145" t="s">
        <v>1939</v>
      </c>
      <c r="K22" s="145" t="s">
        <v>1940</v>
      </c>
      <c r="L22" s="145" t="s">
        <v>1954</v>
      </c>
      <c r="M22" s="145" t="s">
        <v>366</v>
      </c>
      <c r="N22" s="145" t="s">
        <v>1919</v>
      </c>
      <c r="O22" s="145" t="s">
        <v>770</v>
      </c>
      <c r="P22" s="145" t="s">
        <v>178</v>
      </c>
      <c r="Q22" s="145">
        <v>240</v>
      </c>
      <c r="R22" s="235">
        <v>0</v>
      </c>
      <c r="S22" s="145" t="s">
        <v>1178</v>
      </c>
      <c r="T22" s="145" t="s">
        <v>1178</v>
      </c>
      <c r="U22" s="17" t="s">
        <v>1178</v>
      </c>
      <c r="V22" s="145" t="s">
        <v>1941</v>
      </c>
      <c r="W22" s="220">
        <v>545</v>
      </c>
      <c r="X22" s="221">
        <v>0</v>
      </c>
      <c r="Y22" s="222" t="e">
        <f t="shared" si="3"/>
        <v>#DIV/0!</v>
      </c>
      <c r="Z22" s="222">
        <f t="shared" si="4"/>
        <v>227.08333333333334</v>
      </c>
      <c r="AA22" s="223" t="e">
        <f t="shared" si="5"/>
        <v>#DIV/0!</v>
      </c>
      <c r="AB22" s="221">
        <v>16</v>
      </c>
      <c r="AC22" s="221">
        <v>0</v>
      </c>
      <c r="AD22" s="221">
        <v>743</v>
      </c>
      <c r="AE22" s="221">
        <v>0</v>
      </c>
      <c r="AF22" s="230">
        <v>0</v>
      </c>
      <c r="AG22" s="224">
        <v>0</v>
      </c>
      <c r="AH22" s="221">
        <v>0</v>
      </c>
      <c r="AI22" s="233" t="s">
        <v>2732</v>
      </c>
    </row>
    <row r="23" spans="1:35" s="21" customFormat="1" ht="12.75" x14ac:dyDescent="0.2">
      <c r="A23" s="145" t="s">
        <v>72</v>
      </c>
      <c r="B23" s="145" t="s">
        <v>1225</v>
      </c>
      <c r="C23" s="145">
        <v>2022</v>
      </c>
      <c r="D23" s="145" t="s">
        <v>582</v>
      </c>
      <c r="E23" s="145" t="s">
        <v>112</v>
      </c>
      <c r="F23" s="145" t="s">
        <v>433</v>
      </c>
      <c r="G23" s="145" t="s">
        <v>152</v>
      </c>
      <c r="H23" s="145" t="s">
        <v>353</v>
      </c>
      <c r="I23" s="145" t="s">
        <v>1916</v>
      </c>
      <c r="J23" s="145" t="s">
        <v>1942</v>
      </c>
      <c r="K23" s="145" t="s">
        <v>1943</v>
      </c>
      <c r="L23" s="145" t="s">
        <v>1954</v>
      </c>
      <c r="M23" s="145" t="s">
        <v>366</v>
      </c>
      <c r="N23" s="145" t="s">
        <v>1919</v>
      </c>
      <c r="O23" s="145" t="s">
        <v>770</v>
      </c>
      <c r="P23" s="145" t="s">
        <v>178</v>
      </c>
      <c r="Q23" s="145">
        <v>90</v>
      </c>
      <c r="R23" s="235">
        <v>0</v>
      </c>
      <c r="S23" s="145" t="s">
        <v>1178</v>
      </c>
      <c r="T23" s="145" t="s">
        <v>1178</v>
      </c>
      <c r="U23" s="17" t="s">
        <v>1178</v>
      </c>
      <c r="V23" s="145" t="s">
        <v>1944</v>
      </c>
      <c r="W23" s="220">
        <v>31</v>
      </c>
      <c r="X23" s="221">
        <v>0</v>
      </c>
      <c r="Y23" s="222" t="e">
        <f t="shared" si="3"/>
        <v>#DIV/0!</v>
      </c>
      <c r="Z23" s="222">
        <f t="shared" si="4"/>
        <v>34.444444444444443</v>
      </c>
      <c r="AA23" s="223" t="e">
        <f t="shared" si="5"/>
        <v>#DIV/0!</v>
      </c>
      <c r="AB23" s="221">
        <v>4</v>
      </c>
      <c r="AC23" s="221">
        <v>0</v>
      </c>
      <c r="AD23" s="221">
        <v>31</v>
      </c>
      <c r="AE23" s="221">
        <v>0</v>
      </c>
      <c r="AF23" s="230">
        <v>0</v>
      </c>
      <c r="AG23" s="224">
        <v>0</v>
      </c>
      <c r="AH23" s="221">
        <v>0</v>
      </c>
      <c r="AI23" s="233" t="s">
        <v>2735</v>
      </c>
    </row>
    <row r="24" spans="1:35" s="21" customFormat="1" ht="12.75" x14ac:dyDescent="0.2">
      <c r="A24" s="145" t="s">
        <v>72</v>
      </c>
      <c r="B24" s="145" t="s">
        <v>1225</v>
      </c>
      <c r="C24" s="145">
        <v>2022</v>
      </c>
      <c r="D24" s="145" t="s">
        <v>582</v>
      </c>
      <c r="E24" s="145" t="s">
        <v>112</v>
      </c>
      <c r="F24" s="145" t="s">
        <v>431</v>
      </c>
      <c r="G24" s="145" t="s">
        <v>152</v>
      </c>
      <c r="H24" s="145" t="s">
        <v>353</v>
      </c>
      <c r="I24" s="145" t="s">
        <v>2061</v>
      </c>
      <c r="J24" s="145" t="s">
        <v>1917</v>
      </c>
      <c r="K24" s="145" t="s">
        <v>2062</v>
      </c>
      <c r="L24" s="145" t="s">
        <v>2063</v>
      </c>
      <c r="M24" s="145" t="s">
        <v>366</v>
      </c>
      <c r="N24" s="145" t="s">
        <v>2064</v>
      </c>
      <c r="O24" s="145" t="s">
        <v>770</v>
      </c>
      <c r="P24" s="145" t="s">
        <v>184</v>
      </c>
      <c r="Q24" s="145">
        <v>261</v>
      </c>
      <c r="R24" s="145">
        <v>18</v>
      </c>
      <c r="S24" s="145" t="s">
        <v>1177</v>
      </c>
      <c r="T24" s="145" t="s">
        <v>1177</v>
      </c>
      <c r="U24" s="17" t="s">
        <v>1178</v>
      </c>
      <c r="V24" s="145"/>
      <c r="W24" s="220">
        <v>205</v>
      </c>
      <c r="X24" s="221">
        <v>10</v>
      </c>
      <c r="Y24" s="222">
        <f t="shared" ref="Y24:Y29" si="6">(X24/R24)*100</f>
        <v>55.555555555555557</v>
      </c>
      <c r="Z24" s="222">
        <f t="shared" ref="Z24:Z29" si="7">(W24/Q24)*100</f>
        <v>78.544061302681996</v>
      </c>
      <c r="AA24" s="223" t="str">
        <f t="shared" ref="AA24:AA29" si="8">IF(OR(Y24&lt;90,Y24&gt;150),"X","")</f>
        <v>X</v>
      </c>
      <c r="AB24" s="221">
        <v>7</v>
      </c>
      <c r="AC24" s="221">
        <v>3</v>
      </c>
      <c r="AD24" s="221">
        <v>205</v>
      </c>
      <c r="AE24" s="221">
        <v>10</v>
      </c>
      <c r="AF24" s="230">
        <v>1</v>
      </c>
      <c r="AG24" s="221">
        <v>0</v>
      </c>
      <c r="AH24" s="221">
        <v>23</v>
      </c>
      <c r="AI24" s="233" t="s">
        <v>2737</v>
      </c>
    </row>
    <row r="25" spans="1:35" s="21" customFormat="1" ht="12.75" x14ac:dyDescent="0.2">
      <c r="A25" s="145" t="s">
        <v>72</v>
      </c>
      <c r="B25" s="145" t="s">
        <v>1225</v>
      </c>
      <c r="C25" s="145">
        <v>2022</v>
      </c>
      <c r="D25" s="145" t="s">
        <v>582</v>
      </c>
      <c r="E25" s="145" t="s">
        <v>112</v>
      </c>
      <c r="F25" s="145" t="s">
        <v>431</v>
      </c>
      <c r="G25" s="145" t="s">
        <v>152</v>
      </c>
      <c r="H25" s="145" t="s">
        <v>353</v>
      </c>
      <c r="I25" s="145" t="s">
        <v>2061</v>
      </c>
      <c r="J25" s="145" t="s">
        <v>1920</v>
      </c>
      <c r="K25" s="145" t="s">
        <v>2065</v>
      </c>
      <c r="L25" s="145" t="s">
        <v>2066</v>
      </c>
      <c r="M25" s="145" t="s">
        <v>366</v>
      </c>
      <c r="N25" s="145" t="s">
        <v>2064</v>
      </c>
      <c r="O25" s="145" t="s">
        <v>770</v>
      </c>
      <c r="P25" s="145" t="s">
        <v>184</v>
      </c>
      <c r="Q25" s="145">
        <v>277</v>
      </c>
      <c r="R25" s="145">
        <v>4</v>
      </c>
      <c r="S25" s="145" t="s">
        <v>1177</v>
      </c>
      <c r="T25" s="145" t="s">
        <v>1177</v>
      </c>
      <c r="U25" s="17" t="s">
        <v>1178</v>
      </c>
      <c r="V25" s="145"/>
      <c r="W25" s="220">
        <v>235</v>
      </c>
      <c r="X25" s="221">
        <v>3</v>
      </c>
      <c r="Y25" s="222">
        <f t="shared" si="6"/>
        <v>75</v>
      </c>
      <c r="Z25" s="222">
        <f t="shared" si="7"/>
        <v>84.837545126353788</v>
      </c>
      <c r="AA25" s="223" t="str">
        <f t="shared" si="8"/>
        <v>X</v>
      </c>
      <c r="AB25" s="221">
        <v>4</v>
      </c>
      <c r="AC25" s="221">
        <v>3</v>
      </c>
      <c r="AD25" s="221">
        <v>235</v>
      </c>
      <c r="AE25" s="221">
        <v>3</v>
      </c>
      <c r="AF25" s="230">
        <v>1</v>
      </c>
      <c r="AG25" s="221">
        <v>3</v>
      </c>
      <c r="AH25" s="221">
        <v>7</v>
      </c>
      <c r="AI25" s="233" t="s">
        <v>2738</v>
      </c>
    </row>
    <row r="26" spans="1:35" s="21" customFormat="1" ht="12.75" x14ac:dyDescent="0.2">
      <c r="A26" s="145" t="s">
        <v>72</v>
      </c>
      <c r="B26" s="145" t="s">
        <v>1225</v>
      </c>
      <c r="C26" s="145">
        <v>2022</v>
      </c>
      <c r="D26" s="145" t="s">
        <v>582</v>
      </c>
      <c r="E26" s="145" t="s">
        <v>112</v>
      </c>
      <c r="F26" s="145" t="s">
        <v>431</v>
      </c>
      <c r="G26" s="145" t="s">
        <v>152</v>
      </c>
      <c r="H26" s="145" t="s">
        <v>353</v>
      </c>
      <c r="I26" s="145" t="s">
        <v>2061</v>
      </c>
      <c r="J26" s="145" t="s">
        <v>1922</v>
      </c>
      <c r="K26" s="145" t="s">
        <v>2067</v>
      </c>
      <c r="L26" s="145" t="s">
        <v>2068</v>
      </c>
      <c r="M26" s="145" t="s">
        <v>366</v>
      </c>
      <c r="N26" s="145" t="s">
        <v>2064</v>
      </c>
      <c r="O26" s="145" t="s">
        <v>770</v>
      </c>
      <c r="P26" s="145" t="s">
        <v>184</v>
      </c>
      <c r="Q26" s="145">
        <v>1746</v>
      </c>
      <c r="R26" s="145">
        <v>5</v>
      </c>
      <c r="S26" s="145" t="s">
        <v>1177</v>
      </c>
      <c r="T26" s="145" t="s">
        <v>1177</v>
      </c>
      <c r="U26" s="17" t="s">
        <v>1178</v>
      </c>
      <c r="V26" s="145"/>
      <c r="W26" s="220">
        <v>1333</v>
      </c>
      <c r="X26" s="221">
        <v>5</v>
      </c>
      <c r="Y26" s="222">
        <f t="shared" si="6"/>
        <v>100</v>
      </c>
      <c r="Z26" s="222">
        <f t="shared" si="7"/>
        <v>76.345933562428399</v>
      </c>
      <c r="AA26" s="223" t="str">
        <f t="shared" si="8"/>
        <v/>
      </c>
      <c r="AB26" s="221">
        <v>133</v>
      </c>
      <c r="AC26" s="221">
        <v>5</v>
      </c>
      <c r="AD26" s="221">
        <v>2839</v>
      </c>
      <c r="AE26" s="221">
        <v>15</v>
      </c>
      <c r="AF26" s="230">
        <v>1</v>
      </c>
      <c r="AG26" s="221">
        <v>0</v>
      </c>
      <c r="AH26" s="221">
        <v>6</v>
      </c>
      <c r="AI26" s="233" t="s">
        <v>2428</v>
      </c>
    </row>
    <row r="27" spans="1:35" s="21" customFormat="1" ht="12.75" x14ac:dyDescent="0.2">
      <c r="A27" s="145" t="s">
        <v>72</v>
      </c>
      <c r="B27" s="145" t="s">
        <v>1225</v>
      </c>
      <c r="C27" s="145">
        <v>2022</v>
      </c>
      <c r="D27" s="145" t="s">
        <v>582</v>
      </c>
      <c r="E27" s="145" t="s">
        <v>112</v>
      </c>
      <c r="F27" s="145" t="s">
        <v>431</v>
      </c>
      <c r="G27" s="145" t="s">
        <v>152</v>
      </c>
      <c r="H27" s="145" t="s">
        <v>353</v>
      </c>
      <c r="I27" s="145" t="s">
        <v>2061</v>
      </c>
      <c r="J27" s="145" t="s">
        <v>1924</v>
      </c>
      <c r="K27" s="145" t="s">
        <v>2069</v>
      </c>
      <c r="L27" s="145" t="s">
        <v>2070</v>
      </c>
      <c r="M27" s="145" t="s">
        <v>366</v>
      </c>
      <c r="N27" s="145" t="s">
        <v>2064</v>
      </c>
      <c r="O27" s="145" t="s">
        <v>770</v>
      </c>
      <c r="P27" s="145" t="s">
        <v>184</v>
      </c>
      <c r="Q27" s="145">
        <v>5684</v>
      </c>
      <c r="R27" s="145">
        <v>20</v>
      </c>
      <c r="S27" s="145" t="s">
        <v>1177</v>
      </c>
      <c r="T27" s="145" t="s">
        <v>1177</v>
      </c>
      <c r="U27" s="17" t="s">
        <v>1178</v>
      </c>
      <c r="V27" s="145"/>
      <c r="W27" s="220">
        <v>2106</v>
      </c>
      <c r="X27" s="221">
        <v>16</v>
      </c>
      <c r="Y27" s="222">
        <f t="shared" si="6"/>
        <v>80</v>
      </c>
      <c r="Z27" s="222">
        <f t="shared" si="7"/>
        <v>37.05137227304715</v>
      </c>
      <c r="AA27" s="223" t="str">
        <f t="shared" si="8"/>
        <v>X</v>
      </c>
      <c r="AB27" s="221">
        <v>103</v>
      </c>
      <c r="AC27" s="221">
        <v>8</v>
      </c>
      <c r="AD27" s="221">
        <v>5642</v>
      </c>
      <c r="AE27" s="221">
        <v>18</v>
      </c>
      <c r="AF27" s="230">
        <v>1</v>
      </c>
      <c r="AG27" s="221">
        <v>0</v>
      </c>
      <c r="AH27" s="221">
        <v>25</v>
      </c>
      <c r="AI27" s="233" t="s">
        <v>2739</v>
      </c>
    </row>
    <row r="28" spans="1:35" s="21" customFormat="1" ht="12.75" x14ac:dyDescent="0.2">
      <c r="A28" s="145" t="s">
        <v>72</v>
      </c>
      <c r="B28" s="145" t="s">
        <v>1225</v>
      </c>
      <c r="C28" s="145">
        <v>2022</v>
      </c>
      <c r="D28" s="145" t="s">
        <v>582</v>
      </c>
      <c r="E28" s="145" t="s">
        <v>112</v>
      </c>
      <c r="F28" s="145" t="s">
        <v>431</v>
      </c>
      <c r="G28" s="145" t="s">
        <v>152</v>
      </c>
      <c r="H28" s="145" t="s">
        <v>353</v>
      </c>
      <c r="I28" s="145" t="s">
        <v>2061</v>
      </c>
      <c r="J28" s="145" t="s">
        <v>1931</v>
      </c>
      <c r="K28" s="145" t="s">
        <v>2071</v>
      </c>
      <c r="L28" s="145" t="s">
        <v>2063</v>
      </c>
      <c r="M28" s="145" t="s">
        <v>366</v>
      </c>
      <c r="N28" s="145" t="s">
        <v>2064</v>
      </c>
      <c r="O28" s="145" t="s">
        <v>770</v>
      </c>
      <c r="P28" s="145" t="s">
        <v>184</v>
      </c>
      <c r="Q28" s="145">
        <v>124</v>
      </c>
      <c r="R28" s="145">
        <v>4</v>
      </c>
      <c r="S28" s="145" t="s">
        <v>1177</v>
      </c>
      <c r="T28" s="145" t="s">
        <v>1177</v>
      </c>
      <c r="U28" s="17" t="s">
        <v>1178</v>
      </c>
      <c r="V28" s="145"/>
      <c r="W28" s="220">
        <v>121</v>
      </c>
      <c r="X28" s="221">
        <v>4</v>
      </c>
      <c r="Y28" s="222">
        <f t="shared" si="6"/>
        <v>100</v>
      </c>
      <c r="Z28" s="222">
        <f t="shared" si="7"/>
        <v>97.58064516129032</v>
      </c>
      <c r="AA28" s="223" t="str">
        <f t="shared" si="8"/>
        <v/>
      </c>
      <c r="AB28" s="221">
        <v>2</v>
      </c>
      <c r="AC28" s="221">
        <v>2</v>
      </c>
      <c r="AD28" s="221">
        <v>121</v>
      </c>
      <c r="AE28" s="221">
        <v>4</v>
      </c>
      <c r="AF28" s="230">
        <v>1</v>
      </c>
      <c r="AG28" s="221">
        <v>4</v>
      </c>
      <c r="AH28" s="221">
        <v>15</v>
      </c>
      <c r="AI28" s="233" t="s">
        <v>2428</v>
      </c>
    </row>
    <row r="29" spans="1:35" s="21" customFormat="1" ht="12.75" x14ac:dyDescent="0.2">
      <c r="A29" s="145" t="s">
        <v>72</v>
      </c>
      <c r="B29" s="145" t="s">
        <v>1225</v>
      </c>
      <c r="C29" s="145">
        <v>2022</v>
      </c>
      <c r="D29" s="145" t="s">
        <v>582</v>
      </c>
      <c r="E29" s="145" t="s">
        <v>112</v>
      </c>
      <c r="F29" s="145" t="s">
        <v>431</v>
      </c>
      <c r="G29" s="145" t="s">
        <v>152</v>
      </c>
      <c r="H29" s="145" t="s">
        <v>353</v>
      </c>
      <c r="I29" s="145" t="s">
        <v>2072</v>
      </c>
      <c r="J29" s="145" t="s">
        <v>1931</v>
      </c>
      <c r="K29" s="145" t="s">
        <v>2071</v>
      </c>
      <c r="L29" s="145" t="s">
        <v>2063</v>
      </c>
      <c r="M29" s="145" t="s">
        <v>366</v>
      </c>
      <c r="N29" s="145" t="s">
        <v>2064</v>
      </c>
      <c r="O29" s="145" t="s">
        <v>770</v>
      </c>
      <c r="P29" s="145" t="s">
        <v>182</v>
      </c>
      <c r="Q29" s="145">
        <v>124</v>
      </c>
      <c r="R29" s="145">
        <v>16</v>
      </c>
      <c r="S29" s="145" t="s">
        <v>1177</v>
      </c>
      <c r="T29" s="145" t="s">
        <v>1177</v>
      </c>
      <c r="U29" s="17" t="s">
        <v>1178</v>
      </c>
      <c r="V29" s="145"/>
      <c r="W29" s="220">
        <v>121</v>
      </c>
      <c r="X29" s="221">
        <v>17</v>
      </c>
      <c r="Y29" s="222">
        <f t="shared" si="6"/>
        <v>106.25</v>
      </c>
      <c r="Z29" s="222">
        <f t="shared" si="7"/>
        <v>97.58064516129032</v>
      </c>
      <c r="AA29" s="223" t="str">
        <f t="shared" si="8"/>
        <v/>
      </c>
      <c r="AB29" s="221">
        <v>2</v>
      </c>
      <c r="AC29" s="221">
        <v>2</v>
      </c>
      <c r="AD29" s="221">
        <v>121</v>
      </c>
      <c r="AE29" s="221">
        <v>17</v>
      </c>
      <c r="AF29" s="230">
        <v>1</v>
      </c>
      <c r="AG29" s="221">
        <v>16</v>
      </c>
      <c r="AH29" s="221">
        <v>21</v>
      </c>
      <c r="AI29" s="233" t="s">
        <v>2428</v>
      </c>
    </row>
    <row r="30" spans="1:35" ht="12.75" x14ac:dyDescent="0.2">
      <c r="A30" s="479" t="s">
        <v>72</v>
      </c>
      <c r="B30" s="479" t="s">
        <v>1225</v>
      </c>
      <c r="C30" s="479">
        <v>2022</v>
      </c>
      <c r="D30" s="479" t="s">
        <v>585</v>
      </c>
      <c r="E30" s="479" t="s">
        <v>116</v>
      </c>
      <c r="F30" s="479" t="s">
        <v>431</v>
      </c>
      <c r="G30" s="479" t="s">
        <v>152</v>
      </c>
      <c r="H30" s="480" t="s">
        <v>353</v>
      </c>
      <c r="I30" s="480" t="s">
        <v>1711</v>
      </c>
      <c r="J30" s="479" t="s">
        <v>1712</v>
      </c>
      <c r="K30" s="481" t="s">
        <v>1713</v>
      </c>
      <c r="L30" s="479" t="s">
        <v>1714</v>
      </c>
      <c r="M30" s="479" t="s">
        <v>364</v>
      </c>
      <c r="N30" s="482" t="s">
        <v>1295</v>
      </c>
      <c r="O30" s="480" t="s">
        <v>759</v>
      </c>
      <c r="P30" s="483" t="s">
        <v>184</v>
      </c>
      <c r="Q30" s="484">
        <v>9750</v>
      </c>
      <c r="R30" s="484">
        <v>48</v>
      </c>
      <c r="S30" s="480" t="s">
        <v>1177</v>
      </c>
      <c r="T30" s="480" t="s">
        <v>1177</v>
      </c>
      <c r="U30" s="482" t="s">
        <v>1178</v>
      </c>
      <c r="V30" s="479"/>
      <c r="W30" s="485">
        <v>7774</v>
      </c>
      <c r="X30" s="485">
        <v>52</v>
      </c>
      <c r="Y30" s="222">
        <f t="shared" ref="Y30:Y64" si="9">(X30/R30)*100</f>
        <v>108.33333333333333</v>
      </c>
      <c r="Z30" s="222">
        <f t="shared" ref="Z30:Z64" si="10">(W30/Q30)*100</f>
        <v>79.733333333333334</v>
      </c>
      <c r="AA30" s="223" t="str">
        <f t="shared" ref="AA30:AA64" si="11">IF(OR(Y30&lt;90,Y30&gt;150),"X","")</f>
        <v/>
      </c>
      <c r="AB30" s="485">
        <v>49</v>
      </c>
      <c r="AC30" s="485">
        <v>5</v>
      </c>
      <c r="AD30" s="485">
        <v>7774</v>
      </c>
      <c r="AE30" s="485">
        <v>52</v>
      </c>
      <c r="AF30" s="486">
        <v>1</v>
      </c>
      <c r="AG30" s="485">
        <v>0</v>
      </c>
      <c r="AH30" s="485">
        <v>52</v>
      </c>
      <c r="AI30" s="487" t="s">
        <v>2428</v>
      </c>
    </row>
    <row r="31" spans="1:35" ht="12.75" x14ac:dyDescent="0.2">
      <c r="A31" s="479" t="s">
        <v>72</v>
      </c>
      <c r="B31" s="479" t="s">
        <v>1225</v>
      </c>
      <c r="C31" s="479">
        <v>2022</v>
      </c>
      <c r="D31" s="479" t="s">
        <v>585</v>
      </c>
      <c r="E31" s="479" t="s">
        <v>116</v>
      </c>
      <c r="F31" s="479" t="s">
        <v>431</v>
      </c>
      <c r="G31" s="479" t="s">
        <v>152</v>
      </c>
      <c r="H31" s="480" t="s">
        <v>353</v>
      </c>
      <c r="I31" s="480" t="s">
        <v>1711</v>
      </c>
      <c r="J31" s="479" t="s">
        <v>1715</v>
      </c>
      <c r="K31" s="481" t="s">
        <v>1716</v>
      </c>
      <c r="L31" s="479" t="s">
        <v>1717</v>
      </c>
      <c r="M31" s="479" t="s">
        <v>364</v>
      </c>
      <c r="N31" s="482" t="s">
        <v>1295</v>
      </c>
      <c r="O31" s="480" t="s">
        <v>759</v>
      </c>
      <c r="P31" s="483" t="s">
        <v>184</v>
      </c>
      <c r="Q31" s="484">
        <v>7812</v>
      </c>
      <c r="R31" s="484">
        <v>48</v>
      </c>
      <c r="S31" s="480" t="s">
        <v>1177</v>
      </c>
      <c r="T31" s="480" t="s">
        <v>1177</v>
      </c>
      <c r="U31" s="482" t="s">
        <v>1178</v>
      </c>
      <c r="V31" s="479"/>
      <c r="W31" s="485">
        <v>6277</v>
      </c>
      <c r="X31" s="485">
        <v>59</v>
      </c>
      <c r="Y31" s="222">
        <f t="shared" si="9"/>
        <v>122.91666666666667</v>
      </c>
      <c r="Z31" s="222">
        <f t="shared" si="10"/>
        <v>80.350742447516637</v>
      </c>
      <c r="AA31" s="223" t="str">
        <f t="shared" si="11"/>
        <v/>
      </c>
      <c r="AB31" s="485">
        <v>78</v>
      </c>
      <c r="AC31" s="485">
        <v>20</v>
      </c>
      <c r="AD31" s="485">
        <v>6277</v>
      </c>
      <c r="AE31" s="485">
        <v>59</v>
      </c>
      <c r="AF31" s="486">
        <v>1</v>
      </c>
      <c r="AG31" s="485">
        <v>0</v>
      </c>
      <c r="AH31" s="485">
        <v>97</v>
      </c>
      <c r="AI31" s="487" t="s">
        <v>2428</v>
      </c>
    </row>
    <row r="32" spans="1:35" ht="12.75" x14ac:dyDescent="0.2">
      <c r="A32" s="479" t="s">
        <v>72</v>
      </c>
      <c r="B32" s="479" t="s">
        <v>1225</v>
      </c>
      <c r="C32" s="479">
        <v>2022</v>
      </c>
      <c r="D32" s="479" t="s">
        <v>585</v>
      </c>
      <c r="E32" s="479" t="s">
        <v>116</v>
      </c>
      <c r="F32" s="479" t="s">
        <v>431</v>
      </c>
      <c r="G32" s="479" t="s">
        <v>152</v>
      </c>
      <c r="H32" s="480" t="s">
        <v>353</v>
      </c>
      <c r="I32" s="480" t="s">
        <v>1711</v>
      </c>
      <c r="J32" s="479" t="s">
        <v>1718</v>
      </c>
      <c r="K32" s="481" t="s">
        <v>1719</v>
      </c>
      <c r="L32" s="479" t="s">
        <v>1702</v>
      </c>
      <c r="M32" s="479" t="s">
        <v>364</v>
      </c>
      <c r="N32" s="482" t="s">
        <v>1295</v>
      </c>
      <c r="O32" s="480" t="s">
        <v>759</v>
      </c>
      <c r="P32" s="483" t="s">
        <v>184</v>
      </c>
      <c r="Q32" s="484">
        <v>4503</v>
      </c>
      <c r="R32" s="484">
        <v>24</v>
      </c>
      <c r="S32" s="480" t="s">
        <v>1177</v>
      </c>
      <c r="T32" s="480" t="s">
        <v>1177</v>
      </c>
      <c r="U32" s="482" t="s">
        <v>1178</v>
      </c>
      <c r="V32" s="479" t="s">
        <v>1720</v>
      </c>
      <c r="W32" s="485">
        <v>3438</v>
      </c>
      <c r="X32" s="485">
        <v>22</v>
      </c>
      <c r="Y32" s="222">
        <f t="shared" si="9"/>
        <v>91.666666666666657</v>
      </c>
      <c r="Z32" s="222">
        <f t="shared" si="10"/>
        <v>76.349100599600263</v>
      </c>
      <c r="AA32" s="223" t="str">
        <f t="shared" si="11"/>
        <v/>
      </c>
      <c r="AB32" s="485">
        <v>49</v>
      </c>
      <c r="AC32" s="485">
        <v>7</v>
      </c>
      <c r="AD32" s="485">
        <v>3438</v>
      </c>
      <c r="AE32" s="485">
        <v>22</v>
      </c>
      <c r="AF32" s="486">
        <v>1</v>
      </c>
      <c r="AG32" s="485">
        <v>0</v>
      </c>
      <c r="AH32" s="485">
        <v>55</v>
      </c>
      <c r="AI32" s="487" t="s">
        <v>2428</v>
      </c>
    </row>
    <row r="33" spans="1:35" ht="12.75" x14ac:dyDescent="0.2">
      <c r="A33" s="479" t="s">
        <v>72</v>
      </c>
      <c r="B33" s="479" t="s">
        <v>1225</v>
      </c>
      <c r="C33" s="479">
        <v>2022</v>
      </c>
      <c r="D33" s="479" t="s">
        <v>585</v>
      </c>
      <c r="E33" s="479" t="s">
        <v>116</v>
      </c>
      <c r="F33" s="479" t="s">
        <v>431</v>
      </c>
      <c r="G33" s="479" t="s">
        <v>152</v>
      </c>
      <c r="H33" s="480" t="s">
        <v>353</v>
      </c>
      <c r="I33" s="480" t="s">
        <v>1711</v>
      </c>
      <c r="J33" s="479" t="s">
        <v>1721</v>
      </c>
      <c r="K33" s="481" t="s">
        <v>1722</v>
      </c>
      <c r="L33" s="479" t="s">
        <v>1704</v>
      </c>
      <c r="M33" s="479" t="s">
        <v>364</v>
      </c>
      <c r="N33" s="482" t="s">
        <v>1295</v>
      </c>
      <c r="O33" s="480" t="s">
        <v>759</v>
      </c>
      <c r="P33" s="483" t="s">
        <v>184</v>
      </c>
      <c r="Q33" s="484">
        <v>217</v>
      </c>
      <c r="R33" s="484">
        <v>12</v>
      </c>
      <c r="S33" s="480" t="s">
        <v>1177</v>
      </c>
      <c r="T33" s="480" t="s">
        <v>1177</v>
      </c>
      <c r="U33" s="482" t="s">
        <v>1178</v>
      </c>
      <c r="V33" s="479" t="s">
        <v>1720</v>
      </c>
      <c r="W33" s="485">
        <v>249</v>
      </c>
      <c r="X33" s="485">
        <v>10</v>
      </c>
      <c r="Y33" s="222">
        <f t="shared" si="9"/>
        <v>83.333333333333343</v>
      </c>
      <c r="Z33" s="222">
        <f t="shared" si="10"/>
        <v>114.74654377880185</v>
      </c>
      <c r="AA33" s="223" t="str">
        <f t="shared" si="11"/>
        <v>X</v>
      </c>
      <c r="AB33" s="485">
        <v>27</v>
      </c>
      <c r="AC33" s="485">
        <v>4</v>
      </c>
      <c r="AD33" s="485">
        <v>249</v>
      </c>
      <c r="AE33" s="485">
        <v>10</v>
      </c>
      <c r="AF33" s="486">
        <v>1</v>
      </c>
      <c r="AG33" s="485">
        <v>0</v>
      </c>
      <c r="AH33" s="485">
        <v>39</v>
      </c>
      <c r="AI33" s="487" t="s">
        <v>2711</v>
      </c>
    </row>
    <row r="34" spans="1:35" ht="12.75" x14ac:dyDescent="0.2">
      <c r="A34" s="479" t="s">
        <v>72</v>
      </c>
      <c r="B34" s="479" t="s">
        <v>1225</v>
      </c>
      <c r="C34" s="479">
        <v>2022</v>
      </c>
      <c r="D34" s="479" t="s">
        <v>585</v>
      </c>
      <c r="E34" s="479" t="s">
        <v>116</v>
      </c>
      <c r="F34" s="479" t="s">
        <v>431</v>
      </c>
      <c r="G34" s="479" t="s">
        <v>152</v>
      </c>
      <c r="H34" s="480" t="s">
        <v>353</v>
      </c>
      <c r="I34" s="480" t="s">
        <v>1711</v>
      </c>
      <c r="J34" s="479" t="s">
        <v>1723</v>
      </c>
      <c r="K34" s="481" t="s">
        <v>1724</v>
      </c>
      <c r="L34" s="479" t="s">
        <v>1725</v>
      </c>
      <c r="M34" s="479" t="s">
        <v>364</v>
      </c>
      <c r="N34" s="482" t="s">
        <v>1295</v>
      </c>
      <c r="O34" s="480" t="s">
        <v>759</v>
      </c>
      <c r="P34" s="483" t="s">
        <v>184</v>
      </c>
      <c r="Q34" s="484">
        <v>4001</v>
      </c>
      <c r="R34" s="484">
        <v>36</v>
      </c>
      <c r="S34" s="480" t="s">
        <v>1177</v>
      </c>
      <c r="T34" s="480" t="s">
        <v>1177</v>
      </c>
      <c r="U34" s="482" t="s">
        <v>1178</v>
      </c>
      <c r="V34" s="479"/>
      <c r="W34" s="485">
        <v>3237</v>
      </c>
      <c r="X34" s="485">
        <v>24</v>
      </c>
      <c r="Y34" s="222">
        <f t="shared" si="9"/>
        <v>66.666666666666657</v>
      </c>
      <c r="Z34" s="222">
        <f t="shared" si="10"/>
        <v>80.904773806548363</v>
      </c>
      <c r="AA34" s="223" t="str">
        <f t="shared" si="11"/>
        <v>X</v>
      </c>
      <c r="AB34" s="485">
        <v>96</v>
      </c>
      <c r="AC34" s="485">
        <v>5</v>
      </c>
      <c r="AD34" s="485">
        <v>3237</v>
      </c>
      <c r="AE34" s="485">
        <v>24</v>
      </c>
      <c r="AF34" s="486">
        <v>1</v>
      </c>
      <c r="AG34" s="485">
        <v>0</v>
      </c>
      <c r="AH34" s="485">
        <v>96</v>
      </c>
      <c r="AI34" s="487" t="s">
        <v>2712</v>
      </c>
    </row>
    <row r="35" spans="1:35" ht="12.75" x14ac:dyDescent="0.2">
      <c r="A35" s="479" t="s">
        <v>72</v>
      </c>
      <c r="B35" s="479" t="s">
        <v>1225</v>
      </c>
      <c r="C35" s="479">
        <v>2022</v>
      </c>
      <c r="D35" s="479" t="s">
        <v>585</v>
      </c>
      <c r="E35" s="479" t="s">
        <v>116</v>
      </c>
      <c r="F35" s="479" t="s">
        <v>431</v>
      </c>
      <c r="G35" s="479" t="s">
        <v>152</v>
      </c>
      <c r="H35" s="480" t="s">
        <v>353</v>
      </c>
      <c r="I35" s="480" t="s">
        <v>1711</v>
      </c>
      <c r="J35" s="479" t="s">
        <v>1726</v>
      </c>
      <c r="K35" s="481" t="s">
        <v>1727</v>
      </c>
      <c r="L35" s="479" t="s">
        <v>1725</v>
      </c>
      <c r="M35" s="479" t="s">
        <v>364</v>
      </c>
      <c r="N35" s="482" t="s">
        <v>1295</v>
      </c>
      <c r="O35" s="480" t="s">
        <v>759</v>
      </c>
      <c r="P35" s="483" t="s">
        <v>184</v>
      </c>
      <c r="Q35" s="484">
        <v>3297</v>
      </c>
      <c r="R35" s="484">
        <v>36</v>
      </c>
      <c r="S35" s="480" t="s">
        <v>1177</v>
      </c>
      <c r="T35" s="480" t="s">
        <v>1177</v>
      </c>
      <c r="U35" s="482" t="s">
        <v>1178</v>
      </c>
      <c r="V35" s="479" t="s">
        <v>1720</v>
      </c>
      <c r="W35" s="485">
        <v>3122</v>
      </c>
      <c r="X35" s="485">
        <v>49</v>
      </c>
      <c r="Y35" s="222">
        <f t="shared" si="9"/>
        <v>136.11111111111111</v>
      </c>
      <c r="Z35" s="222">
        <f t="shared" si="10"/>
        <v>94.692144373673031</v>
      </c>
      <c r="AA35" s="223" t="str">
        <f t="shared" si="11"/>
        <v/>
      </c>
      <c r="AB35" s="485">
        <v>67</v>
      </c>
      <c r="AC35" s="485">
        <v>5</v>
      </c>
      <c r="AD35" s="485">
        <v>3122</v>
      </c>
      <c r="AE35" s="485">
        <v>49</v>
      </c>
      <c r="AF35" s="486">
        <v>1</v>
      </c>
      <c r="AG35" s="485">
        <v>0</v>
      </c>
      <c r="AH35" s="485">
        <v>114</v>
      </c>
      <c r="AI35" s="488"/>
    </row>
    <row r="36" spans="1:35" ht="12.75" x14ac:dyDescent="0.2">
      <c r="A36" s="479" t="s">
        <v>72</v>
      </c>
      <c r="B36" s="479" t="s">
        <v>1225</v>
      </c>
      <c r="C36" s="479">
        <v>2022</v>
      </c>
      <c r="D36" s="479" t="s">
        <v>585</v>
      </c>
      <c r="E36" s="479" t="s">
        <v>116</v>
      </c>
      <c r="F36" s="479" t="s">
        <v>431</v>
      </c>
      <c r="G36" s="479" t="s">
        <v>152</v>
      </c>
      <c r="H36" s="480" t="s">
        <v>353</v>
      </c>
      <c r="I36" s="480" t="s">
        <v>1711</v>
      </c>
      <c r="J36" s="479" t="s">
        <v>1728</v>
      </c>
      <c r="K36" s="481" t="s">
        <v>1729</v>
      </c>
      <c r="L36" s="479" t="s">
        <v>1730</v>
      </c>
      <c r="M36" s="479" t="s">
        <v>364</v>
      </c>
      <c r="N36" s="482" t="s">
        <v>1295</v>
      </c>
      <c r="O36" s="480" t="s">
        <v>759</v>
      </c>
      <c r="P36" s="483" t="s">
        <v>184</v>
      </c>
      <c r="Q36" s="484">
        <v>128</v>
      </c>
      <c r="R36" s="484">
        <v>6</v>
      </c>
      <c r="S36" s="480" t="s">
        <v>1177</v>
      </c>
      <c r="T36" s="480" t="s">
        <v>1177</v>
      </c>
      <c r="U36" s="482" t="s">
        <v>1178</v>
      </c>
      <c r="V36" s="479"/>
      <c r="W36" s="485">
        <v>169</v>
      </c>
      <c r="X36" s="485">
        <v>5</v>
      </c>
      <c r="Y36" s="222">
        <f t="shared" si="9"/>
        <v>83.333333333333343</v>
      </c>
      <c r="Z36" s="222">
        <f t="shared" si="10"/>
        <v>132.03125</v>
      </c>
      <c r="AA36" s="223" t="str">
        <f t="shared" si="11"/>
        <v>X</v>
      </c>
      <c r="AB36" s="485">
        <v>6</v>
      </c>
      <c r="AC36" s="485">
        <v>1</v>
      </c>
      <c r="AD36" s="485">
        <v>169</v>
      </c>
      <c r="AE36" s="485">
        <v>5</v>
      </c>
      <c r="AF36" s="486">
        <v>1</v>
      </c>
      <c r="AG36" s="485">
        <v>0</v>
      </c>
      <c r="AH36" s="485">
        <v>71</v>
      </c>
      <c r="AI36" s="487" t="s">
        <v>2713</v>
      </c>
    </row>
    <row r="37" spans="1:35" ht="12.75" x14ac:dyDescent="0.2">
      <c r="A37" s="479" t="s">
        <v>72</v>
      </c>
      <c r="B37" s="479" t="s">
        <v>1225</v>
      </c>
      <c r="C37" s="479">
        <v>2022</v>
      </c>
      <c r="D37" s="479" t="s">
        <v>585</v>
      </c>
      <c r="E37" s="479" t="s">
        <v>116</v>
      </c>
      <c r="F37" s="479" t="s">
        <v>431</v>
      </c>
      <c r="G37" s="479" t="s">
        <v>152</v>
      </c>
      <c r="H37" s="480" t="s">
        <v>353</v>
      </c>
      <c r="I37" s="480" t="s">
        <v>1711</v>
      </c>
      <c r="J37" s="479" t="s">
        <v>1731</v>
      </c>
      <c r="K37" s="481" t="s">
        <v>1732</v>
      </c>
      <c r="L37" s="479" t="s">
        <v>1730</v>
      </c>
      <c r="M37" s="479" t="s">
        <v>364</v>
      </c>
      <c r="N37" s="482" t="s">
        <v>1295</v>
      </c>
      <c r="O37" s="480" t="s">
        <v>759</v>
      </c>
      <c r="P37" s="483" t="s">
        <v>184</v>
      </c>
      <c r="Q37" s="484">
        <v>1010</v>
      </c>
      <c r="R37" s="484">
        <v>18</v>
      </c>
      <c r="S37" s="480" t="s">
        <v>1177</v>
      </c>
      <c r="T37" s="480" t="s">
        <v>1177</v>
      </c>
      <c r="U37" s="482" t="s">
        <v>1178</v>
      </c>
      <c r="V37" s="479" t="s">
        <v>1720</v>
      </c>
      <c r="W37" s="485">
        <v>819</v>
      </c>
      <c r="X37" s="485">
        <v>19</v>
      </c>
      <c r="Y37" s="222">
        <f t="shared" si="9"/>
        <v>105.55555555555556</v>
      </c>
      <c r="Z37" s="222">
        <f t="shared" si="10"/>
        <v>81.089108910891099</v>
      </c>
      <c r="AA37" s="223" t="str">
        <f t="shared" si="11"/>
        <v/>
      </c>
      <c r="AB37" s="485">
        <v>6</v>
      </c>
      <c r="AC37" s="485">
        <v>4</v>
      </c>
      <c r="AD37" s="485">
        <v>819</v>
      </c>
      <c r="AE37" s="485">
        <v>19</v>
      </c>
      <c r="AF37" s="486">
        <v>1</v>
      </c>
      <c r="AG37" s="485">
        <v>0</v>
      </c>
      <c r="AH37" s="485">
        <v>104</v>
      </c>
      <c r="AI37" s="487" t="s">
        <v>2428</v>
      </c>
    </row>
    <row r="38" spans="1:35" ht="12.75" x14ac:dyDescent="0.2">
      <c r="A38" s="479" t="s">
        <v>72</v>
      </c>
      <c r="B38" s="479" t="s">
        <v>1225</v>
      </c>
      <c r="C38" s="479">
        <v>2022</v>
      </c>
      <c r="D38" s="479" t="s">
        <v>585</v>
      </c>
      <c r="E38" s="479" t="s">
        <v>116</v>
      </c>
      <c r="F38" s="479" t="s">
        <v>431</v>
      </c>
      <c r="G38" s="479" t="s">
        <v>152</v>
      </c>
      <c r="H38" s="480" t="s">
        <v>353</v>
      </c>
      <c r="I38" s="480" t="s">
        <v>1711</v>
      </c>
      <c r="J38" s="479" t="s">
        <v>1733</v>
      </c>
      <c r="K38" s="481" t="s">
        <v>1734</v>
      </c>
      <c r="L38" s="479" t="s">
        <v>1735</v>
      </c>
      <c r="M38" s="479" t="s">
        <v>364</v>
      </c>
      <c r="N38" s="482" t="s">
        <v>1295</v>
      </c>
      <c r="O38" s="480" t="s">
        <v>759</v>
      </c>
      <c r="P38" s="483" t="s">
        <v>184</v>
      </c>
      <c r="Q38" s="484">
        <v>32064</v>
      </c>
      <c r="R38" s="484">
        <v>72</v>
      </c>
      <c r="S38" s="480" t="s">
        <v>1177</v>
      </c>
      <c r="T38" s="480" t="s">
        <v>1177</v>
      </c>
      <c r="U38" s="482" t="s">
        <v>1178</v>
      </c>
      <c r="V38" s="479"/>
      <c r="W38" s="485">
        <v>26066</v>
      </c>
      <c r="X38" s="485">
        <v>88</v>
      </c>
      <c r="Y38" s="222">
        <f t="shared" si="9"/>
        <v>122.22222222222223</v>
      </c>
      <c r="Z38" s="222">
        <f t="shared" si="10"/>
        <v>81.293662674650705</v>
      </c>
      <c r="AA38" s="223" t="str">
        <f t="shared" si="11"/>
        <v/>
      </c>
      <c r="AB38" s="485">
        <v>203</v>
      </c>
      <c r="AC38" s="485">
        <v>30</v>
      </c>
      <c r="AD38" s="485">
        <v>26066</v>
      </c>
      <c r="AE38" s="485">
        <v>88</v>
      </c>
      <c r="AF38" s="486">
        <v>1</v>
      </c>
      <c r="AG38" s="485">
        <v>0</v>
      </c>
      <c r="AH38" s="485">
        <v>151</v>
      </c>
      <c r="AI38" s="487" t="s">
        <v>2428</v>
      </c>
    </row>
    <row r="39" spans="1:35" ht="12.75" x14ac:dyDescent="0.2">
      <c r="A39" s="479" t="s">
        <v>72</v>
      </c>
      <c r="B39" s="479" t="s">
        <v>1225</v>
      </c>
      <c r="C39" s="479">
        <v>2022</v>
      </c>
      <c r="D39" s="479" t="s">
        <v>585</v>
      </c>
      <c r="E39" s="479" t="s">
        <v>116</v>
      </c>
      <c r="F39" s="479" t="s">
        <v>431</v>
      </c>
      <c r="G39" s="479" t="s">
        <v>152</v>
      </c>
      <c r="H39" s="480" t="s">
        <v>353</v>
      </c>
      <c r="I39" s="480" t="s">
        <v>1711</v>
      </c>
      <c r="J39" s="479" t="s">
        <v>1736</v>
      </c>
      <c r="K39" s="481" t="s">
        <v>1737</v>
      </c>
      <c r="L39" s="479" t="s">
        <v>1738</v>
      </c>
      <c r="M39" s="479" t="s">
        <v>364</v>
      </c>
      <c r="N39" s="482" t="s">
        <v>1295</v>
      </c>
      <c r="O39" s="480" t="s">
        <v>759</v>
      </c>
      <c r="P39" s="483" t="s">
        <v>184</v>
      </c>
      <c r="Q39" s="484">
        <v>30114</v>
      </c>
      <c r="R39" s="484">
        <v>72</v>
      </c>
      <c r="S39" s="480" t="s">
        <v>1177</v>
      </c>
      <c r="T39" s="480" t="s">
        <v>1177</v>
      </c>
      <c r="U39" s="482" t="s">
        <v>1178</v>
      </c>
      <c r="V39" s="479"/>
      <c r="W39" s="485">
        <v>24725</v>
      </c>
      <c r="X39" s="485">
        <v>60</v>
      </c>
      <c r="Y39" s="222">
        <f t="shared" si="9"/>
        <v>83.333333333333343</v>
      </c>
      <c r="Z39" s="222">
        <f t="shared" si="10"/>
        <v>82.104668924752616</v>
      </c>
      <c r="AA39" s="223" t="str">
        <f t="shared" si="11"/>
        <v>X</v>
      </c>
      <c r="AB39" s="485">
        <v>220</v>
      </c>
      <c r="AC39" s="485">
        <v>5</v>
      </c>
      <c r="AD39" s="485">
        <v>24725</v>
      </c>
      <c r="AE39" s="485">
        <v>60</v>
      </c>
      <c r="AF39" s="486">
        <v>1</v>
      </c>
      <c r="AG39" s="485">
        <v>0</v>
      </c>
      <c r="AH39" s="485">
        <v>129</v>
      </c>
      <c r="AI39" s="487" t="s">
        <v>2837</v>
      </c>
    </row>
    <row r="40" spans="1:35" ht="12.75" x14ac:dyDescent="0.2">
      <c r="A40" s="479" t="s">
        <v>72</v>
      </c>
      <c r="B40" s="479" t="s">
        <v>1225</v>
      </c>
      <c r="C40" s="479">
        <v>2022</v>
      </c>
      <c r="D40" s="479" t="s">
        <v>585</v>
      </c>
      <c r="E40" s="479" t="s">
        <v>116</v>
      </c>
      <c r="F40" s="479" t="s">
        <v>431</v>
      </c>
      <c r="G40" s="479" t="s">
        <v>152</v>
      </c>
      <c r="H40" s="480" t="s">
        <v>353</v>
      </c>
      <c r="I40" s="480" t="s">
        <v>1711</v>
      </c>
      <c r="J40" s="479" t="s">
        <v>1739</v>
      </c>
      <c r="K40" s="481" t="s">
        <v>1740</v>
      </c>
      <c r="L40" s="479" t="s">
        <v>1735</v>
      </c>
      <c r="M40" s="479" t="s">
        <v>364</v>
      </c>
      <c r="N40" s="482" t="s">
        <v>1295</v>
      </c>
      <c r="O40" s="480" t="s">
        <v>759</v>
      </c>
      <c r="P40" s="483" t="s">
        <v>184</v>
      </c>
      <c r="Q40" s="484">
        <v>5495</v>
      </c>
      <c r="R40" s="484">
        <v>36</v>
      </c>
      <c r="S40" s="480" t="s">
        <v>1177</v>
      </c>
      <c r="T40" s="480" t="s">
        <v>1177</v>
      </c>
      <c r="U40" s="482" t="s">
        <v>1178</v>
      </c>
      <c r="V40" s="479" t="s">
        <v>1720</v>
      </c>
      <c r="W40" s="485">
        <v>4778</v>
      </c>
      <c r="X40" s="485">
        <v>15</v>
      </c>
      <c r="Y40" s="222">
        <f t="shared" si="9"/>
        <v>41.666666666666671</v>
      </c>
      <c r="Z40" s="222">
        <f t="shared" si="10"/>
        <v>86.95177434030937</v>
      </c>
      <c r="AA40" s="223" t="str">
        <f t="shared" si="11"/>
        <v>X</v>
      </c>
      <c r="AB40" s="485">
        <v>100</v>
      </c>
      <c r="AC40" s="485">
        <v>6</v>
      </c>
      <c r="AD40" s="485">
        <v>4778</v>
      </c>
      <c r="AE40" s="485">
        <v>15</v>
      </c>
      <c r="AF40" s="486">
        <v>1</v>
      </c>
      <c r="AG40" s="485">
        <v>0</v>
      </c>
      <c r="AH40" s="485">
        <v>45</v>
      </c>
      <c r="AI40" s="487" t="s">
        <v>2809</v>
      </c>
    </row>
    <row r="41" spans="1:35" ht="12.75" x14ac:dyDescent="0.2">
      <c r="A41" s="479" t="s">
        <v>72</v>
      </c>
      <c r="B41" s="479" t="s">
        <v>1225</v>
      </c>
      <c r="C41" s="479">
        <v>2022</v>
      </c>
      <c r="D41" s="479" t="s">
        <v>585</v>
      </c>
      <c r="E41" s="479" t="s">
        <v>116</v>
      </c>
      <c r="F41" s="479" t="s">
        <v>431</v>
      </c>
      <c r="G41" s="479" t="s">
        <v>152</v>
      </c>
      <c r="H41" s="480" t="s">
        <v>353</v>
      </c>
      <c r="I41" s="480" t="s">
        <v>1711</v>
      </c>
      <c r="J41" s="479" t="s">
        <v>1741</v>
      </c>
      <c r="K41" s="481" t="s">
        <v>1742</v>
      </c>
      <c r="L41" s="479" t="s">
        <v>1738</v>
      </c>
      <c r="M41" s="479" t="s">
        <v>364</v>
      </c>
      <c r="N41" s="482" t="s">
        <v>1295</v>
      </c>
      <c r="O41" s="480" t="s">
        <v>759</v>
      </c>
      <c r="P41" s="483" t="s">
        <v>184</v>
      </c>
      <c r="Q41" s="484">
        <v>8751</v>
      </c>
      <c r="R41" s="484">
        <v>36</v>
      </c>
      <c r="S41" s="480" t="s">
        <v>1177</v>
      </c>
      <c r="T41" s="480" t="s">
        <v>1177</v>
      </c>
      <c r="U41" s="482" t="s">
        <v>1178</v>
      </c>
      <c r="V41" s="479" t="s">
        <v>1720</v>
      </c>
      <c r="W41" s="485">
        <v>7128</v>
      </c>
      <c r="X41" s="485">
        <v>36</v>
      </c>
      <c r="Y41" s="222">
        <f t="shared" si="9"/>
        <v>100</v>
      </c>
      <c r="Z41" s="222">
        <f t="shared" si="10"/>
        <v>81.453548165923891</v>
      </c>
      <c r="AA41" s="223" t="str">
        <f t="shared" si="11"/>
        <v/>
      </c>
      <c r="AB41" s="485">
        <v>81</v>
      </c>
      <c r="AC41" s="485">
        <v>9</v>
      </c>
      <c r="AD41" s="485">
        <v>7128</v>
      </c>
      <c r="AE41" s="485">
        <v>36</v>
      </c>
      <c r="AF41" s="486">
        <v>1</v>
      </c>
      <c r="AG41" s="485">
        <v>0</v>
      </c>
      <c r="AH41" s="485">
        <v>86</v>
      </c>
      <c r="AI41" s="487" t="s">
        <v>2428</v>
      </c>
    </row>
    <row r="42" spans="1:35" ht="12.75" x14ac:dyDescent="0.2">
      <c r="A42" s="479" t="s">
        <v>72</v>
      </c>
      <c r="B42" s="479" t="s">
        <v>1225</v>
      </c>
      <c r="C42" s="479">
        <v>2022</v>
      </c>
      <c r="D42" s="479" t="s">
        <v>585</v>
      </c>
      <c r="E42" s="479" t="s">
        <v>116</v>
      </c>
      <c r="F42" s="479" t="s">
        <v>431</v>
      </c>
      <c r="G42" s="479" t="s">
        <v>152</v>
      </c>
      <c r="H42" s="480" t="s">
        <v>353</v>
      </c>
      <c r="I42" s="480" t="s">
        <v>1711</v>
      </c>
      <c r="J42" s="479" t="s">
        <v>1743</v>
      </c>
      <c r="K42" s="481" t="s">
        <v>1744</v>
      </c>
      <c r="L42" s="479" t="s">
        <v>1745</v>
      </c>
      <c r="M42" s="479" t="s">
        <v>364</v>
      </c>
      <c r="N42" s="482" t="s">
        <v>1295</v>
      </c>
      <c r="O42" s="480" t="s">
        <v>759</v>
      </c>
      <c r="P42" s="483" t="s">
        <v>184</v>
      </c>
      <c r="Q42" s="484">
        <v>1324</v>
      </c>
      <c r="R42" s="484">
        <v>12</v>
      </c>
      <c r="S42" s="480" t="s">
        <v>1177</v>
      </c>
      <c r="T42" s="480" t="s">
        <v>1177</v>
      </c>
      <c r="U42" s="482" t="s">
        <v>1178</v>
      </c>
      <c r="V42" s="479"/>
      <c r="W42" s="485">
        <v>1032</v>
      </c>
      <c r="X42" s="485">
        <v>0</v>
      </c>
      <c r="Y42" s="222">
        <f t="shared" si="9"/>
        <v>0</v>
      </c>
      <c r="Z42" s="222">
        <f t="shared" si="10"/>
        <v>77.94561933534743</v>
      </c>
      <c r="AA42" s="223" t="str">
        <f t="shared" si="11"/>
        <v>X</v>
      </c>
      <c r="AB42" s="485">
        <v>17</v>
      </c>
      <c r="AC42" s="485">
        <v>0</v>
      </c>
      <c r="AD42" s="485">
        <v>1032</v>
      </c>
      <c r="AE42" s="485">
        <v>0</v>
      </c>
      <c r="AF42" s="486">
        <v>0</v>
      </c>
      <c r="AG42" s="489">
        <v>0</v>
      </c>
      <c r="AH42" s="485">
        <v>0</v>
      </c>
      <c r="AI42" s="487" t="s">
        <v>2714</v>
      </c>
    </row>
    <row r="43" spans="1:35" ht="12.75" x14ac:dyDescent="0.2">
      <c r="A43" s="479" t="s">
        <v>72</v>
      </c>
      <c r="B43" s="479" t="s">
        <v>1225</v>
      </c>
      <c r="C43" s="479">
        <v>2022</v>
      </c>
      <c r="D43" s="479" t="s">
        <v>585</v>
      </c>
      <c r="E43" s="479" t="s">
        <v>116</v>
      </c>
      <c r="F43" s="479" t="s">
        <v>431</v>
      </c>
      <c r="G43" s="479" t="s">
        <v>152</v>
      </c>
      <c r="H43" s="480" t="s">
        <v>353</v>
      </c>
      <c r="I43" s="480" t="s">
        <v>1711</v>
      </c>
      <c r="J43" s="479" t="s">
        <v>1746</v>
      </c>
      <c r="K43" s="481" t="s">
        <v>1747</v>
      </c>
      <c r="L43" s="479" t="s">
        <v>1745</v>
      </c>
      <c r="M43" s="479" t="s">
        <v>364</v>
      </c>
      <c r="N43" s="482" t="s">
        <v>1295</v>
      </c>
      <c r="O43" s="480" t="s">
        <v>759</v>
      </c>
      <c r="P43" s="483" t="s">
        <v>184</v>
      </c>
      <c r="Q43" s="484">
        <v>930</v>
      </c>
      <c r="R43" s="484">
        <v>24</v>
      </c>
      <c r="S43" s="480" t="s">
        <v>1177</v>
      </c>
      <c r="T43" s="480" t="s">
        <v>1177</v>
      </c>
      <c r="U43" s="482" t="s">
        <v>1178</v>
      </c>
      <c r="V43" s="479" t="s">
        <v>1720</v>
      </c>
      <c r="W43" s="485">
        <v>555</v>
      </c>
      <c r="X43" s="485">
        <v>0</v>
      </c>
      <c r="Y43" s="222">
        <f t="shared" si="9"/>
        <v>0</v>
      </c>
      <c r="Z43" s="222">
        <f t="shared" si="10"/>
        <v>59.677419354838712</v>
      </c>
      <c r="AA43" s="223" t="str">
        <f t="shared" si="11"/>
        <v>X</v>
      </c>
      <c r="AB43" s="485">
        <v>15</v>
      </c>
      <c r="AC43" s="485">
        <v>0</v>
      </c>
      <c r="AD43" s="485">
        <v>555</v>
      </c>
      <c r="AE43" s="485">
        <v>0</v>
      </c>
      <c r="AF43" s="486">
        <v>0</v>
      </c>
      <c r="AG43" s="489">
        <v>0</v>
      </c>
      <c r="AH43" s="485">
        <v>0</v>
      </c>
      <c r="AI43" s="487" t="s">
        <v>2714</v>
      </c>
    </row>
    <row r="44" spans="1:35" ht="12.75" x14ac:dyDescent="0.2">
      <c r="A44" s="479" t="s">
        <v>72</v>
      </c>
      <c r="B44" s="479" t="s">
        <v>1225</v>
      </c>
      <c r="C44" s="479">
        <v>2022</v>
      </c>
      <c r="D44" s="479" t="s">
        <v>585</v>
      </c>
      <c r="E44" s="479" t="s">
        <v>116</v>
      </c>
      <c r="F44" s="479" t="s">
        <v>431</v>
      </c>
      <c r="G44" s="479" t="s">
        <v>152</v>
      </c>
      <c r="H44" s="480" t="s">
        <v>353</v>
      </c>
      <c r="I44" s="480" t="s">
        <v>1711</v>
      </c>
      <c r="J44" s="479" t="s">
        <v>1964</v>
      </c>
      <c r="K44" s="481" t="s">
        <v>1748</v>
      </c>
      <c r="L44" s="479" t="s">
        <v>1749</v>
      </c>
      <c r="M44" s="228" t="s">
        <v>1497</v>
      </c>
      <c r="N44" s="228" t="s">
        <v>1497</v>
      </c>
      <c r="O44" s="228" t="s">
        <v>1497</v>
      </c>
      <c r="P44" s="228" t="s">
        <v>1497</v>
      </c>
      <c r="Q44" s="484">
        <v>53910</v>
      </c>
      <c r="R44" s="484">
        <v>0</v>
      </c>
      <c r="S44" s="480" t="s">
        <v>1178</v>
      </c>
      <c r="T44" s="480" t="s">
        <v>1178</v>
      </c>
      <c r="U44" s="482" t="s">
        <v>1178</v>
      </c>
      <c r="V44" s="479"/>
      <c r="W44" s="485">
        <v>0</v>
      </c>
      <c r="X44" s="485">
        <v>0</v>
      </c>
      <c r="Y44" s="222" t="e">
        <f t="shared" si="9"/>
        <v>#DIV/0!</v>
      </c>
      <c r="Z44" s="222">
        <f>(W44/Q44)*100</f>
        <v>0</v>
      </c>
      <c r="AA44" s="223" t="e">
        <f>IF(OR(Y44&lt;90,Y44&gt;150),"X","")</f>
        <v>#DIV/0!</v>
      </c>
      <c r="AB44" s="485">
        <v>0</v>
      </c>
      <c r="AC44" s="485">
        <v>0</v>
      </c>
      <c r="AD44" s="485">
        <v>0</v>
      </c>
      <c r="AE44" s="485">
        <v>0</v>
      </c>
      <c r="AF44" s="486">
        <v>0</v>
      </c>
      <c r="AG44" s="489">
        <v>0</v>
      </c>
      <c r="AH44" s="485">
        <v>0</v>
      </c>
      <c r="AI44" s="490" t="s">
        <v>2836</v>
      </c>
    </row>
    <row r="45" spans="1:35" ht="12.75" x14ac:dyDescent="0.2">
      <c r="A45" s="479" t="s">
        <v>72</v>
      </c>
      <c r="B45" s="479" t="s">
        <v>1225</v>
      </c>
      <c r="C45" s="479">
        <v>2022</v>
      </c>
      <c r="D45" s="479" t="s">
        <v>585</v>
      </c>
      <c r="E45" s="479" t="s">
        <v>116</v>
      </c>
      <c r="F45" s="479" t="s">
        <v>433</v>
      </c>
      <c r="G45" s="479" t="s">
        <v>152</v>
      </c>
      <c r="H45" s="480" t="s">
        <v>353</v>
      </c>
      <c r="I45" s="480" t="s">
        <v>1750</v>
      </c>
      <c r="J45" s="479" t="s">
        <v>1751</v>
      </c>
      <c r="K45" s="481" t="s">
        <v>1752</v>
      </c>
      <c r="L45" s="479" t="s">
        <v>1702</v>
      </c>
      <c r="M45" s="479" t="s">
        <v>364</v>
      </c>
      <c r="N45" s="482" t="s">
        <v>1286</v>
      </c>
      <c r="O45" s="480" t="s">
        <v>774</v>
      </c>
      <c r="P45" s="483" t="s">
        <v>178</v>
      </c>
      <c r="Q45" s="484">
        <v>2860</v>
      </c>
      <c r="R45" s="484">
        <v>96</v>
      </c>
      <c r="S45" s="480" t="s">
        <v>1178</v>
      </c>
      <c r="T45" s="480" t="s">
        <v>1178</v>
      </c>
      <c r="U45" s="482" t="s">
        <v>1178</v>
      </c>
      <c r="V45" s="479"/>
      <c r="W45" s="491">
        <v>2860</v>
      </c>
      <c r="X45" s="485">
        <v>151</v>
      </c>
      <c r="Y45" s="222">
        <f t="shared" si="9"/>
        <v>157.29166666666669</v>
      </c>
      <c r="Z45" s="222">
        <f t="shared" si="10"/>
        <v>100</v>
      </c>
      <c r="AA45" s="223" t="str">
        <f t="shared" si="11"/>
        <v>X</v>
      </c>
      <c r="AB45" s="485">
        <v>82</v>
      </c>
      <c r="AC45" s="485">
        <v>27</v>
      </c>
      <c r="AD45" s="485">
        <v>6478</v>
      </c>
      <c r="AE45" s="485">
        <v>151</v>
      </c>
      <c r="AF45" s="230">
        <v>0</v>
      </c>
      <c r="AG45" s="224">
        <v>0</v>
      </c>
      <c r="AH45" s="485">
        <v>13</v>
      </c>
      <c r="AI45" s="492" t="s">
        <v>2715</v>
      </c>
    </row>
    <row r="46" spans="1:35" ht="12.75" x14ac:dyDescent="0.2">
      <c r="A46" s="479" t="s">
        <v>72</v>
      </c>
      <c r="B46" s="479" t="s">
        <v>1225</v>
      </c>
      <c r="C46" s="479">
        <v>2022</v>
      </c>
      <c r="D46" s="479" t="s">
        <v>585</v>
      </c>
      <c r="E46" s="479" t="s">
        <v>116</v>
      </c>
      <c r="F46" s="479" t="s">
        <v>433</v>
      </c>
      <c r="G46" s="479" t="s">
        <v>152</v>
      </c>
      <c r="H46" s="480" t="s">
        <v>353</v>
      </c>
      <c r="I46" s="480" t="s">
        <v>1750</v>
      </c>
      <c r="J46" s="479" t="s">
        <v>1753</v>
      </c>
      <c r="K46" s="481" t="s">
        <v>1754</v>
      </c>
      <c r="L46" s="479" t="s">
        <v>1705</v>
      </c>
      <c r="M46" s="479" t="s">
        <v>364</v>
      </c>
      <c r="N46" s="482" t="s">
        <v>1286</v>
      </c>
      <c r="O46" s="480" t="s">
        <v>774</v>
      </c>
      <c r="P46" s="483" t="s">
        <v>178</v>
      </c>
      <c r="Q46" s="484">
        <v>220</v>
      </c>
      <c r="R46" s="484">
        <v>12</v>
      </c>
      <c r="S46" s="480" t="s">
        <v>1178</v>
      </c>
      <c r="T46" s="480" t="s">
        <v>1178</v>
      </c>
      <c r="U46" s="482" t="s">
        <v>1178</v>
      </c>
      <c r="V46" s="479"/>
      <c r="W46" s="491">
        <v>220</v>
      </c>
      <c r="X46" s="485">
        <v>11</v>
      </c>
      <c r="Y46" s="222">
        <f t="shared" si="9"/>
        <v>91.666666666666657</v>
      </c>
      <c r="Z46" s="222">
        <f t="shared" si="10"/>
        <v>100</v>
      </c>
      <c r="AA46" s="223" t="str">
        <f t="shared" si="11"/>
        <v/>
      </c>
      <c r="AB46" s="485">
        <v>19</v>
      </c>
      <c r="AC46" s="485">
        <v>5</v>
      </c>
      <c r="AD46" s="485">
        <v>418</v>
      </c>
      <c r="AE46" s="485">
        <v>11</v>
      </c>
      <c r="AF46" s="230">
        <v>0</v>
      </c>
      <c r="AG46" s="224">
        <v>0</v>
      </c>
      <c r="AH46" s="485">
        <v>3</v>
      </c>
      <c r="AI46" s="487" t="s">
        <v>2428</v>
      </c>
    </row>
    <row r="47" spans="1:35" ht="12.75" x14ac:dyDescent="0.2">
      <c r="A47" s="479" t="s">
        <v>72</v>
      </c>
      <c r="B47" s="479" t="s">
        <v>1225</v>
      </c>
      <c r="C47" s="479">
        <v>2022</v>
      </c>
      <c r="D47" s="479" t="s">
        <v>585</v>
      </c>
      <c r="E47" s="479" t="s">
        <v>116</v>
      </c>
      <c r="F47" s="479" t="s">
        <v>433</v>
      </c>
      <c r="G47" s="479" t="s">
        <v>152</v>
      </c>
      <c r="H47" s="480" t="s">
        <v>353</v>
      </c>
      <c r="I47" s="480" t="s">
        <v>1750</v>
      </c>
      <c r="J47" s="479" t="s">
        <v>1755</v>
      </c>
      <c r="K47" s="481" t="s">
        <v>1756</v>
      </c>
      <c r="L47" s="479" t="s">
        <v>1706</v>
      </c>
      <c r="M47" s="479" t="s">
        <v>364</v>
      </c>
      <c r="N47" s="482" t="s">
        <v>1286</v>
      </c>
      <c r="O47" s="480" t="s">
        <v>774</v>
      </c>
      <c r="P47" s="483" t="s">
        <v>178</v>
      </c>
      <c r="Q47" s="484">
        <v>4180</v>
      </c>
      <c r="R47" s="484">
        <v>144</v>
      </c>
      <c r="S47" s="480" t="s">
        <v>1178</v>
      </c>
      <c r="T47" s="480" t="s">
        <v>1178</v>
      </c>
      <c r="U47" s="482" t="s">
        <v>1178</v>
      </c>
      <c r="V47" s="479"/>
      <c r="W47" s="491">
        <v>4180</v>
      </c>
      <c r="X47" s="485">
        <v>120</v>
      </c>
      <c r="Y47" s="222">
        <f t="shared" si="9"/>
        <v>83.333333333333343</v>
      </c>
      <c r="Z47" s="222">
        <f t="shared" si="10"/>
        <v>100</v>
      </c>
      <c r="AA47" s="223" t="str">
        <f t="shared" si="11"/>
        <v>X</v>
      </c>
      <c r="AB47" s="485">
        <v>113</v>
      </c>
      <c r="AC47" s="485">
        <v>48</v>
      </c>
      <c r="AD47" s="485">
        <v>12304</v>
      </c>
      <c r="AE47" s="485">
        <v>179</v>
      </c>
      <c r="AF47" s="230">
        <v>0</v>
      </c>
      <c r="AG47" s="224">
        <v>0</v>
      </c>
      <c r="AH47" s="485">
        <v>17</v>
      </c>
      <c r="AI47" s="487" t="s">
        <v>2837</v>
      </c>
    </row>
    <row r="48" spans="1:35" ht="12.75" x14ac:dyDescent="0.2">
      <c r="A48" s="479" t="s">
        <v>72</v>
      </c>
      <c r="B48" s="479" t="s">
        <v>1225</v>
      </c>
      <c r="C48" s="479">
        <v>2022</v>
      </c>
      <c r="D48" s="479" t="s">
        <v>585</v>
      </c>
      <c r="E48" s="479" t="s">
        <v>116</v>
      </c>
      <c r="F48" s="479" t="s">
        <v>433</v>
      </c>
      <c r="G48" s="479" t="s">
        <v>152</v>
      </c>
      <c r="H48" s="480" t="s">
        <v>353</v>
      </c>
      <c r="I48" s="480" t="s">
        <v>1750</v>
      </c>
      <c r="J48" s="479" t="s">
        <v>1757</v>
      </c>
      <c r="K48" s="481" t="s">
        <v>1758</v>
      </c>
      <c r="L48" s="479" t="s">
        <v>1702</v>
      </c>
      <c r="M48" s="479" t="s">
        <v>364</v>
      </c>
      <c r="N48" s="482" t="s">
        <v>1286</v>
      </c>
      <c r="O48" s="480" t="s">
        <v>774</v>
      </c>
      <c r="P48" s="483" t="s">
        <v>178</v>
      </c>
      <c r="Q48" s="484">
        <v>3300</v>
      </c>
      <c r="R48" s="484">
        <v>36</v>
      </c>
      <c r="S48" s="480" t="s">
        <v>1178</v>
      </c>
      <c r="T48" s="480" t="s">
        <v>1178</v>
      </c>
      <c r="U48" s="482" t="s">
        <v>1178</v>
      </c>
      <c r="V48" s="479"/>
      <c r="W48" s="491">
        <v>3300</v>
      </c>
      <c r="X48" s="485">
        <v>38</v>
      </c>
      <c r="Y48" s="222">
        <f t="shared" si="9"/>
        <v>105.55555555555556</v>
      </c>
      <c r="Z48" s="222">
        <f t="shared" si="10"/>
        <v>100</v>
      </c>
      <c r="AA48" s="223" t="str">
        <f t="shared" si="11"/>
        <v/>
      </c>
      <c r="AB48" s="485">
        <v>180</v>
      </c>
      <c r="AC48" s="485">
        <v>6</v>
      </c>
      <c r="AD48" s="485">
        <v>7953</v>
      </c>
      <c r="AE48" s="485">
        <v>38</v>
      </c>
      <c r="AF48" s="230">
        <v>0</v>
      </c>
      <c r="AG48" s="224">
        <v>0</v>
      </c>
      <c r="AH48" s="485">
        <v>58</v>
      </c>
      <c r="AI48" s="487" t="s">
        <v>2428</v>
      </c>
    </row>
    <row r="49" spans="1:35" ht="12.75" x14ac:dyDescent="0.2">
      <c r="A49" s="479" t="s">
        <v>72</v>
      </c>
      <c r="B49" s="479" t="s">
        <v>1225</v>
      </c>
      <c r="C49" s="479">
        <v>2022</v>
      </c>
      <c r="D49" s="479" t="s">
        <v>585</v>
      </c>
      <c r="E49" s="479" t="s">
        <v>116</v>
      </c>
      <c r="F49" s="479" t="s">
        <v>433</v>
      </c>
      <c r="G49" s="479" t="s">
        <v>152</v>
      </c>
      <c r="H49" s="480" t="s">
        <v>353</v>
      </c>
      <c r="I49" s="480" t="s">
        <v>1750</v>
      </c>
      <c r="J49" s="479" t="s">
        <v>1759</v>
      </c>
      <c r="K49" s="481" t="s">
        <v>1760</v>
      </c>
      <c r="L49" s="479" t="s">
        <v>1705</v>
      </c>
      <c r="M49" s="479" t="s">
        <v>364</v>
      </c>
      <c r="N49" s="482" t="s">
        <v>1286</v>
      </c>
      <c r="O49" s="480" t="s">
        <v>774</v>
      </c>
      <c r="P49" s="483" t="s">
        <v>178</v>
      </c>
      <c r="Q49" s="484">
        <v>2200</v>
      </c>
      <c r="R49" s="484">
        <v>48</v>
      </c>
      <c r="S49" s="480" t="s">
        <v>1178</v>
      </c>
      <c r="T49" s="480" t="s">
        <v>1178</v>
      </c>
      <c r="U49" s="482" t="s">
        <v>1178</v>
      </c>
      <c r="V49" s="479"/>
      <c r="W49" s="491">
        <v>2200</v>
      </c>
      <c r="X49" s="485">
        <v>59</v>
      </c>
      <c r="Y49" s="222">
        <f t="shared" si="9"/>
        <v>122.91666666666667</v>
      </c>
      <c r="Z49" s="222">
        <f t="shared" si="10"/>
        <v>100</v>
      </c>
      <c r="AA49" s="223" t="str">
        <f t="shared" si="11"/>
        <v/>
      </c>
      <c r="AB49" s="485">
        <v>200</v>
      </c>
      <c r="AC49" s="485">
        <v>22</v>
      </c>
      <c r="AD49" s="485">
        <v>12826</v>
      </c>
      <c r="AE49" s="485">
        <v>59</v>
      </c>
      <c r="AF49" s="230">
        <v>0</v>
      </c>
      <c r="AG49" s="224">
        <v>0</v>
      </c>
      <c r="AH49" s="485">
        <v>66</v>
      </c>
      <c r="AI49" s="487" t="s">
        <v>2428</v>
      </c>
    </row>
    <row r="50" spans="1:35" ht="12.75" x14ac:dyDescent="0.2">
      <c r="A50" s="479" t="s">
        <v>72</v>
      </c>
      <c r="B50" s="479" t="s">
        <v>1225</v>
      </c>
      <c r="C50" s="479">
        <v>2022</v>
      </c>
      <c r="D50" s="479" t="s">
        <v>585</v>
      </c>
      <c r="E50" s="479" t="s">
        <v>116</v>
      </c>
      <c r="F50" s="479" t="s">
        <v>433</v>
      </c>
      <c r="G50" s="479" t="s">
        <v>152</v>
      </c>
      <c r="H50" s="480" t="s">
        <v>353</v>
      </c>
      <c r="I50" s="480" t="s">
        <v>1750</v>
      </c>
      <c r="J50" s="479" t="s">
        <v>1761</v>
      </c>
      <c r="K50" s="481" t="s">
        <v>1762</v>
      </c>
      <c r="L50" s="479" t="s">
        <v>1706</v>
      </c>
      <c r="M50" s="479" t="s">
        <v>364</v>
      </c>
      <c r="N50" s="482" t="s">
        <v>1286</v>
      </c>
      <c r="O50" s="480" t="s">
        <v>774</v>
      </c>
      <c r="P50" s="483" t="s">
        <v>178</v>
      </c>
      <c r="Q50" s="484">
        <v>7700</v>
      </c>
      <c r="R50" s="484">
        <v>36</v>
      </c>
      <c r="S50" s="480" t="s">
        <v>1178</v>
      </c>
      <c r="T50" s="480" t="s">
        <v>1178</v>
      </c>
      <c r="U50" s="482" t="s">
        <v>1178</v>
      </c>
      <c r="V50" s="479"/>
      <c r="W50" s="491">
        <v>7700</v>
      </c>
      <c r="X50" s="485">
        <v>37</v>
      </c>
      <c r="Y50" s="222">
        <f t="shared" si="9"/>
        <v>102.77777777777777</v>
      </c>
      <c r="Z50" s="222">
        <f t="shared" si="10"/>
        <v>100</v>
      </c>
      <c r="AA50" s="223" t="str">
        <f t="shared" si="11"/>
        <v/>
      </c>
      <c r="AB50" s="485">
        <v>493</v>
      </c>
      <c r="AC50" s="485">
        <v>12</v>
      </c>
      <c r="AD50" s="485">
        <v>32543</v>
      </c>
      <c r="AE50" s="485">
        <v>37</v>
      </c>
      <c r="AF50" s="230">
        <v>0</v>
      </c>
      <c r="AG50" s="224">
        <v>0</v>
      </c>
      <c r="AH50" s="485">
        <v>81</v>
      </c>
      <c r="AI50" s="487" t="s">
        <v>2428</v>
      </c>
    </row>
    <row r="51" spans="1:35" ht="12.75" x14ac:dyDescent="0.2">
      <c r="A51" s="479" t="s">
        <v>72</v>
      </c>
      <c r="B51" s="479" t="s">
        <v>1225</v>
      </c>
      <c r="C51" s="479">
        <v>2022</v>
      </c>
      <c r="D51" s="479" t="s">
        <v>585</v>
      </c>
      <c r="E51" s="479" t="s">
        <v>116</v>
      </c>
      <c r="F51" s="479" t="s">
        <v>433</v>
      </c>
      <c r="G51" s="479" t="s">
        <v>152</v>
      </c>
      <c r="H51" s="480" t="s">
        <v>353</v>
      </c>
      <c r="I51" s="480" t="s">
        <v>1750</v>
      </c>
      <c r="J51" s="479" t="s">
        <v>1763</v>
      </c>
      <c r="K51" s="481" t="s">
        <v>1764</v>
      </c>
      <c r="L51" s="479" t="s">
        <v>1706</v>
      </c>
      <c r="M51" s="479" t="s">
        <v>364</v>
      </c>
      <c r="N51" s="482" t="s">
        <v>1286</v>
      </c>
      <c r="O51" s="480" t="s">
        <v>774</v>
      </c>
      <c r="P51" s="483" t="s">
        <v>178</v>
      </c>
      <c r="Q51" s="484">
        <v>2860</v>
      </c>
      <c r="R51" s="484">
        <v>24</v>
      </c>
      <c r="S51" s="480" t="s">
        <v>1178</v>
      </c>
      <c r="T51" s="480" t="s">
        <v>1178</v>
      </c>
      <c r="U51" s="482" t="s">
        <v>1178</v>
      </c>
      <c r="V51" s="479"/>
      <c r="W51" s="491">
        <v>2860</v>
      </c>
      <c r="X51" s="485">
        <v>24</v>
      </c>
      <c r="Y51" s="222">
        <f t="shared" si="9"/>
        <v>100</v>
      </c>
      <c r="Z51" s="222">
        <f t="shared" si="10"/>
        <v>100</v>
      </c>
      <c r="AA51" s="223" t="str">
        <f t="shared" si="11"/>
        <v/>
      </c>
      <c r="AB51" s="485">
        <v>202</v>
      </c>
      <c r="AC51" s="485">
        <v>2</v>
      </c>
      <c r="AD51" s="485">
        <v>5736</v>
      </c>
      <c r="AE51" s="485">
        <v>24</v>
      </c>
      <c r="AF51" s="230">
        <v>0</v>
      </c>
      <c r="AG51" s="224">
        <v>0</v>
      </c>
      <c r="AH51" s="485">
        <v>29</v>
      </c>
      <c r="AI51" s="487"/>
    </row>
    <row r="52" spans="1:35" ht="12.75" x14ac:dyDescent="0.2">
      <c r="A52" s="479" t="s">
        <v>72</v>
      </c>
      <c r="B52" s="479" t="s">
        <v>1225</v>
      </c>
      <c r="C52" s="479">
        <v>2022</v>
      </c>
      <c r="D52" s="479" t="s">
        <v>585</v>
      </c>
      <c r="E52" s="479" t="s">
        <v>116</v>
      </c>
      <c r="F52" s="479" t="s">
        <v>433</v>
      </c>
      <c r="G52" s="479" t="s">
        <v>152</v>
      </c>
      <c r="H52" s="480" t="s">
        <v>353</v>
      </c>
      <c r="I52" s="480" t="s">
        <v>1750</v>
      </c>
      <c r="J52" s="479" t="s">
        <v>1765</v>
      </c>
      <c r="K52" s="481" t="s">
        <v>1766</v>
      </c>
      <c r="L52" s="479" t="s">
        <v>1745</v>
      </c>
      <c r="M52" s="479" t="s">
        <v>364</v>
      </c>
      <c r="N52" s="482" t="s">
        <v>1286</v>
      </c>
      <c r="O52" s="480" t="s">
        <v>774</v>
      </c>
      <c r="P52" s="483" t="s">
        <v>178</v>
      </c>
      <c r="Q52" s="484">
        <v>440</v>
      </c>
      <c r="R52" s="484">
        <v>24</v>
      </c>
      <c r="S52" s="480" t="s">
        <v>1178</v>
      </c>
      <c r="T52" s="480" t="s">
        <v>1178</v>
      </c>
      <c r="U52" s="482" t="s">
        <v>1178</v>
      </c>
      <c r="V52" s="479"/>
      <c r="W52" s="491">
        <v>440</v>
      </c>
      <c r="X52" s="485">
        <v>25</v>
      </c>
      <c r="Y52" s="222">
        <f t="shared" si="9"/>
        <v>104.16666666666667</v>
      </c>
      <c r="Z52" s="222">
        <f t="shared" si="10"/>
        <v>100</v>
      </c>
      <c r="AA52" s="223" t="str">
        <f t="shared" si="11"/>
        <v/>
      </c>
      <c r="AB52" s="485">
        <v>2</v>
      </c>
      <c r="AC52" s="485">
        <v>2</v>
      </c>
      <c r="AD52" s="485">
        <v>49</v>
      </c>
      <c r="AE52" s="485">
        <v>25</v>
      </c>
      <c r="AF52" s="230">
        <v>0</v>
      </c>
      <c r="AG52" s="224">
        <v>0</v>
      </c>
      <c r="AH52" s="485">
        <v>43</v>
      </c>
      <c r="AI52" s="487" t="s">
        <v>2428</v>
      </c>
    </row>
    <row r="53" spans="1:35" ht="12.75" x14ac:dyDescent="0.2">
      <c r="A53" s="479" t="s">
        <v>72</v>
      </c>
      <c r="B53" s="479" t="s">
        <v>1225</v>
      </c>
      <c r="C53" s="479">
        <v>2022</v>
      </c>
      <c r="D53" s="479" t="s">
        <v>585</v>
      </c>
      <c r="E53" s="479" t="s">
        <v>116</v>
      </c>
      <c r="F53" s="479" t="s">
        <v>433</v>
      </c>
      <c r="G53" s="479" t="s">
        <v>152</v>
      </c>
      <c r="H53" s="480" t="s">
        <v>353</v>
      </c>
      <c r="I53" s="480" t="s">
        <v>1750</v>
      </c>
      <c r="J53" s="479" t="s">
        <v>1767</v>
      </c>
      <c r="K53" s="481" t="s">
        <v>1768</v>
      </c>
      <c r="L53" s="479" t="s">
        <v>1702</v>
      </c>
      <c r="M53" s="479" t="s">
        <v>364</v>
      </c>
      <c r="N53" s="482" t="s">
        <v>1286</v>
      </c>
      <c r="O53" s="480" t="s">
        <v>774</v>
      </c>
      <c r="P53" s="483" t="s">
        <v>178</v>
      </c>
      <c r="Q53" s="484">
        <v>3080</v>
      </c>
      <c r="R53" s="484">
        <v>48</v>
      </c>
      <c r="S53" s="480" t="s">
        <v>1178</v>
      </c>
      <c r="T53" s="480" t="s">
        <v>1178</v>
      </c>
      <c r="U53" s="482" t="s">
        <v>1178</v>
      </c>
      <c r="V53" s="479"/>
      <c r="W53" s="491">
        <v>3080</v>
      </c>
      <c r="X53" s="485">
        <v>45</v>
      </c>
      <c r="Y53" s="222">
        <f t="shared" si="9"/>
        <v>93.75</v>
      </c>
      <c r="Z53" s="222">
        <f t="shared" si="10"/>
        <v>100</v>
      </c>
      <c r="AA53" s="223" t="str">
        <f t="shared" si="11"/>
        <v/>
      </c>
      <c r="AB53" s="485">
        <v>224</v>
      </c>
      <c r="AC53" s="485">
        <v>5</v>
      </c>
      <c r="AD53" s="485">
        <v>12698</v>
      </c>
      <c r="AE53" s="485">
        <v>45</v>
      </c>
      <c r="AF53" s="230">
        <v>0</v>
      </c>
      <c r="AG53" s="224">
        <v>0</v>
      </c>
      <c r="AH53" s="485">
        <v>1</v>
      </c>
      <c r="AI53" s="487" t="s">
        <v>2428</v>
      </c>
    </row>
    <row r="54" spans="1:35" ht="12.75" x14ac:dyDescent="0.2">
      <c r="A54" s="479" t="s">
        <v>72</v>
      </c>
      <c r="B54" s="479" t="s">
        <v>1225</v>
      </c>
      <c r="C54" s="479">
        <v>2022</v>
      </c>
      <c r="D54" s="479" t="s">
        <v>585</v>
      </c>
      <c r="E54" s="479" t="s">
        <v>116</v>
      </c>
      <c r="F54" s="479" t="s">
        <v>433</v>
      </c>
      <c r="G54" s="479" t="s">
        <v>152</v>
      </c>
      <c r="H54" s="480" t="s">
        <v>353</v>
      </c>
      <c r="I54" s="480" t="s">
        <v>1750</v>
      </c>
      <c r="J54" s="479" t="s">
        <v>1769</v>
      </c>
      <c r="K54" s="481" t="s">
        <v>1770</v>
      </c>
      <c r="L54" s="479" t="s">
        <v>1706</v>
      </c>
      <c r="M54" s="479" t="s">
        <v>364</v>
      </c>
      <c r="N54" s="482" t="s">
        <v>1286</v>
      </c>
      <c r="O54" s="480" t="s">
        <v>774</v>
      </c>
      <c r="P54" s="483" t="s">
        <v>178</v>
      </c>
      <c r="Q54" s="484">
        <v>5500</v>
      </c>
      <c r="R54" s="484">
        <v>12</v>
      </c>
      <c r="S54" s="480" t="s">
        <v>1178</v>
      </c>
      <c r="T54" s="480" t="s">
        <v>1178</v>
      </c>
      <c r="U54" s="482" t="s">
        <v>1178</v>
      </c>
      <c r="V54" s="479"/>
      <c r="W54" s="491">
        <v>5500</v>
      </c>
      <c r="X54" s="485">
        <v>16</v>
      </c>
      <c r="Y54" s="222">
        <f t="shared" si="9"/>
        <v>133.33333333333331</v>
      </c>
      <c r="Z54" s="222">
        <f t="shared" si="10"/>
        <v>100</v>
      </c>
      <c r="AA54" s="223" t="str">
        <f t="shared" si="11"/>
        <v/>
      </c>
      <c r="AB54" s="485">
        <v>374</v>
      </c>
      <c r="AC54" s="485">
        <v>2</v>
      </c>
      <c r="AD54" s="485">
        <v>11460</v>
      </c>
      <c r="AE54" s="485">
        <v>20</v>
      </c>
      <c r="AF54" s="230">
        <v>0</v>
      </c>
      <c r="AG54" s="224">
        <v>0</v>
      </c>
      <c r="AH54" s="485">
        <v>1</v>
      </c>
      <c r="AI54" s="487" t="s">
        <v>2428</v>
      </c>
    </row>
    <row r="55" spans="1:35" ht="12.75" x14ac:dyDescent="0.2">
      <c r="A55" s="479" t="s">
        <v>72</v>
      </c>
      <c r="B55" s="479" t="s">
        <v>1225</v>
      </c>
      <c r="C55" s="479">
        <v>2022</v>
      </c>
      <c r="D55" s="479" t="s">
        <v>585</v>
      </c>
      <c r="E55" s="479" t="s">
        <v>116</v>
      </c>
      <c r="F55" s="479" t="s">
        <v>433</v>
      </c>
      <c r="G55" s="479" t="s">
        <v>152</v>
      </c>
      <c r="H55" s="480" t="s">
        <v>353</v>
      </c>
      <c r="I55" s="480" t="s">
        <v>1750</v>
      </c>
      <c r="J55" s="479" t="s">
        <v>1771</v>
      </c>
      <c r="K55" s="481" t="s">
        <v>1772</v>
      </c>
      <c r="L55" s="479" t="s">
        <v>1705</v>
      </c>
      <c r="M55" s="479" t="s">
        <v>364</v>
      </c>
      <c r="N55" s="482" t="s">
        <v>1286</v>
      </c>
      <c r="O55" s="480" t="s">
        <v>774</v>
      </c>
      <c r="P55" s="483" t="s">
        <v>178</v>
      </c>
      <c r="Q55" s="484">
        <v>2200</v>
      </c>
      <c r="R55" s="484">
        <v>12</v>
      </c>
      <c r="S55" s="480" t="s">
        <v>1178</v>
      </c>
      <c r="T55" s="480" t="s">
        <v>1178</v>
      </c>
      <c r="U55" s="482" t="s">
        <v>1178</v>
      </c>
      <c r="V55" s="479"/>
      <c r="W55" s="491">
        <v>2200</v>
      </c>
      <c r="X55" s="485">
        <v>11</v>
      </c>
      <c r="Y55" s="222">
        <f t="shared" si="9"/>
        <v>91.666666666666657</v>
      </c>
      <c r="Z55" s="222">
        <f t="shared" si="10"/>
        <v>100</v>
      </c>
      <c r="AA55" s="223" t="str">
        <f t="shared" si="11"/>
        <v/>
      </c>
      <c r="AB55" s="485">
        <v>35</v>
      </c>
      <c r="AC55" s="485">
        <v>7</v>
      </c>
      <c r="AD55" s="485">
        <v>1146</v>
      </c>
      <c r="AE55" s="485">
        <v>11</v>
      </c>
      <c r="AF55" s="230">
        <v>0</v>
      </c>
      <c r="AG55" s="224">
        <v>0</v>
      </c>
      <c r="AH55" s="485">
        <v>1</v>
      </c>
      <c r="AI55" s="487" t="s">
        <v>2428</v>
      </c>
    </row>
    <row r="56" spans="1:35" ht="12.75" x14ac:dyDescent="0.2">
      <c r="A56" s="479" t="s">
        <v>72</v>
      </c>
      <c r="B56" s="479" t="s">
        <v>1225</v>
      </c>
      <c r="C56" s="479">
        <v>2022</v>
      </c>
      <c r="D56" s="479" t="s">
        <v>585</v>
      </c>
      <c r="E56" s="479" t="s">
        <v>116</v>
      </c>
      <c r="F56" s="479" t="s">
        <v>433</v>
      </c>
      <c r="G56" s="479" t="s">
        <v>152</v>
      </c>
      <c r="H56" s="480" t="s">
        <v>353</v>
      </c>
      <c r="I56" s="480" t="s">
        <v>1750</v>
      </c>
      <c r="J56" s="479" t="s">
        <v>1965</v>
      </c>
      <c r="K56" s="481" t="s">
        <v>1773</v>
      </c>
      <c r="L56" s="479" t="s">
        <v>1749</v>
      </c>
      <c r="M56" s="228" t="s">
        <v>1497</v>
      </c>
      <c r="N56" s="228" t="s">
        <v>1497</v>
      </c>
      <c r="O56" s="228" t="s">
        <v>1497</v>
      </c>
      <c r="P56" s="228" t="s">
        <v>1497</v>
      </c>
      <c r="Q56" s="484">
        <v>13680</v>
      </c>
      <c r="R56" s="484">
        <v>0</v>
      </c>
      <c r="S56" s="480" t="s">
        <v>1178</v>
      </c>
      <c r="T56" s="480" t="s">
        <v>1178</v>
      </c>
      <c r="U56" s="482" t="s">
        <v>1178</v>
      </c>
      <c r="V56" s="479"/>
      <c r="W56" s="491">
        <v>13680</v>
      </c>
      <c r="X56" s="485">
        <v>0</v>
      </c>
      <c r="Y56" s="222" t="e">
        <f t="shared" si="9"/>
        <v>#DIV/0!</v>
      </c>
      <c r="Z56" s="222">
        <f t="shared" si="10"/>
        <v>100</v>
      </c>
      <c r="AA56" s="223" t="e">
        <f t="shared" si="11"/>
        <v>#DIV/0!</v>
      </c>
      <c r="AB56" s="485">
        <v>1084</v>
      </c>
      <c r="AC56" s="485">
        <v>0</v>
      </c>
      <c r="AD56" s="485">
        <v>33690</v>
      </c>
      <c r="AE56" s="485">
        <v>0</v>
      </c>
      <c r="AF56" s="230">
        <v>0</v>
      </c>
      <c r="AG56" s="224">
        <v>0</v>
      </c>
      <c r="AH56" s="485">
        <v>0</v>
      </c>
      <c r="AI56" s="487" t="s">
        <v>2428</v>
      </c>
    </row>
    <row r="57" spans="1:35" ht="12.75" x14ac:dyDescent="0.2">
      <c r="A57" s="479" t="s">
        <v>72</v>
      </c>
      <c r="B57" s="479" t="s">
        <v>1225</v>
      </c>
      <c r="C57" s="479">
        <v>2022</v>
      </c>
      <c r="D57" s="479" t="s">
        <v>585</v>
      </c>
      <c r="E57" s="479" t="s">
        <v>116</v>
      </c>
      <c r="F57" s="479" t="s">
        <v>433</v>
      </c>
      <c r="G57" s="479" t="s">
        <v>154</v>
      </c>
      <c r="H57" s="480" t="s">
        <v>355</v>
      </c>
      <c r="I57" s="480" t="s">
        <v>1774</v>
      </c>
      <c r="J57" s="479" t="s">
        <v>1775</v>
      </c>
      <c r="K57" s="481" t="s">
        <v>1792</v>
      </c>
      <c r="L57" s="479" t="s">
        <v>1702</v>
      </c>
      <c r="M57" s="479" t="s">
        <v>364</v>
      </c>
      <c r="N57" s="482" t="s">
        <v>1286</v>
      </c>
      <c r="O57" s="480" t="s">
        <v>774</v>
      </c>
      <c r="P57" s="483" t="s">
        <v>178</v>
      </c>
      <c r="Q57" s="484">
        <v>2640</v>
      </c>
      <c r="R57" s="484">
        <v>36</v>
      </c>
      <c r="S57" s="480" t="s">
        <v>1178</v>
      </c>
      <c r="T57" s="480" t="s">
        <v>1178</v>
      </c>
      <c r="U57" s="482" t="s">
        <v>1178</v>
      </c>
      <c r="V57" s="479"/>
      <c r="W57" s="491">
        <v>2640</v>
      </c>
      <c r="X57" s="485">
        <v>41</v>
      </c>
      <c r="Y57" s="222">
        <f t="shared" si="9"/>
        <v>113.88888888888889</v>
      </c>
      <c r="Z57" s="222">
        <f t="shared" si="10"/>
        <v>100</v>
      </c>
      <c r="AA57" s="223" t="str">
        <f t="shared" si="11"/>
        <v/>
      </c>
      <c r="AB57" s="485">
        <v>120</v>
      </c>
      <c r="AC57" s="485">
        <v>12</v>
      </c>
      <c r="AD57" s="485">
        <v>14044</v>
      </c>
      <c r="AE57" s="485">
        <v>41</v>
      </c>
      <c r="AF57" s="230">
        <v>0</v>
      </c>
      <c r="AG57" s="224">
        <v>0</v>
      </c>
      <c r="AH57" s="485">
        <v>5</v>
      </c>
      <c r="AI57" s="487" t="s">
        <v>2428</v>
      </c>
    </row>
    <row r="58" spans="1:35" ht="12.75" x14ac:dyDescent="0.2">
      <c r="A58" s="479" t="s">
        <v>72</v>
      </c>
      <c r="B58" s="479" t="s">
        <v>1225</v>
      </c>
      <c r="C58" s="479">
        <v>2022</v>
      </c>
      <c r="D58" s="479" t="s">
        <v>585</v>
      </c>
      <c r="E58" s="479" t="s">
        <v>116</v>
      </c>
      <c r="F58" s="479" t="s">
        <v>433</v>
      </c>
      <c r="G58" s="479" t="s">
        <v>154</v>
      </c>
      <c r="H58" s="480" t="s">
        <v>355</v>
      </c>
      <c r="I58" s="480" t="s">
        <v>1774</v>
      </c>
      <c r="J58" s="479" t="s">
        <v>1776</v>
      </c>
      <c r="K58" s="481" t="s">
        <v>1793</v>
      </c>
      <c r="L58" s="479" t="s">
        <v>1704</v>
      </c>
      <c r="M58" s="479" t="s">
        <v>364</v>
      </c>
      <c r="N58" s="482" t="s">
        <v>1286</v>
      </c>
      <c r="O58" s="480" t="s">
        <v>774</v>
      </c>
      <c r="P58" s="483" t="s">
        <v>178</v>
      </c>
      <c r="Q58" s="484">
        <v>440</v>
      </c>
      <c r="R58" s="484">
        <v>10</v>
      </c>
      <c r="S58" s="480" t="s">
        <v>1178</v>
      </c>
      <c r="T58" s="480" t="s">
        <v>1178</v>
      </c>
      <c r="U58" s="482" t="s">
        <v>1178</v>
      </c>
      <c r="V58" s="479"/>
      <c r="W58" s="491">
        <v>440</v>
      </c>
      <c r="X58" s="485">
        <v>11</v>
      </c>
      <c r="Y58" s="222">
        <f t="shared" si="9"/>
        <v>110.00000000000001</v>
      </c>
      <c r="Z58" s="222">
        <f t="shared" si="10"/>
        <v>100</v>
      </c>
      <c r="AA58" s="223" t="str">
        <f t="shared" si="11"/>
        <v/>
      </c>
      <c r="AB58" s="485">
        <v>19</v>
      </c>
      <c r="AC58" s="485">
        <v>4</v>
      </c>
      <c r="AD58" s="485">
        <v>229</v>
      </c>
      <c r="AE58" s="485">
        <v>11</v>
      </c>
      <c r="AF58" s="230">
        <v>0</v>
      </c>
      <c r="AG58" s="224">
        <v>0</v>
      </c>
      <c r="AH58" s="485">
        <v>1</v>
      </c>
      <c r="AI58" s="487" t="s">
        <v>2428</v>
      </c>
    </row>
    <row r="59" spans="1:35" ht="12.75" x14ac:dyDescent="0.2">
      <c r="A59" s="479" t="s">
        <v>72</v>
      </c>
      <c r="B59" s="479" t="s">
        <v>1225</v>
      </c>
      <c r="C59" s="479">
        <v>2022</v>
      </c>
      <c r="D59" s="479" t="s">
        <v>585</v>
      </c>
      <c r="E59" s="479" t="s">
        <v>116</v>
      </c>
      <c r="F59" s="479" t="s">
        <v>433</v>
      </c>
      <c r="G59" s="479" t="s">
        <v>154</v>
      </c>
      <c r="H59" s="480" t="s">
        <v>355</v>
      </c>
      <c r="I59" s="480" t="s">
        <v>1774</v>
      </c>
      <c r="J59" s="479" t="s">
        <v>1777</v>
      </c>
      <c r="K59" s="481" t="s">
        <v>1794</v>
      </c>
      <c r="L59" s="479" t="s">
        <v>1705</v>
      </c>
      <c r="M59" s="479" t="s">
        <v>364</v>
      </c>
      <c r="N59" s="482" t="s">
        <v>1286</v>
      </c>
      <c r="O59" s="480" t="s">
        <v>774</v>
      </c>
      <c r="P59" s="483" t="s">
        <v>178</v>
      </c>
      <c r="Q59" s="484">
        <v>2200</v>
      </c>
      <c r="R59" s="484">
        <v>24</v>
      </c>
      <c r="S59" s="480" t="s">
        <v>1178</v>
      </c>
      <c r="T59" s="480" t="s">
        <v>1178</v>
      </c>
      <c r="U59" s="482" t="s">
        <v>1178</v>
      </c>
      <c r="V59" s="479"/>
      <c r="W59" s="491">
        <v>2200</v>
      </c>
      <c r="X59" s="485">
        <v>12</v>
      </c>
      <c r="Y59" s="222">
        <f t="shared" si="9"/>
        <v>50</v>
      </c>
      <c r="Z59" s="222">
        <f t="shared" si="10"/>
        <v>100</v>
      </c>
      <c r="AA59" s="223" t="str">
        <f t="shared" si="11"/>
        <v>X</v>
      </c>
      <c r="AB59" s="485">
        <v>200</v>
      </c>
      <c r="AC59" s="485">
        <v>8</v>
      </c>
      <c r="AD59" s="485">
        <v>12826</v>
      </c>
      <c r="AE59" s="485">
        <v>12</v>
      </c>
      <c r="AF59" s="230">
        <v>0</v>
      </c>
      <c r="AG59" s="224">
        <v>0</v>
      </c>
      <c r="AH59" s="485">
        <v>1</v>
      </c>
      <c r="AI59" s="487" t="s">
        <v>2837</v>
      </c>
    </row>
    <row r="60" spans="1:35" ht="12.75" x14ac:dyDescent="0.2">
      <c r="A60" s="479" t="s">
        <v>72</v>
      </c>
      <c r="B60" s="479" t="s">
        <v>1225</v>
      </c>
      <c r="C60" s="479">
        <v>2022</v>
      </c>
      <c r="D60" s="479" t="s">
        <v>585</v>
      </c>
      <c r="E60" s="479" t="s">
        <v>116</v>
      </c>
      <c r="F60" s="479" t="s">
        <v>433</v>
      </c>
      <c r="G60" s="479" t="s">
        <v>154</v>
      </c>
      <c r="H60" s="480" t="s">
        <v>355</v>
      </c>
      <c r="I60" s="480" t="s">
        <v>1774</v>
      </c>
      <c r="J60" s="479" t="s">
        <v>1778</v>
      </c>
      <c r="K60" s="481" t="s">
        <v>1795</v>
      </c>
      <c r="L60" s="479" t="s">
        <v>1706</v>
      </c>
      <c r="M60" s="479" t="s">
        <v>364</v>
      </c>
      <c r="N60" s="482" t="s">
        <v>1286</v>
      </c>
      <c r="O60" s="480" t="s">
        <v>774</v>
      </c>
      <c r="P60" s="483" t="s">
        <v>178</v>
      </c>
      <c r="Q60" s="484">
        <v>6160</v>
      </c>
      <c r="R60" s="484">
        <v>108</v>
      </c>
      <c r="S60" s="480" t="s">
        <v>1178</v>
      </c>
      <c r="T60" s="480" t="s">
        <v>1178</v>
      </c>
      <c r="U60" s="482" t="s">
        <v>1178</v>
      </c>
      <c r="V60" s="479"/>
      <c r="W60" s="491">
        <v>6160</v>
      </c>
      <c r="X60" s="485">
        <v>106</v>
      </c>
      <c r="Y60" s="222">
        <f t="shared" si="9"/>
        <v>98.148148148148152</v>
      </c>
      <c r="Z60" s="222">
        <f t="shared" si="10"/>
        <v>100</v>
      </c>
      <c r="AA60" s="223" t="str">
        <f t="shared" si="11"/>
        <v/>
      </c>
      <c r="AB60" s="485">
        <v>418</v>
      </c>
      <c r="AC60" s="485">
        <v>72</v>
      </c>
      <c r="AD60" s="485">
        <v>50789</v>
      </c>
      <c r="AE60" s="485">
        <v>388</v>
      </c>
      <c r="AF60" s="230">
        <v>0</v>
      </c>
      <c r="AG60" s="224">
        <v>0</v>
      </c>
      <c r="AH60" s="485">
        <v>7</v>
      </c>
      <c r="AI60" s="487" t="s">
        <v>2428</v>
      </c>
    </row>
    <row r="61" spans="1:35" ht="12.75" x14ac:dyDescent="0.2">
      <c r="A61" s="479" t="s">
        <v>72</v>
      </c>
      <c r="B61" s="479" t="s">
        <v>1225</v>
      </c>
      <c r="C61" s="479">
        <v>2022</v>
      </c>
      <c r="D61" s="479" t="s">
        <v>585</v>
      </c>
      <c r="E61" s="479" t="s">
        <v>116</v>
      </c>
      <c r="F61" s="479" t="s">
        <v>433</v>
      </c>
      <c r="G61" s="479" t="s">
        <v>154</v>
      </c>
      <c r="H61" s="480" t="s">
        <v>355</v>
      </c>
      <c r="I61" s="480" t="s">
        <v>1774</v>
      </c>
      <c r="J61" s="479" t="s">
        <v>1779</v>
      </c>
      <c r="K61" s="481" t="s">
        <v>1796</v>
      </c>
      <c r="L61" s="479" t="s">
        <v>1706</v>
      </c>
      <c r="M61" s="479" t="s">
        <v>364</v>
      </c>
      <c r="N61" s="482" t="s">
        <v>1286</v>
      </c>
      <c r="O61" s="480" t="s">
        <v>774</v>
      </c>
      <c r="P61" s="483" t="s">
        <v>178</v>
      </c>
      <c r="Q61" s="484">
        <v>3300</v>
      </c>
      <c r="R61" s="484">
        <v>60</v>
      </c>
      <c r="S61" s="480" t="s">
        <v>1178</v>
      </c>
      <c r="T61" s="480" t="s">
        <v>1178</v>
      </c>
      <c r="U61" s="482" t="s">
        <v>1178</v>
      </c>
      <c r="V61" s="479"/>
      <c r="W61" s="491">
        <v>3300</v>
      </c>
      <c r="X61" s="485">
        <v>39</v>
      </c>
      <c r="Y61" s="222">
        <f t="shared" si="9"/>
        <v>65</v>
      </c>
      <c r="Z61" s="222">
        <f t="shared" si="10"/>
        <v>100</v>
      </c>
      <c r="AA61" s="223" t="str">
        <f t="shared" si="11"/>
        <v>X</v>
      </c>
      <c r="AB61" s="485">
        <v>113</v>
      </c>
      <c r="AC61" s="485">
        <v>22</v>
      </c>
      <c r="AD61" s="485">
        <v>12304</v>
      </c>
      <c r="AE61" s="485">
        <v>39</v>
      </c>
      <c r="AF61" s="230">
        <v>0</v>
      </c>
      <c r="AG61" s="224">
        <v>0</v>
      </c>
      <c r="AH61" s="485">
        <v>3</v>
      </c>
      <c r="AI61" s="487" t="s">
        <v>2716</v>
      </c>
    </row>
    <row r="62" spans="1:35" ht="12.75" x14ac:dyDescent="0.2">
      <c r="A62" s="479" t="s">
        <v>72</v>
      </c>
      <c r="B62" s="479" t="s">
        <v>1225</v>
      </c>
      <c r="C62" s="479">
        <v>2022</v>
      </c>
      <c r="D62" s="479" t="s">
        <v>585</v>
      </c>
      <c r="E62" s="479" t="s">
        <v>116</v>
      </c>
      <c r="F62" s="479" t="s">
        <v>433</v>
      </c>
      <c r="G62" s="479" t="s">
        <v>154</v>
      </c>
      <c r="H62" s="480" t="s">
        <v>355</v>
      </c>
      <c r="I62" s="480" t="s">
        <v>1774</v>
      </c>
      <c r="J62" s="479" t="s">
        <v>1780</v>
      </c>
      <c r="K62" s="481" t="s">
        <v>1797</v>
      </c>
      <c r="L62" s="479" t="s">
        <v>1706</v>
      </c>
      <c r="M62" s="479" t="s">
        <v>364</v>
      </c>
      <c r="N62" s="482" t="s">
        <v>1286</v>
      </c>
      <c r="O62" s="480" t="s">
        <v>774</v>
      </c>
      <c r="P62" s="483" t="s">
        <v>178</v>
      </c>
      <c r="Q62" s="484">
        <v>7700</v>
      </c>
      <c r="R62" s="484">
        <v>24</v>
      </c>
      <c r="S62" s="480" t="s">
        <v>1178</v>
      </c>
      <c r="T62" s="480" t="s">
        <v>1178</v>
      </c>
      <c r="U62" s="482" t="s">
        <v>1178</v>
      </c>
      <c r="V62" s="479"/>
      <c r="W62" s="491">
        <v>7700</v>
      </c>
      <c r="X62" s="485">
        <v>22</v>
      </c>
      <c r="Y62" s="222">
        <f t="shared" si="9"/>
        <v>91.666666666666657</v>
      </c>
      <c r="Z62" s="222">
        <f t="shared" si="10"/>
        <v>100</v>
      </c>
      <c r="AA62" s="223" t="str">
        <f t="shared" si="11"/>
        <v/>
      </c>
      <c r="AB62" s="485">
        <v>493</v>
      </c>
      <c r="AC62" s="485">
        <v>25</v>
      </c>
      <c r="AD62" s="485">
        <v>32543</v>
      </c>
      <c r="AE62" s="485">
        <v>53</v>
      </c>
      <c r="AF62" s="230">
        <v>0</v>
      </c>
      <c r="AG62" s="224">
        <v>0</v>
      </c>
      <c r="AH62" s="485">
        <v>3</v>
      </c>
      <c r="AI62" s="487" t="s">
        <v>2428</v>
      </c>
    </row>
    <row r="63" spans="1:35" ht="12.75" x14ac:dyDescent="0.2">
      <c r="A63" s="479" t="s">
        <v>72</v>
      </c>
      <c r="B63" s="479" t="s">
        <v>1225</v>
      </c>
      <c r="C63" s="479">
        <v>2022</v>
      </c>
      <c r="D63" s="479" t="s">
        <v>585</v>
      </c>
      <c r="E63" s="479" t="s">
        <v>116</v>
      </c>
      <c r="F63" s="479" t="s">
        <v>433</v>
      </c>
      <c r="G63" s="479" t="s">
        <v>154</v>
      </c>
      <c r="H63" s="480" t="s">
        <v>355</v>
      </c>
      <c r="I63" s="480" t="s">
        <v>1774</v>
      </c>
      <c r="J63" s="479" t="s">
        <v>1781</v>
      </c>
      <c r="K63" s="481" t="s">
        <v>1798</v>
      </c>
      <c r="L63" s="479" t="s">
        <v>1706</v>
      </c>
      <c r="M63" s="479" t="s">
        <v>364</v>
      </c>
      <c r="N63" s="482" t="s">
        <v>1286</v>
      </c>
      <c r="O63" s="480" t="s">
        <v>774</v>
      </c>
      <c r="P63" s="483" t="s">
        <v>178</v>
      </c>
      <c r="Q63" s="484">
        <v>2860</v>
      </c>
      <c r="R63" s="484">
        <v>6</v>
      </c>
      <c r="S63" s="480" t="s">
        <v>1178</v>
      </c>
      <c r="T63" s="480" t="s">
        <v>1178</v>
      </c>
      <c r="U63" s="482" t="s">
        <v>1178</v>
      </c>
      <c r="V63" s="479"/>
      <c r="W63" s="491">
        <v>2860</v>
      </c>
      <c r="X63" s="485">
        <v>2</v>
      </c>
      <c r="Y63" s="222">
        <f t="shared" si="9"/>
        <v>33.333333333333329</v>
      </c>
      <c r="Z63" s="222">
        <f t="shared" si="10"/>
        <v>100</v>
      </c>
      <c r="AA63" s="223" t="str">
        <f t="shared" si="11"/>
        <v>X</v>
      </c>
      <c r="AB63" s="485">
        <v>202</v>
      </c>
      <c r="AC63" s="485">
        <v>2</v>
      </c>
      <c r="AD63" s="485">
        <v>5736</v>
      </c>
      <c r="AE63" s="485">
        <v>18</v>
      </c>
      <c r="AF63" s="230">
        <v>0</v>
      </c>
      <c r="AG63" s="224">
        <v>0</v>
      </c>
      <c r="AH63" s="485">
        <v>1</v>
      </c>
      <c r="AI63" s="487" t="s">
        <v>2717</v>
      </c>
    </row>
    <row r="64" spans="1:35" ht="12.75" x14ac:dyDescent="0.2">
      <c r="A64" s="479" t="s">
        <v>72</v>
      </c>
      <c r="B64" s="479" t="s">
        <v>1225</v>
      </c>
      <c r="C64" s="479">
        <v>2022</v>
      </c>
      <c r="D64" s="479" t="s">
        <v>585</v>
      </c>
      <c r="E64" s="479" t="s">
        <v>116</v>
      </c>
      <c r="F64" s="479" t="s">
        <v>433</v>
      </c>
      <c r="G64" s="479" t="s">
        <v>154</v>
      </c>
      <c r="H64" s="480" t="s">
        <v>355</v>
      </c>
      <c r="I64" s="480" t="s">
        <v>1774</v>
      </c>
      <c r="J64" s="479" t="s">
        <v>1782</v>
      </c>
      <c r="K64" s="481" t="s">
        <v>1799</v>
      </c>
      <c r="L64" s="479" t="s">
        <v>1745</v>
      </c>
      <c r="M64" s="479" t="s">
        <v>364</v>
      </c>
      <c r="N64" s="482" t="s">
        <v>1286</v>
      </c>
      <c r="O64" s="480" t="s">
        <v>774</v>
      </c>
      <c r="P64" s="483" t="s">
        <v>178</v>
      </c>
      <c r="Q64" s="484">
        <v>440</v>
      </c>
      <c r="R64" s="484">
        <v>48</v>
      </c>
      <c r="S64" s="480" t="s">
        <v>1178</v>
      </c>
      <c r="T64" s="480" t="s">
        <v>1178</v>
      </c>
      <c r="U64" s="482" t="s">
        <v>1178</v>
      </c>
      <c r="V64" s="479"/>
      <c r="W64" s="491">
        <v>440</v>
      </c>
      <c r="X64" s="485">
        <v>49</v>
      </c>
      <c r="Y64" s="222">
        <f t="shared" si="9"/>
        <v>102.08333333333333</v>
      </c>
      <c r="Z64" s="222">
        <f t="shared" si="10"/>
        <v>100</v>
      </c>
      <c r="AA64" s="223" t="str">
        <f t="shared" si="11"/>
        <v/>
      </c>
      <c r="AB64" s="485">
        <v>2</v>
      </c>
      <c r="AC64" s="485">
        <v>2</v>
      </c>
      <c r="AD64" s="485">
        <v>49</v>
      </c>
      <c r="AE64" s="485">
        <v>33</v>
      </c>
      <c r="AF64" s="230">
        <v>0</v>
      </c>
      <c r="AG64" s="224">
        <v>0</v>
      </c>
      <c r="AH64" s="485">
        <v>1</v>
      </c>
      <c r="AI64" s="487" t="s">
        <v>2428</v>
      </c>
    </row>
    <row r="65" spans="1:37" ht="12.75" x14ac:dyDescent="0.2">
      <c r="A65" s="145" t="s">
        <v>72</v>
      </c>
      <c r="B65" s="145" t="s">
        <v>1225</v>
      </c>
      <c r="C65" s="145">
        <v>2022</v>
      </c>
      <c r="D65" s="145" t="s">
        <v>584</v>
      </c>
      <c r="E65" s="145" t="s">
        <v>118</v>
      </c>
      <c r="F65" s="145" t="s">
        <v>433</v>
      </c>
      <c r="G65" s="145" t="s">
        <v>152</v>
      </c>
      <c r="H65" s="145" t="s">
        <v>355</v>
      </c>
      <c r="I65" s="291" t="s">
        <v>1532</v>
      </c>
      <c r="J65" s="291" t="s">
        <v>1549</v>
      </c>
      <c r="K65" s="291" t="s">
        <v>1550</v>
      </c>
      <c r="L65" s="291" t="s">
        <v>1551</v>
      </c>
      <c r="M65" s="291" t="s">
        <v>362</v>
      </c>
      <c r="N65" s="291" t="s">
        <v>1519</v>
      </c>
      <c r="O65" s="228" t="s">
        <v>774</v>
      </c>
      <c r="P65" s="228" t="s">
        <v>178</v>
      </c>
      <c r="Q65" s="229" t="s">
        <v>1567</v>
      </c>
      <c r="R65" s="301">
        <v>50</v>
      </c>
      <c r="S65" s="301" t="s">
        <v>1178</v>
      </c>
      <c r="T65" s="301" t="s">
        <v>1178</v>
      </c>
      <c r="U65" s="291" t="s">
        <v>1178</v>
      </c>
      <c r="V65" s="291" t="s">
        <v>1552</v>
      </c>
      <c r="W65" s="220">
        <v>3451</v>
      </c>
      <c r="X65" s="221">
        <v>72</v>
      </c>
      <c r="Y65" s="222">
        <f t="shared" ref="Y65:Y69" si="12">(X65/R65)*100</f>
        <v>144</v>
      </c>
      <c r="Z65" s="222" t="e">
        <f t="shared" ref="Z65:Z68" si="13">(W65/Q65)*100</f>
        <v>#VALUE!</v>
      </c>
      <c r="AA65" s="223" t="str">
        <f t="shared" ref="AA65:AA69" si="14">IF(OR(Y65&lt;90,Y65&gt;150),"X","")</f>
        <v/>
      </c>
      <c r="AB65" s="221">
        <v>206</v>
      </c>
      <c r="AC65" s="221">
        <v>5</v>
      </c>
      <c r="AD65" s="221">
        <v>3451</v>
      </c>
      <c r="AE65" s="221">
        <v>72</v>
      </c>
      <c r="AF65" s="230">
        <v>0</v>
      </c>
      <c r="AG65" s="224">
        <v>0</v>
      </c>
      <c r="AH65" s="221">
        <v>4</v>
      </c>
      <c r="AI65" s="493" t="s">
        <v>2428</v>
      </c>
    </row>
    <row r="66" spans="1:37" ht="12.75" x14ac:dyDescent="0.2">
      <c r="A66" s="145" t="s">
        <v>72</v>
      </c>
      <c r="B66" s="145" t="s">
        <v>1225</v>
      </c>
      <c r="C66" s="145">
        <v>2022</v>
      </c>
      <c r="D66" s="145" t="s">
        <v>584</v>
      </c>
      <c r="E66" s="145" t="s">
        <v>118</v>
      </c>
      <c r="F66" s="145" t="s">
        <v>433</v>
      </c>
      <c r="G66" s="145" t="s">
        <v>152</v>
      </c>
      <c r="H66" s="145" t="s">
        <v>355</v>
      </c>
      <c r="I66" s="291" t="s">
        <v>1532</v>
      </c>
      <c r="J66" s="291" t="s">
        <v>1553</v>
      </c>
      <c r="K66" s="291" t="s">
        <v>1554</v>
      </c>
      <c r="L66" s="291" t="s">
        <v>1551</v>
      </c>
      <c r="M66" s="291" t="s">
        <v>362</v>
      </c>
      <c r="N66" s="291" t="s">
        <v>1519</v>
      </c>
      <c r="O66" s="228" t="s">
        <v>774</v>
      </c>
      <c r="P66" s="228" t="s">
        <v>178</v>
      </c>
      <c r="Q66" s="229" t="s">
        <v>1567</v>
      </c>
      <c r="R66" s="301">
        <v>500</v>
      </c>
      <c r="S66" s="301" t="s">
        <v>1178</v>
      </c>
      <c r="T66" s="301" t="s">
        <v>1178</v>
      </c>
      <c r="U66" s="291" t="s">
        <v>1178</v>
      </c>
      <c r="V66" s="228" t="s">
        <v>1555</v>
      </c>
      <c r="W66" s="220">
        <v>30586</v>
      </c>
      <c r="X66" s="221">
        <v>718</v>
      </c>
      <c r="Y66" s="222">
        <f t="shared" si="12"/>
        <v>143.6</v>
      </c>
      <c r="Z66" s="222" t="e">
        <f>(W66/Q66)*100</f>
        <v>#VALUE!</v>
      </c>
      <c r="AA66" s="223" t="str">
        <f t="shared" si="14"/>
        <v/>
      </c>
      <c r="AB66" s="221">
        <v>492</v>
      </c>
      <c r="AC66" s="221">
        <v>136</v>
      </c>
      <c r="AD66" s="221">
        <v>30586</v>
      </c>
      <c r="AE66" s="221">
        <v>718</v>
      </c>
      <c r="AF66" s="230">
        <v>0</v>
      </c>
      <c r="AG66" s="224">
        <v>0</v>
      </c>
      <c r="AH66" s="221">
        <v>1</v>
      </c>
      <c r="AI66" s="493" t="s">
        <v>2428</v>
      </c>
    </row>
    <row r="67" spans="1:37" ht="12.75" x14ac:dyDescent="0.2">
      <c r="A67" s="145" t="s">
        <v>72</v>
      </c>
      <c r="B67" s="145" t="s">
        <v>1225</v>
      </c>
      <c r="C67" s="145">
        <v>2022</v>
      </c>
      <c r="D67" s="145" t="s">
        <v>584</v>
      </c>
      <c r="E67" s="145" t="s">
        <v>118</v>
      </c>
      <c r="F67" s="145" t="s">
        <v>431</v>
      </c>
      <c r="G67" s="145" t="s">
        <v>152</v>
      </c>
      <c r="H67" s="145" t="s">
        <v>353</v>
      </c>
      <c r="I67" s="291" t="s">
        <v>1556</v>
      </c>
      <c r="J67" s="291" t="s">
        <v>1557</v>
      </c>
      <c r="K67" s="291" t="s">
        <v>1558</v>
      </c>
      <c r="L67" s="291" t="s">
        <v>1551</v>
      </c>
      <c r="M67" s="291" t="s">
        <v>362</v>
      </c>
      <c r="N67" s="291" t="s">
        <v>1540</v>
      </c>
      <c r="O67" s="228" t="s">
        <v>776</v>
      </c>
      <c r="P67" s="228" t="s">
        <v>184</v>
      </c>
      <c r="Q67" s="229" t="s">
        <v>1567</v>
      </c>
      <c r="R67" s="301">
        <v>24</v>
      </c>
      <c r="S67" s="301" t="s">
        <v>1177</v>
      </c>
      <c r="T67" s="301" t="s">
        <v>1177</v>
      </c>
      <c r="U67" s="291" t="s">
        <v>1178</v>
      </c>
      <c r="V67" s="291" t="s">
        <v>1559</v>
      </c>
      <c r="W67" s="220">
        <v>3451</v>
      </c>
      <c r="X67" s="221">
        <v>9</v>
      </c>
      <c r="Y67" s="222">
        <f t="shared" si="12"/>
        <v>37.5</v>
      </c>
      <c r="Z67" s="222" t="e">
        <f t="shared" si="13"/>
        <v>#VALUE!</v>
      </c>
      <c r="AA67" s="223" t="str">
        <f t="shared" si="14"/>
        <v>X</v>
      </c>
      <c r="AB67" s="221">
        <v>206</v>
      </c>
      <c r="AC67" s="221">
        <v>5</v>
      </c>
      <c r="AD67" s="221">
        <v>3451</v>
      </c>
      <c r="AE67" s="221">
        <v>9</v>
      </c>
      <c r="AF67" s="230">
        <v>1</v>
      </c>
      <c r="AG67" s="221">
        <v>0</v>
      </c>
      <c r="AH67" s="221">
        <v>16</v>
      </c>
      <c r="AI67" s="233" t="s">
        <v>2645</v>
      </c>
    </row>
    <row r="68" spans="1:37" ht="12.75" x14ac:dyDescent="0.2">
      <c r="A68" s="145" t="s">
        <v>72</v>
      </c>
      <c r="B68" s="145" t="s">
        <v>1225</v>
      </c>
      <c r="C68" s="145">
        <v>2022</v>
      </c>
      <c r="D68" s="145" t="s">
        <v>584</v>
      </c>
      <c r="E68" s="145" t="s">
        <v>118</v>
      </c>
      <c r="F68" s="145" t="s">
        <v>431</v>
      </c>
      <c r="G68" s="145" t="s">
        <v>152</v>
      </c>
      <c r="H68" s="145" t="s">
        <v>353</v>
      </c>
      <c r="I68" s="291" t="s">
        <v>1556</v>
      </c>
      <c r="J68" s="291" t="s">
        <v>1560</v>
      </c>
      <c r="K68" s="291" t="s">
        <v>1561</v>
      </c>
      <c r="L68" s="291" t="s">
        <v>1551</v>
      </c>
      <c r="M68" s="291" t="s">
        <v>362</v>
      </c>
      <c r="N68" s="291" t="s">
        <v>1540</v>
      </c>
      <c r="O68" s="228" t="s">
        <v>776</v>
      </c>
      <c r="P68" s="228" t="s">
        <v>184</v>
      </c>
      <c r="Q68" s="229" t="s">
        <v>1567</v>
      </c>
      <c r="R68" s="301">
        <v>72</v>
      </c>
      <c r="S68" s="301" t="s">
        <v>1177</v>
      </c>
      <c r="T68" s="301" t="s">
        <v>1177</v>
      </c>
      <c r="U68" s="291" t="s">
        <v>1178</v>
      </c>
      <c r="V68" s="291" t="s">
        <v>1562</v>
      </c>
      <c r="W68" s="220">
        <v>30586</v>
      </c>
      <c r="X68" s="221">
        <v>60</v>
      </c>
      <c r="Y68" s="222">
        <f t="shared" si="12"/>
        <v>83.333333333333343</v>
      </c>
      <c r="Z68" s="222" t="e">
        <f t="shared" si="13"/>
        <v>#VALUE!</v>
      </c>
      <c r="AA68" s="223" t="str">
        <f t="shared" si="14"/>
        <v>X</v>
      </c>
      <c r="AB68" s="221">
        <v>492</v>
      </c>
      <c r="AC68" s="221">
        <v>13</v>
      </c>
      <c r="AD68" s="221">
        <v>30586</v>
      </c>
      <c r="AE68" s="221">
        <v>60</v>
      </c>
      <c r="AF68" s="230">
        <v>1</v>
      </c>
      <c r="AG68" s="221">
        <v>0</v>
      </c>
      <c r="AH68" s="221">
        <v>114</v>
      </c>
      <c r="AI68" s="233" t="s">
        <v>2645</v>
      </c>
    </row>
    <row r="69" spans="1:37" ht="12.75" x14ac:dyDescent="0.2">
      <c r="A69" s="145" t="s">
        <v>72</v>
      </c>
      <c r="B69" s="145" t="s">
        <v>1225</v>
      </c>
      <c r="C69" s="145">
        <v>2022</v>
      </c>
      <c r="D69" s="145" t="s">
        <v>584</v>
      </c>
      <c r="E69" s="145" t="s">
        <v>118</v>
      </c>
      <c r="F69" s="145" t="s">
        <v>431</v>
      </c>
      <c r="G69" s="145" t="s">
        <v>152</v>
      </c>
      <c r="H69" s="145" t="s">
        <v>353</v>
      </c>
      <c r="I69" s="291" t="s">
        <v>1556</v>
      </c>
      <c r="J69" s="291" t="s">
        <v>1565</v>
      </c>
      <c r="K69" s="291" t="s">
        <v>1566</v>
      </c>
      <c r="L69" s="291" t="s">
        <v>1531</v>
      </c>
      <c r="M69" s="291" t="s">
        <v>1497</v>
      </c>
      <c r="N69" s="291" t="s">
        <v>1540</v>
      </c>
      <c r="O69" s="228" t="s">
        <v>1497</v>
      </c>
      <c r="P69" s="228" t="s">
        <v>1497</v>
      </c>
      <c r="Q69" s="301">
        <v>0</v>
      </c>
      <c r="R69" s="301">
        <v>0</v>
      </c>
      <c r="S69" s="291" t="s">
        <v>1178</v>
      </c>
      <c r="T69" s="291" t="s">
        <v>1178</v>
      </c>
      <c r="U69" s="291" t="s">
        <v>1178</v>
      </c>
      <c r="V69" s="228"/>
      <c r="W69" s="220">
        <v>0</v>
      </c>
      <c r="X69" s="221">
        <v>0</v>
      </c>
      <c r="Y69" s="222" t="e">
        <f t="shared" si="12"/>
        <v>#DIV/0!</v>
      </c>
      <c r="Z69" s="222" t="e">
        <f>(W69/Q69)*100</f>
        <v>#DIV/0!</v>
      </c>
      <c r="AA69" s="223" t="e">
        <f t="shared" si="14"/>
        <v>#DIV/0!</v>
      </c>
      <c r="AB69" s="220">
        <v>0</v>
      </c>
      <c r="AC69" s="494">
        <v>0</v>
      </c>
      <c r="AD69" s="495">
        <v>0</v>
      </c>
      <c r="AE69" s="494">
        <v>0</v>
      </c>
      <c r="AF69" s="230">
        <v>0</v>
      </c>
      <c r="AG69" s="496">
        <v>0</v>
      </c>
      <c r="AH69" s="221">
        <v>0</v>
      </c>
      <c r="AI69" s="493"/>
    </row>
    <row r="70" spans="1:37" ht="12.75" x14ac:dyDescent="0.2">
      <c r="A70" s="145" t="s">
        <v>72</v>
      </c>
      <c r="B70" s="145" t="s">
        <v>1225</v>
      </c>
      <c r="C70" s="145">
        <v>2022</v>
      </c>
      <c r="D70" s="145" t="s">
        <v>583</v>
      </c>
      <c r="E70" s="145" t="s">
        <v>118</v>
      </c>
      <c r="F70" s="145" t="s">
        <v>433</v>
      </c>
      <c r="G70" s="145" t="s">
        <v>152</v>
      </c>
      <c r="H70" s="145" t="s">
        <v>353</v>
      </c>
      <c r="I70" s="291" t="s">
        <v>1515</v>
      </c>
      <c r="J70" s="228" t="s">
        <v>1516</v>
      </c>
      <c r="K70" s="228" t="s">
        <v>1517</v>
      </c>
      <c r="L70" s="291" t="s">
        <v>1518</v>
      </c>
      <c r="M70" s="291" t="s">
        <v>362</v>
      </c>
      <c r="N70" s="291" t="s">
        <v>1519</v>
      </c>
      <c r="O70" s="228" t="s">
        <v>774</v>
      </c>
      <c r="P70" s="228" t="s">
        <v>178</v>
      </c>
      <c r="Q70" s="301">
        <v>343</v>
      </c>
      <c r="R70" s="301">
        <v>10</v>
      </c>
      <c r="S70" s="301" t="s">
        <v>1178</v>
      </c>
      <c r="T70" s="301" t="s">
        <v>1178</v>
      </c>
      <c r="U70" s="291" t="s">
        <v>1178</v>
      </c>
      <c r="V70" s="228" t="s">
        <v>1520</v>
      </c>
      <c r="W70" s="220">
        <v>31</v>
      </c>
      <c r="X70" s="221">
        <v>0</v>
      </c>
      <c r="Y70" s="222">
        <f t="shared" ref="Y70:Y79" si="15">(X70/R70)*100</f>
        <v>0</v>
      </c>
      <c r="Z70" s="222">
        <f t="shared" ref="Z70:Z79" si="16">(W70/Q70)*100</f>
        <v>9.037900874635568</v>
      </c>
      <c r="AA70" s="223" t="str">
        <f t="shared" ref="AA70:AA79" si="17">IF(OR(Y70&lt;90,Y70&gt;150),"X","")</f>
        <v>X</v>
      </c>
      <c r="AB70" s="221">
        <v>7</v>
      </c>
      <c r="AC70" s="221">
        <v>0</v>
      </c>
      <c r="AD70" s="221">
        <v>31</v>
      </c>
      <c r="AE70" s="221">
        <v>0</v>
      </c>
      <c r="AF70" s="230">
        <v>0</v>
      </c>
      <c r="AG70" s="224">
        <v>0</v>
      </c>
      <c r="AH70" s="221">
        <v>0</v>
      </c>
      <c r="AI70" s="233" t="s">
        <v>2745</v>
      </c>
    </row>
    <row r="71" spans="1:37" ht="12.75" x14ac:dyDescent="0.2">
      <c r="A71" s="145" t="s">
        <v>72</v>
      </c>
      <c r="B71" s="145" t="s">
        <v>1521</v>
      </c>
      <c r="C71" s="145">
        <v>2022</v>
      </c>
      <c r="D71" s="145" t="s">
        <v>583</v>
      </c>
      <c r="E71" s="145" t="s">
        <v>118</v>
      </c>
      <c r="F71" s="145" t="s">
        <v>433</v>
      </c>
      <c r="G71" s="145" t="s">
        <v>152</v>
      </c>
      <c r="H71" s="145" t="s">
        <v>353</v>
      </c>
      <c r="I71" s="291" t="s">
        <v>1515</v>
      </c>
      <c r="J71" s="228" t="s">
        <v>1522</v>
      </c>
      <c r="K71" s="228" t="s">
        <v>1523</v>
      </c>
      <c r="L71" s="291" t="s">
        <v>1524</v>
      </c>
      <c r="M71" s="291" t="s">
        <v>362</v>
      </c>
      <c r="N71" s="291" t="s">
        <v>1519</v>
      </c>
      <c r="O71" s="228" t="s">
        <v>774</v>
      </c>
      <c r="P71" s="228" t="s">
        <v>178</v>
      </c>
      <c r="Q71" s="301">
        <v>176</v>
      </c>
      <c r="R71" s="301">
        <v>12</v>
      </c>
      <c r="S71" s="301" t="s">
        <v>1178</v>
      </c>
      <c r="T71" s="301" t="s">
        <v>1178</v>
      </c>
      <c r="U71" s="291" t="s">
        <v>1178</v>
      </c>
      <c r="V71" s="291" t="s">
        <v>1525</v>
      </c>
      <c r="W71" s="220">
        <v>175</v>
      </c>
      <c r="X71" s="221">
        <v>12</v>
      </c>
      <c r="Y71" s="222">
        <f t="shared" si="15"/>
        <v>100</v>
      </c>
      <c r="Z71" s="222">
        <f t="shared" si="16"/>
        <v>99.431818181818173</v>
      </c>
      <c r="AA71" s="223" t="str">
        <f t="shared" si="17"/>
        <v/>
      </c>
      <c r="AB71" s="221">
        <v>4</v>
      </c>
      <c r="AC71" s="221">
        <v>4</v>
      </c>
      <c r="AD71" s="221">
        <v>175</v>
      </c>
      <c r="AE71" s="221">
        <v>12</v>
      </c>
      <c r="AF71" s="230">
        <v>0</v>
      </c>
      <c r="AG71" s="224">
        <v>0</v>
      </c>
      <c r="AH71" s="221">
        <v>22</v>
      </c>
      <c r="AI71" s="493" t="s">
        <v>2428</v>
      </c>
    </row>
    <row r="72" spans="1:37" ht="12.75" x14ac:dyDescent="0.2">
      <c r="A72" s="145" t="s">
        <v>72</v>
      </c>
      <c r="B72" s="145" t="s">
        <v>1225</v>
      </c>
      <c r="C72" s="145">
        <v>2022</v>
      </c>
      <c r="D72" s="145" t="s">
        <v>583</v>
      </c>
      <c r="E72" s="145" t="s">
        <v>118</v>
      </c>
      <c r="F72" s="145" t="s">
        <v>433</v>
      </c>
      <c r="G72" s="145" t="s">
        <v>152</v>
      </c>
      <c r="H72" s="145" t="s">
        <v>353</v>
      </c>
      <c r="I72" s="291" t="s">
        <v>1515</v>
      </c>
      <c r="J72" s="228" t="s">
        <v>1526</v>
      </c>
      <c r="K72" s="228" t="s">
        <v>1527</v>
      </c>
      <c r="L72" s="291" t="s">
        <v>1528</v>
      </c>
      <c r="M72" s="291" t="s">
        <v>194</v>
      </c>
      <c r="N72" s="291" t="s">
        <v>1519</v>
      </c>
      <c r="O72" s="228" t="s">
        <v>774</v>
      </c>
      <c r="P72" s="228" t="s">
        <v>178</v>
      </c>
      <c r="Q72" s="301">
        <v>136</v>
      </c>
      <c r="R72" s="301">
        <v>24</v>
      </c>
      <c r="S72" s="301" t="s">
        <v>1178</v>
      </c>
      <c r="T72" s="301" t="s">
        <v>1178</v>
      </c>
      <c r="U72" s="291" t="s">
        <v>1178</v>
      </c>
      <c r="V72" s="291" t="s">
        <v>1529</v>
      </c>
      <c r="W72" s="220">
        <v>93</v>
      </c>
      <c r="X72" s="221">
        <v>22</v>
      </c>
      <c r="Y72" s="222">
        <f t="shared" si="15"/>
        <v>91.666666666666657</v>
      </c>
      <c r="Z72" s="222">
        <f t="shared" si="16"/>
        <v>68.382352941176478</v>
      </c>
      <c r="AA72" s="223" t="str">
        <f t="shared" si="17"/>
        <v/>
      </c>
      <c r="AB72" s="221">
        <v>4</v>
      </c>
      <c r="AC72" s="221">
        <v>4</v>
      </c>
      <c r="AD72" s="221">
        <v>93</v>
      </c>
      <c r="AE72" s="221">
        <v>22</v>
      </c>
      <c r="AF72" s="230">
        <v>0</v>
      </c>
      <c r="AG72" s="224">
        <v>0</v>
      </c>
      <c r="AH72" s="221">
        <v>3</v>
      </c>
      <c r="AI72" s="233"/>
    </row>
    <row r="73" spans="1:37" ht="12.75" x14ac:dyDescent="0.2">
      <c r="A73" s="145" t="s">
        <v>72</v>
      </c>
      <c r="B73" s="145" t="s">
        <v>1225</v>
      </c>
      <c r="C73" s="145">
        <v>2022</v>
      </c>
      <c r="D73" s="145" t="s">
        <v>583</v>
      </c>
      <c r="E73" s="145" t="s">
        <v>118</v>
      </c>
      <c r="F73" s="145" t="s">
        <v>433</v>
      </c>
      <c r="G73" s="145" t="s">
        <v>152</v>
      </c>
      <c r="H73" s="145" t="s">
        <v>353</v>
      </c>
      <c r="I73" s="291" t="s">
        <v>1515</v>
      </c>
      <c r="J73" s="291" t="s">
        <v>1563</v>
      </c>
      <c r="K73" s="291" t="s">
        <v>1530</v>
      </c>
      <c r="L73" s="291" t="s">
        <v>1531</v>
      </c>
      <c r="M73" s="291" t="s">
        <v>1497</v>
      </c>
      <c r="N73" s="291" t="s">
        <v>1519</v>
      </c>
      <c r="O73" s="228" t="s">
        <v>1497</v>
      </c>
      <c r="P73" s="228" t="s">
        <v>1497</v>
      </c>
      <c r="Q73" s="301">
        <v>334</v>
      </c>
      <c r="R73" s="301">
        <v>0</v>
      </c>
      <c r="S73" s="291" t="s">
        <v>1178</v>
      </c>
      <c r="T73" s="291" t="s">
        <v>1178</v>
      </c>
      <c r="U73" s="291" t="s">
        <v>1178</v>
      </c>
      <c r="V73" s="228"/>
      <c r="W73" s="220">
        <v>28</v>
      </c>
      <c r="X73" s="221">
        <v>0</v>
      </c>
      <c r="Y73" s="222" t="e">
        <f t="shared" si="15"/>
        <v>#DIV/0!</v>
      </c>
      <c r="Z73" s="222">
        <f t="shared" si="16"/>
        <v>8.3832335329341312</v>
      </c>
      <c r="AA73" s="223" t="e">
        <f t="shared" si="17"/>
        <v>#DIV/0!</v>
      </c>
      <c r="AB73" s="221">
        <v>2</v>
      </c>
      <c r="AC73" s="221">
        <v>0</v>
      </c>
      <c r="AD73" s="221">
        <v>28</v>
      </c>
      <c r="AE73" s="221">
        <v>0</v>
      </c>
      <c r="AF73" s="230">
        <v>0</v>
      </c>
      <c r="AG73" s="224">
        <v>0</v>
      </c>
      <c r="AH73" s="221">
        <v>0</v>
      </c>
      <c r="AI73" s="233"/>
    </row>
    <row r="74" spans="1:37" ht="12.75" x14ac:dyDescent="0.2">
      <c r="A74" s="145" t="s">
        <v>72</v>
      </c>
      <c r="B74" s="145" t="s">
        <v>1225</v>
      </c>
      <c r="C74" s="145">
        <v>2022</v>
      </c>
      <c r="D74" s="145" t="s">
        <v>583</v>
      </c>
      <c r="E74" s="145" t="s">
        <v>118</v>
      </c>
      <c r="F74" s="145" t="s">
        <v>433</v>
      </c>
      <c r="G74" s="145" t="s">
        <v>152</v>
      </c>
      <c r="H74" s="145" t="s">
        <v>355</v>
      </c>
      <c r="I74" s="291" t="s">
        <v>1532</v>
      </c>
      <c r="J74" s="228" t="s">
        <v>1533</v>
      </c>
      <c r="K74" s="228" t="s">
        <v>1534</v>
      </c>
      <c r="L74" s="291" t="s">
        <v>1518</v>
      </c>
      <c r="M74" s="291" t="s">
        <v>194</v>
      </c>
      <c r="N74" s="291" t="s">
        <v>1519</v>
      </c>
      <c r="O74" s="228" t="s">
        <v>774</v>
      </c>
      <c r="P74" s="228" t="s">
        <v>178</v>
      </c>
      <c r="Q74" s="301">
        <v>343</v>
      </c>
      <c r="R74" s="301">
        <v>20</v>
      </c>
      <c r="S74" s="301" t="s">
        <v>1178</v>
      </c>
      <c r="T74" s="301" t="s">
        <v>1178</v>
      </c>
      <c r="U74" s="291" t="s">
        <v>1178</v>
      </c>
      <c r="V74" s="291" t="s">
        <v>3102</v>
      </c>
      <c r="W74" s="220">
        <v>31</v>
      </c>
      <c r="X74" s="221">
        <v>0</v>
      </c>
      <c r="Y74" s="222">
        <f t="shared" si="15"/>
        <v>0</v>
      </c>
      <c r="Z74" s="222">
        <f t="shared" si="16"/>
        <v>9.037900874635568</v>
      </c>
      <c r="AA74" s="223" t="str">
        <f t="shared" si="17"/>
        <v>X</v>
      </c>
      <c r="AB74" s="221">
        <v>7</v>
      </c>
      <c r="AC74" s="221">
        <v>0</v>
      </c>
      <c r="AD74" s="221">
        <v>31</v>
      </c>
      <c r="AE74" s="221">
        <v>0</v>
      </c>
      <c r="AF74" s="230">
        <v>0</v>
      </c>
      <c r="AG74" s="224">
        <v>0</v>
      </c>
      <c r="AH74" s="221">
        <v>0</v>
      </c>
      <c r="AI74" s="233" t="s">
        <v>2745</v>
      </c>
    </row>
    <row r="75" spans="1:37" ht="12.75" x14ac:dyDescent="0.2">
      <c r="A75" s="145" t="s">
        <v>72</v>
      </c>
      <c r="B75" s="145" t="s">
        <v>1225</v>
      </c>
      <c r="C75" s="145">
        <v>2022</v>
      </c>
      <c r="D75" s="145" t="s">
        <v>583</v>
      </c>
      <c r="E75" s="145" t="s">
        <v>118</v>
      </c>
      <c r="F75" s="145" t="s">
        <v>433</v>
      </c>
      <c r="G75" s="145" t="s">
        <v>152</v>
      </c>
      <c r="H75" s="145" t="s">
        <v>355</v>
      </c>
      <c r="I75" s="291" t="s">
        <v>1532</v>
      </c>
      <c r="J75" s="228" t="s">
        <v>1535</v>
      </c>
      <c r="K75" s="228" t="s">
        <v>1536</v>
      </c>
      <c r="L75" s="291" t="s">
        <v>1524</v>
      </c>
      <c r="M75" s="291" t="s">
        <v>194</v>
      </c>
      <c r="N75" s="291" t="s">
        <v>1519</v>
      </c>
      <c r="O75" s="228" t="s">
        <v>774</v>
      </c>
      <c r="P75" s="228" t="s">
        <v>178</v>
      </c>
      <c r="Q75" s="301">
        <v>176</v>
      </c>
      <c r="R75" s="301">
        <v>36</v>
      </c>
      <c r="S75" s="301" t="s">
        <v>1178</v>
      </c>
      <c r="T75" s="301" t="s">
        <v>1178</v>
      </c>
      <c r="U75" s="291" t="s">
        <v>1178</v>
      </c>
      <c r="V75" s="291" t="s">
        <v>3103</v>
      </c>
      <c r="W75" s="220">
        <v>175</v>
      </c>
      <c r="X75" s="221">
        <v>35</v>
      </c>
      <c r="Y75" s="222">
        <f t="shared" si="15"/>
        <v>97.222222222222214</v>
      </c>
      <c r="Z75" s="222">
        <f t="shared" si="16"/>
        <v>99.431818181818173</v>
      </c>
      <c r="AA75" s="223" t="str">
        <f t="shared" si="17"/>
        <v/>
      </c>
      <c r="AB75" s="221">
        <v>4</v>
      </c>
      <c r="AC75" s="221">
        <v>4</v>
      </c>
      <c r="AD75" s="221">
        <v>175</v>
      </c>
      <c r="AE75" s="221">
        <v>2</v>
      </c>
      <c r="AF75" s="230">
        <v>0</v>
      </c>
      <c r="AG75" s="224">
        <v>0</v>
      </c>
      <c r="AH75" s="221">
        <v>2</v>
      </c>
      <c r="AI75" s="233" t="s">
        <v>2428</v>
      </c>
    </row>
    <row r="76" spans="1:37" ht="12.75" x14ac:dyDescent="0.2">
      <c r="A76" s="145" t="s">
        <v>72</v>
      </c>
      <c r="B76" s="145" t="s">
        <v>1225</v>
      </c>
      <c r="C76" s="145">
        <v>2022</v>
      </c>
      <c r="D76" s="145" t="s">
        <v>583</v>
      </c>
      <c r="E76" s="145" t="s">
        <v>118</v>
      </c>
      <c r="F76" s="145" t="s">
        <v>431</v>
      </c>
      <c r="G76" s="145" t="s">
        <v>152</v>
      </c>
      <c r="H76" s="145" t="s">
        <v>353</v>
      </c>
      <c r="I76" s="291" t="s">
        <v>1537</v>
      </c>
      <c r="J76" s="228" t="s">
        <v>1538</v>
      </c>
      <c r="K76" s="228" t="s">
        <v>1539</v>
      </c>
      <c r="L76" s="291" t="s">
        <v>1531</v>
      </c>
      <c r="M76" s="291" t="s">
        <v>364</v>
      </c>
      <c r="N76" s="291" t="s">
        <v>1540</v>
      </c>
      <c r="O76" s="228" t="s">
        <v>776</v>
      </c>
      <c r="P76" s="228" t="s">
        <v>184</v>
      </c>
      <c r="Q76" s="301">
        <v>92</v>
      </c>
      <c r="R76" s="301">
        <v>4</v>
      </c>
      <c r="S76" s="301" t="s">
        <v>1177</v>
      </c>
      <c r="T76" s="301" t="s">
        <v>1177</v>
      </c>
      <c r="U76" s="291" t="s">
        <v>1178</v>
      </c>
      <c r="V76" s="228" t="s">
        <v>1529</v>
      </c>
      <c r="W76" s="220">
        <v>165</v>
      </c>
      <c r="X76" s="221">
        <v>3</v>
      </c>
      <c r="Y76" s="222">
        <f t="shared" si="15"/>
        <v>75</v>
      </c>
      <c r="Z76" s="222">
        <f t="shared" si="16"/>
        <v>179.34782608695653</v>
      </c>
      <c r="AA76" s="223" t="str">
        <f t="shared" si="17"/>
        <v>X</v>
      </c>
      <c r="AB76" s="221">
        <v>18</v>
      </c>
      <c r="AC76" s="221">
        <v>2</v>
      </c>
      <c r="AD76" s="221">
        <v>165</v>
      </c>
      <c r="AE76" s="221">
        <v>3</v>
      </c>
      <c r="AF76" s="230">
        <v>1</v>
      </c>
      <c r="AG76" s="221">
        <v>0</v>
      </c>
      <c r="AH76" s="221">
        <v>14</v>
      </c>
      <c r="AI76" s="233" t="s">
        <v>2746</v>
      </c>
    </row>
    <row r="77" spans="1:37" ht="12.75" x14ac:dyDescent="0.2">
      <c r="A77" s="145" t="s">
        <v>72</v>
      </c>
      <c r="B77" s="145" t="s">
        <v>1225</v>
      </c>
      <c r="C77" s="145">
        <v>2022</v>
      </c>
      <c r="D77" s="145" t="s">
        <v>583</v>
      </c>
      <c r="E77" s="145" t="s">
        <v>118</v>
      </c>
      <c r="F77" s="145" t="s">
        <v>431</v>
      </c>
      <c r="G77" s="145" t="s">
        <v>152</v>
      </c>
      <c r="H77" s="145" t="s">
        <v>353</v>
      </c>
      <c r="I77" s="291" t="s">
        <v>1537</v>
      </c>
      <c r="J77" s="228" t="s">
        <v>1541</v>
      </c>
      <c r="K77" s="228" t="s">
        <v>1542</v>
      </c>
      <c r="L77" s="291" t="s">
        <v>1524</v>
      </c>
      <c r="M77" s="291" t="s">
        <v>362</v>
      </c>
      <c r="N77" s="291" t="s">
        <v>1540</v>
      </c>
      <c r="O77" s="228" t="s">
        <v>776</v>
      </c>
      <c r="P77" s="228" t="s">
        <v>184</v>
      </c>
      <c r="Q77" s="301">
        <v>212</v>
      </c>
      <c r="R77" s="301">
        <v>16</v>
      </c>
      <c r="S77" s="301" t="s">
        <v>1177</v>
      </c>
      <c r="T77" s="301" t="s">
        <v>1177</v>
      </c>
      <c r="U77" s="291" t="s">
        <v>1178</v>
      </c>
      <c r="V77" s="291" t="s">
        <v>1543</v>
      </c>
      <c r="W77" s="220">
        <v>201</v>
      </c>
      <c r="X77" s="221">
        <v>6</v>
      </c>
      <c r="Y77" s="222">
        <f t="shared" si="15"/>
        <v>37.5</v>
      </c>
      <c r="Z77" s="222">
        <f t="shared" si="16"/>
        <v>94.811320754716974</v>
      </c>
      <c r="AA77" s="223" t="str">
        <f t="shared" si="17"/>
        <v>X</v>
      </c>
      <c r="AB77" s="221">
        <v>9</v>
      </c>
      <c r="AC77" s="221">
        <v>4</v>
      </c>
      <c r="AD77" s="221">
        <v>201</v>
      </c>
      <c r="AE77" s="221">
        <v>6</v>
      </c>
      <c r="AF77" s="230">
        <v>1</v>
      </c>
      <c r="AG77" s="221">
        <v>0</v>
      </c>
      <c r="AH77" s="221">
        <v>32</v>
      </c>
      <c r="AI77" s="233" t="s">
        <v>2747</v>
      </c>
    </row>
    <row r="78" spans="1:37" ht="12.75" x14ac:dyDescent="0.2">
      <c r="A78" s="145" t="s">
        <v>72</v>
      </c>
      <c r="B78" s="145" t="s">
        <v>1225</v>
      </c>
      <c r="C78" s="145">
        <v>2022</v>
      </c>
      <c r="D78" s="145" t="s">
        <v>583</v>
      </c>
      <c r="E78" s="145" t="s">
        <v>118</v>
      </c>
      <c r="F78" s="145" t="s">
        <v>431</v>
      </c>
      <c r="G78" s="145" t="s">
        <v>152</v>
      </c>
      <c r="H78" s="145" t="s">
        <v>353</v>
      </c>
      <c r="I78" s="291" t="s">
        <v>1537</v>
      </c>
      <c r="J78" s="291" t="s">
        <v>1544</v>
      </c>
      <c r="K78" s="291" t="s">
        <v>1545</v>
      </c>
      <c r="L78" s="291" t="s">
        <v>1546</v>
      </c>
      <c r="M78" s="291" t="s">
        <v>364</v>
      </c>
      <c r="N78" s="291" t="s">
        <v>1540</v>
      </c>
      <c r="O78" s="228" t="s">
        <v>776</v>
      </c>
      <c r="P78" s="228" t="s">
        <v>184</v>
      </c>
      <c r="Q78" s="301">
        <v>102</v>
      </c>
      <c r="R78" s="301">
        <v>4</v>
      </c>
      <c r="S78" s="301" t="s">
        <v>1177</v>
      </c>
      <c r="T78" s="301" t="s">
        <v>1177</v>
      </c>
      <c r="U78" s="291" t="s">
        <v>1178</v>
      </c>
      <c r="V78" s="291" t="s">
        <v>1529</v>
      </c>
      <c r="W78" s="220">
        <v>28</v>
      </c>
      <c r="X78" s="221">
        <v>0</v>
      </c>
      <c r="Y78" s="222">
        <f t="shared" si="15"/>
        <v>0</v>
      </c>
      <c r="Z78" s="222">
        <f t="shared" si="16"/>
        <v>27.450980392156865</v>
      </c>
      <c r="AA78" s="223" t="str">
        <f t="shared" si="17"/>
        <v>X</v>
      </c>
      <c r="AB78" s="221">
        <v>6</v>
      </c>
      <c r="AC78" s="221">
        <v>0</v>
      </c>
      <c r="AD78" s="221">
        <v>28</v>
      </c>
      <c r="AE78" s="221">
        <v>0</v>
      </c>
      <c r="AF78" s="230">
        <v>0</v>
      </c>
      <c r="AG78" s="496">
        <v>0</v>
      </c>
      <c r="AH78" s="221">
        <v>0</v>
      </c>
      <c r="AI78" s="233" t="s">
        <v>2639</v>
      </c>
    </row>
    <row r="79" spans="1:37" ht="12.75" x14ac:dyDescent="0.2">
      <c r="A79" s="145" t="s">
        <v>72</v>
      </c>
      <c r="B79" s="145" t="s">
        <v>1225</v>
      </c>
      <c r="C79" s="145">
        <v>2022</v>
      </c>
      <c r="D79" s="145" t="s">
        <v>583</v>
      </c>
      <c r="E79" s="145" t="s">
        <v>118</v>
      </c>
      <c r="F79" s="145" t="s">
        <v>431</v>
      </c>
      <c r="G79" s="145" t="s">
        <v>152</v>
      </c>
      <c r="H79" s="145" t="s">
        <v>353</v>
      </c>
      <c r="I79" s="291" t="s">
        <v>1537</v>
      </c>
      <c r="J79" s="291" t="s">
        <v>1564</v>
      </c>
      <c r="K79" s="291" t="s">
        <v>1547</v>
      </c>
      <c r="L79" s="291" t="s">
        <v>1531</v>
      </c>
      <c r="M79" s="291" t="s">
        <v>1497</v>
      </c>
      <c r="N79" s="291" t="s">
        <v>1540</v>
      </c>
      <c r="O79" s="228" t="s">
        <v>1497</v>
      </c>
      <c r="P79" s="228" t="s">
        <v>1497</v>
      </c>
      <c r="Q79" s="301">
        <v>17</v>
      </c>
      <c r="R79" s="301">
        <v>0</v>
      </c>
      <c r="S79" s="291" t="s">
        <v>1178</v>
      </c>
      <c r="T79" s="291" t="s">
        <v>1178</v>
      </c>
      <c r="U79" s="291" t="s">
        <v>1178</v>
      </c>
      <c r="V79" s="228"/>
      <c r="W79" s="220">
        <v>45</v>
      </c>
      <c r="X79" s="221">
        <v>0</v>
      </c>
      <c r="Y79" s="222" t="e">
        <f t="shared" si="15"/>
        <v>#DIV/0!</v>
      </c>
      <c r="Z79" s="222">
        <f t="shared" si="16"/>
        <v>264.70588235294116</v>
      </c>
      <c r="AA79" s="223" t="e">
        <f t="shared" si="17"/>
        <v>#DIV/0!</v>
      </c>
      <c r="AB79" s="220">
        <v>2</v>
      </c>
      <c r="AC79" s="494">
        <v>0</v>
      </c>
      <c r="AD79" s="491">
        <v>45</v>
      </c>
      <c r="AE79" s="494">
        <v>0</v>
      </c>
      <c r="AF79" s="230">
        <v>0</v>
      </c>
      <c r="AG79" s="496">
        <v>0</v>
      </c>
      <c r="AH79" s="221">
        <v>0</v>
      </c>
      <c r="AI79" s="493" t="s">
        <v>2428</v>
      </c>
    </row>
    <row r="80" spans="1:37" s="21" customFormat="1" ht="12.75" x14ac:dyDescent="0.2">
      <c r="A80" s="22" t="s">
        <v>72</v>
      </c>
      <c r="B80" s="22" t="s">
        <v>1225</v>
      </c>
      <c r="C80" s="22">
        <v>2022</v>
      </c>
      <c r="D80" s="22" t="s">
        <v>583</v>
      </c>
      <c r="E80" s="22" t="s">
        <v>126</v>
      </c>
      <c r="F80" s="22" t="s">
        <v>431</v>
      </c>
      <c r="G80" s="22" t="s">
        <v>152</v>
      </c>
      <c r="H80" s="162" t="s">
        <v>353</v>
      </c>
      <c r="I80" s="162" t="s">
        <v>1581</v>
      </c>
      <c r="J80" s="22" t="s">
        <v>2332</v>
      </c>
      <c r="K80" s="25" t="s">
        <v>2333</v>
      </c>
      <c r="L80" s="22" t="s">
        <v>1612</v>
      </c>
      <c r="M80" s="22" t="s">
        <v>366</v>
      </c>
      <c r="N80" s="182" t="s">
        <v>1540</v>
      </c>
      <c r="O80" s="191" t="s">
        <v>759</v>
      </c>
      <c r="P80" s="162" t="s">
        <v>184</v>
      </c>
      <c r="Q80" s="386">
        <f>160+127+1775+60</f>
        <v>2122</v>
      </c>
      <c r="R80" s="245">
        <v>150</v>
      </c>
      <c r="S80" s="162" t="s">
        <v>1177</v>
      </c>
      <c r="T80" s="162" t="s">
        <v>1177</v>
      </c>
      <c r="U80" s="182" t="s">
        <v>1178</v>
      </c>
      <c r="V80" s="22"/>
      <c r="W80" s="220">
        <v>1716</v>
      </c>
      <c r="X80" s="221">
        <v>106</v>
      </c>
      <c r="Y80" s="222">
        <f t="shared" ref="Y80:Y102" si="18">(X80/R80)*100</f>
        <v>70.666666666666671</v>
      </c>
      <c r="Z80" s="222">
        <f t="shared" ref="Z80:Z102" si="19">(W80/Q80)*100</f>
        <v>80.867106503298785</v>
      </c>
      <c r="AA80" s="223" t="str">
        <f t="shared" ref="AA80:AA102" si="20">IF(OR(Y80&lt;90,Y80&gt;150),"X","")</f>
        <v>X</v>
      </c>
      <c r="AB80" s="221">
        <v>47</v>
      </c>
      <c r="AC80" s="221">
        <v>13</v>
      </c>
      <c r="AD80" s="221">
        <v>1716</v>
      </c>
      <c r="AE80" s="221">
        <v>106</v>
      </c>
      <c r="AF80" s="230">
        <v>1</v>
      </c>
      <c r="AG80" s="221">
        <v>50</v>
      </c>
      <c r="AH80" s="221">
        <v>40</v>
      </c>
      <c r="AI80" s="233" t="s">
        <v>3104</v>
      </c>
      <c r="AJ80" s="8"/>
      <c r="AK80" s="8"/>
    </row>
    <row r="81" spans="1:37" s="21" customFormat="1" ht="12.75" x14ac:dyDescent="0.2">
      <c r="A81" s="22" t="s">
        <v>72</v>
      </c>
      <c r="B81" s="22" t="s">
        <v>1225</v>
      </c>
      <c r="C81" s="22">
        <v>2022</v>
      </c>
      <c r="D81" s="22" t="s">
        <v>583</v>
      </c>
      <c r="E81" s="22" t="s">
        <v>126</v>
      </c>
      <c r="F81" s="22" t="s">
        <v>431</v>
      </c>
      <c r="G81" s="22" t="s">
        <v>152</v>
      </c>
      <c r="H81" s="162" t="s">
        <v>353</v>
      </c>
      <c r="I81" s="162" t="s">
        <v>1581</v>
      </c>
      <c r="J81" s="22" t="s">
        <v>1582</v>
      </c>
      <c r="K81" s="25" t="s">
        <v>1583</v>
      </c>
      <c r="L81" s="22" t="s">
        <v>1584</v>
      </c>
      <c r="M81" s="22" t="s">
        <v>366</v>
      </c>
      <c r="N81" s="182" t="s">
        <v>1540</v>
      </c>
      <c r="O81" s="191" t="s">
        <v>759</v>
      </c>
      <c r="P81" s="162" t="s">
        <v>194</v>
      </c>
      <c r="Q81" s="287">
        <v>1</v>
      </c>
      <c r="R81" s="287">
        <v>1</v>
      </c>
      <c r="S81" s="162" t="s">
        <v>1178</v>
      </c>
      <c r="T81" s="162" t="s">
        <v>1178</v>
      </c>
      <c r="U81" s="182" t="s">
        <v>1178</v>
      </c>
      <c r="V81" s="22" t="s">
        <v>1585</v>
      </c>
      <c r="W81" s="220">
        <v>3</v>
      </c>
      <c r="X81" s="221">
        <v>1</v>
      </c>
      <c r="Y81" s="222">
        <f t="shared" si="18"/>
        <v>100</v>
      </c>
      <c r="Z81" s="222">
        <f t="shared" si="19"/>
        <v>300</v>
      </c>
      <c r="AA81" s="223" t="str">
        <f t="shared" si="20"/>
        <v/>
      </c>
      <c r="AB81" s="221">
        <v>7</v>
      </c>
      <c r="AC81" s="221">
        <v>7</v>
      </c>
      <c r="AD81" s="221">
        <v>3</v>
      </c>
      <c r="AE81" s="221">
        <v>1</v>
      </c>
      <c r="AF81" s="230">
        <v>0</v>
      </c>
      <c r="AG81" s="497">
        <v>0</v>
      </c>
      <c r="AH81" s="221">
        <v>1</v>
      </c>
      <c r="AI81" s="233" t="s">
        <v>2831</v>
      </c>
      <c r="AJ81" s="8"/>
      <c r="AK81" s="8"/>
    </row>
    <row r="82" spans="1:37" s="21" customFormat="1" ht="12.75" x14ac:dyDescent="0.2">
      <c r="A82" s="22" t="s">
        <v>72</v>
      </c>
      <c r="B82" s="22" t="s">
        <v>1225</v>
      </c>
      <c r="C82" s="22">
        <v>2022</v>
      </c>
      <c r="D82" s="22" t="s">
        <v>583</v>
      </c>
      <c r="E82" s="22" t="s">
        <v>126</v>
      </c>
      <c r="F82" s="22" t="s">
        <v>431</v>
      </c>
      <c r="G82" s="22" t="s">
        <v>152</v>
      </c>
      <c r="H82" s="162" t="s">
        <v>353</v>
      </c>
      <c r="I82" s="162" t="s">
        <v>1581</v>
      </c>
      <c r="J82" s="22" t="s">
        <v>1586</v>
      </c>
      <c r="K82" s="25" t="s">
        <v>1587</v>
      </c>
      <c r="L82" s="22" t="s">
        <v>1574</v>
      </c>
      <c r="M82" s="22" t="s">
        <v>366</v>
      </c>
      <c r="N82" s="182" t="s">
        <v>1540</v>
      </c>
      <c r="O82" s="191" t="s">
        <v>759</v>
      </c>
      <c r="P82" s="162" t="s">
        <v>184</v>
      </c>
      <c r="Q82" s="287">
        <v>650</v>
      </c>
      <c r="R82" s="287">
        <v>1</v>
      </c>
      <c r="S82" s="162" t="s">
        <v>1177</v>
      </c>
      <c r="T82" s="162" t="s">
        <v>1178</v>
      </c>
      <c r="U82" s="182" t="s">
        <v>1178</v>
      </c>
      <c r="V82" s="22"/>
      <c r="W82" s="220">
        <v>593</v>
      </c>
      <c r="X82" s="221">
        <v>1</v>
      </c>
      <c r="Y82" s="222">
        <f t="shared" si="18"/>
        <v>100</v>
      </c>
      <c r="Z82" s="222">
        <f t="shared" si="19"/>
        <v>91.230769230769226</v>
      </c>
      <c r="AA82" s="223" t="str">
        <f t="shared" si="20"/>
        <v/>
      </c>
      <c r="AB82" s="221">
        <v>77</v>
      </c>
      <c r="AC82" s="221">
        <v>1</v>
      </c>
      <c r="AD82" s="221">
        <v>593</v>
      </c>
      <c r="AE82" s="221">
        <v>1</v>
      </c>
      <c r="AF82" s="230">
        <v>1</v>
      </c>
      <c r="AG82" s="497">
        <v>0</v>
      </c>
      <c r="AH82" s="221">
        <v>10</v>
      </c>
      <c r="AI82" s="493" t="s">
        <v>2428</v>
      </c>
      <c r="AJ82" s="8"/>
      <c r="AK82" s="8"/>
    </row>
    <row r="83" spans="1:37" s="21" customFormat="1" ht="12.75" x14ac:dyDescent="0.2">
      <c r="A83" s="22" t="s">
        <v>72</v>
      </c>
      <c r="B83" s="22" t="s">
        <v>1225</v>
      </c>
      <c r="C83" s="22">
        <v>2022</v>
      </c>
      <c r="D83" s="22" t="s">
        <v>583</v>
      </c>
      <c r="E83" s="22" t="s">
        <v>130</v>
      </c>
      <c r="F83" s="22" t="s">
        <v>431</v>
      </c>
      <c r="G83" s="22" t="s">
        <v>152</v>
      </c>
      <c r="H83" s="162" t="s">
        <v>353</v>
      </c>
      <c r="I83" s="162" t="s">
        <v>1581</v>
      </c>
      <c r="J83" s="22" t="s">
        <v>1588</v>
      </c>
      <c r="K83" s="25" t="s">
        <v>1589</v>
      </c>
      <c r="L83" s="22" t="s">
        <v>1590</v>
      </c>
      <c r="M83" s="22" t="s">
        <v>366</v>
      </c>
      <c r="N83" s="182" t="s">
        <v>1540</v>
      </c>
      <c r="O83" s="191" t="s">
        <v>759</v>
      </c>
      <c r="P83" s="162" t="s">
        <v>184</v>
      </c>
      <c r="Q83" s="287">
        <v>51</v>
      </c>
      <c r="R83" s="287">
        <v>1</v>
      </c>
      <c r="S83" s="162" t="s">
        <v>1177</v>
      </c>
      <c r="T83" s="162" t="s">
        <v>1178</v>
      </c>
      <c r="U83" s="182" t="s">
        <v>1178</v>
      </c>
      <c r="V83" s="22"/>
      <c r="W83" s="220">
        <v>35</v>
      </c>
      <c r="X83" s="221">
        <v>2</v>
      </c>
      <c r="Y83" s="222">
        <f t="shared" si="18"/>
        <v>200</v>
      </c>
      <c r="Z83" s="222">
        <f t="shared" si="19"/>
        <v>68.627450980392155</v>
      </c>
      <c r="AA83" s="223" t="str">
        <f t="shared" si="20"/>
        <v>X</v>
      </c>
      <c r="AB83" s="221">
        <v>8</v>
      </c>
      <c r="AC83" s="221">
        <v>2</v>
      </c>
      <c r="AD83" s="221">
        <v>35</v>
      </c>
      <c r="AE83" s="221">
        <v>2</v>
      </c>
      <c r="AF83" s="230">
        <v>1</v>
      </c>
      <c r="AG83" s="497">
        <v>0</v>
      </c>
      <c r="AH83" s="221">
        <v>12</v>
      </c>
      <c r="AI83" s="233" t="s">
        <v>2828</v>
      </c>
      <c r="AJ83" s="8"/>
      <c r="AK83" s="8"/>
    </row>
    <row r="84" spans="1:37" s="21" customFormat="1" ht="12.75" x14ac:dyDescent="0.2">
      <c r="A84" s="22" t="s">
        <v>72</v>
      </c>
      <c r="B84" s="22" t="s">
        <v>1225</v>
      </c>
      <c r="C84" s="22">
        <v>2022</v>
      </c>
      <c r="D84" s="22" t="s">
        <v>583</v>
      </c>
      <c r="E84" s="22" t="s">
        <v>134</v>
      </c>
      <c r="F84" s="22" t="s">
        <v>431</v>
      </c>
      <c r="G84" s="22" t="s">
        <v>152</v>
      </c>
      <c r="H84" s="162" t="s">
        <v>353</v>
      </c>
      <c r="I84" s="162" t="s">
        <v>1581</v>
      </c>
      <c r="J84" s="22" t="s">
        <v>1591</v>
      </c>
      <c r="K84" s="25" t="s">
        <v>1592</v>
      </c>
      <c r="L84" s="22" t="s">
        <v>1997</v>
      </c>
      <c r="M84" s="22" t="s">
        <v>366</v>
      </c>
      <c r="N84" s="182" t="s">
        <v>1540</v>
      </c>
      <c r="O84" s="191" t="s">
        <v>759</v>
      </c>
      <c r="P84" s="162" t="s">
        <v>184</v>
      </c>
      <c r="Q84" s="287">
        <f>(58+63+77)/3</f>
        <v>66</v>
      </c>
      <c r="R84" s="287">
        <v>1</v>
      </c>
      <c r="S84" s="162" t="s">
        <v>1177</v>
      </c>
      <c r="T84" s="162" t="s">
        <v>1178</v>
      </c>
      <c r="U84" s="182" t="s">
        <v>1178</v>
      </c>
      <c r="V84" s="22"/>
      <c r="W84" s="220">
        <v>162</v>
      </c>
      <c r="X84" s="221">
        <v>2</v>
      </c>
      <c r="Y84" s="222">
        <f t="shared" si="18"/>
        <v>200</v>
      </c>
      <c r="Z84" s="222">
        <f t="shared" si="19"/>
        <v>245.45454545454547</v>
      </c>
      <c r="AA84" s="223" t="str">
        <f t="shared" si="20"/>
        <v>X</v>
      </c>
      <c r="AB84" s="221">
        <v>42</v>
      </c>
      <c r="AC84" s="221">
        <v>2</v>
      </c>
      <c r="AD84" s="221">
        <v>162</v>
      </c>
      <c r="AE84" s="221">
        <v>2</v>
      </c>
      <c r="AF84" s="230">
        <v>1</v>
      </c>
      <c r="AG84" s="497">
        <v>0</v>
      </c>
      <c r="AH84" s="221">
        <v>8</v>
      </c>
      <c r="AI84" s="233" t="s">
        <v>2828</v>
      </c>
      <c r="AJ84" s="8"/>
      <c r="AK84" s="8"/>
    </row>
    <row r="85" spans="1:37" s="21" customFormat="1" ht="12.75" x14ac:dyDescent="0.2">
      <c r="A85" s="22" t="s">
        <v>72</v>
      </c>
      <c r="B85" s="22" t="s">
        <v>1225</v>
      </c>
      <c r="C85" s="22">
        <v>2022</v>
      </c>
      <c r="D85" s="22" t="s">
        <v>583</v>
      </c>
      <c r="E85" s="22" t="s">
        <v>132</v>
      </c>
      <c r="F85" s="22" t="s">
        <v>431</v>
      </c>
      <c r="G85" s="22" t="s">
        <v>152</v>
      </c>
      <c r="H85" s="162" t="s">
        <v>353</v>
      </c>
      <c r="I85" s="162" t="s">
        <v>1581</v>
      </c>
      <c r="J85" s="22" t="s">
        <v>1593</v>
      </c>
      <c r="K85" s="25" t="s">
        <v>1594</v>
      </c>
      <c r="L85" s="22" t="s">
        <v>1998</v>
      </c>
      <c r="M85" s="22" t="s">
        <v>366</v>
      </c>
      <c r="N85" s="182" t="s">
        <v>1540</v>
      </c>
      <c r="O85" s="191" t="s">
        <v>759</v>
      </c>
      <c r="P85" s="162" t="s">
        <v>184</v>
      </c>
      <c r="Q85" s="287">
        <f>(6+3+6)/3</f>
        <v>5</v>
      </c>
      <c r="R85" s="287">
        <v>0</v>
      </c>
      <c r="S85" s="162" t="s">
        <v>1177</v>
      </c>
      <c r="T85" s="162" t="s">
        <v>1178</v>
      </c>
      <c r="U85" s="182" t="s">
        <v>1178</v>
      </c>
      <c r="V85" s="22"/>
      <c r="W85" s="220">
        <v>38</v>
      </c>
      <c r="X85" s="221">
        <v>2</v>
      </c>
      <c r="Y85" s="222" t="e">
        <f t="shared" si="18"/>
        <v>#DIV/0!</v>
      </c>
      <c r="Z85" s="222">
        <f>(W85/Q85)*100</f>
        <v>760</v>
      </c>
      <c r="AA85" s="223" t="e">
        <f t="shared" si="20"/>
        <v>#DIV/0!</v>
      </c>
      <c r="AB85" s="221">
        <v>7</v>
      </c>
      <c r="AC85" s="221">
        <v>2</v>
      </c>
      <c r="AD85" s="221">
        <v>38</v>
      </c>
      <c r="AE85" s="221">
        <v>2</v>
      </c>
      <c r="AF85" s="230">
        <v>1</v>
      </c>
      <c r="AG85" s="497">
        <v>0</v>
      </c>
      <c r="AH85" s="497">
        <v>20</v>
      </c>
      <c r="AI85" s="498"/>
      <c r="AJ85" s="8"/>
      <c r="AK85" s="8"/>
    </row>
    <row r="86" spans="1:37" s="21" customFormat="1" ht="12.75" x14ac:dyDescent="0.2">
      <c r="A86" s="22" t="s">
        <v>72</v>
      </c>
      <c r="B86" s="22" t="s">
        <v>1225</v>
      </c>
      <c r="C86" s="22">
        <v>2022</v>
      </c>
      <c r="D86" s="22" t="s">
        <v>583</v>
      </c>
      <c r="E86" s="22" t="s">
        <v>126</v>
      </c>
      <c r="F86" s="22" t="s">
        <v>431</v>
      </c>
      <c r="G86" s="22" t="s">
        <v>152</v>
      </c>
      <c r="H86" s="162" t="s">
        <v>353</v>
      </c>
      <c r="I86" s="162" t="s">
        <v>1581</v>
      </c>
      <c r="J86" s="22" t="s">
        <v>1595</v>
      </c>
      <c r="K86" s="25" t="s">
        <v>1596</v>
      </c>
      <c r="L86" s="22" t="s">
        <v>1597</v>
      </c>
      <c r="M86" s="22" t="s">
        <v>366</v>
      </c>
      <c r="N86" s="182" t="s">
        <v>1540</v>
      </c>
      <c r="O86" s="191" t="s">
        <v>759</v>
      </c>
      <c r="P86" s="162" t="s">
        <v>180</v>
      </c>
      <c r="Q86" s="287">
        <v>114</v>
      </c>
      <c r="R86" s="287">
        <v>5</v>
      </c>
      <c r="S86" s="162" t="s">
        <v>1177</v>
      </c>
      <c r="T86" s="162" t="s">
        <v>1177</v>
      </c>
      <c r="U86" s="182" t="s">
        <v>1178</v>
      </c>
      <c r="V86" s="22"/>
      <c r="W86" s="220">
        <v>91</v>
      </c>
      <c r="X86" s="221">
        <v>7</v>
      </c>
      <c r="Y86" s="222">
        <f t="shared" si="18"/>
        <v>140</v>
      </c>
      <c r="Z86" s="222">
        <f t="shared" si="19"/>
        <v>79.824561403508781</v>
      </c>
      <c r="AA86" s="223" t="str">
        <f t="shared" si="20"/>
        <v/>
      </c>
      <c r="AB86" s="221">
        <v>10</v>
      </c>
      <c r="AC86" s="221">
        <v>5</v>
      </c>
      <c r="AD86" s="221">
        <v>91</v>
      </c>
      <c r="AE86" s="221">
        <v>7</v>
      </c>
      <c r="AF86" s="230">
        <v>1</v>
      </c>
      <c r="AG86" s="221">
        <v>7</v>
      </c>
      <c r="AH86" s="221">
        <v>17</v>
      </c>
      <c r="AI86" s="493" t="s">
        <v>2428</v>
      </c>
      <c r="AJ86" s="8"/>
      <c r="AK86" s="8"/>
    </row>
    <row r="87" spans="1:37" s="21" customFormat="1" ht="12.75" x14ac:dyDescent="0.2">
      <c r="A87" s="22" t="s">
        <v>72</v>
      </c>
      <c r="B87" s="22" t="s">
        <v>1225</v>
      </c>
      <c r="C87" s="22">
        <v>2022</v>
      </c>
      <c r="D87" s="22" t="s">
        <v>583</v>
      </c>
      <c r="E87" s="22" t="s">
        <v>130</v>
      </c>
      <c r="F87" s="22" t="s">
        <v>431</v>
      </c>
      <c r="G87" s="22" t="s">
        <v>152</v>
      </c>
      <c r="H87" s="162" t="s">
        <v>353</v>
      </c>
      <c r="I87" s="162" t="s">
        <v>1581</v>
      </c>
      <c r="J87" s="22" t="s">
        <v>1598</v>
      </c>
      <c r="K87" s="25" t="s">
        <v>1599</v>
      </c>
      <c r="L87" s="22" t="s">
        <v>1590</v>
      </c>
      <c r="M87" s="22" t="s">
        <v>366</v>
      </c>
      <c r="N87" s="182" t="s">
        <v>1540</v>
      </c>
      <c r="O87" s="191" t="s">
        <v>759</v>
      </c>
      <c r="P87" s="162" t="s">
        <v>180</v>
      </c>
      <c r="Q87" s="499">
        <v>173</v>
      </c>
      <c r="R87" s="499">
        <v>7</v>
      </c>
      <c r="S87" s="162" t="s">
        <v>1177</v>
      </c>
      <c r="T87" s="162" t="s">
        <v>1177</v>
      </c>
      <c r="U87" s="182" t="s">
        <v>1178</v>
      </c>
      <c r="V87" s="22"/>
      <c r="W87" s="220">
        <v>148</v>
      </c>
      <c r="X87" s="221">
        <v>8</v>
      </c>
      <c r="Y87" s="222">
        <f t="shared" si="18"/>
        <v>114.28571428571428</v>
      </c>
      <c r="Z87" s="222">
        <f t="shared" si="19"/>
        <v>85.549132947976886</v>
      </c>
      <c r="AA87" s="223" t="str">
        <f t="shared" si="20"/>
        <v/>
      </c>
      <c r="AB87" s="221">
        <v>15</v>
      </c>
      <c r="AC87" s="221">
        <v>5</v>
      </c>
      <c r="AD87" s="221">
        <v>148</v>
      </c>
      <c r="AE87" s="221">
        <v>8</v>
      </c>
      <c r="AF87" s="230">
        <v>1</v>
      </c>
      <c r="AG87" s="221">
        <v>8</v>
      </c>
      <c r="AH87" s="221">
        <v>13</v>
      </c>
      <c r="AI87" s="493" t="s">
        <v>2428</v>
      </c>
      <c r="AJ87" s="8"/>
      <c r="AK87" s="8"/>
    </row>
    <row r="88" spans="1:37" s="21" customFormat="1" ht="12.75" x14ac:dyDescent="0.2">
      <c r="A88" s="22" t="s">
        <v>72</v>
      </c>
      <c r="B88" s="22" t="s">
        <v>1225</v>
      </c>
      <c r="C88" s="22">
        <v>2022</v>
      </c>
      <c r="D88" s="22" t="s">
        <v>583</v>
      </c>
      <c r="E88" s="22" t="s">
        <v>134</v>
      </c>
      <c r="F88" s="22" t="s">
        <v>431</v>
      </c>
      <c r="G88" s="22" t="s">
        <v>152</v>
      </c>
      <c r="H88" s="162" t="s">
        <v>353</v>
      </c>
      <c r="I88" s="162" t="s">
        <v>1581</v>
      </c>
      <c r="J88" s="22" t="s">
        <v>1600</v>
      </c>
      <c r="K88" s="25" t="s">
        <v>1601</v>
      </c>
      <c r="L88" s="22" t="s">
        <v>1997</v>
      </c>
      <c r="M88" s="22" t="s">
        <v>366</v>
      </c>
      <c r="N88" s="182" t="s">
        <v>1540</v>
      </c>
      <c r="O88" s="191" t="s">
        <v>759</v>
      </c>
      <c r="P88" s="169" t="s">
        <v>180</v>
      </c>
      <c r="Q88" s="500">
        <f>(6+9+6)/3</f>
        <v>7</v>
      </c>
      <c r="R88" s="245">
        <v>8</v>
      </c>
      <c r="S88" s="162" t="s">
        <v>1177</v>
      </c>
      <c r="T88" s="162" t="s">
        <v>1177</v>
      </c>
      <c r="U88" s="182" t="s">
        <v>1178</v>
      </c>
      <c r="V88" s="22" t="s">
        <v>2331</v>
      </c>
      <c r="W88" s="220">
        <v>10</v>
      </c>
      <c r="X88" s="221">
        <v>5</v>
      </c>
      <c r="Y88" s="222">
        <f t="shared" si="18"/>
        <v>62.5</v>
      </c>
      <c r="Z88" s="222">
        <f t="shared" si="19"/>
        <v>142.85714285714286</v>
      </c>
      <c r="AA88" s="223" t="str">
        <f t="shared" si="20"/>
        <v>X</v>
      </c>
      <c r="AB88" s="221">
        <v>3</v>
      </c>
      <c r="AC88" s="221">
        <v>3</v>
      </c>
      <c r="AD88" s="221">
        <v>10</v>
      </c>
      <c r="AE88" s="221">
        <v>5</v>
      </c>
      <c r="AF88" s="230">
        <v>1</v>
      </c>
      <c r="AG88" s="221">
        <v>5</v>
      </c>
      <c r="AH88" s="221">
        <v>4</v>
      </c>
      <c r="AI88" s="233" t="s">
        <v>2829</v>
      </c>
      <c r="AJ88" s="8"/>
      <c r="AK88" s="8"/>
    </row>
    <row r="89" spans="1:37" s="21" customFormat="1" ht="12.75" x14ac:dyDescent="0.2">
      <c r="A89" s="22" t="s">
        <v>72</v>
      </c>
      <c r="B89" s="22" t="s">
        <v>1225</v>
      </c>
      <c r="C89" s="22">
        <v>2022</v>
      </c>
      <c r="D89" s="22" t="s">
        <v>583</v>
      </c>
      <c r="E89" s="22" t="s">
        <v>132</v>
      </c>
      <c r="F89" s="22" t="s">
        <v>431</v>
      </c>
      <c r="G89" s="22" t="s">
        <v>152</v>
      </c>
      <c r="H89" s="162" t="s">
        <v>353</v>
      </c>
      <c r="I89" s="162" t="s">
        <v>1581</v>
      </c>
      <c r="J89" s="22" t="s">
        <v>1602</v>
      </c>
      <c r="K89" s="25" t="s">
        <v>1603</v>
      </c>
      <c r="L89" s="22" t="s">
        <v>1998</v>
      </c>
      <c r="M89" s="22" t="s">
        <v>366</v>
      </c>
      <c r="N89" s="182" t="s">
        <v>1540</v>
      </c>
      <c r="O89" s="191" t="s">
        <v>759</v>
      </c>
      <c r="P89" s="169" t="s">
        <v>180</v>
      </c>
      <c r="Q89" s="500">
        <v>11</v>
      </c>
      <c r="R89" s="245">
        <v>8</v>
      </c>
      <c r="S89" s="162" t="s">
        <v>1177</v>
      </c>
      <c r="T89" s="162" t="s">
        <v>1177</v>
      </c>
      <c r="U89" s="182" t="s">
        <v>1178</v>
      </c>
      <c r="V89" s="22" t="s">
        <v>2331</v>
      </c>
      <c r="W89" s="220">
        <v>17</v>
      </c>
      <c r="X89" s="221">
        <v>5</v>
      </c>
      <c r="Y89" s="222">
        <f t="shared" si="18"/>
        <v>62.5</v>
      </c>
      <c r="Z89" s="222">
        <f t="shared" si="19"/>
        <v>154.54545454545453</v>
      </c>
      <c r="AA89" s="223" t="str">
        <f t="shared" si="20"/>
        <v>X</v>
      </c>
      <c r="AB89" s="221">
        <v>3</v>
      </c>
      <c r="AC89" s="221">
        <v>3</v>
      </c>
      <c r="AD89" s="221">
        <v>17</v>
      </c>
      <c r="AE89" s="221">
        <v>5</v>
      </c>
      <c r="AF89" s="230">
        <v>1</v>
      </c>
      <c r="AG89" s="221">
        <v>5</v>
      </c>
      <c r="AH89" s="221">
        <v>4</v>
      </c>
      <c r="AI89" s="233" t="s">
        <v>2829</v>
      </c>
      <c r="AJ89" s="8"/>
      <c r="AK89" s="8"/>
    </row>
    <row r="90" spans="1:37" s="21" customFormat="1" ht="12.75" x14ac:dyDescent="0.2">
      <c r="A90" s="22" t="s">
        <v>72</v>
      </c>
      <c r="B90" s="22" t="s">
        <v>1225</v>
      </c>
      <c r="C90" s="22">
        <v>2022</v>
      </c>
      <c r="D90" s="22" t="s">
        <v>583</v>
      </c>
      <c r="E90" s="22" t="s">
        <v>126</v>
      </c>
      <c r="F90" s="22" t="s">
        <v>431</v>
      </c>
      <c r="G90" s="22" t="s">
        <v>152</v>
      </c>
      <c r="H90" s="162" t="s">
        <v>353</v>
      </c>
      <c r="I90" s="162" t="s">
        <v>1581</v>
      </c>
      <c r="J90" s="22" t="s">
        <v>1604</v>
      </c>
      <c r="K90" s="25" t="s">
        <v>1605</v>
      </c>
      <c r="L90" s="22" t="s">
        <v>1584</v>
      </c>
      <c r="M90" s="22" t="s">
        <v>362</v>
      </c>
      <c r="N90" s="182" t="s">
        <v>1540</v>
      </c>
      <c r="O90" s="191" t="s">
        <v>759</v>
      </c>
      <c r="P90" s="191" t="s">
        <v>178</v>
      </c>
      <c r="Q90" s="194">
        <v>157</v>
      </c>
      <c r="R90" s="194">
        <v>68</v>
      </c>
      <c r="S90" s="162" t="s">
        <v>1177</v>
      </c>
      <c r="T90" s="162" t="s">
        <v>1177</v>
      </c>
      <c r="U90" s="182" t="s">
        <v>1178</v>
      </c>
      <c r="V90" s="22"/>
      <c r="W90" s="220">
        <v>149</v>
      </c>
      <c r="X90" s="221">
        <v>69</v>
      </c>
      <c r="Y90" s="222">
        <f t="shared" si="18"/>
        <v>101.47058823529412</v>
      </c>
      <c r="Z90" s="222">
        <f t="shared" si="19"/>
        <v>94.904458598726109</v>
      </c>
      <c r="AA90" s="223" t="str">
        <f t="shared" si="20"/>
        <v/>
      </c>
      <c r="AB90" s="221">
        <v>2</v>
      </c>
      <c r="AC90" s="221">
        <v>2</v>
      </c>
      <c r="AD90" s="221">
        <v>149</v>
      </c>
      <c r="AE90" s="221">
        <v>44</v>
      </c>
      <c r="AF90" s="230">
        <v>1</v>
      </c>
      <c r="AG90" s="497">
        <v>0</v>
      </c>
      <c r="AH90" s="221">
        <v>14</v>
      </c>
      <c r="AI90" s="493" t="s">
        <v>2428</v>
      </c>
      <c r="AJ90" s="8"/>
      <c r="AK90" s="8"/>
    </row>
    <row r="91" spans="1:37" s="21" customFormat="1" ht="12.75" x14ac:dyDescent="0.2">
      <c r="A91" s="22" t="s">
        <v>72</v>
      </c>
      <c r="B91" s="22" t="s">
        <v>1225</v>
      </c>
      <c r="C91" s="22">
        <v>2022</v>
      </c>
      <c r="D91" s="22" t="s">
        <v>583</v>
      </c>
      <c r="E91" s="22" t="s">
        <v>126</v>
      </c>
      <c r="F91" s="22" t="s">
        <v>431</v>
      </c>
      <c r="G91" s="22" t="s">
        <v>152</v>
      </c>
      <c r="H91" s="162" t="s">
        <v>353</v>
      </c>
      <c r="I91" s="162" t="s">
        <v>1581</v>
      </c>
      <c r="J91" s="22" t="s">
        <v>1606</v>
      </c>
      <c r="K91" s="25" t="s">
        <v>1607</v>
      </c>
      <c r="L91" s="22" t="s">
        <v>1608</v>
      </c>
      <c r="M91" s="22" t="s">
        <v>362</v>
      </c>
      <c r="N91" s="182" t="s">
        <v>1540</v>
      </c>
      <c r="O91" s="191" t="s">
        <v>759</v>
      </c>
      <c r="P91" s="191" t="s">
        <v>178</v>
      </c>
      <c r="Q91" s="287">
        <v>60</v>
      </c>
      <c r="R91" s="287">
        <v>30</v>
      </c>
      <c r="S91" s="162" t="s">
        <v>1178</v>
      </c>
      <c r="T91" s="162" t="s">
        <v>1178</v>
      </c>
      <c r="U91" s="182" t="s">
        <v>1178</v>
      </c>
      <c r="V91" s="22"/>
      <c r="W91" s="220">
        <v>70</v>
      </c>
      <c r="X91" s="221">
        <v>42</v>
      </c>
      <c r="Y91" s="222">
        <f t="shared" si="18"/>
        <v>140</v>
      </c>
      <c r="Z91" s="222">
        <f t="shared" si="19"/>
        <v>116.66666666666667</v>
      </c>
      <c r="AA91" s="223" t="str">
        <f t="shared" si="20"/>
        <v/>
      </c>
      <c r="AB91" s="221">
        <v>4</v>
      </c>
      <c r="AC91" s="221">
        <v>4</v>
      </c>
      <c r="AD91" s="221">
        <v>70</v>
      </c>
      <c r="AE91" s="221">
        <v>42</v>
      </c>
      <c r="AF91" s="230">
        <v>1</v>
      </c>
      <c r="AG91" s="497">
        <v>0</v>
      </c>
      <c r="AH91" s="221">
        <v>1</v>
      </c>
      <c r="AI91" s="493"/>
      <c r="AJ91" s="8"/>
      <c r="AK91" s="8"/>
    </row>
    <row r="92" spans="1:37" s="21" customFormat="1" ht="12.75" x14ac:dyDescent="0.2">
      <c r="A92" s="22" t="s">
        <v>72</v>
      </c>
      <c r="B92" s="22" t="s">
        <v>1225</v>
      </c>
      <c r="C92" s="22">
        <v>2022</v>
      </c>
      <c r="D92" s="22" t="s">
        <v>583</v>
      </c>
      <c r="E92" s="22" t="s">
        <v>126</v>
      </c>
      <c r="F92" s="22" t="s">
        <v>433</v>
      </c>
      <c r="G92" s="22" t="s">
        <v>152</v>
      </c>
      <c r="H92" s="162" t="s">
        <v>353</v>
      </c>
      <c r="I92" s="162" t="s">
        <v>1609</v>
      </c>
      <c r="J92" s="22" t="s">
        <v>1610</v>
      </c>
      <c r="K92" s="25" t="s">
        <v>1611</v>
      </c>
      <c r="L92" s="22" t="s">
        <v>1612</v>
      </c>
      <c r="M92" s="22" t="s">
        <v>362</v>
      </c>
      <c r="N92" s="182" t="s">
        <v>1540</v>
      </c>
      <c r="O92" s="191" t="s">
        <v>759</v>
      </c>
      <c r="P92" s="191" t="s">
        <v>178</v>
      </c>
      <c r="Q92" s="287">
        <v>2122</v>
      </c>
      <c r="R92" s="287">
        <v>200</v>
      </c>
      <c r="S92" s="162" t="s">
        <v>1178</v>
      </c>
      <c r="T92" s="162" t="s">
        <v>1178</v>
      </c>
      <c r="U92" s="182" t="s">
        <v>1178</v>
      </c>
      <c r="V92" s="22"/>
      <c r="W92" s="220">
        <v>1716</v>
      </c>
      <c r="X92" s="221">
        <v>370</v>
      </c>
      <c r="Y92" s="222">
        <f t="shared" si="18"/>
        <v>185</v>
      </c>
      <c r="Z92" s="222">
        <f t="shared" si="19"/>
        <v>80.867106503298785</v>
      </c>
      <c r="AA92" s="223" t="str">
        <f t="shared" si="20"/>
        <v>X</v>
      </c>
      <c r="AB92" s="221">
        <v>47</v>
      </c>
      <c r="AC92" s="221">
        <v>31</v>
      </c>
      <c r="AD92" s="221">
        <v>1716</v>
      </c>
      <c r="AE92" s="221">
        <v>370</v>
      </c>
      <c r="AF92" s="230">
        <v>0</v>
      </c>
      <c r="AG92" s="224">
        <v>0</v>
      </c>
      <c r="AH92" s="221">
        <v>12</v>
      </c>
      <c r="AI92" s="233" t="s">
        <v>2822</v>
      </c>
      <c r="AJ92" s="8"/>
      <c r="AK92" s="8"/>
    </row>
    <row r="93" spans="1:37" s="21" customFormat="1" ht="12.75" x14ac:dyDescent="0.2">
      <c r="A93" s="22" t="s">
        <v>72</v>
      </c>
      <c r="B93" s="22" t="s">
        <v>1225</v>
      </c>
      <c r="C93" s="22">
        <v>2022</v>
      </c>
      <c r="D93" s="22" t="s">
        <v>583</v>
      </c>
      <c r="E93" s="22" t="s">
        <v>126</v>
      </c>
      <c r="F93" s="22" t="s">
        <v>433</v>
      </c>
      <c r="G93" s="22" t="s">
        <v>152</v>
      </c>
      <c r="H93" s="162" t="s">
        <v>353</v>
      </c>
      <c r="I93" s="162" t="s">
        <v>1609</v>
      </c>
      <c r="J93" s="22" t="s">
        <v>1614</v>
      </c>
      <c r="K93" s="25" t="s">
        <v>1615</v>
      </c>
      <c r="L93" s="22" t="s">
        <v>1616</v>
      </c>
      <c r="M93" s="22" t="s">
        <v>362</v>
      </c>
      <c r="N93" s="182" t="s">
        <v>1540</v>
      </c>
      <c r="O93" s="191" t="s">
        <v>759</v>
      </c>
      <c r="P93" s="191" t="s">
        <v>178</v>
      </c>
      <c r="Q93" s="287">
        <v>97</v>
      </c>
      <c r="R93" s="287">
        <v>35</v>
      </c>
      <c r="S93" s="162" t="s">
        <v>1178</v>
      </c>
      <c r="T93" s="162" t="s">
        <v>1178</v>
      </c>
      <c r="U93" s="182" t="s">
        <v>1178</v>
      </c>
      <c r="V93" s="22"/>
      <c r="W93" s="220">
        <v>0</v>
      </c>
      <c r="X93" s="221">
        <v>0</v>
      </c>
      <c r="Y93" s="222">
        <f t="shared" si="18"/>
        <v>0</v>
      </c>
      <c r="Z93" s="222">
        <f t="shared" si="19"/>
        <v>0</v>
      </c>
      <c r="AA93" s="223" t="str">
        <f t="shared" si="20"/>
        <v>X</v>
      </c>
      <c r="AB93" s="221">
        <v>0</v>
      </c>
      <c r="AC93" s="221">
        <v>0</v>
      </c>
      <c r="AD93" s="221">
        <v>0</v>
      </c>
      <c r="AE93" s="221">
        <v>0</v>
      </c>
      <c r="AF93" s="230">
        <v>0</v>
      </c>
      <c r="AG93" s="224">
        <v>0</v>
      </c>
      <c r="AH93" s="221">
        <v>0</v>
      </c>
      <c r="AI93" s="233" t="s">
        <v>2824</v>
      </c>
      <c r="AJ93" s="8"/>
      <c r="AK93" s="8"/>
    </row>
    <row r="94" spans="1:37" s="21" customFormat="1" ht="12.75" x14ac:dyDescent="0.2">
      <c r="A94" s="22" t="s">
        <v>72</v>
      </c>
      <c r="B94" s="22" t="s">
        <v>1617</v>
      </c>
      <c r="C94" s="22">
        <v>2022</v>
      </c>
      <c r="D94" s="22" t="s">
        <v>583</v>
      </c>
      <c r="E94" s="22" t="s">
        <v>126</v>
      </c>
      <c r="F94" s="22" t="s">
        <v>433</v>
      </c>
      <c r="G94" s="22" t="s">
        <v>152</v>
      </c>
      <c r="H94" s="162" t="s">
        <v>353</v>
      </c>
      <c r="I94" s="162" t="s">
        <v>1609</v>
      </c>
      <c r="J94" s="22" t="s">
        <v>1618</v>
      </c>
      <c r="K94" s="25" t="s">
        <v>1619</v>
      </c>
      <c r="L94" s="22" t="s">
        <v>1608</v>
      </c>
      <c r="M94" s="22" t="s">
        <v>362</v>
      </c>
      <c r="N94" s="182" t="s">
        <v>1540</v>
      </c>
      <c r="O94" s="191" t="s">
        <v>759</v>
      </c>
      <c r="P94" s="191" t="s">
        <v>178</v>
      </c>
      <c r="Q94" s="287">
        <v>502</v>
      </c>
      <c r="R94" s="287">
        <v>100</v>
      </c>
      <c r="S94" s="162" t="s">
        <v>1178</v>
      </c>
      <c r="T94" s="162" t="s">
        <v>1178</v>
      </c>
      <c r="U94" s="182" t="s">
        <v>1178</v>
      </c>
      <c r="V94" s="22"/>
      <c r="W94" s="220">
        <v>738</v>
      </c>
      <c r="X94" s="221">
        <v>738</v>
      </c>
      <c r="Y94" s="222">
        <f t="shared" si="18"/>
        <v>738</v>
      </c>
      <c r="Z94" s="222">
        <f t="shared" si="19"/>
        <v>147.01195219123505</v>
      </c>
      <c r="AA94" s="223" t="str">
        <f t="shared" si="20"/>
        <v>X</v>
      </c>
      <c r="AB94" s="221">
        <v>34</v>
      </c>
      <c r="AC94" s="221">
        <v>34</v>
      </c>
      <c r="AD94" s="221">
        <v>738</v>
      </c>
      <c r="AE94" s="221">
        <v>738</v>
      </c>
      <c r="AF94" s="230">
        <v>0</v>
      </c>
      <c r="AG94" s="224">
        <v>0</v>
      </c>
      <c r="AH94" s="221">
        <v>1</v>
      </c>
      <c r="AI94" s="233" t="s">
        <v>2823</v>
      </c>
      <c r="AJ94" s="8"/>
      <c r="AK94" s="8"/>
    </row>
    <row r="95" spans="1:37" s="21" customFormat="1" ht="12.75" x14ac:dyDescent="0.2">
      <c r="A95" s="22" t="s">
        <v>72</v>
      </c>
      <c r="B95" s="22" t="s">
        <v>1617</v>
      </c>
      <c r="C95" s="22">
        <v>2022</v>
      </c>
      <c r="D95" s="22" t="s">
        <v>583</v>
      </c>
      <c r="E95" s="22" t="s">
        <v>126</v>
      </c>
      <c r="F95" s="22" t="s">
        <v>433</v>
      </c>
      <c r="G95" s="22" t="s">
        <v>152</v>
      </c>
      <c r="H95" s="162" t="s">
        <v>353</v>
      </c>
      <c r="I95" s="162" t="s">
        <v>1609</v>
      </c>
      <c r="J95" s="22" t="s">
        <v>1620</v>
      </c>
      <c r="K95" s="25" t="s">
        <v>1621</v>
      </c>
      <c r="L95" s="22" t="s">
        <v>1608</v>
      </c>
      <c r="M95" s="22" t="s">
        <v>362</v>
      </c>
      <c r="N95" s="182" t="s">
        <v>1540</v>
      </c>
      <c r="O95" s="191" t="s">
        <v>759</v>
      </c>
      <c r="P95" s="191" t="s">
        <v>178</v>
      </c>
      <c r="Q95" s="287">
        <v>353</v>
      </c>
      <c r="R95" s="287">
        <v>100</v>
      </c>
      <c r="S95" s="162" t="s">
        <v>1178</v>
      </c>
      <c r="T95" s="162" t="s">
        <v>1178</v>
      </c>
      <c r="U95" s="182" t="s">
        <v>1178</v>
      </c>
      <c r="V95" s="22"/>
      <c r="W95" s="220">
        <v>378</v>
      </c>
      <c r="X95" s="221">
        <v>378</v>
      </c>
      <c r="Y95" s="222">
        <f t="shared" si="18"/>
        <v>378</v>
      </c>
      <c r="Z95" s="222">
        <f t="shared" si="19"/>
        <v>107.08215297450425</v>
      </c>
      <c r="AA95" s="223" t="str">
        <f t="shared" si="20"/>
        <v>X</v>
      </c>
      <c r="AB95" s="221">
        <v>29</v>
      </c>
      <c r="AC95" s="221">
        <v>29</v>
      </c>
      <c r="AD95" s="221">
        <v>378</v>
      </c>
      <c r="AE95" s="221">
        <v>378</v>
      </c>
      <c r="AF95" s="230">
        <v>0</v>
      </c>
      <c r="AG95" s="224">
        <v>0</v>
      </c>
      <c r="AH95" s="221">
        <v>1</v>
      </c>
      <c r="AI95" s="233" t="s">
        <v>2823</v>
      </c>
      <c r="AJ95" s="8"/>
      <c r="AK95" s="8"/>
    </row>
    <row r="96" spans="1:37" s="21" customFormat="1" ht="12.75" x14ac:dyDescent="0.2">
      <c r="A96" s="22" t="s">
        <v>72</v>
      </c>
      <c r="B96" s="22" t="s">
        <v>1225</v>
      </c>
      <c r="C96" s="22">
        <v>2022</v>
      </c>
      <c r="D96" s="22" t="s">
        <v>583</v>
      </c>
      <c r="E96" s="22" t="s">
        <v>126</v>
      </c>
      <c r="F96" s="22" t="s">
        <v>433</v>
      </c>
      <c r="G96" s="22" t="s">
        <v>152</v>
      </c>
      <c r="H96" s="162" t="s">
        <v>353</v>
      </c>
      <c r="I96" s="162" t="s">
        <v>1609</v>
      </c>
      <c r="J96" s="22" t="s">
        <v>1622</v>
      </c>
      <c r="K96" s="25" t="s">
        <v>1623</v>
      </c>
      <c r="L96" s="22" t="s">
        <v>1624</v>
      </c>
      <c r="M96" s="22" t="s">
        <v>362</v>
      </c>
      <c r="N96" s="182" t="s">
        <v>1540</v>
      </c>
      <c r="O96" s="191" t="s">
        <v>759</v>
      </c>
      <c r="P96" s="191" t="s">
        <v>178</v>
      </c>
      <c r="Q96" s="287">
        <v>90</v>
      </c>
      <c r="R96" s="287">
        <v>90</v>
      </c>
      <c r="S96" s="162" t="s">
        <v>1178</v>
      </c>
      <c r="T96" s="162" t="s">
        <v>1178</v>
      </c>
      <c r="U96" s="182" t="s">
        <v>1178</v>
      </c>
      <c r="V96" s="22"/>
      <c r="W96" s="220" t="s">
        <v>148</v>
      </c>
      <c r="X96" s="221" t="s">
        <v>148</v>
      </c>
      <c r="Y96" s="222" t="e">
        <f t="shared" si="18"/>
        <v>#VALUE!</v>
      </c>
      <c r="Z96" s="222" t="e">
        <f t="shared" si="19"/>
        <v>#VALUE!</v>
      </c>
      <c r="AA96" s="223" t="e">
        <f t="shared" si="20"/>
        <v>#VALUE!</v>
      </c>
      <c r="AB96" s="221">
        <v>58</v>
      </c>
      <c r="AC96" s="221" t="s">
        <v>148</v>
      </c>
      <c r="AD96" s="221" t="s">
        <v>148</v>
      </c>
      <c r="AE96" s="221" t="s">
        <v>148</v>
      </c>
      <c r="AF96" s="230">
        <v>0</v>
      </c>
      <c r="AG96" s="224">
        <v>0</v>
      </c>
      <c r="AH96" s="221" t="s">
        <v>148</v>
      </c>
      <c r="AI96" s="493" t="s">
        <v>2983</v>
      </c>
      <c r="AJ96" s="8"/>
      <c r="AK96" s="8"/>
    </row>
    <row r="97" spans="1:37" s="21" customFormat="1" ht="12.75" x14ac:dyDescent="0.2">
      <c r="A97" s="22" t="s">
        <v>72</v>
      </c>
      <c r="B97" s="22" t="s">
        <v>1225</v>
      </c>
      <c r="C97" s="22">
        <v>2022</v>
      </c>
      <c r="D97" s="22" t="s">
        <v>583</v>
      </c>
      <c r="E97" s="22" t="s">
        <v>126</v>
      </c>
      <c r="F97" s="22" t="s">
        <v>433</v>
      </c>
      <c r="G97" s="22" t="s">
        <v>152</v>
      </c>
      <c r="H97" s="162" t="s">
        <v>353</v>
      </c>
      <c r="I97" s="162" t="s">
        <v>1609</v>
      </c>
      <c r="J97" s="22" t="s">
        <v>1625</v>
      </c>
      <c r="K97" s="25" t="s">
        <v>1626</v>
      </c>
      <c r="L97" s="22" t="s">
        <v>1624</v>
      </c>
      <c r="M97" s="22" t="s">
        <v>362</v>
      </c>
      <c r="N97" s="182" t="s">
        <v>1540</v>
      </c>
      <c r="O97" s="191" t="s">
        <v>759</v>
      </c>
      <c r="P97" s="191" t="s">
        <v>178</v>
      </c>
      <c r="Q97" s="287">
        <v>350</v>
      </c>
      <c r="R97" s="287">
        <v>300</v>
      </c>
      <c r="S97" s="162" t="s">
        <v>1178</v>
      </c>
      <c r="T97" s="162" t="s">
        <v>1178</v>
      </c>
      <c r="U97" s="182" t="s">
        <v>1178</v>
      </c>
      <c r="V97" s="22"/>
      <c r="W97" s="220" t="s">
        <v>148</v>
      </c>
      <c r="X97" s="221" t="s">
        <v>148</v>
      </c>
      <c r="Y97" s="222" t="e">
        <f t="shared" si="18"/>
        <v>#VALUE!</v>
      </c>
      <c r="Z97" s="222" t="e">
        <f t="shared" si="19"/>
        <v>#VALUE!</v>
      </c>
      <c r="AA97" s="223" t="e">
        <f t="shared" si="20"/>
        <v>#VALUE!</v>
      </c>
      <c r="AB97" s="221">
        <v>395</v>
      </c>
      <c r="AC97" s="221" t="s">
        <v>148</v>
      </c>
      <c r="AD97" s="221" t="s">
        <v>148</v>
      </c>
      <c r="AE97" s="221" t="s">
        <v>148</v>
      </c>
      <c r="AF97" s="230">
        <v>0</v>
      </c>
      <c r="AG97" s="224">
        <v>0</v>
      </c>
      <c r="AH97" s="221" t="s">
        <v>148</v>
      </c>
      <c r="AI97" s="493" t="s">
        <v>2983</v>
      </c>
      <c r="AJ97" s="8"/>
      <c r="AK97" s="8"/>
    </row>
    <row r="98" spans="1:37" s="21" customFormat="1" ht="12.75" x14ac:dyDescent="0.2">
      <c r="A98" s="22" t="s">
        <v>72</v>
      </c>
      <c r="B98" s="22" t="s">
        <v>1225</v>
      </c>
      <c r="C98" s="22">
        <v>2022</v>
      </c>
      <c r="D98" s="22" t="s">
        <v>583</v>
      </c>
      <c r="E98" s="22" t="s">
        <v>126</v>
      </c>
      <c r="F98" s="22" t="s">
        <v>433</v>
      </c>
      <c r="G98" s="22" t="s">
        <v>152</v>
      </c>
      <c r="H98" s="162" t="s">
        <v>353</v>
      </c>
      <c r="I98" s="162" t="s">
        <v>1609</v>
      </c>
      <c r="J98" s="22" t="s">
        <v>1627</v>
      </c>
      <c r="K98" s="25" t="s">
        <v>1628</v>
      </c>
      <c r="L98" s="22" t="s">
        <v>1629</v>
      </c>
      <c r="M98" s="22" t="s">
        <v>362</v>
      </c>
      <c r="N98" s="182" t="s">
        <v>1540</v>
      </c>
      <c r="O98" s="191" t="s">
        <v>759</v>
      </c>
      <c r="P98" s="191" t="s">
        <v>178</v>
      </c>
      <c r="Q98" s="287">
        <v>563</v>
      </c>
      <c r="R98" s="287">
        <v>150</v>
      </c>
      <c r="S98" s="162" t="s">
        <v>1178</v>
      </c>
      <c r="T98" s="162" t="s">
        <v>1178</v>
      </c>
      <c r="U98" s="182" t="s">
        <v>1178</v>
      </c>
      <c r="V98" s="22"/>
      <c r="W98" s="220">
        <v>593</v>
      </c>
      <c r="X98" s="221">
        <v>105</v>
      </c>
      <c r="Y98" s="222">
        <f t="shared" si="18"/>
        <v>70</v>
      </c>
      <c r="Z98" s="222">
        <f t="shared" si="19"/>
        <v>105.32859680284193</v>
      </c>
      <c r="AA98" s="223" t="str">
        <f t="shared" si="20"/>
        <v>X</v>
      </c>
      <c r="AB98" s="221">
        <v>77</v>
      </c>
      <c r="AC98" s="221">
        <v>28</v>
      </c>
      <c r="AD98" s="221">
        <v>593</v>
      </c>
      <c r="AE98" s="221">
        <v>105</v>
      </c>
      <c r="AF98" s="230">
        <v>0</v>
      </c>
      <c r="AG98" s="224">
        <v>0</v>
      </c>
      <c r="AH98" s="221">
        <v>8</v>
      </c>
      <c r="AI98" s="233" t="s">
        <v>2825</v>
      </c>
      <c r="AJ98" s="8"/>
      <c r="AK98" s="8"/>
    </row>
    <row r="99" spans="1:37" s="21" customFormat="1" ht="12.75" x14ac:dyDescent="0.2">
      <c r="A99" s="22" t="s">
        <v>72</v>
      </c>
      <c r="B99" s="22" t="s">
        <v>1225</v>
      </c>
      <c r="C99" s="22">
        <v>2022</v>
      </c>
      <c r="D99" s="22" t="s">
        <v>583</v>
      </c>
      <c r="E99" s="22" t="s">
        <v>126</v>
      </c>
      <c r="F99" s="22" t="s">
        <v>433</v>
      </c>
      <c r="G99" s="22" t="s">
        <v>152</v>
      </c>
      <c r="H99" s="162" t="s">
        <v>353</v>
      </c>
      <c r="I99" s="162" t="s">
        <v>1609</v>
      </c>
      <c r="J99" s="22" t="s">
        <v>1630</v>
      </c>
      <c r="K99" s="25" t="s">
        <v>1631</v>
      </c>
      <c r="L99" s="22" t="s">
        <v>1632</v>
      </c>
      <c r="M99" s="22" t="s">
        <v>362</v>
      </c>
      <c r="N99" s="182" t="s">
        <v>1540</v>
      </c>
      <c r="O99" s="191" t="s">
        <v>759</v>
      </c>
      <c r="P99" s="191" t="s">
        <v>178</v>
      </c>
      <c r="Q99" s="287">
        <v>6571</v>
      </c>
      <c r="R99" s="287">
        <v>750</v>
      </c>
      <c r="S99" s="162" t="s">
        <v>1178</v>
      </c>
      <c r="T99" s="162" t="s">
        <v>1178</v>
      </c>
      <c r="U99" s="182" t="s">
        <v>1178</v>
      </c>
      <c r="V99" s="22"/>
      <c r="W99" s="220">
        <v>4540</v>
      </c>
      <c r="X99" s="221">
        <v>671</v>
      </c>
      <c r="Y99" s="222">
        <f t="shared" si="18"/>
        <v>89.466666666666669</v>
      </c>
      <c r="Z99" s="222">
        <f t="shared" si="19"/>
        <v>69.091462486683923</v>
      </c>
      <c r="AA99" s="223" t="str">
        <f t="shared" si="20"/>
        <v>X</v>
      </c>
      <c r="AB99" s="221">
        <v>252</v>
      </c>
      <c r="AC99" s="221">
        <v>126</v>
      </c>
      <c r="AD99" s="221">
        <v>4540</v>
      </c>
      <c r="AE99" s="221">
        <v>671</v>
      </c>
      <c r="AF99" s="230">
        <v>0</v>
      </c>
      <c r="AG99" s="224">
        <v>0</v>
      </c>
      <c r="AH99" s="221">
        <v>5</v>
      </c>
      <c r="AI99" s="233" t="s">
        <v>2826</v>
      </c>
      <c r="AJ99" s="8"/>
      <c r="AK99" s="8"/>
    </row>
    <row r="100" spans="1:37" s="21" customFormat="1" ht="12.75" x14ac:dyDescent="0.2">
      <c r="A100" s="22" t="s">
        <v>72</v>
      </c>
      <c r="B100" s="22" t="s">
        <v>1225</v>
      </c>
      <c r="C100" s="22">
        <v>2022</v>
      </c>
      <c r="D100" s="22" t="s">
        <v>583</v>
      </c>
      <c r="E100" s="22" t="s">
        <v>126</v>
      </c>
      <c r="F100" s="22" t="s">
        <v>433</v>
      </c>
      <c r="G100" s="22" t="s">
        <v>152</v>
      </c>
      <c r="H100" s="162" t="s">
        <v>353</v>
      </c>
      <c r="I100" s="162" t="s">
        <v>1609</v>
      </c>
      <c r="J100" s="22" t="s">
        <v>1633</v>
      </c>
      <c r="K100" s="25" t="s">
        <v>1634</v>
      </c>
      <c r="L100" s="22" t="s">
        <v>1635</v>
      </c>
      <c r="M100" s="22" t="s">
        <v>362</v>
      </c>
      <c r="N100" s="182" t="s">
        <v>1540</v>
      </c>
      <c r="O100" s="191" t="s">
        <v>759</v>
      </c>
      <c r="P100" s="191" t="s">
        <v>178</v>
      </c>
      <c r="Q100" s="287">
        <v>152</v>
      </c>
      <c r="R100" s="287">
        <v>30</v>
      </c>
      <c r="S100" s="162" t="s">
        <v>1178</v>
      </c>
      <c r="T100" s="162" t="s">
        <v>1178</v>
      </c>
      <c r="U100" s="182" t="s">
        <v>1178</v>
      </c>
      <c r="V100" s="22"/>
      <c r="W100" s="220">
        <v>16</v>
      </c>
      <c r="X100" s="221">
        <v>12</v>
      </c>
      <c r="Y100" s="222">
        <f t="shared" si="18"/>
        <v>40</v>
      </c>
      <c r="Z100" s="222">
        <f t="shared" si="19"/>
        <v>10.526315789473683</v>
      </c>
      <c r="AA100" s="223" t="str">
        <f t="shared" si="20"/>
        <v>X</v>
      </c>
      <c r="AB100" s="221">
        <v>3</v>
      </c>
      <c r="AC100" s="221">
        <v>3</v>
      </c>
      <c r="AD100" s="221">
        <v>16</v>
      </c>
      <c r="AE100" s="221">
        <v>12</v>
      </c>
      <c r="AF100" s="230">
        <v>0</v>
      </c>
      <c r="AG100" s="224">
        <v>0</v>
      </c>
      <c r="AH100" s="221">
        <v>5</v>
      </c>
      <c r="AI100" s="233" t="s">
        <v>2827</v>
      </c>
      <c r="AJ100" s="8"/>
      <c r="AK100" s="8"/>
    </row>
    <row r="101" spans="1:37" s="21" customFormat="1" ht="12.75" x14ac:dyDescent="0.2">
      <c r="A101" s="22" t="s">
        <v>72</v>
      </c>
      <c r="B101" s="22" t="s">
        <v>1225</v>
      </c>
      <c r="C101" s="22">
        <v>2022</v>
      </c>
      <c r="D101" s="22" t="s">
        <v>583</v>
      </c>
      <c r="E101" s="22" t="s">
        <v>126</v>
      </c>
      <c r="F101" s="22" t="s">
        <v>433</v>
      </c>
      <c r="G101" s="22" t="s">
        <v>152</v>
      </c>
      <c r="H101" s="162" t="s">
        <v>355</v>
      </c>
      <c r="I101" s="162" t="s">
        <v>1613</v>
      </c>
      <c r="J101" s="22" t="s">
        <v>1636</v>
      </c>
      <c r="K101" s="25" t="s">
        <v>1637</v>
      </c>
      <c r="L101" s="22" t="s">
        <v>1638</v>
      </c>
      <c r="M101" s="22" t="s">
        <v>362</v>
      </c>
      <c r="N101" s="182" t="s">
        <v>1540</v>
      </c>
      <c r="O101" s="191" t="s">
        <v>759</v>
      </c>
      <c r="P101" s="191" t="s">
        <v>178</v>
      </c>
      <c r="Q101" s="287">
        <v>114</v>
      </c>
      <c r="R101" s="287">
        <v>105</v>
      </c>
      <c r="S101" s="162" t="s">
        <v>1178</v>
      </c>
      <c r="T101" s="162" t="s">
        <v>1178</v>
      </c>
      <c r="U101" s="182" t="s">
        <v>1178</v>
      </c>
      <c r="V101" s="22"/>
      <c r="W101" s="220">
        <v>91</v>
      </c>
      <c r="X101" s="221">
        <v>76</v>
      </c>
      <c r="Y101" s="222">
        <f t="shared" si="18"/>
        <v>72.38095238095238</v>
      </c>
      <c r="Z101" s="222">
        <f t="shared" si="19"/>
        <v>79.824561403508781</v>
      </c>
      <c r="AA101" s="223" t="str">
        <f t="shared" si="20"/>
        <v>X</v>
      </c>
      <c r="AB101" s="221">
        <v>10</v>
      </c>
      <c r="AC101" s="221">
        <v>9</v>
      </c>
      <c r="AD101" s="221">
        <v>91</v>
      </c>
      <c r="AE101" s="221">
        <v>76</v>
      </c>
      <c r="AF101" s="230">
        <v>0</v>
      </c>
      <c r="AG101" s="224">
        <v>0</v>
      </c>
      <c r="AH101" s="221">
        <v>5</v>
      </c>
      <c r="AI101" s="233" t="s">
        <v>2830</v>
      </c>
      <c r="AJ101" s="8"/>
      <c r="AK101" s="8"/>
    </row>
    <row r="102" spans="1:37" s="21" customFormat="1" ht="12.75" x14ac:dyDescent="0.2">
      <c r="A102" s="22" t="s">
        <v>72</v>
      </c>
      <c r="B102" s="22" t="s">
        <v>1225</v>
      </c>
      <c r="C102" s="22">
        <v>2022</v>
      </c>
      <c r="D102" s="22" t="s">
        <v>583</v>
      </c>
      <c r="E102" s="22" t="s">
        <v>130</v>
      </c>
      <c r="F102" s="22" t="s">
        <v>433</v>
      </c>
      <c r="G102" s="22" t="s">
        <v>152</v>
      </c>
      <c r="H102" s="162" t="s">
        <v>355</v>
      </c>
      <c r="I102" s="162" t="s">
        <v>1613</v>
      </c>
      <c r="J102" s="22" t="s">
        <v>1639</v>
      </c>
      <c r="K102" s="25" t="s">
        <v>1640</v>
      </c>
      <c r="L102" s="22" t="s">
        <v>1590</v>
      </c>
      <c r="M102" s="22" t="s">
        <v>362</v>
      </c>
      <c r="N102" s="182" t="s">
        <v>1540</v>
      </c>
      <c r="O102" s="191" t="s">
        <v>759</v>
      </c>
      <c r="P102" s="191" t="s">
        <v>178</v>
      </c>
      <c r="Q102" s="287">
        <v>173</v>
      </c>
      <c r="R102" s="287">
        <v>140</v>
      </c>
      <c r="S102" s="162" t="s">
        <v>1178</v>
      </c>
      <c r="T102" s="162" t="s">
        <v>1178</v>
      </c>
      <c r="U102" s="182" t="s">
        <v>1178</v>
      </c>
      <c r="V102" s="22"/>
      <c r="W102" s="220">
        <v>148</v>
      </c>
      <c r="X102" s="221">
        <v>126</v>
      </c>
      <c r="Y102" s="222">
        <f t="shared" si="18"/>
        <v>90</v>
      </c>
      <c r="Z102" s="222">
        <f t="shared" si="19"/>
        <v>85.549132947976886</v>
      </c>
      <c r="AA102" s="223" t="str">
        <f t="shared" si="20"/>
        <v/>
      </c>
      <c r="AB102" s="221">
        <v>15</v>
      </c>
      <c r="AC102" s="221">
        <v>15</v>
      </c>
      <c r="AD102" s="221">
        <v>148</v>
      </c>
      <c r="AE102" s="221">
        <v>126</v>
      </c>
      <c r="AF102" s="230">
        <v>0</v>
      </c>
      <c r="AG102" s="224">
        <v>0</v>
      </c>
      <c r="AH102" s="221">
        <v>6</v>
      </c>
      <c r="AI102" s="493"/>
      <c r="AJ102" s="8"/>
      <c r="AK102" s="8"/>
    </row>
    <row r="103" spans="1:37" s="21" customFormat="1" x14ac:dyDescent="0.25">
      <c r="A103" s="145" t="s">
        <v>72</v>
      </c>
      <c r="B103" s="145" t="s">
        <v>1225</v>
      </c>
      <c r="C103" s="501">
        <v>2022</v>
      </c>
      <c r="D103" s="17" t="s">
        <v>581</v>
      </c>
      <c r="E103" s="145" t="s">
        <v>112</v>
      </c>
      <c r="F103" s="502" t="s">
        <v>431</v>
      </c>
      <c r="G103" s="145" t="s">
        <v>152</v>
      </c>
      <c r="H103" s="145" t="s">
        <v>353</v>
      </c>
      <c r="I103" s="145" t="s">
        <v>1900</v>
      </c>
      <c r="J103" s="17" t="s">
        <v>1911</v>
      </c>
      <c r="K103" s="17" t="s">
        <v>1912</v>
      </c>
      <c r="L103" s="17" t="s">
        <v>1913</v>
      </c>
      <c r="M103" s="145" t="s">
        <v>366</v>
      </c>
      <c r="N103" s="17" t="s">
        <v>1886</v>
      </c>
      <c r="O103" s="145" t="s">
        <v>765</v>
      </c>
      <c r="P103" s="145" t="s">
        <v>184</v>
      </c>
      <c r="Q103" s="235">
        <v>13</v>
      </c>
      <c r="R103" s="235">
        <v>1</v>
      </c>
      <c r="S103" s="145" t="s">
        <v>1177</v>
      </c>
      <c r="T103" s="145" t="s">
        <v>1178</v>
      </c>
      <c r="U103" s="17" t="s">
        <v>1178</v>
      </c>
      <c r="V103" s="145"/>
      <c r="W103" s="220">
        <v>11</v>
      </c>
      <c r="X103" s="221">
        <v>1</v>
      </c>
      <c r="Y103" s="222">
        <f t="shared" ref="Y103:Y108" si="21">(X103/R103)*100</f>
        <v>100</v>
      </c>
      <c r="Z103" s="222">
        <f t="shared" ref="Z103:Z108" si="22">(W103/Q103)*100</f>
        <v>84.615384615384613</v>
      </c>
      <c r="AA103" s="223" t="str">
        <f t="shared" ref="AA103:AA108" si="23">IF(OR(Y103&lt;90,Y103&gt;150),"X","")</f>
        <v/>
      </c>
      <c r="AB103" s="221">
        <v>4</v>
      </c>
      <c r="AC103" s="221">
        <v>1</v>
      </c>
      <c r="AD103" s="221">
        <v>11</v>
      </c>
      <c r="AE103" s="221">
        <v>1</v>
      </c>
      <c r="AF103" s="503">
        <v>1</v>
      </c>
      <c r="AG103" s="221">
        <v>0</v>
      </c>
      <c r="AH103" s="221">
        <v>5</v>
      </c>
      <c r="AI103" s="498" t="s">
        <v>2651</v>
      </c>
    </row>
    <row r="104" spans="1:37" s="21" customFormat="1" ht="12.75" x14ac:dyDescent="0.2">
      <c r="A104" s="145" t="s">
        <v>72</v>
      </c>
      <c r="B104" s="145" t="s">
        <v>1225</v>
      </c>
      <c r="C104" s="501">
        <v>2022</v>
      </c>
      <c r="D104" s="504" t="s">
        <v>581</v>
      </c>
      <c r="E104" s="145" t="s">
        <v>112</v>
      </c>
      <c r="F104" s="22" t="s">
        <v>431</v>
      </c>
      <c r="G104" s="145" t="s">
        <v>152</v>
      </c>
      <c r="H104" s="145" t="s">
        <v>353</v>
      </c>
      <c r="I104" s="145" t="s">
        <v>1900</v>
      </c>
      <c r="J104" s="17" t="s">
        <v>1907</v>
      </c>
      <c r="K104" s="17" t="s">
        <v>1908</v>
      </c>
      <c r="L104" s="17" t="s">
        <v>1910</v>
      </c>
      <c r="M104" s="145" t="s">
        <v>366</v>
      </c>
      <c r="N104" s="17" t="s">
        <v>1886</v>
      </c>
      <c r="O104" s="145" t="s">
        <v>765</v>
      </c>
      <c r="P104" s="145" t="s">
        <v>184</v>
      </c>
      <c r="Q104" s="245">
        <v>4</v>
      </c>
      <c r="R104" s="245">
        <v>1</v>
      </c>
      <c r="S104" s="145" t="s">
        <v>1177</v>
      </c>
      <c r="T104" s="145" t="s">
        <v>1178</v>
      </c>
      <c r="U104" s="17" t="s">
        <v>1178</v>
      </c>
      <c r="V104" s="145" t="s">
        <v>2325</v>
      </c>
      <c r="W104" s="220">
        <v>0</v>
      </c>
      <c r="X104" s="221">
        <v>0</v>
      </c>
      <c r="Y104" s="222">
        <f t="shared" si="21"/>
        <v>0</v>
      </c>
      <c r="Z104" s="222">
        <f t="shared" si="22"/>
        <v>0</v>
      </c>
      <c r="AA104" s="223" t="str">
        <f t="shared" si="23"/>
        <v>X</v>
      </c>
      <c r="AB104" s="221">
        <v>0</v>
      </c>
      <c r="AC104" s="221">
        <v>0</v>
      </c>
      <c r="AD104" s="221">
        <v>0</v>
      </c>
      <c r="AE104" s="221">
        <v>0</v>
      </c>
      <c r="AF104" s="230">
        <v>0</v>
      </c>
      <c r="AG104" s="496">
        <v>0</v>
      </c>
      <c r="AH104" s="221">
        <v>0</v>
      </c>
      <c r="AI104" s="493" t="s">
        <v>2650</v>
      </c>
    </row>
    <row r="105" spans="1:37" s="21" customFormat="1" ht="12.75" x14ac:dyDescent="0.2">
      <c r="A105" s="145" t="s">
        <v>72</v>
      </c>
      <c r="B105" s="145" t="s">
        <v>1225</v>
      </c>
      <c r="C105" s="501">
        <v>2022</v>
      </c>
      <c r="D105" s="504" t="s">
        <v>582</v>
      </c>
      <c r="E105" s="145" t="s">
        <v>112</v>
      </c>
      <c r="F105" s="22" t="s">
        <v>431</v>
      </c>
      <c r="G105" s="145" t="s">
        <v>152</v>
      </c>
      <c r="H105" s="145" t="s">
        <v>353</v>
      </c>
      <c r="I105" s="145" t="s">
        <v>1900</v>
      </c>
      <c r="J105" s="17" t="s">
        <v>1907</v>
      </c>
      <c r="K105" s="17" t="s">
        <v>1908</v>
      </c>
      <c r="L105" s="17" t="s">
        <v>1909</v>
      </c>
      <c r="M105" s="145" t="s">
        <v>366</v>
      </c>
      <c r="N105" s="17" t="s">
        <v>1886</v>
      </c>
      <c r="O105" s="145" t="s">
        <v>765</v>
      </c>
      <c r="P105" s="145" t="s">
        <v>184</v>
      </c>
      <c r="Q105" s="245">
        <v>2</v>
      </c>
      <c r="R105" s="245">
        <v>1</v>
      </c>
      <c r="S105" s="145" t="s">
        <v>1177</v>
      </c>
      <c r="T105" s="145" t="s">
        <v>1178</v>
      </c>
      <c r="U105" s="17" t="s">
        <v>1178</v>
      </c>
      <c r="V105" s="145" t="s">
        <v>2325</v>
      </c>
      <c r="W105" s="505">
        <v>0</v>
      </c>
      <c r="X105" s="506">
        <v>0</v>
      </c>
      <c r="Y105" s="507">
        <f t="shared" si="21"/>
        <v>0</v>
      </c>
      <c r="Z105" s="507">
        <f t="shared" si="22"/>
        <v>0</v>
      </c>
      <c r="AA105" s="508" t="str">
        <f t="shared" si="23"/>
        <v>X</v>
      </c>
      <c r="AB105" s="506">
        <v>0</v>
      </c>
      <c r="AC105" s="506">
        <v>0</v>
      </c>
      <c r="AD105" s="506">
        <v>0</v>
      </c>
      <c r="AE105" s="506">
        <v>0</v>
      </c>
      <c r="AF105" s="509">
        <v>0</v>
      </c>
      <c r="AG105" s="510">
        <v>0</v>
      </c>
      <c r="AH105" s="506">
        <v>0</v>
      </c>
      <c r="AI105" s="172" t="s">
        <v>2730</v>
      </c>
    </row>
    <row r="106" spans="1:37" s="21" customFormat="1" ht="12.75" x14ac:dyDescent="0.2">
      <c r="A106" s="145" t="s">
        <v>72</v>
      </c>
      <c r="B106" s="145" t="s">
        <v>1225</v>
      </c>
      <c r="C106" s="501">
        <v>2022</v>
      </c>
      <c r="D106" s="504" t="s">
        <v>582</v>
      </c>
      <c r="E106" s="145" t="s">
        <v>112</v>
      </c>
      <c r="F106" s="22" t="s">
        <v>431</v>
      </c>
      <c r="G106" s="145" t="s">
        <v>152</v>
      </c>
      <c r="H106" s="145" t="s">
        <v>353</v>
      </c>
      <c r="I106" s="145" t="s">
        <v>1900</v>
      </c>
      <c r="J106" s="17" t="s">
        <v>1904</v>
      </c>
      <c r="K106" s="17" t="s">
        <v>1905</v>
      </c>
      <c r="L106" s="17" t="s">
        <v>1906</v>
      </c>
      <c r="M106" s="145" t="s">
        <v>366</v>
      </c>
      <c r="N106" s="17" t="s">
        <v>1886</v>
      </c>
      <c r="O106" s="145" t="s">
        <v>765</v>
      </c>
      <c r="P106" s="145" t="s">
        <v>184</v>
      </c>
      <c r="Q106" s="245">
        <v>6</v>
      </c>
      <c r="R106" s="245">
        <v>2</v>
      </c>
      <c r="S106" s="145" t="s">
        <v>1177</v>
      </c>
      <c r="T106" s="145" t="s">
        <v>1178</v>
      </c>
      <c r="U106" s="17" t="s">
        <v>1178</v>
      </c>
      <c r="V106" s="145" t="s">
        <v>2326</v>
      </c>
      <c r="W106" s="220">
        <v>0</v>
      </c>
      <c r="X106" s="221">
        <v>0</v>
      </c>
      <c r="Y106" s="222">
        <f t="shared" si="21"/>
        <v>0</v>
      </c>
      <c r="Z106" s="222">
        <f t="shared" si="22"/>
        <v>0</v>
      </c>
      <c r="AA106" s="223" t="str">
        <f t="shared" si="23"/>
        <v>X</v>
      </c>
      <c r="AB106" s="221">
        <v>0</v>
      </c>
      <c r="AC106" s="221">
        <v>0</v>
      </c>
      <c r="AD106" s="221">
        <v>0</v>
      </c>
      <c r="AE106" s="221">
        <v>0</v>
      </c>
      <c r="AF106" s="230">
        <v>0</v>
      </c>
      <c r="AG106" s="496">
        <v>0</v>
      </c>
      <c r="AH106" s="221">
        <v>0</v>
      </c>
      <c r="AI106" s="172" t="s">
        <v>2729</v>
      </c>
    </row>
    <row r="107" spans="1:37" s="21" customFormat="1" x14ac:dyDescent="0.25">
      <c r="A107" s="145" t="s">
        <v>72</v>
      </c>
      <c r="B107" s="145" t="s">
        <v>1225</v>
      </c>
      <c r="C107" s="501">
        <v>2022</v>
      </c>
      <c r="D107" s="145" t="s">
        <v>583</v>
      </c>
      <c r="E107" s="145" t="s">
        <v>114</v>
      </c>
      <c r="F107" s="502" t="s">
        <v>431</v>
      </c>
      <c r="G107" s="145" t="s">
        <v>152</v>
      </c>
      <c r="H107" s="145" t="s">
        <v>353</v>
      </c>
      <c r="I107" s="145" t="s">
        <v>1900</v>
      </c>
      <c r="J107" s="17" t="s">
        <v>1901</v>
      </c>
      <c r="K107" s="17" t="s">
        <v>1902</v>
      </c>
      <c r="L107" s="145" t="s">
        <v>1903</v>
      </c>
      <c r="M107" s="145" t="s">
        <v>366</v>
      </c>
      <c r="N107" s="17" t="s">
        <v>1886</v>
      </c>
      <c r="O107" s="145" t="s">
        <v>765</v>
      </c>
      <c r="P107" s="145" t="s">
        <v>184</v>
      </c>
      <c r="Q107" s="235">
        <v>29</v>
      </c>
      <c r="R107" s="235">
        <v>8</v>
      </c>
      <c r="S107" s="145" t="s">
        <v>1177</v>
      </c>
      <c r="T107" s="145" t="s">
        <v>1178</v>
      </c>
      <c r="U107" s="17" t="s">
        <v>1178</v>
      </c>
      <c r="V107" s="145" t="s">
        <v>2326</v>
      </c>
      <c r="W107" s="220">
        <v>27</v>
      </c>
      <c r="X107" s="221">
        <v>8</v>
      </c>
      <c r="Y107" s="222">
        <f t="shared" si="21"/>
        <v>100</v>
      </c>
      <c r="Z107" s="222">
        <f t="shared" si="22"/>
        <v>93.103448275862064</v>
      </c>
      <c r="AA107" s="223" t="str">
        <f t="shared" si="23"/>
        <v/>
      </c>
      <c r="AB107" s="221">
        <v>8</v>
      </c>
      <c r="AC107" s="221">
        <v>6</v>
      </c>
      <c r="AD107" s="221">
        <v>27</v>
      </c>
      <c r="AE107" s="221">
        <v>8</v>
      </c>
      <c r="AF107" s="230">
        <v>1</v>
      </c>
      <c r="AG107" s="221">
        <v>0</v>
      </c>
      <c r="AH107" s="221">
        <v>15</v>
      </c>
      <c r="AI107" s="493"/>
    </row>
    <row r="108" spans="1:37" s="21" customFormat="1" x14ac:dyDescent="0.25">
      <c r="A108" s="145" t="s">
        <v>72</v>
      </c>
      <c r="B108" s="145" t="s">
        <v>1225</v>
      </c>
      <c r="C108" s="501">
        <v>2022</v>
      </c>
      <c r="D108" s="145" t="s">
        <v>583</v>
      </c>
      <c r="E108" s="145" t="s">
        <v>138</v>
      </c>
      <c r="F108" s="502" t="s">
        <v>431</v>
      </c>
      <c r="G108" s="145" t="s">
        <v>152</v>
      </c>
      <c r="H108" s="145" t="s">
        <v>353</v>
      </c>
      <c r="I108" s="145" t="s">
        <v>1950</v>
      </c>
      <c r="J108" s="17" t="s">
        <v>1914</v>
      </c>
      <c r="K108" s="17" t="s">
        <v>1915</v>
      </c>
      <c r="L108" s="145" t="s">
        <v>1945</v>
      </c>
      <c r="M108" s="145" t="s">
        <v>366</v>
      </c>
      <c r="N108" s="17" t="s">
        <v>1886</v>
      </c>
      <c r="O108" s="145" t="s">
        <v>759</v>
      </c>
      <c r="P108" s="145" t="s">
        <v>184</v>
      </c>
      <c r="Q108" s="315">
        <v>1</v>
      </c>
      <c r="R108" s="315">
        <v>1</v>
      </c>
      <c r="S108" s="145" t="s">
        <v>1177</v>
      </c>
      <c r="T108" s="145" t="s">
        <v>1178</v>
      </c>
      <c r="U108" s="17" t="s">
        <v>1178</v>
      </c>
      <c r="V108" s="145"/>
      <c r="W108" s="220">
        <v>3</v>
      </c>
      <c r="X108" s="221">
        <v>3</v>
      </c>
      <c r="Y108" s="222">
        <f t="shared" si="21"/>
        <v>300</v>
      </c>
      <c r="Z108" s="222">
        <f t="shared" si="22"/>
        <v>300</v>
      </c>
      <c r="AA108" s="223" t="str">
        <f t="shared" si="23"/>
        <v>X</v>
      </c>
      <c r="AB108" s="221">
        <v>1</v>
      </c>
      <c r="AC108" s="221">
        <v>1</v>
      </c>
      <c r="AD108" s="221">
        <v>3</v>
      </c>
      <c r="AE108" s="221">
        <v>3</v>
      </c>
      <c r="AF108" s="230">
        <v>1</v>
      </c>
      <c r="AG108" s="221">
        <v>3</v>
      </c>
      <c r="AH108" s="221">
        <v>13</v>
      </c>
      <c r="AI108" s="233" t="s">
        <v>2649</v>
      </c>
    </row>
    <row r="109" spans="1:37" s="21" customFormat="1" ht="12.75" x14ac:dyDescent="0.2">
      <c r="A109" s="22" t="s">
        <v>72</v>
      </c>
      <c r="B109" s="22" t="s">
        <v>1225</v>
      </c>
      <c r="C109" s="22">
        <v>2022</v>
      </c>
      <c r="D109" s="22" t="s">
        <v>583</v>
      </c>
      <c r="E109" s="22" t="s">
        <v>126</v>
      </c>
      <c r="F109" s="22" t="s">
        <v>431</v>
      </c>
      <c r="G109" s="22" t="s">
        <v>152</v>
      </c>
      <c r="H109" s="162" t="s">
        <v>353</v>
      </c>
      <c r="I109" s="162" t="s">
        <v>1581</v>
      </c>
      <c r="J109" s="22" t="s">
        <v>2304</v>
      </c>
      <c r="K109" s="25" t="s">
        <v>2305</v>
      </c>
      <c r="L109" s="22" t="s">
        <v>937</v>
      </c>
      <c r="M109" s="291" t="s">
        <v>1497</v>
      </c>
      <c r="N109" s="182" t="s">
        <v>1540</v>
      </c>
      <c r="O109" s="291" t="s">
        <v>1497</v>
      </c>
      <c r="P109" s="291" t="s">
        <v>1497</v>
      </c>
      <c r="Q109" s="287">
        <v>0</v>
      </c>
      <c r="R109" s="287">
        <v>0</v>
      </c>
      <c r="S109" s="162" t="s">
        <v>1178</v>
      </c>
      <c r="T109" s="162" t="s">
        <v>1178</v>
      </c>
      <c r="U109" s="182" t="s">
        <v>1178</v>
      </c>
      <c r="V109" s="22" t="s">
        <v>2307</v>
      </c>
      <c r="W109" s="220">
        <v>0</v>
      </c>
      <c r="X109" s="220">
        <v>0</v>
      </c>
      <c r="Y109" s="222" t="e">
        <f t="shared" ref="Y109:Y116" si="24">(X109/R109)*100</f>
        <v>#DIV/0!</v>
      </c>
      <c r="Z109" s="222" t="e">
        <f t="shared" ref="Z109:Z116" si="25">(W109/Q109)*100</f>
        <v>#DIV/0!</v>
      </c>
      <c r="AA109" s="223" t="e">
        <f t="shared" ref="AA109:AA116" si="26">IF(OR(Y109&lt;90,Y109&gt;150),"X","")</f>
        <v>#DIV/0!</v>
      </c>
      <c r="AB109" s="220">
        <v>0</v>
      </c>
      <c r="AC109" s="220">
        <v>0</v>
      </c>
      <c r="AD109" s="220">
        <v>0</v>
      </c>
      <c r="AE109" s="220">
        <v>0</v>
      </c>
      <c r="AF109" s="230">
        <v>0</v>
      </c>
      <c r="AG109" s="496">
        <v>0</v>
      </c>
      <c r="AH109" s="221">
        <v>0</v>
      </c>
      <c r="AI109" s="493" t="s">
        <v>2428</v>
      </c>
    </row>
    <row r="110" spans="1:37" s="21" customFormat="1" ht="12.75" x14ac:dyDescent="0.2">
      <c r="A110" s="22" t="s">
        <v>72</v>
      </c>
      <c r="B110" s="22" t="s">
        <v>1225</v>
      </c>
      <c r="C110" s="22">
        <v>2022</v>
      </c>
      <c r="D110" s="22" t="s">
        <v>583</v>
      </c>
      <c r="E110" s="22" t="s">
        <v>126</v>
      </c>
      <c r="F110" s="22" t="s">
        <v>433</v>
      </c>
      <c r="G110" s="22" t="s">
        <v>152</v>
      </c>
      <c r="H110" s="162" t="s">
        <v>353</v>
      </c>
      <c r="I110" s="162" t="s">
        <v>1609</v>
      </c>
      <c r="J110" s="22" t="s">
        <v>2306</v>
      </c>
      <c r="K110" s="25" t="s">
        <v>2305</v>
      </c>
      <c r="L110" s="22" t="s">
        <v>937</v>
      </c>
      <c r="M110" s="291" t="s">
        <v>1497</v>
      </c>
      <c r="N110" s="182" t="s">
        <v>1540</v>
      </c>
      <c r="O110" s="291" t="s">
        <v>1497</v>
      </c>
      <c r="P110" s="291" t="s">
        <v>1497</v>
      </c>
      <c r="Q110" s="287">
        <v>0</v>
      </c>
      <c r="R110" s="287">
        <v>0</v>
      </c>
      <c r="S110" s="162" t="s">
        <v>1178</v>
      </c>
      <c r="T110" s="162" t="s">
        <v>1178</v>
      </c>
      <c r="U110" s="182" t="s">
        <v>1178</v>
      </c>
      <c r="V110" s="22" t="s">
        <v>2308</v>
      </c>
      <c r="W110" s="220">
        <v>0</v>
      </c>
      <c r="X110" s="220">
        <v>0</v>
      </c>
      <c r="Y110" s="222" t="e">
        <f t="shared" si="24"/>
        <v>#DIV/0!</v>
      </c>
      <c r="Z110" s="222" t="e">
        <f t="shared" si="25"/>
        <v>#DIV/0!</v>
      </c>
      <c r="AA110" s="223" t="e">
        <f t="shared" si="26"/>
        <v>#DIV/0!</v>
      </c>
      <c r="AB110" s="220">
        <v>0</v>
      </c>
      <c r="AC110" s="220">
        <v>0</v>
      </c>
      <c r="AD110" s="220">
        <v>0</v>
      </c>
      <c r="AE110" s="220">
        <v>0</v>
      </c>
      <c r="AF110" s="230">
        <v>0</v>
      </c>
      <c r="AG110" s="224">
        <v>0</v>
      </c>
      <c r="AH110" s="221">
        <v>0</v>
      </c>
      <c r="AI110" s="493" t="s">
        <v>2428</v>
      </c>
    </row>
    <row r="111" spans="1:37" s="21" customFormat="1" ht="12.75" x14ac:dyDescent="0.2">
      <c r="A111" s="22" t="s">
        <v>72</v>
      </c>
      <c r="B111" s="22" t="s">
        <v>1225</v>
      </c>
      <c r="C111" s="22">
        <v>2022</v>
      </c>
      <c r="D111" s="22" t="s">
        <v>583</v>
      </c>
      <c r="E111" s="22" t="s">
        <v>130</v>
      </c>
      <c r="F111" s="22" t="s">
        <v>431</v>
      </c>
      <c r="G111" s="22" t="s">
        <v>152</v>
      </c>
      <c r="H111" s="162" t="s">
        <v>353</v>
      </c>
      <c r="I111" s="162" t="s">
        <v>1581</v>
      </c>
      <c r="J111" s="22" t="s">
        <v>2304</v>
      </c>
      <c r="K111" s="25" t="s">
        <v>2305</v>
      </c>
      <c r="L111" s="22" t="s">
        <v>1590</v>
      </c>
      <c r="M111" s="291" t="s">
        <v>1497</v>
      </c>
      <c r="N111" s="182" t="s">
        <v>1540</v>
      </c>
      <c r="O111" s="291" t="s">
        <v>1497</v>
      </c>
      <c r="P111" s="291" t="s">
        <v>1497</v>
      </c>
      <c r="Q111" s="287">
        <v>0</v>
      </c>
      <c r="R111" s="287">
        <v>0</v>
      </c>
      <c r="S111" s="162" t="s">
        <v>1178</v>
      </c>
      <c r="T111" s="162" t="s">
        <v>1178</v>
      </c>
      <c r="U111" s="182" t="s">
        <v>1178</v>
      </c>
      <c r="V111" s="22" t="s">
        <v>2307</v>
      </c>
      <c r="W111" s="220">
        <v>0</v>
      </c>
      <c r="X111" s="220">
        <v>0</v>
      </c>
      <c r="Y111" s="222" t="e">
        <f t="shared" si="24"/>
        <v>#DIV/0!</v>
      </c>
      <c r="Z111" s="222" t="e">
        <f t="shared" si="25"/>
        <v>#DIV/0!</v>
      </c>
      <c r="AA111" s="223" t="e">
        <f t="shared" si="26"/>
        <v>#DIV/0!</v>
      </c>
      <c r="AB111" s="220">
        <v>0</v>
      </c>
      <c r="AC111" s="220">
        <v>0</v>
      </c>
      <c r="AD111" s="220">
        <v>0</v>
      </c>
      <c r="AE111" s="220">
        <v>0</v>
      </c>
      <c r="AF111" s="230">
        <v>0</v>
      </c>
      <c r="AG111" s="496">
        <v>0</v>
      </c>
      <c r="AH111" s="221">
        <v>0</v>
      </c>
      <c r="AI111" s="493" t="s">
        <v>2428</v>
      </c>
    </row>
    <row r="112" spans="1:37" s="21" customFormat="1" ht="12.75" x14ac:dyDescent="0.2">
      <c r="A112" s="22" t="s">
        <v>72</v>
      </c>
      <c r="B112" s="22" t="s">
        <v>1225</v>
      </c>
      <c r="C112" s="22">
        <v>2022</v>
      </c>
      <c r="D112" s="22" t="s">
        <v>583</v>
      </c>
      <c r="E112" s="22" t="s">
        <v>134</v>
      </c>
      <c r="F112" s="22" t="s">
        <v>431</v>
      </c>
      <c r="G112" s="22" t="s">
        <v>152</v>
      </c>
      <c r="H112" s="162" t="s">
        <v>353</v>
      </c>
      <c r="I112" s="162" t="s">
        <v>1581</v>
      </c>
      <c r="J112" s="22" t="s">
        <v>2304</v>
      </c>
      <c r="K112" s="25" t="s">
        <v>2305</v>
      </c>
      <c r="L112" s="22" t="s">
        <v>1997</v>
      </c>
      <c r="M112" s="291" t="s">
        <v>1497</v>
      </c>
      <c r="N112" s="182" t="s">
        <v>1540</v>
      </c>
      <c r="O112" s="291" t="s">
        <v>1497</v>
      </c>
      <c r="P112" s="291" t="s">
        <v>1497</v>
      </c>
      <c r="Q112" s="287">
        <v>0</v>
      </c>
      <c r="R112" s="287">
        <v>0</v>
      </c>
      <c r="S112" s="162" t="s">
        <v>1178</v>
      </c>
      <c r="T112" s="162" t="s">
        <v>1178</v>
      </c>
      <c r="U112" s="182" t="s">
        <v>1178</v>
      </c>
      <c r="V112" s="22" t="s">
        <v>2307</v>
      </c>
      <c r="W112" s="220">
        <v>0</v>
      </c>
      <c r="X112" s="220">
        <v>0</v>
      </c>
      <c r="Y112" s="222" t="e">
        <f t="shared" si="24"/>
        <v>#DIV/0!</v>
      </c>
      <c r="Z112" s="222" t="e">
        <f t="shared" si="25"/>
        <v>#DIV/0!</v>
      </c>
      <c r="AA112" s="223" t="e">
        <f t="shared" si="26"/>
        <v>#DIV/0!</v>
      </c>
      <c r="AB112" s="220">
        <v>0</v>
      </c>
      <c r="AC112" s="220">
        <v>0</v>
      </c>
      <c r="AD112" s="220">
        <v>0</v>
      </c>
      <c r="AE112" s="220">
        <v>0</v>
      </c>
      <c r="AF112" s="230">
        <v>0</v>
      </c>
      <c r="AG112" s="496">
        <v>0</v>
      </c>
      <c r="AH112" s="221">
        <v>0</v>
      </c>
      <c r="AI112" s="493" t="s">
        <v>2428</v>
      </c>
    </row>
    <row r="113" spans="1:35" s="21" customFormat="1" ht="12.75" x14ac:dyDescent="0.2">
      <c r="A113" s="22" t="s">
        <v>72</v>
      </c>
      <c r="B113" s="22" t="s">
        <v>1225</v>
      </c>
      <c r="C113" s="22">
        <v>2022</v>
      </c>
      <c r="D113" s="22" t="s">
        <v>583</v>
      </c>
      <c r="E113" s="22" t="s">
        <v>132</v>
      </c>
      <c r="F113" s="22" t="s">
        <v>431</v>
      </c>
      <c r="G113" s="22" t="s">
        <v>152</v>
      </c>
      <c r="H113" s="162" t="s">
        <v>353</v>
      </c>
      <c r="I113" s="162" t="s">
        <v>1581</v>
      </c>
      <c r="J113" s="22" t="s">
        <v>2304</v>
      </c>
      <c r="K113" s="25" t="s">
        <v>2305</v>
      </c>
      <c r="L113" s="22" t="s">
        <v>1998</v>
      </c>
      <c r="M113" s="291" t="s">
        <v>1497</v>
      </c>
      <c r="N113" s="182" t="s">
        <v>1540</v>
      </c>
      <c r="O113" s="291" t="s">
        <v>1497</v>
      </c>
      <c r="P113" s="291" t="s">
        <v>1497</v>
      </c>
      <c r="Q113" s="287">
        <v>0</v>
      </c>
      <c r="R113" s="287">
        <v>0</v>
      </c>
      <c r="S113" s="162" t="s">
        <v>1178</v>
      </c>
      <c r="T113" s="162" t="s">
        <v>1178</v>
      </c>
      <c r="U113" s="182" t="s">
        <v>1178</v>
      </c>
      <c r="V113" s="22" t="s">
        <v>2307</v>
      </c>
      <c r="W113" s="220">
        <v>0</v>
      </c>
      <c r="X113" s="220">
        <v>0</v>
      </c>
      <c r="Y113" s="222" t="e">
        <f t="shared" si="24"/>
        <v>#DIV/0!</v>
      </c>
      <c r="Z113" s="222" t="e">
        <f t="shared" si="25"/>
        <v>#DIV/0!</v>
      </c>
      <c r="AA113" s="223" t="e">
        <f t="shared" si="26"/>
        <v>#DIV/0!</v>
      </c>
      <c r="AB113" s="220">
        <v>0</v>
      </c>
      <c r="AC113" s="220">
        <v>0</v>
      </c>
      <c r="AD113" s="220">
        <v>0</v>
      </c>
      <c r="AE113" s="220">
        <v>0</v>
      </c>
      <c r="AF113" s="230">
        <v>0</v>
      </c>
      <c r="AG113" s="496">
        <v>0</v>
      </c>
      <c r="AH113" s="221">
        <v>0</v>
      </c>
      <c r="AI113" s="493" t="s">
        <v>2428</v>
      </c>
    </row>
    <row r="114" spans="1:35" s="21" customFormat="1" ht="12.75" x14ac:dyDescent="0.2">
      <c r="A114" s="22" t="s">
        <v>72</v>
      </c>
      <c r="B114" s="22" t="s">
        <v>1225</v>
      </c>
      <c r="C114" s="22">
        <v>2022</v>
      </c>
      <c r="D114" s="22" t="s">
        <v>583</v>
      </c>
      <c r="E114" s="145" t="s">
        <v>114</v>
      </c>
      <c r="F114" s="22" t="s">
        <v>431</v>
      </c>
      <c r="G114" s="22" t="s">
        <v>152</v>
      </c>
      <c r="H114" s="162" t="s">
        <v>353</v>
      </c>
      <c r="I114" s="145" t="s">
        <v>1900</v>
      </c>
      <c r="J114" s="22" t="s">
        <v>2309</v>
      </c>
      <c r="K114" s="25" t="s">
        <v>2305</v>
      </c>
      <c r="L114" s="145" t="s">
        <v>1903</v>
      </c>
      <c r="M114" s="291" t="s">
        <v>1497</v>
      </c>
      <c r="N114" s="17" t="s">
        <v>1886</v>
      </c>
      <c r="O114" s="291" t="s">
        <v>1497</v>
      </c>
      <c r="P114" s="291" t="s">
        <v>1497</v>
      </c>
      <c r="Q114" s="287">
        <v>0</v>
      </c>
      <c r="R114" s="287">
        <v>0</v>
      </c>
      <c r="S114" s="162" t="s">
        <v>1178</v>
      </c>
      <c r="T114" s="162" t="s">
        <v>1178</v>
      </c>
      <c r="U114" s="182" t="s">
        <v>1178</v>
      </c>
      <c r="V114" s="22" t="s">
        <v>2310</v>
      </c>
      <c r="W114" s="220">
        <v>0</v>
      </c>
      <c r="X114" s="221">
        <v>0</v>
      </c>
      <c r="Y114" s="222" t="e">
        <f t="shared" si="24"/>
        <v>#DIV/0!</v>
      </c>
      <c r="Z114" s="222" t="e">
        <f t="shared" si="25"/>
        <v>#DIV/0!</v>
      </c>
      <c r="AA114" s="223" t="e">
        <f t="shared" si="26"/>
        <v>#DIV/0!</v>
      </c>
      <c r="AB114" s="221">
        <v>0</v>
      </c>
      <c r="AC114" s="221">
        <v>0</v>
      </c>
      <c r="AD114" s="221">
        <v>0</v>
      </c>
      <c r="AE114" s="221">
        <v>0</v>
      </c>
      <c r="AF114" s="230">
        <v>0</v>
      </c>
      <c r="AG114" s="496">
        <v>0</v>
      </c>
      <c r="AH114" s="221">
        <v>0</v>
      </c>
      <c r="AI114" s="493" t="s">
        <v>2428</v>
      </c>
    </row>
    <row r="115" spans="1:35" s="21" customFormat="1" ht="12.75" x14ac:dyDescent="0.2">
      <c r="A115" s="22" t="s">
        <v>72</v>
      </c>
      <c r="B115" s="22" t="s">
        <v>1225</v>
      </c>
      <c r="C115" s="22">
        <v>2022</v>
      </c>
      <c r="D115" s="22" t="s">
        <v>583</v>
      </c>
      <c r="E115" s="145" t="s">
        <v>138</v>
      </c>
      <c r="F115" s="22" t="s">
        <v>431</v>
      </c>
      <c r="G115" s="22" t="s">
        <v>152</v>
      </c>
      <c r="H115" s="162" t="s">
        <v>353</v>
      </c>
      <c r="I115" s="145" t="s">
        <v>1950</v>
      </c>
      <c r="J115" s="22" t="s">
        <v>2309</v>
      </c>
      <c r="K115" s="25" t="s">
        <v>2305</v>
      </c>
      <c r="L115" s="145" t="s">
        <v>1945</v>
      </c>
      <c r="M115" s="291" t="s">
        <v>1497</v>
      </c>
      <c r="N115" s="17" t="s">
        <v>1886</v>
      </c>
      <c r="O115" s="291" t="s">
        <v>1497</v>
      </c>
      <c r="P115" s="291" t="s">
        <v>1497</v>
      </c>
      <c r="Q115" s="287">
        <v>0</v>
      </c>
      <c r="R115" s="287">
        <v>0</v>
      </c>
      <c r="S115" s="162" t="s">
        <v>1178</v>
      </c>
      <c r="T115" s="162" t="s">
        <v>1178</v>
      </c>
      <c r="U115" s="182" t="s">
        <v>1178</v>
      </c>
      <c r="V115" s="22" t="s">
        <v>2310</v>
      </c>
      <c r="W115" s="220">
        <v>0</v>
      </c>
      <c r="X115" s="221">
        <v>0</v>
      </c>
      <c r="Y115" s="222" t="e">
        <f t="shared" si="24"/>
        <v>#DIV/0!</v>
      </c>
      <c r="Z115" s="222" t="e">
        <f t="shared" si="25"/>
        <v>#DIV/0!</v>
      </c>
      <c r="AA115" s="223" t="e">
        <f t="shared" si="26"/>
        <v>#DIV/0!</v>
      </c>
      <c r="AB115" s="221">
        <v>0</v>
      </c>
      <c r="AC115" s="221">
        <v>0</v>
      </c>
      <c r="AD115" s="221">
        <v>0</v>
      </c>
      <c r="AE115" s="221">
        <v>0</v>
      </c>
      <c r="AF115" s="230">
        <v>0</v>
      </c>
      <c r="AG115" s="496">
        <v>0</v>
      </c>
      <c r="AH115" s="221">
        <v>0</v>
      </c>
      <c r="AI115" s="493" t="s">
        <v>2428</v>
      </c>
    </row>
    <row r="116" spans="1:35" s="21" customFormat="1" ht="12.75" x14ac:dyDescent="0.2">
      <c r="A116" s="22" t="s">
        <v>72</v>
      </c>
      <c r="B116" s="22" t="s">
        <v>1225</v>
      </c>
      <c r="C116" s="22">
        <v>2022</v>
      </c>
      <c r="D116" s="17" t="s">
        <v>581</v>
      </c>
      <c r="E116" s="145" t="s">
        <v>112</v>
      </c>
      <c r="F116" s="22" t="s">
        <v>431</v>
      </c>
      <c r="G116" s="22" t="s">
        <v>152</v>
      </c>
      <c r="H116" s="162" t="s">
        <v>353</v>
      </c>
      <c r="I116" s="145" t="s">
        <v>1900</v>
      </c>
      <c r="J116" s="22" t="s">
        <v>2309</v>
      </c>
      <c r="K116" s="25" t="s">
        <v>2305</v>
      </c>
      <c r="L116" s="17" t="s">
        <v>1913</v>
      </c>
      <c r="M116" s="291" t="s">
        <v>1497</v>
      </c>
      <c r="N116" s="17" t="s">
        <v>1886</v>
      </c>
      <c r="O116" s="291" t="s">
        <v>1497</v>
      </c>
      <c r="P116" s="291" t="s">
        <v>1497</v>
      </c>
      <c r="Q116" s="287">
        <v>0</v>
      </c>
      <c r="R116" s="287">
        <v>0</v>
      </c>
      <c r="S116" s="162" t="s">
        <v>1178</v>
      </c>
      <c r="T116" s="162" t="s">
        <v>1178</v>
      </c>
      <c r="U116" s="182" t="s">
        <v>1178</v>
      </c>
      <c r="V116" s="22" t="s">
        <v>2310</v>
      </c>
      <c r="W116" s="220">
        <v>0</v>
      </c>
      <c r="X116" s="221">
        <v>0</v>
      </c>
      <c r="Y116" s="222" t="e">
        <f t="shared" si="24"/>
        <v>#DIV/0!</v>
      </c>
      <c r="Z116" s="222" t="e">
        <f t="shared" si="25"/>
        <v>#DIV/0!</v>
      </c>
      <c r="AA116" s="223" t="e">
        <f t="shared" si="26"/>
        <v>#DIV/0!</v>
      </c>
      <c r="AB116" s="221">
        <v>0</v>
      </c>
      <c r="AC116" s="221">
        <v>0</v>
      </c>
      <c r="AD116" s="221">
        <v>0</v>
      </c>
      <c r="AE116" s="221">
        <v>0</v>
      </c>
      <c r="AF116" s="230">
        <v>0</v>
      </c>
      <c r="AG116" s="496">
        <v>0</v>
      </c>
      <c r="AH116" s="221">
        <v>0</v>
      </c>
      <c r="AI116" s="493" t="s">
        <v>2428</v>
      </c>
    </row>
    <row r="117" spans="1:35" ht="15.75" customHeight="1" x14ac:dyDescent="0.2"/>
    <row r="118" spans="1:35" ht="15.75" customHeight="1" x14ac:dyDescent="0.2"/>
    <row r="119" spans="1:35" ht="15.75" customHeight="1" x14ac:dyDescent="0.2"/>
    <row r="120" spans="1:35" ht="15.75" customHeight="1" x14ac:dyDescent="0.2"/>
    <row r="121" spans="1:35" ht="15.75" customHeight="1" x14ac:dyDescent="0.2"/>
    <row r="122" spans="1:35" ht="15.75" customHeight="1" x14ac:dyDescent="0.2"/>
    <row r="123" spans="1:35" ht="15.75" customHeight="1" x14ac:dyDescent="0.2"/>
    <row r="124" spans="1:35" ht="15.75" customHeight="1" x14ac:dyDescent="0.2"/>
    <row r="125" spans="1:35" ht="15.75" customHeight="1" x14ac:dyDescent="0.2"/>
    <row r="126" spans="1:35" ht="15.75" customHeight="1" x14ac:dyDescent="0.2"/>
    <row r="127" spans="1:35" ht="15.75" customHeight="1" x14ac:dyDescent="0.2"/>
    <row r="128" spans="1:35"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sheetData>
  <autoFilter ref="AF2:AG116" xr:uid="{A1A8B877-6BD6-45E8-AC82-31C3D1521CB1}"/>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H109"/>
  <sheetViews>
    <sheetView topLeftCell="S1" zoomScale="85" zoomScaleNormal="85" workbookViewId="0">
      <selection activeCell="S1" sqref="A1:XFD1048576"/>
    </sheetView>
  </sheetViews>
  <sheetFormatPr baseColWidth="10" defaultColWidth="14.42578125" defaultRowHeight="12.75" x14ac:dyDescent="0.2"/>
  <cols>
    <col min="1" max="1" width="5" style="8" customWidth="1"/>
    <col min="2" max="2" width="7.7109375" style="8" customWidth="1"/>
    <col min="3" max="3" width="16.28515625" style="8" customWidth="1"/>
    <col min="4" max="4" width="7.7109375" style="8" customWidth="1"/>
    <col min="5" max="5" width="26" style="8" customWidth="1"/>
    <col min="6" max="6" width="11.28515625" style="8" customWidth="1"/>
    <col min="7" max="7" width="5.140625" style="8" customWidth="1"/>
    <col min="8" max="8" width="5.5703125" style="8" customWidth="1"/>
    <col min="9" max="9" width="5" style="8" customWidth="1"/>
    <col min="10" max="10" width="7" style="8" customWidth="1"/>
    <col min="11" max="11" width="5.7109375" style="8" customWidth="1"/>
    <col min="12" max="12" width="10.7109375" style="8" customWidth="1"/>
    <col min="13" max="13" width="6" style="8" customWidth="1"/>
    <col min="14" max="14" width="7.28515625" style="8" customWidth="1"/>
    <col min="15" max="15" width="7.42578125" style="8" customWidth="1"/>
    <col min="16" max="16" width="5.28515625" style="8" customWidth="1"/>
    <col min="17" max="17" width="16.5703125" style="8" customWidth="1"/>
    <col min="18" max="18" width="11.140625" style="8" customWidth="1"/>
    <col min="19" max="19" width="15.5703125" style="8" customWidth="1"/>
    <col min="20" max="20" width="12.5703125" style="8" customWidth="1"/>
    <col min="21" max="21" width="37.140625" style="8" customWidth="1"/>
    <col min="22" max="22" width="8.85546875" style="8" customWidth="1"/>
    <col min="23" max="24" width="9.5703125" style="8" customWidth="1"/>
    <col min="25" max="27" width="8.85546875" style="8" customWidth="1"/>
    <col min="28" max="29" width="10.7109375" style="8" customWidth="1"/>
    <col min="30" max="30" width="43" style="8" customWidth="1"/>
    <col min="31" max="16384" width="14.42578125" style="8"/>
  </cols>
  <sheetData>
    <row r="1" spans="1:30" x14ac:dyDescent="0.2">
      <c r="A1" s="20" t="s">
        <v>845</v>
      </c>
      <c r="C1" s="20"/>
      <c r="D1" s="20"/>
    </row>
    <row r="2" spans="1:30" ht="127.5" x14ac:dyDescent="0.2">
      <c r="A2" s="33" t="s">
        <v>55</v>
      </c>
      <c r="B2" s="33" t="s">
        <v>753</v>
      </c>
      <c r="C2" s="33" t="s">
        <v>781</v>
      </c>
      <c r="D2" s="33" t="s">
        <v>110</v>
      </c>
      <c r="E2" s="33" t="s">
        <v>846</v>
      </c>
      <c r="F2" s="33" t="s">
        <v>847</v>
      </c>
      <c r="G2" s="33" t="s">
        <v>848</v>
      </c>
      <c r="H2" s="33" t="s">
        <v>386</v>
      </c>
      <c r="I2" s="33" t="s">
        <v>815</v>
      </c>
      <c r="J2" s="33" t="s">
        <v>849</v>
      </c>
      <c r="K2" s="33" t="s">
        <v>405</v>
      </c>
      <c r="L2" s="33" t="s">
        <v>850</v>
      </c>
      <c r="M2" s="33" t="s">
        <v>851</v>
      </c>
      <c r="N2" s="33" t="s">
        <v>361</v>
      </c>
      <c r="O2" s="33" t="s">
        <v>852</v>
      </c>
      <c r="P2" s="33" t="s">
        <v>853</v>
      </c>
      <c r="Q2" s="33" t="s">
        <v>854</v>
      </c>
      <c r="R2" s="33" t="s">
        <v>855</v>
      </c>
      <c r="S2" s="37" t="s">
        <v>856</v>
      </c>
      <c r="T2" s="135" t="s">
        <v>857</v>
      </c>
      <c r="U2" s="136" t="s">
        <v>785</v>
      </c>
      <c r="V2" s="179" t="s">
        <v>2429</v>
      </c>
      <c r="W2" s="179" t="s">
        <v>2430</v>
      </c>
      <c r="X2" s="179" t="s">
        <v>2431</v>
      </c>
      <c r="Y2" s="179" t="s">
        <v>2432</v>
      </c>
      <c r="Z2" s="179" t="s">
        <v>2433</v>
      </c>
      <c r="AA2" s="179" t="s">
        <v>2434</v>
      </c>
      <c r="AB2" s="180" t="s">
        <v>2435</v>
      </c>
      <c r="AC2" s="180" t="s">
        <v>2436</v>
      </c>
      <c r="AD2" s="179" t="s">
        <v>2404</v>
      </c>
    </row>
    <row r="3" spans="1:30" x14ac:dyDescent="0.2">
      <c r="A3" s="22" t="s">
        <v>72</v>
      </c>
      <c r="B3" s="181">
        <v>2022</v>
      </c>
      <c r="C3" s="162" t="s">
        <v>583</v>
      </c>
      <c r="D3" s="162" t="s">
        <v>114</v>
      </c>
      <c r="E3" s="182" t="s">
        <v>688</v>
      </c>
      <c r="F3" s="162" t="s">
        <v>687</v>
      </c>
      <c r="G3" s="162" t="s">
        <v>1177</v>
      </c>
      <c r="H3" s="183" t="s">
        <v>388</v>
      </c>
      <c r="I3" s="162" t="s">
        <v>1178</v>
      </c>
      <c r="J3" s="162" t="s">
        <v>1178</v>
      </c>
      <c r="K3" s="162" t="s">
        <v>148</v>
      </c>
      <c r="L3" s="182" t="s">
        <v>1446</v>
      </c>
      <c r="M3" s="182" t="s">
        <v>1447</v>
      </c>
      <c r="N3" s="184" t="s">
        <v>366</v>
      </c>
      <c r="O3" s="182" t="s">
        <v>148</v>
      </c>
      <c r="P3" s="184">
        <v>30</v>
      </c>
      <c r="Q3" s="162" t="s">
        <v>1448</v>
      </c>
      <c r="R3" s="184">
        <v>115</v>
      </c>
      <c r="S3" s="9" t="s">
        <v>1645</v>
      </c>
      <c r="T3" s="185" t="s">
        <v>1652</v>
      </c>
      <c r="U3" s="186" t="s">
        <v>1655</v>
      </c>
      <c r="V3" s="177" t="s">
        <v>148</v>
      </c>
      <c r="W3" s="187">
        <v>29</v>
      </c>
      <c r="X3" s="187">
        <v>114</v>
      </c>
      <c r="Y3" s="187"/>
      <c r="Z3" s="187" t="s">
        <v>1177</v>
      </c>
      <c r="AA3" s="187" t="s">
        <v>1177</v>
      </c>
      <c r="AB3" s="188" t="str">
        <f>IF(OR(X3/R3&lt;0.9,X3/R3&gt;1.5),"X","")</f>
        <v/>
      </c>
      <c r="AC3" s="188" t="str">
        <f>IF(OR(AA3="N",Z3="N",AA3="",Z3=""),"X","")</f>
        <v/>
      </c>
      <c r="AD3" s="187"/>
    </row>
    <row r="4" spans="1:30" x14ac:dyDescent="0.2">
      <c r="A4" s="189" t="s">
        <v>72</v>
      </c>
      <c r="B4" s="190">
        <v>2022</v>
      </c>
      <c r="C4" s="164" t="s">
        <v>583</v>
      </c>
      <c r="D4" s="164" t="s">
        <v>114</v>
      </c>
      <c r="E4" s="191" t="s">
        <v>688</v>
      </c>
      <c r="F4" s="162" t="s">
        <v>687</v>
      </c>
      <c r="G4" s="164" t="s">
        <v>1177</v>
      </c>
      <c r="H4" s="163" t="s">
        <v>388</v>
      </c>
      <c r="I4" s="164" t="s">
        <v>1178</v>
      </c>
      <c r="J4" s="164" t="s">
        <v>1178</v>
      </c>
      <c r="K4" s="164" t="s">
        <v>148</v>
      </c>
      <c r="L4" s="191" t="s">
        <v>1446</v>
      </c>
      <c r="M4" s="191" t="s">
        <v>1447</v>
      </c>
      <c r="N4" s="192" t="s">
        <v>366</v>
      </c>
      <c r="O4" s="191" t="s">
        <v>148</v>
      </c>
      <c r="P4" s="192">
        <v>30</v>
      </c>
      <c r="Q4" s="164" t="s">
        <v>1449</v>
      </c>
      <c r="R4" s="184">
        <v>115</v>
      </c>
      <c r="S4" s="9" t="s">
        <v>1450</v>
      </c>
      <c r="T4" s="185" t="s">
        <v>1652</v>
      </c>
      <c r="U4" s="186" t="s">
        <v>1655</v>
      </c>
      <c r="V4" s="177" t="s">
        <v>148</v>
      </c>
      <c r="W4" s="193">
        <v>29</v>
      </c>
      <c r="X4" s="193">
        <v>114</v>
      </c>
      <c r="Y4" s="177"/>
      <c r="Z4" s="177" t="s">
        <v>1177</v>
      </c>
      <c r="AA4" s="177" t="s">
        <v>1177</v>
      </c>
      <c r="AB4" s="188" t="str">
        <f>IF(OR(X4/R4&lt;0.9,X4/R4&gt;1.5),"X","")</f>
        <v/>
      </c>
      <c r="AC4" s="188" t="str">
        <f>IF(OR(AA4="N",Z4="N",AA4="",Z4=""),"X","")</f>
        <v/>
      </c>
      <c r="AD4" s="177"/>
    </row>
    <row r="5" spans="1:30" x14ac:dyDescent="0.2">
      <c r="A5" s="189" t="s">
        <v>72</v>
      </c>
      <c r="B5" s="190">
        <v>2022</v>
      </c>
      <c r="C5" s="164" t="s">
        <v>583</v>
      </c>
      <c r="D5" s="164" t="s">
        <v>114</v>
      </c>
      <c r="E5" s="191" t="s">
        <v>688</v>
      </c>
      <c r="F5" s="162" t="s">
        <v>687</v>
      </c>
      <c r="G5" s="164" t="s">
        <v>1177</v>
      </c>
      <c r="H5" s="163" t="s">
        <v>388</v>
      </c>
      <c r="I5" s="164" t="s">
        <v>1178</v>
      </c>
      <c r="J5" s="164" t="s">
        <v>1178</v>
      </c>
      <c r="K5" s="164" t="s">
        <v>148</v>
      </c>
      <c r="L5" s="191" t="s">
        <v>1446</v>
      </c>
      <c r="M5" s="191" t="s">
        <v>1447</v>
      </c>
      <c r="N5" s="192" t="s">
        <v>366</v>
      </c>
      <c r="O5" s="191" t="s">
        <v>148</v>
      </c>
      <c r="P5" s="192">
        <v>30</v>
      </c>
      <c r="Q5" s="164" t="s">
        <v>1451</v>
      </c>
      <c r="R5" s="164" t="s">
        <v>1452</v>
      </c>
      <c r="S5" s="9" t="s">
        <v>1645</v>
      </c>
      <c r="T5" s="185" t="s">
        <v>1652</v>
      </c>
      <c r="U5" s="186" t="s">
        <v>1655</v>
      </c>
      <c r="V5" s="177" t="s">
        <v>148</v>
      </c>
      <c r="W5" s="193">
        <v>29</v>
      </c>
      <c r="X5" s="193">
        <v>35709</v>
      </c>
      <c r="Y5" s="177"/>
      <c r="Z5" s="177" t="s">
        <v>1177</v>
      </c>
      <c r="AA5" s="177" t="s">
        <v>1177</v>
      </c>
      <c r="AB5" s="188" t="e">
        <f>IF(OR(X5/R5&lt;0.9,X5/R5&gt;1.5),"X","")</f>
        <v>#VALUE!</v>
      </c>
      <c r="AC5" s="188" t="str">
        <f t="shared" ref="AC5:AC20" si="0">IF(OR(AA5="N",Z5="N",AA5="",Z5=""),"X","")</f>
        <v/>
      </c>
      <c r="AD5" s="172" t="s">
        <v>2623</v>
      </c>
    </row>
    <row r="6" spans="1:30" x14ac:dyDescent="0.2">
      <c r="A6" s="189" t="s">
        <v>72</v>
      </c>
      <c r="B6" s="190">
        <v>2022</v>
      </c>
      <c r="C6" s="164" t="s">
        <v>583</v>
      </c>
      <c r="D6" s="164" t="s">
        <v>114</v>
      </c>
      <c r="E6" s="191" t="s">
        <v>688</v>
      </c>
      <c r="F6" s="162" t="s">
        <v>687</v>
      </c>
      <c r="G6" s="164" t="s">
        <v>1177</v>
      </c>
      <c r="H6" s="163" t="s">
        <v>388</v>
      </c>
      <c r="I6" s="164" t="s">
        <v>1178</v>
      </c>
      <c r="J6" s="164" t="s">
        <v>1178</v>
      </c>
      <c r="K6" s="164" t="s">
        <v>148</v>
      </c>
      <c r="L6" s="191" t="s">
        <v>1446</v>
      </c>
      <c r="M6" s="191" t="s">
        <v>1447</v>
      </c>
      <c r="N6" s="192" t="s">
        <v>366</v>
      </c>
      <c r="O6" s="191" t="s">
        <v>148</v>
      </c>
      <c r="P6" s="192">
        <v>30</v>
      </c>
      <c r="Q6" s="164" t="s">
        <v>1453</v>
      </c>
      <c r="R6" s="164" t="s">
        <v>1454</v>
      </c>
      <c r="S6" s="9" t="s">
        <v>1646</v>
      </c>
      <c r="T6" s="185" t="s">
        <v>1652</v>
      </c>
      <c r="U6" s="186" t="s">
        <v>1656</v>
      </c>
      <c r="V6" s="177" t="s">
        <v>148</v>
      </c>
      <c r="W6" s="193">
        <v>29</v>
      </c>
      <c r="X6" s="193">
        <v>2333</v>
      </c>
      <c r="Y6" s="177"/>
      <c r="Z6" s="177" t="s">
        <v>1177</v>
      </c>
      <c r="AA6" s="177" t="s">
        <v>1177</v>
      </c>
      <c r="AB6" s="188" t="e">
        <f t="shared" ref="AB6:AB20" si="1">IF(OR(X6/R6&lt;0.9,X6/R6&gt;1.5),"X","")</f>
        <v>#VALUE!</v>
      </c>
      <c r="AC6" s="188" t="str">
        <f t="shared" si="0"/>
        <v/>
      </c>
      <c r="AD6" s="172" t="s">
        <v>2982</v>
      </c>
    </row>
    <row r="7" spans="1:30" x14ac:dyDescent="0.2">
      <c r="A7" s="189" t="s">
        <v>72</v>
      </c>
      <c r="B7" s="190">
        <v>2022</v>
      </c>
      <c r="C7" s="164" t="s">
        <v>583</v>
      </c>
      <c r="D7" s="164" t="s">
        <v>114</v>
      </c>
      <c r="E7" s="191" t="s">
        <v>688</v>
      </c>
      <c r="F7" s="162" t="s">
        <v>687</v>
      </c>
      <c r="G7" s="164" t="s">
        <v>1177</v>
      </c>
      <c r="H7" s="163" t="s">
        <v>388</v>
      </c>
      <c r="I7" s="164" t="s">
        <v>1178</v>
      </c>
      <c r="J7" s="164" t="s">
        <v>1178</v>
      </c>
      <c r="K7" s="164" t="s">
        <v>148</v>
      </c>
      <c r="L7" s="191" t="s">
        <v>1446</v>
      </c>
      <c r="M7" s="191" t="s">
        <v>1447</v>
      </c>
      <c r="N7" s="192" t="s">
        <v>366</v>
      </c>
      <c r="O7" s="191" t="s">
        <v>148</v>
      </c>
      <c r="P7" s="192">
        <v>30</v>
      </c>
      <c r="Q7" s="191" t="s">
        <v>1455</v>
      </c>
      <c r="R7" s="184">
        <v>115</v>
      </c>
      <c r="S7" s="9" t="s">
        <v>1645</v>
      </c>
      <c r="T7" s="185" t="s">
        <v>1652</v>
      </c>
      <c r="U7" s="186" t="s">
        <v>1655</v>
      </c>
      <c r="V7" s="177" t="s">
        <v>148</v>
      </c>
      <c r="W7" s="193">
        <v>29</v>
      </c>
      <c r="X7" s="193">
        <v>114</v>
      </c>
      <c r="Y7" s="177"/>
      <c r="Z7" s="177" t="s">
        <v>1177</v>
      </c>
      <c r="AA7" s="177" t="s">
        <v>1177</v>
      </c>
      <c r="AB7" s="188" t="str">
        <f t="shared" si="1"/>
        <v/>
      </c>
      <c r="AC7" s="188" t="str">
        <f t="shared" si="0"/>
        <v/>
      </c>
      <c r="AD7" s="177"/>
    </row>
    <row r="8" spans="1:30" x14ac:dyDescent="0.2">
      <c r="A8" s="22" t="s">
        <v>72</v>
      </c>
      <c r="B8" s="181">
        <v>2022</v>
      </c>
      <c r="C8" s="162" t="s">
        <v>583</v>
      </c>
      <c r="D8" s="162" t="s">
        <v>114</v>
      </c>
      <c r="E8" s="182" t="s">
        <v>688</v>
      </c>
      <c r="F8" s="162" t="s">
        <v>687</v>
      </c>
      <c r="G8" s="162" t="s">
        <v>1177</v>
      </c>
      <c r="H8" s="183" t="s">
        <v>388</v>
      </c>
      <c r="I8" s="162" t="s">
        <v>1178</v>
      </c>
      <c r="J8" s="162" t="s">
        <v>1178</v>
      </c>
      <c r="K8" s="162" t="s">
        <v>148</v>
      </c>
      <c r="L8" s="182" t="s">
        <v>1446</v>
      </c>
      <c r="M8" s="182" t="s">
        <v>1447</v>
      </c>
      <c r="N8" s="184" t="s">
        <v>366</v>
      </c>
      <c r="O8" s="182" t="s">
        <v>148</v>
      </c>
      <c r="P8" s="184">
        <v>30</v>
      </c>
      <c r="Q8" s="182" t="s">
        <v>1456</v>
      </c>
      <c r="R8" s="184">
        <v>115</v>
      </c>
      <c r="S8" s="9" t="s">
        <v>1650</v>
      </c>
      <c r="T8" s="185" t="s">
        <v>1652</v>
      </c>
      <c r="U8" s="186" t="s">
        <v>1655</v>
      </c>
      <c r="V8" s="177" t="s">
        <v>148</v>
      </c>
      <c r="W8" s="193">
        <v>29</v>
      </c>
      <c r="X8" s="193">
        <v>114</v>
      </c>
      <c r="Y8" s="177"/>
      <c r="Z8" s="177" t="s">
        <v>1177</v>
      </c>
      <c r="AA8" s="177" t="s">
        <v>1177</v>
      </c>
      <c r="AB8" s="188" t="str">
        <f t="shared" si="1"/>
        <v/>
      </c>
      <c r="AC8" s="188" t="str">
        <f t="shared" si="0"/>
        <v/>
      </c>
      <c r="AD8" s="177"/>
    </row>
    <row r="9" spans="1:30" x14ac:dyDescent="0.2">
      <c r="A9" s="189" t="s">
        <v>72</v>
      </c>
      <c r="B9" s="190">
        <v>2022</v>
      </c>
      <c r="C9" s="164" t="s">
        <v>583</v>
      </c>
      <c r="D9" s="164" t="s">
        <v>114</v>
      </c>
      <c r="E9" s="191" t="s">
        <v>688</v>
      </c>
      <c r="F9" s="162" t="s">
        <v>687</v>
      </c>
      <c r="G9" s="164" t="s">
        <v>1177</v>
      </c>
      <c r="H9" s="163" t="s">
        <v>388</v>
      </c>
      <c r="I9" s="164" t="s">
        <v>1178</v>
      </c>
      <c r="J9" s="164" t="s">
        <v>1178</v>
      </c>
      <c r="K9" s="164" t="s">
        <v>148</v>
      </c>
      <c r="L9" s="191" t="s">
        <v>1457</v>
      </c>
      <c r="M9" s="191" t="s">
        <v>1458</v>
      </c>
      <c r="N9" s="192" t="s">
        <v>366</v>
      </c>
      <c r="O9" s="191" t="s">
        <v>148</v>
      </c>
      <c r="P9" s="192">
        <v>28</v>
      </c>
      <c r="Q9" s="164" t="s">
        <v>1448</v>
      </c>
      <c r="R9" s="192">
        <v>100</v>
      </c>
      <c r="S9" s="9" t="s">
        <v>1645</v>
      </c>
      <c r="T9" s="185" t="s">
        <v>1652</v>
      </c>
      <c r="U9" s="186" t="s">
        <v>1657</v>
      </c>
      <c r="V9" s="177" t="s">
        <v>148</v>
      </c>
      <c r="W9" s="193">
        <v>0</v>
      </c>
      <c r="X9" s="193">
        <v>0</v>
      </c>
      <c r="Y9" s="177"/>
      <c r="Z9" s="177" t="s">
        <v>1178</v>
      </c>
      <c r="AA9" s="177" t="s">
        <v>1178</v>
      </c>
      <c r="AB9" s="188" t="str">
        <f t="shared" si="1"/>
        <v>X</v>
      </c>
      <c r="AC9" s="188" t="str">
        <f t="shared" si="0"/>
        <v>X</v>
      </c>
      <c r="AD9" s="172" t="s">
        <v>2648</v>
      </c>
    </row>
    <row r="10" spans="1:30" x14ac:dyDescent="0.2">
      <c r="A10" s="22" t="s">
        <v>72</v>
      </c>
      <c r="B10" s="181">
        <v>2022</v>
      </c>
      <c r="C10" s="162" t="s">
        <v>583</v>
      </c>
      <c r="D10" s="162" t="s">
        <v>114</v>
      </c>
      <c r="E10" s="182" t="s">
        <v>688</v>
      </c>
      <c r="F10" s="162" t="s">
        <v>687</v>
      </c>
      <c r="G10" s="162" t="s">
        <v>1177</v>
      </c>
      <c r="H10" s="183" t="s">
        <v>388</v>
      </c>
      <c r="I10" s="162" t="s">
        <v>1178</v>
      </c>
      <c r="J10" s="162" t="s">
        <v>1178</v>
      </c>
      <c r="K10" s="162" t="s">
        <v>148</v>
      </c>
      <c r="L10" s="182" t="s">
        <v>1457</v>
      </c>
      <c r="M10" s="182" t="s">
        <v>1458</v>
      </c>
      <c r="N10" s="184" t="s">
        <v>366</v>
      </c>
      <c r="O10" s="182" t="s">
        <v>148</v>
      </c>
      <c r="P10" s="184">
        <v>28</v>
      </c>
      <c r="Q10" s="162" t="s">
        <v>1449</v>
      </c>
      <c r="R10" s="192">
        <v>100</v>
      </c>
      <c r="S10" s="9" t="s">
        <v>1450</v>
      </c>
      <c r="T10" s="185" t="s">
        <v>1652</v>
      </c>
      <c r="U10" s="186" t="s">
        <v>1657</v>
      </c>
      <c r="V10" s="177" t="s">
        <v>148</v>
      </c>
      <c r="W10" s="193">
        <v>0</v>
      </c>
      <c r="X10" s="193">
        <v>0</v>
      </c>
      <c r="Y10" s="177"/>
      <c r="Z10" s="177" t="s">
        <v>1178</v>
      </c>
      <c r="AA10" s="177" t="s">
        <v>1178</v>
      </c>
      <c r="AB10" s="188" t="str">
        <f t="shared" si="1"/>
        <v>X</v>
      </c>
      <c r="AC10" s="188" t="str">
        <f t="shared" si="0"/>
        <v>X</v>
      </c>
      <c r="AD10" s="172" t="s">
        <v>2648</v>
      </c>
    </row>
    <row r="11" spans="1:30" x14ac:dyDescent="0.2">
      <c r="A11" s="189" t="s">
        <v>72</v>
      </c>
      <c r="B11" s="190">
        <v>2022</v>
      </c>
      <c r="C11" s="164" t="s">
        <v>583</v>
      </c>
      <c r="D11" s="164" t="s">
        <v>114</v>
      </c>
      <c r="E11" s="191" t="s">
        <v>688</v>
      </c>
      <c r="F11" s="162" t="s">
        <v>687</v>
      </c>
      <c r="G11" s="164" t="s">
        <v>1177</v>
      </c>
      <c r="H11" s="163" t="s">
        <v>388</v>
      </c>
      <c r="I11" s="164" t="s">
        <v>1178</v>
      </c>
      <c r="J11" s="164" t="s">
        <v>1178</v>
      </c>
      <c r="K11" s="164" t="s">
        <v>148</v>
      </c>
      <c r="L11" s="191" t="s">
        <v>1457</v>
      </c>
      <c r="M11" s="191" t="s">
        <v>1458</v>
      </c>
      <c r="N11" s="192" t="s">
        <v>366</v>
      </c>
      <c r="O11" s="191" t="s">
        <v>148</v>
      </c>
      <c r="P11" s="192">
        <v>28</v>
      </c>
      <c r="Q11" s="164" t="s">
        <v>1451</v>
      </c>
      <c r="R11" s="164" t="s">
        <v>1452</v>
      </c>
      <c r="S11" s="9" t="s">
        <v>1645</v>
      </c>
      <c r="T11" s="185" t="s">
        <v>1652</v>
      </c>
      <c r="U11" s="186" t="s">
        <v>1657</v>
      </c>
      <c r="V11" s="177" t="s">
        <v>148</v>
      </c>
      <c r="W11" s="193">
        <v>0</v>
      </c>
      <c r="X11" s="193">
        <v>0</v>
      </c>
      <c r="Y11" s="177"/>
      <c r="Z11" s="177" t="s">
        <v>1178</v>
      </c>
      <c r="AA11" s="177" t="s">
        <v>1178</v>
      </c>
      <c r="AB11" s="188" t="e">
        <f t="shared" si="1"/>
        <v>#VALUE!</v>
      </c>
      <c r="AC11" s="188" t="str">
        <f t="shared" si="0"/>
        <v>X</v>
      </c>
      <c r="AD11" s="172" t="s">
        <v>2648</v>
      </c>
    </row>
    <row r="12" spans="1:30" x14ac:dyDescent="0.2">
      <c r="A12" s="189" t="s">
        <v>72</v>
      </c>
      <c r="B12" s="190">
        <v>2022</v>
      </c>
      <c r="C12" s="164" t="s">
        <v>583</v>
      </c>
      <c r="D12" s="164" t="s">
        <v>114</v>
      </c>
      <c r="E12" s="191" t="s">
        <v>688</v>
      </c>
      <c r="F12" s="162" t="s">
        <v>687</v>
      </c>
      <c r="G12" s="164" t="s">
        <v>1177</v>
      </c>
      <c r="H12" s="163" t="s">
        <v>388</v>
      </c>
      <c r="I12" s="164" t="s">
        <v>1178</v>
      </c>
      <c r="J12" s="164" t="s">
        <v>1178</v>
      </c>
      <c r="K12" s="164" t="s">
        <v>148</v>
      </c>
      <c r="L12" s="191" t="s">
        <v>1457</v>
      </c>
      <c r="M12" s="191" t="s">
        <v>1458</v>
      </c>
      <c r="N12" s="192" t="s">
        <v>366</v>
      </c>
      <c r="O12" s="191" t="s">
        <v>148</v>
      </c>
      <c r="P12" s="192">
        <v>28</v>
      </c>
      <c r="Q12" s="164" t="s">
        <v>1453</v>
      </c>
      <c r="R12" s="164" t="s">
        <v>1454</v>
      </c>
      <c r="S12" s="9" t="s">
        <v>1646</v>
      </c>
      <c r="T12" s="185" t="s">
        <v>1652</v>
      </c>
      <c r="U12" s="186" t="s">
        <v>1658</v>
      </c>
      <c r="V12" s="177" t="s">
        <v>148</v>
      </c>
      <c r="W12" s="193">
        <v>0</v>
      </c>
      <c r="X12" s="193">
        <v>0</v>
      </c>
      <c r="Y12" s="177"/>
      <c r="Z12" s="177" t="s">
        <v>1178</v>
      </c>
      <c r="AA12" s="177" t="s">
        <v>1178</v>
      </c>
      <c r="AB12" s="188" t="e">
        <f t="shared" si="1"/>
        <v>#VALUE!</v>
      </c>
      <c r="AC12" s="188" t="str">
        <f t="shared" si="0"/>
        <v>X</v>
      </c>
      <c r="AD12" s="172" t="s">
        <v>2648</v>
      </c>
    </row>
    <row r="13" spans="1:30" x14ac:dyDescent="0.2">
      <c r="A13" s="189" t="s">
        <v>72</v>
      </c>
      <c r="B13" s="190">
        <v>2022</v>
      </c>
      <c r="C13" s="164" t="s">
        <v>583</v>
      </c>
      <c r="D13" s="164" t="s">
        <v>114</v>
      </c>
      <c r="E13" s="191" t="s">
        <v>688</v>
      </c>
      <c r="F13" s="162" t="s">
        <v>687</v>
      </c>
      <c r="G13" s="164" t="s">
        <v>1177</v>
      </c>
      <c r="H13" s="163" t="s">
        <v>388</v>
      </c>
      <c r="I13" s="164" t="s">
        <v>1178</v>
      </c>
      <c r="J13" s="164" t="s">
        <v>1178</v>
      </c>
      <c r="K13" s="164" t="s">
        <v>148</v>
      </c>
      <c r="L13" s="191" t="s">
        <v>1457</v>
      </c>
      <c r="M13" s="191" t="s">
        <v>1458</v>
      </c>
      <c r="N13" s="192" t="s">
        <v>366</v>
      </c>
      <c r="O13" s="191" t="s">
        <v>148</v>
      </c>
      <c r="P13" s="192">
        <v>28</v>
      </c>
      <c r="Q13" s="191" t="s">
        <v>1455</v>
      </c>
      <c r="R13" s="192">
        <v>100</v>
      </c>
      <c r="S13" s="9" t="s">
        <v>1645</v>
      </c>
      <c r="T13" s="185" t="s">
        <v>1652</v>
      </c>
      <c r="U13" s="186" t="s">
        <v>1657</v>
      </c>
      <c r="V13" s="177" t="s">
        <v>148</v>
      </c>
      <c r="W13" s="193">
        <v>0</v>
      </c>
      <c r="X13" s="193">
        <v>0</v>
      </c>
      <c r="Y13" s="177"/>
      <c r="Z13" s="177" t="s">
        <v>1178</v>
      </c>
      <c r="AA13" s="177" t="s">
        <v>1178</v>
      </c>
      <c r="AB13" s="188" t="str">
        <f t="shared" si="1"/>
        <v>X</v>
      </c>
      <c r="AC13" s="188" t="str">
        <f t="shared" si="0"/>
        <v>X</v>
      </c>
      <c r="AD13" s="172" t="s">
        <v>2648</v>
      </c>
    </row>
    <row r="14" spans="1:30" x14ac:dyDescent="0.2">
      <c r="A14" s="22" t="s">
        <v>72</v>
      </c>
      <c r="B14" s="181">
        <v>2022</v>
      </c>
      <c r="C14" s="162" t="s">
        <v>583</v>
      </c>
      <c r="D14" s="162" t="s">
        <v>114</v>
      </c>
      <c r="E14" s="182" t="s">
        <v>688</v>
      </c>
      <c r="F14" s="162" t="s">
        <v>687</v>
      </c>
      <c r="G14" s="162" t="s">
        <v>1177</v>
      </c>
      <c r="H14" s="183" t="s">
        <v>388</v>
      </c>
      <c r="I14" s="162" t="s">
        <v>1178</v>
      </c>
      <c r="J14" s="162" t="s">
        <v>1178</v>
      </c>
      <c r="K14" s="162" t="s">
        <v>148</v>
      </c>
      <c r="L14" s="182" t="s">
        <v>1457</v>
      </c>
      <c r="M14" s="182" t="s">
        <v>1458</v>
      </c>
      <c r="N14" s="184" t="s">
        <v>366</v>
      </c>
      <c r="O14" s="182" t="s">
        <v>148</v>
      </c>
      <c r="P14" s="184">
        <v>28</v>
      </c>
      <c r="Q14" s="182" t="s">
        <v>1456</v>
      </c>
      <c r="R14" s="192">
        <v>100</v>
      </c>
      <c r="S14" s="9" t="s">
        <v>1650</v>
      </c>
      <c r="T14" s="185" t="s">
        <v>1652</v>
      </c>
      <c r="U14" s="186" t="s">
        <v>1657</v>
      </c>
      <c r="V14" s="177" t="s">
        <v>148</v>
      </c>
      <c r="W14" s="193">
        <v>0</v>
      </c>
      <c r="X14" s="193">
        <v>0</v>
      </c>
      <c r="Y14" s="177"/>
      <c r="Z14" s="177" t="s">
        <v>1178</v>
      </c>
      <c r="AA14" s="177" t="s">
        <v>1178</v>
      </c>
      <c r="AB14" s="188" t="str">
        <f t="shared" si="1"/>
        <v>X</v>
      </c>
      <c r="AC14" s="188" t="str">
        <f t="shared" si="0"/>
        <v>X</v>
      </c>
      <c r="AD14" s="172" t="s">
        <v>2648</v>
      </c>
    </row>
    <row r="15" spans="1:30" x14ac:dyDescent="0.2">
      <c r="A15" s="189" t="s">
        <v>72</v>
      </c>
      <c r="B15" s="190">
        <v>2022</v>
      </c>
      <c r="C15" s="164" t="s">
        <v>583</v>
      </c>
      <c r="D15" s="164" t="s">
        <v>114</v>
      </c>
      <c r="E15" s="191" t="s">
        <v>684</v>
      </c>
      <c r="F15" s="164" t="s">
        <v>683</v>
      </c>
      <c r="G15" s="164" t="s">
        <v>1177</v>
      </c>
      <c r="H15" s="163" t="s">
        <v>388</v>
      </c>
      <c r="I15" s="164" t="s">
        <v>1178</v>
      </c>
      <c r="J15" s="164" t="s">
        <v>1178</v>
      </c>
      <c r="K15" s="164" t="s">
        <v>413</v>
      </c>
      <c r="L15" s="191" t="s">
        <v>1459</v>
      </c>
      <c r="M15" s="191" t="s">
        <v>1460</v>
      </c>
      <c r="N15" s="194" t="s">
        <v>366</v>
      </c>
      <c r="O15" s="191" t="s">
        <v>1400</v>
      </c>
      <c r="P15" s="192">
        <v>35</v>
      </c>
      <c r="Q15" s="164" t="s">
        <v>1448</v>
      </c>
      <c r="R15" s="192">
        <v>180</v>
      </c>
      <c r="S15" s="9" t="s">
        <v>1645</v>
      </c>
      <c r="T15" s="195" t="s">
        <v>1651</v>
      </c>
      <c r="U15" s="186" t="s">
        <v>1647</v>
      </c>
      <c r="V15" s="177" t="s">
        <v>148</v>
      </c>
      <c r="W15" s="193">
        <v>45</v>
      </c>
      <c r="X15" s="193">
        <v>183</v>
      </c>
      <c r="Y15" s="177"/>
      <c r="Z15" s="177" t="s">
        <v>1178</v>
      </c>
      <c r="AA15" s="177" t="s">
        <v>1177</v>
      </c>
      <c r="AB15" s="188" t="str">
        <f t="shared" si="1"/>
        <v/>
      </c>
      <c r="AC15" s="188" t="str">
        <f t="shared" si="0"/>
        <v>X</v>
      </c>
      <c r="AD15" s="125" t="s">
        <v>2741</v>
      </c>
    </row>
    <row r="16" spans="1:30" x14ac:dyDescent="0.2">
      <c r="A16" s="22" t="s">
        <v>72</v>
      </c>
      <c r="B16" s="181">
        <v>2022</v>
      </c>
      <c r="C16" s="162" t="s">
        <v>583</v>
      </c>
      <c r="D16" s="162" t="s">
        <v>114</v>
      </c>
      <c r="E16" s="196" t="s">
        <v>684</v>
      </c>
      <c r="F16" s="164" t="s">
        <v>683</v>
      </c>
      <c r="G16" s="22" t="s">
        <v>1177</v>
      </c>
      <c r="H16" s="183" t="s">
        <v>388</v>
      </c>
      <c r="I16" s="162" t="s">
        <v>1178</v>
      </c>
      <c r="J16" s="162" t="s">
        <v>1178</v>
      </c>
      <c r="K16" s="162" t="s">
        <v>413</v>
      </c>
      <c r="L16" s="196" t="s">
        <v>1459</v>
      </c>
      <c r="M16" s="191" t="s">
        <v>1460</v>
      </c>
      <c r="N16" s="194" t="s">
        <v>366</v>
      </c>
      <c r="O16" s="191" t="s">
        <v>1400</v>
      </c>
      <c r="P16" s="192">
        <v>35</v>
      </c>
      <c r="Q16" s="164" t="s">
        <v>1449</v>
      </c>
      <c r="R16" s="192" t="s">
        <v>1649</v>
      </c>
      <c r="S16" s="9" t="s">
        <v>1450</v>
      </c>
      <c r="T16" s="195" t="s">
        <v>1651</v>
      </c>
      <c r="U16" s="186" t="s">
        <v>1647</v>
      </c>
      <c r="V16" s="177" t="s">
        <v>148</v>
      </c>
      <c r="W16" s="193">
        <v>45</v>
      </c>
      <c r="X16" s="193">
        <v>75</v>
      </c>
      <c r="Y16" s="177"/>
      <c r="Z16" s="177" t="s">
        <v>1178</v>
      </c>
      <c r="AA16" s="177" t="s">
        <v>1177</v>
      </c>
      <c r="AB16" s="188" t="e">
        <f t="shared" si="1"/>
        <v>#VALUE!</v>
      </c>
      <c r="AC16" s="188" t="str">
        <f t="shared" si="0"/>
        <v>X</v>
      </c>
      <c r="AD16" s="125" t="s">
        <v>2741</v>
      </c>
    </row>
    <row r="17" spans="1:30" x14ac:dyDescent="0.2">
      <c r="A17" s="189" t="s">
        <v>72</v>
      </c>
      <c r="B17" s="190">
        <v>2022</v>
      </c>
      <c r="C17" s="164" t="s">
        <v>583</v>
      </c>
      <c r="D17" s="164" t="s">
        <v>114</v>
      </c>
      <c r="E17" s="196" t="s">
        <v>684</v>
      </c>
      <c r="F17" s="164" t="s">
        <v>683</v>
      </c>
      <c r="G17" s="189" t="s">
        <v>1177</v>
      </c>
      <c r="H17" s="163" t="s">
        <v>388</v>
      </c>
      <c r="I17" s="164" t="s">
        <v>1178</v>
      </c>
      <c r="J17" s="164" t="s">
        <v>1178</v>
      </c>
      <c r="K17" s="164" t="s">
        <v>413</v>
      </c>
      <c r="L17" s="196" t="s">
        <v>1459</v>
      </c>
      <c r="M17" s="191" t="s">
        <v>1460</v>
      </c>
      <c r="N17" s="194" t="s">
        <v>366</v>
      </c>
      <c r="O17" s="191" t="s">
        <v>1400</v>
      </c>
      <c r="P17" s="192">
        <v>35</v>
      </c>
      <c r="Q17" s="164" t="s">
        <v>1451</v>
      </c>
      <c r="R17" s="164" t="s">
        <v>1452</v>
      </c>
      <c r="S17" s="9" t="s">
        <v>1645</v>
      </c>
      <c r="T17" s="195" t="s">
        <v>1651</v>
      </c>
      <c r="U17" s="186" t="s">
        <v>1647</v>
      </c>
      <c r="V17" s="177" t="s">
        <v>148</v>
      </c>
      <c r="W17" s="193">
        <v>45</v>
      </c>
      <c r="X17" s="193">
        <v>80567</v>
      </c>
      <c r="Y17" s="177"/>
      <c r="Z17" s="177" t="s">
        <v>1178</v>
      </c>
      <c r="AA17" s="177" t="s">
        <v>1177</v>
      </c>
      <c r="AB17" s="188" t="e">
        <f t="shared" si="1"/>
        <v>#VALUE!</v>
      </c>
      <c r="AC17" s="188" t="str">
        <f t="shared" si="0"/>
        <v>X</v>
      </c>
      <c r="AD17" s="172" t="s">
        <v>2742</v>
      </c>
    </row>
    <row r="18" spans="1:30" x14ac:dyDescent="0.2">
      <c r="A18" s="189" t="s">
        <v>72</v>
      </c>
      <c r="B18" s="190">
        <v>2022</v>
      </c>
      <c r="C18" s="164" t="s">
        <v>583</v>
      </c>
      <c r="D18" s="164" t="s">
        <v>114</v>
      </c>
      <c r="E18" s="196" t="s">
        <v>684</v>
      </c>
      <c r="F18" s="164" t="s">
        <v>683</v>
      </c>
      <c r="G18" s="189" t="s">
        <v>1177</v>
      </c>
      <c r="H18" s="163" t="s">
        <v>388</v>
      </c>
      <c r="I18" s="164" t="s">
        <v>1178</v>
      </c>
      <c r="J18" s="164" t="s">
        <v>1178</v>
      </c>
      <c r="K18" s="164" t="s">
        <v>413</v>
      </c>
      <c r="L18" s="196" t="s">
        <v>1459</v>
      </c>
      <c r="M18" s="191" t="s">
        <v>1460</v>
      </c>
      <c r="N18" s="194" t="s">
        <v>366</v>
      </c>
      <c r="O18" s="191" t="s">
        <v>1400</v>
      </c>
      <c r="P18" s="192">
        <v>35</v>
      </c>
      <c r="Q18" s="164" t="s">
        <v>1453</v>
      </c>
      <c r="R18" s="164" t="s">
        <v>1454</v>
      </c>
      <c r="S18" s="9" t="s">
        <v>1646</v>
      </c>
      <c r="T18" s="195" t="s">
        <v>1651</v>
      </c>
      <c r="U18" s="186" t="s">
        <v>1648</v>
      </c>
      <c r="V18" s="177" t="s">
        <v>148</v>
      </c>
      <c r="W18" s="193">
        <v>45</v>
      </c>
      <c r="X18" s="193">
        <v>1986</v>
      </c>
      <c r="Y18" s="177"/>
      <c r="Z18" s="177" t="s">
        <v>1178</v>
      </c>
      <c r="AA18" s="177" t="s">
        <v>1177</v>
      </c>
      <c r="AB18" s="188" t="e">
        <f t="shared" si="1"/>
        <v>#VALUE!</v>
      </c>
      <c r="AC18" s="188" t="str">
        <f t="shared" si="0"/>
        <v>X</v>
      </c>
      <c r="AD18" s="172" t="s">
        <v>2743</v>
      </c>
    </row>
    <row r="19" spans="1:30" x14ac:dyDescent="0.2">
      <c r="A19" s="189" t="s">
        <v>72</v>
      </c>
      <c r="B19" s="190">
        <v>2022</v>
      </c>
      <c r="C19" s="164" t="s">
        <v>583</v>
      </c>
      <c r="D19" s="164" t="s">
        <v>114</v>
      </c>
      <c r="E19" s="196" t="s">
        <v>684</v>
      </c>
      <c r="F19" s="164" t="s">
        <v>683</v>
      </c>
      <c r="G19" s="189" t="s">
        <v>1177</v>
      </c>
      <c r="H19" s="163" t="s">
        <v>388</v>
      </c>
      <c r="I19" s="164" t="s">
        <v>1178</v>
      </c>
      <c r="J19" s="164" t="s">
        <v>1178</v>
      </c>
      <c r="K19" s="164" t="s">
        <v>413</v>
      </c>
      <c r="L19" s="196" t="s">
        <v>1459</v>
      </c>
      <c r="M19" s="191" t="s">
        <v>1460</v>
      </c>
      <c r="N19" s="194" t="s">
        <v>366</v>
      </c>
      <c r="O19" s="191" t="s">
        <v>1400</v>
      </c>
      <c r="P19" s="192">
        <v>35</v>
      </c>
      <c r="Q19" s="191" t="s">
        <v>1455</v>
      </c>
      <c r="R19" s="192">
        <v>180</v>
      </c>
      <c r="S19" s="9" t="s">
        <v>1645</v>
      </c>
      <c r="T19" s="195" t="s">
        <v>1651</v>
      </c>
      <c r="U19" s="186" t="s">
        <v>1647</v>
      </c>
      <c r="V19" s="177" t="s">
        <v>148</v>
      </c>
      <c r="W19" s="193">
        <v>45</v>
      </c>
      <c r="X19" s="193">
        <v>183</v>
      </c>
      <c r="Y19" s="177"/>
      <c r="Z19" s="177" t="s">
        <v>1178</v>
      </c>
      <c r="AA19" s="177" t="s">
        <v>1177</v>
      </c>
      <c r="AB19" s="188" t="str">
        <f t="shared" si="1"/>
        <v/>
      </c>
      <c r="AC19" s="188" t="str">
        <f t="shared" si="0"/>
        <v>X</v>
      </c>
      <c r="AD19" s="125" t="s">
        <v>2741</v>
      </c>
    </row>
    <row r="20" spans="1:30" x14ac:dyDescent="0.2">
      <c r="A20" s="22" t="s">
        <v>72</v>
      </c>
      <c r="B20" s="181">
        <v>2022</v>
      </c>
      <c r="C20" s="162" t="s">
        <v>583</v>
      </c>
      <c r="D20" s="162" t="s">
        <v>114</v>
      </c>
      <c r="E20" s="191" t="s">
        <v>684</v>
      </c>
      <c r="F20" s="164" t="s">
        <v>683</v>
      </c>
      <c r="G20" s="162" t="s">
        <v>1177</v>
      </c>
      <c r="H20" s="183" t="s">
        <v>388</v>
      </c>
      <c r="I20" s="162" t="s">
        <v>1178</v>
      </c>
      <c r="J20" s="162" t="s">
        <v>1178</v>
      </c>
      <c r="K20" s="162" t="s">
        <v>413</v>
      </c>
      <c r="L20" s="191" t="s">
        <v>1459</v>
      </c>
      <c r="M20" s="191" t="s">
        <v>1460</v>
      </c>
      <c r="N20" s="194" t="s">
        <v>366</v>
      </c>
      <c r="O20" s="191" t="s">
        <v>1400</v>
      </c>
      <c r="P20" s="192">
        <v>35</v>
      </c>
      <c r="Q20" s="191" t="s">
        <v>1456</v>
      </c>
      <c r="R20" s="197">
        <v>180</v>
      </c>
      <c r="S20" s="198" t="s">
        <v>1650</v>
      </c>
      <c r="T20" s="195" t="s">
        <v>1651</v>
      </c>
      <c r="U20" s="186" t="s">
        <v>1647</v>
      </c>
      <c r="V20" s="177" t="s">
        <v>148</v>
      </c>
      <c r="W20" s="193">
        <v>45</v>
      </c>
      <c r="X20" s="193">
        <v>183</v>
      </c>
      <c r="Y20" s="177"/>
      <c r="Z20" s="177" t="s">
        <v>1178</v>
      </c>
      <c r="AA20" s="177" t="s">
        <v>1177</v>
      </c>
      <c r="AB20" s="188" t="str">
        <f t="shared" si="1"/>
        <v/>
      </c>
      <c r="AC20" s="188" t="str">
        <f t="shared" si="0"/>
        <v>X</v>
      </c>
      <c r="AD20" s="125" t="s">
        <v>2741</v>
      </c>
    </row>
    <row r="21" spans="1:30" x14ac:dyDescent="0.2">
      <c r="A21" s="199" t="s">
        <v>72</v>
      </c>
      <c r="B21" s="200">
        <v>2022</v>
      </c>
      <c r="C21" s="201" t="s">
        <v>582</v>
      </c>
      <c r="D21" s="202" t="s">
        <v>112</v>
      </c>
      <c r="E21" s="203" t="s">
        <v>690</v>
      </c>
      <c r="F21" s="202" t="s">
        <v>689</v>
      </c>
      <c r="G21" s="202" t="s">
        <v>1177</v>
      </c>
      <c r="H21" s="201" t="s">
        <v>388</v>
      </c>
      <c r="I21" s="202" t="s">
        <v>1178</v>
      </c>
      <c r="J21" s="202" t="s">
        <v>1178</v>
      </c>
      <c r="K21" s="202" t="s">
        <v>413</v>
      </c>
      <c r="L21" s="203" t="s">
        <v>1461</v>
      </c>
      <c r="M21" s="203" t="s">
        <v>1462</v>
      </c>
      <c r="N21" s="204" t="s">
        <v>366</v>
      </c>
      <c r="O21" s="203" t="s">
        <v>1387</v>
      </c>
      <c r="P21" s="204">
        <v>35</v>
      </c>
      <c r="Q21" s="202" t="s">
        <v>1448</v>
      </c>
      <c r="R21" s="200">
        <v>133</v>
      </c>
      <c r="S21" s="205" t="s">
        <v>1463</v>
      </c>
      <c r="T21" s="206" t="s">
        <v>1653</v>
      </c>
      <c r="U21" s="207" t="s">
        <v>1464</v>
      </c>
      <c r="V21" s="177" t="s">
        <v>148</v>
      </c>
      <c r="W21" s="193">
        <v>35</v>
      </c>
      <c r="X21" s="193">
        <v>130</v>
      </c>
      <c r="Y21" s="177" t="s">
        <v>1178</v>
      </c>
      <c r="Z21" s="177" t="s">
        <v>1177</v>
      </c>
      <c r="AA21" s="177" t="s">
        <v>1177</v>
      </c>
      <c r="AB21" s="188" t="str">
        <f t="shared" ref="AB21:AB84" si="2">IF(OR(X21/R21&lt;0.9,X21/R21&gt;1.5),"X","")</f>
        <v/>
      </c>
      <c r="AC21" s="188" t="str">
        <f t="shared" ref="AC21:AC84" si="3">IF(OR(AA21="N",Z21="N",AA21="",Z21=""),"X","")</f>
        <v/>
      </c>
      <c r="AD21" s="172" t="s">
        <v>2721</v>
      </c>
    </row>
    <row r="22" spans="1:30" x14ac:dyDescent="0.2">
      <c r="A22" s="208" t="s">
        <v>72</v>
      </c>
      <c r="B22" s="209">
        <v>2022</v>
      </c>
      <c r="C22" s="210" t="s">
        <v>582</v>
      </c>
      <c r="D22" s="211" t="s">
        <v>112</v>
      </c>
      <c r="E22" s="212" t="s">
        <v>690</v>
      </c>
      <c r="F22" s="211" t="s">
        <v>689</v>
      </c>
      <c r="G22" s="211" t="s">
        <v>1177</v>
      </c>
      <c r="H22" s="210" t="s">
        <v>388</v>
      </c>
      <c r="I22" s="211" t="s">
        <v>1178</v>
      </c>
      <c r="J22" s="211" t="s">
        <v>1178</v>
      </c>
      <c r="K22" s="211" t="s">
        <v>413</v>
      </c>
      <c r="L22" s="212" t="s">
        <v>1461</v>
      </c>
      <c r="M22" s="212" t="s">
        <v>1462</v>
      </c>
      <c r="N22" s="213" t="s">
        <v>366</v>
      </c>
      <c r="O22" s="212" t="s">
        <v>1387</v>
      </c>
      <c r="P22" s="213">
        <v>35</v>
      </c>
      <c r="Q22" s="211" t="s">
        <v>1449</v>
      </c>
      <c r="R22" s="209">
        <v>133</v>
      </c>
      <c r="S22" s="205" t="s">
        <v>1450</v>
      </c>
      <c r="T22" s="206" t="s">
        <v>1653</v>
      </c>
      <c r="U22" s="207" t="s">
        <v>1464</v>
      </c>
      <c r="V22" s="177" t="s">
        <v>148</v>
      </c>
      <c r="W22" s="193">
        <v>35</v>
      </c>
      <c r="X22" s="193">
        <v>129</v>
      </c>
      <c r="Y22" s="177" t="s">
        <v>1178</v>
      </c>
      <c r="Z22" s="177" t="s">
        <v>1177</v>
      </c>
      <c r="AA22" s="177" t="s">
        <v>1177</v>
      </c>
      <c r="AB22" s="188" t="str">
        <f t="shared" si="2"/>
        <v/>
      </c>
      <c r="AC22" s="188" t="str">
        <f t="shared" si="3"/>
        <v/>
      </c>
      <c r="AD22" s="177"/>
    </row>
    <row r="23" spans="1:30" x14ac:dyDescent="0.2">
      <c r="A23" s="199" t="s">
        <v>72</v>
      </c>
      <c r="B23" s="200">
        <v>2022</v>
      </c>
      <c r="C23" s="201" t="s">
        <v>582</v>
      </c>
      <c r="D23" s="202" t="s">
        <v>112</v>
      </c>
      <c r="E23" s="203" t="s">
        <v>690</v>
      </c>
      <c r="F23" s="202" t="s">
        <v>689</v>
      </c>
      <c r="G23" s="202" t="s">
        <v>1177</v>
      </c>
      <c r="H23" s="201" t="s">
        <v>388</v>
      </c>
      <c r="I23" s="202" t="s">
        <v>1178</v>
      </c>
      <c r="J23" s="202" t="s">
        <v>1178</v>
      </c>
      <c r="K23" s="202" t="s">
        <v>413</v>
      </c>
      <c r="L23" s="203" t="s">
        <v>1461</v>
      </c>
      <c r="M23" s="203" t="s">
        <v>1462</v>
      </c>
      <c r="N23" s="204" t="s">
        <v>366</v>
      </c>
      <c r="O23" s="203" t="s">
        <v>1387</v>
      </c>
      <c r="P23" s="204">
        <v>35</v>
      </c>
      <c r="Q23" s="202" t="s">
        <v>1451</v>
      </c>
      <c r="R23" s="202" t="s">
        <v>1452</v>
      </c>
      <c r="S23" s="205" t="s">
        <v>1463</v>
      </c>
      <c r="T23" s="206" t="s">
        <v>1653</v>
      </c>
      <c r="U23" s="207" t="s">
        <v>1464</v>
      </c>
      <c r="V23" s="177" t="s">
        <v>148</v>
      </c>
      <c r="W23" s="193">
        <v>35</v>
      </c>
      <c r="X23" s="193">
        <v>62514</v>
      </c>
      <c r="Y23" s="177" t="s">
        <v>1178</v>
      </c>
      <c r="Z23" s="177" t="s">
        <v>1177</v>
      </c>
      <c r="AA23" s="177" t="s">
        <v>1177</v>
      </c>
      <c r="AB23" s="188" t="e">
        <f t="shared" si="2"/>
        <v>#VALUE!</v>
      </c>
      <c r="AC23" s="188" t="str">
        <f t="shared" si="3"/>
        <v/>
      </c>
      <c r="AD23" s="172" t="s">
        <v>2623</v>
      </c>
    </row>
    <row r="24" spans="1:30" x14ac:dyDescent="0.2">
      <c r="A24" s="199" t="s">
        <v>72</v>
      </c>
      <c r="B24" s="200">
        <v>2022</v>
      </c>
      <c r="C24" s="201" t="s">
        <v>582</v>
      </c>
      <c r="D24" s="202" t="s">
        <v>112</v>
      </c>
      <c r="E24" s="203" t="s">
        <v>690</v>
      </c>
      <c r="F24" s="202" t="s">
        <v>689</v>
      </c>
      <c r="G24" s="202" t="s">
        <v>1177</v>
      </c>
      <c r="H24" s="201" t="s">
        <v>388</v>
      </c>
      <c r="I24" s="202" t="s">
        <v>1178</v>
      </c>
      <c r="J24" s="202" t="s">
        <v>1178</v>
      </c>
      <c r="K24" s="202" t="s">
        <v>413</v>
      </c>
      <c r="L24" s="203" t="s">
        <v>1461</v>
      </c>
      <c r="M24" s="203" t="s">
        <v>1462</v>
      </c>
      <c r="N24" s="204" t="s">
        <v>366</v>
      </c>
      <c r="O24" s="203" t="s">
        <v>1387</v>
      </c>
      <c r="P24" s="204">
        <v>35</v>
      </c>
      <c r="Q24" s="202" t="s">
        <v>1453</v>
      </c>
      <c r="R24" s="202" t="s">
        <v>1454</v>
      </c>
      <c r="S24" s="214" t="s">
        <v>388</v>
      </c>
      <c r="T24" s="215" t="s">
        <v>1454</v>
      </c>
      <c r="U24" s="207" t="s">
        <v>1464</v>
      </c>
      <c r="V24" s="177" t="s">
        <v>148</v>
      </c>
      <c r="W24" s="193">
        <v>35</v>
      </c>
      <c r="X24" s="193">
        <v>5063</v>
      </c>
      <c r="Y24" s="177" t="s">
        <v>1178</v>
      </c>
      <c r="Z24" s="177" t="s">
        <v>1177</v>
      </c>
      <c r="AA24" s="177" t="s">
        <v>1177</v>
      </c>
      <c r="AB24" s="188" t="e">
        <f t="shared" si="2"/>
        <v>#VALUE!</v>
      </c>
      <c r="AC24" s="188" t="str">
        <f t="shared" si="3"/>
        <v/>
      </c>
      <c r="AD24" s="172" t="s">
        <v>2982</v>
      </c>
    </row>
    <row r="25" spans="1:30" x14ac:dyDescent="0.2">
      <c r="A25" s="199" t="s">
        <v>72</v>
      </c>
      <c r="B25" s="200">
        <v>2022</v>
      </c>
      <c r="C25" s="201" t="s">
        <v>582</v>
      </c>
      <c r="D25" s="202" t="s">
        <v>112</v>
      </c>
      <c r="E25" s="203" t="s">
        <v>690</v>
      </c>
      <c r="F25" s="202" t="s">
        <v>689</v>
      </c>
      <c r="G25" s="202" t="s">
        <v>1177</v>
      </c>
      <c r="H25" s="201" t="s">
        <v>388</v>
      </c>
      <c r="I25" s="202" t="s">
        <v>1178</v>
      </c>
      <c r="J25" s="202" t="s">
        <v>1178</v>
      </c>
      <c r="K25" s="202" t="s">
        <v>413</v>
      </c>
      <c r="L25" s="203" t="s">
        <v>1461</v>
      </c>
      <c r="M25" s="203" t="s">
        <v>1462</v>
      </c>
      <c r="N25" s="204" t="s">
        <v>366</v>
      </c>
      <c r="O25" s="203" t="s">
        <v>1387</v>
      </c>
      <c r="P25" s="204">
        <v>35</v>
      </c>
      <c r="Q25" s="203" t="s">
        <v>1455</v>
      </c>
      <c r="R25" s="200">
        <v>133</v>
      </c>
      <c r="S25" s="205" t="s">
        <v>1463</v>
      </c>
      <c r="T25" s="206" t="s">
        <v>1653</v>
      </c>
      <c r="U25" s="207" t="s">
        <v>1464</v>
      </c>
      <c r="V25" s="177" t="s">
        <v>148</v>
      </c>
      <c r="W25" s="193">
        <v>35</v>
      </c>
      <c r="X25" s="193">
        <v>130</v>
      </c>
      <c r="Y25" s="177" t="s">
        <v>1178</v>
      </c>
      <c r="Z25" s="177" t="s">
        <v>1177</v>
      </c>
      <c r="AA25" s="177" t="s">
        <v>1177</v>
      </c>
      <c r="AB25" s="188" t="str">
        <f t="shared" si="2"/>
        <v/>
      </c>
      <c r="AC25" s="188" t="str">
        <f t="shared" si="3"/>
        <v/>
      </c>
      <c r="AD25" s="177"/>
    </row>
    <row r="26" spans="1:30" x14ac:dyDescent="0.2">
      <c r="A26" s="199" t="s">
        <v>72</v>
      </c>
      <c r="B26" s="200">
        <v>2022</v>
      </c>
      <c r="C26" s="201" t="s">
        <v>582</v>
      </c>
      <c r="D26" s="202" t="s">
        <v>112</v>
      </c>
      <c r="E26" s="203" t="s">
        <v>690</v>
      </c>
      <c r="F26" s="202" t="s">
        <v>689</v>
      </c>
      <c r="G26" s="202" t="s">
        <v>1177</v>
      </c>
      <c r="H26" s="201" t="s">
        <v>388</v>
      </c>
      <c r="I26" s="202" t="s">
        <v>1178</v>
      </c>
      <c r="J26" s="202" t="s">
        <v>1178</v>
      </c>
      <c r="K26" s="202" t="s">
        <v>413</v>
      </c>
      <c r="L26" s="202" t="s">
        <v>1465</v>
      </c>
      <c r="M26" s="203">
        <v>11</v>
      </c>
      <c r="N26" s="204" t="s">
        <v>366</v>
      </c>
      <c r="O26" s="203" t="s">
        <v>1387</v>
      </c>
      <c r="P26" s="204">
        <v>14</v>
      </c>
      <c r="Q26" s="202" t="s">
        <v>1448</v>
      </c>
      <c r="R26" s="200">
        <v>45</v>
      </c>
      <c r="S26" s="205" t="s">
        <v>1463</v>
      </c>
      <c r="T26" s="206" t="s">
        <v>1653</v>
      </c>
      <c r="U26" s="215" t="s">
        <v>1466</v>
      </c>
      <c r="V26" s="177" t="s">
        <v>148</v>
      </c>
      <c r="W26" s="193">
        <v>13</v>
      </c>
      <c r="X26" s="193">
        <v>45</v>
      </c>
      <c r="Y26" s="177" t="s">
        <v>1177</v>
      </c>
      <c r="Z26" s="177" t="s">
        <v>1177</v>
      </c>
      <c r="AA26" s="177" t="s">
        <v>1177</v>
      </c>
      <c r="AB26" s="188" t="str">
        <f t="shared" si="2"/>
        <v/>
      </c>
      <c r="AC26" s="188" t="str">
        <f t="shared" si="3"/>
        <v/>
      </c>
      <c r="AD26" s="172" t="s">
        <v>2722</v>
      </c>
    </row>
    <row r="27" spans="1:30" x14ac:dyDescent="0.2">
      <c r="A27" s="208" t="s">
        <v>72</v>
      </c>
      <c r="B27" s="209">
        <v>2022</v>
      </c>
      <c r="C27" s="210" t="s">
        <v>582</v>
      </c>
      <c r="D27" s="211" t="s">
        <v>112</v>
      </c>
      <c r="E27" s="212" t="s">
        <v>690</v>
      </c>
      <c r="F27" s="211" t="s">
        <v>689</v>
      </c>
      <c r="G27" s="211" t="s">
        <v>1177</v>
      </c>
      <c r="H27" s="210" t="s">
        <v>388</v>
      </c>
      <c r="I27" s="211" t="s">
        <v>1178</v>
      </c>
      <c r="J27" s="211" t="s">
        <v>1178</v>
      </c>
      <c r="K27" s="211" t="s">
        <v>413</v>
      </c>
      <c r="L27" s="211" t="s">
        <v>1465</v>
      </c>
      <c r="M27" s="212">
        <v>11</v>
      </c>
      <c r="N27" s="213" t="s">
        <v>366</v>
      </c>
      <c r="O27" s="212" t="s">
        <v>1387</v>
      </c>
      <c r="P27" s="213">
        <v>14</v>
      </c>
      <c r="Q27" s="211" t="s">
        <v>1449</v>
      </c>
      <c r="R27" s="209">
        <v>45</v>
      </c>
      <c r="S27" s="214" t="s">
        <v>388</v>
      </c>
      <c r="T27" s="206" t="s">
        <v>1653</v>
      </c>
      <c r="U27" s="215" t="s">
        <v>1466</v>
      </c>
      <c r="V27" s="177" t="s">
        <v>148</v>
      </c>
      <c r="W27" s="193">
        <v>13</v>
      </c>
      <c r="X27" s="193">
        <v>45</v>
      </c>
      <c r="Y27" s="177" t="s">
        <v>1177</v>
      </c>
      <c r="Z27" s="177" t="s">
        <v>1177</v>
      </c>
      <c r="AA27" s="177" t="s">
        <v>1177</v>
      </c>
      <c r="AB27" s="188" t="str">
        <f t="shared" si="2"/>
        <v/>
      </c>
      <c r="AC27" s="188" t="str">
        <f t="shared" si="3"/>
        <v/>
      </c>
      <c r="AD27" s="172" t="s">
        <v>2722</v>
      </c>
    </row>
    <row r="28" spans="1:30" x14ac:dyDescent="0.2">
      <c r="A28" s="199" t="s">
        <v>72</v>
      </c>
      <c r="B28" s="200">
        <v>2022</v>
      </c>
      <c r="C28" s="201" t="s">
        <v>582</v>
      </c>
      <c r="D28" s="202" t="s">
        <v>112</v>
      </c>
      <c r="E28" s="203" t="s">
        <v>690</v>
      </c>
      <c r="F28" s="202" t="s">
        <v>689</v>
      </c>
      <c r="G28" s="202" t="s">
        <v>1177</v>
      </c>
      <c r="H28" s="201" t="s">
        <v>388</v>
      </c>
      <c r="I28" s="202" t="s">
        <v>1178</v>
      </c>
      <c r="J28" s="202" t="s">
        <v>1178</v>
      </c>
      <c r="K28" s="202" t="s">
        <v>413</v>
      </c>
      <c r="L28" s="202" t="s">
        <v>1465</v>
      </c>
      <c r="M28" s="203">
        <v>11</v>
      </c>
      <c r="N28" s="204" t="s">
        <v>366</v>
      </c>
      <c r="O28" s="203" t="s">
        <v>1387</v>
      </c>
      <c r="P28" s="204">
        <v>14</v>
      </c>
      <c r="Q28" s="202" t="s">
        <v>1451</v>
      </c>
      <c r="R28" s="202" t="s">
        <v>1452</v>
      </c>
      <c r="S28" s="205" t="s">
        <v>1463</v>
      </c>
      <c r="T28" s="206" t="s">
        <v>1653</v>
      </c>
      <c r="U28" s="215" t="s">
        <v>1466</v>
      </c>
      <c r="V28" s="177" t="s">
        <v>148</v>
      </c>
      <c r="W28" s="193">
        <v>13</v>
      </c>
      <c r="X28" s="193">
        <v>13016</v>
      </c>
      <c r="Y28" s="177" t="s">
        <v>1177</v>
      </c>
      <c r="Z28" s="177" t="s">
        <v>1177</v>
      </c>
      <c r="AA28" s="177" t="s">
        <v>1177</v>
      </c>
      <c r="AB28" s="188" t="e">
        <f t="shared" si="2"/>
        <v>#VALUE!</v>
      </c>
      <c r="AC28" s="188" t="str">
        <f t="shared" si="3"/>
        <v/>
      </c>
      <c r="AD28" s="172" t="s">
        <v>2723</v>
      </c>
    </row>
    <row r="29" spans="1:30" x14ac:dyDescent="0.2">
      <c r="A29" s="199" t="s">
        <v>72</v>
      </c>
      <c r="B29" s="200">
        <v>2022</v>
      </c>
      <c r="C29" s="201" t="s">
        <v>582</v>
      </c>
      <c r="D29" s="202" t="s">
        <v>112</v>
      </c>
      <c r="E29" s="203" t="s">
        <v>690</v>
      </c>
      <c r="F29" s="202" t="s">
        <v>689</v>
      </c>
      <c r="G29" s="202" t="s">
        <v>1177</v>
      </c>
      <c r="H29" s="201" t="s">
        <v>388</v>
      </c>
      <c r="I29" s="202" t="s">
        <v>1178</v>
      </c>
      <c r="J29" s="202" t="s">
        <v>1178</v>
      </c>
      <c r="K29" s="202" t="s">
        <v>413</v>
      </c>
      <c r="L29" s="202" t="s">
        <v>1465</v>
      </c>
      <c r="M29" s="203">
        <v>11</v>
      </c>
      <c r="N29" s="204" t="s">
        <v>366</v>
      </c>
      <c r="O29" s="203" t="s">
        <v>1387</v>
      </c>
      <c r="P29" s="204">
        <v>14</v>
      </c>
      <c r="Q29" s="202" t="s">
        <v>1453</v>
      </c>
      <c r="R29" s="202" t="s">
        <v>1454</v>
      </c>
      <c r="S29" s="214" t="s">
        <v>388</v>
      </c>
      <c r="T29" s="215" t="s">
        <v>1454</v>
      </c>
      <c r="U29" s="215" t="s">
        <v>1466</v>
      </c>
      <c r="V29" s="177" t="s">
        <v>148</v>
      </c>
      <c r="W29" s="193">
        <v>13</v>
      </c>
      <c r="X29" s="193">
        <v>1359</v>
      </c>
      <c r="Y29" s="177" t="s">
        <v>1177</v>
      </c>
      <c r="Z29" s="177" t="s">
        <v>1177</v>
      </c>
      <c r="AA29" s="177" t="s">
        <v>1177</v>
      </c>
      <c r="AB29" s="188" t="e">
        <f t="shared" si="2"/>
        <v>#VALUE!</v>
      </c>
      <c r="AC29" s="188" t="str">
        <f t="shared" si="3"/>
        <v/>
      </c>
      <c r="AD29" s="172" t="s">
        <v>2982</v>
      </c>
    </row>
    <row r="30" spans="1:30" x14ac:dyDescent="0.2">
      <c r="A30" s="199" t="s">
        <v>72</v>
      </c>
      <c r="B30" s="200">
        <v>2022</v>
      </c>
      <c r="C30" s="201" t="s">
        <v>582</v>
      </c>
      <c r="D30" s="202" t="s">
        <v>112</v>
      </c>
      <c r="E30" s="203" t="s">
        <v>690</v>
      </c>
      <c r="F30" s="202" t="s">
        <v>689</v>
      </c>
      <c r="G30" s="202" t="s">
        <v>1177</v>
      </c>
      <c r="H30" s="201" t="s">
        <v>388</v>
      </c>
      <c r="I30" s="202" t="s">
        <v>1178</v>
      </c>
      <c r="J30" s="202" t="s">
        <v>1178</v>
      </c>
      <c r="K30" s="202" t="s">
        <v>413</v>
      </c>
      <c r="L30" s="202" t="s">
        <v>1465</v>
      </c>
      <c r="M30" s="203">
        <v>11</v>
      </c>
      <c r="N30" s="204" t="s">
        <v>366</v>
      </c>
      <c r="O30" s="203" t="s">
        <v>1387</v>
      </c>
      <c r="P30" s="204">
        <v>14</v>
      </c>
      <c r="Q30" s="203" t="s">
        <v>1455</v>
      </c>
      <c r="R30" s="200">
        <v>45</v>
      </c>
      <c r="S30" s="205" t="s">
        <v>1463</v>
      </c>
      <c r="T30" s="206" t="s">
        <v>1653</v>
      </c>
      <c r="U30" s="215" t="s">
        <v>1466</v>
      </c>
      <c r="V30" s="177" t="s">
        <v>148</v>
      </c>
      <c r="W30" s="193">
        <v>13</v>
      </c>
      <c r="X30" s="193">
        <v>34</v>
      </c>
      <c r="Y30" s="177" t="s">
        <v>1177</v>
      </c>
      <c r="Z30" s="177" t="s">
        <v>1177</v>
      </c>
      <c r="AA30" s="177" t="s">
        <v>1177</v>
      </c>
      <c r="AB30" s="188" t="str">
        <f t="shared" si="2"/>
        <v>X</v>
      </c>
      <c r="AC30" s="188" t="str">
        <f t="shared" si="3"/>
        <v/>
      </c>
      <c r="AD30" s="172" t="s">
        <v>2810</v>
      </c>
    </row>
    <row r="31" spans="1:30" x14ac:dyDescent="0.2">
      <c r="A31" s="199" t="s">
        <v>72</v>
      </c>
      <c r="B31" s="200">
        <v>2022</v>
      </c>
      <c r="C31" s="201" t="s">
        <v>582</v>
      </c>
      <c r="D31" s="202" t="s">
        <v>112</v>
      </c>
      <c r="E31" s="203" t="s">
        <v>690</v>
      </c>
      <c r="F31" s="202" t="s">
        <v>689</v>
      </c>
      <c r="G31" s="202" t="s">
        <v>1177</v>
      </c>
      <c r="H31" s="201" t="s">
        <v>388</v>
      </c>
      <c r="I31" s="202" t="s">
        <v>1178</v>
      </c>
      <c r="J31" s="202" t="s">
        <v>1178</v>
      </c>
      <c r="K31" s="202" t="s">
        <v>413</v>
      </c>
      <c r="L31" s="202" t="s">
        <v>1877</v>
      </c>
      <c r="M31" s="203" t="s">
        <v>1462</v>
      </c>
      <c r="N31" s="204" t="s">
        <v>366</v>
      </c>
      <c r="O31" s="203" t="s">
        <v>1387</v>
      </c>
      <c r="P31" s="204">
        <v>31</v>
      </c>
      <c r="Q31" s="202" t="s">
        <v>1448</v>
      </c>
      <c r="R31" s="200">
        <v>80</v>
      </c>
      <c r="S31" s="205" t="s">
        <v>1463</v>
      </c>
      <c r="T31" s="206" t="s">
        <v>1653</v>
      </c>
      <c r="U31" s="207" t="s">
        <v>1467</v>
      </c>
      <c r="V31" s="177" t="s">
        <v>148</v>
      </c>
      <c r="W31" s="193">
        <v>37</v>
      </c>
      <c r="X31" s="193">
        <v>94</v>
      </c>
      <c r="Y31" s="177" t="s">
        <v>1177</v>
      </c>
      <c r="Z31" s="177" t="s">
        <v>1177</v>
      </c>
      <c r="AA31" s="177" t="s">
        <v>1177</v>
      </c>
      <c r="AB31" s="188" t="str">
        <f t="shared" si="2"/>
        <v/>
      </c>
      <c r="AC31" s="188" t="str">
        <f t="shared" si="3"/>
        <v/>
      </c>
      <c r="AD31" s="177"/>
    </row>
    <row r="32" spans="1:30" x14ac:dyDescent="0.2">
      <c r="A32" s="208" t="s">
        <v>72</v>
      </c>
      <c r="B32" s="209">
        <v>2022</v>
      </c>
      <c r="C32" s="210" t="s">
        <v>582</v>
      </c>
      <c r="D32" s="211" t="s">
        <v>112</v>
      </c>
      <c r="E32" s="212" t="s">
        <v>690</v>
      </c>
      <c r="F32" s="211" t="s">
        <v>689</v>
      </c>
      <c r="G32" s="211" t="s">
        <v>1177</v>
      </c>
      <c r="H32" s="210" t="s">
        <v>388</v>
      </c>
      <c r="I32" s="211" t="s">
        <v>1178</v>
      </c>
      <c r="J32" s="211" t="s">
        <v>1178</v>
      </c>
      <c r="K32" s="211" t="s">
        <v>413</v>
      </c>
      <c r="L32" s="202" t="s">
        <v>1877</v>
      </c>
      <c r="M32" s="212" t="s">
        <v>1462</v>
      </c>
      <c r="N32" s="213" t="s">
        <v>366</v>
      </c>
      <c r="O32" s="212" t="s">
        <v>1387</v>
      </c>
      <c r="P32" s="213">
        <v>31</v>
      </c>
      <c r="Q32" s="211" t="s">
        <v>1449</v>
      </c>
      <c r="R32" s="209">
        <v>80</v>
      </c>
      <c r="S32" s="205" t="s">
        <v>1450</v>
      </c>
      <c r="T32" s="206" t="s">
        <v>1653</v>
      </c>
      <c r="U32" s="207" t="s">
        <v>1467</v>
      </c>
      <c r="V32" s="177" t="s">
        <v>148</v>
      </c>
      <c r="W32" s="193">
        <v>37</v>
      </c>
      <c r="X32" s="193">
        <v>100</v>
      </c>
      <c r="Y32" s="177" t="s">
        <v>1178</v>
      </c>
      <c r="Z32" s="177" t="s">
        <v>1177</v>
      </c>
      <c r="AA32" s="177" t="s">
        <v>1177</v>
      </c>
      <c r="AB32" s="188" t="str">
        <f t="shared" si="2"/>
        <v/>
      </c>
      <c r="AC32" s="188" t="str">
        <f t="shared" si="3"/>
        <v/>
      </c>
      <c r="AD32" s="177"/>
    </row>
    <row r="33" spans="1:30" x14ac:dyDescent="0.2">
      <c r="A33" s="199" t="s">
        <v>72</v>
      </c>
      <c r="B33" s="200">
        <v>2022</v>
      </c>
      <c r="C33" s="201" t="s">
        <v>582</v>
      </c>
      <c r="D33" s="202" t="s">
        <v>112</v>
      </c>
      <c r="E33" s="203" t="s">
        <v>690</v>
      </c>
      <c r="F33" s="202" t="s">
        <v>689</v>
      </c>
      <c r="G33" s="202" t="s">
        <v>1177</v>
      </c>
      <c r="H33" s="201" t="s">
        <v>388</v>
      </c>
      <c r="I33" s="202" t="s">
        <v>1178</v>
      </c>
      <c r="J33" s="202" t="s">
        <v>1178</v>
      </c>
      <c r="K33" s="202" t="s">
        <v>413</v>
      </c>
      <c r="L33" s="202" t="s">
        <v>1877</v>
      </c>
      <c r="M33" s="203" t="s">
        <v>1462</v>
      </c>
      <c r="N33" s="204" t="s">
        <v>366</v>
      </c>
      <c r="O33" s="203" t="s">
        <v>1387</v>
      </c>
      <c r="P33" s="204">
        <v>31</v>
      </c>
      <c r="Q33" s="202" t="s">
        <v>1451</v>
      </c>
      <c r="R33" s="202" t="s">
        <v>1452</v>
      </c>
      <c r="S33" s="205" t="s">
        <v>1463</v>
      </c>
      <c r="T33" s="206" t="s">
        <v>1653</v>
      </c>
      <c r="U33" s="207" t="s">
        <v>1467</v>
      </c>
      <c r="V33" s="177" t="s">
        <v>148</v>
      </c>
      <c r="W33" s="193">
        <v>37</v>
      </c>
      <c r="X33" s="193">
        <v>51588</v>
      </c>
      <c r="Y33" s="177" t="s">
        <v>1178</v>
      </c>
      <c r="Z33" s="177" t="s">
        <v>1177</v>
      </c>
      <c r="AA33" s="177" t="s">
        <v>1177</v>
      </c>
      <c r="AB33" s="188" t="e">
        <f t="shared" si="2"/>
        <v>#VALUE!</v>
      </c>
      <c r="AC33" s="188" t="str">
        <f t="shared" si="3"/>
        <v/>
      </c>
      <c r="AD33" s="172" t="s">
        <v>2623</v>
      </c>
    </row>
    <row r="34" spans="1:30" x14ac:dyDescent="0.2">
      <c r="A34" s="199" t="s">
        <v>72</v>
      </c>
      <c r="B34" s="200">
        <v>2022</v>
      </c>
      <c r="C34" s="201" t="s">
        <v>582</v>
      </c>
      <c r="D34" s="202" t="s">
        <v>112</v>
      </c>
      <c r="E34" s="203" t="s">
        <v>690</v>
      </c>
      <c r="F34" s="202" t="s">
        <v>689</v>
      </c>
      <c r="G34" s="202" t="s">
        <v>1177</v>
      </c>
      <c r="H34" s="201" t="s">
        <v>388</v>
      </c>
      <c r="I34" s="202" t="s">
        <v>1178</v>
      </c>
      <c r="J34" s="202" t="s">
        <v>1178</v>
      </c>
      <c r="K34" s="202" t="s">
        <v>413</v>
      </c>
      <c r="L34" s="202" t="s">
        <v>1877</v>
      </c>
      <c r="M34" s="203" t="s">
        <v>1462</v>
      </c>
      <c r="N34" s="204" t="s">
        <v>366</v>
      </c>
      <c r="O34" s="203" t="s">
        <v>1387</v>
      </c>
      <c r="P34" s="204">
        <v>31</v>
      </c>
      <c r="Q34" s="203" t="s">
        <v>1455</v>
      </c>
      <c r="R34" s="200">
        <v>80</v>
      </c>
      <c r="S34" s="205" t="s">
        <v>1463</v>
      </c>
      <c r="T34" s="206" t="s">
        <v>1653</v>
      </c>
      <c r="U34" s="207" t="s">
        <v>1467</v>
      </c>
      <c r="V34" s="177" t="s">
        <v>148</v>
      </c>
      <c r="W34" s="193">
        <v>37</v>
      </c>
      <c r="X34" s="193">
        <v>94</v>
      </c>
      <c r="Y34" s="177" t="s">
        <v>1178</v>
      </c>
      <c r="Z34" s="177" t="s">
        <v>1177</v>
      </c>
      <c r="AA34" s="177" t="s">
        <v>1177</v>
      </c>
      <c r="AB34" s="188" t="str">
        <f t="shared" si="2"/>
        <v/>
      </c>
      <c r="AC34" s="188" t="str">
        <f t="shared" si="3"/>
        <v/>
      </c>
      <c r="AD34" s="177"/>
    </row>
    <row r="35" spans="1:30" x14ac:dyDescent="0.2">
      <c r="A35" s="199" t="s">
        <v>72</v>
      </c>
      <c r="B35" s="200">
        <v>2022</v>
      </c>
      <c r="C35" s="201" t="s">
        <v>582</v>
      </c>
      <c r="D35" s="202" t="s">
        <v>112</v>
      </c>
      <c r="E35" s="203" t="s">
        <v>1468</v>
      </c>
      <c r="F35" s="202" t="s">
        <v>696</v>
      </c>
      <c r="G35" s="202" t="s">
        <v>1177</v>
      </c>
      <c r="H35" s="201" t="s">
        <v>388</v>
      </c>
      <c r="I35" s="202" t="s">
        <v>1178</v>
      </c>
      <c r="J35" s="202" t="s">
        <v>1178</v>
      </c>
      <c r="K35" s="202" t="s">
        <v>413</v>
      </c>
      <c r="L35" s="202" t="s">
        <v>1884</v>
      </c>
      <c r="M35" s="203">
        <v>3</v>
      </c>
      <c r="N35" s="204" t="s">
        <v>366</v>
      </c>
      <c r="O35" s="202" t="s">
        <v>1389</v>
      </c>
      <c r="P35" s="204">
        <v>7</v>
      </c>
      <c r="Q35" s="164" t="s">
        <v>1469</v>
      </c>
      <c r="R35" s="190">
        <v>7</v>
      </c>
      <c r="S35" s="9" t="s">
        <v>1470</v>
      </c>
      <c r="T35" s="511" t="s">
        <v>1878</v>
      </c>
      <c r="U35" s="215"/>
      <c r="V35" s="177" t="s">
        <v>148</v>
      </c>
      <c r="W35" s="193">
        <v>12</v>
      </c>
      <c r="X35" s="193">
        <v>4</v>
      </c>
      <c r="Y35" s="177" t="s">
        <v>1178</v>
      </c>
      <c r="Z35" s="177" t="s">
        <v>1178</v>
      </c>
      <c r="AA35" s="177" t="s">
        <v>1177</v>
      </c>
      <c r="AB35" s="188" t="str">
        <f t="shared" si="2"/>
        <v>X</v>
      </c>
      <c r="AC35" s="188" t="str">
        <f t="shared" si="3"/>
        <v>X</v>
      </c>
      <c r="AD35" s="172" t="s">
        <v>2751</v>
      </c>
    </row>
    <row r="36" spans="1:30" x14ac:dyDescent="0.2">
      <c r="A36" s="208" t="s">
        <v>72</v>
      </c>
      <c r="B36" s="209">
        <v>2022</v>
      </c>
      <c r="C36" s="210" t="s">
        <v>582</v>
      </c>
      <c r="D36" s="211" t="s">
        <v>112</v>
      </c>
      <c r="E36" s="212" t="s">
        <v>1468</v>
      </c>
      <c r="F36" s="211" t="s">
        <v>696</v>
      </c>
      <c r="G36" s="211" t="s">
        <v>1177</v>
      </c>
      <c r="H36" s="210" t="s">
        <v>388</v>
      </c>
      <c r="I36" s="211" t="s">
        <v>1178</v>
      </c>
      <c r="J36" s="211" t="s">
        <v>1178</v>
      </c>
      <c r="K36" s="211" t="s">
        <v>413</v>
      </c>
      <c r="L36" s="202" t="s">
        <v>1884</v>
      </c>
      <c r="M36" s="212">
        <v>3</v>
      </c>
      <c r="N36" s="213" t="s">
        <v>366</v>
      </c>
      <c r="O36" s="211" t="s">
        <v>1389</v>
      </c>
      <c r="P36" s="213">
        <v>7</v>
      </c>
      <c r="Q36" s="162" t="s">
        <v>1449</v>
      </c>
      <c r="R36" s="162">
        <v>14</v>
      </c>
      <c r="S36" s="9" t="s">
        <v>1892</v>
      </c>
      <c r="T36" s="511" t="s">
        <v>1878</v>
      </c>
      <c r="U36" s="215"/>
      <c r="V36" s="177" t="s">
        <v>148</v>
      </c>
      <c r="W36" s="193">
        <v>12</v>
      </c>
      <c r="X36" s="193">
        <v>9</v>
      </c>
      <c r="Y36" s="177" t="s">
        <v>1178</v>
      </c>
      <c r="Z36" s="177" t="s">
        <v>1178</v>
      </c>
      <c r="AA36" s="177" t="s">
        <v>1177</v>
      </c>
      <c r="AB36" s="188" t="str">
        <f t="shared" si="2"/>
        <v>X</v>
      </c>
      <c r="AC36" s="188" t="str">
        <f t="shared" si="3"/>
        <v>X</v>
      </c>
      <c r="AD36" s="172" t="s">
        <v>2751</v>
      </c>
    </row>
    <row r="37" spans="1:30" x14ac:dyDescent="0.2">
      <c r="A37" s="199" t="s">
        <v>72</v>
      </c>
      <c r="B37" s="200">
        <v>2022</v>
      </c>
      <c r="C37" s="201" t="s">
        <v>582</v>
      </c>
      <c r="D37" s="202" t="s">
        <v>112</v>
      </c>
      <c r="E37" s="203" t="s">
        <v>1468</v>
      </c>
      <c r="F37" s="202" t="s">
        <v>696</v>
      </c>
      <c r="G37" s="202" t="s">
        <v>1177</v>
      </c>
      <c r="H37" s="201" t="s">
        <v>388</v>
      </c>
      <c r="I37" s="202" t="s">
        <v>1178</v>
      </c>
      <c r="J37" s="202" t="s">
        <v>1178</v>
      </c>
      <c r="K37" s="202" t="s">
        <v>413</v>
      </c>
      <c r="L37" s="202" t="s">
        <v>1884</v>
      </c>
      <c r="M37" s="203">
        <v>3</v>
      </c>
      <c r="N37" s="204" t="s">
        <v>366</v>
      </c>
      <c r="O37" s="202" t="s">
        <v>1389</v>
      </c>
      <c r="P37" s="204">
        <v>7</v>
      </c>
      <c r="Q37" s="164" t="s">
        <v>1471</v>
      </c>
      <c r="R37" s="512" t="s">
        <v>1845</v>
      </c>
      <c r="S37" s="9" t="s">
        <v>1893</v>
      </c>
      <c r="T37" s="511" t="s">
        <v>1878</v>
      </c>
      <c r="U37" s="215" t="s">
        <v>1864</v>
      </c>
      <c r="V37" s="177" t="s">
        <v>148</v>
      </c>
      <c r="W37" s="193">
        <v>12</v>
      </c>
      <c r="X37" s="193">
        <v>2</v>
      </c>
      <c r="Y37" s="177" t="s">
        <v>1178</v>
      </c>
      <c r="Z37" s="177" t="s">
        <v>1178</v>
      </c>
      <c r="AA37" s="177" t="s">
        <v>1177</v>
      </c>
      <c r="AB37" s="188" t="e">
        <f t="shared" si="2"/>
        <v>#VALUE!</v>
      </c>
      <c r="AC37" s="188" t="str">
        <f t="shared" si="3"/>
        <v>X</v>
      </c>
      <c r="AD37" s="172" t="s">
        <v>2751</v>
      </c>
    </row>
    <row r="38" spans="1:30" x14ac:dyDescent="0.2">
      <c r="A38" s="199" t="s">
        <v>72</v>
      </c>
      <c r="B38" s="200">
        <v>2022</v>
      </c>
      <c r="C38" s="201" t="s">
        <v>582</v>
      </c>
      <c r="D38" s="202" t="s">
        <v>112</v>
      </c>
      <c r="E38" s="203" t="s">
        <v>1468</v>
      </c>
      <c r="F38" s="202" t="s">
        <v>696</v>
      </c>
      <c r="G38" s="202" t="s">
        <v>1177</v>
      </c>
      <c r="H38" s="201" t="s">
        <v>388</v>
      </c>
      <c r="I38" s="202" t="s">
        <v>1178</v>
      </c>
      <c r="J38" s="202" t="s">
        <v>1178</v>
      </c>
      <c r="K38" s="202" t="s">
        <v>413</v>
      </c>
      <c r="L38" s="202" t="s">
        <v>1884</v>
      </c>
      <c r="M38" s="203">
        <v>3</v>
      </c>
      <c r="N38" s="204" t="s">
        <v>366</v>
      </c>
      <c r="O38" s="202" t="s">
        <v>1389</v>
      </c>
      <c r="P38" s="204">
        <v>7</v>
      </c>
      <c r="Q38" s="164" t="s">
        <v>1451</v>
      </c>
      <c r="R38" s="164" t="s">
        <v>1452</v>
      </c>
      <c r="S38" s="21" t="s">
        <v>1893</v>
      </c>
      <c r="T38" s="511" t="s">
        <v>1878</v>
      </c>
      <c r="U38" s="215"/>
      <c r="V38" s="177" t="s">
        <v>148</v>
      </c>
      <c r="W38" s="193">
        <v>12</v>
      </c>
      <c r="X38" s="193">
        <v>240</v>
      </c>
      <c r="Y38" s="177" t="s">
        <v>1178</v>
      </c>
      <c r="Z38" s="177" t="s">
        <v>1178</v>
      </c>
      <c r="AA38" s="177" t="s">
        <v>1177</v>
      </c>
      <c r="AB38" s="188" t="e">
        <f t="shared" si="2"/>
        <v>#VALUE!</v>
      </c>
      <c r="AC38" s="188" t="str">
        <f t="shared" si="3"/>
        <v>X</v>
      </c>
      <c r="AD38" s="172" t="s">
        <v>2752</v>
      </c>
    </row>
    <row r="39" spans="1:30" s="47" customFormat="1" x14ac:dyDescent="0.2">
      <c r="A39" s="199" t="s">
        <v>72</v>
      </c>
      <c r="B39" s="200">
        <v>2022</v>
      </c>
      <c r="C39" s="201" t="s">
        <v>582</v>
      </c>
      <c r="D39" s="202" t="s">
        <v>112</v>
      </c>
      <c r="E39" s="203" t="s">
        <v>1473</v>
      </c>
      <c r="F39" s="202" t="s">
        <v>700</v>
      </c>
      <c r="G39" s="202" t="s">
        <v>1177</v>
      </c>
      <c r="H39" s="201" t="s">
        <v>388</v>
      </c>
      <c r="I39" s="202" t="s">
        <v>1178</v>
      </c>
      <c r="J39" s="202" t="s">
        <v>1178</v>
      </c>
      <c r="K39" s="202" t="s">
        <v>413</v>
      </c>
      <c r="L39" s="203" t="s">
        <v>1461</v>
      </c>
      <c r="M39" s="203" t="s">
        <v>1474</v>
      </c>
      <c r="N39" s="204" t="s">
        <v>366</v>
      </c>
      <c r="O39" s="202" t="s">
        <v>1395</v>
      </c>
      <c r="P39" s="204">
        <v>22</v>
      </c>
      <c r="Q39" s="202" t="s">
        <v>1469</v>
      </c>
      <c r="R39" s="513">
        <v>53</v>
      </c>
      <c r="S39" s="514" t="s">
        <v>1475</v>
      </c>
      <c r="T39" s="515" t="s">
        <v>1879</v>
      </c>
      <c r="U39" s="215"/>
      <c r="V39" s="177" t="s">
        <v>148</v>
      </c>
      <c r="W39" s="193">
        <v>18</v>
      </c>
      <c r="X39" s="193">
        <v>48</v>
      </c>
      <c r="Y39" s="177" t="s">
        <v>1178</v>
      </c>
      <c r="Z39" s="177" t="s">
        <v>1177</v>
      </c>
      <c r="AA39" s="177" t="s">
        <v>1177</v>
      </c>
      <c r="AB39" s="188" t="str">
        <f t="shared" si="2"/>
        <v/>
      </c>
      <c r="AC39" s="188" t="str">
        <f t="shared" si="3"/>
        <v/>
      </c>
      <c r="AD39" s="177"/>
    </row>
    <row r="40" spans="1:30" x14ac:dyDescent="0.2">
      <c r="A40" s="208" t="s">
        <v>72</v>
      </c>
      <c r="B40" s="209">
        <v>2022</v>
      </c>
      <c r="C40" s="210" t="s">
        <v>582</v>
      </c>
      <c r="D40" s="211" t="s">
        <v>112</v>
      </c>
      <c r="E40" s="212" t="s">
        <v>1473</v>
      </c>
      <c r="F40" s="211" t="s">
        <v>700</v>
      </c>
      <c r="G40" s="211" t="s">
        <v>1177</v>
      </c>
      <c r="H40" s="210" t="s">
        <v>388</v>
      </c>
      <c r="I40" s="211" t="s">
        <v>1178</v>
      </c>
      <c r="J40" s="211" t="s">
        <v>1178</v>
      </c>
      <c r="K40" s="211" t="s">
        <v>413</v>
      </c>
      <c r="L40" s="212" t="s">
        <v>1461</v>
      </c>
      <c r="M40" s="212" t="s">
        <v>1474</v>
      </c>
      <c r="N40" s="213" t="s">
        <v>366</v>
      </c>
      <c r="O40" s="211" t="s">
        <v>1395</v>
      </c>
      <c r="P40" s="213">
        <v>22</v>
      </c>
      <c r="Q40" s="211" t="s">
        <v>1449</v>
      </c>
      <c r="R40" s="214">
        <v>106</v>
      </c>
      <c r="S40" s="514" t="s">
        <v>388</v>
      </c>
      <c r="T40" s="515" t="s">
        <v>1879</v>
      </c>
      <c r="U40" s="215"/>
      <c r="V40" s="177" t="s">
        <v>148</v>
      </c>
      <c r="W40" s="193">
        <v>18</v>
      </c>
      <c r="X40" s="193">
        <v>65</v>
      </c>
      <c r="Y40" s="177" t="s">
        <v>1178</v>
      </c>
      <c r="Z40" s="177" t="s">
        <v>1177</v>
      </c>
      <c r="AA40" s="177" t="s">
        <v>1177</v>
      </c>
      <c r="AB40" s="188" t="str">
        <f t="shared" si="2"/>
        <v>X</v>
      </c>
      <c r="AC40" s="188" t="str">
        <f t="shared" si="3"/>
        <v/>
      </c>
      <c r="AD40" s="516" t="s">
        <v>2959</v>
      </c>
    </row>
    <row r="41" spans="1:30" x14ac:dyDescent="0.2">
      <c r="A41" s="199" t="s">
        <v>72</v>
      </c>
      <c r="B41" s="200">
        <v>2022</v>
      </c>
      <c r="C41" s="201" t="s">
        <v>582</v>
      </c>
      <c r="D41" s="202" t="s">
        <v>112</v>
      </c>
      <c r="E41" s="203" t="s">
        <v>1473</v>
      </c>
      <c r="F41" s="202" t="s">
        <v>700</v>
      </c>
      <c r="G41" s="202" t="s">
        <v>1177</v>
      </c>
      <c r="H41" s="201" t="s">
        <v>388</v>
      </c>
      <c r="I41" s="202" t="s">
        <v>1178</v>
      </c>
      <c r="J41" s="202" t="s">
        <v>1178</v>
      </c>
      <c r="K41" s="202" t="s">
        <v>413</v>
      </c>
      <c r="L41" s="203" t="s">
        <v>1461</v>
      </c>
      <c r="M41" s="203" t="s">
        <v>1474</v>
      </c>
      <c r="N41" s="204" t="s">
        <v>366</v>
      </c>
      <c r="O41" s="202" t="s">
        <v>1395</v>
      </c>
      <c r="P41" s="204">
        <v>22</v>
      </c>
      <c r="Q41" s="202" t="s">
        <v>1471</v>
      </c>
      <c r="R41" s="517" t="s">
        <v>1845</v>
      </c>
      <c r="S41" s="514" t="s">
        <v>1645</v>
      </c>
      <c r="T41" s="515" t="s">
        <v>1879</v>
      </c>
      <c r="U41" s="215" t="s">
        <v>1864</v>
      </c>
      <c r="V41" s="177" t="s">
        <v>148</v>
      </c>
      <c r="W41" s="193">
        <v>18</v>
      </c>
      <c r="X41" s="193">
        <v>27</v>
      </c>
      <c r="Y41" s="177" t="s">
        <v>1178</v>
      </c>
      <c r="Z41" s="177" t="s">
        <v>1177</v>
      </c>
      <c r="AA41" s="177" t="s">
        <v>1177</v>
      </c>
      <c r="AB41" s="188" t="e">
        <f t="shared" si="2"/>
        <v>#VALUE!</v>
      </c>
      <c r="AC41" s="188" t="str">
        <f t="shared" si="3"/>
        <v/>
      </c>
      <c r="AD41" s="177"/>
    </row>
    <row r="42" spans="1:30" x14ac:dyDescent="0.2">
      <c r="A42" s="199" t="s">
        <v>72</v>
      </c>
      <c r="B42" s="200">
        <v>2022</v>
      </c>
      <c r="C42" s="201" t="s">
        <v>582</v>
      </c>
      <c r="D42" s="202" t="s">
        <v>112</v>
      </c>
      <c r="E42" s="203" t="s">
        <v>1473</v>
      </c>
      <c r="F42" s="202" t="s">
        <v>700</v>
      </c>
      <c r="G42" s="202" t="s">
        <v>1177</v>
      </c>
      <c r="H42" s="201" t="s">
        <v>388</v>
      </c>
      <c r="I42" s="202" t="s">
        <v>1178</v>
      </c>
      <c r="J42" s="202" t="s">
        <v>1178</v>
      </c>
      <c r="K42" s="202" t="s">
        <v>413</v>
      </c>
      <c r="L42" s="203" t="s">
        <v>1461</v>
      </c>
      <c r="M42" s="203" t="s">
        <v>1474</v>
      </c>
      <c r="N42" s="204" t="s">
        <v>366</v>
      </c>
      <c r="O42" s="202" t="s">
        <v>1395</v>
      </c>
      <c r="P42" s="204">
        <v>22</v>
      </c>
      <c r="Q42" s="202" t="s">
        <v>1451</v>
      </c>
      <c r="R42" s="518" t="s">
        <v>1452</v>
      </c>
      <c r="S42" s="514" t="s">
        <v>1645</v>
      </c>
      <c r="T42" s="515" t="s">
        <v>1879</v>
      </c>
      <c r="U42" s="215"/>
      <c r="V42" s="177" t="s">
        <v>148</v>
      </c>
      <c r="W42" s="193">
        <v>18</v>
      </c>
      <c r="X42" s="193">
        <v>11267</v>
      </c>
      <c r="Y42" s="177" t="s">
        <v>1178</v>
      </c>
      <c r="Z42" s="177" t="s">
        <v>1177</v>
      </c>
      <c r="AA42" s="177" t="s">
        <v>1177</v>
      </c>
      <c r="AB42" s="188" t="e">
        <f t="shared" si="2"/>
        <v>#VALUE!</v>
      </c>
      <c r="AC42" s="188" t="str">
        <f t="shared" si="3"/>
        <v/>
      </c>
      <c r="AD42" s="172" t="s">
        <v>2623</v>
      </c>
    </row>
    <row r="43" spans="1:30" x14ac:dyDescent="0.2">
      <c r="A43" s="199" t="s">
        <v>72</v>
      </c>
      <c r="B43" s="200">
        <v>2022</v>
      </c>
      <c r="C43" s="201" t="s">
        <v>582</v>
      </c>
      <c r="D43" s="202" t="s">
        <v>112</v>
      </c>
      <c r="E43" s="203" t="s">
        <v>1473</v>
      </c>
      <c r="F43" s="202" t="s">
        <v>700</v>
      </c>
      <c r="G43" s="202" t="s">
        <v>1177</v>
      </c>
      <c r="H43" s="201" t="s">
        <v>388</v>
      </c>
      <c r="I43" s="202" t="s">
        <v>1178</v>
      </c>
      <c r="J43" s="202" t="s">
        <v>1178</v>
      </c>
      <c r="K43" s="202" t="s">
        <v>413</v>
      </c>
      <c r="L43" s="203" t="s">
        <v>1461</v>
      </c>
      <c r="M43" s="203" t="s">
        <v>1474</v>
      </c>
      <c r="N43" s="204" t="s">
        <v>366</v>
      </c>
      <c r="O43" s="202" t="s">
        <v>1395</v>
      </c>
      <c r="P43" s="204">
        <v>22</v>
      </c>
      <c r="Q43" s="203" t="s">
        <v>1455</v>
      </c>
      <c r="R43" s="518" t="s">
        <v>1846</v>
      </c>
      <c r="S43" s="514" t="s">
        <v>388</v>
      </c>
      <c r="T43" s="215" t="s">
        <v>2322</v>
      </c>
      <c r="U43" s="215" t="s">
        <v>1865</v>
      </c>
      <c r="V43" s="177" t="s">
        <v>148</v>
      </c>
      <c r="W43" s="193">
        <v>18</v>
      </c>
      <c r="X43" s="193">
        <v>12</v>
      </c>
      <c r="Y43" s="177" t="s">
        <v>1178</v>
      </c>
      <c r="Z43" s="177" t="s">
        <v>1177</v>
      </c>
      <c r="AA43" s="177" t="s">
        <v>1177</v>
      </c>
      <c r="AB43" s="188" t="e">
        <f t="shared" si="2"/>
        <v>#VALUE!</v>
      </c>
      <c r="AC43" s="188" t="str">
        <f t="shared" si="3"/>
        <v/>
      </c>
      <c r="AD43" s="177"/>
    </row>
    <row r="44" spans="1:30" x14ac:dyDescent="0.2">
      <c r="A44" s="199" t="s">
        <v>72</v>
      </c>
      <c r="B44" s="200">
        <v>2022</v>
      </c>
      <c r="C44" s="201" t="s">
        <v>582</v>
      </c>
      <c r="D44" s="202" t="s">
        <v>112</v>
      </c>
      <c r="E44" s="202" t="s">
        <v>703</v>
      </c>
      <c r="F44" s="202" t="s">
        <v>702</v>
      </c>
      <c r="G44" s="202" t="s">
        <v>1177</v>
      </c>
      <c r="H44" s="201" t="s">
        <v>388</v>
      </c>
      <c r="I44" s="202" t="s">
        <v>1178</v>
      </c>
      <c r="J44" s="202" t="s">
        <v>1178</v>
      </c>
      <c r="K44" s="202" t="s">
        <v>413</v>
      </c>
      <c r="L44" s="203" t="s">
        <v>1461</v>
      </c>
      <c r="M44" s="203" t="s">
        <v>1474</v>
      </c>
      <c r="N44" s="204" t="s">
        <v>370</v>
      </c>
      <c r="O44" s="202" t="s">
        <v>1395</v>
      </c>
      <c r="P44" s="204">
        <v>0</v>
      </c>
      <c r="Q44" s="202" t="s">
        <v>1476</v>
      </c>
      <c r="R44" s="200">
        <v>0</v>
      </c>
      <c r="S44" s="519" t="s">
        <v>3105</v>
      </c>
      <c r="T44" s="206" t="s">
        <v>1839</v>
      </c>
      <c r="U44" s="215" t="s">
        <v>1840</v>
      </c>
      <c r="V44" s="177" t="s">
        <v>1321</v>
      </c>
      <c r="W44" s="177" t="s">
        <v>1321</v>
      </c>
      <c r="X44" s="177" t="s">
        <v>1321</v>
      </c>
      <c r="Y44" s="177" t="s">
        <v>1321</v>
      </c>
      <c r="Z44" s="177" t="s">
        <v>1321</v>
      </c>
      <c r="AA44" s="177" t="s">
        <v>1321</v>
      </c>
      <c r="AB44" s="188" t="e">
        <f t="shared" si="2"/>
        <v>#VALUE!</v>
      </c>
      <c r="AC44" s="188" t="str">
        <f t="shared" si="3"/>
        <v/>
      </c>
      <c r="AD44" s="172" t="s">
        <v>2437</v>
      </c>
    </row>
    <row r="45" spans="1:30" x14ac:dyDescent="0.2">
      <c r="A45" s="208" t="s">
        <v>72</v>
      </c>
      <c r="B45" s="209">
        <v>2022</v>
      </c>
      <c r="C45" s="210" t="s">
        <v>582</v>
      </c>
      <c r="D45" s="211" t="s">
        <v>112</v>
      </c>
      <c r="E45" s="211" t="s">
        <v>703</v>
      </c>
      <c r="F45" s="211" t="s">
        <v>702</v>
      </c>
      <c r="G45" s="211" t="s">
        <v>1177</v>
      </c>
      <c r="H45" s="210" t="s">
        <v>388</v>
      </c>
      <c r="I45" s="211" t="s">
        <v>1178</v>
      </c>
      <c r="J45" s="211" t="s">
        <v>1178</v>
      </c>
      <c r="K45" s="211" t="s">
        <v>413</v>
      </c>
      <c r="L45" s="212" t="s">
        <v>1461</v>
      </c>
      <c r="M45" s="212" t="s">
        <v>1474</v>
      </c>
      <c r="N45" s="213" t="s">
        <v>370</v>
      </c>
      <c r="O45" s="211" t="s">
        <v>1395</v>
      </c>
      <c r="P45" s="213">
        <v>0</v>
      </c>
      <c r="Q45" s="211" t="s">
        <v>1449</v>
      </c>
      <c r="R45" s="209">
        <v>0</v>
      </c>
      <c r="S45" s="519" t="s">
        <v>3105</v>
      </c>
      <c r="T45" s="206" t="s">
        <v>1839</v>
      </c>
      <c r="U45" s="215" t="s">
        <v>1840</v>
      </c>
      <c r="V45" s="177" t="s">
        <v>1321</v>
      </c>
      <c r="W45" s="177" t="s">
        <v>1321</v>
      </c>
      <c r="X45" s="177" t="s">
        <v>1321</v>
      </c>
      <c r="Y45" s="177" t="s">
        <v>1321</v>
      </c>
      <c r="Z45" s="177" t="s">
        <v>1321</v>
      </c>
      <c r="AA45" s="177" t="s">
        <v>1321</v>
      </c>
      <c r="AB45" s="188" t="e">
        <f t="shared" si="2"/>
        <v>#VALUE!</v>
      </c>
      <c r="AC45" s="188" t="str">
        <f t="shared" si="3"/>
        <v/>
      </c>
      <c r="AD45" s="172" t="s">
        <v>2437</v>
      </c>
    </row>
    <row r="46" spans="1:30" x14ac:dyDescent="0.2">
      <c r="A46" s="199" t="s">
        <v>72</v>
      </c>
      <c r="B46" s="200">
        <v>2022</v>
      </c>
      <c r="C46" s="201" t="s">
        <v>582</v>
      </c>
      <c r="D46" s="202" t="s">
        <v>112</v>
      </c>
      <c r="E46" s="202" t="s">
        <v>703</v>
      </c>
      <c r="F46" s="202" t="s">
        <v>702</v>
      </c>
      <c r="G46" s="202" t="s">
        <v>1177</v>
      </c>
      <c r="H46" s="201" t="s">
        <v>388</v>
      </c>
      <c r="I46" s="202" t="s">
        <v>1178</v>
      </c>
      <c r="J46" s="202" t="s">
        <v>1178</v>
      </c>
      <c r="K46" s="202" t="s">
        <v>413</v>
      </c>
      <c r="L46" s="203" t="s">
        <v>1461</v>
      </c>
      <c r="M46" s="203" t="s">
        <v>1474</v>
      </c>
      <c r="N46" s="204" t="s">
        <v>370</v>
      </c>
      <c r="O46" s="202" t="s">
        <v>1395</v>
      </c>
      <c r="P46" s="204">
        <v>0</v>
      </c>
      <c r="Q46" s="202" t="s">
        <v>1471</v>
      </c>
      <c r="R46" s="202">
        <v>0</v>
      </c>
      <c r="S46" s="519" t="s">
        <v>1645</v>
      </c>
      <c r="T46" s="206" t="s">
        <v>1839</v>
      </c>
      <c r="U46" s="215" t="s">
        <v>1840</v>
      </c>
      <c r="V46" s="177" t="s">
        <v>1321</v>
      </c>
      <c r="W46" s="177" t="s">
        <v>1321</v>
      </c>
      <c r="X46" s="177" t="s">
        <v>1321</v>
      </c>
      <c r="Y46" s="177" t="s">
        <v>1321</v>
      </c>
      <c r="Z46" s="177" t="s">
        <v>1321</v>
      </c>
      <c r="AA46" s="177" t="s">
        <v>1321</v>
      </c>
      <c r="AB46" s="188" t="e">
        <f t="shared" si="2"/>
        <v>#VALUE!</v>
      </c>
      <c r="AC46" s="188" t="str">
        <f t="shared" si="3"/>
        <v/>
      </c>
      <c r="AD46" s="172" t="s">
        <v>2437</v>
      </c>
    </row>
    <row r="47" spans="1:30" x14ac:dyDescent="0.2">
      <c r="A47" s="199" t="s">
        <v>72</v>
      </c>
      <c r="B47" s="200">
        <v>2022</v>
      </c>
      <c r="C47" s="201" t="s">
        <v>582</v>
      </c>
      <c r="D47" s="202" t="s">
        <v>112</v>
      </c>
      <c r="E47" s="202" t="s">
        <v>703</v>
      </c>
      <c r="F47" s="202" t="s">
        <v>702</v>
      </c>
      <c r="G47" s="202" t="s">
        <v>1177</v>
      </c>
      <c r="H47" s="201" t="s">
        <v>388</v>
      </c>
      <c r="I47" s="202" t="s">
        <v>1178</v>
      </c>
      <c r="J47" s="202" t="s">
        <v>1178</v>
      </c>
      <c r="K47" s="202" t="s">
        <v>413</v>
      </c>
      <c r="L47" s="203" t="s">
        <v>1461</v>
      </c>
      <c r="M47" s="203" t="s">
        <v>1474</v>
      </c>
      <c r="N47" s="204" t="s">
        <v>370</v>
      </c>
      <c r="O47" s="202" t="s">
        <v>1395</v>
      </c>
      <c r="P47" s="204">
        <v>0</v>
      </c>
      <c r="Q47" s="202" t="s">
        <v>1451</v>
      </c>
      <c r="R47" s="202">
        <v>0</v>
      </c>
      <c r="S47" s="519" t="s">
        <v>1645</v>
      </c>
      <c r="T47" s="206" t="s">
        <v>1839</v>
      </c>
      <c r="U47" s="215" t="s">
        <v>1841</v>
      </c>
      <c r="V47" s="177" t="s">
        <v>1321</v>
      </c>
      <c r="W47" s="177" t="s">
        <v>1321</v>
      </c>
      <c r="X47" s="177" t="s">
        <v>1321</v>
      </c>
      <c r="Y47" s="177" t="s">
        <v>1321</v>
      </c>
      <c r="Z47" s="177" t="s">
        <v>1321</v>
      </c>
      <c r="AA47" s="177" t="s">
        <v>1321</v>
      </c>
      <c r="AB47" s="188" t="e">
        <f t="shared" si="2"/>
        <v>#VALUE!</v>
      </c>
      <c r="AC47" s="188" t="str">
        <f t="shared" si="3"/>
        <v/>
      </c>
      <c r="AD47" s="172" t="s">
        <v>2437</v>
      </c>
    </row>
    <row r="48" spans="1:30" x14ac:dyDescent="0.2">
      <c r="A48" s="520" t="s">
        <v>72</v>
      </c>
      <c r="B48" s="521">
        <v>2022</v>
      </c>
      <c r="C48" s="522" t="s">
        <v>582</v>
      </c>
      <c r="D48" s="523" t="s">
        <v>112</v>
      </c>
      <c r="E48" s="524" t="s">
        <v>1477</v>
      </c>
      <c r="F48" s="525" t="s">
        <v>698</v>
      </c>
      <c r="G48" s="520" t="s">
        <v>1177</v>
      </c>
      <c r="H48" s="522" t="s">
        <v>388</v>
      </c>
      <c r="I48" s="523" t="s">
        <v>1178</v>
      </c>
      <c r="J48" s="523" t="s">
        <v>1178</v>
      </c>
      <c r="K48" s="523" t="s">
        <v>413</v>
      </c>
      <c r="L48" s="524" t="s">
        <v>1478</v>
      </c>
      <c r="M48" s="524" t="s">
        <v>1474</v>
      </c>
      <c r="N48" s="526" t="s">
        <v>370</v>
      </c>
      <c r="O48" s="525" t="s">
        <v>1393</v>
      </c>
      <c r="P48" s="527">
        <v>24</v>
      </c>
      <c r="Q48" s="202" t="s">
        <v>1476</v>
      </c>
      <c r="R48" s="200" t="s">
        <v>148</v>
      </c>
      <c r="S48" s="528" t="s">
        <v>1842</v>
      </c>
      <c r="T48" s="206" t="s">
        <v>1843</v>
      </c>
      <c r="U48" s="215" t="s">
        <v>1844</v>
      </c>
      <c r="V48" s="177" t="s">
        <v>148</v>
      </c>
      <c r="W48" s="193">
        <v>22</v>
      </c>
      <c r="X48" s="193">
        <v>89</v>
      </c>
      <c r="Y48" s="177" t="s">
        <v>1178</v>
      </c>
      <c r="Z48" s="177" t="s">
        <v>1177</v>
      </c>
      <c r="AA48" s="177" t="s">
        <v>1177</v>
      </c>
      <c r="AB48" s="188" t="e">
        <f t="shared" si="2"/>
        <v>#VALUE!</v>
      </c>
      <c r="AC48" s="188" t="str">
        <f t="shared" si="3"/>
        <v/>
      </c>
      <c r="AD48" s="177"/>
    </row>
    <row r="49" spans="1:30" x14ac:dyDescent="0.2">
      <c r="A49" s="208" t="s">
        <v>72</v>
      </c>
      <c r="B49" s="209">
        <v>2022</v>
      </c>
      <c r="C49" s="210" t="s">
        <v>582</v>
      </c>
      <c r="D49" s="211" t="s">
        <v>112</v>
      </c>
      <c r="E49" s="212" t="s">
        <v>1477</v>
      </c>
      <c r="F49" s="211" t="s">
        <v>698</v>
      </c>
      <c r="G49" s="211" t="s">
        <v>1177</v>
      </c>
      <c r="H49" s="210" t="s">
        <v>388</v>
      </c>
      <c r="I49" s="211" t="s">
        <v>1178</v>
      </c>
      <c r="J49" s="211" t="s">
        <v>1178</v>
      </c>
      <c r="K49" s="211" t="s">
        <v>413</v>
      </c>
      <c r="L49" s="212" t="s">
        <v>1478</v>
      </c>
      <c r="M49" s="212" t="s">
        <v>1474</v>
      </c>
      <c r="N49" s="213" t="s">
        <v>370</v>
      </c>
      <c r="O49" s="211" t="s">
        <v>1393</v>
      </c>
      <c r="P49" s="213">
        <v>24</v>
      </c>
      <c r="Q49" s="202" t="s">
        <v>1449</v>
      </c>
      <c r="R49" s="200" t="s">
        <v>148</v>
      </c>
      <c r="S49" s="205" t="s">
        <v>1450</v>
      </c>
      <c r="T49" s="206" t="s">
        <v>1843</v>
      </c>
      <c r="U49" s="215" t="s">
        <v>1844</v>
      </c>
      <c r="V49" s="177" t="s">
        <v>148</v>
      </c>
      <c r="W49" s="193">
        <v>22</v>
      </c>
      <c r="X49" s="193">
        <v>89</v>
      </c>
      <c r="Y49" s="177" t="s">
        <v>1178</v>
      </c>
      <c r="Z49" s="177" t="s">
        <v>1177</v>
      </c>
      <c r="AA49" s="177" t="s">
        <v>1177</v>
      </c>
      <c r="AB49" s="188" t="e">
        <f t="shared" si="2"/>
        <v>#VALUE!</v>
      </c>
      <c r="AC49" s="188" t="str">
        <f t="shared" si="3"/>
        <v/>
      </c>
      <c r="AD49" s="177"/>
    </row>
    <row r="50" spans="1:30" x14ac:dyDescent="0.2">
      <c r="A50" s="199" t="s">
        <v>72</v>
      </c>
      <c r="B50" s="200">
        <v>2022</v>
      </c>
      <c r="C50" s="201" t="s">
        <v>582</v>
      </c>
      <c r="D50" s="202" t="s">
        <v>112</v>
      </c>
      <c r="E50" s="203" t="s">
        <v>1477</v>
      </c>
      <c r="F50" s="202" t="s">
        <v>698</v>
      </c>
      <c r="G50" s="202" t="s">
        <v>1177</v>
      </c>
      <c r="H50" s="201" t="s">
        <v>388</v>
      </c>
      <c r="I50" s="202" t="s">
        <v>1178</v>
      </c>
      <c r="J50" s="202" t="s">
        <v>1178</v>
      </c>
      <c r="K50" s="202" t="s">
        <v>413</v>
      </c>
      <c r="L50" s="203" t="s">
        <v>1478</v>
      </c>
      <c r="M50" s="203" t="s">
        <v>1474</v>
      </c>
      <c r="N50" s="204" t="s">
        <v>370</v>
      </c>
      <c r="O50" s="202" t="s">
        <v>1393</v>
      </c>
      <c r="P50" s="204">
        <v>24</v>
      </c>
      <c r="Q50" s="202" t="s">
        <v>1471</v>
      </c>
      <c r="R50" s="512" t="s">
        <v>1845</v>
      </c>
      <c r="S50" s="518" t="s">
        <v>1645</v>
      </c>
      <c r="T50" s="206" t="s">
        <v>1843</v>
      </c>
      <c r="U50" s="215" t="s">
        <v>1880</v>
      </c>
      <c r="V50" s="177" t="s">
        <v>148</v>
      </c>
      <c r="W50" s="193">
        <v>22</v>
      </c>
      <c r="X50" s="193">
        <v>6</v>
      </c>
      <c r="Y50" s="177" t="s">
        <v>1178</v>
      </c>
      <c r="Z50" s="177" t="s">
        <v>1177</v>
      </c>
      <c r="AA50" s="177" t="s">
        <v>1177</v>
      </c>
      <c r="AB50" s="188" t="e">
        <f t="shared" si="2"/>
        <v>#VALUE!</v>
      </c>
      <c r="AC50" s="188" t="str">
        <f t="shared" si="3"/>
        <v/>
      </c>
      <c r="AD50" s="177"/>
    </row>
    <row r="51" spans="1:30" x14ac:dyDescent="0.2">
      <c r="A51" s="199" t="s">
        <v>72</v>
      </c>
      <c r="B51" s="200">
        <v>2022</v>
      </c>
      <c r="C51" s="201" t="s">
        <v>582</v>
      </c>
      <c r="D51" s="202" t="s">
        <v>112</v>
      </c>
      <c r="E51" s="203" t="s">
        <v>1477</v>
      </c>
      <c r="F51" s="202" t="s">
        <v>698</v>
      </c>
      <c r="G51" s="202" t="s">
        <v>1177</v>
      </c>
      <c r="H51" s="201" t="s">
        <v>388</v>
      </c>
      <c r="I51" s="202" t="s">
        <v>1178</v>
      </c>
      <c r="J51" s="202" t="s">
        <v>1178</v>
      </c>
      <c r="K51" s="202" t="s">
        <v>413</v>
      </c>
      <c r="L51" s="203" t="s">
        <v>1478</v>
      </c>
      <c r="M51" s="203" t="s">
        <v>1474</v>
      </c>
      <c r="N51" s="204" t="s">
        <v>370</v>
      </c>
      <c r="O51" s="202" t="s">
        <v>1393</v>
      </c>
      <c r="P51" s="204">
        <v>24</v>
      </c>
      <c r="Q51" s="202" t="s">
        <v>1451</v>
      </c>
      <c r="R51" s="202" t="s">
        <v>1452</v>
      </c>
      <c r="S51" s="518" t="s">
        <v>1881</v>
      </c>
      <c r="T51" s="206" t="s">
        <v>1843</v>
      </c>
      <c r="U51" s="215" t="s">
        <v>1844</v>
      </c>
      <c r="V51" s="177" t="s">
        <v>148</v>
      </c>
      <c r="W51" s="193">
        <v>22</v>
      </c>
      <c r="X51" s="193">
        <v>3269</v>
      </c>
      <c r="Y51" s="177" t="s">
        <v>1178</v>
      </c>
      <c r="Z51" s="177" t="s">
        <v>1177</v>
      </c>
      <c r="AA51" s="177" t="s">
        <v>1177</v>
      </c>
      <c r="AB51" s="188" t="e">
        <f t="shared" si="2"/>
        <v>#VALUE!</v>
      </c>
      <c r="AC51" s="188" t="str">
        <f t="shared" si="3"/>
        <v/>
      </c>
      <c r="AD51" s="172" t="s">
        <v>2623</v>
      </c>
    </row>
    <row r="52" spans="1:30" x14ac:dyDescent="0.2">
      <c r="A52" s="520" t="s">
        <v>72</v>
      </c>
      <c r="B52" s="521">
        <v>2022</v>
      </c>
      <c r="C52" s="522" t="s">
        <v>582</v>
      </c>
      <c r="D52" s="523" t="s">
        <v>112</v>
      </c>
      <c r="E52" s="524" t="s">
        <v>1477</v>
      </c>
      <c r="F52" s="525" t="s">
        <v>698</v>
      </c>
      <c r="G52" s="520" t="s">
        <v>1177</v>
      </c>
      <c r="H52" s="522" t="s">
        <v>388</v>
      </c>
      <c r="I52" s="523" t="s">
        <v>1178</v>
      </c>
      <c r="J52" s="523" t="s">
        <v>1178</v>
      </c>
      <c r="K52" s="523" t="s">
        <v>413</v>
      </c>
      <c r="L52" s="524" t="s">
        <v>1478</v>
      </c>
      <c r="M52" s="203" t="s">
        <v>1479</v>
      </c>
      <c r="N52" s="526" t="s">
        <v>370</v>
      </c>
      <c r="O52" s="525" t="s">
        <v>1393</v>
      </c>
      <c r="P52" s="527">
        <v>24</v>
      </c>
      <c r="Q52" s="202" t="s">
        <v>1476</v>
      </c>
      <c r="R52" s="200" t="s">
        <v>148</v>
      </c>
      <c r="S52" s="528" t="s">
        <v>1842</v>
      </c>
      <c r="T52" s="206" t="s">
        <v>1843</v>
      </c>
      <c r="U52" s="215" t="s">
        <v>1847</v>
      </c>
      <c r="V52" s="177" t="s">
        <v>148</v>
      </c>
      <c r="W52" s="193">
        <v>23</v>
      </c>
      <c r="X52" s="193">
        <v>134</v>
      </c>
      <c r="Y52" s="177" t="s">
        <v>1178</v>
      </c>
      <c r="Z52" s="177" t="s">
        <v>1177</v>
      </c>
      <c r="AA52" s="177" t="s">
        <v>1177</v>
      </c>
      <c r="AB52" s="188" t="e">
        <f t="shared" si="2"/>
        <v>#VALUE!</v>
      </c>
      <c r="AC52" s="188" t="str">
        <f t="shared" si="3"/>
        <v/>
      </c>
      <c r="AD52" s="177"/>
    </row>
    <row r="53" spans="1:30" x14ac:dyDescent="0.2">
      <c r="A53" s="208" t="s">
        <v>72</v>
      </c>
      <c r="B53" s="209">
        <v>2022</v>
      </c>
      <c r="C53" s="210" t="s">
        <v>582</v>
      </c>
      <c r="D53" s="211" t="s">
        <v>112</v>
      </c>
      <c r="E53" s="212" t="s">
        <v>1477</v>
      </c>
      <c r="F53" s="211" t="s">
        <v>698</v>
      </c>
      <c r="G53" s="211" t="s">
        <v>1177</v>
      </c>
      <c r="H53" s="210" t="s">
        <v>388</v>
      </c>
      <c r="I53" s="211" t="s">
        <v>1178</v>
      </c>
      <c r="J53" s="211" t="s">
        <v>1178</v>
      </c>
      <c r="K53" s="211" t="s">
        <v>413</v>
      </c>
      <c r="L53" s="212" t="s">
        <v>1478</v>
      </c>
      <c r="M53" s="203" t="s">
        <v>1479</v>
      </c>
      <c r="N53" s="213" t="s">
        <v>370</v>
      </c>
      <c r="O53" s="211" t="s">
        <v>1393</v>
      </c>
      <c r="P53" s="213">
        <v>24</v>
      </c>
      <c r="Q53" s="202" t="s">
        <v>1449</v>
      </c>
      <c r="R53" s="200" t="s">
        <v>148</v>
      </c>
      <c r="S53" s="205" t="s">
        <v>1450</v>
      </c>
      <c r="T53" s="206" t="s">
        <v>1843</v>
      </c>
      <c r="U53" s="215" t="s">
        <v>1848</v>
      </c>
      <c r="V53" s="177" t="s">
        <v>148</v>
      </c>
      <c r="W53" s="193">
        <v>23</v>
      </c>
      <c r="X53" s="193">
        <v>134</v>
      </c>
      <c r="Y53" s="177" t="s">
        <v>1178</v>
      </c>
      <c r="Z53" s="177" t="s">
        <v>1177</v>
      </c>
      <c r="AA53" s="177" t="s">
        <v>1177</v>
      </c>
      <c r="AB53" s="188" t="e">
        <f t="shared" si="2"/>
        <v>#VALUE!</v>
      </c>
      <c r="AC53" s="188" t="str">
        <f t="shared" si="3"/>
        <v/>
      </c>
      <c r="AD53" s="177"/>
    </row>
    <row r="54" spans="1:30" x14ac:dyDescent="0.2">
      <c r="A54" s="199" t="s">
        <v>72</v>
      </c>
      <c r="B54" s="200">
        <v>2022</v>
      </c>
      <c r="C54" s="201" t="s">
        <v>582</v>
      </c>
      <c r="D54" s="202" t="s">
        <v>112</v>
      </c>
      <c r="E54" s="203" t="s">
        <v>1477</v>
      </c>
      <c r="F54" s="202" t="s">
        <v>698</v>
      </c>
      <c r="G54" s="202" t="s">
        <v>1177</v>
      </c>
      <c r="H54" s="201" t="s">
        <v>388</v>
      </c>
      <c r="I54" s="202" t="s">
        <v>1178</v>
      </c>
      <c r="J54" s="202" t="s">
        <v>1178</v>
      </c>
      <c r="K54" s="202" t="s">
        <v>413</v>
      </c>
      <c r="L54" s="203" t="s">
        <v>1478</v>
      </c>
      <c r="M54" s="203" t="s">
        <v>1479</v>
      </c>
      <c r="N54" s="204" t="s">
        <v>370</v>
      </c>
      <c r="O54" s="202" t="s">
        <v>1393</v>
      </c>
      <c r="P54" s="204">
        <v>24</v>
      </c>
      <c r="Q54" s="202" t="s">
        <v>1471</v>
      </c>
      <c r="R54" s="512" t="s">
        <v>1845</v>
      </c>
      <c r="S54" s="518" t="s">
        <v>1645</v>
      </c>
      <c r="T54" s="206" t="s">
        <v>1843</v>
      </c>
      <c r="U54" s="215" t="s">
        <v>1882</v>
      </c>
      <c r="V54" s="177" t="s">
        <v>148</v>
      </c>
      <c r="W54" s="193">
        <v>23</v>
      </c>
      <c r="X54" s="193">
        <v>6</v>
      </c>
      <c r="Y54" s="177" t="s">
        <v>1178</v>
      </c>
      <c r="Z54" s="177" t="s">
        <v>1177</v>
      </c>
      <c r="AA54" s="177" t="s">
        <v>1177</v>
      </c>
      <c r="AB54" s="188" t="e">
        <f t="shared" si="2"/>
        <v>#VALUE!</v>
      </c>
      <c r="AC54" s="188" t="str">
        <f t="shared" si="3"/>
        <v/>
      </c>
      <c r="AD54" s="177"/>
    </row>
    <row r="55" spans="1:30" x14ac:dyDescent="0.2">
      <c r="A55" s="199" t="s">
        <v>72</v>
      </c>
      <c r="B55" s="200">
        <v>2022</v>
      </c>
      <c r="C55" s="201" t="s">
        <v>582</v>
      </c>
      <c r="D55" s="202" t="s">
        <v>112</v>
      </c>
      <c r="E55" s="203" t="s">
        <v>1477</v>
      </c>
      <c r="F55" s="202" t="s">
        <v>698</v>
      </c>
      <c r="G55" s="202" t="s">
        <v>1177</v>
      </c>
      <c r="H55" s="201" t="s">
        <v>388</v>
      </c>
      <c r="I55" s="202" t="s">
        <v>1178</v>
      </c>
      <c r="J55" s="202" t="s">
        <v>1178</v>
      </c>
      <c r="K55" s="202" t="s">
        <v>413</v>
      </c>
      <c r="L55" s="203" t="s">
        <v>1478</v>
      </c>
      <c r="M55" s="203" t="s">
        <v>1479</v>
      </c>
      <c r="N55" s="204" t="s">
        <v>370</v>
      </c>
      <c r="O55" s="202" t="s">
        <v>1393</v>
      </c>
      <c r="P55" s="204">
        <v>24</v>
      </c>
      <c r="Q55" s="202" t="s">
        <v>1451</v>
      </c>
      <c r="R55" s="202" t="s">
        <v>1452</v>
      </c>
      <c r="S55" s="518" t="s">
        <v>1881</v>
      </c>
      <c r="T55" s="206" t="s">
        <v>1843</v>
      </c>
      <c r="U55" s="215" t="s">
        <v>1848</v>
      </c>
      <c r="V55" s="177" t="s">
        <v>148</v>
      </c>
      <c r="W55" s="193">
        <v>23</v>
      </c>
      <c r="X55" s="193">
        <v>1905</v>
      </c>
      <c r="Y55" s="177" t="s">
        <v>1178</v>
      </c>
      <c r="Z55" s="177" t="s">
        <v>1177</v>
      </c>
      <c r="AA55" s="177" t="s">
        <v>1177</v>
      </c>
      <c r="AB55" s="188" t="e">
        <f t="shared" si="2"/>
        <v>#VALUE!</v>
      </c>
      <c r="AC55" s="188" t="str">
        <f t="shared" si="3"/>
        <v/>
      </c>
      <c r="AD55" s="172" t="s">
        <v>2623</v>
      </c>
    </row>
    <row r="56" spans="1:30" x14ac:dyDescent="0.2">
      <c r="A56" s="199" t="s">
        <v>72</v>
      </c>
      <c r="B56" s="200">
        <v>2022</v>
      </c>
      <c r="C56" s="201" t="s">
        <v>582</v>
      </c>
      <c r="D56" s="202" t="s">
        <v>112</v>
      </c>
      <c r="E56" s="202" t="s">
        <v>721</v>
      </c>
      <c r="F56" s="203" t="s">
        <v>720</v>
      </c>
      <c r="G56" s="202" t="s">
        <v>1177</v>
      </c>
      <c r="H56" s="201" t="s">
        <v>388</v>
      </c>
      <c r="I56" s="202" t="s">
        <v>1178</v>
      </c>
      <c r="J56" s="202" t="s">
        <v>1178</v>
      </c>
      <c r="K56" s="202" t="s">
        <v>148</v>
      </c>
      <c r="L56" s="202" t="s">
        <v>1465</v>
      </c>
      <c r="M56" s="203" t="s">
        <v>1458</v>
      </c>
      <c r="N56" s="204" t="s">
        <v>366</v>
      </c>
      <c r="O56" s="202" t="s">
        <v>1395</v>
      </c>
      <c r="P56" s="204">
        <v>12</v>
      </c>
      <c r="Q56" s="202" t="s">
        <v>1469</v>
      </c>
      <c r="R56" s="513">
        <v>21</v>
      </c>
      <c r="S56" s="529" t="s">
        <v>388</v>
      </c>
      <c r="T56" s="215" t="s">
        <v>1849</v>
      </c>
      <c r="U56" s="215"/>
      <c r="V56" s="177" t="s">
        <v>148</v>
      </c>
      <c r="W56" s="193">
        <v>0</v>
      </c>
      <c r="X56" s="193">
        <v>0</v>
      </c>
      <c r="Y56" s="177" t="s">
        <v>1177</v>
      </c>
      <c r="Z56" s="177" t="s">
        <v>1178</v>
      </c>
      <c r="AA56" s="177" t="s">
        <v>1178</v>
      </c>
      <c r="AB56" s="188" t="str">
        <f t="shared" si="2"/>
        <v>X</v>
      </c>
      <c r="AC56" s="188" t="str">
        <f t="shared" si="3"/>
        <v>X</v>
      </c>
      <c r="AD56" s="172" t="s">
        <v>2724</v>
      </c>
    </row>
    <row r="57" spans="1:30" x14ac:dyDescent="0.2">
      <c r="A57" s="199" t="s">
        <v>72</v>
      </c>
      <c r="B57" s="200">
        <v>2022</v>
      </c>
      <c r="C57" s="201" t="s">
        <v>582</v>
      </c>
      <c r="D57" s="202" t="s">
        <v>112</v>
      </c>
      <c r="E57" s="202" t="s">
        <v>721</v>
      </c>
      <c r="F57" s="203" t="s">
        <v>720</v>
      </c>
      <c r="G57" s="202" t="s">
        <v>1177</v>
      </c>
      <c r="H57" s="201" t="s">
        <v>388</v>
      </c>
      <c r="I57" s="202" t="s">
        <v>1178</v>
      </c>
      <c r="J57" s="202" t="s">
        <v>1178</v>
      </c>
      <c r="K57" s="202" t="s">
        <v>148</v>
      </c>
      <c r="L57" s="202" t="s">
        <v>1465</v>
      </c>
      <c r="M57" s="203" t="s">
        <v>1458</v>
      </c>
      <c r="N57" s="204" t="s">
        <v>366</v>
      </c>
      <c r="O57" s="202" t="s">
        <v>1395</v>
      </c>
      <c r="P57" s="204">
        <v>12</v>
      </c>
      <c r="Q57" s="202" t="s">
        <v>1449</v>
      </c>
      <c r="R57" s="209">
        <v>155</v>
      </c>
      <c r="S57" s="518" t="s">
        <v>388</v>
      </c>
      <c r="T57" s="215" t="s">
        <v>1849</v>
      </c>
      <c r="U57" s="215"/>
      <c r="V57" s="177" t="s">
        <v>148</v>
      </c>
      <c r="W57" s="193">
        <v>0</v>
      </c>
      <c r="X57" s="193">
        <v>0</v>
      </c>
      <c r="Y57" s="177" t="s">
        <v>1177</v>
      </c>
      <c r="Z57" s="177" t="s">
        <v>1178</v>
      </c>
      <c r="AA57" s="177" t="s">
        <v>1178</v>
      </c>
      <c r="AB57" s="188" t="str">
        <f t="shared" si="2"/>
        <v>X</v>
      </c>
      <c r="AC57" s="188" t="str">
        <f t="shared" si="3"/>
        <v>X</v>
      </c>
      <c r="AD57" s="172" t="s">
        <v>2724</v>
      </c>
    </row>
    <row r="58" spans="1:30" x14ac:dyDescent="0.2">
      <c r="A58" s="199" t="s">
        <v>72</v>
      </c>
      <c r="B58" s="200">
        <v>2022</v>
      </c>
      <c r="C58" s="201" t="s">
        <v>582</v>
      </c>
      <c r="D58" s="202" t="s">
        <v>112</v>
      </c>
      <c r="E58" s="202" t="s">
        <v>721</v>
      </c>
      <c r="F58" s="203" t="s">
        <v>720</v>
      </c>
      <c r="G58" s="202" t="s">
        <v>1177</v>
      </c>
      <c r="H58" s="201" t="s">
        <v>388</v>
      </c>
      <c r="I58" s="202" t="s">
        <v>1178</v>
      </c>
      <c r="J58" s="202" t="s">
        <v>1178</v>
      </c>
      <c r="K58" s="202" t="s">
        <v>148</v>
      </c>
      <c r="L58" s="202" t="s">
        <v>1465</v>
      </c>
      <c r="M58" s="203" t="s">
        <v>1458</v>
      </c>
      <c r="N58" s="204" t="s">
        <v>366</v>
      </c>
      <c r="O58" s="202" t="s">
        <v>1395</v>
      </c>
      <c r="P58" s="204">
        <v>12</v>
      </c>
      <c r="Q58" s="202" t="s">
        <v>1471</v>
      </c>
      <c r="R58" s="512" t="s">
        <v>1845</v>
      </c>
      <c r="S58" s="519" t="s">
        <v>1645</v>
      </c>
      <c r="T58" s="215" t="s">
        <v>1849</v>
      </c>
      <c r="U58" s="215" t="s">
        <v>1864</v>
      </c>
      <c r="V58" s="177" t="s">
        <v>148</v>
      </c>
      <c r="W58" s="193">
        <v>0</v>
      </c>
      <c r="X58" s="193">
        <v>0</v>
      </c>
      <c r="Y58" s="177" t="s">
        <v>1177</v>
      </c>
      <c r="Z58" s="177" t="s">
        <v>1178</v>
      </c>
      <c r="AA58" s="177" t="s">
        <v>1178</v>
      </c>
      <c r="AB58" s="188" t="e">
        <f>IF(OR(X58/R58&lt;0.9,X58/R58&gt;1.5),"X","")</f>
        <v>#VALUE!</v>
      </c>
      <c r="AC58" s="188" t="str">
        <f t="shared" si="3"/>
        <v>X</v>
      </c>
      <c r="AD58" s="172" t="s">
        <v>2724</v>
      </c>
    </row>
    <row r="59" spans="1:30" x14ac:dyDescent="0.2">
      <c r="A59" s="199" t="s">
        <v>72</v>
      </c>
      <c r="B59" s="200">
        <v>2022</v>
      </c>
      <c r="C59" s="201" t="s">
        <v>582</v>
      </c>
      <c r="D59" s="202" t="s">
        <v>112</v>
      </c>
      <c r="E59" s="202" t="s">
        <v>721</v>
      </c>
      <c r="F59" s="203" t="s">
        <v>720</v>
      </c>
      <c r="G59" s="202" t="s">
        <v>1177</v>
      </c>
      <c r="H59" s="201" t="s">
        <v>388</v>
      </c>
      <c r="I59" s="202" t="s">
        <v>1178</v>
      </c>
      <c r="J59" s="202" t="s">
        <v>1178</v>
      </c>
      <c r="K59" s="202" t="s">
        <v>148</v>
      </c>
      <c r="L59" s="202" t="s">
        <v>1465</v>
      </c>
      <c r="M59" s="203" t="s">
        <v>1458</v>
      </c>
      <c r="N59" s="204" t="s">
        <v>366</v>
      </c>
      <c r="O59" s="202" t="s">
        <v>1395</v>
      </c>
      <c r="P59" s="204">
        <v>12</v>
      </c>
      <c r="Q59" s="202" t="s">
        <v>1451</v>
      </c>
      <c r="R59" s="202" t="s">
        <v>1452</v>
      </c>
      <c r="S59" s="519" t="s">
        <v>1645</v>
      </c>
      <c r="T59" s="215" t="s">
        <v>1849</v>
      </c>
      <c r="U59" s="215"/>
      <c r="V59" s="177" t="s">
        <v>148</v>
      </c>
      <c r="W59" s="193">
        <v>0</v>
      </c>
      <c r="X59" s="193">
        <v>0</v>
      </c>
      <c r="Y59" s="177" t="s">
        <v>1177</v>
      </c>
      <c r="Z59" s="177" t="s">
        <v>1178</v>
      </c>
      <c r="AA59" s="177" t="s">
        <v>1178</v>
      </c>
      <c r="AB59" s="188" t="e">
        <f t="shared" si="2"/>
        <v>#VALUE!</v>
      </c>
      <c r="AC59" s="188" t="str">
        <f t="shared" si="3"/>
        <v>X</v>
      </c>
      <c r="AD59" s="172" t="s">
        <v>2724</v>
      </c>
    </row>
    <row r="60" spans="1:30" x14ac:dyDescent="0.2">
      <c r="A60" s="199" t="s">
        <v>72</v>
      </c>
      <c r="B60" s="200">
        <v>2022</v>
      </c>
      <c r="C60" s="201" t="s">
        <v>582</v>
      </c>
      <c r="D60" s="202" t="s">
        <v>112</v>
      </c>
      <c r="E60" s="202" t="s">
        <v>721</v>
      </c>
      <c r="F60" s="203" t="s">
        <v>720</v>
      </c>
      <c r="G60" s="202" t="s">
        <v>1177</v>
      </c>
      <c r="H60" s="201" t="s">
        <v>388</v>
      </c>
      <c r="I60" s="202" t="s">
        <v>1178</v>
      </c>
      <c r="J60" s="202" t="s">
        <v>1178</v>
      </c>
      <c r="K60" s="202" t="s">
        <v>148</v>
      </c>
      <c r="L60" s="202" t="s">
        <v>1465</v>
      </c>
      <c r="M60" s="203" t="s">
        <v>1458</v>
      </c>
      <c r="N60" s="204" t="s">
        <v>366</v>
      </c>
      <c r="O60" s="202" t="s">
        <v>1395</v>
      </c>
      <c r="P60" s="204">
        <v>12</v>
      </c>
      <c r="Q60" s="203" t="s">
        <v>1455</v>
      </c>
      <c r="R60" s="457" t="s">
        <v>1846</v>
      </c>
      <c r="S60" s="519" t="s">
        <v>388</v>
      </c>
      <c r="T60" s="215" t="s">
        <v>1849</v>
      </c>
      <c r="U60" s="215" t="s">
        <v>1865</v>
      </c>
      <c r="V60" s="177" t="s">
        <v>148</v>
      </c>
      <c r="W60" s="193">
        <v>0</v>
      </c>
      <c r="X60" s="193">
        <v>0</v>
      </c>
      <c r="Y60" s="177" t="s">
        <v>1177</v>
      </c>
      <c r="Z60" s="177" t="s">
        <v>1178</v>
      </c>
      <c r="AA60" s="177" t="s">
        <v>1178</v>
      </c>
      <c r="AB60" s="188" t="e">
        <f t="shared" si="2"/>
        <v>#VALUE!</v>
      </c>
      <c r="AC60" s="188" t="str">
        <f t="shared" si="3"/>
        <v>X</v>
      </c>
      <c r="AD60" s="172" t="s">
        <v>2724</v>
      </c>
    </row>
    <row r="61" spans="1:30" x14ac:dyDescent="0.2">
      <c r="A61" s="199" t="s">
        <v>72</v>
      </c>
      <c r="B61" s="200">
        <v>2022</v>
      </c>
      <c r="C61" s="201" t="s">
        <v>582</v>
      </c>
      <c r="D61" s="202" t="s">
        <v>112</v>
      </c>
      <c r="E61" s="202" t="s">
        <v>709</v>
      </c>
      <c r="F61" s="201" t="s">
        <v>715</v>
      </c>
      <c r="G61" s="202" t="s">
        <v>1177</v>
      </c>
      <c r="H61" s="530" t="s">
        <v>388</v>
      </c>
      <c r="I61" s="211" t="s">
        <v>1178</v>
      </c>
      <c r="J61" s="211" t="s">
        <v>1178</v>
      </c>
      <c r="K61" s="211" t="s">
        <v>148</v>
      </c>
      <c r="L61" s="211" t="s">
        <v>1465</v>
      </c>
      <c r="M61" s="531">
        <v>6</v>
      </c>
      <c r="N61" s="532" t="s">
        <v>366</v>
      </c>
      <c r="O61" s="202" t="s">
        <v>1396</v>
      </c>
      <c r="P61" s="204">
        <v>14</v>
      </c>
      <c r="Q61" s="212" t="s">
        <v>1480</v>
      </c>
      <c r="R61" s="201" t="s">
        <v>148</v>
      </c>
      <c r="S61" s="518" t="s">
        <v>388</v>
      </c>
      <c r="T61" s="206" t="s">
        <v>1850</v>
      </c>
      <c r="U61" s="215" t="s">
        <v>1851</v>
      </c>
      <c r="V61" s="177" t="s">
        <v>148</v>
      </c>
      <c r="W61" s="193">
        <v>12</v>
      </c>
      <c r="X61" s="193">
        <v>71</v>
      </c>
      <c r="Y61" s="177" t="s">
        <v>1177</v>
      </c>
      <c r="Z61" s="177" t="s">
        <v>1177</v>
      </c>
      <c r="AA61" s="177" t="s">
        <v>1178</v>
      </c>
      <c r="AB61" s="188" t="e">
        <f t="shared" si="2"/>
        <v>#VALUE!</v>
      </c>
      <c r="AC61" s="188" t="str">
        <f t="shared" si="3"/>
        <v>X</v>
      </c>
      <c r="AD61" s="172" t="s">
        <v>2726</v>
      </c>
    </row>
    <row r="62" spans="1:30" x14ac:dyDescent="0.2">
      <c r="A62" s="199" t="s">
        <v>72</v>
      </c>
      <c r="B62" s="200">
        <v>2022</v>
      </c>
      <c r="C62" s="201" t="s">
        <v>582</v>
      </c>
      <c r="D62" s="202" t="s">
        <v>112</v>
      </c>
      <c r="E62" s="202" t="s">
        <v>709</v>
      </c>
      <c r="F62" s="201" t="s">
        <v>715</v>
      </c>
      <c r="G62" s="202" t="s">
        <v>1177</v>
      </c>
      <c r="H62" s="210" t="s">
        <v>388</v>
      </c>
      <c r="I62" s="211" t="s">
        <v>1178</v>
      </c>
      <c r="J62" s="211" t="s">
        <v>1178</v>
      </c>
      <c r="K62" s="211" t="s">
        <v>148</v>
      </c>
      <c r="L62" s="211" t="s">
        <v>1465</v>
      </c>
      <c r="M62" s="203">
        <v>6</v>
      </c>
      <c r="N62" s="532" t="s">
        <v>366</v>
      </c>
      <c r="O62" s="202" t="s">
        <v>1396</v>
      </c>
      <c r="P62" s="204">
        <v>14</v>
      </c>
      <c r="Q62" s="202" t="s">
        <v>1449</v>
      </c>
      <c r="R62" s="201" t="s">
        <v>148</v>
      </c>
      <c r="S62" s="518" t="s">
        <v>388</v>
      </c>
      <c r="T62" s="206" t="s">
        <v>1850</v>
      </c>
      <c r="U62" s="215" t="s">
        <v>1851</v>
      </c>
      <c r="V62" s="177" t="s">
        <v>148</v>
      </c>
      <c r="W62" s="193">
        <v>12</v>
      </c>
      <c r="X62" s="193">
        <v>0</v>
      </c>
      <c r="Y62" s="177" t="s">
        <v>1177</v>
      </c>
      <c r="Z62" s="177" t="s">
        <v>1177</v>
      </c>
      <c r="AA62" s="177" t="s">
        <v>1178</v>
      </c>
      <c r="AB62" s="188" t="e">
        <f t="shared" si="2"/>
        <v>#VALUE!</v>
      </c>
      <c r="AC62" s="188" t="str">
        <f t="shared" si="3"/>
        <v>X</v>
      </c>
      <c r="AD62" s="172" t="s">
        <v>2725</v>
      </c>
    </row>
    <row r="63" spans="1:30" x14ac:dyDescent="0.2">
      <c r="A63" s="199" t="s">
        <v>72</v>
      </c>
      <c r="B63" s="200">
        <v>2022</v>
      </c>
      <c r="C63" s="201" t="s">
        <v>582</v>
      </c>
      <c r="D63" s="202" t="s">
        <v>112</v>
      </c>
      <c r="E63" s="203" t="s">
        <v>1477</v>
      </c>
      <c r="F63" s="202" t="s">
        <v>698</v>
      </c>
      <c r="G63" s="202" t="s">
        <v>1177</v>
      </c>
      <c r="H63" s="201" t="s">
        <v>388</v>
      </c>
      <c r="I63" s="202" t="s">
        <v>1178</v>
      </c>
      <c r="J63" s="202" t="s">
        <v>1178</v>
      </c>
      <c r="K63" s="202" t="s">
        <v>413</v>
      </c>
      <c r="L63" s="203" t="s">
        <v>1852</v>
      </c>
      <c r="M63" s="203" t="s">
        <v>1481</v>
      </c>
      <c r="N63" s="204" t="s">
        <v>370</v>
      </c>
      <c r="O63" s="202" t="s">
        <v>1393</v>
      </c>
      <c r="P63" s="204">
        <v>28</v>
      </c>
      <c r="Q63" s="164" t="s">
        <v>1853</v>
      </c>
      <c r="R63" s="190" t="s">
        <v>148</v>
      </c>
      <c r="S63" s="533" t="s">
        <v>1842</v>
      </c>
      <c r="T63" s="534" t="s">
        <v>1843</v>
      </c>
      <c r="U63" s="186" t="s">
        <v>1854</v>
      </c>
      <c r="V63" s="177" t="s">
        <v>148</v>
      </c>
      <c r="W63" s="193">
        <v>24</v>
      </c>
      <c r="X63" s="193">
        <v>129</v>
      </c>
      <c r="Y63" s="177" t="s">
        <v>1178</v>
      </c>
      <c r="Z63" s="177" t="s">
        <v>1177</v>
      </c>
      <c r="AA63" s="177" t="s">
        <v>1177</v>
      </c>
      <c r="AB63" s="188" t="e">
        <f t="shared" si="2"/>
        <v>#VALUE!</v>
      </c>
      <c r="AC63" s="188" t="str">
        <f t="shared" si="3"/>
        <v/>
      </c>
      <c r="AD63" s="535" t="s">
        <v>2796</v>
      </c>
    </row>
    <row r="64" spans="1:30" x14ac:dyDescent="0.2">
      <c r="A64" s="199" t="s">
        <v>72</v>
      </c>
      <c r="B64" s="200">
        <v>2022</v>
      </c>
      <c r="C64" s="201" t="s">
        <v>582</v>
      </c>
      <c r="D64" s="202" t="s">
        <v>112</v>
      </c>
      <c r="E64" s="203" t="s">
        <v>1477</v>
      </c>
      <c r="F64" s="202" t="s">
        <v>698</v>
      </c>
      <c r="G64" s="202" t="s">
        <v>1177</v>
      </c>
      <c r="H64" s="201" t="s">
        <v>388</v>
      </c>
      <c r="I64" s="202" t="s">
        <v>1178</v>
      </c>
      <c r="J64" s="202" t="s">
        <v>1178</v>
      </c>
      <c r="K64" s="202" t="s">
        <v>413</v>
      </c>
      <c r="L64" s="203" t="s">
        <v>1852</v>
      </c>
      <c r="M64" s="203" t="s">
        <v>1481</v>
      </c>
      <c r="N64" s="204" t="s">
        <v>370</v>
      </c>
      <c r="O64" s="202" t="s">
        <v>1393</v>
      </c>
      <c r="P64" s="204">
        <v>28</v>
      </c>
      <c r="Q64" s="164" t="s">
        <v>1449</v>
      </c>
      <c r="R64" s="190" t="s">
        <v>148</v>
      </c>
      <c r="S64" s="9" t="s">
        <v>1855</v>
      </c>
      <c r="T64" s="534" t="s">
        <v>1843</v>
      </c>
      <c r="U64" s="186" t="s">
        <v>1854</v>
      </c>
      <c r="V64" s="177" t="s">
        <v>148</v>
      </c>
      <c r="W64" s="193">
        <v>24</v>
      </c>
      <c r="X64" s="193">
        <v>129</v>
      </c>
      <c r="Y64" s="177" t="s">
        <v>1178</v>
      </c>
      <c r="Z64" s="177" t="s">
        <v>1177</v>
      </c>
      <c r="AA64" s="177" t="s">
        <v>1177</v>
      </c>
      <c r="AB64" s="188" t="e">
        <f t="shared" si="2"/>
        <v>#VALUE!</v>
      </c>
      <c r="AC64" s="188" t="str">
        <f t="shared" si="3"/>
        <v/>
      </c>
      <c r="AD64" s="535" t="s">
        <v>2796</v>
      </c>
    </row>
    <row r="65" spans="1:30" x14ac:dyDescent="0.2">
      <c r="A65" s="199" t="s">
        <v>72</v>
      </c>
      <c r="B65" s="200">
        <v>2022</v>
      </c>
      <c r="C65" s="201" t="s">
        <v>582</v>
      </c>
      <c r="D65" s="202" t="s">
        <v>112</v>
      </c>
      <c r="E65" s="203" t="s">
        <v>1477</v>
      </c>
      <c r="F65" s="202" t="s">
        <v>698</v>
      </c>
      <c r="G65" s="202" t="s">
        <v>1177</v>
      </c>
      <c r="H65" s="201" t="s">
        <v>388</v>
      </c>
      <c r="I65" s="202" t="s">
        <v>1178</v>
      </c>
      <c r="J65" s="202" t="s">
        <v>1178</v>
      </c>
      <c r="K65" s="202" t="s">
        <v>413</v>
      </c>
      <c r="L65" s="203" t="s">
        <v>1852</v>
      </c>
      <c r="M65" s="203" t="s">
        <v>1481</v>
      </c>
      <c r="N65" s="204" t="s">
        <v>370</v>
      </c>
      <c r="O65" s="202" t="s">
        <v>1393</v>
      </c>
      <c r="P65" s="204">
        <v>28</v>
      </c>
      <c r="Q65" s="164" t="s">
        <v>1856</v>
      </c>
      <c r="R65" s="164" t="s">
        <v>148</v>
      </c>
      <c r="S65" s="9" t="s">
        <v>1855</v>
      </c>
      <c r="T65" s="534" t="s">
        <v>1843</v>
      </c>
      <c r="U65" s="186" t="s">
        <v>1854</v>
      </c>
      <c r="V65" s="177" t="s">
        <v>148</v>
      </c>
      <c r="W65" s="193">
        <v>24</v>
      </c>
      <c r="X65" s="193">
        <v>12</v>
      </c>
      <c r="Y65" s="177" t="s">
        <v>1178</v>
      </c>
      <c r="Z65" s="177" t="s">
        <v>1177</v>
      </c>
      <c r="AA65" s="177" t="s">
        <v>1177</v>
      </c>
      <c r="AB65" s="188" t="e">
        <f t="shared" si="2"/>
        <v>#VALUE!</v>
      </c>
      <c r="AC65" s="188" t="str">
        <f t="shared" si="3"/>
        <v/>
      </c>
      <c r="AD65" s="535" t="s">
        <v>2796</v>
      </c>
    </row>
    <row r="66" spans="1:30" x14ac:dyDescent="0.2">
      <c r="A66" s="199" t="s">
        <v>72</v>
      </c>
      <c r="B66" s="200">
        <v>2022</v>
      </c>
      <c r="C66" s="201" t="s">
        <v>582</v>
      </c>
      <c r="D66" s="202" t="s">
        <v>112</v>
      </c>
      <c r="E66" s="203" t="s">
        <v>1477</v>
      </c>
      <c r="F66" s="202" t="s">
        <v>698</v>
      </c>
      <c r="G66" s="202" t="s">
        <v>1177</v>
      </c>
      <c r="H66" s="201" t="s">
        <v>388</v>
      </c>
      <c r="I66" s="202" t="s">
        <v>1178</v>
      </c>
      <c r="J66" s="202" t="s">
        <v>1178</v>
      </c>
      <c r="K66" s="202" t="s">
        <v>413</v>
      </c>
      <c r="L66" s="203" t="s">
        <v>1852</v>
      </c>
      <c r="M66" s="203" t="s">
        <v>1481</v>
      </c>
      <c r="N66" s="204" t="s">
        <v>370</v>
      </c>
      <c r="O66" s="202" t="s">
        <v>1393</v>
      </c>
      <c r="P66" s="204">
        <v>28</v>
      </c>
      <c r="Q66" s="164" t="s">
        <v>1451</v>
      </c>
      <c r="R66" s="164" t="s">
        <v>1452</v>
      </c>
      <c r="S66" s="9" t="s">
        <v>1855</v>
      </c>
      <c r="T66" s="534" t="s">
        <v>1843</v>
      </c>
      <c r="U66" s="186" t="s">
        <v>1857</v>
      </c>
      <c r="V66" s="177" t="s">
        <v>148</v>
      </c>
      <c r="W66" s="193">
        <v>24</v>
      </c>
      <c r="X66" s="193">
        <v>3742</v>
      </c>
      <c r="Y66" s="177" t="s">
        <v>1178</v>
      </c>
      <c r="Z66" s="177" t="s">
        <v>1177</v>
      </c>
      <c r="AA66" s="177" t="s">
        <v>1177</v>
      </c>
      <c r="AB66" s="188" t="e">
        <f t="shared" si="2"/>
        <v>#VALUE!</v>
      </c>
      <c r="AC66" s="188" t="str">
        <f t="shared" si="3"/>
        <v/>
      </c>
      <c r="AD66" s="172" t="s">
        <v>2797</v>
      </c>
    </row>
    <row r="67" spans="1:30" s="21" customFormat="1" x14ac:dyDescent="0.2">
      <c r="A67" s="199" t="s">
        <v>72</v>
      </c>
      <c r="B67" s="200">
        <v>2022</v>
      </c>
      <c r="C67" s="201" t="s">
        <v>582</v>
      </c>
      <c r="D67" s="202" t="s">
        <v>112</v>
      </c>
      <c r="E67" s="203" t="s">
        <v>1477</v>
      </c>
      <c r="F67" s="202" t="s">
        <v>698</v>
      </c>
      <c r="G67" s="202" t="s">
        <v>1177</v>
      </c>
      <c r="H67" s="201" t="s">
        <v>388</v>
      </c>
      <c r="I67" s="202" t="s">
        <v>1178</v>
      </c>
      <c r="J67" s="202" t="s">
        <v>1178</v>
      </c>
      <c r="K67" s="202" t="s">
        <v>413</v>
      </c>
      <c r="L67" s="203" t="s">
        <v>1852</v>
      </c>
      <c r="M67" s="203" t="s">
        <v>1481</v>
      </c>
      <c r="N67" s="204" t="s">
        <v>370</v>
      </c>
      <c r="O67" s="202" t="s">
        <v>1393</v>
      </c>
      <c r="P67" s="204">
        <v>28</v>
      </c>
      <c r="Q67" s="191" t="s">
        <v>1455</v>
      </c>
      <c r="R67" s="164" t="s">
        <v>148</v>
      </c>
      <c r="S67" s="9"/>
      <c r="T67" s="215" t="s">
        <v>2322</v>
      </c>
      <c r="U67" s="186" t="s">
        <v>1854</v>
      </c>
      <c r="V67" s="177" t="s">
        <v>148</v>
      </c>
      <c r="W67" s="193">
        <v>24</v>
      </c>
      <c r="X67" s="193" t="s">
        <v>148</v>
      </c>
      <c r="Y67" s="177" t="s">
        <v>1178</v>
      </c>
      <c r="Z67" s="177" t="s">
        <v>1177</v>
      </c>
      <c r="AA67" s="177" t="s">
        <v>1177</v>
      </c>
      <c r="AB67" s="188" t="e">
        <f t="shared" si="2"/>
        <v>#VALUE!</v>
      </c>
      <c r="AC67" s="188" t="str">
        <f t="shared" si="3"/>
        <v/>
      </c>
      <c r="AD67" s="535" t="s">
        <v>2796</v>
      </c>
    </row>
    <row r="68" spans="1:30" s="21" customFormat="1" x14ac:dyDescent="0.2">
      <c r="A68" s="199" t="s">
        <v>72</v>
      </c>
      <c r="B68" s="200">
        <v>2022</v>
      </c>
      <c r="C68" s="201" t="s">
        <v>582</v>
      </c>
      <c r="D68" s="202" t="s">
        <v>112</v>
      </c>
      <c r="E68" s="203" t="s">
        <v>1477</v>
      </c>
      <c r="F68" s="202" t="s">
        <v>698</v>
      </c>
      <c r="G68" s="202" t="s">
        <v>1177</v>
      </c>
      <c r="H68" s="201" t="s">
        <v>388</v>
      </c>
      <c r="I68" s="202" t="s">
        <v>1178</v>
      </c>
      <c r="J68" s="202" t="s">
        <v>1178</v>
      </c>
      <c r="K68" s="202" t="s">
        <v>413</v>
      </c>
      <c r="L68" s="203" t="s">
        <v>1852</v>
      </c>
      <c r="M68" s="203" t="s">
        <v>1481</v>
      </c>
      <c r="N68" s="204" t="s">
        <v>370</v>
      </c>
      <c r="O68" s="202" t="s">
        <v>1393</v>
      </c>
      <c r="P68" s="204">
        <v>28</v>
      </c>
      <c r="Q68" s="191" t="s">
        <v>1469</v>
      </c>
      <c r="R68" s="190" t="s">
        <v>148</v>
      </c>
      <c r="S68" s="9"/>
      <c r="T68" s="215" t="s">
        <v>2323</v>
      </c>
      <c r="U68" s="186" t="s">
        <v>1854</v>
      </c>
      <c r="V68" s="177" t="s">
        <v>148</v>
      </c>
      <c r="W68" s="193">
        <v>24</v>
      </c>
      <c r="X68" s="193" t="s">
        <v>148</v>
      </c>
      <c r="Y68" s="177" t="s">
        <v>1178</v>
      </c>
      <c r="Z68" s="177" t="s">
        <v>1177</v>
      </c>
      <c r="AA68" s="177" t="s">
        <v>1177</v>
      </c>
      <c r="AB68" s="188" t="e">
        <f t="shared" si="2"/>
        <v>#VALUE!</v>
      </c>
      <c r="AC68" s="188" t="str">
        <f t="shared" si="3"/>
        <v/>
      </c>
      <c r="AD68" s="535" t="s">
        <v>2796</v>
      </c>
    </row>
    <row r="69" spans="1:30" s="21" customFormat="1" x14ac:dyDescent="0.2">
      <c r="A69" s="199" t="s">
        <v>72</v>
      </c>
      <c r="B69" s="200">
        <v>2022</v>
      </c>
      <c r="C69" s="201" t="s">
        <v>582</v>
      </c>
      <c r="D69" s="202" t="s">
        <v>112</v>
      </c>
      <c r="E69" s="203" t="s">
        <v>707</v>
      </c>
      <c r="F69" s="202" t="s">
        <v>706</v>
      </c>
      <c r="G69" s="202" t="s">
        <v>1177</v>
      </c>
      <c r="H69" s="201" t="s">
        <v>388</v>
      </c>
      <c r="I69" s="202" t="s">
        <v>1178</v>
      </c>
      <c r="J69" s="202" t="s">
        <v>1178</v>
      </c>
      <c r="K69" s="202" t="s">
        <v>148</v>
      </c>
      <c r="L69" s="203" t="s">
        <v>1858</v>
      </c>
      <c r="M69" s="203">
        <v>5</v>
      </c>
      <c r="N69" s="204" t="s">
        <v>366</v>
      </c>
      <c r="O69" s="202" t="s">
        <v>1395</v>
      </c>
      <c r="P69" s="204">
        <v>25</v>
      </c>
      <c r="Q69" s="164" t="s">
        <v>1859</v>
      </c>
      <c r="R69" s="190">
        <v>800</v>
      </c>
      <c r="S69" s="9" t="s">
        <v>1860</v>
      </c>
      <c r="T69" s="536" t="s">
        <v>1839</v>
      </c>
      <c r="U69" s="186" t="s">
        <v>2095</v>
      </c>
      <c r="V69" s="177" t="s">
        <v>148</v>
      </c>
      <c r="W69" s="193">
        <v>23</v>
      </c>
      <c r="X69" s="193">
        <v>757</v>
      </c>
      <c r="Y69" s="177" t="s">
        <v>1178</v>
      </c>
      <c r="Z69" s="177" t="s">
        <v>1177</v>
      </c>
      <c r="AA69" s="177" t="s">
        <v>1177</v>
      </c>
      <c r="AB69" s="188" t="str">
        <f t="shared" si="2"/>
        <v/>
      </c>
      <c r="AC69" s="188" t="str">
        <f t="shared" si="3"/>
        <v/>
      </c>
      <c r="AD69" s="177"/>
    </row>
    <row r="70" spans="1:30" s="21" customFormat="1" x14ac:dyDescent="0.2">
      <c r="A70" s="199" t="s">
        <v>72</v>
      </c>
      <c r="B70" s="200">
        <v>2022</v>
      </c>
      <c r="C70" s="201" t="s">
        <v>582</v>
      </c>
      <c r="D70" s="202" t="s">
        <v>112</v>
      </c>
      <c r="E70" s="203" t="s">
        <v>707</v>
      </c>
      <c r="F70" s="202" t="s">
        <v>706</v>
      </c>
      <c r="G70" s="202" t="s">
        <v>1177</v>
      </c>
      <c r="H70" s="201" t="s">
        <v>388</v>
      </c>
      <c r="I70" s="202" t="s">
        <v>1178</v>
      </c>
      <c r="J70" s="202" t="s">
        <v>1178</v>
      </c>
      <c r="K70" s="202" t="s">
        <v>148</v>
      </c>
      <c r="L70" s="203" t="s">
        <v>1858</v>
      </c>
      <c r="M70" s="203">
        <v>5</v>
      </c>
      <c r="N70" s="204" t="s">
        <v>366</v>
      </c>
      <c r="O70" s="202" t="s">
        <v>1395</v>
      </c>
      <c r="P70" s="204">
        <v>25</v>
      </c>
      <c r="Q70" s="164" t="s">
        <v>1449</v>
      </c>
      <c r="R70" s="190">
        <v>800</v>
      </c>
      <c r="S70" s="9" t="s">
        <v>1860</v>
      </c>
      <c r="T70" s="536" t="s">
        <v>1839</v>
      </c>
      <c r="U70" s="242" t="s">
        <v>2096</v>
      </c>
      <c r="V70" s="177" t="s">
        <v>148</v>
      </c>
      <c r="W70" s="193">
        <v>23</v>
      </c>
      <c r="X70" s="193">
        <v>757</v>
      </c>
      <c r="Y70" s="177" t="s">
        <v>1178</v>
      </c>
      <c r="Z70" s="177" t="s">
        <v>1177</v>
      </c>
      <c r="AA70" s="177" t="s">
        <v>1177</v>
      </c>
      <c r="AB70" s="188" t="str">
        <f t="shared" si="2"/>
        <v/>
      </c>
      <c r="AC70" s="188" t="str">
        <f t="shared" si="3"/>
        <v/>
      </c>
      <c r="AD70" s="177"/>
    </row>
    <row r="71" spans="1:30" s="21" customFormat="1" x14ac:dyDescent="0.2">
      <c r="A71" s="199" t="s">
        <v>72</v>
      </c>
      <c r="B71" s="200">
        <v>2022</v>
      </c>
      <c r="C71" s="201" t="s">
        <v>582</v>
      </c>
      <c r="D71" s="202" t="s">
        <v>112</v>
      </c>
      <c r="E71" s="203" t="s">
        <v>707</v>
      </c>
      <c r="F71" s="202" t="s">
        <v>706</v>
      </c>
      <c r="G71" s="202" t="s">
        <v>1177</v>
      </c>
      <c r="H71" s="201" t="s">
        <v>388</v>
      </c>
      <c r="I71" s="202" t="s">
        <v>1178</v>
      </c>
      <c r="J71" s="202" t="s">
        <v>1178</v>
      </c>
      <c r="K71" s="202" t="s">
        <v>148</v>
      </c>
      <c r="L71" s="203" t="s">
        <v>1858</v>
      </c>
      <c r="M71" s="203">
        <v>5</v>
      </c>
      <c r="N71" s="204" t="s">
        <v>366</v>
      </c>
      <c r="O71" s="202" t="s">
        <v>1395</v>
      </c>
      <c r="P71" s="204">
        <v>25</v>
      </c>
      <c r="Q71" s="164" t="s">
        <v>1861</v>
      </c>
      <c r="R71" s="164">
        <v>45</v>
      </c>
      <c r="S71" s="9" t="s">
        <v>388</v>
      </c>
      <c r="T71" s="536" t="s">
        <v>1839</v>
      </c>
      <c r="U71" s="186" t="s">
        <v>2095</v>
      </c>
      <c r="V71" s="177" t="s">
        <v>148</v>
      </c>
      <c r="W71" s="193">
        <v>23</v>
      </c>
      <c r="X71" s="193">
        <v>53</v>
      </c>
      <c r="Y71" s="177" t="s">
        <v>1178</v>
      </c>
      <c r="Z71" s="177" t="s">
        <v>1177</v>
      </c>
      <c r="AA71" s="177" t="s">
        <v>1177</v>
      </c>
      <c r="AB71" s="188" t="str">
        <f t="shared" si="2"/>
        <v/>
      </c>
      <c r="AC71" s="188" t="str">
        <f t="shared" si="3"/>
        <v/>
      </c>
      <c r="AD71" s="177"/>
    </row>
    <row r="72" spans="1:30" s="21" customFormat="1" x14ac:dyDescent="0.2">
      <c r="A72" s="199" t="s">
        <v>72</v>
      </c>
      <c r="B72" s="200">
        <v>2022</v>
      </c>
      <c r="C72" s="201" t="s">
        <v>582</v>
      </c>
      <c r="D72" s="202" t="s">
        <v>112</v>
      </c>
      <c r="E72" s="203" t="s">
        <v>707</v>
      </c>
      <c r="F72" s="202" t="s">
        <v>706</v>
      </c>
      <c r="G72" s="202" t="s">
        <v>1177</v>
      </c>
      <c r="H72" s="201" t="s">
        <v>388</v>
      </c>
      <c r="I72" s="202" t="s">
        <v>1178</v>
      </c>
      <c r="J72" s="202" t="s">
        <v>1178</v>
      </c>
      <c r="K72" s="202" t="s">
        <v>148</v>
      </c>
      <c r="L72" s="203" t="s">
        <v>1858</v>
      </c>
      <c r="M72" s="203">
        <v>5</v>
      </c>
      <c r="N72" s="204" t="s">
        <v>366</v>
      </c>
      <c r="O72" s="202" t="s">
        <v>1395</v>
      </c>
      <c r="P72" s="204">
        <v>25</v>
      </c>
      <c r="Q72" s="164" t="s">
        <v>1451</v>
      </c>
      <c r="R72" s="164" t="s">
        <v>1452</v>
      </c>
      <c r="S72" s="9" t="s">
        <v>1860</v>
      </c>
      <c r="T72" s="536" t="s">
        <v>1839</v>
      </c>
      <c r="U72" s="186"/>
      <c r="V72" s="177" t="s">
        <v>148</v>
      </c>
      <c r="W72" s="193">
        <v>23</v>
      </c>
      <c r="X72" s="193">
        <v>17536</v>
      </c>
      <c r="Y72" s="177" t="s">
        <v>1178</v>
      </c>
      <c r="Z72" s="177" t="s">
        <v>1177</v>
      </c>
      <c r="AA72" s="177" t="s">
        <v>1177</v>
      </c>
      <c r="AB72" s="188" t="e">
        <f t="shared" si="2"/>
        <v>#VALUE!</v>
      </c>
      <c r="AC72" s="188" t="str">
        <f t="shared" si="3"/>
        <v/>
      </c>
      <c r="AD72" s="172" t="s">
        <v>2623</v>
      </c>
    </row>
    <row r="73" spans="1:30" s="21" customFormat="1" x14ac:dyDescent="0.2">
      <c r="A73" s="199" t="s">
        <v>72</v>
      </c>
      <c r="B73" s="200">
        <v>2022</v>
      </c>
      <c r="C73" s="201" t="s">
        <v>582</v>
      </c>
      <c r="D73" s="202" t="s">
        <v>112</v>
      </c>
      <c r="E73" s="203" t="s">
        <v>707</v>
      </c>
      <c r="F73" s="202" t="s">
        <v>706</v>
      </c>
      <c r="G73" s="202" t="s">
        <v>1177</v>
      </c>
      <c r="H73" s="201" t="s">
        <v>388</v>
      </c>
      <c r="I73" s="202" t="s">
        <v>1178</v>
      </c>
      <c r="J73" s="202" t="s">
        <v>1178</v>
      </c>
      <c r="K73" s="202" t="s">
        <v>148</v>
      </c>
      <c r="L73" s="203" t="s">
        <v>1858</v>
      </c>
      <c r="M73" s="203">
        <v>5</v>
      </c>
      <c r="N73" s="204" t="s">
        <v>366</v>
      </c>
      <c r="O73" s="202" t="s">
        <v>1395</v>
      </c>
      <c r="P73" s="204">
        <v>25</v>
      </c>
      <c r="Q73" s="191" t="s">
        <v>1862</v>
      </c>
      <c r="R73" s="164">
        <v>35</v>
      </c>
      <c r="S73" s="9" t="s">
        <v>388</v>
      </c>
      <c r="T73" s="186" t="s">
        <v>2324</v>
      </c>
      <c r="U73" s="186"/>
      <c r="V73" s="177" t="s">
        <v>148</v>
      </c>
      <c r="W73" s="193">
        <v>23</v>
      </c>
      <c r="X73" s="193">
        <v>27</v>
      </c>
      <c r="Y73" s="177" t="s">
        <v>1178</v>
      </c>
      <c r="Z73" s="177" t="s">
        <v>1177</v>
      </c>
      <c r="AA73" s="177" t="s">
        <v>1177</v>
      </c>
      <c r="AB73" s="188" t="str">
        <f>IF(OR(X73/R73&lt;0.9,X73/R73&gt;1.5),"X","")</f>
        <v>X</v>
      </c>
      <c r="AC73" s="188" t="str">
        <f t="shared" si="3"/>
        <v/>
      </c>
      <c r="AD73" s="172" t="s">
        <v>2801</v>
      </c>
    </row>
    <row r="74" spans="1:30" s="21" customFormat="1" x14ac:dyDescent="0.2">
      <c r="A74" s="199" t="s">
        <v>72</v>
      </c>
      <c r="B74" s="200">
        <v>2022</v>
      </c>
      <c r="C74" s="201" t="s">
        <v>582</v>
      </c>
      <c r="D74" s="202" t="s">
        <v>112</v>
      </c>
      <c r="E74" s="203" t="s">
        <v>707</v>
      </c>
      <c r="F74" s="202" t="s">
        <v>706</v>
      </c>
      <c r="G74" s="202" t="s">
        <v>1177</v>
      </c>
      <c r="H74" s="201" t="s">
        <v>388</v>
      </c>
      <c r="I74" s="202" t="s">
        <v>1178</v>
      </c>
      <c r="J74" s="202" t="s">
        <v>1178</v>
      </c>
      <c r="K74" s="202" t="s">
        <v>148</v>
      </c>
      <c r="L74" s="203" t="s">
        <v>1858</v>
      </c>
      <c r="M74" s="203">
        <v>5</v>
      </c>
      <c r="N74" s="204" t="s">
        <v>366</v>
      </c>
      <c r="O74" s="202" t="s">
        <v>1395</v>
      </c>
      <c r="P74" s="204">
        <v>25</v>
      </c>
      <c r="Q74" s="191" t="s">
        <v>1863</v>
      </c>
      <c r="R74" s="164">
        <v>100</v>
      </c>
      <c r="S74" s="9" t="s">
        <v>388</v>
      </c>
      <c r="T74" s="186" t="s">
        <v>2324</v>
      </c>
      <c r="U74" s="186"/>
      <c r="V74" s="177" t="s">
        <v>148</v>
      </c>
      <c r="W74" s="193">
        <v>23</v>
      </c>
      <c r="X74" s="193">
        <v>69</v>
      </c>
      <c r="Y74" s="177" t="s">
        <v>1178</v>
      </c>
      <c r="Z74" s="177" t="s">
        <v>1177</v>
      </c>
      <c r="AA74" s="177" t="s">
        <v>1177</v>
      </c>
      <c r="AB74" s="188" t="str">
        <f t="shared" si="2"/>
        <v>X</v>
      </c>
      <c r="AC74" s="188" t="str">
        <f t="shared" si="3"/>
        <v/>
      </c>
      <c r="AD74" s="172" t="s">
        <v>2802</v>
      </c>
    </row>
    <row r="75" spans="1:30" s="21" customFormat="1" x14ac:dyDescent="0.2">
      <c r="A75" s="199" t="s">
        <v>72</v>
      </c>
      <c r="B75" s="200">
        <v>2022</v>
      </c>
      <c r="C75" s="201" t="s">
        <v>582</v>
      </c>
      <c r="D75" s="202" t="s">
        <v>112</v>
      </c>
      <c r="E75" s="203" t="s">
        <v>707</v>
      </c>
      <c r="F75" s="202" t="s">
        <v>706</v>
      </c>
      <c r="G75" s="202" t="s">
        <v>1177</v>
      </c>
      <c r="H75" s="201" t="s">
        <v>388</v>
      </c>
      <c r="I75" s="202" t="s">
        <v>1178</v>
      </c>
      <c r="J75" s="202" t="s">
        <v>1178</v>
      </c>
      <c r="K75" s="202" t="s">
        <v>148</v>
      </c>
      <c r="L75" s="203" t="s">
        <v>1858</v>
      </c>
      <c r="M75" s="203">
        <v>5</v>
      </c>
      <c r="N75" s="204" t="s">
        <v>366</v>
      </c>
      <c r="O75" s="202" t="s">
        <v>1395</v>
      </c>
      <c r="P75" s="204">
        <v>25</v>
      </c>
      <c r="Q75" s="191" t="s">
        <v>2097</v>
      </c>
      <c r="R75" s="164">
        <v>35</v>
      </c>
      <c r="S75" s="9" t="s">
        <v>388</v>
      </c>
      <c r="T75" s="186" t="s">
        <v>2324</v>
      </c>
      <c r="U75" s="186"/>
      <c r="V75" s="177" t="s">
        <v>148</v>
      </c>
      <c r="W75" s="193">
        <v>23</v>
      </c>
      <c r="X75" s="193">
        <v>35</v>
      </c>
      <c r="Y75" s="177" t="s">
        <v>1178</v>
      </c>
      <c r="Z75" s="177" t="s">
        <v>1177</v>
      </c>
      <c r="AA75" s="177" t="s">
        <v>1177</v>
      </c>
      <c r="AB75" s="188" t="str">
        <f t="shared" si="2"/>
        <v/>
      </c>
      <c r="AC75" s="188" t="str">
        <f t="shared" si="3"/>
        <v/>
      </c>
      <c r="AD75" s="177"/>
    </row>
    <row r="76" spans="1:30" s="21" customFormat="1" x14ac:dyDescent="0.2">
      <c r="A76" s="199" t="s">
        <v>72</v>
      </c>
      <c r="B76" s="200">
        <v>2022</v>
      </c>
      <c r="C76" s="201" t="s">
        <v>582</v>
      </c>
      <c r="D76" s="202" t="s">
        <v>112</v>
      </c>
      <c r="E76" s="203" t="s">
        <v>707</v>
      </c>
      <c r="F76" s="202" t="s">
        <v>706</v>
      </c>
      <c r="G76" s="202" t="s">
        <v>1177</v>
      </c>
      <c r="H76" s="201" t="s">
        <v>388</v>
      </c>
      <c r="I76" s="202" t="s">
        <v>1178</v>
      </c>
      <c r="J76" s="202" t="s">
        <v>1178</v>
      </c>
      <c r="K76" s="202" t="s">
        <v>148</v>
      </c>
      <c r="L76" s="203" t="s">
        <v>1858</v>
      </c>
      <c r="M76" s="203">
        <v>5</v>
      </c>
      <c r="N76" s="204" t="s">
        <v>366</v>
      </c>
      <c r="O76" s="202" t="s">
        <v>1395</v>
      </c>
      <c r="P76" s="204">
        <v>25</v>
      </c>
      <c r="Q76" s="191" t="s">
        <v>2098</v>
      </c>
      <c r="R76" s="164">
        <v>1800</v>
      </c>
      <c r="S76" s="9" t="s">
        <v>2099</v>
      </c>
      <c r="T76" s="186" t="s">
        <v>2324</v>
      </c>
      <c r="U76" s="186" t="s">
        <v>2100</v>
      </c>
      <c r="V76" s="177" t="s">
        <v>148</v>
      </c>
      <c r="W76" s="193">
        <v>23</v>
      </c>
      <c r="X76" s="193">
        <v>2034</v>
      </c>
      <c r="Y76" s="177" t="s">
        <v>1178</v>
      </c>
      <c r="Z76" s="177" t="s">
        <v>1177</v>
      </c>
      <c r="AA76" s="177" t="s">
        <v>1177</v>
      </c>
      <c r="AB76" s="188" t="str">
        <f t="shared" si="2"/>
        <v/>
      </c>
      <c r="AC76" s="188" t="str">
        <f t="shared" si="3"/>
        <v/>
      </c>
      <c r="AD76" s="177"/>
    </row>
    <row r="77" spans="1:30" s="21" customFormat="1" ht="15" x14ac:dyDescent="0.25">
      <c r="A77" s="199" t="s">
        <v>72</v>
      </c>
      <c r="B77" s="200">
        <v>2022</v>
      </c>
      <c r="C77" s="201" t="s">
        <v>582</v>
      </c>
      <c r="D77" s="202" t="s">
        <v>112</v>
      </c>
      <c r="E77" s="203" t="s">
        <v>725</v>
      </c>
      <c r="F77" s="203" t="s">
        <v>724</v>
      </c>
      <c r="G77" s="202" t="s">
        <v>1177</v>
      </c>
      <c r="H77" s="201" t="s">
        <v>388</v>
      </c>
      <c r="I77" s="202" t="s">
        <v>1178</v>
      </c>
      <c r="J77" s="202" t="s">
        <v>1178</v>
      </c>
      <c r="K77" s="202" t="s">
        <v>148</v>
      </c>
      <c r="L77" s="203">
        <v>8</v>
      </c>
      <c r="M77" s="203" t="s">
        <v>1462</v>
      </c>
      <c r="N77" s="204" t="s">
        <v>366</v>
      </c>
      <c r="O77" s="202" t="s">
        <v>1395</v>
      </c>
      <c r="P77" s="204">
        <v>30</v>
      </c>
      <c r="Q77" s="164" t="s">
        <v>1469</v>
      </c>
      <c r="R77" s="190">
        <v>30</v>
      </c>
      <c r="S77" s="9" t="s">
        <v>2101</v>
      </c>
      <c r="T77" s="537" t="s">
        <v>2102</v>
      </c>
      <c r="U77" s="186" t="s">
        <v>2103</v>
      </c>
      <c r="V77" s="177" t="s">
        <v>148</v>
      </c>
      <c r="W77" s="193">
        <v>30</v>
      </c>
      <c r="X77" s="193">
        <v>30</v>
      </c>
      <c r="Y77" s="177" t="s">
        <v>1178</v>
      </c>
      <c r="Z77" s="177" t="s">
        <v>1177</v>
      </c>
      <c r="AA77" s="177" t="s">
        <v>1177</v>
      </c>
      <c r="AB77" s="188" t="str">
        <f t="shared" si="2"/>
        <v/>
      </c>
      <c r="AC77" s="188" t="str">
        <f t="shared" si="3"/>
        <v/>
      </c>
      <c r="AD77" s="177"/>
    </row>
    <row r="78" spans="1:30" s="21" customFormat="1" ht="15" x14ac:dyDescent="0.25">
      <c r="A78" s="199" t="s">
        <v>72</v>
      </c>
      <c r="B78" s="200">
        <v>2022</v>
      </c>
      <c r="C78" s="201" t="s">
        <v>582</v>
      </c>
      <c r="D78" s="202" t="s">
        <v>112</v>
      </c>
      <c r="E78" s="203" t="s">
        <v>725</v>
      </c>
      <c r="F78" s="203" t="s">
        <v>724</v>
      </c>
      <c r="G78" s="202" t="s">
        <v>1177</v>
      </c>
      <c r="H78" s="201" t="s">
        <v>388</v>
      </c>
      <c r="I78" s="202" t="s">
        <v>1178</v>
      </c>
      <c r="J78" s="202" t="s">
        <v>1178</v>
      </c>
      <c r="K78" s="202" t="s">
        <v>148</v>
      </c>
      <c r="L78" s="203">
        <v>8</v>
      </c>
      <c r="M78" s="203" t="s">
        <v>1462</v>
      </c>
      <c r="N78" s="204" t="s">
        <v>366</v>
      </c>
      <c r="O78" s="202" t="s">
        <v>1395</v>
      </c>
      <c r="P78" s="204">
        <v>30</v>
      </c>
      <c r="Q78" s="164" t="s">
        <v>1449</v>
      </c>
      <c r="R78" s="190">
        <v>100</v>
      </c>
      <c r="S78" s="9" t="s">
        <v>388</v>
      </c>
      <c r="T78" s="537" t="s">
        <v>2102</v>
      </c>
      <c r="U78" s="186"/>
      <c r="V78" s="177" t="s">
        <v>148</v>
      </c>
      <c r="W78" s="193">
        <v>30</v>
      </c>
      <c r="X78" s="193">
        <v>124</v>
      </c>
      <c r="Y78" s="177" t="s">
        <v>1178</v>
      </c>
      <c r="Z78" s="177" t="s">
        <v>1177</v>
      </c>
      <c r="AA78" s="177" t="s">
        <v>1177</v>
      </c>
      <c r="AB78" s="188" t="str">
        <f t="shared" si="2"/>
        <v/>
      </c>
      <c r="AC78" s="188" t="str">
        <f t="shared" si="3"/>
        <v/>
      </c>
      <c r="AD78" s="177"/>
    </row>
    <row r="79" spans="1:30" s="21" customFormat="1" ht="15" x14ac:dyDescent="0.25">
      <c r="A79" s="199" t="s">
        <v>72</v>
      </c>
      <c r="B79" s="200">
        <v>2022</v>
      </c>
      <c r="C79" s="201" t="s">
        <v>582</v>
      </c>
      <c r="D79" s="202" t="s">
        <v>112</v>
      </c>
      <c r="E79" s="203" t="s">
        <v>725</v>
      </c>
      <c r="F79" s="203" t="s">
        <v>724</v>
      </c>
      <c r="G79" s="202" t="s">
        <v>1177</v>
      </c>
      <c r="H79" s="201" t="s">
        <v>388</v>
      </c>
      <c r="I79" s="202" t="s">
        <v>1178</v>
      </c>
      <c r="J79" s="202" t="s">
        <v>1178</v>
      </c>
      <c r="K79" s="202" t="s">
        <v>148</v>
      </c>
      <c r="L79" s="203">
        <v>8</v>
      </c>
      <c r="M79" s="203" t="s">
        <v>1462</v>
      </c>
      <c r="N79" s="204" t="s">
        <v>366</v>
      </c>
      <c r="O79" s="202" t="s">
        <v>1395</v>
      </c>
      <c r="P79" s="204">
        <v>30</v>
      </c>
      <c r="Q79" s="164" t="s">
        <v>1471</v>
      </c>
      <c r="R79" s="190">
        <v>75</v>
      </c>
      <c r="S79" s="9" t="s">
        <v>2104</v>
      </c>
      <c r="T79" s="537" t="s">
        <v>2102</v>
      </c>
      <c r="U79" s="186" t="s">
        <v>1472</v>
      </c>
      <c r="V79" s="177" t="s">
        <v>148</v>
      </c>
      <c r="W79" s="193">
        <v>30</v>
      </c>
      <c r="X79" s="193">
        <v>98</v>
      </c>
      <c r="Y79" s="177" t="s">
        <v>1178</v>
      </c>
      <c r="Z79" s="177" t="s">
        <v>1177</v>
      </c>
      <c r="AA79" s="177" t="s">
        <v>1177</v>
      </c>
      <c r="AB79" s="188" t="str">
        <f t="shared" si="2"/>
        <v/>
      </c>
      <c r="AC79" s="188" t="str">
        <f t="shared" si="3"/>
        <v/>
      </c>
      <c r="AD79" s="177"/>
    </row>
    <row r="80" spans="1:30" s="21" customFormat="1" ht="15" x14ac:dyDescent="0.25">
      <c r="A80" s="199" t="s">
        <v>72</v>
      </c>
      <c r="B80" s="200">
        <v>2022</v>
      </c>
      <c r="C80" s="201" t="s">
        <v>582</v>
      </c>
      <c r="D80" s="202" t="s">
        <v>112</v>
      </c>
      <c r="E80" s="203" t="s">
        <v>725</v>
      </c>
      <c r="F80" s="203" t="s">
        <v>724</v>
      </c>
      <c r="G80" s="202" t="s">
        <v>1177</v>
      </c>
      <c r="H80" s="201" t="s">
        <v>388</v>
      </c>
      <c r="I80" s="202" t="s">
        <v>1178</v>
      </c>
      <c r="J80" s="202" t="s">
        <v>1178</v>
      </c>
      <c r="K80" s="202" t="s">
        <v>148</v>
      </c>
      <c r="L80" s="203">
        <v>8</v>
      </c>
      <c r="M80" s="203" t="s">
        <v>1462</v>
      </c>
      <c r="N80" s="204" t="s">
        <v>366</v>
      </c>
      <c r="O80" s="202" t="s">
        <v>1395</v>
      </c>
      <c r="P80" s="204">
        <v>30</v>
      </c>
      <c r="Q80" s="164" t="s">
        <v>1451</v>
      </c>
      <c r="R80" s="164" t="s">
        <v>1452</v>
      </c>
      <c r="S80" s="9" t="s">
        <v>388</v>
      </c>
      <c r="T80" s="537" t="s">
        <v>2102</v>
      </c>
      <c r="U80" s="186"/>
      <c r="V80" s="177" t="s">
        <v>148</v>
      </c>
      <c r="W80" s="193">
        <v>30</v>
      </c>
      <c r="X80" s="193">
        <v>17250</v>
      </c>
      <c r="Y80" s="177" t="s">
        <v>1178</v>
      </c>
      <c r="Z80" s="177" t="s">
        <v>1177</v>
      </c>
      <c r="AA80" s="177" t="s">
        <v>1177</v>
      </c>
      <c r="AB80" s="188" t="e">
        <f t="shared" si="2"/>
        <v>#VALUE!</v>
      </c>
      <c r="AC80" s="188" t="str">
        <f t="shared" si="3"/>
        <v/>
      </c>
      <c r="AD80" s="172" t="s">
        <v>2623</v>
      </c>
    </row>
    <row r="81" spans="1:31" s="21" customFormat="1" x14ac:dyDescent="0.2">
      <c r="A81" s="199" t="s">
        <v>72</v>
      </c>
      <c r="B81" s="200">
        <v>2022</v>
      </c>
      <c r="C81" s="201" t="s">
        <v>582</v>
      </c>
      <c r="D81" s="202" t="s">
        <v>112</v>
      </c>
      <c r="E81" s="203" t="s">
        <v>1482</v>
      </c>
      <c r="F81" s="203" t="s">
        <v>728</v>
      </c>
      <c r="G81" s="202" t="s">
        <v>1177</v>
      </c>
      <c r="H81" s="201" t="s">
        <v>388</v>
      </c>
      <c r="I81" s="202" t="s">
        <v>1178</v>
      </c>
      <c r="J81" s="202" t="s">
        <v>1178</v>
      </c>
      <c r="K81" s="202" t="s">
        <v>148</v>
      </c>
      <c r="L81" s="203" t="s">
        <v>1014</v>
      </c>
      <c r="M81" s="538">
        <v>44480</v>
      </c>
      <c r="N81" s="204" t="s">
        <v>366</v>
      </c>
      <c r="O81" s="202" t="s">
        <v>148</v>
      </c>
      <c r="P81" s="204">
        <v>8</v>
      </c>
      <c r="Q81" s="164" t="s">
        <v>1471</v>
      </c>
      <c r="R81" s="190">
        <v>8</v>
      </c>
      <c r="S81" s="9"/>
      <c r="T81" s="186" t="s">
        <v>2323</v>
      </c>
      <c r="U81" s="186"/>
      <c r="V81" s="177" t="s">
        <v>148</v>
      </c>
      <c r="W81" s="193">
        <v>8</v>
      </c>
      <c r="X81" s="193">
        <v>8</v>
      </c>
      <c r="Y81" s="177" t="s">
        <v>1177</v>
      </c>
      <c r="Z81" s="177" t="s">
        <v>1177</v>
      </c>
      <c r="AA81" s="177" t="s">
        <v>1177</v>
      </c>
      <c r="AB81" s="188" t="str">
        <f t="shared" si="2"/>
        <v/>
      </c>
      <c r="AC81" s="188" t="str">
        <f t="shared" si="3"/>
        <v/>
      </c>
      <c r="AD81" s="177"/>
    </row>
    <row r="82" spans="1:31" s="21" customFormat="1" x14ac:dyDescent="0.2">
      <c r="A82" s="199" t="s">
        <v>72</v>
      </c>
      <c r="B82" s="200">
        <v>2022</v>
      </c>
      <c r="C82" s="201" t="s">
        <v>582</v>
      </c>
      <c r="D82" s="202" t="s">
        <v>112</v>
      </c>
      <c r="E82" s="203" t="s">
        <v>1482</v>
      </c>
      <c r="F82" s="203" t="s">
        <v>728</v>
      </c>
      <c r="G82" s="202" t="s">
        <v>1177</v>
      </c>
      <c r="H82" s="201" t="s">
        <v>388</v>
      </c>
      <c r="I82" s="202" t="s">
        <v>1178</v>
      </c>
      <c r="J82" s="202" t="s">
        <v>1178</v>
      </c>
      <c r="K82" s="202" t="s">
        <v>148</v>
      </c>
      <c r="L82" s="203" t="s">
        <v>1014</v>
      </c>
      <c r="M82" s="538">
        <v>44480</v>
      </c>
      <c r="N82" s="204" t="s">
        <v>366</v>
      </c>
      <c r="O82" s="202" t="s">
        <v>148</v>
      </c>
      <c r="P82" s="204">
        <v>8</v>
      </c>
      <c r="Q82" s="164" t="s">
        <v>1449</v>
      </c>
      <c r="R82" s="190">
        <v>8</v>
      </c>
      <c r="S82" s="9"/>
      <c r="T82" s="186" t="s">
        <v>2323</v>
      </c>
      <c r="U82" s="186"/>
      <c r="V82" s="177" t="s">
        <v>148</v>
      </c>
      <c r="W82" s="193">
        <v>8</v>
      </c>
      <c r="X82" s="193">
        <v>8</v>
      </c>
      <c r="Y82" s="177" t="s">
        <v>1177</v>
      </c>
      <c r="Z82" s="177" t="s">
        <v>1177</v>
      </c>
      <c r="AA82" s="177" t="s">
        <v>1177</v>
      </c>
      <c r="AB82" s="188" t="str">
        <f t="shared" si="2"/>
        <v/>
      </c>
      <c r="AC82" s="188" t="str">
        <f t="shared" si="3"/>
        <v/>
      </c>
      <c r="AD82" s="177"/>
    </row>
    <row r="83" spans="1:31" s="21" customFormat="1" x14ac:dyDescent="0.2">
      <c r="A83" s="199" t="s">
        <v>72</v>
      </c>
      <c r="B83" s="200">
        <v>2022</v>
      </c>
      <c r="C83" s="201" t="s">
        <v>582</v>
      </c>
      <c r="D83" s="202" t="s">
        <v>112</v>
      </c>
      <c r="E83" s="203" t="s">
        <v>1482</v>
      </c>
      <c r="F83" s="203" t="s">
        <v>728</v>
      </c>
      <c r="G83" s="202" t="s">
        <v>1177</v>
      </c>
      <c r="H83" s="201" t="s">
        <v>388</v>
      </c>
      <c r="I83" s="202" t="s">
        <v>1178</v>
      </c>
      <c r="J83" s="202" t="s">
        <v>1178</v>
      </c>
      <c r="K83" s="523" t="s">
        <v>148</v>
      </c>
      <c r="L83" s="203" t="s">
        <v>1014</v>
      </c>
      <c r="M83" s="538">
        <v>44480</v>
      </c>
      <c r="N83" s="204" t="s">
        <v>366</v>
      </c>
      <c r="O83" s="202" t="s">
        <v>148</v>
      </c>
      <c r="P83" s="204">
        <v>8</v>
      </c>
      <c r="Q83" s="164" t="s">
        <v>1451</v>
      </c>
      <c r="R83" s="164" t="s">
        <v>1452</v>
      </c>
      <c r="S83" s="9"/>
      <c r="T83" s="186" t="s">
        <v>2323</v>
      </c>
      <c r="U83" s="186"/>
      <c r="V83" s="177" t="s">
        <v>148</v>
      </c>
      <c r="W83" s="193">
        <v>8</v>
      </c>
      <c r="X83" s="193">
        <v>262</v>
      </c>
      <c r="Y83" s="177" t="s">
        <v>1177</v>
      </c>
      <c r="Z83" s="177" t="s">
        <v>1177</v>
      </c>
      <c r="AA83" s="177" t="s">
        <v>1177</v>
      </c>
      <c r="AB83" s="188" t="e">
        <f t="shared" si="2"/>
        <v>#VALUE!</v>
      </c>
      <c r="AC83" s="188" t="str">
        <f t="shared" si="3"/>
        <v/>
      </c>
      <c r="AD83" s="172" t="s">
        <v>2623</v>
      </c>
    </row>
    <row r="84" spans="1:31" s="21" customFormat="1" x14ac:dyDescent="0.2">
      <c r="A84" s="208" t="s">
        <v>72</v>
      </c>
      <c r="B84" s="209">
        <v>2022</v>
      </c>
      <c r="C84" s="201" t="s">
        <v>582</v>
      </c>
      <c r="D84" s="211" t="s">
        <v>112</v>
      </c>
      <c r="E84" s="212" t="s">
        <v>691</v>
      </c>
      <c r="F84" s="211" t="s">
        <v>656</v>
      </c>
      <c r="G84" s="211" t="s">
        <v>1178</v>
      </c>
      <c r="H84" s="210" t="s">
        <v>388</v>
      </c>
      <c r="I84" s="211" t="s">
        <v>1178</v>
      </c>
      <c r="J84" s="202" t="s">
        <v>1178</v>
      </c>
      <c r="K84" s="539" t="s">
        <v>413</v>
      </c>
      <c r="L84" s="211" t="s">
        <v>1465</v>
      </c>
      <c r="M84" s="212">
        <v>3</v>
      </c>
      <c r="N84" s="213" t="s">
        <v>366</v>
      </c>
      <c r="O84" s="212" t="s">
        <v>1387</v>
      </c>
      <c r="P84" s="213">
        <v>14</v>
      </c>
      <c r="Q84" s="202" t="s">
        <v>1448</v>
      </c>
      <c r="R84" s="200">
        <v>45</v>
      </c>
      <c r="S84" s="205" t="s">
        <v>1463</v>
      </c>
      <c r="T84" s="206" t="s">
        <v>1653</v>
      </c>
      <c r="U84" s="215" t="s">
        <v>1654</v>
      </c>
      <c r="V84" s="177" t="s">
        <v>148</v>
      </c>
      <c r="W84" s="193">
        <v>13</v>
      </c>
      <c r="X84" s="193">
        <v>45</v>
      </c>
      <c r="Y84" s="177" t="s">
        <v>1177</v>
      </c>
      <c r="Z84" s="177" t="s">
        <v>1177</v>
      </c>
      <c r="AA84" s="177" t="s">
        <v>1177</v>
      </c>
      <c r="AB84" s="188" t="str">
        <f t="shared" si="2"/>
        <v/>
      </c>
      <c r="AC84" s="188" t="str">
        <f t="shared" si="3"/>
        <v/>
      </c>
      <c r="AD84" s="540"/>
    </row>
    <row r="85" spans="1:31" s="21" customFormat="1" x14ac:dyDescent="0.2">
      <c r="A85" s="199" t="s">
        <v>72</v>
      </c>
      <c r="B85" s="200">
        <v>2022</v>
      </c>
      <c r="C85" s="201" t="s">
        <v>582</v>
      </c>
      <c r="D85" s="202" t="s">
        <v>112</v>
      </c>
      <c r="E85" s="203" t="s">
        <v>691</v>
      </c>
      <c r="F85" s="202" t="s">
        <v>656</v>
      </c>
      <c r="G85" s="202" t="s">
        <v>1178</v>
      </c>
      <c r="H85" s="201" t="s">
        <v>388</v>
      </c>
      <c r="I85" s="202" t="s">
        <v>1178</v>
      </c>
      <c r="J85" s="518" t="s">
        <v>1178</v>
      </c>
      <c r="K85" s="539" t="s">
        <v>413</v>
      </c>
      <c r="L85" s="202" t="s">
        <v>1465</v>
      </c>
      <c r="M85" s="203">
        <v>3</v>
      </c>
      <c r="N85" s="204" t="s">
        <v>366</v>
      </c>
      <c r="O85" s="203" t="s">
        <v>1387</v>
      </c>
      <c r="P85" s="204">
        <v>14</v>
      </c>
      <c r="Q85" s="202" t="s">
        <v>1449</v>
      </c>
      <c r="R85" s="200">
        <v>45</v>
      </c>
      <c r="S85" s="214" t="s">
        <v>388</v>
      </c>
      <c r="T85" s="206" t="s">
        <v>1653</v>
      </c>
      <c r="U85" s="215" t="s">
        <v>1654</v>
      </c>
      <c r="V85" s="177" t="s">
        <v>148</v>
      </c>
      <c r="W85" s="193">
        <v>13</v>
      </c>
      <c r="X85" s="193">
        <v>45</v>
      </c>
      <c r="Y85" s="177" t="s">
        <v>1177</v>
      </c>
      <c r="Z85" s="177" t="s">
        <v>1177</v>
      </c>
      <c r="AA85" s="177" t="s">
        <v>1177</v>
      </c>
      <c r="AB85" s="188" t="str">
        <f t="shared" ref="AB85:AB97" si="4">IF(OR(X85/R85&lt;0.9,X85/R85&gt;1.5),"X","")</f>
        <v/>
      </c>
      <c r="AC85" s="188" t="str">
        <f t="shared" ref="AC85:AC97" si="5">IF(OR(AA85="N",Z85="N",AA85="",Z85=""),"X","")</f>
        <v/>
      </c>
      <c r="AD85" s="541"/>
    </row>
    <row r="86" spans="1:31" s="21" customFormat="1" x14ac:dyDescent="0.2">
      <c r="A86" s="199" t="s">
        <v>72</v>
      </c>
      <c r="B86" s="200">
        <v>2022</v>
      </c>
      <c r="C86" s="201" t="s">
        <v>582</v>
      </c>
      <c r="D86" s="202" t="s">
        <v>112</v>
      </c>
      <c r="E86" s="203" t="s">
        <v>691</v>
      </c>
      <c r="F86" s="202" t="s">
        <v>656</v>
      </c>
      <c r="G86" s="202" t="s">
        <v>1178</v>
      </c>
      <c r="H86" s="201" t="s">
        <v>388</v>
      </c>
      <c r="I86" s="202" t="s">
        <v>1178</v>
      </c>
      <c r="J86" s="518" t="s">
        <v>1178</v>
      </c>
      <c r="K86" s="539" t="s">
        <v>413</v>
      </c>
      <c r="L86" s="202" t="s">
        <v>1465</v>
      </c>
      <c r="M86" s="203">
        <v>3</v>
      </c>
      <c r="N86" s="204" t="s">
        <v>366</v>
      </c>
      <c r="O86" s="203" t="s">
        <v>1387</v>
      </c>
      <c r="P86" s="204">
        <v>14</v>
      </c>
      <c r="Q86" s="202" t="s">
        <v>1451</v>
      </c>
      <c r="R86" s="202" t="s">
        <v>1452</v>
      </c>
      <c r="S86" s="205" t="s">
        <v>1463</v>
      </c>
      <c r="T86" s="206" t="s">
        <v>1653</v>
      </c>
      <c r="U86" s="215" t="s">
        <v>1654</v>
      </c>
      <c r="V86" s="177" t="s">
        <v>148</v>
      </c>
      <c r="W86" s="193">
        <v>13</v>
      </c>
      <c r="X86" s="193">
        <v>12873</v>
      </c>
      <c r="Y86" s="177" t="s">
        <v>1177</v>
      </c>
      <c r="Z86" s="177" t="s">
        <v>1177</v>
      </c>
      <c r="AA86" s="177" t="s">
        <v>1177</v>
      </c>
      <c r="AB86" s="188" t="e">
        <f t="shared" si="4"/>
        <v>#VALUE!</v>
      </c>
      <c r="AC86" s="188" t="str">
        <f t="shared" si="5"/>
        <v/>
      </c>
      <c r="AD86" s="172" t="s">
        <v>2623</v>
      </c>
    </row>
    <row r="87" spans="1:31" s="21" customFormat="1" x14ac:dyDescent="0.2">
      <c r="A87" s="199" t="s">
        <v>72</v>
      </c>
      <c r="B87" s="200">
        <v>2022</v>
      </c>
      <c r="C87" s="201" t="s">
        <v>582</v>
      </c>
      <c r="D87" s="202" t="s">
        <v>112</v>
      </c>
      <c r="E87" s="203" t="s">
        <v>691</v>
      </c>
      <c r="F87" s="202" t="s">
        <v>656</v>
      </c>
      <c r="G87" s="202" t="s">
        <v>1178</v>
      </c>
      <c r="H87" s="201" t="s">
        <v>388</v>
      </c>
      <c r="I87" s="202" t="s">
        <v>1178</v>
      </c>
      <c r="J87" s="518" t="s">
        <v>1178</v>
      </c>
      <c r="K87" s="539" t="s">
        <v>413</v>
      </c>
      <c r="L87" s="202" t="s">
        <v>1465</v>
      </c>
      <c r="M87" s="203">
        <v>3</v>
      </c>
      <c r="N87" s="204" t="s">
        <v>366</v>
      </c>
      <c r="O87" s="203" t="s">
        <v>1387</v>
      </c>
      <c r="P87" s="204">
        <v>14</v>
      </c>
      <c r="Q87" s="203" t="s">
        <v>1455</v>
      </c>
      <c r="R87" s="200">
        <v>45</v>
      </c>
      <c r="S87" s="205" t="s">
        <v>1463</v>
      </c>
      <c r="T87" s="206" t="s">
        <v>1653</v>
      </c>
      <c r="U87" s="215" t="s">
        <v>1654</v>
      </c>
      <c r="V87" s="177" t="s">
        <v>148</v>
      </c>
      <c r="W87" s="193">
        <v>13</v>
      </c>
      <c r="X87" s="193">
        <v>40</v>
      </c>
      <c r="Y87" s="177" t="s">
        <v>1177</v>
      </c>
      <c r="Z87" s="177" t="s">
        <v>1177</v>
      </c>
      <c r="AA87" s="177" t="s">
        <v>1177</v>
      </c>
      <c r="AB87" s="188" t="str">
        <f t="shared" si="4"/>
        <v>X</v>
      </c>
      <c r="AC87" s="188" t="str">
        <f t="shared" si="5"/>
        <v/>
      </c>
      <c r="AD87" s="172" t="s">
        <v>2810</v>
      </c>
    </row>
    <row r="88" spans="1:31" s="21" customFormat="1" x14ac:dyDescent="0.2">
      <c r="A88" s="520" t="s">
        <v>72</v>
      </c>
      <c r="B88" s="521">
        <v>2022</v>
      </c>
      <c r="C88" s="522" t="s">
        <v>582</v>
      </c>
      <c r="D88" s="523" t="s">
        <v>112</v>
      </c>
      <c r="E88" s="523" t="s">
        <v>1485</v>
      </c>
      <c r="F88" s="523" t="s">
        <v>1486</v>
      </c>
      <c r="G88" s="523" t="s">
        <v>1178</v>
      </c>
      <c r="H88" s="522" t="s">
        <v>388</v>
      </c>
      <c r="I88" s="523" t="s">
        <v>1178</v>
      </c>
      <c r="J88" s="523" t="s">
        <v>1178</v>
      </c>
      <c r="K88" s="523" t="s">
        <v>148</v>
      </c>
      <c r="L88" s="525" t="s">
        <v>1465</v>
      </c>
      <c r="M88" s="520" t="s">
        <v>1458</v>
      </c>
      <c r="N88" s="526" t="s">
        <v>370</v>
      </c>
      <c r="O88" s="523" t="s">
        <v>1395</v>
      </c>
      <c r="P88" s="526">
        <v>0</v>
      </c>
      <c r="Q88" s="202" t="s">
        <v>1476</v>
      </c>
      <c r="R88" s="200">
        <v>0</v>
      </c>
      <c r="S88" s="169" t="s">
        <v>388</v>
      </c>
      <c r="T88" s="534" t="s">
        <v>1843</v>
      </c>
      <c r="U88" s="215" t="s">
        <v>1814</v>
      </c>
      <c r="V88" s="177" t="s">
        <v>1321</v>
      </c>
      <c r="W88" s="177" t="s">
        <v>1321</v>
      </c>
      <c r="X88" s="177" t="s">
        <v>1321</v>
      </c>
      <c r="Y88" s="177" t="s">
        <v>1321</v>
      </c>
      <c r="Z88" s="177" t="s">
        <v>1321</v>
      </c>
      <c r="AA88" s="177" t="s">
        <v>1321</v>
      </c>
      <c r="AB88" s="188" t="e">
        <f t="shared" si="4"/>
        <v>#VALUE!</v>
      </c>
      <c r="AC88" s="188" t="str">
        <f t="shared" si="5"/>
        <v/>
      </c>
      <c r="AD88" s="172" t="s">
        <v>2437</v>
      </c>
      <c r="AE88" s="8"/>
    </row>
    <row r="89" spans="1:31" s="21" customFormat="1" x14ac:dyDescent="0.2">
      <c r="A89" s="208" t="s">
        <v>72</v>
      </c>
      <c r="B89" s="209">
        <v>2022</v>
      </c>
      <c r="C89" s="210" t="s">
        <v>582</v>
      </c>
      <c r="D89" s="211" t="s">
        <v>112</v>
      </c>
      <c r="E89" s="211" t="s">
        <v>1485</v>
      </c>
      <c r="F89" s="214" t="s">
        <v>1486</v>
      </c>
      <c r="G89" s="539" t="s">
        <v>1178</v>
      </c>
      <c r="H89" s="210" t="s">
        <v>388</v>
      </c>
      <c r="I89" s="211" t="s">
        <v>1178</v>
      </c>
      <c r="J89" s="211" t="s">
        <v>1178</v>
      </c>
      <c r="K89" s="211" t="s">
        <v>148</v>
      </c>
      <c r="L89" s="211" t="s">
        <v>1465</v>
      </c>
      <c r="M89" s="211" t="s">
        <v>1458</v>
      </c>
      <c r="N89" s="213" t="s">
        <v>370</v>
      </c>
      <c r="O89" s="211" t="s">
        <v>1395</v>
      </c>
      <c r="P89" s="213">
        <v>0</v>
      </c>
      <c r="Q89" s="202" t="s">
        <v>1449</v>
      </c>
      <c r="R89" s="200">
        <v>0</v>
      </c>
      <c r="S89" s="169" t="s">
        <v>388</v>
      </c>
      <c r="T89" s="534" t="s">
        <v>1843</v>
      </c>
      <c r="U89" s="215" t="s">
        <v>1814</v>
      </c>
      <c r="V89" s="177" t="s">
        <v>1321</v>
      </c>
      <c r="W89" s="177" t="s">
        <v>1321</v>
      </c>
      <c r="X89" s="177" t="s">
        <v>1321</v>
      </c>
      <c r="Y89" s="177" t="s">
        <v>1321</v>
      </c>
      <c r="Z89" s="177" t="s">
        <v>1321</v>
      </c>
      <c r="AA89" s="177" t="s">
        <v>1321</v>
      </c>
      <c r="AB89" s="188" t="e">
        <f t="shared" si="4"/>
        <v>#VALUE!</v>
      </c>
      <c r="AC89" s="188" t="str">
        <f t="shared" si="5"/>
        <v/>
      </c>
      <c r="AD89" s="172" t="s">
        <v>2437</v>
      </c>
      <c r="AE89" s="8"/>
    </row>
    <row r="90" spans="1:31" s="21" customFormat="1" x14ac:dyDescent="0.2">
      <c r="A90" s="199" t="s">
        <v>72</v>
      </c>
      <c r="B90" s="200">
        <v>2022</v>
      </c>
      <c r="C90" s="201" t="s">
        <v>582</v>
      </c>
      <c r="D90" s="202" t="s">
        <v>112</v>
      </c>
      <c r="E90" s="202" t="s">
        <v>1485</v>
      </c>
      <c r="F90" s="518" t="s">
        <v>1486</v>
      </c>
      <c r="G90" s="539" t="s">
        <v>1178</v>
      </c>
      <c r="H90" s="201" t="s">
        <v>388</v>
      </c>
      <c r="I90" s="202" t="s">
        <v>1178</v>
      </c>
      <c r="J90" s="202" t="s">
        <v>1178</v>
      </c>
      <c r="K90" s="202" t="s">
        <v>148</v>
      </c>
      <c r="L90" s="202" t="s">
        <v>1465</v>
      </c>
      <c r="M90" s="202" t="s">
        <v>1458</v>
      </c>
      <c r="N90" s="204" t="s">
        <v>370</v>
      </c>
      <c r="O90" s="202" t="s">
        <v>1395</v>
      </c>
      <c r="P90" s="204">
        <v>0</v>
      </c>
      <c r="Q90" s="202" t="s">
        <v>1471</v>
      </c>
      <c r="R90" s="202">
        <v>0</v>
      </c>
      <c r="S90" s="169" t="s">
        <v>388</v>
      </c>
      <c r="T90" s="534" t="s">
        <v>1843</v>
      </c>
      <c r="U90" s="215" t="s">
        <v>1814</v>
      </c>
      <c r="V90" s="177" t="s">
        <v>1321</v>
      </c>
      <c r="W90" s="177" t="s">
        <v>1321</v>
      </c>
      <c r="X90" s="177" t="s">
        <v>1321</v>
      </c>
      <c r="Y90" s="177" t="s">
        <v>1321</v>
      </c>
      <c r="Z90" s="177" t="s">
        <v>1321</v>
      </c>
      <c r="AA90" s="177" t="s">
        <v>1321</v>
      </c>
      <c r="AB90" s="188" t="e">
        <f t="shared" si="4"/>
        <v>#VALUE!</v>
      </c>
      <c r="AC90" s="188" t="str">
        <f t="shared" si="5"/>
        <v/>
      </c>
      <c r="AD90" s="172" t="s">
        <v>2437</v>
      </c>
      <c r="AE90" s="8"/>
    </row>
    <row r="91" spans="1:31" s="21" customFormat="1" x14ac:dyDescent="0.2">
      <c r="A91" s="199" t="s">
        <v>72</v>
      </c>
      <c r="B91" s="200">
        <v>2022</v>
      </c>
      <c r="C91" s="201" t="s">
        <v>582</v>
      </c>
      <c r="D91" s="202" t="s">
        <v>112</v>
      </c>
      <c r="E91" s="202" t="s">
        <v>1485</v>
      </c>
      <c r="F91" s="518" t="s">
        <v>1486</v>
      </c>
      <c r="G91" s="539" t="s">
        <v>1178</v>
      </c>
      <c r="H91" s="201" t="s">
        <v>388</v>
      </c>
      <c r="I91" s="202" t="s">
        <v>1178</v>
      </c>
      <c r="J91" s="202" t="s">
        <v>1178</v>
      </c>
      <c r="K91" s="202" t="s">
        <v>148</v>
      </c>
      <c r="L91" s="202" t="s">
        <v>1465</v>
      </c>
      <c r="M91" s="202" t="s">
        <v>1458</v>
      </c>
      <c r="N91" s="204" t="s">
        <v>370</v>
      </c>
      <c r="O91" s="202" t="s">
        <v>1395</v>
      </c>
      <c r="P91" s="204">
        <v>0</v>
      </c>
      <c r="Q91" s="202" t="s">
        <v>1451</v>
      </c>
      <c r="R91" s="202">
        <v>0</v>
      </c>
      <c r="S91" s="9" t="s">
        <v>1645</v>
      </c>
      <c r="T91" s="534" t="s">
        <v>1843</v>
      </c>
      <c r="U91" s="215" t="s">
        <v>1814</v>
      </c>
      <c r="V91" s="177" t="s">
        <v>1321</v>
      </c>
      <c r="W91" s="177" t="s">
        <v>1321</v>
      </c>
      <c r="X91" s="177" t="s">
        <v>1321</v>
      </c>
      <c r="Y91" s="177" t="s">
        <v>1321</v>
      </c>
      <c r="Z91" s="177" t="s">
        <v>1321</v>
      </c>
      <c r="AA91" s="177" t="s">
        <v>1321</v>
      </c>
      <c r="AB91" s="188" t="e">
        <f t="shared" si="4"/>
        <v>#VALUE!</v>
      </c>
      <c r="AC91" s="188" t="str">
        <f t="shared" si="5"/>
        <v/>
      </c>
      <c r="AD91" s="172" t="s">
        <v>2437</v>
      </c>
      <c r="AE91" s="8"/>
    </row>
    <row r="92" spans="1:31" s="21" customFormat="1" x14ac:dyDescent="0.2">
      <c r="A92" s="199" t="s">
        <v>72</v>
      </c>
      <c r="B92" s="200">
        <v>2022</v>
      </c>
      <c r="C92" s="201" t="s">
        <v>582</v>
      </c>
      <c r="D92" s="202" t="s">
        <v>112</v>
      </c>
      <c r="E92" s="202" t="s">
        <v>1487</v>
      </c>
      <c r="F92" s="202" t="s">
        <v>1883</v>
      </c>
      <c r="G92" s="202" t="s">
        <v>1178</v>
      </c>
      <c r="H92" s="201" t="s">
        <v>388</v>
      </c>
      <c r="I92" s="202" t="s">
        <v>1178</v>
      </c>
      <c r="J92" s="202" t="s">
        <v>1178</v>
      </c>
      <c r="K92" s="202" t="s">
        <v>148</v>
      </c>
      <c r="L92" s="202" t="s">
        <v>1465</v>
      </c>
      <c r="M92" s="203" t="s">
        <v>1488</v>
      </c>
      <c r="N92" s="204" t="s">
        <v>366</v>
      </c>
      <c r="O92" s="202" t="s">
        <v>1395</v>
      </c>
      <c r="P92" s="204">
        <v>17</v>
      </c>
      <c r="Q92" s="202" t="s">
        <v>1469</v>
      </c>
      <c r="R92" s="513">
        <v>21</v>
      </c>
      <c r="S92" s="529" t="s">
        <v>388</v>
      </c>
      <c r="T92" s="215" t="s">
        <v>1849</v>
      </c>
      <c r="U92" s="215"/>
      <c r="V92" s="177" t="s">
        <v>148</v>
      </c>
      <c r="W92" s="193">
        <v>14</v>
      </c>
      <c r="X92" s="193">
        <v>21</v>
      </c>
      <c r="Y92" s="177" t="s">
        <v>1177</v>
      </c>
      <c r="Z92" s="177" t="s">
        <v>1177</v>
      </c>
      <c r="AA92" s="177" t="s">
        <v>1177</v>
      </c>
      <c r="AB92" s="188" t="str">
        <f t="shared" si="4"/>
        <v/>
      </c>
      <c r="AC92" s="188" t="str">
        <f t="shared" si="5"/>
        <v/>
      </c>
      <c r="AD92" s="542" t="s">
        <v>2727</v>
      </c>
      <c r="AE92" s="8"/>
    </row>
    <row r="93" spans="1:31" s="21" customFormat="1" x14ac:dyDescent="0.2">
      <c r="A93" s="199" t="s">
        <v>72</v>
      </c>
      <c r="B93" s="200">
        <v>2022</v>
      </c>
      <c r="C93" s="201" t="s">
        <v>582</v>
      </c>
      <c r="D93" s="202" t="s">
        <v>112</v>
      </c>
      <c r="E93" s="202" t="s">
        <v>1487</v>
      </c>
      <c r="F93" s="202" t="s">
        <v>1883</v>
      </c>
      <c r="G93" s="202" t="s">
        <v>1178</v>
      </c>
      <c r="H93" s="201" t="s">
        <v>388</v>
      </c>
      <c r="I93" s="202" t="s">
        <v>1178</v>
      </c>
      <c r="J93" s="202" t="s">
        <v>1178</v>
      </c>
      <c r="K93" s="202" t="s">
        <v>148</v>
      </c>
      <c r="L93" s="202" t="s">
        <v>1465</v>
      </c>
      <c r="M93" s="203" t="s">
        <v>1488</v>
      </c>
      <c r="N93" s="204" t="s">
        <v>366</v>
      </c>
      <c r="O93" s="202" t="s">
        <v>1395</v>
      </c>
      <c r="P93" s="204">
        <v>17</v>
      </c>
      <c r="Q93" s="202" t="s">
        <v>1449</v>
      </c>
      <c r="R93" s="209">
        <v>155</v>
      </c>
      <c r="S93" s="529" t="s">
        <v>388</v>
      </c>
      <c r="T93" s="215" t="s">
        <v>1849</v>
      </c>
      <c r="U93" s="215"/>
      <c r="V93" s="177" t="s">
        <v>148</v>
      </c>
      <c r="W93" s="193">
        <v>14</v>
      </c>
      <c r="X93" s="193">
        <v>168</v>
      </c>
      <c r="Y93" s="177" t="s">
        <v>1177</v>
      </c>
      <c r="Z93" s="177" t="s">
        <v>1177</v>
      </c>
      <c r="AA93" s="177" t="s">
        <v>1177</v>
      </c>
      <c r="AB93" s="188" t="str">
        <f t="shared" si="4"/>
        <v/>
      </c>
      <c r="AC93" s="188" t="str">
        <f t="shared" si="5"/>
        <v/>
      </c>
      <c r="AD93" s="542" t="s">
        <v>2727</v>
      </c>
      <c r="AE93" s="8"/>
    </row>
    <row r="94" spans="1:31" s="21" customFormat="1" x14ac:dyDescent="0.2">
      <c r="A94" s="199" t="s">
        <v>72</v>
      </c>
      <c r="B94" s="200">
        <v>2022</v>
      </c>
      <c r="C94" s="201" t="s">
        <v>582</v>
      </c>
      <c r="D94" s="202" t="s">
        <v>112</v>
      </c>
      <c r="E94" s="202" t="s">
        <v>1487</v>
      </c>
      <c r="F94" s="202" t="s">
        <v>1883</v>
      </c>
      <c r="G94" s="202" t="s">
        <v>1178</v>
      </c>
      <c r="H94" s="201" t="s">
        <v>388</v>
      </c>
      <c r="I94" s="202" t="s">
        <v>1178</v>
      </c>
      <c r="J94" s="202" t="s">
        <v>1178</v>
      </c>
      <c r="K94" s="202" t="s">
        <v>148</v>
      </c>
      <c r="L94" s="202" t="s">
        <v>1465</v>
      </c>
      <c r="M94" s="203" t="s">
        <v>1488</v>
      </c>
      <c r="N94" s="204" t="s">
        <v>366</v>
      </c>
      <c r="O94" s="202" t="s">
        <v>1395</v>
      </c>
      <c r="P94" s="204">
        <v>17</v>
      </c>
      <c r="Q94" s="202" t="s">
        <v>1471</v>
      </c>
      <c r="R94" s="512" t="s">
        <v>1845</v>
      </c>
      <c r="S94" s="518" t="s">
        <v>1645</v>
      </c>
      <c r="T94" s="215" t="s">
        <v>1849</v>
      </c>
      <c r="U94" s="215" t="s">
        <v>1864</v>
      </c>
      <c r="V94" s="177" t="s">
        <v>148</v>
      </c>
      <c r="W94" s="193">
        <v>14</v>
      </c>
      <c r="X94" s="193">
        <v>18</v>
      </c>
      <c r="Y94" s="177" t="s">
        <v>1177</v>
      </c>
      <c r="Z94" s="177" t="s">
        <v>1177</v>
      </c>
      <c r="AA94" s="177" t="s">
        <v>1177</v>
      </c>
      <c r="AB94" s="188" t="e">
        <f t="shared" si="4"/>
        <v>#VALUE!</v>
      </c>
      <c r="AC94" s="188" t="str">
        <f t="shared" si="5"/>
        <v/>
      </c>
      <c r="AD94" s="542" t="s">
        <v>2727</v>
      </c>
      <c r="AE94" s="8"/>
    </row>
    <row r="95" spans="1:31" s="21" customFormat="1" x14ac:dyDescent="0.2">
      <c r="A95" s="199" t="s">
        <v>72</v>
      </c>
      <c r="B95" s="200">
        <v>2022</v>
      </c>
      <c r="C95" s="201" t="s">
        <v>582</v>
      </c>
      <c r="D95" s="202" t="s">
        <v>112</v>
      </c>
      <c r="E95" s="202" t="s">
        <v>1487</v>
      </c>
      <c r="F95" s="202" t="s">
        <v>1883</v>
      </c>
      <c r="G95" s="202" t="s">
        <v>1178</v>
      </c>
      <c r="H95" s="201" t="s">
        <v>388</v>
      </c>
      <c r="I95" s="202" t="s">
        <v>1178</v>
      </c>
      <c r="J95" s="202" t="s">
        <v>1178</v>
      </c>
      <c r="K95" s="202" t="s">
        <v>148</v>
      </c>
      <c r="L95" s="202" t="s">
        <v>1465</v>
      </c>
      <c r="M95" s="203" t="s">
        <v>1488</v>
      </c>
      <c r="N95" s="204" t="s">
        <v>366</v>
      </c>
      <c r="O95" s="202" t="s">
        <v>1395</v>
      </c>
      <c r="P95" s="204">
        <v>17</v>
      </c>
      <c r="Q95" s="202" t="s">
        <v>1451</v>
      </c>
      <c r="R95" s="202" t="s">
        <v>1452</v>
      </c>
      <c r="S95" s="518" t="s">
        <v>1645</v>
      </c>
      <c r="T95" s="215" t="s">
        <v>1849</v>
      </c>
      <c r="U95" s="215"/>
      <c r="V95" s="177" t="s">
        <v>148</v>
      </c>
      <c r="W95" s="193">
        <v>14</v>
      </c>
      <c r="X95" s="193">
        <v>5085</v>
      </c>
      <c r="Y95" s="177" t="s">
        <v>1177</v>
      </c>
      <c r="Z95" s="177" t="s">
        <v>1177</v>
      </c>
      <c r="AA95" s="177" t="s">
        <v>1177</v>
      </c>
      <c r="AB95" s="188" t="e">
        <f t="shared" si="4"/>
        <v>#VALUE!</v>
      </c>
      <c r="AC95" s="188" t="str">
        <f t="shared" si="5"/>
        <v/>
      </c>
      <c r="AD95" s="172" t="s">
        <v>2728</v>
      </c>
      <c r="AE95" s="8"/>
    </row>
    <row r="96" spans="1:31" s="21" customFormat="1" x14ac:dyDescent="0.2">
      <c r="A96" s="208" t="s">
        <v>72</v>
      </c>
      <c r="B96" s="209">
        <v>2022</v>
      </c>
      <c r="C96" s="210" t="s">
        <v>582</v>
      </c>
      <c r="D96" s="211" t="s">
        <v>126</v>
      </c>
      <c r="E96" s="212" t="s">
        <v>1489</v>
      </c>
      <c r="F96" s="212" t="s">
        <v>1490</v>
      </c>
      <c r="G96" s="211" t="s">
        <v>1178</v>
      </c>
      <c r="H96" s="210" t="s">
        <v>388</v>
      </c>
      <c r="I96" s="211" t="s">
        <v>1178</v>
      </c>
      <c r="J96" s="211" t="s">
        <v>1178</v>
      </c>
      <c r="K96" s="211" t="s">
        <v>148</v>
      </c>
      <c r="L96" s="212" t="s">
        <v>1491</v>
      </c>
      <c r="M96" s="212">
        <v>7</v>
      </c>
      <c r="N96" s="213" t="s">
        <v>366</v>
      </c>
      <c r="O96" s="211" t="s">
        <v>148</v>
      </c>
      <c r="P96" s="213">
        <v>11</v>
      </c>
      <c r="Q96" s="211" t="s">
        <v>1469</v>
      </c>
      <c r="R96" s="162">
        <v>36</v>
      </c>
      <c r="S96" s="169"/>
      <c r="T96" s="186" t="s">
        <v>2323</v>
      </c>
      <c r="U96" s="186"/>
      <c r="V96" s="177" t="s">
        <v>148</v>
      </c>
      <c r="W96" s="193">
        <v>10</v>
      </c>
      <c r="X96" s="193">
        <v>36</v>
      </c>
      <c r="Y96" s="177" t="s">
        <v>1178</v>
      </c>
      <c r="Z96" s="177" t="s">
        <v>1177</v>
      </c>
      <c r="AA96" s="177" t="s">
        <v>1177</v>
      </c>
      <c r="AB96" s="188" t="str">
        <f t="shared" si="4"/>
        <v/>
      </c>
      <c r="AC96" s="188" t="str">
        <f t="shared" si="5"/>
        <v/>
      </c>
      <c r="AD96" s="177"/>
      <c r="AE96" s="8"/>
    </row>
    <row r="97" spans="1:34" s="21" customFormat="1" x14ac:dyDescent="0.2">
      <c r="A97" s="199" t="s">
        <v>72</v>
      </c>
      <c r="B97" s="200">
        <v>2022</v>
      </c>
      <c r="C97" s="201" t="s">
        <v>582</v>
      </c>
      <c r="D97" s="202" t="s">
        <v>126</v>
      </c>
      <c r="E97" s="203" t="s">
        <v>1489</v>
      </c>
      <c r="F97" s="203" t="s">
        <v>1490</v>
      </c>
      <c r="G97" s="202" t="s">
        <v>1178</v>
      </c>
      <c r="H97" s="201" t="s">
        <v>388</v>
      </c>
      <c r="I97" s="202" t="s">
        <v>1178</v>
      </c>
      <c r="J97" s="202" t="s">
        <v>1178</v>
      </c>
      <c r="K97" s="202" t="s">
        <v>148</v>
      </c>
      <c r="L97" s="203" t="s">
        <v>1491</v>
      </c>
      <c r="M97" s="203">
        <v>7</v>
      </c>
      <c r="N97" s="204" t="s">
        <v>366</v>
      </c>
      <c r="O97" s="202" t="s">
        <v>148</v>
      </c>
      <c r="P97" s="204">
        <v>11</v>
      </c>
      <c r="Q97" s="202" t="s">
        <v>1471</v>
      </c>
      <c r="R97" s="164" t="s">
        <v>148</v>
      </c>
      <c r="S97" s="9"/>
      <c r="T97" s="186" t="s">
        <v>2323</v>
      </c>
      <c r="U97" s="186"/>
      <c r="V97" s="177" t="s">
        <v>148</v>
      </c>
      <c r="W97" s="193">
        <v>10</v>
      </c>
      <c r="X97" s="193">
        <v>2</v>
      </c>
      <c r="Y97" s="177" t="s">
        <v>1178</v>
      </c>
      <c r="Z97" s="177" t="s">
        <v>1177</v>
      </c>
      <c r="AA97" s="177" t="s">
        <v>1177</v>
      </c>
      <c r="AB97" s="188" t="e">
        <f t="shared" si="4"/>
        <v>#VALUE!</v>
      </c>
      <c r="AC97" s="188" t="str">
        <f t="shared" si="5"/>
        <v/>
      </c>
      <c r="AD97" s="177"/>
    </row>
    <row r="98" spans="1:34" x14ac:dyDescent="0.2">
      <c r="A98" s="422" t="s">
        <v>72</v>
      </c>
      <c r="B98" s="426">
        <v>2022</v>
      </c>
      <c r="C98" s="543" t="s">
        <v>585</v>
      </c>
      <c r="D98" s="423" t="s">
        <v>116</v>
      </c>
      <c r="E98" s="423" t="s">
        <v>739</v>
      </c>
      <c r="F98" s="423" t="s">
        <v>738</v>
      </c>
      <c r="G98" s="544" t="s">
        <v>1177</v>
      </c>
      <c r="H98" s="545" t="s">
        <v>388</v>
      </c>
      <c r="I98" s="544" t="s">
        <v>1178</v>
      </c>
      <c r="J98" s="544" t="s">
        <v>1178</v>
      </c>
      <c r="K98" s="544" t="s">
        <v>413</v>
      </c>
      <c r="L98" s="423" t="s">
        <v>1783</v>
      </c>
      <c r="M98" s="423" t="s">
        <v>995</v>
      </c>
      <c r="N98" s="421" t="s">
        <v>366</v>
      </c>
      <c r="O98" s="544" t="s">
        <v>1403</v>
      </c>
      <c r="P98" s="426">
        <v>48</v>
      </c>
      <c r="Q98" s="423" t="s">
        <v>1469</v>
      </c>
      <c r="R98" s="423" t="s">
        <v>1784</v>
      </c>
      <c r="S98" s="546" t="s">
        <v>388</v>
      </c>
      <c r="T98" s="547" t="s">
        <v>1785</v>
      </c>
      <c r="U98" s="547" t="s">
        <v>2321</v>
      </c>
      <c r="V98" s="177" t="s">
        <v>148</v>
      </c>
      <c r="W98" s="193">
        <v>34</v>
      </c>
      <c r="X98" s="193">
        <v>65</v>
      </c>
      <c r="Y98" s="177" t="s">
        <v>1177</v>
      </c>
      <c r="Z98" s="177" t="s">
        <v>1177</v>
      </c>
      <c r="AA98" s="177" t="s">
        <v>1177</v>
      </c>
      <c r="AB98" s="188" t="e">
        <f>IF(OR(X98/R98&lt;0.9,X98/R98&gt;1.5),"X","")</f>
        <v>#VALUE!</v>
      </c>
      <c r="AC98" s="188" t="str">
        <f t="shared" ref="AC98:AC101" si="6">IF(OR(AA98="N",Z98="N",AA98="",Z98=""),"X","")</f>
        <v/>
      </c>
      <c r="AD98" s="172" t="s">
        <v>2718</v>
      </c>
    </row>
    <row r="99" spans="1:34" x14ac:dyDescent="0.2">
      <c r="A99" s="422" t="s">
        <v>72</v>
      </c>
      <c r="B99" s="426">
        <v>2022</v>
      </c>
      <c r="C99" s="543" t="s">
        <v>585</v>
      </c>
      <c r="D99" s="423" t="s">
        <v>116</v>
      </c>
      <c r="E99" s="423" t="s">
        <v>739</v>
      </c>
      <c r="F99" s="423" t="s">
        <v>738</v>
      </c>
      <c r="G99" s="423" t="s">
        <v>1177</v>
      </c>
      <c r="H99" s="548" t="s">
        <v>388</v>
      </c>
      <c r="I99" s="423" t="s">
        <v>1178</v>
      </c>
      <c r="J99" s="423" t="s">
        <v>1178</v>
      </c>
      <c r="K99" s="423" t="s">
        <v>413</v>
      </c>
      <c r="L99" s="423" t="s">
        <v>1783</v>
      </c>
      <c r="M99" s="423" t="s">
        <v>995</v>
      </c>
      <c r="N99" s="426" t="s">
        <v>366</v>
      </c>
      <c r="O99" s="423" t="s">
        <v>1403</v>
      </c>
      <c r="P99" s="426">
        <v>48</v>
      </c>
      <c r="Q99" s="423" t="s">
        <v>1449</v>
      </c>
      <c r="R99" s="549">
        <v>130</v>
      </c>
      <c r="S99" s="546" t="s">
        <v>388</v>
      </c>
      <c r="T99" s="547" t="s">
        <v>1785</v>
      </c>
      <c r="U99" s="547" t="s">
        <v>2321</v>
      </c>
      <c r="V99" s="177" t="s">
        <v>148</v>
      </c>
      <c r="W99" s="193">
        <v>34</v>
      </c>
      <c r="X99" s="193">
        <v>150</v>
      </c>
      <c r="Y99" s="177" t="s">
        <v>1177</v>
      </c>
      <c r="Z99" s="177" t="s">
        <v>1177</v>
      </c>
      <c r="AA99" s="177" t="s">
        <v>1177</v>
      </c>
      <c r="AB99" s="188" t="str">
        <f>IF(OR(X99/R99&lt;0.9,X99/R99&gt;1.5),"X","")</f>
        <v/>
      </c>
      <c r="AC99" s="188" t="str">
        <f t="shared" si="6"/>
        <v/>
      </c>
      <c r="AD99" s="177"/>
    </row>
    <row r="100" spans="1:34" x14ac:dyDescent="0.2">
      <c r="A100" s="422" t="s">
        <v>72</v>
      </c>
      <c r="B100" s="426">
        <v>2022</v>
      </c>
      <c r="C100" s="543" t="s">
        <v>585</v>
      </c>
      <c r="D100" s="423" t="s">
        <v>116</v>
      </c>
      <c r="E100" s="423" t="s">
        <v>739</v>
      </c>
      <c r="F100" s="423" t="s">
        <v>738</v>
      </c>
      <c r="G100" s="423" t="s">
        <v>1177</v>
      </c>
      <c r="H100" s="548" t="s">
        <v>388</v>
      </c>
      <c r="I100" s="423" t="s">
        <v>1178</v>
      </c>
      <c r="J100" s="423" t="s">
        <v>1178</v>
      </c>
      <c r="K100" s="423" t="s">
        <v>413</v>
      </c>
      <c r="L100" s="423" t="s">
        <v>1783</v>
      </c>
      <c r="M100" s="423" t="s">
        <v>995</v>
      </c>
      <c r="N100" s="426" t="s">
        <v>366</v>
      </c>
      <c r="O100" s="423" t="s">
        <v>1403</v>
      </c>
      <c r="P100" s="426">
        <v>48</v>
      </c>
      <c r="Q100" s="423" t="s">
        <v>1471</v>
      </c>
      <c r="R100" s="423" t="s">
        <v>1786</v>
      </c>
      <c r="S100" s="546" t="s">
        <v>388</v>
      </c>
      <c r="T100" s="547" t="s">
        <v>1785</v>
      </c>
      <c r="U100" s="547" t="s">
        <v>2321</v>
      </c>
      <c r="V100" s="177" t="s">
        <v>148</v>
      </c>
      <c r="W100" s="193">
        <v>34</v>
      </c>
      <c r="X100" s="193">
        <v>56</v>
      </c>
      <c r="Y100" s="177" t="s">
        <v>1177</v>
      </c>
      <c r="Z100" s="177" t="s">
        <v>1177</v>
      </c>
      <c r="AA100" s="177" t="s">
        <v>1177</v>
      </c>
      <c r="AB100" s="188" t="e">
        <f>IF(OR(X100/R100&lt;0.9,X100/R100&gt;1.5),"X","")</f>
        <v>#VALUE!</v>
      </c>
      <c r="AC100" s="188" t="str">
        <f t="shared" si="6"/>
        <v/>
      </c>
      <c r="AD100" s="177"/>
    </row>
    <row r="101" spans="1:34" x14ac:dyDescent="0.2">
      <c r="A101" s="422" t="s">
        <v>72</v>
      </c>
      <c r="B101" s="426">
        <v>2022</v>
      </c>
      <c r="C101" s="543" t="s">
        <v>585</v>
      </c>
      <c r="D101" s="423" t="s">
        <v>116</v>
      </c>
      <c r="E101" s="423" t="s">
        <v>739</v>
      </c>
      <c r="F101" s="423" t="s">
        <v>738</v>
      </c>
      <c r="G101" s="423" t="s">
        <v>1177</v>
      </c>
      <c r="H101" s="548" t="s">
        <v>388</v>
      </c>
      <c r="I101" s="423" t="s">
        <v>1178</v>
      </c>
      <c r="J101" s="423" t="s">
        <v>1178</v>
      </c>
      <c r="K101" s="423" t="s">
        <v>413</v>
      </c>
      <c r="L101" s="423" t="s">
        <v>1783</v>
      </c>
      <c r="M101" s="423" t="s">
        <v>995</v>
      </c>
      <c r="N101" s="426" t="s">
        <v>366</v>
      </c>
      <c r="O101" s="423" t="s">
        <v>1403</v>
      </c>
      <c r="P101" s="426">
        <v>48</v>
      </c>
      <c r="Q101" s="423" t="s">
        <v>1451</v>
      </c>
      <c r="R101" s="423" t="s">
        <v>1452</v>
      </c>
      <c r="S101" s="546" t="s">
        <v>388</v>
      </c>
      <c r="T101" s="547" t="s">
        <v>1785</v>
      </c>
      <c r="U101" s="547" t="s">
        <v>2321</v>
      </c>
      <c r="V101" s="177" t="s">
        <v>148</v>
      </c>
      <c r="W101" s="193">
        <v>34</v>
      </c>
      <c r="X101" s="193">
        <v>8729</v>
      </c>
      <c r="Y101" s="177" t="s">
        <v>1177</v>
      </c>
      <c r="Z101" s="177" t="s">
        <v>1177</v>
      </c>
      <c r="AA101" s="177" t="s">
        <v>1177</v>
      </c>
      <c r="AB101" s="188" t="e">
        <f t="shared" ref="AB101" si="7">IF(OR(X101/R101&lt;0.9,X101/R101&gt;1.5),"X","")</f>
        <v>#VALUE!</v>
      </c>
      <c r="AC101" s="188" t="str">
        <f t="shared" si="6"/>
        <v/>
      </c>
      <c r="AD101" s="172" t="s">
        <v>2623</v>
      </c>
    </row>
    <row r="102" spans="1:34" x14ac:dyDescent="0.2">
      <c r="A102" s="550" t="s">
        <v>72</v>
      </c>
      <c r="B102" s="551">
        <v>2022</v>
      </c>
      <c r="C102" s="552" t="s">
        <v>585</v>
      </c>
      <c r="D102" s="552" t="s">
        <v>116</v>
      </c>
      <c r="E102" s="552" t="s">
        <v>1483</v>
      </c>
      <c r="F102" s="552" t="s">
        <v>744</v>
      </c>
      <c r="G102" s="553" t="s">
        <v>1177</v>
      </c>
      <c r="H102" s="554" t="s">
        <v>388</v>
      </c>
      <c r="I102" s="554" t="s">
        <v>1178</v>
      </c>
      <c r="J102" s="554" t="s">
        <v>1178</v>
      </c>
      <c r="K102" s="554" t="s">
        <v>413</v>
      </c>
      <c r="L102" s="555" t="s">
        <v>1787</v>
      </c>
      <c r="M102" s="555" t="s">
        <v>1788</v>
      </c>
      <c r="N102" s="551" t="s">
        <v>366</v>
      </c>
      <c r="O102" s="555" t="s">
        <v>1402</v>
      </c>
      <c r="P102" s="551">
        <v>70</v>
      </c>
      <c r="Q102" s="555" t="s">
        <v>1448</v>
      </c>
      <c r="R102" s="551">
        <v>250</v>
      </c>
      <c r="S102" s="556" t="s">
        <v>1645</v>
      </c>
      <c r="T102" s="557" t="s">
        <v>1789</v>
      </c>
      <c r="U102" s="547"/>
      <c r="V102" s="177" t="s">
        <v>148</v>
      </c>
      <c r="W102" s="193">
        <v>64</v>
      </c>
      <c r="X102" s="193">
        <v>286</v>
      </c>
      <c r="Y102" s="177" t="s">
        <v>1177</v>
      </c>
      <c r="Z102" s="177" t="s">
        <v>1177</v>
      </c>
      <c r="AA102" s="177" t="s">
        <v>1177</v>
      </c>
      <c r="AB102" s="188" t="str">
        <f t="shared" ref="AB102:AB107" si="8">IF(OR(X102/R102&lt;0.9,X102/R102&gt;1.5),"X","")</f>
        <v/>
      </c>
      <c r="AC102" s="188" t="str">
        <f t="shared" ref="AC102:AC107" si="9">IF(OR(AA102="N",Z102="N",AA102="",Z102=""),"X","")</f>
        <v/>
      </c>
      <c r="AD102" s="177"/>
    </row>
    <row r="103" spans="1:34" x14ac:dyDescent="0.2">
      <c r="A103" s="550" t="s">
        <v>72</v>
      </c>
      <c r="B103" s="551">
        <v>2022</v>
      </c>
      <c r="C103" s="552" t="s">
        <v>585</v>
      </c>
      <c r="D103" s="552" t="s">
        <v>116</v>
      </c>
      <c r="E103" s="552" t="s">
        <v>1483</v>
      </c>
      <c r="F103" s="552" t="s">
        <v>744</v>
      </c>
      <c r="G103" s="551" t="s">
        <v>1177</v>
      </c>
      <c r="H103" s="555" t="s">
        <v>388</v>
      </c>
      <c r="I103" s="555" t="s">
        <v>1178</v>
      </c>
      <c r="J103" s="555" t="s">
        <v>1178</v>
      </c>
      <c r="K103" s="555" t="s">
        <v>413</v>
      </c>
      <c r="L103" s="555" t="s">
        <v>1787</v>
      </c>
      <c r="M103" s="555" t="s">
        <v>1788</v>
      </c>
      <c r="N103" s="551" t="s">
        <v>366</v>
      </c>
      <c r="O103" s="555" t="s">
        <v>1402</v>
      </c>
      <c r="P103" s="551">
        <v>70</v>
      </c>
      <c r="Q103" s="555" t="s">
        <v>1449</v>
      </c>
      <c r="R103" s="551">
        <v>250</v>
      </c>
      <c r="S103" s="556"/>
      <c r="T103" s="557" t="s">
        <v>1789</v>
      </c>
      <c r="U103" s="547"/>
      <c r="V103" s="177" t="s">
        <v>148</v>
      </c>
      <c r="W103" s="193">
        <v>64</v>
      </c>
      <c r="X103" s="193">
        <v>286</v>
      </c>
      <c r="Y103" s="177" t="s">
        <v>1177</v>
      </c>
      <c r="Z103" s="177" t="s">
        <v>1177</v>
      </c>
      <c r="AA103" s="177" t="s">
        <v>1177</v>
      </c>
      <c r="AB103" s="188" t="str">
        <f t="shared" si="8"/>
        <v/>
      </c>
      <c r="AC103" s="188" t="str">
        <f t="shared" si="9"/>
        <v/>
      </c>
      <c r="AD103" s="177"/>
    </row>
    <row r="104" spans="1:34" x14ac:dyDescent="0.2">
      <c r="A104" s="550" t="s">
        <v>72</v>
      </c>
      <c r="B104" s="551">
        <v>2022</v>
      </c>
      <c r="C104" s="552" t="s">
        <v>585</v>
      </c>
      <c r="D104" s="552" t="s">
        <v>116</v>
      </c>
      <c r="E104" s="552" t="s">
        <v>1483</v>
      </c>
      <c r="F104" s="552" t="s">
        <v>744</v>
      </c>
      <c r="G104" s="551" t="s">
        <v>1177</v>
      </c>
      <c r="H104" s="555" t="s">
        <v>388</v>
      </c>
      <c r="I104" s="555" t="s">
        <v>1178</v>
      </c>
      <c r="J104" s="555" t="s">
        <v>1178</v>
      </c>
      <c r="K104" s="555" t="s">
        <v>413</v>
      </c>
      <c r="L104" s="555" t="s">
        <v>1787</v>
      </c>
      <c r="M104" s="555" t="s">
        <v>1788</v>
      </c>
      <c r="N104" s="551" t="s">
        <v>366</v>
      </c>
      <c r="O104" s="555" t="s">
        <v>1402</v>
      </c>
      <c r="P104" s="551">
        <v>70</v>
      </c>
      <c r="Q104" s="555" t="s">
        <v>1451</v>
      </c>
      <c r="R104" s="551" t="s">
        <v>1452</v>
      </c>
      <c r="S104" s="556" t="s">
        <v>1645</v>
      </c>
      <c r="T104" s="557" t="s">
        <v>1789</v>
      </c>
      <c r="U104" s="547"/>
      <c r="V104" s="177" t="s">
        <v>148</v>
      </c>
      <c r="W104" s="193">
        <v>64</v>
      </c>
      <c r="X104" s="193">
        <v>106198</v>
      </c>
      <c r="Y104" s="177" t="s">
        <v>1177</v>
      </c>
      <c r="Z104" s="177" t="s">
        <v>1177</v>
      </c>
      <c r="AA104" s="177" t="s">
        <v>1177</v>
      </c>
      <c r="AB104" s="188" t="e">
        <f t="shared" si="8"/>
        <v>#VALUE!</v>
      </c>
      <c r="AC104" s="188" t="str">
        <f t="shared" si="9"/>
        <v/>
      </c>
      <c r="AD104" s="172" t="s">
        <v>2623</v>
      </c>
    </row>
    <row r="105" spans="1:34" x14ac:dyDescent="0.2">
      <c r="A105" s="550" t="s">
        <v>72</v>
      </c>
      <c r="B105" s="551">
        <v>2022</v>
      </c>
      <c r="C105" s="552" t="s">
        <v>585</v>
      </c>
      <c r="D105" s="552" t="s">
        <v>116</v>
      </c>
      <c r="E105" s="552" t="s">
        <v>1483</v>
      </c>
      <c r="F105" s="552" t="s">
        <v>744</v>
      </c>
      <c r="G105" s="551" t="s">
        <v>1177</v>
      </c>
      <c r="H105" s="555" t="s">
        <v>388</v>
      </c>
      <c r="I105" s="555" t="s">
        <v>1178</v>
      </c>
      <c r="J105" s="555" t="s">
        <v>1178</v>
      </c>
      <c r="K105" s="555" t="s">
        <v>413</v>
      </c>
      <c r="L105" s="555" t="s">
        <v>1787</v>
      </c>
      <c r="M105" s="555" t="s">
        <v>1788</v>
      </c>
      <c r="N105" s="551" t="s">
        <v>366</v>
      </c>
      <c r="O105" s="555" t="s">
        <v>1402</v>
      </c>
      <c r="P105" s="551">
        <v>70</v>
      </c>
      <c r="Q105" s="555" t="s">
        <v>1453</v>
      </c>
      <c r="R105" s="551" t="s">
        <v>1454</v>
      </c>
      <c r="S105" s="214" t="s">
        <v>388</v>
      </c>
      <c r="T105" s="215" t="s">
        <v>1454</v>
      </c>
      <c r="U105" s="547"/>
      <c r="V105" s="177" t="s">
        <v>148</v>
      </c>
      <c r="W105" s="193">
        <v>64</v>
      </c>
      <c r="X105" s="193">
        <v>1312</v>
      </c>
      <c r="Y105" s="177" t="s">
        <v>1177</v>
      </c>
      <c r="Z105" s="177" t="s">
        <v>1177</v>
      </c>
      <c r="AA105" s="177" t="s">
        <v>1177</v>
      </c>
      <c r="AB105" s="188" t="e">
        <f t="shared" si="8"/>
        <v>#VALUE!</v>
      </c>
      <c r="AC105" s="188" t="str">
        <f t="shared" si="9"/>
        <v/>
      </c>
      <c r="AD105" s="172" t="s">
        <v>2982</v>
      </c>
    </row>
    <row r="106" spans="1:34" x14ac:dyDescent="0.2">
      <c r="A106" s="550" t="s">
        <v>72</v>
      </c>
      <c r="B106" s="551">
        <v>2022</v>
      </c>
      <c r="C106" s="552" t="s">
        <v>585</v>
      </c>
      <c r="D106" s="552" t="s">
        <v>116</v>
      </c>
      <c r="E106" s="552" t="s">
        <v>1483</v>
      </c>
      <c r="F106" s="552" t="s">
        <v>744</v>
      </c>
      <c r="G106" s="551" t="s">
        <v>1177</v>
      </c>
      <c r="H106" s="555" t="s">
        <v>388</v>
      </c>
      <c r="I106" s="555" t="s">
        <v>1178</v>
      </c>
      <c r="J106" s="555" t="s">
        <v>1178</v>
      </c>
      <c r="K106" s="555" t="s">
        <v>413</v>
      </c>
      <c r="L106" s="555" t="s">
        <v>1787</v>
      </c>
      <c r="M106" s="555" t="s">
        <v>1788</v>
      </c>
      <c r="N106" s="551" t="s">
        <v>366</v>
      </c>
      <c r="O106" s="555" t="s">
        <v>1402</v>
      </c>
      <c r="P106" s="551">
        <v>70</v>
      </c>
      <c r="Q106" s="555" t="s">
        <v>1455</v>
      </c>
      <c r="R106" s="551">
        <v>250</v>
      </c>
      <c r="S106" s="556" t="s">
        <v>1645</v>
      </c>
      <c r="T106" s="557" t="s">
        <v>1789</v>
      </c>
      <c r="U106" s="547"/>
      <c r="V106" s="177" t="s">
        <v>148</v>
      </c>
      <c r="W106" s="193">
        <v>64</v>
      </c>
      <c r="X106" s="193">
        <v>286</v>
      </c>
      <c r="Y106" s="177" t="s">
        <v>1177</v>
      </c>
      <c r="Z106" s="177" t="s">
        <v>1177</v>
      </c>
      <c r="AA106" s="177" t="s">
        <v>1177</v>
      </c>
      <c r="AB106" s="188" t="str">
        <f t="shared" si="8"/>
        <v/>
      </c>
      <c r="AC106" s="188" t="str">
        <f t="shared" si="9"/>
        <v/>
      </c>
      <c r="AD106" s="177"/>
    </row>
    <row r="107" spans="1:34" x14ac:dyDescent="0.2">
      <c r="A107" s="550" t="s">
        <v>72</v>
      </c>
      <c r="B107" s="551">
        <v>2022</v>
      </c>
      <c r="C107" s="552" t="s">
        <v>585</v>
      </c>
      <c r="D107" s="552" t="s">
        <v>116</v>
      </c>
      <c r="E107" s="552" t="s">
        <v>1483</v>
      </c>
      <c r="F107" s="552" t="s">
        <v>744</v>
      </c>
      <c r="G107" s="551" t="s">
        <v>1177</v>
      </c>
      <c r="H107" s="555" t="s">
        <v>388</v>
      </c>
      <c r="I107" s="555" t="s">
        <v>1178</v>
      </c>
      <c r="J107" s="555" t="s">
        <v>1178</v>
      </c>
      <c r="K107" s="555" t="s">
        <v>413</v>
      </c>
      <c r="L107" s="555" t="s">
        <v>1787</v>
      </c>
      <c r="M107" s="555" t="s">
        <v>1788</v>
      </c>
      <c r="N107" s="551" t="s">
        <v>366</v>
      </c>
      <c r="O107" s="555" t="s">
        <v>1402</v>
      </c>
      <c r="P107" s="551">
        <v>70</v>
      </c>
      <c r="Q107" s="555" t="s">
        <v>1456</v>
      </c>
      <c r="R107" s="551">
        <v>250</v>
      </c>
      <c r="S107" s="556" t="s">
        <v>1645</v>
      </c>
      <c r="T107" s="557" t="s">
        <v>1789</v>
      </c>
      <c r="U107" s="547"/>
      <c r="V107" s="177" t="s">
        <v>148</v>
      </c>
      <c r="W107" s="193">
        <v>64</v>
      </c>
      <c r="X107" s="193">
        <v>286</v>
      </c>
      <c r="Y107" s="177" t="s">
        <v>1177</v>
      </c>
      <c r="Z107" s="177" t="s">
        <v>1177</v>
      </c>
      <c r="AA107" s="177" t="s">
        <v>1177</v>
      </c>
      <c r="AB107" s="188" t="str">
        <f t="shared" si="8"/>
        <v/>
      </c>
      <c r="AC107" s="188" t="str">
        <f t="shared" si="9"/>
        <v/>
      </c>
      <c r="AD107" s="177"/>
    </row>
    <row r="108" spans="1:34" x14ac:dyDescent="0.2">
      <c r="A108" s="558" t="s">
        <v>72</v>
      </c>
      <c r="B108" s="559">
        <v>2022</v>
      </c>
      <c r="C108" s="560" t="s">
        <v>585</v>
      </c>
      <c r="D108" s="561" t="s">
        <v>126</v>
      </c>
      <c r="E108" s="561" t="s">
        <v>749</v>
      </c>
      <c r="F108" s="561" t="s">
        <v>748</v>
      </c>
      <c r="G108" s="561" t="s">
        <v>1177</v>
      </c>
      <c r="H108" s="562" t="s">
        <v>388</v>
      </c>
      <c r="I108" s="561" t="s">
        <v>1178</v>
      </c>
      <c r="J108" s="561" t="s">
        <v>1178</v>
      </c>
      <c r="K108" s="561" t="s">
        <v>148</v>
      </c>
      <c r="L108" s="561" t="s">
        <v>1484</v>
      </c>
      <c r="M108" s="563">
        <v>6.7</v>
      </c>
      <c r="N108" s="458" t="s">
        <v>366</v>
      </c>
      <c r="O108" s="561" t="s">
        <v>148</v>
      </c>
      <c r="P108" s="458">
        <v>18</v>
      </c>
      <c r="Q108" s="561" t="s">
        <v>1476</v>
      </c>
      <c r="R108" s="559">
        <v>105</v>
      </c>
      <c r="S108" s="564" t="s">
        <v>388</v>
      </c>
      <c r="T108" s="565" t="s">
        <v>1641</v>
      </c>
      <c r="U108" s="566"/>
      <c r="V108" s="177" t="s">
        <v>148</v>
      </c>
      <c r="W108" s="193">
        <v>18</v>
      </c>
      <c r="X108" s="193">
        <v>124</v>
      </c>
      <c r="Y108" s="177" t="s">
        <v>1178</v>
      </c>
      <c r="Z108" s="177" t="s">
        <v>1177</v>
      </c>
      <c r="AA108" s="177" t="s">
        <v>1177</v>
      </c>
      <c r="AB108" s="188" t="str">
        <f t="shared" ref="AB108:AB109" si="10">IF(OR(X108/R108&lt;0.9,X108/R108&gt;1.5),"X","")</f>
        <v/>
      </c>
      <c r="AC108" s="188" t="str">
        <f t="shared" ref="AC108:AC109" si="11">IF(OR(AA108="N",Z108="N",AA108="",Z108=""),"X","")</f>
        <v/>
      </c>
      <c r="AD108" s="177"/>
      <c r="AE108" s="567"/>
      <c r="AF108" s="567"/>
      <c r="AG108" s="567"/>
      <c r="AH108" s="567"/>
    </row>
    <row r="109" spans="1:34" x14ac:dyDescent="0.2">
      <c r="A109" s="558" t="s">
        <v>72</v>
      </c>
      <c r="B109" s="559">
        <v>2022</v>
      </c>
      <c r="C109" s="562" t="s">
        <v>585</v>
      </c>
      <c r="D109" s="561" t="s">
        <v>126</v>
      </c>
      <c r="E109" s="561" t="s">
        <v>749</v>
      </c>
      <c r="F109" s="561" t="s">
        <v>748</v>
      </c>
      <c r="G109" s="561" t="s">
        <v>1177</v>
      </c>
      <c r="H109" s="562" t="s">
        <v>388</v>
      </c>
      <c r="I109" s="561" t="s">
        <v>1178</v>
      </c>
      <c r="J109" s="561" t="s">
        <v>1178</v>
      </c>
      <c r="K109" s="561" t="s">
        <v>148</v>
      </c>
      <c r="L109" s="561" t="s">
        <v>1484</v>
      </c>
      <c r="M109" s="563">
        <v>6.7</v>
      </c>
      <c r="N109" s="458" t="s">
        <v>366</v>
      </c>
      <c r="O109" s="561" t="s">
        <v>148</v>
      </c>
      <c r="P109" s="458">
        <v>18</v>
      </c>
      <c r="Q109" s="561" t="s">
        <v>1449</v>
      </c>
      <c r="R109" s="559">
        <v>105</v>
      </c>
      <c r="S109" s="564" t="s">
        <v>388</v>
      </c>
      <c r="T109" s="565" t="s">
        <v>1641</v>
      </c>
      <c r="U109" s="566"/>
      <c r="V109" s="177" t="s">
        <v>148</v>
      </c>
      <c r="W109" s="193">
        <v>18</v>
      </c>
      <c r="X109" s="193">
        <v>124</v>
      </c>
      <c r="Y109" s="177" t="s">
        <v>1178</v>
      </c>
      <c r="Z109" s="177" t="s">
        <v>1177</v>
      </c>
      <c r="AA109" s="177" t="s">
        <v>1177</v>
      </c>
      <c r="AB109" s="188" t="str">
        <f t="shared" si="10"/>
        <v/>
      </c>
      <c r="AC109" s="188" t="str">
        <f t="shared" si="11"/>
        <v/>
      </c>
      <c r="AD109" s="177"/>
      <c r="AE109" s="567"/>
      <c r="AF109" s="567"/>
      <c r="AG109" s="567"/>
      <c r="AH109" s="567"/>
    </row>
  </sheetData>
  <hyperlinks>
    <hyperlink ref="T15" r:id="rId1" xr:uid="{00000000-0004-0000-0A00-000000000000}"/>
    <hyperlink ref="T16:T20" r:id="rId2" display="http://archive.nafo.int/open/studies/s46/S46.pdf" xr:uid="{00000000-0004-0000-0A00-000001000000}"/>
    <hyperlink ref="T3" r:id="rId3" display="http://www.repositorio.ieo.es/e-ieo/bitstream/handle/10508/632/PROTOCOLO CAMPA%C3%91A 3LNO GROUNDFISH SURVEY_v2-revisi%C3%B3n enero 2013 (2).pdf?sequence=9" xr:uid="{00000000-0004-0000-0A00-000002000000}"/>
    <hyperlink ref="T4:T14" r:id="rId4" display="http://www.repositorio.ieo.es/e-ieo/bitstream/handle/10508/632/PROTOCOLO CAMPA%C3%91A 3LNO GROUNDFISH SURVEY_v2-revisi%C3%B3n enero 2013 (2).pdf?sequence=9" xr:uid="{00000000-0004-0000-0A00-000003000000}"/>
    <hyperlink ref="T21" r:id="rId5" xr:uid="{00000000-0004-0000-0A00-000004000000}"/>
    <hyperlink ref="T22" r:id="rId6" xr:uid="{00000000-0004-0000-0A00-000005000000}"/>
    <hyperlink ref="T23" r:id="rId7" xr:uid="{00000000-0004-0000-0A00-000006000000}"/>
    <hyperlink ref="T25" r:id="rId8" xr:uid="{00000000-0004-0000-0A00-000007000000}"/>
    <hyperlink ref="T26" r:id="rId9" xr:uid="{00000000-0004-0000-0A00-000008000000}"/>
    <hyperlink ref="T27" r:id="rId10" xr:uid="{00000000-0004-0000-0A00-000009000000}"/>
    <hyperlink ref="T28" r:id="rId11" xr:uid="{00000000-0004-0000-0A00-00000A000000}"/>
    <hyperlink ref="T30" r:id="rId12" xr:uid="{00000000-0004-0000-0A00-00000B000000}"/>
    <hyperlink ref="T31" r:id="rId13" xr:uid="{00000000-0004-0000-0A00-00000C000000}"/>
    <hyperlink ref="T32" r:id="rId14" xr:uid="{00000000-0004-0000-0A00-00000D000000}"/>
    <hyperlink ref="T33" r:id="rId15" xr:uid="{00000000-0004-0000-0A00-00000E000000}"/>
    <hyperlink ref="T34" r:id="rId16" xr:uid="{00000000-0004-0000-0A00-00000F000000}"/>
    <hyperlink ref="S44" r:id="rId17" xr:uid="{00000000-0004-0000-0A00-000010000000}"/>
    <hyperlink ref="T44" r:id="rId18" xr:uid="{00000000-0004-0000-0A00-000011000000}"/>
    <hyperlink ref="S45" r:id="rId19" xr:uid="{00000000-0004-0000-0A00-000012000000}"/>
    <hyperlink ref="T45" r:id="rId20" xr:uid="{00000000-0004-0000-0A00-000013000000}"/>
    <hyperlink ref="T46" r:id="rId21" xr:uid="{00000000-0004-0000-0A00-000014000000}"/>
    <hyperlink ref="T47" r:id="rId22" xr:uid="{00000000-0004-0000-0A00-000015000000}"/>
    <hyperlink ref="S48" r:id="rId23" xr:uid="{00000000-0004-0000-0A00-000016000000}"/>
    <hyperlink ref="T48" r:id="rId24" xr:uid="{00000000-0004-0000-0A00-000017000000}"/>
    <hyperlink ref="T49" r:id="rId25" xr:uid="{00000000-0004-0000-0A00-000018000000}"/>
    <hyperlink ref="T50" r:id="rId26" xr:uid="{00000000-0004-0000-0A00-000019000000}"/>
    <hyperlink ref="T51" r:id="rId27" xr:uid="{00000000-0004-0000-0A00-00001A000000}"/>
    <hyperlink ref="S52" r:id="rId28" xr:uid="{00000000-0004-0000-0A00-00001B000000}"/>
    <hyperlink ref="T52" r:id="rId29" xr:uid="{00000000-0004-0000-0A00-00001C000000}"/>
    <hyperlink ref="T53" r:id="rId30" xr:uid="{00000000-0004-0000-0A00-00001D000000}"/>
    <hyperlink ref="T54" r:id="rId31" xr:uid="{00000000-0004-0000-0A00-00001E000000}"/>
    <hyperlink ref="T55" r:id="rId32" xr:uid="{00000000-0004-0000-0A00-00001F000000}"/>
    <hyperlink ref="T61" r:id="rId33" xr:uid="{00000000-0004-0000-0A00-000020000000}"/>
    <hyperlink ref="T62" r:id="rId34" xr:uid="{00000000-0004-0000-0A00-000021000000}"/>
    <hyperlink ref="T84" r:id="rId35" xr:uid="{00000000-0004-0000-0A00-000022000000}"/>
    <hyperlink ref="T85" r:id="rId36" xr:uid="{00000000-0004-0000-0A00-000023000000}"/>
    <hyperlink ref="T86" r:id="rId37" xr:uid="{00000000-0004-0000-0A00-000024000000}"/>
    <hyperlink ref="T87" r:id="rId38" xr:uid="{00000000-0004-0000-0A00-000025000000}"/>
    <hyperlink ref="T35" r:id="rId39" display="https://www.ices.dk/sites/pub/Publication Reports/ICES Survey Protocols (SISP)/SISP 9 Manual for International Pelagic Surveys (IPS).pdf" xr:uid="{00000000-0004-0000-0A00-0000C3000000}"/>
    <hyperlink ref="T36" r:id="rId40" display="https://www.ices.dk/sites/pub/Publication Reports/ICES Survey Protocols (SISP)/SISP 9 Manual for International Pelagic Surveys (IPS).pdf" xr:uid="{00000000-0004-0000-0A00-0000C4000000}"/>
    <hyperlink ref="T37" r:id="rId41" display="https://www.ices.dk/sites/pub/Publication Reports/ICES Survey Protocols (SISP)/SISP 9 Manual for International Pelagic Surveys (IPS).pdf" xr:uid="{00000000-0004-0000-0A00-0000C5000000}"/>
    <hyperlink ref="T38" r:id="rId42" display="https://www.ices.dk/sites/pub/Publication Reports/ICES Survey Protocols (SISP)/SISP 9 Manual for International Pelagic Surveys (IPS).pdf" xr:uid="{00000000-0004-0000-0A00-0000C6000000}"/>
    <hyperlink ref="T39" r:id="rId43" display="https://www.ices.dk/sites/pub/Publication Reports/Techniques in Marine Environmental Sciences (TIMES)/TIMES64.pdf" xr:uid="{00000000-0004-0000-0A00-0000DB000000}"/>
    <hyperlink ref="T40" r:id="rId44" display="https://www.ices.dk/sites/pub/Publication Reports/Techniques in Marine Environmental Sciences (TIMES)/TIMES64.pdf" xr:uid="{00000000-0004-0000-0A00-0000DC000000}"/>
    <hyperlink ref="T41" r:id="rId45" display="https://www.ices.dk/sites/pub/Publication Reports/Techniques in Marine Environmental Sciences (TIMES)/TIMES64.pdf" xr:uid="{00000000-0004-0000-0A00-0000DD000000}"/>
    <hyperlink ref="T42" r:id="rId46" display="https://www.ices.dk/sites/pub/Publication Reports/Techniques in Marine Environmental Sciences (TIMES)/TIMES64.pdf" xr:uid="{00000000-0004-0000-0A00-0000ED000000}"/>
    <hyperlink ref="T108" r:id="rId47" xr:uid="{00000000-0004-0000-0A00-000013010000}"/>
    <hyperlink ref="T109" r:id="rId48" xr:uid="{00000000-0004-0000-0A00-000014010000}"/>
    <hyperlink ref="T88" r:id="rId49" xr:uid="{00000000-0004-0000-0A00-00001F010000}"/>
    <hyperlink ref="T89:T91" r:id="rId50" display="https://www.ices.dk/sites/pub/Publication%20Reports/ICES%20Survey%20Protocols%20(SISP)/SISP%206%20Manual%20for%20the%20mackerel%20and%20horse%20mackerel%20egg%20surveys,%20smapling%20at%20sea_Jan%202019.pdf" xr:uid="{00000000-0004-0000-0A00-000020010000}"/>
    <hyperlink ref="T69" r:id="rId51" xr:uid="{00000000-0004-0000-0A00-00002B010000}"/>
    <hyperlink ref="T70" r:id="rId52" xr:uid="{00000000-0004-0000-0A00-00002C010000}"/>
    <hyperlink ref="T71" r:id="rId53" xr:uid="{00000000-0004-0000-0A00-00002D010000}"/>
    <hyperlink ref="T72" r:id="rId54" xr:uid="{00000000-0004-0000-0A00-00002E010000}"/>
    <hyperlink ref="S63" r:id="rId55" xr:uid="{00000000-0004-0000-0A00-00002F010000}"/>
    <hyperlink ref="T63" r:id="rId56" xr:uid="{00000000-0004-0000-0A00-000030010000}"/>
    <hyperlink ref="T64" r:id="rId57" xr:uid="{00000000-0004-0000-0A00-000031010000}"/>
    <hyperlink ref="T65" r:id="rId58" xr:uid="{00000000-0004-0000-0A00-000032010000}"/>
    <hyperlink ref="T66" r:id="rId59" xr:uid="{00000000-0004-0000-0A00-000033010000}"/>
    <hyperlink ref="T77" r:id="rId60" xr:uid="{00000000-0004-0000-0A00-000034010000}"/>
    <hyperlink ref="T78" r:id="rId61" xr:uid="{00000000-0004-0000-0A00-000035010000}"/>
    <hyperlink ref="T79" r:id="rId62" xr:uid="{00000000-0004-0000-0A00-000036010000}"/>
    <hyperlink ref="T80" r:id="rId63" xr:uid="{00000000-0004-0000-0A00-000037010000}"/>
  </hyperlinks>
  <pageMargins left="0.7" right="0.7" top="0.75" bottom="0.75" header="0" footer="0"/>
  <pageSetup orientation="landscape" r:id="rId6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U997"/>
  <sheetViews>
    <sheetView topLeftCell="J1" zoomScale="85" zoomScaleNormal="85" workbookViewId="0">
      <selection activeCell="J1" sqref="A1:XFD1048576"/>
    </sheetView>
  </sheetViews>
  <sheetFormatPr baseColWidth="10" defaultColWidth="14.42578125" defaultRowHeight="15" customHeight="1" x14ac:dyDescent="0.2"/>
  <cols>
    <col min="1" max="1" width="9.42578125" style="8" customWidth="1"/>
    <col min="2" max="2" width="19" style="8" customWidth="1"/>
    <col min="3" max="3" width="21.42578125" style="8" customWidth="1"/>
    <col min="4" max="4" width="18" style="8" customWidth="1"/>
    <col min="5" max="6" width="21.42578125" style="8" customWidth="1"/>
    <col min="7" max="7" width="21.140625" style="8" customWidth="1"/>
    <col min="8" max="8" width="27.42578125" style="8" customWidth="1"/>
    <col min="9" max="9" width="21.42578125" style="8" customWidth="1"/>
    <col min="10" max="10" width="22.42578125" style="8" customWidth="1"/>
    <col min="11" max="11" width="25.85546875" style="8" customWidth="1"/>
    <col min="12" max="12" width="20.85546875" style="8" bestFit="1" customWidth="1"/>
    <col min="13" max="13" width="26.85546875" style="8" customWidth="1"/>
    <col min="14" max="19" width="14.42578125" style="8" customWidth="1"/>
    <col min="20" max="16384" width="14.42578125" style="8"/>
  </cols>
  <sheetData>
    <row r="1" spans="1:21" ht="15" customHeight="1" x14ac:dyDescent="0.2">
      <c r="A1" s="20" t="s">
        <v>858</v>
      </c>
      <c r="C1" s="20"/>
      <c r="M1" s="21"/>
    </row>
    <row r="2" spans="1:21" s="20" customFormat="1" ht="38.25" x14ac:dyDescent="0.2">
      <c r="A2" s="33" t="s">
        <v>55</v>
      </c>
      <c r="B2" s="33" t="s">
        <v>863</v>
      </c>
      <c r="C2" s="33" t="s">
        <v>586</v>
      </c>
      <c r="D2" s="33" t="s">
        <v>291</v>
      </c>
      <c r="E2" s="33" t="s">
        <v>859</v>
      </c>
      <c r="F2" s="33" t="s">
        <v>110</v>
      </c>
      <c r="G2" s="33" t="s">
        <v>321</v>
      </c>
      <c r="H2" s="33" t="s">
        <v>548</v>
      </c>
      <c r="I2" s="33" t="s">
        <v>860</v>
      </c>
      <c r="J2" s="33" t="s">
        <v>861</v>
      </c>
      <c r="K2" s="33" t="s">
        <v>862</v>
      </c>
      <c r="L2" s="33" t="s">
        <v>911</v>
      </c>
      <c r="M2" s="33" t="s">
        <v>785</v>
      </c>
      <c r="N2" s="173" t="s">
        <v>2438</v>
      </c>
      <c r="O2" s="173" t="s">
        <v>2439</v>
      </c>
      <c r="P2" s="174" t="s">
        <v>2440</v>
      </c>
      <c r="Q2" s="175" t="s">
        <v>2441</v>
      </c>
      <c r="R2" s="118" t="s">
        <v>2442</v>
      </c>
      <c r="S2" s="118" t="s">
        <v>2443</v>
      </c>
      <c r="T2" s="175" t="s">
        <v>2393</v>
      </c>
    </row>
    <row r="3" spans="1:21" ht="25.5" x14ac:dyDescent="0.2">
      <c r="A3" s="381" t="s">
        <v>1321</v>
      </c>
      <c r="B3" s="381" t="s">
        <v>1321</v>
      </c>
      <c r="C3" s="381" t="s">
        <v>1321</v>
      </c>
      <c r="D3" s="381" t="s">
        <v>1321</v>
      </c>
      <c r="E3" s="381" t="s">
        <v>1321</v>
      </c>
      <c r="F3" s="381" t="s">
        <v>1321</v>
      </c>
      <c r="G3" s="381" t="s">
        <v>1321</v>
      </c>
      <c r="H3" s="381" t="s">
        <v>1321</v>
      </c>
      <c r="I3" s="381" t="s">
        <v>1321</v>
      </c>
      <c r="J3" s="381" t="s">
        <v>1321</v>
      </c>
      <c r="K3" s="381" t="s">
        <v>1321</v>
      </c>
      <c r="L3" s="381" t="s">
        <v>1321</v>
      </c>
      <c r="M3" s="381" t="s">
        <v>1321</v>
      </c>
      <c r="N3" s="110"/>
      <c r="O3" s="176"/>
      <c r="P3" s="111" t="s">
        <v>2444</v>
      </c>
      <c r="Q3" s="110"/>
      <c r="R3" s="113" t="s">
        <v>2445</v>
      </c>
      <c r="S3" s="114" t="s">
        <v>2446</v>
      </c>
      <c r="T3" s="110"/>
    </row>
    <row r="4" spans="1:21" ht="15.75" customHeight="1" x14ac:dyDescent="0.2">
      <c r="A4" s="381" t="s">
        <v>1321</v>
      </c>
      <c r="B4" s="381" t="s">
        <v>1321</v>
      </c>
      <c r="C4" s="381" t="s">
        <v>1321</v>
      </c>
      <c r="D4" s="381" t="s">
        <v>1321</v>
      </c>
      <c r="E4" s="381" t="s">
        <v>1321</v>
      </c>
      <c r="F4" s="381" t="s">
        <v>1321</v>
      </c>
      <c r="G4" s="381" t="s">
        <v>1321</v>
      </c>
      <c r="H4" s="381" t="s">
        <v>1321</v>
      </c>
      <c r="I4" s="381" t="s">
        <v>1321</v>
      </c>
      <c r="J4" s="381" t="s">
        <v>1321</v>
      </c>
      <c r="K4" s="381" t="s">
        <v>1321</v>
      </c>
      <c r="L4" s="381" t="s">
        <v>1321</v>
      </c>
      <c r="M4" s="381" t="s">
        <v>1321</v>
      </c>
      <c r="N4" s="177"/>
      <c r="O4" s="178"/>
      <c r="P4" s="112" t="e">
        <f>ROUNDUP(O4*L4,0)</f>
        <v>#VALUE!</v>
      </c>
      <c r="Q4" s="178"/>
      <c r="R4" s="114" t="e">
        <f>Q4/P4</f>
        <v>#VALUE!</v>
      </c>
      <c r="S4" s="114" t="e">
        <f>Q4/O4</f>
        <v>#DIV/0!</v>
      </c>
      <c r="T4" s="177"/>
    </row>
    <row r="5" spans="1:21" ht="12.75" x14ac:dyDescent="0.2">
      <c r="A5" s="381" t="s">
        <v>1321</v>
      </c>
      <c r="B5" s="381" t="s">
        <v>1321</v>
      </c>
      <c r="C5" s="381" t="s">
        <v>1321</v>
      </c>
      <c r="D5" s="381" t="s">
        <v>1321</v>
      </c>
      <c r="E5" s="381" t="s">
        <v>1321</v>
      </c>
      <c r="F5" s="381" t="s">
        <v>1321</v>
      </c>
      <c r="G5" s="381" t="s">
        <v>1321</v>
      </c>
      <c r="H5" s="381" t="s">
        <v>1321</v>
      </c>
      <c r="I5" s="381" t="s">
        <v>1321</v>
      </c>
      <c r="J5" s="381" t="s">
        <v>1321</v>
      </c>
      <c r="K5" s="381" t="s">
        <v>1321</v>
      </c>
      <c r="L5" s="381" t="s">
        <v>1321</v>
      </c>
      <c r="M5" s="381" t="s">
        <v>1321</v>
      </c>
      <c r="N5" s="177"/>
      <c r="O5" s="178"/>
      <c r="P5" s="112" t="e">
        <f t="shared" ref="P5" si="0">ROUNDUP(O5*L5,0)</f>
        <v>#VALUE!</v>
      </c>
      <c r="Q5" s="178"/>
      <c r="R5" s="114" t="e">
        <f t="shared" ref="R5" si="1">Q5/P5</f>
        <v>#VALUE!</v>
      </c>
      <c r="S5" s="114" t="e">
        <f t="shared" ref="S5" si="2">Q5/O5</f>
        <v>#DIV/0!</v>
      </c>
      <c r="T5" s="177"/>
    </row>
    <row r="6" spans="1:21" ht="15.75" customHeight="1" x14ac:dyDescent="0.2">
      <c r="A6" s="19"/>
      <c r="B6" s="19"/>
      <c r="C6" s="19"/>
      <c r="D6" s="19"/>
      <c r="E6" s="19"/>
      <c r="F6" s="19"/>
      <c r="G6" s="19"/>
      <c r="H6" s="19"/>
      <c r="I6" s="19"/>
      <c r="J6" s="19"/>
      <c r="K6" s="19"/>
      <c r="L6" s="644"/>
      <c r="M6" s="19"/>
      <c r="N6" s="19"/>
      <c r="O6" s="19"/>
      <c r="P6" s="19"/>
      <c r="Q6" s="19"/>
      <c r="R6" s="19"/>
      <c r="S6" s="19"/>
      <c r="T6" s="19"/>
      <c r="U6" s="19"/>
    </row>
    <row r="7" spans="1:21" ht="15.75" customHeight="1" x14ac:dyDescent="0.2">
      <c r="A7" s="19"/>
      <c r="B7" s="19"/>
      <c r="C7" s="19"/>
      <c r="D7" s="19"/>
      <c r="E7" s="19"/>
      <c r="F7" s="19"/>
      <c r="G7" s="19"/>
      <c r="H7" s="19"/>
      <c r="I7" s="19"/>
      <c r="J7" s="19"/>
      <c r="K7" s="19"/>
      <c r="L7" s="644"/>
      <c r="M7" s="19"/>
    </row>
    <row r="8" spans="1:21" ht="15.75" customHeight="1" x14ac:dyDescent="0.2">
      <c r="A8" s="19"/>
      <c r="B8" s="19"/>
      <c r="C8" s="19"/>
      <c r="D8" s="19"/>
      <c r="E8" s="19"/>
      <c r="F8" s="19"/>
      <c r="G8" s="19"/>
      <c r="H8" s="19"/>
      <c r="I8" s="19"/>
      <c r="J8" s="19"/>
      <c r="K8" s="19"/>
      <c r="L8" s="644"/>
      <c r="M8" s="19"/>
    </row>
    <row r="9" spans="1:21" ht="15.75" customHeight="1" x14ac:dyDescent="0.2">
      <c r="A9" s="19"/>
      <c r="B9" s="19"/>
      <c r="C9" s="19"/>
      <c r="D9" s="19"/>
      <c r="E9" s="19"/>
      <c r="F9" s="19"/>
      <c r="G9" s="19"/>
      <c r="H9" s="19"/>
      <c r="I9" s="19"/>
      <c r="J9" s="19"/>
      <c r="K9" s="19"/>
      <c r="L9" s="644"/>
      <c r="M9" s="19"/>
    </row>
    <row r="10" spans="1:21" ht="15.75" customHeight="1" x14ac:dyDescent="0.2">
      <c r="A10" s="19"/>
      <c r="B10" s="19"/>
      <c r="C10" s="19"/>
      <c r="D10" s="19"/>
      <c r="E10" s="19"/>
      <c r="F10" s="19"/>
      <c r="G10" s="19"/>
      <c r="H10" s="19"/>
      <c r="I10" s="19"/>
      <c r="J10" s="19"/>
      <c r="K10" s="19"/>
      <c r="L10" s="644"/>
      <c r="M10" s="19"/>
    </row>
    <row r="11" spans="1:21" ht="15.75" customHeight="1" x14ac:dyDescent="0.2">
      <c r="A11" s="19"/>
      <c r="B11" s="19"/>
      <c r="C11" s="19"/>
      <c r="D11" s="19"/>
      <c r="E11" s="19"/>
      <c r="F11" s="19"/>
      <c r="G11" s="19"/>
      <c r="H11" s="19"/>
      <c r="I11" s="19"/>
      <c r="J11" s="19"/>
      <c r="K11" s="19"/>
      <c r="L11" s="644"/>
      <c r="M11" s="19"/>
    </row>
    <row r="12" spans="1:21" ht="15.75" customHeight="1" x14ac:dyDescent="0.2">
      <c r="A12" s="19"/>
      <c r="B12" s="19"/>
      <c r="C12" s="19"/>
      <c r="D12" s="19"/>
      <c r="E12" s="19"/>
      <c r="F12" s="19"/>
      <c r="G12" s="19"/>
      <c r="H12" s="19"/>
      <c r="I12" s="19"/>
      <c r="J12" s="19"/>
      <c r="K12" s="19"/>
      <c r="L12" s="644"/>
      <c r="M12" s="19"/>
    </row>
    <row r="13" spans="1:21" ht="15.75" customHeight="1" x14ac:dyDescent="0.2">
      <c r="A13" s="19"/>
      <c r="B13" s="19"/>
      <c r="C13" s="19"/>
      <c r="D13" s="19"/>
      <c r="E13" s="19"/>
      <c r="F13" s="19"/>
      <c r="G13" s="19"/>
      <c r="H13" s="19"/>
      <c r="I13" s="19"/>
      <c r="J13" s="19"/>
      <c r="K13" s="19"/>
      <c r="L13" s="644"/>
      <c r="M13" s="19"/>
    </row>
    <row r="14" spans="1:21" ht="15.75" customHeight="1" x14ac:dyDescent="0.2">
      <c r="A14" s="19"/>
      <c r="B14" s="19"/>
      <c r="C14" s="19"/>
      <c r="D14" s="19"/>
      <c r="E14" s="19"/>
      <c r="F14" s="19"/>
      <c r="G14" s="19"/>
      <c r="H14" s="19"/>
      <c r="I14" s="19"/>
      <c r="J14" s="19"/>
      <c r="K14" s="19"/>
      <c r="L14" s="644"/>
      <c r="M14" s="19"/>
    </row>
    <row r="15" spans="1:21" ht="15.75" customHeight="1" x14ac:dyDescent="0.2">
      <c r="A15" s="19"/>
      <c r="B15" s="19"/>
      <c r="C15" s="19"/>
      <c r="D15" s="19"/>
      <c r="E15" s="19"/>
      <c r="F15" s="19"/>
      <c r="G15" s="19"/>
      <c r="H15" s="19"/>
      <c r="I15" s="19"/>
      <c r="J15" s="19"/>
      <c r="K15" s="19"/>
      <c r="L15" s="644"/>
      <c r="M15" s="19"/>
    </row>
    <row r="16" spans="1:21" ht="15.75" customHeight="1" x14ac:dyDescent="0.2">
      <c r="A16" s="19"/>
      <c r="B16" s="19"/>
      <c r="C16" s="19"/>
      <c r="D16" s="19"/>
      <c r="E16" s="19"/>
      <c r="F16" s="19"/>
      <c r="G16" s="19"/>
      <c r="H16" s="19"/>
      <c r="I16" s="19"/>
      <c r="J16" s="19"/>
      <c r="K16" s="19"/>
      <c r="L16" s="644"/>
      <c r="M16" s="19"/>
    </row>
    <row r="17" spans="1:13" ht="15.75" customHeight="1" x14ac:dyDescent="0.2">
      <c r="A17" s="19"/>
      <c r="B17" s="19"/>
      <c r="C17" s="19"/>
      <c r="D17" s="19"/>
      <c r="E17" s="19"/>
      <c r="F17" s="19"/>
      <c r="G17" s="19"/>
      <c r="H17" s="19"/>
      <c r="I17" s="19"/>
      <c r="J17" s="19"/>
      <c r="K17" s="19"/>
      <c r="L17" s="644"/>
      <c r="M17" s="19"/>
    </row>
    <row r="18" spans="1:13" ht="15.75" customHeight="1" x14ac:dyDescent="0.2">
      <c r="A18" s="19"/>
      <c r="B18" s="19"/>
      <c r="C18" s="19"/>
      <c r="D18" s="19"/>
      <c r="E18" s="19"/>
      <c r="F18" s="19"/>
      <c r="G18" s="19"/>
      <c r="H18" s="19"/>
      <c r="I18" s="19"/>
      <c r="J18" s="19"/>
      <c r="K18" s="19"/>
      <c r="L18" s="644"/>
      <c r="M18" s="19"/>
    </row>
    <row r="19" spans="1:13" ht="15.75" customHeight="1" x14ac:dyDescent="0.2">
      <c r="A19" s="19"/>
      <c r="B19" s="19"/>
      <c r="C19" s="19"/>
      <c r="D19" s="19"/>
      <c r="E19" s="19"/>
      <c r="F19" s="19"/>
      <c r="G19" s="19"/>
      <c r="H19" s="19"/>
      <c r="I19" s="19"/>
      <c r="J19" s="19"/>
      <c r="K19" s="19"/>
      <c r="L19" s="644"/>
      <c r="M19" s="19"/>
    </row>
    <row r="20" spans="1:13" ht="15.75" customHeight="1" x14ac:dyDescent="0.2">
      <c r="A20" s="19"/>
      <c r="B20" s="19"/>
      <c r="C20" s="19"/>
      <c r="D20" s="19"/>
      <c r="E20" s="19"/>
      <c r="F20" s="19"/>
      <c r="G20" s="19"/>
      <c r="H20" s="19"/>
      <c r="I20" s="19"/>
      <c r="J20" s="19"/>
      <c r="K20" s="19"/>
      <c r="L20" s="644"/>
      <c r="M20" s="19"/>
    </row>
    <row r="21" spans="1:13" ht="15.75" customHeight="1" x14ac:dyDescent="0.2">
      <c r="A21" s="19"/>
      <c r="B21" s="19"/>
      <c r="C21" s="19"/>
      <c r="D21" s="19"/>
      <c r="E21" s="19"/>
      <c r="F21" s="19"/>
      <c r="G21" s="19"/>
      <c r="H21" s="19"/>
      <c r="I21" s="19"/>
      <c r="J21" s="19"/>
      <c r="K21" s="19"/>
      <c r="L21" s="644"/>
      <c r="M21" s="19"/>
    </row>
    <row r="22" spans="1:13" ht="15.75" customHeight="1" x14ac:dyDescent="0.2">
      <c r="A22" s="19"/>
      <c r="B22" s="19"/>
      <c r="C22" s="19"/>
      <c r="D22" s="19"/>
      <c r="E22" s="19"/>
      <c r="F22" s="19"/>
      <c r="G22" s="19"/>
      <c r="H22" s="19"/>
      <c r="I22" s="19"/>
      <c r="J22" s="19"/>
      <c r="K22" s="19"/>
      <c r="L22" s="644"/>
      <c r="M22" s="19"/>
    </row>
    <row r="23" spans="1:13" ht="15.75" customHeight="1" x14ac:dyDescent="0.2">
      <c r="A23" s="19"/>
      <c r="B23" s="19"/>
      <c r="C23" s="19"/>
      <c r="D23" s="19"/>
      <c r="E23" s="19"/>
      <c r="F23" s="19"/>
      <c r="G23" s="19"/>
      <c r="H23" s="19"/>
      <c r="I23" s="19"/>
      <c r="J23" s="19"/>
      <c r="K23" s="19"/>
      <c r="L23" s="644"/>
      <c r="M23" s="19"/>
    </row>
    <row r="24" spans="1:13" ht="15.75" customHeight="1" x14ac:dyDescent="0.2">
      <c r="A24" s="19"/>
      <c r="B24" s="19"/>
      <c r="C24" s="19"/>
      <c r="D24" s="19"/>
      <c r="E24" s="19"/>
      <c r="F24" s="19"/>
      <c r="G24" s="19"/>
      <c r="H24" s="19"/>
      <c r="I24" s="19"/>
      <c r="J24" s="19"/>
      <c r="K24" s="19"/>
      <c r="L24" s="644"/>
      <c r="M24" s="19"/>
    </row>
    <row r="25" spans="1:13" ht="15.75" customHeight="1" x14ac:dyDescent="0.2">
      <c r="A25" s="19"/>
      <c r="B25" s="19"/>
      <c r="C25" s="19"/>
      <c r="D25" s="19"/>
      <c r="E25" s="19"/>
      <c r="F25" s="19"/>
      <c r="G25" s="19"/>
      <c r="H25" s="19"/>
      <c r="I25" s="19"/>
      <c r="J25" s="19"/>
      <c r="K25" s="19"/>
      <c r="L25" s="644"/>
      <c r="M25" s="19"/>
    </row>
    <row r="26" spans="1:13" ht="15.75" customHeight="1" x14ac:dyDescent="0.2">
      <c r="A26" s="19"/>
      <c r="B26" s="19"/>
      <c r="C26" s="19"/>
      <c r="D26" s="19"/>
      <c r="E26" s="19"/>
      <c r="F26" s="19"/>
      <c r="G26" s="19"/>
      <c r="H26" s="19"/>
      <c r="I26" s="19"/>
      <c r="J26" s="19"/>
      <c r="K26" s="19"/>
      <c r="L26" s="644"/>
      <c r="M26" s="19"/>
    </row>
    <row r="27" spans="1:13" ht="15.75" customHeight="1" x14ac:dyDescent="0.2">
      <c r="A27" s="19"/>
      <c r="B27" s="19"/>
      <c r="C27" s="19"/>
      <c r="D27" s="19"/>
      <c r="E27" s="19"/>
      <c r="F27" s="19"/>
      <c r="G27" s="19"/>
      <c r="H27" s="19"/>
      <c r="I27" s="19"/>
      <c r="J27" s="19"/>
      <c r="K27" s="19"/>
      <c r="L27" s="644"/>
      <c r="M27" s="19"/>
    </row>
    <row r="28" spans="1:13" ht="15.75" customHeight="1" x14ac:dyDescent="0.2">
      <c r="A28" s="19"/>
      <c r="B28" s="19"/>
      <c r="C28" s="19"/>
      <c r="D28" s="19"/>
      <c r="E28" s="19"/>
      <c r="F28" s="19"/>
      <c r="G28" s="19"/>
      <c r="H28" s="19"/>
      <c r="I28" s="19"/>
      <c r="J28" s="19"/>
      <c r="K28" s="19"/>
      <c r="L28" s="644"/>
      <c r="M28" s="19"/>
    </row>
    <row r="29" spans="1:13" ht="15.75" customHeight="1" x14ac:dyDescent="0.2">
      <c r="A29" s="19"/>
      <c r="B29" s="19"/>
      <c r="C29" s="19"/>
      <c r="D29" s="19"/>
      <c r="E29" s="19"/>
      <c r="F29" s="19"/>
      <c r="G29" s="19"/>
      <c r="H29" s="19"/>
      <c r="I29" s="19"/>
      <c r="J29" s="19"/>
      <c r="K29" s="19"/>
      <c r="L29" s="644"/>
      <c r="M29" s="19"/>
    </row>
    <row r="30" spans="1:13" ht="15.75" customHeight="1" x14ac:dyDescent="0.2">
      <c r="A30" s="19"/>
      <c r="B30" s="19"/>
      <c r="C30" s="19"/>
      <c r="D30" s="19"/>
      <c r="E30" s="19"/>
      <c r="F30" s="19"/>
      <c r="G30" s="19"/>
      <c r="H30" s="19"/>
      <c r="I30" s="19"/>
      <c r="J30" s="19"/>
      <c r="K30" s="19"/>
      <c r="L30" s="644"/>
      <c r="M30" s="19"/>
    </row>
    <row r="31" spans="1:13" ht="15.75" customHeight="1" x14ac:dyDescent="0.2">
      <c r="A31" s="19"/>
      <c r="B31" s="19"/>
      <c r="C31" s="19"/>
      <c r="D31" s="19"/>
      <c r="E31" s="19"/>
      <c r="F31" s="19"/>
      <c r="G31" s="19"/>
      <c r="H31" s="19"/>
      <c r="I31" s="19"/>
      <c r="J31" s="19"/>
      <c r="K31" s="19"/>
      <c r="L31" s="644"/>
      <c r="M31" s="19"/>
    </row>
    <row r="32" spans="1:13" ht="15.75" customHeight="1" x14ac:dyDescent="0.2">
      <c r="A32" s="19"/>
      <c r="B32" s="19"/>
      <c r="C32" s="19"/>
      <c r="D32" s="19"/>
      <c r="E32" s="19"/>
      <c r="F32" s="19"/>
      <c r="G32" s="19"/>
      <c r="H32" s="19"/>
      <c r="I32" s="19"/>
      <c r="J32" s="19"/>
      <c r="K32" s="19"/>
      <c r="L32" s="644"/>
      <c r="M32" s="19"/>
    </row>
    <row r="33" spans="1:13" ht="15.75" customHeight="1" x14ac:dyDescent="0.2">
      <c r="A33" s="19"/>
      <c r="B33" s="19"/>
      <c r="C33" s="19"/>
      <c r="D33" s="19"/>
      <c r="E33" s="19"/>
      <c r="F33" s="19"/>
      <c r="G33" s="19"/>
      <c r="H33" s="19"/>
      <c r="I33" s="19"/>
      <c r="J33" s="19"/>
      <c r="K33" s="19"/>
      <c r="L33" s="644"/>
      <c r="M33" s="19"/>
    </row>
    <row r="34" spans="1:13" ht="15.75" customHeight="1" x14ac:dyDescent="0.2">
      <c r="A34" s="19"/>
      <c r="B34" s="19"/>
      <c r="C34" s="19"/>
      <c r="D34" s="19"/>
      <c r="E34" s="19"/>
      <c r="F34" s="19"/>
      <c r="G34" s="19"/>
      <c r="H34" s="19"/>
      <c r="I34" s="19"/>
      <c r="J34" s="19"/>
      <c r="K34" s="19"/>
      <c r="L34" s="644"/>
      <c r="M34" s="19"/>
    </row>
    <row r="35" spans="1:13" ht="15.75" customHeight="1" x14ac:dyDescent="0.2">
      <c r="A35" s="19"/>
      <c r="B35" s="19"/>
      <c r="C35" s="19"/>
      <c r="D35" s="19"/>
      <c r="E35" s="19"/>
      <c r="F35" s="19"/>
      <c r="G35" s="19"/>
      <c r="H35" s="19"/>
      <c r="I35" s="19"/>
      <c r="J35" s="19"/>
      <c r="K35" s="19"/>
      <c r="L35" s="644"/>
      <c r="M35" s="19"/>
    </row>
    <row r="36" spans="1:13" ht="15.75" customHeight="1" x14ac:dyDescent="0.2">
      <c r="A36" s="19"/>
      <c r="B36" s="19"/>
      <c r="C36" s="19"/>
      <c r="D36" s="19"/>
      <c r="E36" s="19"/>
      <c r="F36" s="19"/>
      <c r="G36" s="19"/>
      <c r="H36" s="19"/>
      <c r="I36" s="19"/>
      <c r="J36" s="19"/>
      <c r="K36" s="19"/>
      <c r="L36" s="644"/>
      <c r="M36" s="19"/>
    </row>
    <row r="37" spans="1:13" ht="15.75" customHeight="1" x14ac:dyDescent="0.2">
      <c r="A37" s="19"/>
      <c r="B37" s="19"/>
      <c r="C37" s="19"/>
      <c r="D37" s="19"/>
      <c r="E37" s="19"/>
      <c r="F37" s="19"/>
      <c r="G37" s="19"/>
      <c r="H37" s="19"/>
      <c r="I37" s="19"/>
      <c r="J37" s="19"/>
      <c r="K37" s="19"/>
      <c r="L37" s="19"/>
      <c r="M37" s="19"/>
    </row>
    <row r="38" spans="1:13" ht="15.75" customHeight="1" x14ac:dyDescent="0.2">
      <c r="A38" s="19"/>
      <c r="B38" s="19"/>
      <c r="C38" s="19"/>
      <c r="D38" s="19"/>
      <c r="E38" s="19"/>
      <c r="F38" s="19"/>
      <c r="G38" s="19"/>
      <c r="H38" s="19"/>
      <c r="I38" s="19"/>
      <c r="J38" s="19"/>
      <c r="K38" s="19"/>
      <c r="L38" s="19"/>
      <c r="M38" s="19"/>
    </row>
    <row r="39" spans="1:13" ht="15.75" customHeight="1" x14ac:dyDescent="0.2">
      <c r="A39" s="19"/>
      <c r="B39" s="19"/>
      <c r="C39" s="19"/>
      <c r="D39" s="19"/>
      <c r="E39" s="19"/>
      <c r="F39" s="19"/>
      <c r="G39" s="19"/>
      <c r="H39" s="19"/>
      <c r="I39" s="19"/>
      <c r="J39" s="19"/>
      <c r="K39" s="19"/>
      <c r="L39" s="19"/>
      <c r="M39" s="19"/>
    </row>
    <row r="40" spans="1:13" ht="15.75" customHeight="1" x14ac:dyDescent="0.2">
      <c r="A40" s="19"/>
      <c r="B40" s="19"/>
      <c r="C40" s="19"/>
      <c r="D40" s="19"/>
      <c r="E40" s="19"/>
      <c r="F40" s="19"/>
      <c r="G40" s="19"/>
      <c r="H40" s="19"/>
      <c r="I40" s="19"/>
      <c r="J40" s="19"/>
      <c r="K40" s="19"/>
      <c r="L40" s="19"/>
      <c r="M40" s="19"/>
    </row>
    <row r="41" spans="1:13" ht="15.75" customHeight="1" x14ac:dyDescent="0.2">
      <c r="A41" s="19"/>
      <c r="B41" s="19"/>
      <c r="C41" s="19"/>
      <c r="D41" s="19"/>
      <c r="E41" s="19"/>
      <c r="F41" s="19"/>
      <c r="G41" s="19"/>
      <c r="H41" s="19"/>
      <c r="I41" s="19"/>
      <c r="J41" s="19"/>
      <c r="K41" s="19"/>
      <c r="L41" s="19"/>
      <c r="M41" s="19"/>
    </row>
    <row r="42" spans="1:13" ht="15.75" customHeight="1" x14ac:dyDescent="0.2">
      <c r="A42" s="19"/>
      <c r="B42" s="19"/>
      <c r="C42" s="19"/>
      <c r="D42" s="19"/>
      <c r="E42" s="19"/>
      <c r="F42" s="19"/>
      <c r="G42" s="19"/>
      <c r="H42" s="19"/>
      <c r="I42" s="19"/>
      <c r="J42" s="19"/>
      <c r="K42" s="19"/>
      <c r="L42" s="19"/>
      <c r="M42" s="19"/>
    </row>
    <row r="43" spans="1:13" ht="15.75" customHeight="1" x14ac:dyDescent="0.2">
      <c r="A43" s="19"/>
      <c r="B43" s="19"/>
      <c r="C43" s="19"/>
      <c r="D43" s="19"/>
      <c r="E43" s="19"/>
      <c r="F43" s="19"/>
      <c r="G43" s="19"/>
      <c r="H43" s="19"/>
      <c r="I43" s="19"/>
      <c r="J43" s="19"/>
      <c r="K43" s="19"/>
      <c r="L43" s="19"/>
      <c r="M43" s="19"/>
    </row>
    <row r="44" spans="1:13" ht="15.75" customHeight="1" x14ac:dyDescent="0.2">
      <c r="A44" s="19"/>
      <c r="B44" s="19"/>
      <c r="C44" s="19"/>
      <c r="D44" s="19"/>
      <c r="E44" s="19"/>
      <c r="F44" s="19"/>
      <c r="G44" s="19"/>
      <c r="H44" s="19"/>
      <c r="I44" s="19"/>
      <c r="J44" s="19"/>
      <c r="K44" s="19"/>
      <c r="L44" s="19"/>
      <c r="M44" s="19"/>
    </row>
    <row r="45" spans="1:13" ht="15.75" customHeight="1" x14ac:dyDescent="0.2">
      <c r="A45" s="19"/>
      <c r="B45" s="19"/>
      <c r="C45" s="19"/>
      <c r="D45" s="19"/>
      <c r="E45" s="19"/>
      <c r="F45" s="19"/>
      <c r="G45" s="19"/>
      <c r="H45" s="19"/>
      <c r="I45" s="19"/>
      <c r="J45" s="19"/>
      <c r="K45" s="19"/>
      <c r="L45" s="19"/>
      <c r="M45" s="19"/>
    </row>
    <row r="46" spans="1:13" ht="15.75" customHeight="1" x14ac:dyDescent="0.2">
      <c r="A46" s="19"/>
      <c r="B46" s="19"/>
      <c r="C46" s="19"/>
      <c r="D46" s="19"/>
      <c r="E46" s="19"/>
      <c r="F46" s="19"/>
      <c r="G46" s="19"/>
      <c r="H46" s="19"/>
      <c r="I46" s="19"/>
      <c r="J46" s="19"/>
      <c r="K46" s="19"/>
      <c r="L46" s="19"/>
      <c r="M46" s="19"/>
    </row>
    <row r="47" spans="1:13" ht="15.75" customHeight="1" x14ac:dyDescent="0.2">
      <c r="A47" s="19"/>
      <c r="B47" s="19"/>
      <c r="C47" s="19"/>
      <c r="D47" s="19"/>
      <c r="E47" s="19"/>
      <c r="F47" s="19"/>
      <c r="G47" s="19"/>
      <c r="H47" s="19"/>
      <c r="I47" s="19"/>
      <c r="J47" s="19"/>
      <c r="K47" s="19"/>
      <c r="L47" s="19"/>
      <c r="M47" s="19"/>
    </row>
    <row r="48" spans="1:13" ht="15.75" customHeight="1" x14ac:dyDescent="0.2">
      <c r="A48" s="19"/>
      <c r="B48" s="19"/>
      <c r="C48" s="19"/>
      <c r="D48" s="19"/>
      <c r="E48" s="19"/>
      <c r="F48" s="19"/>
      <c r="G48" s="19"/>
      <c r="H48" s="19"/>
      <c r="I48" s="19"/>
      <c r="J48" s="19"/>
      <c r="K48" s="19"/>
      <c r="L48" s="19"/>
      <c r="M48" s="19"/>
    </row>
    <row r="49" spans="1:13" ht="15.75" customHeight="1" x14ac:dyDescent="0.2">
      <c r="A49" s="19"/>
      <c r="B49" s="19"/>
      <c r="C49" s="19"/>
      <c r="D49" s="19"/>
      <c r="E49" s="19"/>
      <c r="F49" s="19"/>
      <c r="G49" s="19"/>
      <c r="H49" s="19"/>
      <c r="I49" s="19"/>
      <c r="J49" s="19"/>
      <c r="K49" s="19"/>
      <c r="L49" s="19"/>
      <c r="M49" s="19"/>
    </row>
    <row r="50" spans="1:13" ht="15.75" customHeight="1" x14ac:dyDescent="0.2">
      <c r="A50" s="19"/>
      <c r="B50" s="19"/>
      <c r="C50" s="19"/>
      <c r="D50" s="19"/>
      <c r="E50" s="19"/>
      <c r="F50" s="19"/>
      <c r="G50" s="19"/>
      <c r="H50" s="19"/>
      <c r="I50" s="19"/>
      <c r="J50" s="19"/>
      <c r="K50" s="19"/>
      <c r="L50" s="19"/>
      <c r="M50" s="19"/>
    </row>
    <row r="51" spans="1:13" ht="15.75" customHeight="1" x14ac:dyDescent="0.2">
      <c r="A51" s="19"/>
      <c r="B51" s="19"/>
      <c r="C51" s="19"/>
      <c r="D51" s="19"/>
      <c r="E51" s="19"/>
      <c r="F51" s="19"/>
      <c r="G51" s="19"/>
      <c r="H51" s="19"/>
      <c r="I51" s="19"/>
      <c r="J51" s="19"/>
      <c r="K51" s="19"/>
      <c r="L51" s="19"/>
      <c r="M51" s="19"/>
    </row>
    <row r="52" spans="1:13" ht="15.75" customHeight="1" x14ac:dyDescent="0.2">
      <c r="A52" s="19"/>
      <c r="B52" s="19"/>
      <c r="C52" s="19"/>
      <c r="D52" s="19"/>
      <c r="E52" s="19"/>
      <c r="F52" s="19"/>
      <c r="G52" s="19"/>
      <c r="H52" s="19"/>
      <c r="I52" s="19"/>
      <c r="J52" s="19"/>
      <c r="K52" s="19"/>
      <c r="L52" s="19"/>
      <c r="M52" s="19"/>
    </row>
    <row r="53" spans="1:13" ht="15.75" customHeight="1" x14ac:dyDescent="0.2">
      <c r="A53" s="19"/>
      <c r="B53" s="19"/>
      <c r="C53" s="19"/>
      <c r="D53" s="19"/>
      <c r="E53" s="19"/>
      <c r="F53" s="19"/>
      <c r="G53" s="19"/>
      <c r="H53" s="19"/>
      <c r="I53" s="19"/>
      <c r="J53" s="19"/>
      <c r="K53" s="19"/>
      <c r="L53" s="19"/>
      <c r="M53" s="19"/>
    </row>
    <row r="54" spans="1:13" ht="15.75" customHeight="1" x14ac:dyDescent="0.2">
      <c r="A54" s="19"/>
      <c r="B54" s="19"/>
      <c r="C54" s="19"/>
      <c r="D54" s="19"/>
      <c r="E54" s="19"/>
      <c r="F54" s="19"/>
      <c r="G54" s="19"/>
      <c r="H54" s="19"/>
      <c r="I54" s="19"/>
      <c r="J54" s="19"/>
      <c r="K54" s="19"/>
      <c r="L54" s="19"/>
      <c r="M54" s="19"/>
    </row>
    <row r="55" spans="1:13" ht="15.75" customHeight="1" x14ac:dyDescent="0.2">
      <c r="A55" s="19"/>
      <c r="B55" s="19"/>
      <c r="C55" s="19"/>
      <c r="D55" s="19"/>
      <c r="E55" s="19"/>
      <c r="F55" s="19"/>
      <c r="G55" s="19"/>
      <c r="H55" s="19"/>
      <c r="I55" s="19"/>
      <c r="J55" s="19"/>
      <c r="K55" s="19"/>
      <c r="L55" s="19"/>
      <c r="M55" s="19"/>
    </row>
    <row r="56" spans="1:13" ht="15.75" customHeight="1" x14ac:dyDescent="0.2">
      <c r="A56" s="19"/>
      <c r="B56" s="19"/>
      <c r="C56" s="19"/>
      <c r="D56" s="19"/>
      <c r="E56" s="19"/>
      <c r="F56" s="19"/>
      <c r="G56" s="19"/>
      <c r="H56" s="19"/>
      <c r="I56" s="19"/>
      <c r="J56" s="19"/>
      <c r="K56" s="19"/>
      <c r="L56" s="19"/>
      <c r="M56" s="19"/>
    </row>
    <row r="57" spans="1:13" ht="15.75" customHeight="1" x14ac:dyDescent="0.2">
      <c r="A57" s="19"/>
      <c r="B57" s="19"/>
      <c r="C57" s="19"/>
      <c r="D57" s="19"/>
      <c r="E57" s="19"/>
      <c r="F57" s="19"/>
      <c r="G57" s="19"/>
      <c r="H57" s="19"/>
      <c r="I57" s="19"/>
      <c r="J57" s="19"/>
      <c r="K57" s="19"/>
      <c r="L57" s="19"/>
      <c r="M57" s="19"/>
    </row>
    <row r="58" spans="1:13" ht="15.75" customHeight="1" x14ac:dyDescent="0.2">
      <c r="A58" s="19"/>
      <c r="B58" s="19"/>
      <c r="C58" s="19"/>
      <c r="D58" s="19"/>
      <c r="E58" s="19"/>
      <c r="F58" s="19"/>
      <c r="G58" s="19"/>
      <c r="H58" s="19"/>
      <c r="I58" s="19"/>
      <c r="J58" s="19"/>
      <c r="K58" s="19"/>
      <c r="L58" s="19"/>
      <c r="M58" s="19"/>
    </row>
    <row r="59" spans="1:13" ht="15.75" customHeight="1" x14ac:dyDescent="0.2">
      <c r="A59" s="19"/>
      <c r="B59" s="19"/>
      <c r="C59" s="19"/>
      <c r="D59" s="19"/>
      <c r="E59" s="19"/>
      <c r="F59" s="19"/>
      <c r="G59" s="19"/>
      <c r="H59" s="19"/>
      <c r="I59" s="19"/>
      <c r="J59" s="19"/>
      <c r="K59" s="19"/>
      <c r="L59" s="19"/>
      <c r="M59" s="19"/>
    </row>
    <row r="60" spans="1:13" ht="15.75" customHeight="1" x14ac:dyDescent="0.2">
      <c r="A60" s="19"/>
      <c r="B60" s="19"/>
      <c r="C60" s="19"/>
      <c r="D60" s="19"/>
      <c r="E60" s="19"/>
      <c r="F60" s="19"/>
      <c r="G60" s="19"/>
      <c r="H60" s="19"/>
      <c r="I60" s="19"/>
      <c r="J60" s="19"/>
      <c r="K60" s="19"/>
      <c r="L60" s="19"/>
      <c r="M60" s="19"/>
    </row>
    <row r="61" spans="1:13" ht="15.75" customHeight="1" x14ac:dyDescent="0.2">
      <c r="A61" s="19"/>
      <c r="B61" s="19"/>
      <c r="C61" s="19"/>
      <c r="D61" s="19"/>
      <c r="E61" s="19"/>
      <c r="F61" s="19"/>
      <c r="G61" s="19"/>
      <c r="H61" s="19"/>
      <c r="I61" s="19"/>
      <c r="J61" s="19"/>
      <c r="K61" s="19"/>
      <c r="L61" s="19"/>
      <c r="M61" s="19"/>
    </row>
    <row r="62" spans="1:13" ht="15.75" customHeight="1" x14ac:dyDescent="0.2">
      <c r="A62" s="19"/>
      <c r="B62" s="19"/>
      <c r="C62" s="19"/>
      <c r="D62" s="19"/>
      <c r="E62" s="19"/>
      <c r="F62" s="19"/>
      <c r="G62" s="19"/>
      <c r="H62" s="19"/>
      <c r="I62" s="19"/>
      <c r="J62" s="19"/>
      <c r="K62" s="19"/>
      <c r="L62" s="19"/>
      <c r="M62" s="19"/>
    </row>
    <row r="63" spans="1:13" ht="15.75" customHeight="1" x14ac:dyDescent="0.2">
      <c r="A63" s="19"/>
      <c r="B63" s="19"/>
      <c r="C63" s="19"/>
      <c r="D63" s="19"/>
      <c r="E63" s="19"/>
      <c r="F63" s="19"/>
      <c r="G63" s="19"/>
      <c r="H63" s="19"/>
      <c r="I63" s="19"/>
      <c r="J63" s="19"/>
      <c r="K63" s="19"/>
      <c r="L63" s="19"/>
      <c r="M63" s="19"/>
    </row>
    <row r="64" spans="1:13" ht="15.75" customHeight="1" x14ac:dyDescent="0.2">
      <c r="A64" s="19"/>
      <c r="B64" s="19"/>
      <c r="C64" s="19"/>
      <c r="D64" s="19"/>
      <c r="E64" s="19"/>
      <c r="F64" s="19"/>
      <c r="G64" s="19"/>
      <c r="H64" s="19"/>
      <c r="I64" s="19"/>
      <c r="J64" s="19"/>
      <c r="K64" s="19"/>
      <c r="L64" s="19"/>
      <c r="M64" s="19"/>
    </row>
    <row r="65" spans="1:13" ht="15.75" customHeight="1" x14ac:dyDescent="0.2">
      <c r="A65" s="19"/>
      <c r="B65" s="19"/>
      <c r="C65" s="19"/>
      <c r="D65" s="19"/>
      <c r="E65" s="19"/>
      <c r="F65" s="19"/>
      <c r="G65" s="19"/>
      <c r="H65" s="19"/>
      <c r="I65" s="19"/>
      <c r="J65" s="19"/>
      <c r="K65" s="19"/>
      <c r="L65" s="19"/>
      <c r="M65" s="19"/>
    </row>
    <row r="66" spans="1:13" ht="15.75" customHeight="1" x14ac:dyDescent="0.2">
      <c r="A66" s="19"/>
      <c r="B66" s="19"/>
      <c r="C66" s="19"/>
      <c r="D66" s="19"/>
      <c r="E66" s="19"/>
      <c r="F66" s="19"/>
      <c r="G66" s="19"/>
      <c r="H66" s="19"/>
      <c r="I66" s="19"/>
      <c r="J66" s="19"/>
      <c r="K66" s="19"/>
      <c r="L66" s="19"/>
      <c r="M66" s="19"/>
    </row>
    <row r="67" spans="1:13" ht="15.75" customHeight="1" x14ac:dyDescent="0.2">
      <c r="A67" s="19"/>
      <c r="B67" s="19"/>
      <c r="C67" s="19"/>
      <c r="D67" s="19"/>
      <c r="E67" s="19"/>
      <c r="F67" s="19"/>
      <c r="G67" s="19"/>
      <c r="H67" s="19"/>
      <c r="I67" s="19"/>
      <c r="J67" s="19"/>
      <c r="K67" s="19"/>
      <c r="L67" s="19"/>
      <c r="M67" s="19"/>
    </row>
    <row r="68" spans="1:13" ht="15.75" customHeight="1" x14ac:dyDescent="0.2">
      <c r="A68" s="19"/>
      <c r="B68" s="19"/>
      <c r="C68" s="19"/>
      <c r="D68" s="19"/>
      <c r="E68" s="19"/>
      <c r="F68" s="19"/>
      <c r="G68" s="19"/>
      <c r="H68" s="19"/>
      <c r="I68" s="19"/>
      <c r="J68" s="19"/>
      <c r="K68" s="19"/>
      <c r="L68" s="19"/>
      <c r="M68" s="19"/>
    </row>
    <row r="69" spans="1:13" ht="15.75" customHeight="1" x14ac:dyDescent="0.2">
      <c r="A69" s="19"/>
      <c r="B69" s="19"/>
      <c r="C69" s="19"/>
      <c r="D69" s="19"/>
      <c r="E69" s="19"/>
      <c r="F69" s="19"/>
      <c r="G69" s="19"/>
      <c r="H69" s="19"/>
      <c r="I69" s="19"/>
      <c r="J69" s="19"/>
      <c r="K69" s="19"/>
      <c r="L69" s="19"/>
      <c r="M69" s="19"/>
    </row>
    <row r="70" spans="1:13" ht="15.75" customHeight="1" x14ac:dyDescent="0.2">
      <c r="A70" s="19"/>
      <c r="B70" s="19"/>
      <c r="C70" s="19"/>
      <c r="D70" s="19"/>
      <c r="E70" s="19"/>
      <c r="F70" s="19"/>
      <c r="G70" s="19"/>
      <c r="H70" s="19"/>
      <c r="I70" s="19"/>
      <c r="J70" s="19"/>
      <c r="K70" s="19"/>
      <c r="L70" s="19"/>
      <c r="M70" s="19"/>
    </row>
    <row r="71" spans="1:13" ht="15.75" customHeight="1" x14ac:dyDescent="0.2">
      <c r="A71" s="19"/>
      <c r="B71" s="19"/>
      <c r="C71" s="19"/>
      <c r="D71" s="19"/>
      <c r="E71" s="19"/>
      <c r="F71" s="19"/>
      <c r="G71" s="19"/>
      <c r="H71" s="19"/>
      <c r="I71" s="19"/>
      <c r="J71" s="19"/>
      <c r="K71" s="19"/>
      <c r="L71" s="19"/>
      <c r="M71" s="19"/>
    </row>
    <row r="72" spans="1:13" ht="15.75" customHeight="1" x14ac:dyDescent="0.2">
      <c r="A72" s="19"/>
      <c r="B72" s="19"/>
      <c r="C72" s="19"/>
      <c r="D72" s="19"/>
      <c r="E72" s="19"/>
      <c r="F72" s="19"/>
      <c r="G72" s="19"/>
      <c r="H72" s="19"/>
      <c r="I72" s="19"/>
      <c r="J72" s="19"/>
      <c r="K72" s="19"/>
      <c r="L72" s="19"/>
      <c r="M72" s="19"/>
    </row>
    <row r="73" spans="1:13" ht="15.75" customHeight="1" x14ac:dyDescent="0.2">
      <c r="A73" s="19"/>
      <c r="B73" s="19"/>
      <c r="C73" s="19"/>
      <c r="D73" s="19"/>
      <c r="E73" s="19"/>
      <c r="F73" s="19"/>
      <c r="G73" s="19"/>
      <c r="H73" s="19"/>
      <c r="I73" s="19"/>
      <c r="J73" s="19"/>
      <c r="K73" s="19"/>
      <c r="L73" s="19"/>
      <c r="M73" s="19"/>
    </row>
    <row r="74" spans="1:13" ht="15.75" customHeight="1" x14ac:dyDescent="0.2">
      <c r="A74" s="19"/>
      <c r="B74" s="19"/>
      <c r="C74" s="19"/>
      <c r="D74" s="19"/>
      <c r="E74" s="19"/>
      <c r="F74" s="19"/>
      <c r="G74" s="19"/>
      <c r="H74" s="19"/>
      <c r="I74" s="19"/>
      <c r="J74" s="19"/>
      <c r="K74" s="19"/>
      <c r="L74" s="19"/>
      <c r="M74" s="19"/>
    </row>
    <row r="75" spans="1:13" ht="15.75" customHeight="1" x14ac:dyDescent="0.2">
      <c r="A75" s="19"/>
      <c r="B75" s="19"/>
      <c r="C75" s="19"/>
      <c r="D75" s="19"/>
      <c r="E75" s="19"/>
      <c r="F75" s="19"/>
      <c r="G75" s="19"/>
      <c r="H75" s="19"/>
      <c r="I75" s="19"/>
      <c r="J75" s="19"/>
      <c r="K75" s="19"/>
      <c r="L75" s="19"/>
      <c r="M75" s="19"/>
    </row>
    <row r="76" spans="1:13" ht="15.75" customHeight="1" x14ac:dyDescent="0.2">
      <c r="A76" s="19"/>
      <c r="B76" s="19"/>
      <c r="C76" s="19"/>
      <c r="D76" s="19"/>
      <c r="E76" s="19"/>
      <c r="F76" s="19"/>
      <c r="G76" s="19"/>
      <c r="H76" s="19"/>
      <c r="I76" s="19"/>
      <c r="J76" s="19"/>
      <c r="K76" s="19"/>
      <c r="L76" s="19"/>
      <c r="M76" s="19"/>
    </row>
    <row r="77" spans="1:13" ht="15.75" customHeight="1" x14ac:dyDescent="0.2">
      <c r="A77" s="19"/>
      <c r="B77" s="19"/>
      <c r="C77" s="19"/>
      <c r="D77" s="19"/>
      <c r="E77" s="19"/>
      <c r="F77" s="19"/>
      <c r="G77" s="19"/>
      <c r="H77" s="19"/>
      <c r="I77" s="19"/>
      <c r="J77" s="19"/>
      <c r="K77" s="19"/>
      <c r="L77" s="19"/>
      <c r="M77" s="19"/>
    </row>
    <row r="78" spans="1:13" ht="15.75" customHeight="1" x14ac:dyDescent="0.2">
      <c r="A78" s="19"/>
      <c r="B78" s="19"/>
      <c r="C78" s="19"/>
      <c r="D78" s="19"/>
      <c r="E78" s="19"/>
      <c r="F78" s="19"/>
      <c r="G78" s="19"/>
      <c r="H78" s="19"/>
      <c r="I78" s="19"/>
      <c r="J78" s="19"/>
      <c r="K78" s="19"/>
      <c r="L78" s="19"/>
      <c r="M78" s="19"/>
    </row>
    <row r="79" spans="1:13" ht="15.75" customHeight="1" x14ac:dyDescent="0.2">
      <c r="A79" s="19"/>
      <c r="B79" s="19"/>
      <c r="C79" s="19"/>
      <c r="D79" s="19"/>
      <c r="E79" s="19"/>
      <c r="F79" s="19"/>
      <c r="G79" s="19"/>
      <c r="H79" s="19"/>
      <c r="I79" s="19"/>
      <c r="J79" s="19"/>
      <c r="K79" s="19"/>
      <c r="L79" s="19"/>
      <c r="M79" s="19"/>
    </row>
    <row r="80" spans="1:13" ht="15.75" customHeight="1" x14ac:dyDescent="0.2">
      <c r="A80" s="19"/>
      <c r="B80" s="19"/>
      <c r="C80" s="19"/>
      <c r="D80" s="19"/>
      <c r="E80" s="19"/>
      <c r="F80" s="19"/>
      <c r="G80" s="19"/>
      <c r="H80" s="19"/>
      <c r="I80" s="19"/>
      <c r="J80" s="19"/>
      <c r="K80" s="19"/>
      <c r="L80" s="19"/>
      <c r="M80" s="19"/>
    </row>
    <row r="81" spans="1:13" ht="15.75" customHeight="1" x14ac:dyDescent="0.2">
      <c r="A81" s="19"/>
      <c r="B81" s="19"/>
      <c r="C81" s="19"/>
      <c r="D81" s="19"/>
      <c r="E81" s="19"/>
      <c r="F81" s="19"/>
      <c r="G81" s="19"/>
      <c r="H81" s="19"/>
      <c r="I81" s="19"/>
      <c r="J81" s="19"/>
      <c r="K81" s="19"/>
      <c r="L81" s="19"/>
      <c r="M81" s="19"/>
    </row>
    <row r="82" spans="1:13" ht="15.75" customHeight="1" x14ac:dyDescent="0.2">
      <c r="A82" s="19"/>
      <c r="B82" s="19"/>
      <c r="C82" s="19"/>
      <c r="D82" s="19"/>
      <c r="E82" s="19"/>
      <c r="F82" s="19"/>
      <c r="G82" s="19"/>
      <c r="H82" s="19"/>
      <c r="I82" s="19"/>
      <c r="J82" s="19"/>
      <c r="K82" s="19"/>
      <c r="L82" s="19"/>
      <c r="M82" s="19"/>
    </row>
    <row r="83" spans="1:13" ht="15.75" customHeight="1" x14ac:dyDescent="0.2">
      <c r="A83" s="19"/>
      <c r="B83" s="19"/>
      <c r="C83" s="19"/>
      <c r="D83" s="19"/>
      <c r="E83" s="19"/>
      <c r="F83" s="19"/>
      <c r="G83" s="19"/>
      <c r="H83" s="19"/>
      <c r="I83" s="19"/>
      <c r="J83" s="19"/>
      <c r="K83" s="19"/>
      <c r="L83" s="19"/>
      <c r="M83" s="19"/>
    </row>
    <row r="84" spans="1:13" ht="15.75" customHeight="1" x14ac:dyDescent="0.2">
      <c r="A84" s="19"/>
      <c r="B84" s="19"/>
      <c r="C84" s="19"/>
      <c r="D84" s="19"/>
      <c r="E84" s="19"/>
      <c r="F84" s="19"/>
      <c r="G84" s="19"/>
      <c r="H84" s="19"/>
      <c r="I84" s="19"/>
      <c r="J84" s="19"/>
      <c r="K84" s="19"/>
      <c r="L84" s="19"/>
      <c r="M84" s="19"/>
    </row>
    <row r="85" spans="1:13" ht="15.75" customHeight="1" x14ac:dyDescent="0.2">
      <c r="A85" s="19"/>
      <c r="B85" s="19"/>
      <c r="C85" s="19"/>
      <c r="D85" s="19"/>
      <c r="E85" s="19"/>
      <c r="F85" s="19"/>
      <c r="G85" s="19"/>
      <c r="H85" s="19"/>
      <c r="I85" s="19"/>
      <c r="J85" s="19"/>
      <c r="K85" s="19"/>
      <c r="L85" s="19"/>
      <c r="M85" s="19"/>
    </row>
    <row r="86" spans="1:13" ht="15.75" customHeight="1" x14ac:dyDescent="0.2">
      <c r="A86" s="19"/>
      <c r="B86" s="19"/>
      <c r="C86" s="19"/>
      <c r="D86" s="19"/>
      <c r="E86" s="19"/>
      <c r="F86" s="19"/>
      <c r="G86" s="19"/>
      <c r="H86" s="19"/>
      <c r="I86" s="19"/>
      <c r="J86" s="19"/>
      <c r="K86" s="19"/>
      <c r="L86" s="19"/>
      <c r="M86" s="19"/>
    </row>
    <row r="87" spans="1:13" ht="15.75" customHeight="1" x14ac:dyDescent="0.2">
      <c r="A87" s="19"/>
      <c r="B87" s="19"/>
      <c r="C87" s="19"/>
      <c r="D87" s="19"/>
      <c r="E87" s="19"/>
      <c r="F87" s="19"/>
      <c r="G87" s="19"/>
      <c r="H87" s="19"/>
      <c r="I87" s="19"/>
      <c r="J87" s="19"/>
      <c r="K87" s="19"/>
      <c r="L87" s="19"/>
      <c r="M87" s="19"/>
    </row>
    <row r="88" spans="1:13" ht="15.75" customHeight="1" x14ac:dyDescent="0.2">
      <c r="A88" s="19"/>
      <c r="B88" s="19"/>
      <c r="C88" s="19"/>
      <c r="D88" s="19"/>
      <c r="E88" s="19"/>
      <c r="F88" s="19"/>
      <c r="G88" s="19"/>
      <c r="H88" s="19"/>
      <c r="I88" s="19"/>
      <c r="J88" s="19"/>
      <c r="K88" s="19"/>
      <c r="L88" s="19"/>
      <c r="M88" s="19"/>
    </row>
    <row r="89" spans="1:13" ht="15.75" customHeight="1" x14ac:dyDescent="0.2">
      <c r="A89" s="19"/>
      <c r="B89" s="19"/>
      <c r="C89" s="19"/>
      <c r="D89" s="19"/>
      <c r="E89" s="19"/>
      <c r="F89" s="19"/>
      <c r="G89" s="19"/>
      <c r="H89" s="19"/>
      <c r="I89" s="19"/>
      <c r="J89" s="19"/>
      <c r="K89" s="19"/>
      <c r="L89" s="19"/>
      <c r="M89" s="19"/>
    </row>
    <row r="90" spans="1:13" ht="15.75" customHeight="1" x14ac:dyDescent="0.2">
      <c r="A90" s="19"/>
      <c r="B90" s="19"/>
      <c r="C90" s="19"/>
      <c r="D90" s="19"/>
      <c r="E90" s="19"/>
      <c r="F90" s="19"/>
      <c r="G90" s="19"/>
      <c r="H90" s="19"/>
      <c r="I90" s="19"/>
      <c r="J90" s="19"/>
      <c r="K90" s="19"/>
      <c r="L90" s="19"/>
      <c r="M90" s="19"/>
    </row>
    <row r="91" spans="1:13" ht="15.75" customHeight="1" x14ac:dyDescent="0.2">
      <c r="A91" s="19"/>
      <c r="B91" s="19"/>
      <c r="C91" s="19"/>
      <c r="D91" s="19"/>
      <c r="E91" s="19"/>
      <c r="F91" s="19"/>
      <c r="G91" s="19"/>
      <c r="H91" s="19"/>
      <c r="I91" s="19"/>
      <c r="J91" s="19"/>
      <c r="K91" s="19"/>
      <c r="L91" s="19"/>
      <c r="M91" s="19"/>
    </row>
    <row r="92" spans="1:13" ht="15.75" customHeight="1" x14ac:dyDescent="0.2">
      <c r="A92" s="19"/>
      <c r="B92" s="19"/>
      <c r="C92" s="19"/>
      <c r="D92" s="19"/>
      <c r="E92" s="19"/>
      <c r="F92" s="19"/>
      <c r="G92" s="19"/>
      <c r="H92" s="19"/>
      <c r="I92" s="19"/>
      <c r="J92" s="19"/>
      <c r="K92" s="19"/>
      <c r="L92" s="19"/>
      <c r="M92" s="19"/>
    </row>
    <row r="93" spans="1:13" ht="15.75" customHeight="1" x14ac:dyDescent="0.2">
      <c r="A93" s="19"/>
      <c r="B93" s="19"/>
      <c r="C93" s="19"/>
      <c r="D93" s="19"/>
      <c r="E93" s="19"/>
      <c r="F93" s="19"/>
      <c r="G93" s="19"/>
      <c r="H93" s="19"/>
      <c r="I93" s="19"/>
      <c r="J93" s="19"/>
      <c r="K93" s="19"/>
      <c r="L93" s="19"/>
      <c r="M93" s="19"/>
    </row>
    <row r="94" spans="1:13" ht="15.75" customHeight="1" x14ac:dyDescent="0.2">
      <c r="A94" s="19"/>
      <c r="B94" s="19"/>
      <c r="C94" s="19"/>
      <c r="D94" s="19"/>
      <c r="E94" s="19"/>
      <c r="F94" s="19"/>
      <c r="G94" s="19"/>
      <c r="H94" s="19"/>
      <c r="I94" s="19"/>
      <c r="J94" s="19"/>
      <c r="K94" s="19"/>
      <c r="L94" s="19"/>
      <c r="M94" s="19"/>
    </row>
    <row r="95" spans="1:13" ht="15.75" customHeight="1" x14ac:dyDescent="0.2">
      <c r="A95" s="19"/>
      <c r="B95" s="19"/>
      <c r="C95" s="19"/>
      <c r="D95" s="19"/>
      <c r="E95" s="19"/>
      <c r="F95" s="19"/>
      <c r="G95" s="19"/>
      <c r="H95" s="19"/>
      <c r="I95" s="19"/>
      <c r="J95" s="19"/>
      <c r="K95" s="19"/>
      <c r="L95" s="19"/>
      <c r="M95" s="19"/>
    </row>
    <row r="96" spans="1:13" ht="15.75" customHeight="1" x14ac:dyDescent="0.2">
      <c r="A96" s="19"/>
      <c r="B96" s="19"/>
      <c r="C96" s="19"/>
      <c r="D96" s="19"/>
      <c r="E96" s="19"/>
      <c r="F96" s="19"/>
      <c r="G96" s="19"/>
      <c r="H96" s="19"/>
      <c r="I96" s="19"/>
      <c r="J96" s="19"/>
      <c r="K96" s="19"/>
      <c r="L96" s="19"/>
      <c r="M96" s="19"/>
    </row>
    <row r="97" spans="1:13" ht="15.75" customHeight="1" x14ac:dyDescent="0.2">
      <c r="A97" s="19"/>
      <c r="B97" s="19"/>
      <c r="C97" s="19"/>
      <c r="D97" s="19"/>
      <c r="E97" s="19"/>
      <c r="F97" s="19"/>
      <c r="G97" s="19"/>
      <c r="H97" s="19"/>
      <c r="I97" s="19"/>
      <c r="J97" s="19"/>
      <c r="K97" s="19"/>
      <c r="L97" s="19"/>
      <c r="M97" s="19"/>
    </row>
    <row r="98" spans="1:13" ht="15.75" customHeight="1" x14ac:dyDescent="0.2">
      <c r="A98" s="19"/>
      <c r="B98" s="19"/>
      <c r="C98" s="19"/>
      <c r="D98" s="19"/>
      <c r="E98" s="19"/>
      <c r="F98" s="19"/>
      <c r="G98" s="19"/>
      <c r="H98" s="19"/>
      <c r="I98" s="19"/>
      <c r="J98" s="19"/>
      <c r="K98" s="19"/>
      <c r="L98" s="19"/>
      <c r="M98" s="19"/>
    </row>
    <row r="99" spans="1:13" ht="15.75" customHeight="1" x14ac:dyDescent="0.2">
      <c r="A99" s="19"/>
      <c r="B99" s="19"/>
      <c r="C99" s="19"/>
      <c r="D99" s="19"/>
      <c r="E99" s="19"/>
      <c r="F99" s="19"/>
      <c r="G99" s="19"/>
      <c r="H99" s="19"/>
      <c r="I99" s="19"/>
      <c r="J99" s="19"/>
      <c r="K99" s="19"/>
      <c r="L99" s="19"/>
      <c r="M99" s="19"/>
    </row>
    <row r="100" spans="1:13" ht="15.75" customHeight="1" x14ac:dyDescent="0.2">
      <c r="A100" s="19"/>
      <c r="B100" s="19"/>
      <c r="C100" s="19"/>
      <c r="D100" s="19"/>
      <c r="E100" s="19"/>
      <c r="F100" s="19"/>
      <c r="G100" s="19"/>
      <c r="H100" s="19"/>
      <c r="I100" s="19"/>
      <c r="J100" s="19"/>
      <c r="K100" s="19"/>
      <c r="L100" s="19"/>
      <c r="M100" s="19"/>
    </row>
    <row r="101" spans="1:13" ht="15.75" customHeight="1" x14ac:dyDescent="0.2">
      <c r="A101" s="19"/>
      <c r="B101" s="19"/>
      <c r="C101" s="19"/>
      <c r="D101" s="19"/>
      <c r="E101" s="19"/>
      <c r="F101" s="19"/>
      <c r="G101" s="19"/>
      <c r="H101" s="19"/>
      <c r="I101" s="19"/>
      <c r="J101" s="19"/>
      <c r="K101" s="19"/>
      <c r="L101" s="19"/>
      <c r="M101" s="19"/>
    </row>
    <row r="102" spans="1:13" ht="15.75" customHeight="1" x14ac:dyDescent="0.2">
      <c r="A102" s="19"/>
      <c r="B102" s="19"/>
      <c r="C102" s="19"/>
      <c r="D102" s="19"/>
      <c r="E102" s="19"/>
      <c r="F102" s="19"/>
      <c r="G102" s="19"/>
      <c r="H102" s="19"/>
      <c r="I102" s="19"/>
      <c r="J102" s="19"/>
      <c r="K102" s="19"/>
      <c r="L102" s="19"/>
      <c r="M102" s="19"/>
    </row>
    <row r="103" spans="1:13" ht="15.75" customHeight="1" x14ac:dyDescent="0.2">
      <c r="A103" s="19"/>
      <c r="B103" s="19"/>
      <c r="C103" s="19"/>
      <c r="D103" s="19"/>
      <c r="E103" s="19"/>
      <c r="F103" s="19"/>
      <c r="G103" s="19"/>
      <c r="H103" s="19"/>
      <c r="I103" s="19"/>
      <c r="J103" s="19"/>
      <c r="K103" s="19"/>
      <c r="L103" s="19"/>
      <c r="M103" s="19"/>
    </row>
    <row r="104" spans="1:13" ht="15.75" customHeight="1" x14ac:dyDescent="0.2">
      <c r="A104" s="19"/>
      <c r="B104" s="19"/>
      <c r="C104" s="19"/>
      <c r="D104" s="19"/>
      <c r="E104" s="19"/>
      <c r="F104" s="19"/>
      <c r="G104" s="19"/>
      <c r="H104" s="19"/>
      <c r="I104" s="19"/>
      <c r="J104" s="19"/>
      <c r="K104" s="19"/>
      <c r="L104" s="19"/>
      <c r="M104" s="19"/>
    </row>
    <row r="105" spans="1:13" ht="15.75" customHeight="1" x14ac:dyDescent="0.2">
      <c r="A105" s="19"/>
      <c r="B105" s="19"/>
      <c r="C105" s="19"/>
      <c r="D105" s="19"/>
      <c r="E105" s="19"/>
      <c r="F105" s="19"/>
      <c r="G105" s="19"/>
      <c r="H105" s="19"/>
      <c r="I105" s="19"/>
      <c r="J105" s="19"/>
      <c r="K105" s="19"/>
      <c r="L105" s="19"/>
      <c r="M105" s="19"/>
    </row>
    <row r="106" spans="1:13" ht="15.75" customHeight="1" x14ac:dyDescent="0.2">
      <c r="A106" s="19"/>
      <c r="B106" s="19"/>
      <c r="C106" s="19"/>
      <c r="D106" s="19"/>
      <c r="E106" s="19"/>
      <c r="F106" s="19"/>
      <c r="G106" s="19"/>
      <c r="H106" s="19"/>
      <c r="I106" s="19"/>
      <c r="J106" s="19"/>
      <c r="K106" s="19"/>
      <c r="L106" s="19"/>
      <c r="M106" s="19"/>
    </row>
    <row r="107" spans="1:13" ht="15.75" customHeight="1" x14ac:dyDescent="0.2">
      <c r="A107" s="19"/>
      <c r="B107" s="19"/>
      <c r="C107" s="19"/>
      <c r="D107" s="19"/>
      <c r="E107" s="19"/>
      <c r="F107" s="19"/>
      <c r="G107" s="19"/>
      <c r="H107" s="19"/>
      <c r="I107" s="19"/>
      <c r="J107" s="19"/>
      <c r="K107" s="19"/>
      <c r="L107" s="19"/>
      <c r="M107" s="19"/>
    </row>
    <row r="108" spans="1:13" ht="15.75" customHeight="1" x14ac:dyDescent="0.2">
      <c r="A108" s="19"/>
      <c r="B108" s="19"/>
      <c r="C108" s="19"/>
      <c r="D108" s="19"/>
      <c r="E108" s="19"/>
      <c r="F108" s="19"/>
      <c r="G108" s="19"/>
      <c r="H108" s="19"/>
      <c r="I108" s="19"/>
      <c r="J108" s="19"/>
      <c r="K108" s="19"/>
      <c r="L108" s="19"/>
      <c r="M108" s="19"/>
    </row>
    <row r="109" spans="1:13" ht="15.75" customHeight="1" x14ac:dyDescent="0.2">
      <c r="A109" s="19"/>
      <c r="B109" s="19"/>
      <c r="C109" s="19"/>
      <c r="D109" s="19"/>
      <c r="E109" s="19"/>
      <c r="F109" s="19"/>
      <c r="G109" s="19"/>
      <c r="H109" s="19"/>
      <c r="I109" s="19"/>
      <c r="J109" s="19"/>
      <c r="K109" s="19"/>
      <c r="L109" s="19"/>
      <c r="M109" s="19"/>
    </row>
    <row r="110" spans="1:13" ht="15.75" customHeight="1" x14ac:dyDescent="0.2">
      <c r="A110" s="19"/>
      <c r="B110" s="19"/>
      <c r="C110" s="19"/>
      <c r="D110" s="19"/>
      <c r="E110" s="19"/>
      <c r="F110" s="19"/>
      <c r="G110" s="19"/>
      <c r="H110" s="19"/>
      <c r="I110" s="19"/>
      <c r="J110" s="19"/>
      <c r="K110" s="19"/>
      <c r="L110" s="19"/>
      <c r="M110" s="19"/>
    </row>
    <row r="111" spans="1:13" ht="15.75" customHeight="1" x14ac:dyDescent="0.2">
      <c r="A111" s="19"/>
      <c r="B111" s="19"/>
      <c r="C111" s="19"/>
      <c r="D111" s="19"/>
      <c r="E111" s="19"/>
      <c r="F111" s="19"/>
      <c r="G111" s="19"/>
      <c r="H111" s="19"/>
      <c r="I111" s="19"/>
      <c r="J111" s="19"/>
      <c r="K111" s="19"/>
      <c r="L111" s="19"/>
      <c r="M111" s="19"/>
    </row>
    <row r="112" spans="1:13" ht="15.75" customHeight="1" x14ac:dyDescent="0.2">
      <c r="A112" s="19"/>
      <c r="B112" s="19"/>
      <c r="C112" s="19"/>
      <c r="D112" s="19"/>
      <c r="E112" s="19"/>
      <c r="F112" s="19"/>
      <c r="G112" s="19"/>
      <c r="H112" s="19"/>
      <c r="I112" s="19"/>
      <c r="J112" s="19"/>
      <c r="K112" s="19"/>
      <c r="L112" s="19"/>
      <c r="M112" s="19"/>
    </row>
    <row r="113" spans="1:13" ht="15.75" customHeight="1" x14ac:dyDescent="0.2">
      <c r="A113" s="19"/>
      <c r="B113" s="19"/>
      <c r="C113" s="19"/>
      <c r="D113" s="19"/>
      <c r="E113" s="19"/>
      <c r="F113" s="19"/>
      <c r="G113" s="19"/>
      <c r="H113" s="19"/>
      <c r="I113" s="19"/>
      <c r="J113" s="19"/>
      <c r="K113" s="19"/>
      <c r="L113" s="19"/>
      <c r="M113" s="19"/>
    </row>
    <row r="114" spans="1:13" ht="15.75" customHeight="1" x14ac:dyDescent="0.2">
      <c r="A114" s="19"/>
      <c r="B114" s="19"/>
      <c r="C114" s="19"/>
      <c r="D114" s="19"/>
      <c r="E114" s="19"/>
      <c r="F114" s="19"/>
      <c r="G114" s="19"/>
      <c r="H114" s="19"/>
      <c r="I114" s="19"/>
      <c r="J114" s="19"/>
      <c r="K114" s="19"/>
      <c r="L114" s="19"/>
      <c r="M114" s="19"/>
    </row>
    <row r="115" spans="1:13" ht="15.75" customHeight="1" x14ac:dyDescent="0.2">
      <c r="A115" s="19"/>
      <c r="B115" s="19"/>
      <c r="C115" s="19"/>
      <c r="D115" s="19"/>
      <c r="E115" s="19"/>
      <c r="F115" s="19"/>
      <c r="G115" s="19"/>
      <c r="H115" s="19"/>
      <c r="I115" s="19"/>
      <c r="J115" s="19"/>
      <c r="K115" s="19"/>
      <c r="L115" s="19"/>
      <c r="M115" s="19"/>
    </row>
    <row r="116" spans="1:13" ht="15.75" customHeight="1" x14ac:dyDescent="0.2">
      <c r="A116" s="19"/>
      <c r="B116" s="19"/>
      <c r="C116" s="19"/>
      <c r="D116" s="19"/>
      <c r="E116" s="19"/>
      <c r="F116" s="19"/>
      <c r="G116" s="19"/>
      <c r="H116" s="19"/>
      <c r="I116" s="19"/>
      <c r="J116" s="19"/>
      <c r="K116" s="19"/>
      <c r="L116" s="19"/>
      <c r="M116" s="19"/>
    </row>
    <row r="117" spans="1:13" ht="15.75" customHeight="1" x14ac:dyDescent="0.2">
      <c r="A117" s="19"/>
      <c r="B117" s="19"/>
      <c r="C117" s="19"/>
      <c r="D117" s="19"/>
      <c r="E117" s="19"/>
      <c r="F117" s="19"/>
      <c r="G117" s="19"/>
      <c r="H117" s="19"/>
      <c r="I117" s="19"/>
      <c r="J117" s="19"/>
      <c r="K117" s="19"/>
      <c r="L117" s="19"/>
      <c r="M117" s="19"/>
    </row>
    <row r="118" spans="1:13" ht="15.75" customHeight="1" x14ac:dyDescent="0.2">
      <c r="A118" s="19"/>
      <c r="B118" s="19"/>
      <c r="C118" s="19"/>
      <c r="D118" s="19"/>
      <c r="E118" s="19"/>
      <c r="F118" s="19"/>
      <c r="G118" s="19"/>
      <c r="H118" s="19"/>
      <c r="I118" s="19"/>
      <c r="J118" s="19"/>
      <c r="K118" s="19"/>
      <c r="L118" s="19"/>
      <c r="M118" s="19"/>
    </row>
    <row r="119" spans="1:13" ht="15.75" customHeight="1" x14ac:dyDescent="0.2">
      <c r="A119" s="19"/>
      <c r="B119" s="19"/>
      <c r="C119" s="19"/>
      <c r="D119" s="19"/>
      <c r="E119" s="19"/>
      <c r="F119" s="19"/>
      <c r="G119" s="19"/>
      <c r="H119" s="19"/>
      <c r="I119" s="19"/>
      <c r="J119" s="19"/>
      <c r="K119" s="19"/>
      <c r="L119" s="19"/>
      <c r="M119" s="19"/>
    </row>
    <row r="120" spans="1:13" ht="15.75" customHeight="1" x14ac:dyDescent="0.2">
      <c r="A120" s="19"/>
      <c r="B120" s="19"/>
      <c r="C120" s="19"/>
      <c r="D120" s="19"/>
      <c r="E120" s="19"/>
      <c r="F120" s="19"/>
      <c r="G120" s="19"/>
      <c r="H120" s="19"/>
      <c r="I120" s="19"/>
      <c r="J120" s="19"/>
      <c r="K120" s="19"/>
      <c r="L120" s="19"/>
      <c r="M120" s="19"/>
    </row>
    <row r="121" spans="1:13" ht="15.75" customHeight="1" x14ac:dyDescent="0.2">
      <c r="A121" s="19"/>
      <c r="B121" s="19"/>
      <c r="C121" s="19"/>
      <c r="D121" s="19"/>
      <c r="E121" s="19"/>
      <c r="F121" s="19"/>
      <c r="G121" s="19"/>
      <c r="H121" s="19"/>
      <c r="I121" s="19"/>
      <c r="J121" s="19"/>
      <c r="K121" s="19"/>
      <c r="L121" s="19"/>
      <c r="M121" s="19"/>
    </row>
    <row r="122" spans="1:13" ht="15.75" customHeight="1" x14ac:dyDescent="0.2">
      <c r="A122" s="19"/>
      <c r="B122" s="19"/>
      <c r="C122" s="19"/>
      <c r="D122" s="19"/>
      <c r="E122" s="19"/>
      <c r="F122" s="19"/>
      <c r="G122" s="19"/>
      <c r="H122" s="19"/>
      <c r="I122" s="19"/>
      <c r="J122" s="19"/>
      <c r="K122" s="19"/>
      <c r="L122" s="19"/>
      <c r="M122" s="19"/>
    </row>
    <row r="123" spans="1:13" ht="15.75" customHeight="1" x14ac:dyDescent="0.2">
      <c r="A123" s="19"/>
      <c r="B123" s="19"/>
      <c r="C123" s="19"/>
      <c r="D123" s="19"/>
      <c r="E123" s="19"/>
      <c r="F123" s="19"/>
      <c r="G123" s="19"/>
      <c r="H123" s="19"/>
      <c r="I123" s="19"/>
      <c r="J123" s="19"/>
      <c r="K123" s="19"/>
      <c r="L123" s="19"/>
      <c r="M123" s="19"/>
    </row>
    <row r="124" spans="1:13" ht="15.75" customHeight="1" x14ac:dyDescent="0.2">
      <c r="A124" s="19"/>
      <c r="B124" s="19"/>
      <c r="C124" s="19"/>
      <c r="D124" s="19"/>
      <c r="E124" s="19"/>
      <c r="F124" s="19"/>
      <c r="G124" s="19"/>
      <c r="H124" s="19"/>
      <c r="I124" s="19"/>
      <c r="J124" s="19"/>
      <c r="K124" s="19"/>
      <c r="L124" s="19"/>
      <c r="M124" s="19"/>
    </row>
    <row r="125" spans="1:13" ht="15.75" customHeight="1" x14ac:dyDescent="0.2">
      <c r="A125" s="19"/>
      <c r="B125" s="19"/>
      <c r="C125" s="19"/>
      <c r="D125" s="19"/>
      <c r="E125" s="19"/>
      <c r="F125" s="19"/>
      <c r="G125" s="19"/>
      <c r="H125" s="19"/>
      <c r="I125" s="19"/>
      <c r="J125" s="19"/>
      <c r="K125" s="19"/>
      <c r="L125" s="19"/>
      <c r="M125" s="19"/>
    </row>
    <row r="126" spans="1:13" ht="15.75" customHeight="1" x14ac:dyDescent="0.2">
      <c r="A126" s="19"/>
      <c r="B126" s="19"/>
      <c r="C126" s="19"/>
      <c r="D126" s="19"/>
      <c r="E126" s="19"/>
      <c r="F126" s="19"/>
      <c r="G126" s="19"/>
      <c r="H126" s="19"/>
      <c r="I126" s="19"/>
      <c r="J126" s="19"/>
      <c r="K126" s="19"/>
      <c r="L126" s="19"/>
      <c r="M126" s="19"/>
    </row>
    <row r="127" spans="1:13" ht="15.75" customHeight="1" x14ac:dyDescent="0.2">
      <c r="A127" s="19"/>
      <c r="B127" s="19"/>
      <c r="C127" s="19"/>
      <c r="D127" s="19"/>
      <c r="E127" s="19"/>
      <c r="F127" s="19"/>
      <c r="G127" s="19"/>
      <c r="H127" s="19"/>
      <c r="I127" s="19"/>
      <c r="J127" s="19"/>
      <c r="K127" s="19"/>
      <c r="L127" s="19"/>
      <c r="M127" s="19"/>
    </row>
    <row r="128" spans="1:13" ht="15.75" customHeight="1" x14ac:dyDescent="0.2">
      <c r="A128" s="19"/>
      <c r="B128" s="19"/>
      <c r="C128" s="19"/>
      <c r="D128" s="19"/>
      <c r="E128" s="19"/>
      <c r="F128" s="19"/>
      <c r="G128" s="19"/>
      <c r="H128" s="19"/>
      <c r="I128" s="19"/>
      <c r="J128" s="19"/>
      <c r="K128" s="19"/>
      <c r="L128" s="19"/>
      <c r="M128" s="19"/>
    </row>
    <row r="129" spans="1:13" ht="15.75" customHeight="1" x14ac:dyDescent="0.2">
      <c r="A129" s="19"/>
      <c r="B129" s="19"/>
      <c r="C129" s="19"/>
      <c r="D129" s="19"/>
      <c r="E129" s="19"/>
      <c r="F129" s="19"/>
      <c r="G129" s="19"/>
      <c r="H129" s="19"/>
      <c r="I129" s="19"/>
      <c r="J129" s="19"/>
      <c r="K129" s="19"/>
      <c r="L129" s="19"/>
      <c r="M129" s="19"/>
    </row>
    <row r="130" spans="1:13" ht="15.75" customHeight="1" x14ac:dyDescent="0.2">
      <c r="A130" s="19"/>
      <c r="B130" s="19"/>
      <c r="C130" s="19"/>
      <c r="D130" s="19"/>
      <c r="E130" s="19"/>
      <c r="F130" s="19"/>
      <c r="G130" s="19"/>
      <c r="H130" s="19"/>
      <c r="I130" s="19"/>
      <c r="J130" s="19"/>
      <c r="K130" s="19"/>
      <c r="L130" s="19"/>
      <c r="M130" s="19"/>
    </row>
    <row r="131" spans="1:13" ht="15.75" customHeight="1" x14ac:dyDescent="0.2">
      <c r="A131" s="19"/>
      <c r="B131" s="19"/>
      <c r="C131" s="19"/>
      <c r="D131" s="19"/>
      <c r="E131" s="19"/>
      <c r="F131" s="19"/>
      <c r="G131" s="19"/>
      <c r="H131" s="19"/>
      <c r="I131" s="19"/>
      <c r="J131" s="19"/>
      <c r="K131" s="19"/>
      <c r="L131" s="19"/>
      <c r="M131" s="19"/>
    </row>
    <row r="132" spans="1:13" ht="15.75" customHeight="1" x14ac:dyDescent="0.2">
      <c r="A132" s="19"/>
      <c r="B132" s="19"/>
      <c r="C132" s="19"/>
      <c r="D132" s="19"/>
      <c r="E132" s="19"/>
      <c r="F132" s="19"/>
      <c r="G132" s="19"/>
      <c r="H132" s="19"/>
      <c r="I132" s="19"/>
      <c r="J132" s="19"/>
      <c r="K132" s="19"/>
      <c r="L132" s="19"/>
      <c r="M132" s="19"/>
    </row>
    <row r="133" spans="1:13" ht="15.75" customHeight="1" x14ac:dyDescent="0.2">
      <c r="A133" s="19"/>
      <c r="B133" s="19"/>
      <c r="C133" s="19"/>
      <c r="D133" s="19"/>
      <c r="E133" s="19"/>
      <c r="F133" s="19"/>
      <c r="G133" s="19"/>
      <c r="H133" s="19"/>
      <c r="I133" s="19"/>
      <c r="J133" s="19"/>
      <c r="K133" s="19"/>
      <c r="L133" s="19"/>
      <c r="M133" s="19"/>
    </row>
    <row r="134" spans="1:13" ht="15.75" customHeight="1" x14ac:dyDescent="0.2">
      <c r="A134" s="19"/>
      <c r="B134" s="19"/>
      <c r="C134" s="19"/>
      <c r="D134" s="19"/>
      <c r="E134" s="19"/>
      <c r="F134" s="19"/>
      <c r="G134" s="19"/>
      <c r="H134" s="19"/>
      <c r="I134" s="19"/>
      <c r="J134" s="19"/>
      <c r="K134" s="19"/>
      <c r="L134" s="19"/>
      <c r="M134" s="19"/>
    </row>
    <row r="135" spans="1:13" ht="15.75" customHeight="1" x14ac:dyDescent="0.2">
      <c r="A135" s="19"/>
      <c r="B135" s="19"/>
      <c r="C135" s="19"/>
      <c r="D135" s="19"/>
      <c r="E135" s="19"/>
      <c r="F135" s="19"/>
      <c r="G135" s="19"/>
      <c r="H135" s="19"/>
      <c r="I135" s="19"/>
      <c r="J135" s="19"/>
      <c r="K135" s="19"/>
      <c r="L135" s="19"/>
      <c r="M135" s="19"/>
    </row>
    <row r="136" spans="1:13" ht="15.75" customHeight="1" x14ac:dyDescent="0.2">
      <c r="A136" s="19"/>
      <c r="B136" s="19"/>
      <c r="C136" s="19"/>
      <c r="D136" s="19"/>
      <c r="E136" s="19"/>
      <c r="F136" s="19"/>
      <c r="G136" s="19"/>
      <c r="H136" s="19"/>
      <c r="I136" s="19"/>
      <c r="J136" s="19"/>
      <c r="K136" s="19"/>
      <c r="L136" s="19"/>
      <c r="M136" s="19"/>
    </row>
    <row r="137" spans="1:13" ht="15.75" customHeight="1" x14ac:dyDescent="0.2">
      <c r="A137" s="19"/>
      <c r="B137" s="19"/>
      <c r="C137" s="19"/>
      <c r="D137" s="19"/>
      <c r="E137" s="19"/>
      <c r="F137" s="19"/>
      <c r="G137" s="19"/>
      <c r="H137" s="19"/>
      <c r="I137" s="19"/>
      <c r="J137" s="19"/>
      <c r="K137" s="19"/>
      <c r="L137" s="19"/>
      <c r="M137" s="19"/>
    </row>
    <row r="138" spans="1:13" ht="15.75" customHeight="1" x14ac:dyDescent="0.2">
      <c r="A138" s="19"/>
      <c r="B138" s="19"/>
      <c r="C138" s="19"/>
      <c r="D138" s="19"/>
      <c r="E138" s="19"/>
      <c r="F138" s="19"/>
      <c r="G138" s="19"/>
      <c r="H138" s="19"/>
      <c r="I138" s="19"/>
      <c r="J138" s="19"/>
      <c r="K138" s="19"/>
      <c r="L138" s="19"/>
      <c r="M138" s="19"/>
    </row>
    <row r="139" spans="1:13" ht="15.75" customHeight="1" x14ac:dyDescent="0.2">
      <c r="A139" s="19"/>
      <c r="B139" s="19"/>
      <c r="C139" s="19"/>
      <c r="D139" s="19"/>
      <c r="E139" s="19"/>
      <c r="F139" s="19"/>
      <c r="G139" s="19"/>
      <c r="H139" s="19"/>
      <c r="I139" s="19"/>
      <c r="J139" s="19"/>
      <c r="K139" s="19"/>
      <c r="L139" s="19"/>
      <c r="M139" s="19"/>
    </row>
    <row r="140" spans="1:13" ht="15.75" customHeight="1" x14ac:dyDescent="0.2">
      <c r="A140" s="19"/>
      <c r="B140" s="19"/>
      <c r="C140" s="19"/>
      <c r="D140" s="19"/>
      <c r="E140" s="19"/>
      <c r="F140" s="19"/>
      <c r="G140" s="19"/>
      <c r="H140" s="19"/>
      <c r="I140" s="19"/>
      <c r="J140" s="19"/>
      <c r="K140" s="19"/>
      <c r="L140" s="19"/>
      <c r="M140" s="19"/>
    </row>
    <row r="141" spans="1:13" ht="15.75" customHeight="1" x14ac:dyDescent="0.2">
      <c r="A141" s="19"/>
      <c r="B141" s="19"/>
      <c r="C141" s="19"/>
      <c r="D141" s="19"/>
      <c r="E141" s="19"/>
      <c r="F141" s="19"/>
      <c r="G141" s="19"/>
      <c r="H141" s="19"/>
      <c r="I141" s="19"/>
      <c r="J141" s="19"/>
      <c r="K141" s="19"/>
      <c r="L141" s="19"/>
      <c r="M141" s="19"/>
    </row>
    <row r="142" spans="1:13" ht="15.75" customHeight="1" x14ac:dyDescent="0.2">
      <c r="A142" s="19"/>
      <c r="B142" s="19"/>
      <c r="C142" s="19"/>
      <c r="D142" s="19"/>
      <c r="E142" s="19"/>
      <c r="F142" s="19"/>
      <c r="G142" s="19"/>
      <c r="H142" s="19"/>
      <c r="I142" s="19"/>
      <c r="J142" s="19"/>
      <c r="K142" s="19"/>
      <c r="L142" s="19"/>
      <c r="M142" s="19"/>
    </row>
    <row r="143" spans="1:13" ht="15.75" customHeight="1" x14ac:dyDescent="0.2">
      <c r="A143" s="19"/>
      <c r="B143" s="19"/>
      <c r="C143" s="19"/>
      <c r="D143" s="19"/>
      <c r="E143" s="19"/>
      <c r="F143" s="19"/>
      <c r="G143" s="19"/>
      <c r="H143" s="19"/>
      <c r="I143" s="19"/>
      <c r="J143" s="19"/>
      <c r="K143" s="19"/>
      <c r="L143" s="19"/>
      <c r="M143" s="19"/>
    </row>
    <row r="144" spans="1:13" ht="15.75" customHeight="1" x14ac:dyDescent="0.2">
      <c r="A144" s="19"/>
      <c r="B144" s="19"/>
      <c r="C144" s="19"/>
      <c r="D144" s="19"/>
      <c r="E144" s="19"/>
      <c r="F144" s="19"/>
      <c r="G144" s="19"/>
      <c r="H144" s="19"/>
      <c r="I144" s="19"/>
      <c r="J144" s="19"/>
      <c r="K144" s="19"/>
      <c r="L144" s="19"/>
      <c r="M144" s="19"/>
    </row>
    <row r="145" spans="1:13" ht="15.75" customHeight="1" x14ac:dyDescent="0.2">
      <c r="A145" s="19"/>
      <c r="B145" s="19"/>
      <c r="C145" s="19"/>
      <c r="D145" s="19"/>
      <c r="E145" s="19"/>
      <c r="F145" s="19"/>
      <c r="G145" s="19"/>
      <c r="H145" s="19"/>
      <c r="I145" s="19"/>
      <c r="J145" s="19"/>
      <c r="K145" s="19"/>
      <c r="L145" s="19"/>
      <c r="M145" s="19"/>
    </row>
    <row r="146" spans="1:13" ht="15.75" customHeight="1" x14ac:dyDescent="0.2">
      <c r="A146" s="19"/>
      <c r="B146" s="19"/>
      <c r="C146" s="19"/>
      <c r="D146" s="19"/>
      <c r="E146" s="19"/>
      <c r="F146" s="19"/>
      <c r="G146" s="19"/>
      <c r="H146" s="19"/>
      <c r="I146" s="19"/>
      <c r="J146" s="19"/>
      <c r="K146" s="19"/>
      <c r="L146" s="19"/>
      <c r="M146" s="19"/>
    </row>
    <row r="147" spans="1:13" ht="15.75" customHeight="1" x14ac:dyDescent="0.2">
      <c r="A147" s="19"/>
      <c r="B147" s="19"/>
      <c r="C147" s="19"/>
      <c r="D147" s="19"/>
      <c r="E147" s="19"/>
      <c r="F147" s="19"/>
      <c r="G147" s="19"/>
      <c r="H147" s="19"/>
      <c r="I147" s="19"/>
      <c r="J147" s="19"/>
      <c r="K147" s="19"/>
      <c r="L147" s="19"/>
      <c r="M147" s="19"/>
    </row>
    <row r="148" spans="1:13" ht="15.75" customHeight="1" x14ac:dyDescent="0.2">
      <c r="A148" s="19"/>
      <c r="B148" s="19"/>
      <c r="C148" s="19"/>
      <c r="D148" s="19"/>
      <c r="E148" s="19"/>
      <c r="F148" s="19"/>
      <c r="G148" s="19"/>
      <c r="H148" s="19"/>
      <c r="I148" s="19"/>
      <c r="J148" s="19"/>
      <c r="K148" s="19"/>
      <c r="L148" s="19"/>
      <c r="M148" s="19"/>
    </row>
    <row r="149" spans="1:13" ht="15.75" customHeight="1" x14ac:dyDescent="0.2">
      <c r="A149" s="19"/>
      <c r="B149" s="19"/>
      <c r="C149" s="19"/>
      <c r="D149" s="19"/>
      <c r="E149" s="19"/>
      <c r="F149" s="19"/>
      <c r="G149" s="19"/>
      <c r="H149" s="19"/>
      <c r="I149" s="19"/>
      <c r="J149" s="19"/>
      <c r="K149" s="19"/>
      <c r="L149" s="19"/>
      <c r="M149" s="19"/>
    </row>
    <row r="150" spans="1:13" ht="15.75" customHeight="1" x14ac:dyDescent="0.2">
      <c r="A150" s="19"/>
      <c r="B150" s="19"/>
      <c r="C150" s="19"/>
      <c r="D150" s="19"/>
      <c r="E150" s="19"/>
      <c r="F150" s="19"/>
      <c r="G150" s="19"/>
      <c r="H150" s="19"/>
      <c r="I150" s="19"/>
      <c r="J150" s="19"/>
      <c r="K150" s="19"/>
      <c r="L150" s="19"/>
      <c r="M150" s="19"/>
    </row>
    <row r="151" spans="1:13" ht="15.75" customHeight="1" x14ac:dyDescent="0.2">
      <c r="A151" s="19"/>
      <c r="B151" s="19"/>
      <c r="C151" s="19"/>
      <c r="D151" s="19"/>
      <c r="E151" s="19"/>
      <c r="F151" s="19"/>
      <c r="G151" s="19"/>
      <c r="H151" s="19"/>
      <c r="I151" s="19"/>
      <c r="J151" s="19"/>
      <c r="K151" s="19"/>
      <c r="L151" s="19"/>
      <c r="M151" s="19"/>
    </row>
    <row r="152" spans="1:13" ht="15.75" customHeight="1" x14ac:dyDescent="0.2">
      <c r="A152" s="19"/>
      <c r="B152" s="19"/>
      <c r="C152" s="19"/>
      <c r="D152" s="19"/>
      <c r="E152" s="19"/>
      <c r="F152" s="19"/>
      <c r="G152" s="19"/>
      <c r="H152" s="19"/>
      <c r="I152" s="19"/>
      <c r="J152" s="19"/>
      <c r="K152" s="19"/>
      <c r="L152" s="19"/>
      <c r="M152" s="19"/>
    </row>
    <row r="153" spans="1:13" ht="15.75" customHeight="1" x14ac:dyDescent="0.2">
      <c r="A153" s="19"/>
      <c r="B153" s="19"/>
      <c r="C153" s="19"/>
      <c r="D153" s="19"/>
      <c r="E153" s="19"/>
      <c r="F153" s="19"/>
      <c r="G153" s="19"/>
      <c r="H153" s="19"/>
      <c r="I153" s="19"/>
      <c r="J153" s="19"/>
      <c r="K153" s="19"/>
      <c r="L153" s="19"/>
      <c r="M153" s="19"/>
    </row>
    <row r="154" spans="1:13" ht="15.75" customHeight="1" x14ac:dyDescent="0.2">
      <c r="A154" s="19"/>
      <c r="B154" s="19"/>
      <c r="C154" s="19"/>
      <c r="D154" s="19"/>
      <c r="E154" s="19"/>
      <c r="F154" s="19"/>
      <c r="G154" s="19"/>
      <c r="H154" s="19"/>
      <c r="I154" s="19"/>
      <c r="J154" s="19"/>
      <c r="K154" s="19"/>
      <c r="L154" s="19"/>
      <c r="M154" s="19"/>
    </row>
    <row r="155" spans="1:13" ht="15.75" customHeight="1" x14ac:dyDescent="0.2">
      <c r="A155" s="19"/>
      <c r="B155" s="19"/>
      <c r="C155" s="19"/>
      <c r="D155" s="19"/>
      <c r="E155" s="19"/>
      <c r="F155" s="19"/>
      <c r="G155" s="19"/>
      <c r="H155" s="19"/>
      <c r="I155" s="19"/>
      <c r="J155" s="19"/>
      <c r="K155" s="19"/>
      <c r="L155" s="19"/>
      <c r="M155" s="19"/>
    </row>
    <row r="156" spans="1:13" ht="15.75" customHeight="1" x14ac:dyDescent="0.2">
      <c r="A156" s="19"/>
      <c r="B156" s="19"/>
      <c r="C156" s="19"/>
      <c r="D156" s="19"/>
      <c r="E156" s="19"/>
      <c r="F156" s="19"/>
      <c r="G156" s="19"/>
      <c r="H156" s="19"/>
      <c r="I156" s="19"/>
      <c r="J156" s="19"/>
      <c r="K156" s="19"/>
      <c r="L156" s="19"/>
      <c r="M156" s="19"/>
    </row>
    <row r="157" spans="1:13" ht="15.75" customHeight="1" x14ac:dyDescent="0.2">
      <c r="A157" s="19"/>
      <c r="B157" s="19"/>
      <c r="C157" s="19"/>
      <c r="D157" s="19"/>
      <c r="E157" s="19"/>
      <c r="F157" s="19"/>
      <c r="G157" s="19"/>
      <c r="H157" s="19"/>
      <c r="I157" s="19"/>
      <c r="J157" s="19"/>
      <c r="K157" s="19"/>
      <c r="L157" s="19"/>
      <c r="M157" s="19"/>
    </row>
    <row r="158" spans="1:13" ht="15.75" customHeight="1" x14ac:dyDescent="0.2">
      <c r="A158" s="19"/>
      <c r="B158" s="19"/>
      <c r="C158" s="19"/>
      <c r="D158" s="19"/>
      <c r="E158" s="19"/>
      <c r="F158" s="19"/>
      <c r="G158" s="19"/>
      <c r="H158" s="19"/>
      <c r="I158" s="19"/>
      <c r="J158" s="19"/>
      <c r="K158" s="19"/>
      <c r="L158" s="19"/>
      <c r="M158" s="19"/>
    </row>
    <row r="159" spans="1:13" ht="15.75" customHeight="1" x14ac:dyDescent="0.2">
      <c r="A159" s="19"/>
      <c r="B159" s="19"/>
      <c r="C159" s="19"/>
      <c r="D159" s="19"/>
      <c r="E159" s="19"/>
      <c r="F159" s="19"/>
      <c r="G159" s="19"/>
      <c r="H159" s="19"/>
      <c r="I159" s="19"/>
      <c r="J159" s="19"/>
      <c r="K159" s="19"/>
      <c r="L159" s="19"/>
      <c r="M159" s="19"/>
    </row>
    <row r="160" spans="1:13" ht="15.75" customHeight="1" x14ac:dyDescent="0.2">
      <c r="A160" s="19"/>
      <c r="B160" s="19"/>
      <c r="C160" s="19"/>
      <c r="D160" s="19"/>
      <c r="E160" s="19"/>
      <c r="F160" s="19"/>
      <c r="G160" s="19"/>
      <c r="H160" s="19"/>
      <c r="I160" s="19"/>
      <c r="J160" s="19"/>
      <c r="K160" s="19"/>
      <c r="L160" s="19"/>
      <c r="M160" s="19"/>
    </row>
    <row r="161" spans="1:13" ht="15.75" customHeight="1" x14ac:dyDescent="0.2">
      <c r="A161" s="19"/>
      <c r="B161" s="19"/>
      <c r="C161" s="19"/>
      <c r="D161" s="19"/>
      <c r="E161" s="19"/>
      <c r="F161" s="19"/>
      <c r="G161" s="19"/>
      <c r="H161" s="19"/>
      <c r="I161" s="19"/>
      <c r="J161" s="19"/>
      <c r="K161" s="19"/>
      <c r="L161" s="19"/>
      <c r="M161" s="19"/>
    </row>
    <row r="162" spans="1:13" ht="15.75" customHeight="1" x14ac:dyDescent="0.2">
      <c r="A162" s="19"/>
      <c r="B162" s="19"/>
      <c r="C162" s="19"/>
      <c r="D162" s="19"/>
      <c r="E162" s="19"/>
      <c r="F162" s="19"/>
      <c r="G162" s="19"/>
      <c r="H162" s="19"/>
      <c r="I162" s="19"/>
      <c r="J162" s="19"/>
      <c r="K162" s="19"/>
      <c r="L162" s="19"/>
      <c r="M162" s="19"/>
    </row>
    <row r="163" spans="1:13" ht="15.75" customHeight="1" x14ac:dyDescent="0.2">
      <c r="A163" s="19"/>
      <c r="B163" s="19"/>
      <c r="C163" s="19"/>
      <c r="D163" s="19"/>
      <c r="E163" s="19"/>
      <c r="F163" s="19"/>
      <c r="G163" s="19"/>
      <c r="H163" s="19"/>
      <c r="I163" s="19"/>
      <c r="J163" s="19"/>
      <c r="K163" s="19"/>
      <c r="L163" s="19"/>
      <c r="M163" s="19"/>
    </row>
    <row r="164" spans="1:13" ht="15.75" customHeight="1" x14ac:dyDescent="0.2">
      <c r="A164" s="19"/>
      <c r="B164" s="19"/>
      <c r="C164" s="19"/>
      <c r="D164" s="19"/>
      <c r="E164" s="19"/>
      <c r="F164" s="19"/>
      <c r="G164" s="19"/>
      <c r="H164" s="19"/>
      <c r="I164" s="19"/>
      <c r="J164" s="19"/>
      <c r="K164" s="19"/>
      <c r="L164" s="19"/>
      <c r="M164" s="19"/>
    </row>
    <row r="165" spans="1:13" ht="15.75" customHeight="1" x14ac:dyDescent="0.2">
      <c r="A165" s="19"/>
      <c r="B165" s="19"/>
      <c r="C165" s="19"/>
      <c r="D165" s="19"/>
      <c r="E165" s="19"/>
      <c r="F165" s="19"/>
      <c r="G165" s="19"/>
      <c r="H165" s="19"/>
      <c r="I165" s="19"/>
      <c r="J165" s="19"/>
      <c r="K165" s="19"/>
      <c r="L165" s="19"/>
      <c r="M165" s="19"/>
    </row>
    <row r="166" spans="1:13" ht="15.75" customHeight="1" x14ac:dyDescent="0.2">
      <c r="A166" s="19"/>
      <c r="B166" s="19"/>
      <c r="C166" s="19"/>
      <c r="D166" s="19"/>
      <c r="E166" s="19"/>
      <c r="F166" s="19"/>
      <c r="G166" s="19"/>
      <c r="H166" s="19"/>
      <c r="I166" s="19"/>
      <c r="J166" s="19"/>
      <c r="K166" s="19"/>
      <c r="L166" s="19"/>
      <c r="M166" s="19"/>
    </row>
    <row r="167" spans="1:13" ht="15.75" customHeight="1" x14ac:dyDescent="0.2">
      <c r="A167" s="19"/>
      <c r="B167" s="19"/>
      <c r="C167" s="19"/>
      <c r="D167" s="19"/>
      <c r="E167" s="19"/>
      <c r="F167" s="19"/>
      <c r="G167" s="19"/>
      <c r="H167" s="19"/>
      <c r="I167" s="19"/>
      <c r="J167" s="19"/>
      <c r="K167" s="19"/>
      <c r="L167" s="19"/>
      <c r="M167" s="19"/>
    </row>
    <row r="168" spans="1:13" ht="15.75" customHeight="1" x14ac:dyDescent="0.2">
      <c r="A168" s="19"/>
      <c r="B168" s="19"/>
      <c r="C168" s="19"/>
      <c r="D168" s="19"/>
      <c r="E168" s="19"/>
      <c r="F168" s="19"/>
      <c r="G168" s="19"/>
      <c r="H168" s="19"/>
      <c r="I168" s="19"/>
      <c r="J168" s="19"/>
      <c r="K168" s="19"/>
      <c r="L168" s="19"/>
      <c r="M168" s="19"/>
    </row>
    <row r="169" spans="1:13" ht="15.75" customHeight="1" x14ac:dyDescent="0.2">
      <c r="A169" s="19"/>
      <c r="B169" s="19"/>
      <c r="C169" s="19"/>
      <c r="D169" s="19"/>
      <c r="E169" s="19"/>
      <c r="F169" s="19"/>
      <c r="G169" s="19"/>
      <c r="H169" s="19"/>
      <c r="I169" s="19"/>
      <c r="J169" s="19"/>
      <c r="K169" s="19"/>
      <c r="L169" s="19"/>
      <c r="M169" s="19"/>
    </row>
    <row r="170" spans="1:13" ht="15.75" customHeight="1" x14ac:dyDescent="0.2">
      <c r="A170" s="19"/>
      <c r="B170" s="19"/>
      <c r="C170" s="19"/>
      <c r="D170" s="19"/>
      <c r="E170" s="19"/>
      <c r="F170" s="19"/>
      <c r="G170" s="19"/>
      <c r="H170" s="19"/>
      <c r="I170" s="19"/>
      <c r="J170" s="19"/>
      <c r="K170" s="19"/>
      <c r="L170" s="19"/>
      <c r="M170" s="19"/>
    </row>
    <row r="171" spans="1:13" ht="15.75" customHeight="1" x14ac:dyDescent="0.2">
      <c r="A171" s="19"/>
      <c r="B171" s="19"/>
      <c r="C171" s="19"/>
      <c r="D171" s="19"/>
      <c r="E171" s="19"/>
      <c r="F171" s="19"/>
      <c r="G171" s="19"/>
      <c r="H171" s="19"/>
      <c r="I171" s="19"/>
      <c r="J171" s="19"/>
      <c r="K171" s="19"/>
      <c r="L171" s="19"/>
      <c r="M171" s="19"/>
    </row>
    <row r="172" spans="1:13" ht="15.75" customHeight="1" x14ac:dyDescent="0.2">
      <c r="A172" s="19"/>
      <c r="B172" s="19"/>
      <c r="C172" s="19"/>
      <c r="D172" s="19"/>
      <c r="E172" s="19"/>
      <c r="F172" s="19"/>
      <c r="G172" s="19"/>
      <c r="H172" s="19"/>
      <c r="I172" s="19"/>
      <c r="J172" s="19"/>
      <c r="K172" s="19"/>
      <c r="L172" s="19"/>
      <c r="M172" s="19"/>
    </row>
    <row r="173" spans="1:13" ht="15.75" customHeight="1" x14ac:dyDescent="0.2">
      <c r="A173" s="19"/>
      <c r="B173" s="19"/>
      <c r="C173" s="19"/>
      <c r="D173" s="19"/>
      <c r="E173" s="19"/>
      <c r="F173" s="19"/>
      <c r="G173" s="19"/>
      <c r="H173" s="19"/>
      <c r="I173" s="19"/>
      <c r="J173" s="19"/>
      <c r="K173" s="19"/>
      <c r="L173" s="19"/>
      <c r="M173" s="19"/>
    </row>
    <row r="174" spans="1:13" ht="15.75" customHeight="1" x14ac:dyDescent="0.2">
      <c r="A174" s="19"/>
      <c r="B174" s="19"/>
      <c r="C174" s="19"/>
      <c r="D174" s="19"/>
      <c r="E174" s="19"/>
      <c r="F174" s="19"/>
      <c r="G174" s="19"/>
      <c r="H174" s="19"/>
      <c r="I174" s="19"/>
      <c r="J174" s="19"/>
      <c r="K174" s="19"/>
      <c r="L174" s="19"/>
      <c r="M174" s="19"/>
    </row>
    <row r="175" spans="1:13" ht="15.75" customHeight="1" x14ac:dyDescent="0.2">
      <c r="A175" s="19"/>
      <c r="B175" s="19"/>
      <c r="C175" s="19"/>
      <c r="D175" s="19"/>
      <c r="E175" s="19"/>
      <c r="F175" s="19"/>
      <c r="G175" s="19"/>
      <c r="H175" s="19"/>
      <c r="I175" s="19"/>
      <c r="J175" s="19"/>
      <c r="K175" s="19"/>
      <c r="L175" s="19"/>
      <c r="M175" s="19"/>
    </row>
    <row r="176" spans="1:13" ht="15.75" customHeight="1" x14ac:dyDescent="0.2">
      <c r="A176" s="19"/>
      <c r="B176" s="19"/>
      <c r="C176" s="19"/>
      <c r="D176" s="19"/>
      <c r="E176" s="19"/>
      <c r="F176" s="19"/>
      <c r="G176" s="19"/>
      <c r="H176" s="19"/>
      <c r="I176" s="19"/>
      <c r="J176" s="19"/>
      <c r="K176" s="19"/>
      <c r="L176" s="19"/>
      <c r="M176" s="19"/>
    </row>
    <row r="177" spans="1:13" ht="15.75" customHeight="1" x14ac:dyDescent="0.2">
      <c r="A177" s="19"/>
      <c r="B177" s="19"/>
      <c r="C177" s="19"/>
      <c r="D177" s="19"/>
      <c r="E177" s="19"/>
      <c r="F177" s="19"/>
      <c r="G177" s="19"/>
      <c r="H177" s="19"/>
      <c r="I177" s="19"/>
      <c r="J177" s="19"/>
      <c r="K177" s="19"/>
      <c r="L177" s="19"/>
      <c r="M177" s="19"/>
    </row>
    <row r="178" spans="1:13" ht="15.75" customHeight="1" x14ac:dyDescent="0.2">
      <c r="A178" s="19"/>
      <c r="B178" s="19"/>
      <c r="C178" s="19"/>
      <c r="D178" s="19"/>
      <c r="E178" s="19"/>
      <c r="F178" s="19"/>
      <c r="G178" s="19"/>
      <c r="H178" s="19"/>
      <c r="I178" s="19"/>
      <c r="J178" s="19"/>
      <c r="K178" s="19"/>
      <c r="L178" s="19"/>
      <c r="M178" s="19"/>
    </row>
    <row r="179" spans="1:13" ht="15.75" customHeight="1" x14ac:dyDescent="0.2">
      <c r="A179" s="19"/>
      <c r="B179" s="19"/>
      <c r="C179" s="19"/>
      <c r="D179" s="19"/>
      <c r="E179" s="19"/>
      <c r="F179" s="19"/>
      <c r="G179" s="19"/>
      <c r="H179" s="19"/>
      <c r="I179" s="19"/>
      <c r="J179" s="19"/>
      <c r="K179" s="19"/>
      <c r="L179" s="19"/>
      <c r="M179" s="19"/>
    </row>
    <row r="180" spans="1:13" ht="15.75" customHeight="1" x14ac:dyDescent="0.2">
      <c r="A180" s="19"/>
      <c r="B180" s="19"/>
      <c r="C180" s="19"/>
      <c r="D180" s="19"/>
      <c r="E180" s="19"/>
      <c r="F180" s="19"/>
      <c r="G180" s="19"/>
      <c r="H180" s="19"/>
      <c r="I180" s="19"/>
      <c r="J180" s="19"/>
      <c r="K180" s="19"/>
      <c r="L180" s="19"/>
      <c r="M180" s="19"/>
    </row>
    <row r="181" spans="1:13" ht="15.75" customHeight="1" x14ac:dyDescent="0.2">
      <c r="A181" s="19"/>
      <c r="B181" s="19"/>
      <c r="C181" s="19"/>
      <c r="D181" s="19"/>
      <c r="E181" s="19"/>
      <c r="F181" s="19"/>
      <c r="G181" s="19"/>
      <c r="H181" s="19"/>
      <c r="I181" s="19"/>
      <c r="J181" s="19"/>
      <c r="K181" s="19"/>
      <c r="L181" s="19"/>
      <c r="M181" s="19"/>
    </row>
    <row r="182" spans="1:13" ht="15.75" customHeight="1" x14ac:dyDescent="0.2">
      <c r="A182" s="19"/>
      <c r="B182" s="19"/>
      <c r="C182" s="19"/>
      <c r="D182" s="19"/>
      <c r="E182" s="19"/>
      <c r="F182" s="19"/>
      <c r="G182" s="19"/>
      <c r="H182" s="19"/>
      <c r="I182" s="19"/>
      <c r="J182" s="19"/>
      <c r="K182" s="19"/>
      <c r="L182" s="19"/>
      <c r="M182" s="19"/>
    </row>
    <row r="183" spans="1:13" ht="15.75" customHeight="1" x14ac:dyDescent="0.2">
      <c r="A183" s="19"/>
      <c r="B183" s="19"/>
      <c r="C183" s="19"/>
      <c r="D183" s="19"/>
      <c r="E183" s="19"/>
      <c r="F183" s="19"/>
      <c r="G183" s="19"/>
      <c r="H183" s="19"/>
      <c r="I183" s="19"/>
      <c r="J183" s="19"/>
      <c r="K183" s="19"/>
      <c r="L183" s="19"/>
      <c r="M183" s="19"/>
    </row>
    <row r="184" spans="1:13" ht="15.75" customHeight="1" x14ac:dyDescent="0.2">
      <c r="A184" s="19"/>
      <c r="B184" s="19"/>
      <c r="C184" s="19"/>
      <c r="D184" s="19"/>
      <c r="E184" s="19"/>
      <c r="F184" s="19"/>
      <c r="G184" s="19"/>
      <c r="H184" s="19"/>
      <c r="I184" s="19"/>
      <c r="J184" s="19"/>
      <c r="K184" s="19"/>
      <c r="L184" s="19"/>
      <c r="M184" s="19"/>
    </row>
    <row r="185" spans="1:13" ht="15.75" customHeight="1" x14ac:dyDescent="0.2">
      <c r="A185" s="19"/>
      <c r="B185" s="19"/>
      <c r="C185" s="19"/>
      <c r="D185" s="19"/>
      <c r="E185" s="19"/>
      <c r="F185" s="19"/>
      <c r="G185" s="19"/>
      <c r="H185" s="19"/>
      <c r="I185" s="19"/>
      <c r="J185" s="19"/>
      <c r="K185" s="19"/>
      <c r="L185" s="19"/>
      <c r="M185" s="19"/>
    </row>
    <row r="186" spans="1:13" ht="15.75" customHeight="1" x14ac:dyDescent="0.2">
      <c r="A186" s="19"/>
      <c r="B186" s="19"/>
      <c r="C186" s="19"/>
      <c r="D186" s="19"/>
      <c r="E186" s="19"/>
      <c r="F186" s="19"/>
      <c r="G186" s="19"/>
      <c r="H186" s="19"/>
      <c r="I186" s="19"/>
      <c r="J186" s="19"/>
      <c r="K186" s="19"/>
      <c r="L186" s="19"/>
      <c r="M186" s="19"/>
    </row>
    <row r="187" spans="1:13" ht="15.75" customHeight="1" x14ac:dyDescent="0.2">
      <c r="A187" s="19"/>
      <c r="B187" s="19"/>
      <c r="C187" s="19"/>
      <c r="D187" s="19"/>
      <c r="E187" s="19"/>
      <c r="F187" s="19"/>
      <c r="G187" s="19"/>
      <c r="H187" s="19"/>
      <c r="I187" s="19"/>
      <c r="J187" s="19"/>
      <c r="K187" s="19"/>
      <c r="L187" s="19"/>
      <c r="M187" s="19"/>
    </row>
    <row r="188" spans="1:13" ht="15.75" customHeight="1" x14ac:dyDescent="0.2">
      <c r="A188" s="19"/>
      <c r="B188" s="19"/>
      <c r="C188" s="19"/>
      <c r="D188" s="19"/>
      <c r="E188" s="19"/>
      <c r="F188" s="19"/>
      <c r="G188" s="19"/>
      <c r="H188" s="19"/>
      <c r="I188" s="19"/>
      <c r="J188" s="19"/>
      <c r="K188" s="19"/>
      <c r="L188" s="19"/>
      <c r="M188" s="19"/>
    </row>
    <row r="189" spans="1:13" ht="15.75" customHeight="1" x14ac:dyDescent="0.2">
      <c r="A189" s="19"/>
      <c r="B189" s="19"/>
      <c r="C189" s="19"/>
      <c r="D189" s="19"/>
      <c r="E189" s="19"/>
      <c r="F189" s="19"/>
      <c r="G189" s="19"/>
      <c r="H189" s="19"/>
      <c r="I189" s="19"/>
      <c r="J189" s="19"/>
      <c r="K189" s="19"/>
      <c r="L189" s="19"/>
      <c r="M189" s="19"/>
    </row>
    <row r="190" spans="1:13" ht="15.75" customHeight="1" x14ac:dyDescent="0.2">
      <c r="A190" s="19"/>
      <c r="B190" s="19"/>
      <c r="C190" s="19"/>
      <c r="D190" s="19"/>
      <c r="E190" s="19"/>
      <c r="F190" s="19"/>
      <c r="G190" s="19"/>
      <c r="H190" s="19"/>
      <c r="I190" s="19"/>
      <c r="J190" s="19"/>
      <c r="K190" s="19"/>
      <c r="L190" s="19"/>
      <c r="M190" s="19"/>
    </row>
    <row r="191" spans="1:13" ht="15.75" customHeight="1" x14ac:dyDescent="0.2">
      <c r="A191" s="19"/>
      <c r="B191" s="19"/>
      <c r="C191" s="19"/>
      <c r="D191" s="19"/>
      <c r="E191" s="19"/>
      <c r="F191" s="19"/>
      <c r="G191" s="19"/>
      <c r="H191" s="19"/>
      <c r="I191" s="19"/>
      <c r="J191" s="19"/>
      <c r="K191" s="19"/>
      <c r="L191" s="19"/>
      <c r="M191" s="19"/>
    </row>
    <row r="192" spans="1:13" ht="15.75" customHeight="1" x14ac:dyDescent="0.2">
      <c r="A192" s="19"/>
      <c r="B192" s="19"/>
      <c r="C192" s="19"/>
      <c r="D192" s="19"/>
      <c r="E192" s="19"/>
      <c r="F192" s="19"/>
      <c r="G192" s="19"/>
      <c r="H192" s="19"/>
      <c r="I192" s="19"/>
      <c r="J192" s="19"/>
      <c r="K192" s="19"/>
      <c r="L192" s="19"/>
      <c r="M192" s="19"/>
    </row>
    <row r="193" spans="1:13" ht="15.75" customHeight="1" x14ac:dyDescent="0.2">
      <c r="A193" s="19"/>
      <c r="B193" s="19"/>
      <c r="C193" s="19"/>
      <c r="D193" s="19"/>
      <c r="E193" s="19"/>
      <c r="F193" s="19"/>
      <c r="G193" s="19"/>
      <c r="H193" s="19"/>
      <c r="I193" s="19"/>
      <c r="J193" s="19"/>
      <c r="K193" s="19"/>
      <c r="L193" s="19"/>
      <c r="M193" s="19"/>
    </row>
    <row r="194" spans="1:13" ht="15.75" customHeight="1" x14ac:dyDescent="0.2">
      <c r="A194" s="19"/>
      <c r="B194" s="19"/>
      <c r="C194" s="19"/>
      <c r="D194" s="19"/>
      <c r="E194" s="19"/>
      <c r="F194" s="19"/>
      <c r="G194" s="19"/>
      <c r="H194" s="19"/>
      <c r="I194" s="19"/>
      <c r="J194" s="19"/>
      <c r="K194" s="19"/>
      <c r="L194" s="19"/>
      <c r="M194" s="19"/>
    </row>
    <row r="195" spans="1:13" ht="15.75" customHeight="1" x14ac:dyDescent="0.2">
      <c r="A195" s="19"/>
      <c r="B195" s="19"/>
      <c r="C195" s="19"/>
      <c r="D195" s="19"/>
      <c r="E195" s="19"/>
      <c r="F195" s="19"/>
      <c r="G195" s="19"/>
      <c r="H195" s="19"/>
      <c r="I195" s="19"/>
      <c r="J195" s="19"/>
      <c r="K195" s="19"/>
      <c r="L195" s="19"/>
      <c r="M195" s="19"/>
    </row>
    <row r="196" spans="1:13" ht="15.75" customHeight="1" x14ac:dyDescent="0.2">
      <c r="A196" s="19"/>
      <c r="B196" s="19"/>
      <c r="C196" s="19"/>
      <c r="D196" s="19"/>
      <c r="E196" s="19"/>
      <c r="F196" s="19"/>
      <c r="G196" s="19"/>
      <c r="H196" s="19"/>
      <c r="I196" s="19"/>
      <c r="J196" s="19"/>
      <c r="K196" s="19"/>
      <c r="L196" s="19"/>
      <c r="M196" s="19"/>
    </row>
    <row r="197" spans="1:13" ht="15.75" customHeight="1" x14ac:dyDescent="0.2">
      <c r="A197" s="19"/>
      <c r="B197" s="19"/>
      <c r="C197" s="19"/>
      <c r="D197" s="19"/>
      <c r="E197" s="19"/>
      <c r="F197" s="19"/>
      <c r="G197" s="19"/>
      <c r="H197" s="19"/>
      <c r="I197" s="19"/>
      <c r="J197" s="19"/>
      <c r="K197" s="19"/>
      <c r="L197" s="19"/>
      <c r="M197" s="19"/>
    </row>
    <row r="198" spans="1:13" ht="15.75" customHeight="1" x14ac:dyDescent="0.2">
      <c r="A198" s="19"/>
      <c r="B198" s="19"/>
      <c r="C198" s="19"/>
      <c r="D198" s="19"/>
      <c r="E198" s="19"/>
      <c r="F198" s="19"/>
      <c r="G198" s="19"/>
      <c r="H198" s="19"/>
      <c r="I198" s="19"/>
      <c r="J198" s="19"/>
      <c r="K198" s="19"/>
      <c r="L198" s="19"/>
      <c r="M198" s="19"/>
    </row>
    <row r="199" spans="1:13" ht="15.75" customHeight="1" x14ac:dyDescent="0.2">
      <c r="A199" s="19"/>
      <c r="B199" s="19"/>
      <c r="C199" s="19"/>
      <c r="D199" s="19"/>
      <c r="E199" s="19"/>
      <c r="F199" s="19"/>
      <c r="G199" s="19"/>
      <c r="H199" s="19"/>
      <c r="I199" s="19"/>
      <c r="J199" s="19"/>
      <c r="K199" s="19"/>
      <c r="L199" s="19"/>
      <c r="M199" s="19"/>
    </row>
    <row r="200" spans="1:13" ht="15.75" customHeight="1" x14ac:dyDescent="0.2">
      <c r="A200" s="19"/>
      <c r="B200" s="19"/>
      <c r="C200" s="19"/>
      <c r="D200" s="19"/>
      <c r="E200" s="19"/>
      <c r="F200" s="19"/>
      <c r="G200" s="19"/>
      <c r="H200" s="19"/>
      <c r="I200" s="19"/>
      <c r="J200" s="19"/>
      <c r="K200" s="19"/>
      <c r="L200" s="19"/>
      <c r="M200" s="19"/>
    </row>
    <row r="201" spans="1:13" ht="15.75" customHeight="1" x14ac:dyDescent="0.2">
      <c r="A201" s="19"/>
      <c r="B201" s="19"/>
      <c r="C201" s="19"/>
      <c r="D201" s="19"/>
      <c r="E201" s="19"/>
      <c r="F201" s="19"/>
      <c r="G201" s="19"/>
      <c r="H201" s="19"/>
      <c r="I201" s="19"/>
      <c r="J201" s="19"/>
      <c r="K201" s="19"/>
      <c r="L201" s="19"/>
      <c r="M201" s="19"/>
    </row>
    <row r="202" spans="1:13" ht="15.75" customHeight="1" x14ac:dyDescent="0.2">
      <c r="A202" s="19"/>
      <c r="B202" s="19"/>
      <c r="C202" s="19"/>
      <c r="D202" s="19"/>
      <c r="E202" s="19"/>
      <c r="F202" s="19"/>
      <c r="G202" s="19"/>
      <c r="H202" s="19"/>
      <c r="I202" s="19"/>
      <c r="J202" s="19"/>
      <c r="K202" s="19"/>
      <c r="L202" s="19"/>
      <c r="M202" s="19"/>
    </row>
    <row r="203" spans="1:13" ht="15.75" customHeight="1" x14ac:dyDescent="0.2">
      <c r="A203" s="19"/>
      <c r="B203" s="19"/>
      <c r="C203" s="19"/>
      <c r="D203" s="19"/>
      <c r="E203" s="19"/>
      <c r="F203" s="19"/>
      <c r="G203" s="19"/>
      <c r="H203" s="19"/>
      <c r="I203" s="19"/>
      <c r="J203" s="19"/>
      <c r="K203" s="19"/>
      <c r="L203" s="19"/>
      <c r="M203" s="19"/>
    </row>
    <row r="204" spans="1:13" ht="15.75" customHeight="1" x14ac:dyDescent="0.2">
      <c r="A204" s="19"/>
      <c r="B204" s="19"/>
      <c r="C204" s="19"/>
      <c r="D204" s="19"/>
      <c r="E204" s="19"/>
      <c r="F204" s="19"/>
      <c r="G204" s="19"/>
      <c r="H204" s="19"/>
      <c r="I204" s="19"/>
      <c r="J204" s="19"/>
      <c r="K204" s="19"/>
      <c r="L204" s="19"/>
      <c r="M204" s="19"/>
    </row>
    <row r="205" spans="1:13" ht="15.75" customHeight="1" x14ac:dyDescent="0.2">
      <c r="A205" s="19"/>
      <c r="B205" s="19"/>
      <c r="C205" s="19"/>
      <c r="D205" s="19"/>
      <c r="E205" s="19"/>
      <c r="F205" s="19"/>
      <c r="G205" s="19"/>
      <c r="H205" s="19"/>
      <c r="I205" s="19"/>
      <c r="J205" s="19"/>
      <c r="K205" s="19"/>
      <c r="L205" s="19"/>
      <c r="M205" s="19"/>
    </row>
    <row r="206" spans="1:13" ht="15.75" customHeight="1" x14ac:dyDescent="0.2">
      <c r="A206" s="19"/>
      <c r="B206" s="19"/>
      <c r="C206" s="19"/>
      <c r="D206" s="19"/>
      <c r="E206" s="19"/>
      <c r="F206" s="19"/>
      <c r="G206" s="19"/>
      <c r="H206" s="19"/>
      <c r="I206" s="19"/>
      <c r="J206" s="19"/>
      <c r="K206" s="19"/>
      <c r="L206" s="19"/>
      <c r="M206" s="19"/>
    </row>
    <row r="207" spans="1:13" ht="15.75" customHeight="1" x14ac:dyDescent="0.2">
      <c r="A207" s="19"/>
      <c r="B207" s="19"/>
      <c r="C207" s="19"/>
      <c r="D207" s="19"/>
      <c r="E207" s="19"/>
      <c r="F207" s="19"/>
      <c r="G207" s="19"/>
      <c r="H207" s="19"/>
      <c r="I207" s="19"/>
      <c r="J207" s="19"/>
      <c r="K207" s="19"/>
      <c r="L207" s="19"/>
      <c r="M207" s="19"/>
    </row>
    <row r="208" spans="1:13" ht="15.75" customHeight="1" x14ac:dyDescent="0.2">
      <c r="A208" s="19"/>
      <c r="B208" s="19"/>
      <c r="C208" s="19"/>
      <c r="D208" s="19"/>
      <c r="E208" s="19"/>
      <c r="F208" s="19"/>
      <c r="G208" s="19"/>
      <c r="H208" s="19"/>
      <c r="I208" s="19"/>
      <c r="J208" s="19"/>
      <c r="K208" s="19"/>
      <c r="L208" s="19"/>
      <c r="M208" s="19"/>
    </row>
    <row r="209" spans="1:13" ht="15.75" customHeight="1" x14ac:dyDescent="0.2">
      <c r="A209" s="19"/>
      <c r="B209" s="19"/>
      <c r="C209" s="19"/>
      <c r="D209" s="19"/>
      <c r="E209" s="19"/>
      <c r="F209" s="19"/>
      <c r="G209" s="19"/>
      <c r="H209" s="19"/>
      <c r="I209" s="19"/>
      <c r="J209" s="19"/>
      <c r="K209" s="19"/>
      <c r="L209" s="19"/>
      <c r="M209" s="19"/>
    </row>
    <row r="210" spans="1:13" ht="15.75" customHeight="1" x14ac:dyDescent="0.2">
      <c r="A210" s="19"/>
      <c r="B210" s="19"/>
      <c r="C210" s="19"/>
      <c r="D210" s="19"/>
      <c r="E210" s="19"/>
      <c r="F210" s="19"/>
      <c r="G210" s="19"/>
      <c r="H210" s="19"/>
      <c r="I210" s="19"/>
      <c r="J210" s="19"/>
      <c r="K210" s="19"/>
      <c r="L210" s="19"/>
      <c r="M210" s="19"/>
    </row>
    <row r="211" spans="1:13" ht="15.75" customHeight="1" x14ac:dyDescent="0.2">
      <c r="A211" s="19"/>
      <c r="B211" s="19"/>
      <c r="C211" s="19"/>
      <c r="D211" s="19"/>
      <c r="E211" s="19"/>
      <c r="F211" s="19"/>
      <c r="G211" s="19"/>
      <c r="H211" s="19"/>
      <c r="I211" s="19"/>
      <c r="J211" s="19"/>
      <c r="K211" s="19"/>
      <c r="L211" s="19"/>
      <c r="M211" s="19"/>
    </row>
    <row r="212" spans="1:13" ht="15.75" customHeight="1" x14ac:dyDescent="0.2">
      <c r="A212" s="19"/>
      <c r="B212" s="19"/>
      <c r="C212" s="19"/>
      <c r="D212" s="19"/>
      <c r="E212" s="19"/>
      <c r="F212" s="19"/>
      <c r="G212" s="19"/>
      <c r="H212" s="19"/>
      <c r="I212" s="19"/>
      <c r="J212" s="19"/>
      <c r="K212" s="19"/>
      <c r="L212" s="19"/>
      <c r="M212" s="19"/>
    </row>
    <row r="213" spans="1:13" ht="15.75" customHeight="1" x14ac:dyDescent="0.2">
      <c r="A213" s="19"/>
      <c r="B213" s="19"/>
      <c r="C213" s="19"/>
      <c r="D213" s="19"/>
      <c r="E213" s="19"/>
      <c r="F213" s="19"/>
      <c r="G213" s="19"/>
      <c r="H213" s="19"/>
      <c r="I213" s="19"/>
      <c r="J213" s="19"/>
      <c r="K213" s="19"/>
      <c r="L213" s="19"/>
      <c r="M213" s="19"/>
    </row>
    <row r="214" spans="1:13" ht="15.75" customHeight="1" x14ac:dyDescent="0.2">
      <c r="A214" s="19"/>
      <c r="B214" s="19"/>
      <c r="C214" s="19"/>
      <c r="D214" s="19"/>
      <c r="E214" s="19"/>
      <c r="F214" s="19"/>
      <c r="G214" s="19"/>
      <c r="H214" s="19"/>
      <c r="I214" s="19"/>
      <c r="J214" s="19"/>
      <c r="K214" s="19"/>
      <c r="L214" s="19"/>
      <c r="M214" s="19"/>
    </row>
    <row r="215" spans="1:13" ht="15.75" customHeight="1" x14ac:dyDescent="0.2">
      <c r="A215" s="19"/>
      <c r="B215" s="19"/>
      <c r="C215" s="19"/>
      <c r="D215" s="19"/>
      <c r="E215" s="19"/>
      <c r="F215" s="19"/>
      <c r="G215" s="19"/>
      <c r="H215" s="19"/>
      <c r="I215" s="19"/>
      <c r="J215" s="19"/>
      <c r="K215" s="19"/>
      <c r="L215" s="19"/>
      <c r="M215" s="19"/>
    </row>
    <row r="216" spans="1:13" ht="15.75" customHeight="1" x14ac:dyDescent="0.2">
      <c r="A216" s="19"/>
      <c r="B216" s="19"/>
      <c r="C216" s="19"/>
      <c r="D216" s="19"/>
      <c r="E216" s="19"/>
      <c r="F216" s="19"/>
      <c r="G216" s="19"/>
      <c r="H216" s="19"/>
      <c r="I216" s="19"/>
      <c r="J216" s="19"/>
      <c r="K216" s="19"/>
      <c r="L216" s="19"/>
      <c r="M216" s="19"/>
    </row>
    <row r="217" spans="1:13" ht="15.75" customHeight="1" x14ac:dyDescent="0.2">
      <c r="A217" s="19"/>
      <c r="B217" s="19"/>
      <c r="C217" s="19"/>
      <c r="D217" s="19"/>
      <c r="E217" s="19"/>
      <c r="F217" s="19"/>
      <c r="G217" s="19"/>
      <c r="H217" s="19"/>
      <c r="I217" s="19"/>
      <c r="J217" s="19"/>
      <c r="K217" s="19"/>
      <c r="L217" s="19"/>
      <c r="M217" s="19"/>
    </row>
    <row r="218" spans="1:13" ht="15.75" customHeight="1" x14ac:dyDescent="0.2">
      <c r="A218" s="19"/>
      <c r="B218" s="19"/>
      <c r="C218" s="19"/>
      <c r="D218" s="19"/>
      <c r="E218" s="19"/>
      <c r="F218" s="19"/>
      <c r="G218" s="19"/>
      <c r="H218" s="19"/>
      <c r="I218" s="19"/>
      <c r="J218" s="19"/>
      <c r="K218" s="19"/>
      <c r="L218" s="19"/>
      <c r="M218" s="19"/>
    </row>
    <row r="219" spans="1:13" ht="15.75" customHeight="1" x14ac:dyDescent="0.2">
      <c r="A219" s="19"/>
      <c r="B219" s="19"/>
      <c r="C219" s="19"/>
      <c r="D219" s="19"/>
      <c r="E219" s="19"/>
      <c r="F219" s="19"/>
      <c r="G219" s="19"/>
      <c r="H219" s="19"/>
      <c r="I219" s="19"/>
      <c r="J219" s="19"/>
      <c r="K219" s="19"/>
      <c r="L219" s="19"/>
      <c r="M219" s="19"/>
    </row>
    <row r="220" spans="1:13" ht="15.75" customHeight="1" x14ac:dyDescent="0.2">
      <c r="A220" s="19"/>
      <c r="B220" s="19"/>
      <c r="C220" s="19"/>
      <c r="D220" s="19"/>
      <c r="E220" s="19"/>
      <c r="F220" s="19"/>
      <c r="G220" s="19"/>
      <c r="H220" s="19"/>
      <c r="I220" s="19"/>
      <c r="J220" s="19"/>
      <c r="K220" s="19"/>
      <c r="L220" s="19"/>
      <c r="M220" s="19"/>
    </row>
    <row r="221" spans="1:13" ht="15.75" customHeight="1" x14ac:dyDescent="0.2">
      <c r="A221" s="19"/>
      <c r="B221" s="19"/>
      <c r="C221" s="19"/>
      <c r="D221" s="19"/>
      <c r="E221" s="19"/>
      <c r="F221" s="19"/>
      <c r="G221" s="19"/>
      <c r="H221" s="19"/>
      <c r="I221" s="19"/>
      <c r="J221" s="19"/>
      <c r="K221" s="19"/>
      <c r="L221" s="19"/>
      <c r="M221" s="19"/>
    </row>
    <row r="222" spans="1:13" ht="15.75" customHeight="1" x14ac:dyDescent="0.2">
      <c r="A222" s="19"/>
      <c r="B222" s="19"/>
      <c r="C222" s="19"/>
      <c r="D222" s="19"/>
      <c r="E222" s="19"/>
      <c r="F222" s="19"/>
      <c r="G222" s="19"/>
      <c r="H222" s="19"/>
      <c r="I222" s="19"/>
      <c r="J222" s="19"/>
      <c r="K222" s="19"/>
      <c r="L222" s="19"/>
      <c r="M222" s="19"/>
    </row>
    <row r="223" spans="1:13" ht="15.75" customHeight="1" x14ac:dyDescent="0.2">
      <c r="A223" s="19"/>
      <c r="B223" s="19"/>
      <c r="C223" s="19"/>
      <c r="D223" s="19"/>
      <c r="E223" s="19"/>
      <c r="F223" s="19"/>
      <c r="G223" s="19"/>
      <c r="H223" s="19"/>
      <c r="I223" s="19"/>
      <c r="J223" s="19"/>
      <c r="K223" s="19"/>
      <c r="L223" s="19"/>
      <c r="M223" s="19"/>
    </row>
    <row r="224" spans="1:13" ht="15.75" customHeight="1" x14ac:dyDescent="0.2">
      <c r="A224" s="19"/>
      <c r="B224" s="19"/>
      <c r="C224" s="19"/>
      <c r="D224" s="19"/>
      <c r="E224" s="19"/>
      <c r="F224" s="19"/>
      <c r="G224" s="19"/>
      <c r="H224" s="19"/>
      <c r="I224" s="19"/>
      <c r="J224" s="19"/>
      <c r="K224" s="19"/>
      <c r="L224" s="19"/>
      <c r="M224" s="19"/>
    </row>
    <row r="225" spans="1:13" ht="15.75" customHeight="1" x14ac:dyDescent="0.2">
      <c r="A225" s="19"/>
      <c r="B225" s="19"/>
      <c r="C225" s="19"/>
      <c r="D225" s="19"/>
      <c r="E225" s="19"/>
      <c r="F225" s="19"/>
      <c r="G225" s="19"/>
      <c r="H225" s="19"/>
      <c r="I225" s="19"/>
      <c r="J225" s="19"/>
      <c r="K225" s="19"/>
      <c r="L225" s="19"/>
      <c r="M225" s="19"/>
    </row>
    <row r="226" spans="1:13" ht="15.75" customHeight="1" x14ac:dyDescent="0.2">
      <c r="A226" s="19"/>
      <c r="B226" s="19"/>
      <c r="C226" s="19"/>
      <c r="D226" s="19"/>
      <c r="E226" s="19"/>
      <c r="F226" s="19"/>
      <c r="G226" s="19"/>
      <c r="H226" s="19"/>
      <c r="I226" s="19"/>
      <c r="J226" s="19"/>
      <c r="K226" s="19"/>
      <c r="L226" s="19"/>
      <c r="M226" s="19"/>
    </row>
    <row r="227" spans="1:13" ht="15.75" customHeight="1" x14ac:dyDescent="0.2">
      <c r="A227" s="19"/>
      <c r="B227" s="19"/>
      <c r="C227" s="19"/>
      <c r="D227" s="19"/>
      <c r="E227" s="19"/>
      <c r="F227" s="19"/>
      <c r="G227" s="19"/>
      <c r="H227" s="19"/>
      <c r="I227" s="19"/>
      <c r="J227" s="19"/>
      <c r="K227" s="19"/>
      <c r="L227" s="19"/>
      <c r="M227" s="19"/>
    </row>
    <row r="228" spans="1:13" ht="15.75" customHeight="1" x14ac:dyDescent="0.2">
      <c r="A228" s="19"/>
      <c r="B228" s="19"/>
      <c r="C228" s="19"/>
      <c r="D228" s="19"/>
      <c r="E228" s="19"/>
      <c r="F228" s="19"/>
      <c r="G228" s="19"/>
      <c r="H228" s="19"/>
      <c r="I228" s="19"/>
      <c r="J228" s="19"/>
      <c r="K228" s="19"/>
      <c r="L228" s="19"/>
      <c r="M228" s="19"/>
    </row>
    <row r="229" spans="1:13" ht="15.75" customHeight="1" x14ac:dyDescent="0.2">
      <c r="A229" s="19"/>
      <c r="B229" s="19"/>
      <c r="C229" s="19"/>
      <c r="D229" s="19"/>
      <c r="E229" s="19"/>
      <c r="F229" s="19"/>
      <c r="G229" s="19"/>
      <c r="H229" s="19"/>
      <c r="I229" s="19"/>
      <c r="J229" s="19"/>
      <c r="K229" s="19"/>
      <c r="L229" s="19"/>
      <c r="M229" s="19"/>
    </row>
    <row r="230" spans="1:13" ht="15.75" customHeight="1" x14ac:dyDescent="0.2">
      <c r="A230" s="19"/>
      <c r="B230" s="19"/>
      <c r="C230" s="19"/>
      <c r="D230" s="19"/>
      <c r="E230" s="19"/>
      <c r="F230" s="19"/>
      <c r="G230" s="19"/>
      <c r="H230" s="19"/>
      <c r="I230" s="19"/>
      <c r="J230" s="19"/>
      <c r="K230" s="19"/>
      <c r="L230" s="19"/>
      <c r="M230" s="19"/>
    </row>
    <row r="231" spans="1:13" ht="15.75" customHeight="1" x14ac:dyDescent="0.2">
      <c r="A231" s="19"/>
      <c r="B231" s="19"/>
      <c r="C231" s="19"/>
      <c r="D231" s="19"/>
      <c r="E231" s="19"/>
      <c r="F231" s="19"/>
      <c r="G231" s="19"/>
      <c r="H231" s="19"/>
      <c r="I231" s="19"/>
      <c r="J231" s="19"/>
      <c r="K231" s="19"/>
      <c r="L231" s="19"/>
      <c r="M231" s="19"/>
    </row>
    <row r="232" spans="1:13" ht="15.75" customHeight="1" x14ac:dyDescent="0.2">
      <c r="A232" s="19"/>
      <c r="B232" s="19"/>
      <c r="C232" s="19"/>
      <c r="D232" s="19"/>
      <c r="E232" s="19"/>
      <c r="F232" s="19"/>
      <c r="G232" s="19"/>
      <c r="H232" s="19"/>
      <c r="I232" s="19"/>
      <c r="J232" s="19"/>
      <c r="K232" s="19"/>
      <c r="L232" s="19"/>
      <c r="M232" s="19"/>
    </row>
    <row r="233" spans="1:13" ht="15.75" customHeight="1" x14ac:dyDescent="0.2">
      <c r="A233" s="19"/>
      <c r="B233" s="19"/>
      <c r="C233" s="19"/>
      <c r="D233" s="19"/>
      <c r="E233" s="19"/>
      <c r="F233" s="19"/>
      <c r="G233" s="19"/>
      <c r="H233" s="19"/>
      <c r="I233" s="19"/>
      <c r="J233" s="19"/>
      <c r="K233" s="19"/>
      <c r="L233" s="19"/>
      <c r="M233" s="19"/>
    </row>
    <row r="234" spans="1:13" ht="15.75" customHeight="1" x14ac:dyDescent="0.2">
      <c r="A234" s="19"/>
      <c r="B234" s="19"/>
      <c r="C234" s="19"/>
      <c r="D234" s="19"/>
      <c r="E234" s="19"/>
      <c r="F234" s="19"/>
      <c r="G234" s="19"/>
      <c r="H234" s="19"/>
      <c r="I234" s="19"/>
      <c r="J234" s="19"/>
      <c r="K234" s="19"/>
      <c r="L234" s="19"/>
      <c r="M234" s="19"/>
    </row>
    <row r="235" spans="1:13" ht="15.75" customHeight="1" x14ac:dyDescent="0.2">
      <c r="A235" s="19"/>
      <c r="B235" s="19"/>
      <c r="C235" s="19"/>
      <c r="D235" s="19"/>
      <c r="E235" s="19"/>
      <c r="F235" s="19"/>
      <c r="G235" s="19"/>
      <c r="H235" s="19"/>
      <c r="I235" s="19"/>
      <c r="J235" s="19"/>
      <c r="K235" s="19"/>
      <c r="L235" s="19"/>
      <c r="M235" s="19"/>
    </row>
    <row r="236" spans="1:13" ht="15.75" customHeight="1" x14ac:dyDescent="0.2">
      <c r="A236" s="19"/>
      <c r="B236" s="19"/>
      <c r="C236" s="19"/>
      <c r="D236" s="19"/>
      <c r="E236" s="19"/>
      <c r="F236" s="19"/>
      <c r="G236" s="19"/>
      <c r="H236" s="19"/>
      <c r="I236" s="19"/>
      <c r="J236" s="19"/>
      <c r="K236" s="19"/>
      <c r="L236" s="19"/>
      <c r="M236" s="19"/>
    </row>
    <row r="237" spans="1:13" ht="15.75" customHeight="1" x14ac:dyDescent="0.2">
      <c r="A237" s="19"/>
      <c r="B237" s="19"/>
      <c r="C237" s="19"/>
      <c r="D237" s="19"/>
      <c r="E237" s="19"/>
      <c r="F237" s="19"/>
      <c r="G237" s="19"/>
      <c r="H237" s="19"/>
      <c r="I237" s="19"/>
      <c r="J237" s="19"/>
      <c r="K237" s="19"/>
      <c r="L237" s="19"/>
      <c r="M237" s="19"/>
    </row>
    <row r="238" spans="1:13" ht="15.75" customHeight="1" x14ac:dyDescent="0.2">
      <c r="A238" s="19"/>
      <c r="B238" s="19"/>
      <c r="C238" s="19"/>
      <c r="D238" s="19"/>
      <c r="E238" s="19"/>
      <c r="F238" s="19"/>
      <c r="G238" s="19"/>
      <c r="H238" s="19"/>
      <c r="I238" s="19"/>
      <c r="J238" s="19"/>
      <c r="K238" s="19"/>
      <c r="L238" s="19"/>
      <c r="M238" s="19"/>
    </row>
    <row r="239" spans="1:13" ht="15.75" customHeight="1" x14ac:dyDescent="0.2">
      <c r="A239" s="19"/>
      <c r="B239" s="19"/>
      <c r="C239" s="19"/>
      <c r="D239" s="19"/>
      <c r="E239" s="19"/>
      <c r="F239" s="19"/>
      <c r="G239" s="19"/>
      <c r="H239" s="19"/>
      <c r="I239" s="19"/>
      <c r="J239" s="19"/>
      <c r="K239" s="19"/>
      <c r="L239" s="19"/>
      <c r="M239" s="19"/>
    </row>
    <row r="240" spans="1:13" ht="15.75" customHeight="1" x14ac:dyDescent="0.2">
      <c r="A240" s="19"/>
      <c r="B240" s="19"/>
      <c r="C240" s="19"/>
      <c r="D240" s="19"/>
      <c r="E240" s="19"/>
      <c r="F240" s="19"/>
      <c r="G240" s="19"/>
      <c r="H240" s="19"/>
      <c r="I240" s="19"/>
      <c r="J240" s="19"/>
      <c r="K240" s="19"/>
      <c r="L240" s="19"/>
      <c r="M240" s="19"/>
    </row>
    <row r="241" spans="1:13" ht="15.75" customHeight="1" x14ac:dyDescent="0.2">
      <c r="A241" s="19"/>
      <c r="B241" s="19"/>
      <c r="C241" s="19"/>
      <c r="D241" s="19"/>
      <c r="E241" s="19"/>
      <c r="F241" s="19"/>
      <c r="G241" s="19"/>
      <c r="H241" s="19"/>
      <c r="I241" s="19"/>
      <c r="J241" s="19"/>
      <c r="K241" s="19"/>
      <c r="L241" s="19"/>
      <c r="M241" s="19"/>
    </row>
    <row r="242" spans="1:13" ht="15.75" customHeight="1" x14ac:dyDescent="0.2">
      <c r="A242" s="19"/>
      <c r="B242" s="19"/>
      <c r="C242" s="19"/>
      <c r="D242" s="19"/>
      <c r="E242" s="19"/>
      <c r="F242" s="19"/>
      <c r="G242" s="19"/>
      <c r="H242" s="19"/>
      <c r="I242" s="19"/>
      <c r="J242" s="19"/>
      <c r="K242" s="19"/>
      <c r="L242" s="19"/>
      <c r="M242" s="19"/>
    </row>
    <row r="243" spans="1:13" ht="15.75" customHeight="1" x14ac:dyDescent="0.2">
      <c r="A243" s="19"/>
      <c r="B243" s="19"/>
      <c r="C243" s="19"/>
      <c r="D243" s="19"/>
      <c r="E243" s="19"/>
      <c r="F243" s="19"/>
      <c r="G243" s="19"/>
      <c r="H243" s="19"/>
      <c r="I243" s="19"/>
      <c r="J243" s="19"/>
      <c r="K243" s="19"/>
      <c r="L243" s="19"/>
      <c r="M243" s="19"/>
    </row>
    <row r="244" spans="1:13" ht="15.75" customHeight="1" x14ac:dyDescent="0.2">
      <c r="A244" s="19"/>
      <c r="B244" s="19"/>
      <c r="C244" s="19"/>
      <c r="D244" s="19"/>
      <c r="E244" s="19"/>
      <c r="F244" s="19"/>
      <c r="G244" s="19"/>
      <c r="H244" s="19"/>
      <c r="I244" s="19"/>
      <c r="J244" s="19"/>
      <c r="K244" s="19"/>
      <c r="L244" s="19"/>
      <c r="M244" s="19"/>
    </row>
    <row r="245" spans="1:13" ht="15.75" customHeight="1" x14ac:dyDescent="0.2">
      <c r="A245" s="19"/>
      <c r="B245" s="19"/>
      <c r="C245" s="19"/>
      <c r="D245" s="19"/>
      <c r="E245" s="19"/>
      <c r="F245" s="19"/>
      <c r="G245" s="19"/>
      <c r="H245" s="19"/>
      <c r="I245" s="19"/>
      <c r="J245" s="19"/>
      <c r="K245" s="19"/>
      <c r="L245" s="19"/>
      <c r="M245" s="19"/>
    </row>
    <row r="246" spans="1:13" ht="15.75" customHeight="1" x14ac:dyDescent="0.2">
      <c r="A246" s="19"/>
      <c r="B246" s="19"/>
      <c r="C246" s="19"/>
      <c r="D246" s="19"/>
      <c r="E246" s="19"/>
      <c r="F246" s="19"/>
      <c r="G246" s="19"/>
      <c r="H246" s="19"/>
      <c r="I246" s="19"/>
      <c r="J246" s="19"/>
      <c r="K246" s="19"/>
      <c r="L246" s="19"/>
      <c r="M246" s="19"/>
    </row>
    <row r="247" spans="1:13" ht="15.75" customHeight="1" x14ac:dyDescent="0.2">
      <c r="A247" s="19"/>
      <c r="B247" s="19"/>
      <c r="C247" s="19"/>
      <c r="D247" s="19"/>
      <c r="E247" s="19"/>
      <c r="F247" s="19"/>
      <c r="G247" s="19"/>
      <c r="H247" s="19"/>
      <c r="I247" s="19"/>
      <c r="J247" s="19"/>
      <c r="K247" s="19"/>
      <c r="L247" s="19"/>
      <c r="M247" s="19"/>
    </row>
    <row r="248" spans="1:13" ht="15.75" customHeight="1" x14ac:dyDescent="0.2">
      <c r="A248" s="19"/>
      <c r="B248" s="19"/>
      <c r="C248" s="19"/>
      <c r="D248" s="19"/>
      <c r="E248" s="19"/>
      <c r="F248" s="19"/>
      <c r="G248" s="19"/>
      <c r="H248" s="19"/>
      <c r="I248" s="19"/>
      <c r="J248" s="19"/>
      <c r="K248" s="19"/>
      <c r="L248" s="19"/>
      <c r="M248" s="19"/>
    </row>
    <row r="249" spans="1:13" ht="15.75" customHeight="1" x14ac:dyDescent="0.2">
      <c r="A249" s="19"/>
      <c r="B249" s="19"/>
      <c r="C249" s="19"/>
      <c r="D249" s="19"/>
      <c r="E249" s="19"/>
      <c r="F249" s="19"/>
      <c r="G249" s="19"/>
      <c r="H249" s="19"/>
      <c r="I249" s="19"/>
      <c r="J249" s="19"/>
      <c r="K249" s="19"/>
      <c r="L249" s="19"/>
      <c r="M249" s="19"/>
    </row>
    <row r="250" spans="1:13" ht="15.75" customHeight="1" x14ac:dyDescent="0.2">
      <c r="A250" s="19"/>
      <c r="B250" s="19"/>
      <c r="C250" s="19"/>
      <c r="D250" s="19"/>
      <c r="E250" s="19"/>
      <c r="F250" s="19"/>
      <c r="G250" s="19"/>
      <c r="H250" s="19"/>
      <c r="I250" s="19"/>
      <c r="J250" s="19"/>
      <c r="K250" s="19"/>
      <c r="L250" s="19"/>
      <c r="M250" s="19"/>
    </row>
    <row r="251" spans="1:13" ht="15.75" customHeight="1" x14ac:dyDescent="0.2">
      <c r="A251" s="19"/>
      <c r="B251" s="19"/>
      <c r="C251" s="19"/>
      <c r="D251" s="19"/>
      <c r="E251" s="19"/>
      <c r="F251" s="19"/>
      <c r="G251" s="19"/>
      <c r="H251" s="19"/>
      <c r="I251" s="19"/>
      <c r="J251" s="19"/>
      <c r="K251" s="19"/>
      <c r="L251" s="19"/>
      <c r="M251" s="19"/>
    </row>
    <row r="252" spans="1:13" ht="15.75" customHeight="1" x14ac:dyDescent="0.2">
      <c r="A252" s="19"/>
      <c r="B252" s="19"/>
      <c r="C252" s="19"/>
      <c r="D252" s="19"/>
      <c r="E252" s="19"/>
      <c r="F252" s="19"/>
      <c r="G252" s="19"/>
      <c r="H252" s="19"/>
      <c r="I252" s="19"/>
      <c r="J252" s="19"/>
      <c r="K252" s="19"/>
      <c r="L252" s="19"/>
      <c r="M252" s="19"/>
    </row>
    <row r="253" spans="1:13" ht="15.75" customHeight="1" x14ac:dyDescent="0.2">
      <c r="A253" s="19"/>
      <c r="B253" s="19"/>
      <c r="C253" s="19"/>
      <c r="D253" s="19"/>
      <c r="E253" s="19"/>
      <c r="F253" s="19"/>
      <c r="G253" s="19"/>
      <c r="H253" s="19"/>
      <c r="I253" s="19"/>
      <c r="J253" s="19"/>
      <c r="K253" s="19"/>
      <c r="L253" s="19"/>
      <c r="M253" s="19"/>
    </row>
    <row r="254" spans="1:13" ht="15.75" customHeight="1" x14ac:dyDescent="0.2">
      <c r="A254" s="19"/>
      <c r="B254" s="19"/>
      <c r="C254" s="19"/>
      <c r="D254" s="19"/>
      <c r="E254" s="19"/>
      <c r="F254" s="19"/>
      <c r="G254" s="19"/>
      <c r="H254" s="19"/>
      <c r="I254" s="19"/>
      <c r="J254" s="19"/>
      <c r="K254" s="19"/>
      <c r="L254" s="19"/>
      <c r="M254" s="19"/>
    </row>
    <row r="255" spans="1:13" ht="15.75" customHeight="1" x14ac:dyDescent="0.2">
      <c r="A255" s="19"/>
      <c r="B255" s="19"/>
      <c r="C255" s="19"/>
      <c r="D255" s="19"/>
      <c r="E255" s="19"/>
      <c r="F255" s="19"/>
      <c r="G255" s="19"/>
      <c r="H255" s="19"/>
      <c r="I255" s="19"/>
      <c r="J255" s="19"/>
      <c r="K255" s="19"/>
      <c r="L255" s="19"/>
      <c r="M255" s="19"/>
    </row>
    <row r="256" spans="1:13" ht="15.75" customHeight="1" x14ac:dyDescent="0.2">
      <c r="A256" s="19"/>
      <c r="B256" s="19"/>
      <c r="C256" s="19"/>
      <c r="D256" s="19"/>
      <c r="E256" s="19"/>
      <c r="F256" s="19"/>
      <c r="G256" s="19"/>
      <c r="H256" s="19"/>
      <c r="I256" s="19"/>
      <c r="J256" s="19"/>
      <c r="K256" s="19"/>
      <c r="L256" s="19"/>
      <c r="M256" s="19"/>
    </row>
    <row r="257" spans="1:13" ht="15.75" customHeight="1" x14ac:dyDescent="0.2">
      <c r="A257" s="19"/>
      <c r="B257" s="19"/>
      <c r="C257" s="19"/>
      <c r="D257" s="19"/>
      <c r="E257" s="19"/>
      <c r="F257" s="19"/>
      <c r="G257" s="19"/>
      <c r="H257" s="19"/>
      <c r="I257" s="19"/>
      <c r="J257" s="19"/>
      <c r="K257" s="19"/>
      <c r="L257" s="19"/>
      <c r="M257" s="19"/>
    </row>
    <row r="258" spans="1:13" ht="15.75" customHeight="1" x14ac:dyDescent="0.2">
      <c r="A258" s="19"/>
      <c r="B258" s="19"/>
      <c r="C258" s="19"/>
      <c r="D258" s="19"/>
      <c r="E258" s="19"/>
      <c r="F258" s="19"/>
      <c r="G258" s="19"/>
      <c r="H258" s="19"/>
      <c r="I258" s="19"/>
      <c r="J258" s="19"/>
      <c r="K258" s="19"/>
      <c r="L258" s="19"/>
      <c r="M258" s="19"/>
    </row>
    <row r="259" spans="1:13" ht="15.75" customHeight="1" x14ac:dyDescent="0.2">
      <c r="A259" s="19"/>
      <c r="B259" s="19"/>
      <c r="C259" s="19"/>
      <c r="D259" s="19"/>
      <c r="E259" s="19"/>
      <c r="F259" s="19"/>
      <c r="G259" s="19"/>
      <c r="H259" s="19"/>
      <c r="I259" s="19"/>
      <c r="J259" s="19"/>
      <c r="K259" s="19"/>
      <c r="L259" s="19"/>
      <c r="M259" s="19"/>
    </row>
    <row r="260" spans="1:13" ht="15.75" customHeight="1" x14ac:dyDescent="0.2">
      <c r="A260" s="19"/>
      <c r="B260" s="19"/>
      <c r="C260" s="19"/>
      <c r="D260" s="19"/>
      <c r="E260" s="19"/>
      <c r="F260" s="19"/>
      <c r="G260" s="19"/>
      <c r="H260" s="19"/>
      <c r="I260" s="19"/>
      <c r="J260" s="19"/>
      <c r="K260" s="19"/>
      <c r="L260" s="19"/>
      <c r="M260" s="19"/>
    </row>
    <row r="261" spans="1:13" ht="15.75" customHeight="1" x14ac:dyDescent="0.2">
      <c r="A261" s="19"/>
      <c r="B261" s="19"/>
      <c r="C261" s="19"/>
      <c r="D261" s="19"/>
      <c r="E261" s="19"/>
      <c r="F261" s="19"/>
      <c r="G261" s="19"/>
      <c r="H261" s="19"/>
      <c r="I261" s="19"/>
      <c r="J261" s="19"/>
      <c r="K261" s="19"/>
      <c r="L261" s="19"/>
      <c r="M261" s="19"/>
    </row>
    <row r="262" spans="1:13" ht="15.75" customHeight="1" x14ac:dyDescent="0.2">
      <c r="A262" s="19"/>
      <c r="B262" s="19"/>
      <c r="C262" s="19"/>
      <c r="D262" s="19"/>
      <c r="E262" s="19"/>
      <c r="F262" s="19"/>
      <c r="G262" s="19"/>
      <c r="H262" s="19"/>
      <c r="I262" s="19"/>
      <c r="J262" s="19"/>
      <c r="K262" s="19"/>
      <c r="L262" s="19"/>
      <c r="M262" s="19"/>
    </row>
    <row r="263" spans="1:13" ht="15.75" customHeight="1" x14ac:dyDescent="0.2">
      <c r="A263" s="19"/>
      <c r="B263" s="19"/>
      <c r="C263" s="19"/>
      <c r="D263" s="19"/>
      <c r="E263" s="19"/>
      <c r="F263" s="19"/>
      <c r="G263" s="19"/>
      <c r="H263" s="19"/>
      <c r="I263" s="19"/>
      <c r="J263" s="19"/>
      <c r="K263" s="19"/>
      <c r="L263" s="19"/>
      <c r="M263" s="19"/>
    </row>
    <row r="264" spans="1:13" ht="15.75" customHeight="1" x14ac:dyDescent="0.2">
      <c r="A264" s="19"/>
      <c r="B264" s="19"/>
      <c r="C264" s="19"/>
      <c r="D264" s="19"/>
      <c r="E264" s="19"/>
      <c r="F264" s="19"/>
      <c r="G264" s="19"/>
      <c r="H264" s="19"/>
      <c r="I264" s="19"/>
      <c r="J264" s="19"/>
      <c r="K264" s="19"/>
      <c r="L264" s="19"/>
      <c r="M264" s="19"/>
    </row>
    <row r="265" spans="1:13" ht="15.75" customHeight="1" x14ac:dyDescent="0.2">
      <c r="A265" s="19"/>
      <c r="B265" s="19"/>
      <c r="C265" s="19"/>
      <c r="D265" s="19"/>
      <c r="E265" s="19"/>
      <c r="F265" s="19"/>
      <c r="G265" s="19"/>
      <c r="H265" s="19"/>
      <c r="I265" s="19"/>
      <c r="J265" s="19"/>
      <c r="K265" s="19"/>
      <c r="L265" s="19"/>
      <c r="M265" s="19"/>
    </row>
    <row r="266" spans="1:13" ht="15.75" customHeight="1" x14ac:dyDescent="0.2">
      <c r="A266" s="19"/>
      <c r="B266" s="19"/>
      <c r="C266" s="19"/>
      <c r="D266" s="19"/>
      <c r="E266" s="19"/>
      <c r="F266" s="19"/>
      <c r="G266" s="19"/>
      <c r="H266" s="19"/>
      <c r="I266" s="19"/>
      <c r="J266" s="19"/>
      <c r="K266" s="19"/>
      <c r="L266" s="19"/>
      <c r="M266" s="19"/>
    </row>
    <row r="267" spans="1:13" ht="15.75" customHeight="1" x14ac:dyDescent="0.2">
      <c r="A267" s="19"/>
      <c r="B267" s="19"/>
      <c r="C267" s="19"/>
      <c r="D267" s="19"/>
      <c r="E267" s="19"/>
      <c r="F267" s="19"/>
      <c r="G267" s="19"/>
      <c r="H267" s="19"/>
      <c r="I267" s="19"/>
      <c r="J267" s="19"/>
      <c r="K267" s="19"/>
      <c r="L267" s="19"/>
      <c r="M267" s="19"/>
    </row>
    <row r="268" spans="1:13" ht="15.75" customHeight="1" x14ac:dyDescent="0.2">
      <c r="A268" s="19"/>
      <c r="B268" s="19"/>
      <c r="C268" s="19"/>
      <c r="D268" s="19"/>
      <c r="E268" s="19"/>
      <c r="F268" s="19"/>
      <c r="G268" s="19"/>
      <c r="H268" s="19"/>
      <c r="I268" s="19"/>
      <c r="J268" s="19"/>
      <c r="K268" s="19"/>
      <c r="L268" s="19"/>
      <c r="M268" s="19"/>
    </row>
    <row r="269" spans="1:13" ht="15.75" customHeight="1" x14ac:dyDescent="0.2">
      <c r="A269" s="19"/>
      <c r="B269" s="19"/>
      <c r="C269" s="19"/>
      <c r="D269" s="19"/>
      <c r="E269" s="19"/>
      <c r="F269" s="19"/>
      <c r="G269" s="19"/>
      <c r="H269" s="19"/>
      <c r="I269" s="19"/>
      <c r="J269" s="19"/>
      <c r="K269" s="19"/>
      <c r="L269" s="19"/>
      <c r="M269" s="19"/>
    </row>
    <row r="270" spans="1:13" ht="15.75" customHeight="1" x14ac:dyDescent="0.2">
      <c r="A270" s="19"/>
      <c r="B270" s="19"/>
      <c r="C270" s="19"/>
      <c r="D270" s="19"/>
      <c r="E270" s="19"/>
      <c r="F270" s="19"/>
      <c r="G270" s="19"/>
      <c r="H270" s="19"/>
      <c r="I270" s="19"/>
      <c r="J270" s="19"/>
      <c r="K270" s="19"/>
      <c r="L270" s="19"/>
      <c r="M270" s="19"/>
    </row>
    <row r="271" spans="1:13" ht="15.75" customHeight="1" x14ac:dyDescent="0.2">
      <c r="A271" s="19"/>
      <c r="B271" s="19"/>
      <c r="C271" s="19"/>
      <c r="D271" s="19"/>
      <c r="E271" s="19"/>
      <c r="F271" s="19"/>
      <c r="G271" s="19"/>
      <c r="H271" s="19"/>
      <c r="I271" s="19"/>
      <c r="J271" s="19"/>
      <c r="K271" s="19"/>
      <c r="L271" s="19"/>
      <c r="M271" s="19"/>
    </row>
    <row r="272" spans="1:13" ht="15.75" customHeight="1" x14ac:dyDescent="0.2">
      <c r="A272" s="19"/>
      <c r="B272" s="19"/>
      <c r="C272" s="19"/>
      <c r="D272" s="19"/>
      <c r="E272" s="19"/>
      <c r="F272" s="19"/>
      <c r="G272" s="19"/>
      <c r="H272" s="19"/>
      <c r="I272" s="19"/>
      <c r="J272" s="19"/>
      <c r="K272" s="19"/>
      <c r="L272" s="19"/>
      <c r="M272" s="19"/>
    </row>
    <row r="273" spans="1:13" ht="15.75" customHeight="1" x14ac:dyDescent="0.2">
      <c r="A273" s="19"/>
      <c r="B273" s="19"/>
      <c r="C273" s="19"/>
      <c r="D273" s="19"/>
      <c r="E273" s="19"/>
      <c r="F273" s="19"/>
      <c r="G273" s="19"/>
      <c r="H273" s="19"/>
      <c r="I273" s="19"/>
      <c r="J273" s="19"/>
      <c r="K273" s="19"/>
      <c r="L273" s="19"/>
      <c r="M273" s="19"/>
    </row>
    <row r="274" spans="1:13" ht="15.75" customHeight="1" x14ac:dyDescent="0.2">
      <c r="A274" s="19"/>
      <c r="B274" s="19"/>
      <c r="C274" s="19"/>
      <c r="D274" s="19"/>
      <c r="E274" s="19"/>
      <c r="F274" s="19"/>
      <c r="G274" s="19"/>
      <c r="H274" s="19"/>
      <c r="I274" s="19"/>
      <c r="J274" s="19"/>
      <c r="K274" s="19"/>
      <c r="L274" s="19"/>
      <c r="M274" s="19"/>
    </row>
    <row r="275" spans="1:13" ht="15.75" customHeight="1" x14ac:dyDescent="0.2">
      <c r="A275" s="19"/>
      <c r="B275" s="19"/>
      <c r="C275" s="19"/>
      <c r="D275" s="19"/>
      <c r="E275" s="19"/>
      <c r="F275" s="19"/>
      <c r="G275" s="19"/>
      <c r="H275" s="19"/>
      <c r="I275" s="19"/>
      <c r="J275" s="19"/>
      <c r="K275" s="19"/>
      <c r="L275" s="19"/>
      <c r="M275" s="19"/>
    </row>
    <row r="276" spans="1:13" ht="15.75" customHeight="1" x14ac:dyDescent="0.2">
      <c r="A276" s="19"/>
      <c r="B276" s="19"/>
      <c r="C276" s="19"/>
      <c r="D276" s="19"/>
      <c r="E276" s="19"/>
      <c r="F276" s="19"/>
      <c r="G276" s="19"/>
      <c r="H276" s="19"/>
      <c r="I276" s="19"/>
      <c r="J276" s="19"/>
      <c r="K276" s="19"/>
      <c r="L276" s="19"/>
      <c r="M276" s="19"/>
    </row>
    <row r="277" spans="1:13" ht="15.75" customHeight="1" x14ac:dyDescent="0.2">
      <c r="A277" s="19"/>
      <c r="B277" s="19"/>
      <c r="C277" s="19"/>
      <c r="D277" s="19"/>
      <c r="E277" s="19"/>
      <c r="F277" s="19"/>
      <c r="G277" s="19"/>
      <c r="H277" s="19"/>
      <c r="I277" s="19"/>
      <c r="J277" s="19"/>
      <c r="K277" s="19"/>
      <c r="L277" s="19"/>
      <c r="M277" s="19"/>
    </row>
    <row r="278" spans="1:13" ht="15.75" customHeight="1" x14ac:dyDescent="0.2">
      <c r="A278" s="19"/>
      <c r="B278" s="19"/>
      <c r="C278" s="19"/>
      <c r="D278" s="19"/>
      <c r="E278" s="19"/>
      <c r="F278" s="19"/>
      <c r="G278" s="19"/>
      <c r="H278" s="19"/>
      <c r="I278" s="19"/>
      <c r="J278" s="19"/>
      <c r="K278" s="19"/>
      <c r="L278" s="19"/>
      <c r="M278" s="19"/>
    </row>
    <row r="279" spans="1:13" ht="15.75" customHeight="1" x14ac:dyDescent="0.2">
      <c r="A279" s="19"/>
      <c r="B279" s="19"/>
      <c r="C279" s="19"/>
      <c r="D279" s="19"/>
      <c r="E279" s="19"/>
      <c r="F279" s="19"/>
      <c r="G279" s="19"/>
      <c r="H279" s="19"/>
      <c r="I279" s="19"/>
      <c r="J279" s="19"/>
      <c r="K279" s="19"/>
      <c r="L279" s="19"/>
      <c r="M279" s="19"/>
    </row>
    <row r="280" spans="1:13" ht="15.75" customHeight="1" x14ac:dyDescent="0.2">
      <c r="A280" s="19"/>
      <c r="B280" s="19"/>
      <c r="C280" s="19"/>
      <c r="D280" s="19"/>
      <c r="E280" s="19"/>
      <c r="F280" s="19"/>
      <c r="G280" s="19"/>
      <c r="H280" s="19"/>
      <c r="I280" s="19"/>
      <c r="J280" s="19"/>
      <c r="K280" s="19"/>
      <c r="L280" s="19"/>
      <c r="M280" s="19"/>
    </row>
    <row r="281" spans="1:13" ht="15.75" customHeight="1" x14ac:dyDescent="0.2">
      <c r="A281" s="19"/>
      <c r="B281" s="19"/>
      <c r="C281" s="19"/>
      <c r="D281" s="19"/>
      <c r="E281" s="19"/>
      <c r="F281" s="19"/>
      <c r="G281" s="19"/>
      <c r="H281" s="19"/>
      <c r="I281" s="19"/>
      <c r="J281" s="19"/>
      <c r="K281" s="19"/>
      <c r="L281" s="19"/>
      <c r="M281" s="19"/>
    </row>
    <row r="282" spans="1:13" ht="15.75" customHeight="1" x14ac:dyDescent="0.2">
      <c r="A282" s="19"/>
      <c r="B282" s="19"/>
      <c r="C282" s="19"/>
      <c r="D282" s="19"/>
      <c r="E282" s="19"/>
      <c r="F282" s="19"/>
      <c r="G282" s="19"/>
      <c r="H282" s="19"/>
      <c r="I282" s="19"/>
      <c r="J282" s="19"/>
      <c r="K282" s="19"/>
      <c r="L282" s="19"/>
      <c r="M282" s="19"/>
    </row>
    <row r="283" spans="1:13" ht="15.75" customHeight="1" x14ac:dyDescent="0.2">
      <c r="A283" s="19"/>
      <c r="B283" s="19"/>
      <c r="C283" s="19"/>
      <c r="D283" s="19"/>
      <c r="E283" s="19"/>
      <c r="F283" s="19"/>
      <c r="G283" s="19"/>
      <c r="H283" s="19"/>
      <c r="I283" s="19"/>
      <c r="J283" s="19"/>
      <c r="K283" s="19"/>
      <c r="L283" s="19"/>
      <c r="M283" s="19"/>
    </row>
    <row r="284" spans="1:13" ht="15.75" customHeight="1" x14ac:dyDescent="0.2">
      <c r="A284" s="19"/>
      <c r="B284" s="19"/>
      <c r="C284" s="19"/>
      <c r="D284" s="19"/>
      <c r="E284" s="19"/>
      <c r="F284" s="19"/>
      <c r="G284" s="19"/>
      <c r="H284" s="19"/>
      <c r="I284" s="19"/>
      <c r="J284" s="19"/>
      <c r="K284" s="19"/>
      <c r="L284" s="19"/>
      <c r="M284" s="19"/>
    </row>
    <row r="285" spans="1:13" ht="15.75" customHeight="1" x14ac:dyDescent="0.2">
      <c r="A285" s="19"/>
      <c r="B285" s="19"/>
      <c r="C285" s="19"/>
      <c r="D285" s="19"/>
      <c r="E285" s="19"/>
      <c r="F285" s="19"/>
      <c r="G285" s="19"/>
      <c r="H285" s="19"/>
      <c r="I285" s="19"/>
      <c r="J285" s="19"/>
      <c r="K285" s="19"/>
      <c r="L285" s="19"/>
      <c r="M285" s="19"/>
    </row>
    <row r="286" spans="1:13" ht="15.75" customHeight="1" x14ac:dyDescent="0.2">
      <c r="A286" s="19"/>
      <c r="B286" s="19"/>
      <c r="C286" s="19"/>
      <c r="D286" s="19"/>
      <c r="E286" s="19"/>
      <c r="F286" s="19"/>
      <c r="G286" s="19"/>
      <c r="H286" s="19"/>
      <c r="I286" s="19"/>
      <c r="J286" s="19"/>
      <c r="K286" s="19"/>
      <c r="L286" s="19"/>
      <c r="M286" s="19"/>
    </row>
    <row r="287" spans="1:13" ht="15.75" customHeight="1" x14ac:dyDescent="0.2">
      <c r="A287" s="19"/>
      <c r="B287" s="19"/>
      <c r="C287" s="19"/>
      <c r="D287" s="19"/>
      <c r="E287" s="19"/>
      <c r="F287" s="19"/>
      <c r="G287" s="19"/>
      <c r="H287" s="19"/>
      <c r="I287" s="19"/>
      <c r="J287" s="19"/>
      <c r="K287" s="19"/>
      <c r="L287" s="19"/>
      <c r="M287" s="19"/>
    </row>
    <row r="288" spans="1:13" ht="15.75" customHeight="1" x14ac:dyDescent="0.2">
      <c r="A288" s="19"/>
      <c r="B288" s="19"/>
      <c r="C288" s="19"/>
      <c r="D288" s="19"/>
      <c r="E288" s="19"/>
      <c r="F288" s="19"/>
      <c r="G288" s="19"/>
      <c r="H288" s="19"/>
      <c r="I288" s="19"/>
      <c r="J288" s="19"/>
      <c r="K288" s="19"/>
      <c r="L288" s="19"/>
      <c r="M288" s="19"/>
    </row>
    <row r="289" spans="1:13" ht="15.75" customHeight="1" x14ac:dyDescent="0.2">
      <c r="A289" s="19"/>
      <c r="B289" s="19"/>
      <c r="C289" s="19"/>
      <c r="D289" s="19"/>
      <c r="E289" s="19"/>
      <c r="F289" s="19"/>
      <c r="G289" s="19"/>
      <c r="H289" s="19"/>
      <c r="I289" s="19"/>
      <c r="J289" s="19"/>
      <c r="K289" s="19"/>
      <c r="L289" s="19"/>
      <c r="M289" s="19"/>
    </row>
    <row r="290" spans="1:13" ht="15.75" customHeight="1" x14ac:dyDescent="0.2">
      <c r="A290" s="19"/>
      <c r="B290" s="19"/>
      <c r="C290" s="19"/>
      <c r="D290" s="19"/>
      <c r="E290" s="19"/>
      <c r="F290" s="19"/>
      <c r="G290" s="19"/>
      <c r="H290" s="19"/>
      <c r="I290" s="19"/>
      <c r="J290" s="19"/>
      <c r="K290" s="19"/>
      <c r="L290" s="19"/>
      <c r="M290" s="19"/>
    </row>
    <row r="291" spans="1:13" ht="15.75" customHeight="1" x14ac:dyDescent="0.2">
      <c r="A291" s="19"/>
      <c r="B291" s="19"/>
      <c r="C291" s="19"/>
      <c r="D291" s="19"/>
      <c r="E291" s="19"/>
      <c r="F291" s="19"/>
      <c r="G291" s="19"/>
      <c r="H291" s="19"/>
      <c r="I291" s="19"/>
      <c r="J291" s="19"/>
      <c r="K291" s="19"/>
      <c r="L291" s="19"/>
      <c r="M291" s="19"/>
    </row>
    <row r="292" spans="1:13" ht="15.75" customHeight="1" x14ac:dyDescent="0.2">
      <c r="A292" s="19"/>
      <c r="B292" s="19"/>
      <c r="C292" s="19"/>
      <c r="D292" s="19"/>
      <c r="E292" s="19"/>
      <c r="F292" s="19"/>
      <c r="G292" s="19"/>
      <c r="H292" s="19"/>
      <c r="I292" s="19"/>
      <c r="J292" s="19"/>
      <c r="K292" s="19"/>
      <c r="L292" s="19"/>
      <c r="M292" s="19"/>
    </row>
    <row r="293" spans="1:13" ht="15.75" customHeight="1" x14ac:dyDescent="0.2">
      <c r="A293" s="19"/>
      <c r="B293" s="19"/>
      <c r="C293" s="19"/>
      <c r="D293" s="19"/>
      <c r="E293" s="19"/>
      <c r="F293" s="19"/>
      <c r="G293" s="19"/>
      <c r="H293" s="19"/>
      <c r="I293" s="19"/>
      <c r="J293" s="19"/>
      <c r="K293" s="19"/>
      <c r="L293" s="19"/>
      <c r="M293" s="19"/>
    </row>
    <row r="294" spans="1:13" ht="15.75" customHeight="1" x14ac:dyDescent="0.2">
      <c r="A294" s="19"/>
      <c r="B294" s="19"/>
      <c r="C294" s="19"/>
      <c r="D294" s="19"/>
      <c r="E294" s="19"/>
      <c r="F294" s="19"/>
      <c r="G294" s="19"/>
      <c r="H294" s="19"/>
      <c r="I294" s="19"/>
      <c r="J294" s="19"/>
      <c r="K294" s="19"/>
      <c r="L294" s="19"/>
      <c r="M294" s="19"/>
    </row>
    <row r="295" spans="1:13" ht="15.75" customHeight="1" x14ac:dyDescent="0.2">
      <c r="A295" s="19"/>
      <c r="B295" s="19"/>
      <c r="C295" s="19"/>
      <c r="D295" s="19"/>
      <c r="E295" s="19"/>
      <c r="F295" s="19"/>
      <c r="G295" s="19"/>
      <c r="H295" s="19"/>
      <c r="I295" s="19"/>
      <c r="J295" s="19"/>
      <c r="K295" s="19"/>
      <c r="L295" s="19"/>
      <c r="M295" s="19"/>
    </row>
    <row r="296" spans="1:13" ht="15.75" customHeight="1" x14ac:dyDescent="0.2">
      <c r="A296" s="19"/>
      <c r="B296" s="19"/>
      <c r="C296" s="19"/>
      <c r="D296" s="19"/>
      <c r="E296" s="19"/>
      <c r="F296" s="19"/>
      <c r="G296" s="19"/>
      <c r="H296" s="19"/>
      <c r="I296" s="19"/>
      <c r="J296" s="19"/>
      <c r="K296" s="19"/>
      <c r="L296" s="19"/>
      <c r="M296" s="19"/>
    </row>
    <row r="297" spans="1:13" ht="15.75" customHeight="1" x14ac:dyDescent="0.2">
      <c r="A297" s="19"/>
      <c r="B297" s="19"/>
      <c r="C297" s="19"/>
      <c r="D297" s="19"/>
      <c r="E297" s="19"/>
      <c r="F297" s="19"/>
      <c r="G297" s="19"/>
      <c r="H297" s="19"/>
      <c r="I297" s="19"/>
      <c r="J297" s="19"/>
      <c r="K297" s="19"/>
      <c r="L297" s="19"/>
      <c r="M297" s="19"/>
    </row>
    <row r="298" spans="1:13" ht="15.75" customHeight="1" x14ac:dyDescent="0.2">
      <c r="A298" s="19"/>
      <c r="B298" s="19"/>
      <c r="C298" s="19"/>
      <c r="D298" s="19"/>
      <c r="E298" s="19"/>
      <c r="F298" s="19"/>
      <c r="G298" s="19"/>
      <c r="H298" s="19"/>
      <c r="I298" s="19"/>
      <c r="J298" s="19"/>
      <c r="K298" s="19"/>
      <c r="L298" s="19"/>
      <c r="M298" s="19"/>
    </row>
    <row r="299" spans="1:13" ht="15.75" customHeight="1" x14ac:dyDescent="0.2">
      <c r="A299" s="19"/>
      <c r="B299" s="19"/>
      <c r="C299" s="19"/>
      <c r="D299" s="19"/>
      <c r="E299" s="19"/>
      <c r="F299" s="19"/>
      <c r="G299" s="19"/>
      <c r="H299" s="19"/>
      <c r="I299" s="19"/>
      <c r="J299" s="19"/>
      <c r="K299" s="19"/>
      <c r="L299" s="19"/>
      <c r="M299" s="19"/>
    </row>
    <row r="300" spans="1:13" ht="15.75" customHeight="1" x14ac:dyDescent="0.2">
      <c r="A300" s="19"/>
      <c r="B300" s="19"/>
      <c r="C300" s="19"/>
      <c r="D300" s="19"/>
      <c r="E300" s="19"/>
      <c r="F300" s="19"/>
      <c r="G300" s="19"/>
      <c r="H300" s="19"/>
      <c r="I300" s="19"/>
      <c r="J300" s="19"/>
      <c r="K300" s="19"/>
      <c r="L300" s="19"/>
      <c r="M300" s="19"/>
    </row>
    <row r="301" spans="1:13" ht="15.75" customHeight="1" x14ac:dyDescent="0.2">
      <c r="A301" s="19"/>
      <c r="B301" s="19"/>
      <c r="C301" s="19"/>
      <c r="D301" s="19"/>
      <c r="E301" s="19"/>
      <c r="F301" s="19"/>
      <c r="G301" s="19"/>
      <c r="H301" s="19"/>
      <c r="I301" s="19"/>
      <c r="J301" s="19"/>
      <c r="K301" s="19"/>
      <c r="L301" s="19"/>
      <c r="M301" s="19"/>
    </row>
    <row r="302" spans="1:13" ht="15.75" customHeight="1" x14ac:dyDescent="0.2">
      <c r="A302" s="19"/>
      <c r="B302" s="19"/>
      <c r="C302" s="19"/>
      <c r="D302" s="19"/>
      <c r="E302" s="19"/>
      <c r="F302" s="19"/>
      <c r="G302" s="19"/>
      <c r="H302" s="19"/>
      <c r="I302" s="19"/>
      <c r="J302" s="19"/>
      <c r="K302" s="19"/>
      <c r="L302" s="19"/>
      <c r="M302" s="19"/>
    </row>
    <row r="303" spans="1:13" ht="15.75" customHeight="1" x14ac:dyDescent="0.2">
      <c r="A303" s="19"/>
      <c r="B303" s="19"/>
      <c r="C303" s="19"/>
      <c r="D303" s="19"/>
      <c r="E303" s="19"/>
      <c r="F303" s="19"/>
      <c r="G303" s="19"/>
      <c r="H303" s="19"/>
      <c r="I303" s="19"/>
      <c r="J303" s="19"/>
      <c r="K303" s="19"/>
      <c r="L303" s="19"/>
      <c r="M303" s="19"/>
    </row>
    <row r="304" spans="1:13" ht="15.75" customHeight="1" x14ac:dyDescent="0.2">
      <c r="A304" s="19"/>
      <c r="B304" s="19"/>
      <c r="C304" s="19"/>
      <c r="D304" s="19"/>
      <c r="E304" s="19"/>
      <c r="F304" s="19"/>
      <c r="G304" s="19"/>
      <c r="H304" s="19"/>
      <c r="I304" s="19"/>
      <c r="J304" s="19"/>
      <c r="K304" s="19"/>
      <c r="L304" s="19"/>
      <c r="M304" s="19"/>
    </row>
    <row r="305" spans="1:13" ht="15.75" customHeight="1" x14ac:dyDescent="0.2">
      <c r="A305" s="19"/>
      <c r="B305" s="19"/>
      <c r="C305" s="19"/>
      <c r="D305" s="19"/>
      <c r="E305" s="19"/>
      <c r="F305" s="19"/>
      <c r="G305" s="19"/>
      <c r="H305" s="19"/>
      <c r="I305" s="19"/>
      <c r="J305" s="19"/>
      <c r="K305" s="19"/>
      <c r="L305" s="19"/>
      <c r="M305" s="19"/>
    </row>
    <row r="306" spans="1:13" ht="15.75" customHeight="1" x14ac:dyDescent="0.2">
      <c r="A306" s="19"/>
      <c r="B306" s="19"/>
      <c r="C306" s="19"/>
      <c r="D306" s="19"/>
      <c r="E306" s="19"/>
      <c r="F306" s="19"/>
      <c r="G306" s="19"/>
      <c r="H306" s="19"/>
      <c r="I306" s="19"/>
      <c r="J306" s="19"/>
      <c r="K306" s="19"/>
      <c r="L306" s="19"/>
      <c r="M306" s="19"/>
    </row>
    <row r="307" spans="1:13" ht="15.75" customHeight="1" x14ac:dyDescent="0.2">
      <c r="A307" s="19"/>
      <c r="B307" s="19"/>
      <c r="C307" s="19"/>
      <c r="D307" s="19"/>
      <c r="E307" s="19"/>
      <c r="F307" s="19"/>
      <c r="G307" s="19"/>
      <c r="H307" s="19"/>
      <c r="I307" s="19"/>
      <c r="J307" s="19"/>
      <c r="K307" s="19"/>
      <c r="L307" s="19"/>
      <c r="M307" s="19"/>
    </row>
    <row r="308" spans="1:13" ht="15.75" customHeight="1" x14ac:dyDescent="0.2">
      <c r="A308" s="19"/>
      <c r="B308" s="19"/>
      <c r="C308" s="19"/>
      <c r="D308" s="19"/>
      <c r="E308" s="19"/>
      <c r="F308" s="19"/>
      <c r="G308" s="19"/>
      <c r="H308" s="19"/>
      <c r="I308" s="19"/>
      <c r="J308" s="19"/>
      <c r="K308" s="19"/>
      <c r="L308" s="19"/>
      <c r="M308" s="19"/>
    </row>
    <row r="309" spans="1:13" ht="15.75" customHeight="1" x14ac:dyDescent="0.2">
      <c r="A309" s="19"/>
      <c r="B309" s="19"/>
      <c r="C309" s="19"/>
      <c r="D309" s="19"/>
      <c r="E309" s="19"/>
      <c r="F309" s="19"/>
      <c r="G309" s="19"/>
      <c r="H309" s="19"/>
      <c r="I309" s="19"/>
      <c r="J309" s="19"/>
      <c r="K309" s="19"/>
      <c r="L309" s="19"/>
      <c r="M309" s="19"/>
    </row>
    <row r="310" spans="1:13" ht="15.75" customHeight="1" x14ac:dyDescent="0.2">
      <c r="A310" s="19"/>
      <c r="B310" s="19"/>
      <c r="C310" s="19"/>
      <c r="D310" s="19"/>
      <c r="E310" s="19"/>
      <c r="F310" s="19"/>
      <c r="G310" s="19"/>
      <c r="H310" s="19"/>
      <c r="I310" s="19"/>
      <c r="J310" s="19"/>
      <c r="K310" s="19"/>
      <c r="L310" s="19"/>
      <c r="M310" s="19"/>
    </row>
    <row r="311" spans="1:13" ht="15.75" customHeight="1" x14ac:dyDescent="0.2">
      <c r="A311" s="19"/>
      <c r="B311" s="19"/>
      <c r="C311" s="19"/>
      <c r="D311" s="19"/>
      <c r="E311" s="19"/>
      <c r="F311" s="19"/>
      <c r="G311" s="19"/>
      <c r="H311" s="19"/>
      <c r="I311" s="19"/>
      <c r="J311" s="19"/>
      <c r="K311" s="19"/>
      <c r="L311" s="19"/>
      <c r="M311" s="19"/>
    </row>
    <row r="312" spans="1:13" ht="15.75" customHeight="1" x14ac:dyDescent="0.2">
      <c r="A312" s="19"/>
      <c r="B312" s="19"/>
      <c r="C312" s="19"/>
      <c r="D312" s="19"/>
      <c r="E312" s="19"/>
      <c r="F312" s="19"/>
      <c r="G312" s="19"/>
      <c r="H312" s="19"/>
      <c r="I312" s="19"/>
      <c r="J312" s="19"/>
      <c r="K312" s="19"/>
      <c r="L312" s="19"/>
      <c r="M312" s="19"/>
    </row>
    <row r="313" spans="1:13" ht="15.75" customHeight="1" x14ac:dyDescent="0.2">
      <c r="A313" s="19"/>
      <c r="B313" s="19"/>
      <c r="C313" s="19"/>
      <c r="D313" s="19"/>
      <c r="E313" s="19"/>
      <c r="F313" s="19"/>
      <c r="G313" s="19"/>
      <c r="H313" s="19"/>
      <c r="I313" s="19"/>
      <c r="J313" s="19"/>
      <c r="K313" s="19"/>
      <c r="L313" s="19"/>
      <c r="M313" s="19"/>
    </row>
    <row r="314" spans="1:13" ht="15.75" customHeight="1" x14ac:dyDescent="0.2">
      <c r="A314" s="19"/>
      <c r="B314" s="19"/>
      <c r="C314" s="19"/>
      <c r="D314" s="19"/>
      <c r="E314" s="19"/>
      <c r="F314" s="19"/>
      <c r="G314" s="19"/>
      <c r="H314" s="19"/>
      <c r="I314" s="19"/>
      <c r="J314" s="19"/>
      <c r="K314" s="19"/>
      <c r="L314" s="19"/>
      <c r="M314" s="19"/>
    </row>
    <row r="315" spans="1:13" ht="15.75" customHeight="1" x14ac:dyDescent="0.2">
      <c r="A315" s="19"/>
      <c r="B315" s="19"/>
      <c r="C315" s="19"/>
      <c r="D315" s="19"/>
      <c r="E315" s="19"/>
      <c r="F315" s="19"/>
      <c r="G315" s="19"/>
      <c r="H315" s="19"/>
      <c r="I315" s="19"/>
      <c r="J315" s="19"/>
      <c r="K315" s="19"/>
      <c r="L315" s="19"/>
      <c r="M315" s="19"/>
    </row>
    <row r="316" spans="1:13" ht="15.75" customHeight="1" x14ac:dyDescent="0.2">
      <c r="A316" s="19"/>
      <c r="B316" s="19"/>
      <c r="C316" s="19"/>
      <c r="D316" s="19"/>
      <c r="E316" s="19"/>
      <c r="F316" s="19"/>
      <c r="G316" s="19"/>
      <c r="H316" s="19"/>
      <c r="I316" s="19"/>
      <c r="J316" s="19"/>
      <c r="K316" s="19"/>
      <c r="L316" s="19"/>
      <c r="M316" s="19"/>
    </row>
    <row r="317" spans="1:13" ht="15.75" customHeight="1" x14ac:dyDescent="0.2">
      <c r="A317" s="19"/>
      <c r="B317" s="19"/>
      <c r="C317" s="19"/>
      <c r="D317" s="19"/>
      <c r="E317" s="19"/>
      <c r="F317" s="19"/>
      <c r="G317" s="19"/>
      <c r="H317" s="19"/>
      <c r="I317" s="19"/>
      <c r="J317" s="19"/>
      <c r="K317" s="19"/>
      <c r="L317" s="19"/>
      <c r="M317" s="19"/>
    </row>
    <row r="318" spans="1:13" ht="15.75" customHeight="1" x14ac:dyDescent="0.2">
      <c r="A318" s="19"/>
      <c r="B318" s="19"/>
      <c r="C318" s="19"/>
      <c r="D318" s="19"/>
      <c r="E318" s="19"/>
      <c r="F318" s="19"/>
      <c r="G318" s="19"/>
      <c r="H318" s="19"/>
      <c r="I318" s="19"/>
      <c r="J318" s="19"/>
      <c r="K318" s="19"/>
      <c r="L318" s="19"/>
      <c r="M318" s="19"/>
    </row>
    <row r="319" spans="1:13" ht="15.75" customHeight="1" x14ac:dyDescent="0.2">
      <c r="A319" s="19"/>
      <c r="B319" s="19"/>
      <c r="C319" s="19"/>
      <c r="D319" s="19"/>
      <c r="E319" s="19"/>
      <c r="F319" s="19"/>
      <c r="G319" s="19"/>
      <c r="H319" s="19"/>
      <c r="I319" s="19"/>
      <c r="J319" s="19"/>
      <c r="K319" s="19"/>
      <c r="L319" s="19"/>
      <c r="M319" s="19"/>
    </row>
    <row r="320" spans="1:13" ht="15.75" customHeight="1" x14ac:dyDescent="0.2">
      <c r="A320" s="19"/>
      <c r="B320" s="19"/>
      <c r="C320" s="19"/>
      <c r="D320" s="19"/>
      <c r="E320" s="19"/>
      <c r="F320" s="19"/>
      <c r="G320" s="19"/>
      <c r="H320" s="19"/>
      <c r="I320" s="19"/>
      <c r="J320" s="19"/>
      <c r="K320" s="19"/>
      <c r="L320" s="19"/>
      <c r="M320" s="19"/>
    </row>
    <row r="321" spans="1:13" ht="15.75" customHeight="1" x14ac:dyDescent="0.2">
      <c r="A321" s="19"/>
      <c r="B321" s="19"/>
      <c r="C321" s="19"/>
      <c r="D321" s="19"/>
      <c r="E321" s="19"/>
      <c r="F321" s="19"/>
      <c r="G321" s="19"/>
      <c r="H321" s="19"/>
      <c r="I321" s="19"/>
      <c r="J321" s="19"/>
      <c r="K321" s="19"/>
      <c r="L321" s="19"/>
      <c r="M321" s="19"/>
    </row>
    <row r="322" spans="1:13" ht="15.75" customHeight="1" x14ac:dyDescent="0.2">
      <c r="A322" s="19"/>
      <c r="B322" s="19"/>
      <c r="C322" s="19"/>
      <c r="D322" s="19"/>
      <c r="E322" s="19"/>
      <c r="F322" s="19"/>
      <c r="G322" s="19"/>
      <c r="H322" s="19"/>
      <c r="I322" s="19"/>
      <c r="J322" s="19"/>
      <c r="K322" s="19"/>
      <c r="L322" s="19"/>
      <c r="M322" s="19"/>
    </row>
    <row r="323" spans="1:13" ht="15.75" customHeight="1" x14ac:dyDescent="0.2">
      <c r="A323" s="19"/>
      <c r="B323" s="19"/>
      <c r="C323" s="19"/>
      <c r="D323" s="19"/>
      <c r="E323" s="19"/>
      <c r="F323" s="19"/>
      <c r="G323" s="19"/>
      <c r="H323" s="19"/>
      <c r="I323" s="19"/>
      <c r="J323" s="19"/>
      <c r="K323" s="19"/>
      <c r="L323" s="19"/>
      <c r="M323" s="19"/>
    </row>
    <row r="324" spans="1:13" ht="15.75" customHeight="1" x14ac:dyDescent="0.2">
      <c r="A324" s="19"/>
      <c r="B324" s="19"/>
      <c r="C324" s="19"/>
      <c r="D324" s="19"/>
      <c r="E324" s="19"/>
      <c r="F324" s="19"/>
      <c r="G324" s="19"/>
      <c r="H324" s="19"/>
      <c r="I324" s="19"/>
      <c r="J324" s="19"/>
      <c r="K324" s="19"/>
      <c r="L324" s="19"/>
      <c r="M324" s="19"/>
    </row>
    <row r="325" spans="1:13" ht="15.75" customHeight="1" x14ac:dyDescent="0.2">
      <c r="A325" s="19"/>
      <c r="B325" s="19"/>
      <c r="C325" s="19"/>
      <c r="D325" s="19"/>
      <c r="E325" s="19"/>
      <c r="F325" s="19"/>
      <c r="G325" s="19"/>
      <c r="H325" s="19"/>
      <c r="I325" s="19"/>
      <c r="J325" s="19"/>
      <c r="K325" s="19"/>
      <c r="L325" s="19"/>
      <c r="M325" s="19"/>
    </row>
    <row r="326" spans="1:13" ht="15.75" customHeight="1" x14ac:dyDescent="0.2">
      <c r="A326" s="19"/>
      <c r="B326" s="19"/>
      <c r="C326" s="19"/>
      <c r="D326" s="19"/>
      <c r="E326" s="19"/>
      <c r="F326" s="19"/>
      <c r="G326" s="19"/>
      <c r="H326" s="19"/>
      <c r="I326" s="19"/>
      <c r="J326" s="19"/>
      <c r="K326" s="19"/>
      <c r="L326" s="19"/>
      <c r="M326" s="19"/>
    </row>
    <row r="327" spans="1:13" ht="15.75" customHeight="1" x14ac:dyDescent="0.2">
      <c r="A327" s="19"/>
      <c r="B327" s="19"/>
      <c r="C327" s="19"/>
      <c r="D327" s="19"/>
      <c r="E327" s="19"/>
      <c r="F327" s="19"/>
      <c r="G327" s="19"/>
      <c r="H327" s="19"/>
      <c r="I327" s="19"/>
      <c r="J327" s="19"/>
      <c r="K327" s="19"/>
      <c r="L327" s="19"/>
      <c r="M327" s="19"/>
    </row>
    <row r="328" spans="1:13" ht="15.75" customHeight="1" x14ac:dyDescent="0.2">
      <c r="A328" s="19"/>
      <c r="B328" s="19"/>
      <c r="C328" s="19"/>
      <c r="D328" s="19"/>
      <c r="E328" s="19"/>
      <c r="F328" s="19"/>
      <c r="G328" s="19"/>
      <c r="H328" s="19"/>
      <c r="I328" s="19"/>
      <c r="J328" s="19"/>
      <c r="K328" s="19"/>
      <c r="L328" s="19"/>
      <c r="M328" s="19"/>
    </row>
    <row r="329" spans="1:13" ht="15.75" customHeight="1" x14ac:dyDescent="0.2">
      <c r="A329" s="19"/>
      <c r="B329" s="19"/>
      <c r="C329" s="19"/>
      <c r="D329" s="19"/>
      <c r="E329" s="19"/>
      <c r="F329" s="19"/>
      <c r="G329" s="19"/>
      <c r="H329" s="19"/>
      <c r="I329" s="19"/>
      <c r="J329" s="19"/>
      <c r="K329" s="19"/>
      <c r="L329" s="19"/>
      <c r="M329" s="19"/>
    </row>
    <row r="330" spans="1:13" ht="15.75" customHeight="1" x14ac:dyDescent="0.2">
      <c r="A330" s="19"/>
      <c r="B330" s="19"/>
      <c r="C330" s="19"/>
      <c r="D330" s="19"/>
      <c r="E330" s="19"/>
      <c r="F330" s="19"/>
      <c r="G330" s="19"/>
      <c r="H330" s="19"/>
      <c r="I330" s="19"/>
      <c r="J330" s="19"/>
      <c r="K330" s="19"/>
      <c r="L330" s="19"/>
      <c r="M330" s="19"/>
    </row>
    <row r="331" spans="1:13" ht="15.75" customHeight="1" x14ac:dyDescent="0.2">
      <c r="A331" s="19"/>
      <c r="B331" s="19"/>
      <c r="C331" s="19"/>
      <c r="D331" s="19"/>
      <c r="E331" s="19"/>
      <c r="F331" s="19"/>
      <c r="G331" s="19"/>
      <c r="H331" s="19"/>
      <c r="I331" s="19"/>
      <c r="J331" s="19"/>
      <c r="K331" s="19"/>
      <c r="L331" s="19"/>
      <c r="M331" s="19"/>
    </row>
    <row r="332" spans="1:13" ht="15.75" customHeight="1" x14ac:dyDescent="0.2">
      <c r="A332" s="19"/>
      <c r="B332" s="19"/>
      <c r="C332" s="19"/>
      <c r="D332" s="19"/>
      <c r="E332" s="19"/>
      <c r="F332" s="19"/>
      <c r="G332" s="19"/>
      <c r="H332" s="19"/>
      <c r="I332" s="19"/>
      <c r="J332" s="19"/>
      <c r="K332" s="19"/>
      <c r="L332" s="19"/>
      <c r="M332" s="19"/>
    </row>
    <row r="333" spans="1:13" ht="15.75" customHeight="1" x14ac:dyDescent="0.2">
      <c r="A333" s="19"/>
      <c r="B333" s="19"/>
      <c r="C333" s="19"/>
      <c r="D333" s="19"/>
      <c r="E333" s="19"/>
      <c r="F333" s="19"/>
      <c r="G333" s="19"/>
      <c r="H333" s="19"/>
      <c r="I333" s="19"/>
      <c r="J333" s="19"/>
      <c r="K333" s="19"/>
      <c r="L333" s="19"/>
      <c r="M333" s="19"/>
    </row>
    <row r="334" spans="1:13" ht="15.75" customHeight="1" x14ac:dyDescent="0.2">
      <c r="A334" s="19"/>
      <c r="B334" s="19"/>
      <c r="C334" s="19"/>
      <c r="D334" s="19"/>
      <c r="E334" s="19"/>
      <c r="F334" s="19"/>
      <c r="G334" s="19"/>
      <c r="H334" s="19"/>
      <c r="I334" s="19"/>
      <c r="J334" s="19"/>
      <c r="K334" s="19"/>
      <c r="L334" s="19"/>
      <c r="M334" s="19"/>
    </row>
    <row r="335" spans="1:13" ht="15.75" customHeight="1" x14ac:dyDescent="0.2">
      <c r="A335" s="19"/>
      <c r="B335" s="19"/>
      <c r="C335" s="19"/>
      <c r="D335" s="19"/>
      <c r="E335" s="19"/>
      <c r="F335" s="19"/>
      <c r="G335" s="19"/>
      <c r="H335" s="19"/>
      <c r="I335" s="19"/>
      <c r="J335" s="19"/>
      <c r="K335" s="19"/>
      <c r="L335" s="19"/>
      <c r="M335" s="19"/>
    </row>
    <row r="336" spans="1:13" ht="15.75" customHeight="1" x14ac:dyDescent="0.2">
      <c r="A336" s="19"/>
      <c r="B336" s="19"/>
      <c r="C336" s="19"/>
      <c r="D336" s="19"/>
      <c r="E336" s="19"/>
      <c r="F336" s="19"/>
      <c r="G336" s="19"/>
      <c r="H336" s="19"/>
      <c r="I336" s="19"/>
      <c r="J336" s="19"/>
      <c r="K336" s="19"/>
      <c r="L336" s="19"/>
      <c r="M336" s="19"/>
    </row>
    <row r="337" spans="1:13" ht="15.75" customHeight="1" x14ac:dyDescent="0.2">
      <c r="A337" s="19"/>
      <c r="B337" s="19"/>
      <c r="C337" s="19"/>
      <c r="D337" s="19"/>
      <c r="E337" s="19"/>
      <c r="F337" s="19"/>
      <c r="G337" s="19"/>
      <c r="H337" s="19"/>
      <c r="I337" s="19"/>
      <c r="J337" s="19"/>
      <c r="K337" s="19"/>
      <c r="L337" s="19"/>
      <c r="M337" s="19"/>
    </row>
    <row r="338" spans="1:13" ht="15.75" customHeight="1" x14ac:dyDescent="0.2">
      <c r="A338" s="19"/>
      <c r="B338" s="19"/>
      <c r="C338" s="19"/>
      <c r="D338" s="19"/>
      <c r="E338" s="19"/>
      <c r="F338" s="19"/>
      <c r="G338" s="19"/>
      <c r="H338" s="19"/>
      <c r="I338" s="19"/>
      <c r="J338" s="19"/>
      <c r="K338" s="19"/>
      <c r="L338" s="19"/>
      <c r="M338" s="19"/>
    </row>
    <row r="339" spans="1:13" ht="15.75" customHeight="1" x14ac:dyDescent="0.2">
      <c r="A339" s="19"/>
      <c r="B339" s="19"/>
      <c r="C339" s="19"/>
      <c r="D339" s="19"/>
      <c r="E339" s="19"/>
      <c r="F339" s="19"/>
      <c r="G339" s="19"/>
      <c r="H339" s="19"/>
      <c r="I339" s="19"/>
      <c r="J339" s="19"/>
      <c r="K339" s="19"/>
      <c r="L339" s="19"/>
      <c r="M339" s="19"/>
    </row>
    <row r="340" spans="1:13" ht="15.75" customHeight="1" x14ac:dyDescent="0.2">
      <c r="A340" s="19"/>
      <c r="B340" s="19"/>
      <c r="C340" s="19"/>
      <c r="D340" s="19"/>
      <c r="E340" s="19"/>
      <c r="F340" s="19"/>
      <c r="G340" s="19"/>
      <c r="H340" s="19"/>
      <c r="I340" s="19"/>
      <c r="J340" s="19"/>
      <c r="K340" s="19"/>
      <c r="L340" s="19"/>
      <c r="M340" s="19"/>
    </row>
    <row r="341" spans="1:13" ht="15.75" customHeight="1" x14ac:dyDescent="0.2">
      <c r="A341" s="19"/>
      <c r="B341" s="19"/>
      <c r="C341" s="19"/>
      <c r="D341" s="19"/>
      <c r="E341" s="19"/>
      <c r="F341" s="19"/>
      <c r="G341" s="19"/>
      <c r="H341" s="19"/>
      <c r="I341" s="19"/>
      <c r="J341" s="19"/>
      <c r="K341" s="19"/>
      <c r="L341" s="19"/>
      <c r="M341" s="19"/>
    </row>
    <row r="342" spans="1:13" ht="15.75" customHeight="1" x14ac:dyDescent="0.2">
      <c r="A342" s="19"/>
      <c r="B342" s="19"/>
      <c r="C342" s="19"/>
      <c r="D342" s="19"/>
      <c r="E342" s="19"/>
      <c r="F342" s="19"/>
      <c r="G342" s="19"/>
      <c r="H342" s="19"/>
      <c r="I342" s="19"/>
      <c r="J342" s="19"/>
      <c r="K342" s="19"/>
      <c r="L342" s="19"/>
      <c r="M342" s="19"/>
    </row>
    <row r="343" spans="1:13" ht="15.75" customHeight="1" x14ac:dyDescent="0.2">
      <c r="A343" s="19"/>
      <c r="B343" s="19"/>
      <c r="C343" s="19"/>
      <c r="D343" s="19"/>
      <c r="E343" s="19"/>
      <c r="F343" s="19"/>
      <c r="G343" s="19"/>
      <c r="H343" s="19"/>
      <c r="I343" s="19"/>
      <c r="J343" s="19"/>
      <c r="K343" s="19"/>
      <c r="L343" s="19"/>
      <c r="M343" s="19"/>
    </row>
    <row r="344" spans="1:13" ht="15.75" customHeight="1" x14ac:dyDescent="0.2">
      <c r="A344" s="19"/>
      <c r="B344" s="19"/>
      <c r="C344" s="19"/>
      <c r="D344" s="19"/>
      <c r="E344" s="19"/>
      <c r="F344" s="19"/>
      <c r="G344" s="19"/>
      <c r="H344" s="19"/>
      <c r="I344" s="19"/>
      <c r="J344" s="19"/>
      <c r="K344" s="19"/>
      <c r="L344" s="19"/>
      <c r="M344" s="19"/>
    </row>
    <row r="345" spans="1:13" ht="15.75" customHeight="1" x14ac:dyDescent="0.2">
      <c r="A345" s="19"/>
      <c r="B345" s="19"/>
      <c r="C345" s="19"/>
      <c r="D345" s="19"/>
      <c r="E345" s="19"/>
      <c r="F345" s="19"/>
      <c r="G345" s="19"/>
      <c r="H345" s="19"/>
      <c r="I345" s="19"/>
      <c r="J345" s="19"/>
      <c r="K345" s="19"/>
      <c r="L345" s="19"/>
      <c r="M345" s="19"/>
    </row>
    <row r="346" spans="1:13" ht="15.75" customHeight="1" x14ac:dyDescent="0.2">
      <c r="A346" s="19"/>
      <c r="B346" s="19"/>
      <c r="C346" s="19"/>
      <c r="D346" s="19"/>
      <c r="E346" s="19"/>
      <c r="F346" s="19"/>
      <c r="G346" s="19"/>
      <c r="H346" s="19"/>
      <c r="I346" s="19"/>
      <c r="J346" s="19"/>
      <c r="K346" s="19"/>
      <c r="L346" s="19"/>
      <c r="M346" s="19"/>
    </row>
    <row r="347" spans="1:13" ht="15.75" customHeight="1" x14ac:dyDescent="0.2">
      <c r="A347" s="19"/>
      <c r="B347" s="19"/>
      <c r="C347" s="19"/>
      <c r="D347" s="19"/>
      <c r="E347" s="19"/>
      <c r="F347" s="19"/>
      <c r="G347" s="19"/>
      <c r="H347" s="19"/>
      <c r="I347" s="19"/>
      <c r="J347" s="19"/>
      <c r="K347" s="19"/>
      <c r="L347" s="19"/>
      <c r="M347" s="19"/>
    </row>
    <row r="348" spans="1:13" ht="15.75" customHeight="1" x14ac:dyDescent="0.2">
      <c r="A348" s="19"/>
      <c r="B348" s="19"/>
      <c r="C348" s="19"/>
      <c r="D348" s="19"/>
      <c r="E348" s="19"/>
      <c r="F348" s="19"/>
      <c r="G348" s="19"/>
      <c r="H348" s="19"/>
      <c r="I348" s="19"/>
      <c r="J348" s="19"/>
      <c r="K348" s="19"/>
      <c r="L348" s="19"/>
      <c r="M348" s="19"/>
    </row>
    <row r="349" spans="1:13" ht="15.75" customHeight="1" x14ac:dyDescent="0.2">
      <c r="A349" s="19"/>
      <c r="B349" s="19"/>
      <c r="C349" s="19"/>
      <c r="D349" s="19"/>
      <c r="E349" s="19"/>
      <c r="F349" s="19"/>
      <c r="G349" s="19"/>
      <c r="H349" s="19"/>
      <c r="I349" s="19"/>
      <c r="J349" s="19"/>
      <c r="K349" s="19"/>
      <c r="L349" s="19"/>
      <c r="M349" s="19"/>
    </row>
    <row r="350" spans="1:13" ht="15.75" customHeight="1" x14ac:dyDescent="0.2">
      <c r="A350" s="19"/>
      <c r="B350" s="19"/>
      <c r="C350" s="19"/>
      <c r="D350" s="19"/>
      <c r="E350" s="19"/>
      <c r="F350" s="19"/>
      <c r="G350" s="19"/>
      <c r="H350" s="19"/>
      <c r="I350" s="19"/>
      <c r="J350" s="19"/>
      <c r="K350" s="19"/>
      <c r="L350" s="19"/>
      <c r="M350" s="19"/>
    </row>
    <row r="351" spans="1:13" ht="15.75" customHeight="1" x14ac:dyDescent="0.2">
      <c r="A351" s="19"/>
      <c r="B351" s="19"/>
      <c r="C351" s="19"/>
      <c r="D351" s="19"/>
      <c r="E351" s="19"/>
      <c r="F351" s="19"/>
      <c r="G351" s="19"/>
      <c r="H351" s="19"/>
      <c r="I351" s="19"/>
      <c r="J351" s="19"/>
      <c r="K351" s="19"/>
      <c r="L351" s="19"/>
      <c r="M351" s="19"/>
    </row>
    <row r="352" spans="1:13" ht="15.75" customHeight="1" x14ac:dyDescent="0.2">
      <c r="A352" s="19"/>
      <c r="B352" s="19"/>
      <c r="C352" s="19"/>
      <c r="D352" s="19"/>
      <c r="E352" s="19"/>
      <c r="F352" s="19"/>
      <c r="G352" s="19"/>
      <c r="H352" s="19"/>
      <c r="I352" s="19"/>
      <c r="J352" s="19"/>
      <c r="K352" s="19"/>
      <c r="L352" s="19"/>
      <c r="M352" s="19"/>
    </row>
    <row r="353" spans="1:13" ht="15.75" customHeight="1" x14ac:dyDescent="0.2">
      <c r="A353" s="19"/>
      <c r="B353" s="19"/>
      <c r="C353" s="19"/>
      <c r="D353" s="19"/>
      <c r="E353" s="19"/>
      <c r="F353" s="19"/>
      <c r="G353" s="19"/>
      <c r="H353" s="19"/>
      <c r="I353" s="19"/>
      <c r="J353" s="19"/>
      <c r="K353" s="19"/>
      <c r="L353" s="19"/>
      <c r="M353" s="19"/>
    </row>
    <row r="354" spans="1:13" ht="15.75" customHeight="1" x14ac:dyDescent="0.2">
      <c r="A354" s="19"/>
      <c r="B354" s="19"/>
      <c r="C354" s="19"/>
      <c r="D354" s="19"/>
      <c r="E354" s="19"/>
      <c r="F354" s="19"/>
      <c r="G354" s="19"/>
      <c r="H354" s="19"/>
      <c r="I354" s="19"/>
      <c r="J354" s="19"/>
      <c r="K354" s="19"/>
      <c r="L354" s="19"/>
      <c r="M354" s="19"/>
    </row>
    <row r="355" spans="1:13" ht="15.75" customHeight="1" x14ac:dyDescent="0.2">
      <c r="A355" s="19"/>
      <c r="B355" s="19"/>
      <c r="C355" s="19"/>
      <c r="D355" s="19"/>
      <c r="E355" s="19"/>
      <c r="F355" s="19"/>
      <c r="G355" s="19"/>
      <c r="H355" s="19"/>
      <c r="I355" s="19"/>
      <c r="J355" s="19"/>
      <c r="K355" s="19"/>
      <c r="L355" s="19"/>
      <c r="M355" s="19"/>
    </row>
    <row r="356" spans="1:13" ht="15.75" customHeight="1" x14ac:dyDescent="0.2">
      <c r="A356" s="19"/>
      <c r="B356" s="19"/>
      <c r="C356" s="19"/>
      <c r="D356" s="19"/>
      <c r="E356" s="19"/>
      <c r="F356" s="19"/>
      <c r="G356" s="19"/>
      <c r="H356" s="19"/>
      <c r="I356" s="19"/>
      <c r="J356" s="19"/>
      <c r="K356" s="19"/>
      <c r="L356" s="19"/>
      <c r="M356" s="19"/>
    </row>
    <row r="357" spans="1:13" ht="15.75" customHeight="1" x14ac:dyDescent="0.2">
      <c r="A357" s="19"/>
      <c r="B357" s="19"/>
      <c r="C357" s="19"/>
      <c r="D357" s="19"/>
      <c r="E357" s="19"/>
      <c r="F357" s="19"/>
      <c r="G357" s="19"/>
      <c r="H357" s="19"/>
      <c r="I357" s="19"/>
      <c r="J357" s="19"/>
      <c r="K357" s="19"/>
      <c r="L357" s="19"/>
      <c r="M357" s="19"/>
    </row>
    <row r="358" spans="1:13" ht="15.75" customHeight="1" x14ac:dyDescent="0.2">
      <c r="A358" s="19"/>
      <c r="B358" s="19"/>
      <c r="C358" s="19"/>
      <c r="D358" s="19"/>
      <c r="E358" s="19"/>
      <c r="F358" s="19"/>
      <c r="G358" s="19"/>
      <c r="H358" s="19"/>
      <c r="I358" s="19"/>
      <c r="J358" s="19"/>
      <c r="K358" s="19"/>
      <c r="L358" s="19"/>
      <c r="M358" s="19"/>
    </row>
    <row r="359" spans="1:13" ht="15.75" customHeight="1" x14ac:dyDescent="0.2">
      <c r="A359" s="19"/>
      <c r="B359" s="19"/>
      <c r="C359" s="19"/>
      <c r="D359" s="19"/>
      <c r="E359" s="19"/>
      <c r="F359" s="19"/>
      <c r="G359" s="19"/>
      <c r="H359" s="19"/>
      <c r="I359" s="19"/>
      <c r="J359" s="19"/>
      <c r="K359" s="19"/>
      <c r="L359" s="19"/>
      <c r="M359" s="19"/>
    </row>
    <row r="360" spans="1:13" ht="15.75" customHeight="1" x14ac:dyDescent="0.2">
      <c r="A360" s="19"/>
      <c r="B360" s="19"/>
      <c r="C360" s="19"/>
      <c r="D360" s="19"/>
      <c r="E360" s="19"/>
      <c r="F360" s="19"/>
      <c r="G360" s="19"/>
      <c r="H360" s="19"/>
      <c r="I360" s="19"/>
      <c r="J360" s="19"/>
      <c r="K360" s="19"/>
      <c r="L360" s="19"/>
      <c r="M360" s="19"/>
    </row>
    <row r="361" spans="1:13" ht="15.75" customHeight="1" x14ac:dyDescent="0.2">
      <c r="A361" s="19"/>
      <c r="B361" s="19"/>
      <c r="C361" s="19"/>
      <c r="D361" s="19"/>
      <c r="E361" s="19"/>
      <c r="F361" s="19"/>
      <c r="G361" s="19"/>
      <c r="H361" s="19"/>
      <c r="I361" s="19"/>
      <c r="J361" s="19"/>
      <c r="K361" s="19"/>
      <c r="L361" s="19"/>
      <c r="M361" s="19"/>
    </row>
    <row r="362" spans="1:13" ht="15.75" customHeight="1" x14ac:dyDescent="0.2">
      <c r="A362" s="19"/>
      <c r="B362" s="19"/>
      <c r="C362" s="19"/>
      <c r="D362" s="19"/>
      <c r="E362" s="19"/>
      <c r="F362" s="19"/>
      <c r="G362" s="19"/>
      <c r="H362" s="19"/>
      <c r="I362" s="19"/>
      <c r="J362" s="19"/>
      <c r="K362" s="19"/>
      <c r="L362" s="19"/>
      <c r="M362" s="19"/>
    </row>
    <row r="363" spans="1:13" ht="15.75" customHeight="1" x14ac:dyDescent="0.2">
      <c r="A363" s="19"/>
      <c r="B363" s="19"/>
      <c r="C363" s="19"/>
      <c r="D363" s="19"/>
      <c r="E363" s="19"/>
      <c r="F363" s="19"/>
      <c r="G363" s="19"/>
      <c r="H363" s="19"/>
      <c r="I363" s="19"/>
      <c r="J363" s="19"/>
      <c r="K363" s="19"/>
      <c r="L363" s="19"/>
      <c r="M363" s="19"/>
    </row>
    <row r="364" spans="1:13" ht="15.75" customHeight="1" x14ac:dyDescent="0.2">
      <c r="A364" s="19"/>
      <c r="B364" s="19"/>
      <c r="C364" s="19"/>
      <c r="D364" s="19"/>
      <c r="E364" s="19"/>
      <c r="F364" s="19"/>
      <c r="G364" s="19"/>
      <c r="H364" s="19"/>
      <c r="I364" s="19"/>
      <c r="J364" s="19"/>
      <c r="K364" s="19"/>
      <c r="L364" s="19"/>
      <c r="M364" s="19"/>
    </row>
    <row r="365" spans="1:13" ht="15.75" customHeight="1" x14ac:dyDescent="0.2">
      <c r="A365" s="19"/>
      <c r="B365" s="19"/>
      <c r="C365" s="19"/>
      <c r="D365" s="19"/>
      <c r="E365" s="19"/>
      <c r="F365" s="19"/>
      <c r="G365" s="19"/>
      <c r="H365" s="19"/>
      <c r="I365" s="19"/>
      <c r="J365" s="19"/>
      <c r="K365" s="19"/>
      <c r="L365" s="19"/>
      <c r="M365" s="19"/>
    </row>
    <row r="366" spans="1:13" ht="15.75" customHeight="1" x14ac:dyDescent="0.2">
      <c r="A366" s="19"/>
      <c r="B366" s="19"/>
      <c r="C366" s="19"/>
      <c r="D366" s="19"/>
      <c r="E366" s="19"/>
      <c r="F366" s="19"/>
      <c r="G366" s="19"/>
      <c r="H366" s="19"/>
      <c r="I366" s="19"/>
      <c r="J366" s="19"/>
      <c r="K366" s="19"/>
      <c r="L366" s="19"/>
      <c r="M366" s="19"/>
    </row>
    <row r="367" spans="1:13" ht="15.75" customHeight="1" x14ac:dyDescent="0.2">
      <c r="A367" s="19"/>
      <c r="B367" s="19"/>
      <c r="C367" s="19"/>
      <c r="D367" s="19"/>
      <c r="E367" s="19"/>
      <c r="F367" s="19"/>
      <c r="G367" s="19"/>
      <c r="H367" s="19"/>
      <c r="I367" s="19"/>
      <c r="J367" s="19"/>
      <c r="K367" s="19"/>
      <c r="L367" s="19"/>
      <c r="M367" s="19"/>
    </row>
    <row r="368" spans="1:13" ht="15.75" customHeight="1" x14ac:dyDescent="0.2">
      <c r="A368" s="19"/>
      <c r="B368" s="19"/>
      <c r="C368" s="19"/>
      <c r="D368" s="19"/>
      <c r="E368" s="19"/>
      <c r="F368" s="19"/>
      <c r="G368" s="19"/>
      <c r="H368" s="19"/>
      <c r="I368" s="19"/>
      <c r="J368" s="19"/>
      <c r="K368" s="19"/>
      <c r="L368" s="19"/>
      <c r="M368" s="19"/>
    </row>
    <row r="369" spans="1:13" ht="15.75" customHeight="1" x14ac:dyDescent="0.2">
      <c r="A369" s="19"/>
      <c r="B369" s="19"/>
      <c r="C369" s="19"/>
      <c r="D369" s="19"/>
      <c r="E369" s="19"/>
      <c r="F369" s="19"/>
      <c r="G369" s="19"/>
      <c r="H369" s="19"/>
      <c r="I369" s="19"/>
      <c r="J369" s="19"/>
      <c r="K369" s="19"/>
      <c r="L369" s="19"/>
      <c r="M369" s="19"/>
    </row>
    <row r="370" spans="1:13" ht="15.75" customHeight="1" x14ac:dyDescent="0.2">
      <c r="A370" s="19"/>
      <c r="B370" s="19"/>
      <c r="C370" s="19"/>
      <c r="D370" s="19"/>
      <c r="E370" s="19"/>
      <c r="F370" s="19"/>
      <c r="G370" s="19"/>
      <c r="H370" s="19"/>
      <c r="I370" s="19"/>
      <c r="J370" s="19"/>
      <c r="K370" s="19"/>
      <c r="L370" s="19"/>
      <c r="M370" s="19"/>
    </row>
    <row r="371" spans="1:13" ht="15.75" customHeight="1" x14ac:dyDescent="0.2">
      <c r="A371" s="19"/>
      <c r="B371" s="19"/>
      <c r="C371" s="19"/>
      <c r="D371" s="19"/>
      <c r="E371" s="19"/>
      <c r="F371" s="19"/>
      <c r="G371" s="19"/>
      <c r="H371" s="19"/>
      <c r="I371" s="19"/>
      <c r="J371" s="19"/>
      <c r="K371" s="19"/>
      <c r="L371" s="19"/>
      <c r="M371" s="19"/>
    </row>
    <row r="372" spans="1:13" ht="15.75" customHeight="1" x14ac:dyDescent="0.2">
      <c r="A372" s="19"/>
      <c r="B372" s="19"/>
      <c r="C372" s="19"/>
      <c r="D372" s="19"/>
      <c r="E372" s="19"/>
      <c r="F372" s="19"/>
      <c r="G372" s="19"/>
      <c r="H372" s="19"/>
      <c r="I372" s="19"/>
      <c r="J372" s="19"/>
      <c r="K372" s="19"/>
      <c r="L372" s="19"/>
      <c r="M372" s="19"/>
    </row>
    <row r="373" spans="1:13" ht="15.75" customHeight="1" x14ac:dyDescent="0.2">
      <c r="A373" s="19"/>
      <c r="B373" s="19"/>
      <c r="C373" s="19"/>
      <c r="D373" s="19"/>
      <c r="E373" s="19"/>
      <c r="F373" s="19"/>
      <c r="G373" s="19"/>
      <c r="H373" s="19"/>
      <c r="I373" s="19"/>
      <c r="J373" s="19"/>
      <c r="K373" s="19"/>
      <c r="L373" s="19"/>
      <c r="M373" s="19"/>
    </row>
    <row r="374" spans="1:13" ht="15.75" customHeight="1" x14ac:dyDescent="0.2">
      <c r="A374" s="19"/>
      <c r="B374" s="19"/>
      <c r="C374" s="19"/>
      <c r="D374" s="19"/>
      <c r="E374" s="19"/>
      <c r="F374" s="19"/>
      <c r="G374" s="19"/>
      <c r="H374" s="19"/>
      <c r="I374" s="19"/>
      <c r="J374" s="19"/>
      <c r="K374" s="19"/>
      <c r="L374" s="19"/>
      <c r="M374" s="19"/>
    </row>
    <row r="375" spans="1:13" ht="15.75" customHeight="1" x14ac:dyDescent="0.2">
      <c r="A375" s="19"/>
      <c r="B375" s="19"/>
      <c r="C375" s="19"/>
      <c r="D375" s="19"/>
      <c r="E375" s="19"/>
      <c r="F375" s="19"/>
      <c r="G375" s="19"/>
      <c r="H375" s="19"/>
      <c r="I375" s="19"/>
      <c r="J375" s="19"/>
      <c r="K375" s="19"/>
      <c r="L375" s="19"/>
      <c r="M375" s="19"/>
    </row>
    <row r="376" spans="1:13" ht="15.75" customHeight="1" x14ac:dyDescent="0.2">
      <c r="A376" s="19"/>
      <c r="B376" s="19"/>
      <c r="C376" s="19"/>
      <c r="D376" s="19"/>
      <c r="E376" s="19"/>
      <c r="F376" s="19"/>
      <c r="G376" s="19"/>
      <c r="H376" s="19"/>
      <c r="I376" s="19"/>
      <c r="J376" s="19"/>
      <c r="K376" s="19"/>
      <c r="L376" s="19"/>
      <c r="M376" s="19"/>
    </row>
    <row r="377" spans="1:13" ht="15.75" customHeight="1" x14ac:dyDescent="0.2">
      <c r="A377" s="19"/>
      <c r="B377" s="19"/>
      <c r="C377" s="19"/>
      <c r="D377" s="19"/>
      <c r="E377" s="19"/>
      <c r="F377" s="19"/>
      <c r="G377" s="19"/>
      <c r="H377" s="19"/>
      <c r="I377" s="19"/>
      <c r="J377" s="19"/>
      <c r="K377" s="19"/>
      <c r="L377" s="19"/>
      <c r="M377" s="19"/>
    </row>
    <row r="378" spans="1:13" ht="15.75" customHeight="1" x14ac:dyDescent="0.2">
      <c r="A378" s="19"/>
      <c r="B378" s="19"/>
      <c r="C378" s="19"/>
      <c r="D378" s="19"/>
      <c r="E378" s="19"/>
      <c r="F378" s="19"/>
      <c r="G378" s="19"/>
      <c r="H378" s="19"/>
      <c r="I378" s="19"/>
      <c r="J378" s="19"/>
      <c r="K378" s="19"/>
      <c r="L378" s="19"/>
      <c r="M378" s="19"/>
    </row>
    <row r="379" spans="1:13" ht="15.75" customHeight="1" x14ac:dyDescent="0.2">
      <c r="A379" s="19"/>
      <c r="B379" s="19"/>
      <c r="C379" s="19"/>
      <c r="D379" s="19"/>
      <c r="E379" s="19"/>
      <c r="F379" s="19"/>
      <c r="G379" s="19"/>
      <c r="H379" s="19"/>
      <c r="I379" s="19"/>
      <c r="J379" s="19"/>
      <c r="K379" s="19"/>
      <c r="L379" s="19"/>
      <c r="M379" s="19"/>
    </row>
    <row r="380" spans="1:13" ht="15.75" customHeight="1" x14ac:dyDescent="0.2">
      <c r="A380" s="19"/>
      <c r="B380" s="19"/>
      <c r="C380" s="19"/>
      <c r="D380" s="19"/>
      <c r="E380" s="19"/>
      <c r="F380" s="19"/>
      <c r="G380" s="19"/>
      <c r="H380" s="19"/>
      <c r="I380" s="19"/>
      <c r="J380" s="19"/>
      <c r="K380" s="19"/>
      <c r="L380" s="19"/>
      <c r="M380" s="19"/>
    </row>
    <row r="381" spans="1:13" ht="15.75" customHeight="1" x14ac:dyDescent="0.2">
      <c r="A381" s="19"/>
      <c r="B381" s="19"/>
      <c r="C381" s="19"/>
      <c r="D381" s="19"/>
      <c r="E381" s="19"/>
      <c r="F381" s="19"/>
      <c r="G381" s="19"/>
      <c r="H381" s="19"/>
      <c r="I381" s="19"/>
      <c r="J381" s="19"/>
      <c r="K381" s="19"/>
      <c r="L381" s="19"/>
      <c r="M381" s="19"/>
    </row>
    <row r="382" spans="1:13" ht="15.75" customHeight="1" x14ac:dyDescent="0.2">
      <c r="A382" s="19"/>
      <c r="B382" s="19"/>
      <c r="C382" s="19"/>
      <c r="D382" s="19"/>
      <c r="E382" s="19"/>
      <c r="F382" s="19"/>
      <c r="G382" s="19"/>
      <c r="H382" s="19"/>
      <c r="I382" s="19"/>
      <c r="J382" s="19"/>
      <c r="K382" s="19"/>
      <c r="L382" s="19"/>
      <c r="M382" s="19"/>
    </row>
    <row r="383" spans="1:13" ht="15.75" customHeight="1" x14ac:dyDescent="0.2">
      <c r="A383" s="19"/>
      <c r="B383" s="19"/>
      <c r="C383" s="19"/>
      <c r="D383" s="19"/>
      <c r="E383" s="19"/>
      <c r="F383" s="19"/>
      <c r="G383" s="19"/>
      <c r="H383" s="19"/>
      <c r="I383" s="19"/>
      <c r="J383" s="19"/>
      <c r="K383" s="19"/>
      <c r="L383" s="19"/>
      <c r="M383" s="19"/>
    </row>
    <row r="384" spans="1:13" ht="15.75" customHeight="1" x14ac:dyDescent="0.2">
      <c r="A384" s="19"/>
      <c r="B384" s="19"/>
      <c r="C384" s="19"/>
      <c r="D384" s="19"/>
      <c r="E384" s="19"/>
      <c r="F384" s="19"/>
      <c r="G384" s="19"/>
      <c r="H384" s="19"/>
      <c r="I384" s="19"/>
      <c r="J384" s="19"/>
      <c r="K384" s="19"/>
      <c r="L384" s="19"/>
      <c r="M384" s="19"/>
    </row>
    <row r="385" spans="1:13" ht="15.75" customHeight="1" x14ac:dyDescent="0.2">
      <c r="A385" s="19"/>
      <c r="B385" s="19"/>
      <c r="C385" s="19"/>
      <c r="D385" s="19"/>
      <c r="E385" s="19"/>
      <c r="F385" s="19"/>
      <c r="G385" s="19"/>
      <c r="H385" s="19"/>
      <c r="I385" s="19"/>
      <c r="J385" s="19"/>
      <c r="K385" s="19"/>
      <c r="L385" s="19"/>
      <c r="M385" s="19"/>
    </row>
    <row r="386" spans="1:13" ht="15.75" customHeight="1" x14ac:dyDescent="0.2">
      <c r="A386" s="19"/>
      <c r="B386" s="19"/>
      <c r="C386" s="19"/>
      <c r="D386" s="19"/>
      <c r="E386" s="19"/>
      <c r="F386" s="19"/>
      <c r="G386" s="19"/>
      <c r="H386" s="19"/>
      <c r="I386" s="19"/>
      <c r="J386" s="19"/>
      <c r="K386" s="19"/>
      <c r="L386" s="19"/>
      <c r="M386" s="19"/>
    </row>
    <row r="387" spans="1:13" ht="15.75" customHeight="1" x14ac:dyDescent="0.2">
      <c r="A387" s="19"/>
      <c r="B387" s="19"/>
      <c r="C387" s="19"/>
      <c r="D387" s="19"/>
      <c r="E387" s="19"/>
      <c r="F387" s="19"/>
      <c r="G387" s="19"/>
      <c r="H387" s="19"/>
      <c r="I387" s="19"/>
      <c r="J387" s="19"/>
      <c r="K387" s="19"/>
      <c r="L387" s="19"/>
      <c r="M387" s="19"/>
    </row>
    <row r="388" spans="1:13" ht="15.75" customHeight="1" x14ac:dyDescent="0.2">
      <c r="A388" s="19"/>
      <c r="B388" s="19"/>
      <c r="C388" s="19"/>
      <c r="D388" s="19"/>
      <c r="E388" s="19"/>
      <c r="F388" s="19"/>
      <c r="G388" s="19"/>
      <c r="H388" s="19"/>
      <c r="I388" s="19"/>
      <c r="J388" s="19"/>
      <c r="K388" s="19"/>
      <c r="L388" s="19"/>
      <c r="M388" s="19"/>
    </row>
    <row r="389" spans="1:13" ht="15.75" customHeight="1" x14ac:dyDescent="0.2">
      <c r="A389" s="19"/>
      <c r="B389" s="19"/>
      <c r="C389" s="19"/>
      <c r="D389" s="19"/>
      <c r="E389" s="19"/>
      <c r="F389" s="19"/>
      <c r="G389" s="19"/>
      <c r="H389" s="19"/>
      <c r="I389" s="19"/>
      <c r="J389" s="19"/>
      <c r="K389" s="19"/>
      <c r="L389" s="19"/>
      <c r="M389" s="19"/>
    </row>
    <row r="390" spans="1:13" ht="15.75" customHeight="1" x14ac:dyDescent="0.2">
      <c r="A390" s="19"/>
      <c r="B390" s="19"/>
      <c r="C390" s="19"/>
      <c r="D390" s="19"/>
      <c r="E390" s="19"/>
      <c r="F390" s="19"/>
      <c r="G390" s="19"/>
      <c r="H390" s="19"/>
      <c r="I390" s="19"/>
      <c r="J390" s="19"/>
      <c r="K390" s="19"/>
      <c r="L390" s="19"/>
      <c r="M390" s="19"/>
    </row>
    <row r="391" spans="1:13" ht="15.75" customHeight="1" x14ac:dyDescent="0.2">
      <c r="A391" s="19"/>
      <c r="B391" s="19"/>
      <c r="C391" s="19"/>
      <c r="D391" s="19"/>
      <c r="E391" s="19"/>
      <c r="F391" s="19"/>
      <c r="G391" s="19"/>
      <c r="H391" s="19"/>
      <c r="I391" s="19"/>
      <c r="J391" s="19"/>
      <c r="K391" s="19"/>
      <c r="L391" s="19"/>
      <c r="M391" s="19"/>
    </row>
    <row r="392" spans="1:13" ht="15.75" customHeight="1" x14ac:dyDescent="0.2">
      <c r="A392" s="19"/>
      <c r="B392" s="19"/>
      <c r="C392" s="19"/>
      <c r="D392" s="19"/>
      <c r="E392" s="19"/>
      <c r="F392" s="19"/>
      <c r="G392" s="19"/>
      <c r="H392" s="19"/>
      <c r="I392" s="19"/>
      <c r="J392" s="19"/>
      <c r="K392" s="19"/>
      <c r="L392" s="19"/>
      <c r="M392" s="19"/>
    </row>
    <row r="393" spans="1:13" ht="15.75" customHeight="1" x14ac:dyDescent="0.2">
      <c r="A393" s="19"/>
      <c r="B393" s="19"/>
      <c r="C393" s="19"/>
      <c r="D393" s="19"/>
      <c r="E393" s="19"/>
      <c r="F393" s="19"/>
      <c r="G393" s="19"/>
      <c r="H393" s="19"/>
      <c r="I393" s="19"/>
      <c r="J393" s="19"/>
      <c r="K393" s="19"/>
      <c r="L393" s="19"/>
      <c r="M393" s="19"/>
    </row>
    <row r="394" spans="1:13" ht="15.75" customHeight="1" x14ac:dyDescent="0.2">
      <c r="A394" s="19"/>
      <c r="B394" s="19"/>
      <c r="C394" s="19"/>
      <c r="D394" s="19"/>
      <c r="E394" s="19"/>
      <c r="F394" s="19"/>
      <c r="G394" s="19"/>
      <c r="H394" s="19"/>
      <c r="I394" s="19"/>
      <c r="J394" s="19"/>
      <c r="K394" s="19"/>
      <c r="L394" s="19"/>
      <c r="M394" s="19"/>
    </row>
    <row r="395" spans="1:13" ht="15.75" customHeight="1" x14ac:dyDescent="0.2">
      <c r="A395" s="19"/>
      <c r="B395" s="19"/>
      <c r="C395" s="19"/>
      <c r="D395" s="19"/>
      <c r="E395" s="19"/>
      <c r="F395" s="19"/>
      <c r="G395" s="19"/>
      <c r="H395" s="19"/>
      <c r="I395" s="19"/>
      <c r="J395" s="19"/>
      <c r="K395" s="19"/>
      <c r="L395" s="19"/>
      <c r="M395" s="19"/>
    </row>
    <row r="396" spans="1:13" ht="15.75" customHeight="1" x14ac:dyDescent="0.2">
      <c r="A396" s="19"/>
      <c r="B396" s="19"/>
      <c r="C396" s="19"/>
      <c r="D396" s="19"/>
      <c r="E396" s="19"/>
      <c r="F396" s="19"/>
      <c r="G396" s="19"/>
      <c r="H396" s="19"/>
      <c r="I396" s="19"/>
      <c r="J396" s="19"/>
      <c r="K396" s="19"/>
      <c r="L396" s="19"/>
      <c r="M396" s="19"/>
    </row>
    <row r="397" spans="1:13" ht="15.75" customHeight="1" x14ac:dyDescent="0.2">
      <c r="A397" s="19"/>
      <c r="B397" s="19"/>
      <c r="C397" s="19"/>
      <c r="D397" s="19"/>
      <c r="E397" s="19"/>
      <c r="F397" s="19"/>
      <c r="G397" s="19"/>
      <c r="H397" s="19"/>
      <c r="I397" s="19"/>
      <c r="J397" s="19"/>
      <c r="K397" s="19"/>
      <c r="L397" s="19"/>
      <c r="M397" s="19"/>
    </row>
    <row r="398" spans="1:13" ht="15.75" customHeight="1" x14ac:dyDescent="0.2">
      <c r="A398" s="19"/>
      <c r="B398" s="19"/>
      <c r="C398" s="19"/>
      <c r="D398" s="19"/>
      <c r="E398" s="19"/>
      <c r="F398" s="19"/>
      <c r="G398" s="19"/>
      <c r="H398" s="19"/>
      <c r="I398" s="19"/>
      <c r="J398" s="19"/>
      <c r="K398" s="19"/>
      <c r="L398" s="19"/>
      <c r="M398" s="19"/>
    </row>
    <row r="399" spans="1:13" ht="15.75" customHeight="1" x14ac:dyDescent="0.2">
      <c r="A399" s="19"/>
      <c r="B399" s="19"/>
      <c r="C399" s="19"/>
      <c r="D399" s="19"/>
      <c r="E399" s="19"/>
      <c r="F399" s="19"/>
      <c r="G399" s="19"/>
      <c r="H399" s="19"/>
      <c r="I399" s="19"/>
      <c r="J399" s="19"/>
      <c r="K399" s="19"/>
      <c r="L399" s="19"/>
      <c r="M399" s="19"/>
    </row>
    <row r="400" spans="1:13" ht="15.75" customHeight="1" x14ac:dyDescent="0.2">
      <c r="A400" s="19"/>
      <c r="B400" s="19"/>
      <c r="C400" s="19"/>
      <c r="D400" s="19"/>
      <c r="E400" s="19"/>
      <c r="F400" s="19"/>
      <c r="G400" s="19"/>
      <c r="H400" s="19"/>
      <c r="I400" s="19"/>
      <c r="J400" s="19"/>
      <c r="K400" s="19"/>
      <c r="L400" s="19"/>
      <c r="M400" s="19"/>
    </row>
    <row r="401" spans="1:13" ht="15.75" customHeight="1" x14ac:dyDescent="0.2">
      <c r="A401" s="19"/>
      <c r="B401" s="19"/>
      <c r="C401" s="19"/>
      <c r="D401" s="19"/>
      <c r="E401" s="19"/>
      <c r="F401" s="19"/>
      <c r="G401" s="19"/>
      <c r="H401" s="19"/>
      <c r="I401" s="19"/>
      <c r="J401" s="19"/>
      <c r="K401" s="19"/>
      <c r="L401" s="19"/>
      <c r="M401" s="19"/>
    </row>
    <row r="402" spans="1:13" ht="15.75" customHeight="1" x14ac:dyDescent="0.2">
      <c r="A402" s="19"/>
      <c r="B402" s="19"/>
      <c r="C402" s="19"/>
      <c r="D402" s="19"/>
      <c r="E402" s="19"/>
      <c r="F402" s="19"/>
      <c r="G402" s="19"/>
      <c r="H402" s="19"/>
      <c r="I402" s="19"/>
      <c r="J402" s="19"/>
      <c r="K402" s="19"/>
      <c r="L402" s="19"/>
      <c r="M402" s="19"/>
    </row>
    <row r="403" spans="1:13" ht="15.75" customHeight="1" x14ac:dyDescent="0.2">
      <c r="A403" s="19"/>
      <c r="B403" s="19"/>
      <c r="C403" s="19"/>
      <c r="D403" s="19"/>
      <c r="E403" s="19"/>
      <c r="F403" s="19"/>
      <c r="G403" s="19"/>
      <c r="H403" s="19"/>
      <c r="I403" s="19"/>
      <c r="J403" s="19"/>
      <c r="K403" s="19"/>
      <c r="L403" s="19"/>
      <c r="M403" s="19"/>
    </row>
    <row r="404" spans="1:13" ht="15.75" customHeight="1" x14ac:dyDescent="0.2">
      <c r="A404" s="19"/>
      <c r="B404" s="19"/>
      <c r="C404" s="19"/>
      <c r="D404" s="19"/>
      <c r="E404" s="19"/>
      <c r="F404" s="19"/>
      <c r="G404" s="19"/>
      <c r="H404" s="19"/>
      <c r="I404" s="19"/>
      <c r="J404" s="19"/>
      <c r="K404" s="19"/>
      <c r="L404" s="19"/>
      <c r="M404" s="19"/>
    </row>
    <row r="405" spans="1:13" ht="15.75" customHeight="1" x14ac:dyDescent="0.2">
      <c r="A405" s="19"/>
      <c r="B405" s="19"/>
      <c r="C405" s="19"/>
      <c r="D405" s="19"/>
      <c r="E405" s="19"/>
      <c r="F405" s="19"/>
      <c r="G405" s="19"/>
      <c r="H405" s="19"/>
      <c r="I405" s="19"/>
      <c r="J405" s="19"/>
      <c r="K405" s="19"/>
      <c r="L405" s="19"/>
      <c r="M405" s="19"/>
    </row>
    <row r="406" spans="1:13" ht="15.75" customHeight="1" x14ac:dyDescent="0.2">
      <c r="A406" s="19"/>
      <c r="B406" s="19"/>
      <c r="C406" s="19"/>
      <c r="D406" s="19"/>
      <c r="E406" s="19"/>
      <c r="F406" s="19"/>
      <c r="G406" s="19"/>
      <c r="H406" s="19"/>
      <c r="I406" s="19"/>
      <c r="J406" s="19"/>
      <c r="K406" s="19"/>
      <c r="L406" s="19"/>
      <c r="M406" s="19"/>
    </row>
    <row r="407" spans="1:13" ht="15.75" customHeight="1" x14ac:dyDescent="0.2">
      <c r="A407" s="19"/>
      <c r="B407" s="19"/>
      <c r="C407" s="19"/>
      <c r="D407" s="19"/>
      <c r="E407" s="19"/>
      <c r="F407" s="19"/>
      <c r="G407" s="19"/>
      <c r="H407" s="19"/>
      <c r="I407" s="19"/>
      <c r="J407" s="19"/>
      <c r="K407" s="19"/>
      <c r="L407" s="19"/>
      <c r="M407" s="19"/>
    </row>
    <row r="408" spans="1:13" ht="15.75" customHeight="1" x14ac:dyDescent="0.2">
      <c r="A408" s="19"/>
      <c r="B408" s="19"/>
      <c r="C408" s="19"/>
      <c r="D408" s="19"/>
      <c r="E408" s="19"/>
      <c r="F408" s="19"/>
      <c r="G408" s="19"/>
      <c r="H408" s="19"/>
      <c r="I408" s="19"/>
      <c r="J408" s="19"/>
      <c r="K408" s="19"/>
      <c r="L408" s="19"/>
      <c r="M408" s="19"/>
    </row>
    <row r="409" spans="1:13" ht="15.75" customHeight="1" x14ac:dyDescent="0.2">
      <c r="A409" s="19"/>
      <c r="B409" s="19"/>
      <c r="C409" s="19"/>
      <c r="D409" s="19"/>
      <c r="E409" s="19"/>
      <c r="F409" s="19"/>
      <c r="G409" s="19"/>
      <c r="H409" s="19"/>
      <c r="I409" s="19"/>
      <c r="J409" s="19"/>
      <c r="K409" s="19"/>
      <c r="L409" s="19"/>
      <c r="M409" s="19"/>
    </row>
    <row r="410" spans="1:13" ht="15.75" customHeight="1" x14ac:dyDescent="0.2">
      <c r="A410" s="19"/>
      <c r="B410" s="19"/>
      <c r="C410" s="19"/>
      <c r="D410" s="19"/>
      <c r="E410" s="19"/>
      <c r="F410" s="19"/>
      <c r="G410" s="19"/>
      <c r="H410" s="19"/>
      <c r="I410" s="19"/>
      <c r="J410" s="19"/>
      <c r="K410" s="19"/>
      <c r="L410" s="19"/>
      <c r="M410" s="19"/>
    </row>
    <row r="411" spans="1:13" ht="15.75" customHeight="1" x14ac:dyDescent="0.2">
      <c r="A411" s="19"/>
      <c r="B411" s="19"/>
      <c r="C411" s="19"/>
      <c r="D411" s="19"/>
      <c r="E411" s="19"/>
      <c r="F411" s="19"/>
      <c r="G411" s="19"/>
      <c r="H411" s="19"/>
      <c r="I411" s="19"/>
      <c r="J411" s="19"/>
      <c r="K411" s="19"/>
      <c r="L411" s="19"/>
      <c r="M411" s="19"/>
    </row>
    <row r="412" spans="1:13" ht="15.75" customHeight="1" x14ac:dyDescent="0.2">
      <c r="A412" s="19"/>
      <c r="B412" s="19"/>
      <c r="C412" s="19"/>
      <c r="D412" s="19"/>
      <c r="E412" s="19"/>
      <c r="F412" s="19"/>
      <c r="G412" s="19"/>
      <c r="H412" s="19"/>
      <c r="I412" s="19"/>
      <c r="J412" s="19"/>
      <c r="K412" s="19"/>
      <c r="L412" s="19"/>
      <c r="M412" s="19"/>
    </row>
    <row r="413" spans="1:13" ht="15.75" customHeight="1" x14ac:dyDescent="0.2">
      <c r="A413" s="19"/>
      <c r="B413" s="19"/>
      <c r="C413" s="19"/>
      <c r="D413" s="19"/>
      <c r="E413" s="19"/>
      <c r="F413" s="19"/>
      <c r="G413" s="19"/>
      <c r="H413" s="19"/>
      <c r="I413" s="19"/>
      <c r="J413" s="19"/>
      <c r="K413" s="19"/>
      <c r="L413" s="19"/>
      <c r="M413" s="19"/>
    </row>
    <row r="414" spans="1:13" ht="15.75" customHeight="1" x14ac:dyDescent="0.2">
      <c r="A414" s="19"/>
      <c r="B414" s="19"/>
      <c r="C414" s="19"/>
      <c r="D414" s="19"/>
      <c r="E414" s="19"/>
      <c r="F414" s="19"/>
      <c r="G414" s="19"/>
      <c r="H414" s="19"/>
      <c r="I414" s="19"/>
      <c r="J414" s="19"/>
      <c r="K414" s="19"/>
      <c r="L414" s="19"/>
      <c r="M414" s="19"/>
    </row>
    <row r="415" spans="1:13" ht="15.75" customHeight="1" x14ac:dyDescent="0.2">
      <c r="A415" s="19"/>
      <c r="B415" s="19"/>
      <c r="C415" s="19"/>
      <c r="D415" s="19"/>
      <c r="E415" s="19"/>
      <c r="F415" s="19"/>
      <c r="G415" s="19"/>
      <c r="H415" s="19"/>
      <c r="I415" s="19"/>
      <c r="J415" s="19"/>
      <c r="K415" s="19"/>
      <c r="L415" s="19"/>
      <c r="M415" s="19"/>
    </row>
    <row r="416" spans="1:13" ht="15.75" customHeight="1" x14ac:dyDescent="0.2">
      <c r="A416" s="19"/>
      <c r="B416" s="19"/>
      <c r="C416" s="19"/>
      <c r="D416" s="19"/>
      <c r="E416" s="19"/>
      <c r="F416" s="19"/>
      <c r="G416" s="19"/>
      <c r="H416" s="19"/>
      <c r="I416" s="19"/>
      <c r="J416" s="19"/>
      <c r="K416" s="19"/>
      <c r="L416" s="19"/>
      <c r="M416" s="19"/>
    </row>
    <row r="417" spans="1:13" ht="15.75" customHeight="1" x14ac:dyDescent="0.2">
      <c r="A417" s="19"/>
      <c r="B417" s="19"/>
      <c r="C417" s="19"/>
      <c r="D417" s="19"/>
      <c r="E417" s="19"/>
      <c r="F417" s="19"/>
      <c r="G417" s="19"/>
      <c r="H417" s="19"/>
      <c r="I417" s="19"/>
      <c r="J417" s="19"/>
      <c r="K417" s="19"/>
      <c r="L417" s="19"/>
      <c r="M417" s="19"/>
    </row>
    <row r="418" spans="1:13" ht="15.75" customHeight="1" x14ac:dyDescent="0.2">
      <c r="A418" s="19"/>
      <c r="B418" s="19"/>
      <c r="C418" s="19"/>
      <c r="D418" s="19"/>
      <c r="E418" s="19"/>
      <c r="F418" s="19"/>
      <c r="G418" s="19"/>
      <c r="H418" s="19"/>
      <c r="I418" s="19"/>
      <c r="J418" s="19"/>
      <c r="K418" s="19"/>
      <c r="L418" s="19"/>
      <c r="M418" s="19"/>
    </row>
    <row r="419" spans="1:13" ht="15.75" customHeight="1" x14ac:dyDescent="0.2">
      <c r="A419" s="19"/>
      <c r="B419" s="19"/>
      <c r="C419" s="19"/>
      <c r="D419" s="19"/>
      <c r="E419" s="19"/>
      <c r="F419" s="19"/>
      <c r="G419" s="19"/>
      <c r="H419" s="19"/>
      <c r="I419" s="19"/>
      <c r="J419" s="19"/>
      <c r="K419" s="19"/>
      <c r="L419" s="19"/>
      <c r="M419" s="19"/>
    </row>
    <row r="420" spans="1:13" ht="15.75" customHeight="1" x14ac:dyDescent="0.2">
      <c r="A420" s="19"/>
      <c r="B420" s="19"/>
      <c r="C420" s="19"/>
      <c r="D420" s="19"/>
      <c r="E420" s="19"/>
      <c r="F420" s="19"/>
      <c r="G420" s="19"/>
      <c r="H420" s="19"/>
      <c r="I420" s="19"/>
      <c r="J420" s="19"/>
      <c r="K420" s="19"/>
      <c r="L420" s="19"/>
      <c r="M420" s="19"/>
    </row>
    <row r="421" spans="1:13" ht="15.75" customHeight="1" x14ac:dyDescent="0.2">
      <c r="A421" s="19"/>
      <c r="B421" s="19"/>
      <c r="C421" s="19"/>
      <c r="D421" s="19"/>
      <c r="E421" s="19"/>
      <c r="F421" s="19"/>
      <c r="G421" s="19"/>
      <c r="H421" s="19"/>
      <c r="I421" s="19"/>
      <c r="J421" s="19"/>
      <c r="K421" s="19"/>
      <c r="L421" s="19"/>
      <c r="M421" s="19"/>
    </row>
    <row r="422" spans="1:13" ht="15.75" customHeight="1" x14ac:dyDescent="0.2">
      <c r="A422" s="19"/>
      <c r="B422" s="19"/>
      <c r="C422" s="19"/>
      <c r="D422" s="19"/>
      <c r="E422" s="19"/>
      <c r="F422" s="19"/>
      <c r="G422" s="19"/>
      <c r="H422" s="19"/>
      <c r="I422" s="19"/>
      <c r="J422" s="19"/>
      <c r="K422" s="19"/>
      <c r="L422" s="19"/>
      <c r="M422" s="19"/>
    </row>
    <row r="423" spans="1:13" ht="15.75" customHeight="1" x14ac:dyDescent="0.2">
      <c r="A423" s="19"/>
      <c r="B423" s="19"/>
      <c r="C423" s="19"/>
      <c r="D423" s="19"/>
      <c r="E423" s="19"/>
      <c r="F423" s="19"/>
      <c r="G423" s="19"/>
      <c r="H423" s="19"/>
      <c r="I423" s="19"/>
      <c r="J423" s="19"/>
      <c r="K423" s="19"/>
      <c r="L423" s="19"/>
      <c r="M423" s="19"/>
    </row>
    <row r="424" spans="1:13" ht="15.75" customHeight="1" x14ac:dyDescent="0.2">
      <c r="A424" s="19"/>
      <c r="B424" s="19"/>
      <c r="C424" s="19"/>
      <c r="D424" s="19"/>
      <c r="E424" s="19"/>
      <c r="F424" s="19"/>
      <c r="G424" s="19"/>
      <c r="H424" s="19"/>
      <c r="I424" s="19"/>
      <c r="J424" s="19"/>
      <c r="K424" s="19"/>
      <c r="L424" s="19"/>
      <c r="M424" s="19"/>
    </row>
    <row r="425" spans="1:13" ht="15.75" customHeight="1" x14ac:dyDescent="0.2">
      <c r="A425" s="19"/>
      <c r="B425" s="19"/>
      <c r="C425" s="19"/>
      <c r="D425" s="19"/>
      <c r="E425" s="19"/>
      <c r="F425" s="19"/>
      <c r="G425" s="19"/>
      <c r="H425" s="19"/>
      <c r="I425" s="19"/>
      <c r="J425" s="19"/>
      <c r="K425" s="19"/>
      <c r="L425" s="19"/>
      <c r="M425" s="19"/>
    </row>
    <row r="426" spans="1:13" ht="15.75" customHeight="1" x14ac:dyDescent="0.2">
      <c r="A426" s="19"/>
      <c r="B426" s="19"/>
      <c r="C426" s="19"/>
      <c r="D426" s="19"/>
      <c r="E426" s="19"/>
      <c r="F426" s="19"/>
      <c r="G426" s="19"/>
      <c r="H426" s="19"/>
      <c r="I426" s="19"/>
      <c r="J426" s="19"/>
      <c r="K426" s="19"/>
      <c r="L426" s="19"/>
      <c r="M426" s="19"/>
    </row>
    <row r="427" spans="1:13" ht="15.75" customHeight="1" x14ac:dyDescent="0.2">
      <c r="A427" s="19"/>
      <c r="B427" s="19"/>
      <c r="C427" s="19"/>
      <c r="D427" s="19"/>
      <c r="E427" s="19"/>
      <c r="F427" s="19"/>
      <c r="G427" s="19"/>
      <c r="H427" s="19"/>
      <c r="I427" s="19"/>
      <c r="J427" s="19"/>
      <c r="K427" s="19"/>
      <c r="L427" s="19"/>
      <c r="M427" s="19"/>
    </row>
    <row r="428" spans="1:13" ht="15.75" customHeight="1" x14ac:dyDescent="0.2">
      <c r="A428" s="19"/>
      <c r="B428" s="19"/>
      <c r="C428" s="19"/>
      <c r="D428" s="19"/>
      <c r="E428" s="19"/>
      <c r="F428" s="19"/>
      <c r="G428" s="19"/>
      <c r="H428" s="19"/>
      <c r="I428" s="19"/>
      <c r="J428" s="19"/>
      <c r="K428" s="19"/>
      <c r="L428" s="19"/>
      <c r="M428" s="19"/>
    </row>
    <row r="429" spans="1:13" ht="15.75" customHeight="1" x14ac:dyDescent="0.2">
      <c r="A429" s="19"/>
      <c r="B429" s="19"/>
      <c r="C429" s="19"/>
      <c r="D429" s="19"/>
      <c r="E429" s="19"/>
      <c r="F429" s="19"/>
      <c r="G429" s="19"/>
      <c r="H429" s="19"/>
      <c r="I429" s="19"/>
      <c r="J429" s="19"/>
      <c r="K429" s="19"/>
      <c r="L429" s="19"/>
      <c r="M429" s="19"/>
    </row>
    <row r="430" spans="1:13" ht="15.75" customHeight="1" x14ac:dyDescent="0.2">
      <c r="A430" s="19"/>
      <c r="B430" s="19"/>
      <c r="C430" s="19"/>
      <c r="D430" s="19"/>
      <c r="E430" s="19"/>
      <c r="F430" s="19"/>
      <c r="G430" s="19"/>
      <c r="H430" s="19"/>
      <c r="I430" s="19"/>
      <c r="J430" s="19"/>
      <c r="K430" s="19"/>
      <c r="L430" s="19"/>
      <c r="M430" s="19"/>
    </row>
    <row r="431" spans="1:13" ht="15.75" customHeight="1" x14ac:dyDescent="0.2">
      <c r="A431" s="19"/>
      <c r="B431" s="19"/>
      <c r="C431" s="19"/>
      <c r="D431" s="19"/>
      <c r="E431" s="19"/>
      <c r="F431" s="19"/>
      <c r="G431" s="19"/>
      <c r="H431" s="19"/>
      <c r="I431" s="19"/>
      <c r="J431" s="19"/>
      <c r="K431" s="19"/>
      <c r="L431" s="19"/>
      <c r="M431" s="19"/>
    </row>
    <row r="432" spans="1:13" ht="15.75" customHeight="1" x14ac:dyDescent="0.2">
      <c r="A432" s="19"/>
      <c r="B432" s="19"/>
      <c r="C432" s="19"/>
      <c r="D432" s="19"/>
      <c r="E432" s="19"/>
      <c r="F432" s="19"/>
      <c r="G432" s="19"/>
      <c r="H432" s="19"/>
      <c r="I432" s="19"/>
      <c r="J432" s="19"/>
      <c r="K432" s="19"/>
      <c r="L432" s="19"/>
      <c r="M432" s="19"/>
    </row>
    <row r="433" spans="1:13" ht="15.75" customHeight="1" x14ac:dyDescent="0.2">
      <c r="A433" s="19"/>
      <c r="B433" s="19"/>
      <c r="C433" s="19"/>
      <c r="D433" s="19"/>
      <c r="E433" s="19"/>
      <c r="F433" s="19"/>
      <c r="G433" s="19"/>
      <c r="H433" s="19"/>
      <c r="I433" s="19"/>
      <c r="J433" s="19"/>
      <c r="K433" s="19"/>
      <c r="L433" s="19"/>
      <c r="M433" s="19"/>
    </row>
    <row r="434" spans="1:13" ht="15.75" customHeight="1" x14ac:dyDescent="0.2">
      <c r="A434" s="19"/>
      <c r="B434" s="19"/>
      <c r="C434" s="19"/>
      <c r="D434" s="19"/>
      <c r="E434" s="19"/>
      <c r="F434" s="19"/>
      <c r="G434" s="19"/>
      <c r="H434" s="19"/>
      <c r="I434" s="19"/>
      <c r="J434" s="19"/>
      <c r="K434" s="19"/>
      <c r="L434" s="19"/>
      <c r="M434" s="19"/>
    </row>
    <row r="435" spans="1:13" ht="15.75" customHeight="1" x14ac:dyDescent="0.2">
      <c r="A435" s="19"/>
      <c r="B435" s="19"/>
      <c r="C435" s="19"/>
      <c r="D435" s="19"/>
      <c r="E435" s="19"/>
      <c r="F435" s="19"/>
      <c r="G435" s="19"/>
      <c r="H435" s="19"/>
      <c r="I435" s="19"/>
      <c r="J435" s="19"/>
      <c r="K435" s="19"/>
      <c r="L435" s="19"/>
      <c r="M435" s="19"/>
    </row>
    <row r="436" spans="1:13" ht="15.75" customHeight="1" x14ac:dyDescent="0.2">
      <c r="A436" s="19"/>
      <c r="B436" s="19"/>
      <c r="C436" s="19"/>
      <c r="D436" s="19"/>
      <c r="E436" s="19"/>
      <c r="F436" s="19"/>
      <c r="G436" s="19"/>
      <c r="H436" s="19"/>
      <c r="I436" s="19"/>
      <c r="J436" s="19"/>
      <c r="K436" s="19"/>
      <c r="L436" s="19"/>
      <c r="M436" s="19"/>
    </row>
    <row r="437" spans="1:13" ht="15.75" customHeight="1" x14ac:dyDescent="0.2">
      <c r="A437" s="19"/>
      <c r="B437" s="19"/>
      <c r="C437" s="19"/>
      <c r="D437" s="19"/>
      <c r="E437" s="19"/>
      <c r="F437" s="19"/>
      <c r="G437" s="19"/>
      <c r="H437" s="19"/>
      <c r="I437" s="19"/>
      <c r="J437" s="19"/>
      <c r="K437" s="19"/>
      <c r="L437" s="19"/>
      <c r="M437" s="19"/>
    </row>
    <row r="438" spans="1:13" ht="15.75" customHeight="1" x14ac:dyDescent="0.2">
      <c r="A438" s="19"/>
      <c r="B438" s="19"/>
      <c r="C438" s="19"/>
      <c r="D438" s="19"/>
      <c r="E438" s="19"/>
      <c r="F438" s="19"/>
      <c r="G438" s="19"/>
      <c r="H438" s="19"/>
      <c r="I438" s="19"/>
      <c r="J438" s="19"/>
      <c r="K438" s="19"/>
      <c r="L438" s="19"/>
      <c r="M438" s="19"/>
    </row>
    <row r="439" spans="1:13" ht="15.75" customHeight="1" x14ac:dyDescent="0.2">
      <c r="A439" s="19"/>
      <c r="B439" s="19"/>
      <c r="C439" s="19"/>
      <c r="D439" s="19"/>
      <c r="E439" s="19"/>
      <c r="F439" s="19"/>
      <c r="G439" s="19"/>
      <c r="H439" s="19"/>
      <c r="I439" s="19"/>
      <c r="J439" s="19"/>
      <c r="K439" s="19"/>
      <c r="L439" s="19"/>
      <c r="M439" s="19"/>
    </row>
    <row r="440" spans="1:13" ht="15.75" customHeight="1" x14ac:dyDescent="0.2">
      <c r="A440" s="19"/>
      <c r="B440" s="19"/>
      <c r="C440" s="19"/>
      <c r="D440" s="19"/>
      <c r="E440" s="19"/>
      <c r="F440" s="19"/>
      <c r="G440" s="19"/>
      <c r="H440" s="19"/>
      <c r="I440" s="19"/>
      <c r="J440" s="19"/>
      <c r="K440" s="19"/>
      <c r="L440" s="19"/>
      <c r="M440" s="19"/>
    </row>
    <row r="441" spans="1:13" ht="15.75" customHeight="1" x14ac:dyDescent="0.2">
      <c r="A441" s="19"/>
      <c r="B441" s="19"/>
      <c r="C441" s="19"/>
      <c r="D441" s="19"/>
      <c r="E441" s="19"/>
      <c r="F441" s="19"/>
      <c r="G441" s="19"/>
      <c r="H441" s="19"/>
      <c r="I441" s="19"/>
      <c r="J441" s="19"/>
      <c r="K441" s="19"/>
      <c r="L441" s="19"/>
      <c r="M441" s="19"/>
    </row>
    <row r="442" spans="1:13" ht="15.75" customHeight="1" x14ac:dyDescent="0.2">
      <c r="A442" s="19"/>
      <c r="B442" s="19"/>
      <c r="C442" s="19"/>
      <c r="D442" s="19"/>
      <c r="E442" s="19"/>
      <c r="F442" s="19"/>
      <c r="G442" s="19"/>
      <c r="H442" s="19"/>
      <c r="I442" s="19"/>
      <c r="J442" s="19"/>
      <c r="K442" s="19"/>
      <c r="L442" s="19"/>
      <c r="M442" s="19"/>
    </row>
    <row r="443" spans="1:13" ht="15.75" customHeight="1" x14ac:dyDescent="0.2">
      <c r="A443" s="19"/>
      <c r="B443" s="19"/>
      <c r="C443" s="19"/>
      <c r="D443" s="19"/>
      <c r="E443" s="19"/>
      <c r="F443" s="19"/>
      <c r="G443" s="19"/>
      <c r="H443" s="19"/>
      <c r="I443" s="19"/>
      <c r="J443" s="19"/>
      <c r="K443" s="19"/>
      <c r="L443" s="19"/>
      <c r="M443" s="19"/>
    </row>
    <row r="444" spans="1:13" ht="15.75" customHeight="1" x14ac:dyDescent="0.2">
      <c r="A444" s="19"/>
      <c r="B444" s="19"/>
      <c r="C444" s="19"/>
      <c r="D444" s="19"/>
      <c r="E444" s="19"/>
      <c r="F444" s="19"/>
      <c r="G444" s="19"/>
      <c r="H444" s="19"/>
      <c r="I444" s="19"/>
      <c r="J444" s="19"/>
      <c r="K444" s="19"/>
      <c r="L444" s="19"/>
      <c r="M444" s="19"/>
    </row>
    <row r="445" spans="1:13" ht="15.75" customHeight="1" x14ac:dyDescent="0.2">
      <c r="A445" s="19"/>
      <c r="B445" s="19"/>
      <c r="C445" s="19"/>
      <c r="D445" s="19"/>
      <c r="E445" s="19"/>
      <c r="F445" s="19"/>
      <c r="G445" s="19"/>
      <c r="H445" s="19"/>
      <c r="I445" s="19"/>
      <c r="J445" s="19"/>
      <c r="K445" s="19"/>
      <c r="L445" s="19"/>
      <c r="M445" s="19"/>
    </row>
    <row r="446" spans="1:13" ht="15.75" customHeight="1" x14ac:dyDescent="0.2">
      <c r="A446" s="19"/>
      <c r="B446" s="19"/>
      <c r="C446" s="19"/>
      <c r="D446" s="19"/>
      <c r="E446" s="19"/>
      <c r="F446" s="19"/>
      <c r="G446" s="19"/>
      <c r="H446" s="19"/>
      <c r="I446" s="19"/>
      <c r="J446" s="19"/>
      <c r="K446" s="19"/>
      <c r="L446" s="19"/>
      <c r="M446" s="19"/>
    </row>
    <row r="447" spans="1:13" ht="15.75" customHeight="1" x14ac:dyDescent="0.2">
      <c r="A447" s="19"/>
      <c r="B447" s="19"/>
      <c r="C447" s="19"/>
      <c r="D447" s="19"/>
      <c r="E447" s="19"/>
      <c r="F447" s="19"/>
      <c r="G447" s="19"/>
      <c r="H447" s="19"/>
      <c r="I447" s="19"/>
      <c r="J447" s="19"/>
      <c r="K447" s="19"/>
      <c r="L447" s="19"/>
      <c r="M447" s="19"/>
    </row>
    <row r="448" spans="1:13" ht="15.75" customHeight="1" x14ac:dyDescent="0.2">
      <c r="A448" s="19"/>
      <c r="B448" s="19"/>
      <c r="C448" s="19"/>
      <c r="D448" s="19"/>
      <c r="E448" s="19"/>
      <c r="F448" s="19"/>
      <c r="G448" s="19"/>
      <c r="H448" s="19"/>
      <c r="I448" s="19"/>
      <c r="J448" s="19"/>
      <c r="K448" s="19"/>
      <c r="L448" s="19"/>
      <c r="M448" s="19"/>
    </row>
    <row r="449" spans="1:13" ht="15.75" customHeight="1" x14ac:dyDescent="0.2">
      <c r="A449" s="19"/>
      <c r="B449" s="19"/>
      <c r="C449" s="19"/>
      <c r="D449" s="19"/>
      <c r="E449" s="19"/>
      <c r="F449" s="19"/>
      <c r="G449" s="19"/>
      <c r="H449" s="19"/>
      <c r="I449" s="19"/>
      <c r="J449" s="19"/>
      <c r="K449" s="19"/>
      <c r="L449" s="19"/>
      <c r="M449" s="19"/>
    </row>
    <row r="450" spans="1:13" ht="15.75" customHeight="1" x14ac:dyDescent="0.2">
      <c r="A450" s="19"/>
      <c r="B450" s="19"/>
      <c r="C450" s="19"/>
      <c r="D450" s="19"/>
      <c r="E450" s="19"/>
      <c r="F450" s="19"/>
      <c r="G450" s="19"/>
      <c r="H450" s="19"/>
      <c r="I450" s="19"/>
      <c r="J450" s="19"/>
      <c r="K450" s="19"/>
      <c r="L450" s="19"/>
      <c r="M450" s="19"/>
    </row>
    <row r="451" spans="1:13" ht="15.75" customHeight="1" x14ac:dyDescent="0.2">
      <c r="A451" s="19"/>
      <c r="B451" s="19"/>
      <c r="C451" s="19"/>
      <c r="D451" s="19"/>
      <c r="E451" s="19"/>
      <c r="F451" s="19"/>
      <c r="G451" s="19"/>
      <c r="H451" s="19"/>
      <c r="I451" s="19"/>
      <c r="J451" s="19"/>
      <c r="K451" s="19"/>
      <c r="L451" s="19"/>
      <c r="M451" s="19"/>
    </row>
    <row r="452" spans="1:13" ht="15.75" customHeight="1" x14ac:dyDescent="0.2">
      <c r="A452" s="19"/>
      <c r="B452" s="19"/>
      <c r="C452" s="19"/>
      <c r="D452" s="19"/>
      <c r="E452" s="19"/>
      <c r="F452" s="19"/>
      <c r="G452" s="19"/>
      <c r="H452" s="19"/>
      <c r="I452" s="19"/>
      <c r="J452" s="19"/>
      <c r="K452" s="19"/>
      <c r="L452" s="19"/>
      <c r="M452" s="19"/>
    </row>
    <row r="453" spans="1:13" ht="15.75" customHeight="1" x14ac:dyDescent="0.2">
      <c r="A453" s="19"/>
      <c r="B453" s="19"/>
      <c r="C453" s="19"/>
      <c r="D453" s="19"/>
      <c r="E453" s="19"/>
      <c r="F453" s="19"/>
      <c r="G453" s="19"/>
      <c r="H453" s="19"/>
      <c r="I453" s="19"/>
      <c r="J453" s="19"/>
      <c r="K453" s="19"/>
      <c r="L453" s="19"/>
      <c r="M453" s="19"/>
    </row>
    <row r="454" spans="1:13" ht="15.75" customHeight="1" x14ac:dyDescent="0.2">
      <c r="A454" s="19"/>
      <c r="B454" s="19"/>
      <c r="C454" s="19"/>
      <c r="D454" s="19"/>
      <c r="E454" s="19"/>
      <c r="F454" s="19"/>
      <c r="G454" s="19"/>
      <c r="H454" s="19"/>
      <c r="I454" s="19"/>
      <c r="J454" s="19"/>
      <c r="K454" s="19"/>
      <c r="L454" s="19"/>
      <c r="M454" s="19"/>
    </row>
    <row r="455" spans="1:13" ht="15.75" customHeight="1" x14ac:dyDescent="0.2">
      <c r="A455" s="19"/>
      <c r="B455" s="19"/>
      <c r="C455" s="19"/>
      <c r="D455" s="19"/>
      <c r="E455" s="19"/>
      <c r="F455" s="19"/>
      <c r="G455" s="19"/>
      <c r="H455" s="19"/>
      <c r="I455" s="19"/>
      <c r="J455" s="19"/>
      <c r="K455" s="19"/>
      <c r="L455" s="19"/>
      <c r="M455" s="19"/>
    </row>
    <row r="456" spans="1:13" ht="15.75" customHeight="1" x14ac:dyDescent="0.2">
      <c r="A456" s="19"/>
      <c r="B456" s="19"/>
      <c r="C456" s="19"/>
      <c r="D456" s="19"/>
      <c r="E456" s="19"/>
      <c r="F456" s="19"/>
      <c r="G456" s="19"/>
      <c r="H456" s="19"/>
      <c r="I456" s="19"/>
      <c r="J456" s="19"/>
      <c r="K456" s="19"/>
      <c r="L456" s="19"/>
      <c r="M456" s="19"/>
    </row>
    <row r="457" spans="1:13" ht="15.75" customHeight="1" x14ac:dyDescent="0.2">
      <c r="A457" s="19"/>
      <c r="B457" s="19"/>
      <c r="C457" s="19"/>
      <c r="D457" s="19"/>
      <c r="E457" s="19"/>
      <c r="F457" s="19"/>
      <c r="G457" s="19"/>
      <c r="H457" s="19"/>
      <c r="I457" s="19"/>
      <c r="J457" s="19"/>
      <c r="K457" s="19"/>
      <c r="L457" s="19"/>
      <c r="M457" s="19"/>
    </row>
    <row r="458" spans="1:13" ht="15.75" customHeight="1" x14ac:dyDescent="0.2">
      <c r="A458" s="19"/>
      <c r="B458" s="19"/>
      <c r="C458" s="19"/>
      <c r="D458" s="19"/>
      <c r="E458" s="19"/>
      <c r="F458" s="19"/>
      <c r="G458" s="19"/>
      <c r="H458" s="19"/>
      <c r="I458" s="19"/>
      <c r="J458" s="19"/>
      <c r="K458" s="19"/>
      <c r="L458" s="19"/>
      <c r="M458" s="19"/>
    </row>
    <row r="459" spans="1:13" ht="15.75" customHeight="1" x14ac:dyDescent="0.2">
      <c r="A459" s="19"/>
      <c r="B459" s="19"/>
      <c r="C459" s="19"/>
      <c r="D459" s="19"/>
      <c r="E459" s="19"/>
      <c r="F459" s="19"/>
      <c r="G459" s="19"/>
      <c r="H459" s="19"/>
      <c r="I459" s="19"/>
      <c r="J459" s="19"/>
      <c r="K459" s="19"/>
      <c r="L459" s="19"/>
      <c r="M459" s="19"/>
    </row>
    <row r="460" spans="1:13" ht="15.75" customHeight="1" x14ac:dyDescent="0.2">
      <c r="A460" s="19"/>
      <c r="B460" s="19"/>
      <c r="C460" s="19"/>
      <c r="D460" s="19"/>
      <c r="E460" s="19"/>
      <c r="F460" s="19"/>
      <c r="G460" s="19"/>
      <c r="H460" s="19"/>
      <c r="I460" s="19"/>
      <c r="J460" s="19"/>
      <c r="K460" s="19"/>
      <c r="L460" s="19"/>
      <c r="M460" s="19"/>
    </row>
    <row r="461" spans="1:13" ht="15.75" customHeight="1" x14ac:dyDescent="0.2">
      <c r="A461" s="19"/>
      <c r="B461" s="19"/>
      <c r="C461" s="19"/>
      <c r="D461" s="19"/>
      <c r="E461" s="19"/>
      <c r="F461" s="19"/>
      <c r="G461" s="19"/>
      <c r="H461" s="19"/>
      <c r="I461" s="19"/>
      <c r="J461" s="19"/>
      <c r="K461" s="19"/>
      <c r="L461" s="19"/>
      <c r="M461" s="19"/>
    </row>
    <row r="462" spans="1:13" ht="15.75" customHeight="1" x14ac:dyDescent="0.2">
      <c r="A462" s="19"/>
      <c r="B462" s="19"/>
      <c r="C462" s="19"/>
      <c r="D462" s="19"/>
      <c r="E462" s="19"/>
      <c r="F462" s="19"/>
      <c r="G462" s="19"/>
      <c r="H462" s="19"/>
      <c r="I462" s="19"/>
      <c r="J462" s="19"/>
      <c r="K462" s="19"/>
      <c r="L462" s="19"/>
      <c r="M462" s="19"/>
    </row>
    <row r="463" spans="1:13" ht="15.75" customHeight="1" x14ac:dyDescent="0.2">
      <c r="A463" s="19"/>
      <c r="B463" s="19"/>
      <c r="C463" s="19"/>
      <c r="D463" s="19"/>
      <c r="E463" s="19"/>
      <c r="F463" s="19"/>
      <c r="G463" s="19"/>
      <c r="H463" s="19"/>
      <c r="I463" s="19"/>
      <c r="J463" s="19"/>
      <c r="K463" s="19"/>
      <c r="L463" s="19"/>
      <c r="M463" s="19"/>
    </row>
    <row r="464" spans="1:13" ht="15.75" customHeight="1" x14ac:dyDescent="0.2">
      <c r="A464" s="19"/>
      <c r="B464" s="19"/>
      <c r="C464" s="19"/>
      <c r="D464" s="19"/>
      <c r="E464" s="19"/>
      <c r="F464" s="19"/>
      <c r="G464" s="19"/>
      <c r="H464" s="19"/>
      <c r="I464" s="19"/>
      <c r="J464" s="19"/>
      <c r="K464" s="19"/>
      <c r="L464" s="19"/>
      <c r="M464" s="19"/>
    </row>
    <row r="465" spans="1:13" ht="15.75" customHeight="1" x14ac:dyDescent="0.2">
      <c r="A465" s="19"/>
      <c r="B465" s="19"/>
      <c r="C465" s="19"/>
      <c r="D465" s="19"/>
      <c r="E465" s="19"/>
      <c r="F465" s="19"/>
      <c r="G465" s="19"/>
      <c r="H465" s="19"/>
      <c r="I465" s="19"/>
      <c r="J465" s="19"/>
      <c r="K465" s="19"/>
      <c r="L465" s="19"/>
      <c r="M465" s="19"/>
    </row>
    <row r="466" spans="1:13" ht="15.75" customHeight="1" x14ac:dyDescent="0.2">
      <c r="A466" s="19"/>
      <c r="B466" s="19"/>
      <c r="C466" s="19"/>
      <c r="D466" s="19"/>
      <c r="E466" s="19"/>
      <c r="F466" s="19"/>
      <c r="G466" s="19"/>
      <c r="H466" s="19"/>
      <c r="I466" s="19"/>
      <c r="J466" s="19"/>
      <c r="K466" s="19"/>
      <c r="L466" s="19"/>
      <c r="M466" s="19"/>
    </row>
    <row r="467" spans="1:13" ht="15.75" customHeight="1" x14ac:dyDescent="0.2">
      <c r="A467" s="19"/>
      <c r="B467" s="19"/>
      <c r="C467" s="19"/>
      <c r="D467" s="19"/>
      <c r="E467" s="19"/>
      <c r="F467" s="19"/>
      <c r="G467" s="19"/>
      <c r="H467" s="19"/>
      <c r="I467" s="19"/>
      <c r="J467" s="19"/>
      <c r="K467" s="19"/>
      <c r="L467" s="19"/>
      <c r="M467" s="19"/>
    </row>
    <row r="468" spans="1:13" ht="15.75" customHeight="1" x14ac:dyDescent="0.2">
      <c r="A468" s="19"/>
      <c r="B468" s="19"/>
      <c r="C468" s="19"/>
      <c r="D468" s="19"/>
      <c r="E468" s="19"/>
      <c r="F468" s="19"/>
      <c r="G468" s="19"/>
      <c r="H468" s="19"/>
      <c r="I468" s="19"/>
      <c r="J468" s="19"/>
      <c r="K468" s="19"/>
      <c r="L468" s="19"/>
      <c r="M468" s="19"/>
    </row>
    <row r="469" spans="1:13" ht="15.75" customHeight="1" x14ac:dyDescent="0.2">
      <c r="A469" s="19"/>
      <c r="B469" s="19"/>
      <c r="C469" s="19"/>
      <c r="D469" s="19"/>
      <c r="E469" s="19"/>
      <c r="F469" s="19"/>
      <c r="G469" s="19"/>
      <c r="H469" s="19"/>
      <c r="I469" s="19"/>
      <c r="J469" s="19"/>
      <c r="K469" s="19"/>
      <c r="L469" s="19"/>
      <c r="M469" s="19"/>
    </row>
    <row r="470" spans="1:13" ht="15.75" customHeight="1" x14ac:dyDescent="0.2">
      <c r="A470" s="19"/>
      <c r="B470" s="19"/>
      <c r="C470" s="19"/>
      <c r="D470" s="19"/>
      <c r="E470" s="19"/>
      <c r="F470" s="19"/>
      <c r="G470" s="19"/>
      <c r="H470" s="19"/>
      <c r="I470" s="19"/>
      <c r="J470" s="19"/>
      <c r="K470" s="19"/>
      <c r="L470" s="19"/>
      <c r="M470" s="19"/>
    </row>
    <row r="471" spans="1:13" ht="15.75" customHeight="1" x14ac:dyDescent="0.2">
      <c r="A471" s="19"/>
      <c r="B471" s="19"/>
      <c r="C471" s="19"/>
      <c r="D471" s="19"/>
      <c r="E471" s="19"/>
      <c r="F471" s="19"/>
      <c r="G471" s="19"/>
      <c r="H471" s="19"/>
      <c r="I471" s="19"/>
      <c r="J471" s="19"/>
      <c r="K471" s="19"/>
      <c r="L471" s="19"/>
      <c r="M471" s="19"/>
    </row>
    <row r="472" spans="1:13" ht="15.75" customHeight="1" x14ac:dyDescent="0.2">
      <c r="A472" s="19"/>
      <c r="B472" s="19"/>
      <c r="C472" s="19"/>
      <c r="D472" s="19"/>
      <c r="E472" s="19"/>
      <c r="F472" s="19"/>
      <c r="G472" s="19"/>
      <c r="H472" s="19"/>
      <c r="I472" s="19"/>
      <c r="J472" s="19"/>
      <c r="K472" s="19"/>
      <c r="L472" s="19"/>
      <c r="M472" s="19"/>
    </row>
    <row r="473" spans="1:13" ht="15.75" customHeight="1" x14ac:dyDescent="0.2">
      <c r="A473" s="19"/>
      <c r="B473" s="19"/>
      <c r="C473" s="19"/>
      <c r="D473" s="19"/>
      <c r="E473" s="19"/>
      <c r="F473" s="19"/>
      <c r="G473" s="19"/>
      <c r="H473" s="19"/>
      <c r="I473" s="19"/>
      <c r="J473" s="19"/>
      <c r="K473" s="19"/>
      <c r="L473" s="19"/>
      <c r="M473" s="19"/>
    </row>
    <row r="474" spans="1:13" ht="15.75" customHeight="1" x14ac:dyDescent="0.2">
      <c r="A474" s="19"/>
      <c r="B474" s="19"/>
      <c r="C474" s="19"/>
      <c r="D474" s="19"/>
      <c r="E474" s="19"/>
      <c r="F474" s="19"/>
      <c r="G474" s="19"/>
      <c r="H474" s="19"/>
      <c r="I474" s="19"/>
      <c r="J474" s="19"/>
      <c r="K474" s="19"/>
      <c r="L474" s="19"/>
      <c r="M474" s="19"/>
    </row>
    <row r="475" spans="1:13" ht="15.75" customHeight="1" x14ac:dyDescent="0.2">
      <c r="A475" s="19"/>
      <c r="B475" s="19"/>
      <c r="C475" s="19"/>
      <c r="D475" s="19"/>
      <c r="E475" s="19"/>
      <c r="F475" s="19"/>
      <c r="G475" s="19"/>
      <c r="H475" s="19"/>
      <c r="I475" s="19"/>
      <c r="J475" s="19"/>
      <c r="K475" s="19"/>
      <c r="L475" s="19"/>
      <c r="M475" s="19"/>
    </row>
    <row r="476" spans="1:13" ht="15.75" customHeight="1" x14ac:dyDescent="0.2">
      <c r="A476" s="19"/>
      <c r="B476" s="19"/>
      <c r="C476" s="19"/>
      <c r="D476" s="19"/>
      <c r="E476" s="19"/>
      <c r="F476" s="19"/>
      <c r="G476" s="19"/>
      <c r="H476" s="19"/>
      <c r="I476" s="19"/>
      <c r="J476" s="19"/>
      <c r="K476" s="19"/>
      <c r="L476" s="19"/>
      <c r="M476" s="19"/>
    </row>
    <row r="477" spans="1:13" ht="15.75" customHeight="1" x14ac:dyDescent="0.2">
      <c r="A477" s="19"/>
      <c r="B477" s="19"/>
      <c r="C477" s="19"/>
      <c r="D477" s="19"/>
      <c r="E477" s="19"/>
      <c r="F477" s="19"/>
      <c r="G477" s="19"/>
      <c r="H477" s="19"/>
      <c r="I477" s="19"/>
      <c r="J477" s="19"/>
      <c r="K477" s="19"/>
      <c r="L477" s="19"/>
      <c r="M477" s="19"/>
    </row>
    <row r="478" spans="1:13" ht="15.75" customHeight="1" x14ac:dyDescent="0.2">
      <c r="A478" s="19"/>
      <c r="B478" s="19"/>
      <c r="C478" s="19"/>
      <c r="D478" s="19"/>
      <c r="E478" s="19"/>
      <c r="F478" s="19"/>
      <c r="G478" s="19"/>
      <c r="H478" s="19"/>
      <c r="I478" s="19"/>
      <c r="J478" s="19"/>
      <c r="K478" s="19"/>
      <c r="L478" s="19"/>
      <c r="M478" s="19"/>
    </row>
    <row r="479" spans="1:13" ht="15.75" customHeight="1" x14ac:dyDescent="0.2">
      <c r="A479" s="19"/>
      <c r="B479" s="19"/>
      <c r="C479" s="19"/>
      <c r="D479" s="19"/>
      <c r="E479" s="19"/>
      <c r="F479" s="19"/>
      <c r="G479" s="19"/>
      <c r="H479" s="19"/>
      <c r="I479" s="19"/>
      <c r="J479" s="19"/>
      <c r="K479" s="19"/>
      <c r="L479" s="19"/>
      <c r="M479" s="19"/>
    </row>
    <row r="480" spans="1:13" ht="15.75" customHeight="1" x14ac:dyDescent="0.2">
      <c r="A480" s="19"/>
      <c r="B480" s="19"/>
      <c r="C480" s="19"/>
      <c r="D480" s="19"/>
      <c r="E480" s="19"/>
      <c r="F480" s="19"/>
      <c r="G480" s="19"/>
      <c r="H480" s="19"/>
      <c r="I480" s="19"/>
      <c r="J480" s="19"/>
      <c r="K480" s="19"/>
      <c r="L480" s="19"/>
      <c r="M480" s="19"/>
    </row>
    <row r="481" spans="1:13" ht="15.75" customHeight="1" x14ac:dyDescent="0.2">
      <c r="A481" s="19"/>
      <c r="B481" s="19"/>
      <c r="C481" s="19"/>
      <c r="D481" s="19"/>
      <c r="E481" s="19"/>
      <c r="F481" s="19"/>
      <c r="G481" s="19"/>
      <c r="H481" s="19"/>
      <c r="I481" s="19"/>
      <c r="J481" s="19"/>
      <c r="K481" s="19"/>
      <c r="L481" s="19"/>
      <c r="M481" s="19"/>
    </row>
    <row r="482" spans="1:13" ht="15.75" customHeight="1" x14ac:dyDescent="0.2">
      <c r="A482" s="19"/>
      <c r="B482" s="19"/>
      <c r="C482" s="19"/>
      <c r="D482" s="19"/>
      <c r="E482" s="19"/>
      <c r="F482" s="19"/>
      <c r="G482" s="19"/>
      <c r="H482" s="19"/>
      <c r="I482" s="19"/>
      <c r="J482" s="19"/>
      <c r="K482" s="19"/>
      <c r="L482" s="19"/>
      <c r="M482" s="19"/>
    </row>
    <row r="483" spans="1:13" ht="15.75" customHeight="1" x14ac:dyDescent="0.2">
      <c r="A483" s="19"/>
      <c r="B483" s="19"/>
      <c r="C483" s="19"/>
      <c r="D483" s="19"/>
      <c r="E483" s="19"/>
      <c r="F483" s="19"/>
      <c r="G483" s="19"/>
      <c r="H483" s="19"/>
      <c r="I483" s="19"/>
      <c r="J483" s="19"/>
      <c r="K483" s="19"/>
      <c r="L483" s="19"/>
      <c r="M483" s="19"/>
    </row>
    <row r="484" spans="1:13" ht="15.75" customHeight="1" x14ac:dyDescent="0.2">
      <c r="A484" s="19"/>
      <c r="B484" s="19"/>
      <c r="C484" s="19"/>
      <c r="D484" s="19"/>
      <c r="E484" s="19"/>
      <c r="F484" s="19"/>
      <c r="G484" s="19"/>
      <c r="H484" s="19"/>
      <c r="I484" s="19"/>
      <c r="J484" s="19"/>
      <c r="K484" s="19"/>
      <c r="L484" s="19"/>
      <c r="M484" s="19"/>
    </row>
    <row r="485" spans="1:13" ht="15.75" customHeight="1" x14ac:dyDescent="0.2">
      <c r="A485" s="19"/>
      <c r="B485" s="19"/>
      <c r="C485" s="19"/>
      <c r="D485" s="19"/>
      <c r="E485" s="19"/>
      <c r="F485" s="19"/>
      <c r="G485" s="19"/>
      <c r="H485" s="19"/>
      <c r="I485" s="19"/>
      <c r="J485" s="19"/>
      <c r="K485" s="19"/>
      <c r="L485" s="19"/>
      <c r="M485" s="19"/>
    </row>
    <row r="486" spans="1:13" ht="15.75" customHeight="1" x14ac:dyDescent="0.2">
      <c r="A486" s="19"/>
      <c r="B486" s="19"/>
      <c r="C486" s="19"/>
      <c r="D486" s="19"/>
      <c r="E486" s="19"/>
      <c r="F486" s="19"/>
      <c r="G486" s="19"/>
      <c r="H486" s="19"/>
      <c r="I486" s="19"/>
      <c r="J486" s="19"/>
      <c r="K486" s="19"/>
      <c r="L486" s="19"/>
      <c r="M486" s="19"/>
    </row>
    <row r="487" spans="1:13" ht="15.75" customHeight="1" x14ac:dyDescent="0.2">
      <c r="A487" s="19"/>
      <c r="B487" s="19"/>
      <c r="C487" s="19"/>
      <c r="D487" s="19"/>
      <c r="E487" s="19"/>
      <c r="F487" s="19"/>
      <c r="G487" s="19"/>
      <c r="H487" s="19"/>
      <c r="I487" s="19"/>
      <c r="J487" s="19"/>
      <c r="K487" s="19"/>
      <c r="L487" s="19"/>
      <c r="M487" s="19"/>
    </row>
    <row r="488" spans="1:13" ht="15.75" customHeight="1" x14ac:dyDescent="0.2">
      <c r="A488" s="19"/>
      <c r="B488" s="19"/>
      <c r="C488" s="19"/>
      <c r="D488" s="19"/>
      <c r="E488" s="19"/>
      <c r="F488" s="19"/>
      <c r="G488" s="19"/>
      <c r="H488" s="19"/>
      <c r="I488" s="19"/>
      <c r="J488" s="19"/>
      <c r="K488" s="19"/>
      <c r="L488" s="19"/>
      <c r="M488" s="19"/>
    </row>
    <row r="489" spans="1:13" ht="15.75" customHeight="1" x14ac:dyDescent="0.2">
      <c r="A489" s="19"/>
      <c r="B489" s="19"/>
      <c r="C489" s="19"/>
      <c r="D489" s="19"/>
      <c r="E489" s="19"/>
      <c r="F489" s="19"/>
      <c r="G489" s="19"/>
      <c r="H489" s="19"/>
      <c r="I489" s="19"/>
      <c r="J489" s="19"/>
      <c r="K489" s="19"/>
      <c r="L489" s="19"/>
      <c r="M489" s="19"/>
    </row>
    <row r="490" spans="1:13" ht="15.75" customHeight="1" x14ac:dyDescent="0.2">
      <c r="A490" s="19"/>
      <c r="B490" s="19"/>
      <c r="C490" s="19"/>
      <c r="D490" s="19"/>
      <c r="E490" s="19"/>
      <c r="F490" s="19"/>
      <c r="G490" s="19"/>
      <c r="H490" s="19"/>
      <c r="I490" s="19"/>
      <c r="J490" s="19"/>
      <c r="K490" s="19"/>
      <c r="L490" s="19"/>
      <c r="M490" s="19"/>
    </row>
    <row r="491" spans="1:13" ht="15.75" customHeight="1" x14ac:dyDescent="0.2">
      <c r="A491" s="19"/>
      <c r="B491" s="19"/>
      <c r="C491" s="19"/>
      <c r="D491" s="19"/>
      <c r="E491" s="19"/>
      <c r="F491" s="19"/>
      <c r="G491" s="19"/>
      <c r="H491" s="19"/>
      <c r="I491" s="19"/>
      <c r="J491" s="19"/>
      <c r="K491" s="19"/>
      <c r="L491" s="19"/>
      <c r="M491" s="19"/>
    </row>
    <row r="492" spans="1:13" ht="15.75" customHeight="1" x14ac:dyDescent="0.2">
      <c r="A492" s="19"/>
      <c r="B492" s="19"/>
      <c r="C492" s="19"/>
      <c r="D492" s="19"/>
      <c r="E492" s="19"/>
      <c r="F492" s="19"/>
      <c r="G492" s="19"/>
      <c r="H492" s="19"/>
      <c r="I492" s="19"/>
      <c r="J492" s="19"/>
      <c r="K492" s="19"/>
      <c r="L492" s="19"/>
      <c r="M492" s="19"/>
    </row>
    <row r="493" spans="1:13" ht="15.75" customHeight="1" x14ac:dyDescent="0.2">
      <c r="A493" s="19"/>
      <c r="B493" s="19"/>
      <c r="C493" s="19"/>
      <c r="D493" s="19"/>
      <c r="E493" s="19"/>
      <c r="F493" s="19"/>
      <c r="G493" s="19"/>
      <c r="H493" s="19"/>
      <c r="I493" s="19"/>
      <c r="J493" s="19"/>
      <c r="K493" s="19"/>
      <c r="L493" s="19"/>
      <c r="M493" s="19"/>
    </row>
    <row r="494" spans="1:13" ht="15.75" customHeight="1" x14ac:dyDescent="0.2">
      <c r="A494" s="19"/>
      <c r="B494" s="19"/>
      <c r="C494" s="19"/>
      <c r="D494" s="19"/>
      <c r="E494" s="19"/>
      <c r="F494" s="19"/>
      <c r="G494" s="19"/>
      <c r="H494" s="19"/>
      <c r="I494" s="19"/>
      <c r="J494" s="19"/>
      <c r="K494" s="19"/>
      <c r="L494" s="19"/>
      <c r="M494" s="19"/>
    </row>
    <row r="495" spans="1:13" ht="15.75" customHeight="1" x14ac:dyDescent="0.2">
      <c r="A495" s="19"/>
      <c r="B495" s="19"/>
      <c r="C495" s="19"/>
      <c r="D495" s="19"/>
      <c r="E495" s="19"/>
      <c r="F495" s="19"/>
      <c r="G495" s="19"/>
      <c r="H495" s="19"/>
      <c r="I495" s="19"/>
      <c r="J495" s="19"/>
      <c r="K495" s="19"/>
      <c r="L495" s="19"/>
      <c r="M495" s="19"/>
    </row>
    <row r="496" spans="1:13" ht="15.75" customHeight="1" x14ac:dyDescent="0.2">
      <c r="A496" s="19"/>
      <c r="B496" s="19"/>
      <c r="C496" s="19"/>
      <c r="D496" s="19"/>
      <c r="E496" s="19"/>
      <c r="F496" s="19"/>
      <c r="G496" s="19"/>
      <c r="H496" s="19"/>
      <c r="I496" s="19"/>
      <c r="J496" s="19"/>
      <c r="K496" s="19"/>
      <c r="L496" s="19"/>
      <c r="M496" s="19"/>
    </row>
    <row r="497" spans="1:13" ht="15.75" customHeight="1" x14ac:dyDescent="0.2">
      <c r="A497" s="19"/>
      <c r="B497" s="19"/>
      <c r="C497" s="19"/>
      <c r="D497" s="19"/>
      <c r="E497" s="19"/>
      <c r="F497" s="19"/>
      <c r="G497" s="19"/>
      <c r="H497" s="19"/>
      <c r="I497" s="19"/>
      <c r="J497" s="19"/>
      <c r="K497" s="19"/>
      <c r="L497" s="19"/>
      <c r="M497" s="19"/>
    </row>
    <row r="498" spans="1:13" ht="15.75" customHeight="1" x14ac:dyDescent="0.2">
      <c r="A498" s="19"/>
      <c r="B498" s="19"/>
      <c r="C498" s="19"/>
      <c r="D498" s="19"/>
      <c r="E498" s="19"/>
      <c r="F498" s="19"/>
      <c r="G498" s="19"/>
      <c r="H498" s="19"/>
      <c r="I498" s="19"/>
      <c r="J498" s="19"/>
      <c r="K498" s="19"/>
      <c r="L498" s="19"/>
      <c r="M498" s="19"/>
    </row>
    <row r="499" spans="1:13" ht="15.75" customHeight="1" x14ac:dyDescent="0.2">
      <c r="A499" s="19"/>
      <c r="B499" s="19"/>
      <c r="C499" s="19"/>
      <c r="D499" s="19"/>
      <c r="E499" s="19"/>
      <c r="F499" s="19"/>
      <c r="G499" s="19"/>
      <c r="H499" s="19"/>
      <c r="I499" s="19"/>
      <c r="J499" s="19"/>
      <c r="K499" s="19"/>
      <c r="L499" s="19"/>
      <c r="M499" s="19"/>
    </row>
    <row r="500" spans="1:13" ht="15.75" customHeight="1" x14ac:dyDescent="0.2">
      <c r="A500" s="19"/>
      <c r="B500" s="19"/>
      <c r="C500" s="19"/>
      <c r="D500" s="19"/>
      <c r="E500" s="19"/>
      <c r="F500" s="19"/>
      <c r="G500" s="19"/>
      <c r="H500" s="19"/>
      <c r="I500" s="19"/>
      <c r="J500" s="19"/>
      <c r="K500" s="19"/>
      <c r="L500" s="19"/>
      <c r="M500" s="19"/>
    </row>
    <row r="501" spans="1:13" ht="15.75" customHeight="1" x14ac:dyDescent="0.2">
      <c r="A501" s="19"/>
      <c r="B501" s="19"/>
      <c r="C501" s="19"/>
      <c r="D501" s="19"/>
      <c r="E501" s="19"/>
      <c r="F501" s="19"/>
      <c r="G501" s="19"/>
      <c r="H501" s="19"/>
      <c r="I501" s="19"/>
      <c r="J501" s="19"/>
      <c r="K501" s="19"/>
      <c r="L501" s="19"/>
      <c r="M501" s="19"/>
    </row>
    <row r="502" spans="1:13" ht="15.75" customHeight="1" x14ac:dyDescent="0.2">
      <c r="A502" s="19"/>
      <c r="B502" s="19"/>
      <c r="C502" s="19"/>
      <c r="D502" s="19"/>
      <c r="E502" s="19"/>
      <c r="F502" s="19"/>
      <c r="G502" s="19"/>
      <c r="H502" s="19"/>
      <c r="I502" s="19"/>
      <c r="J502" s="19"/>
      <c r="K502" s="19"/>
      <c r="L502" s="19"/>
      <c r="M502" s="19"/>
    </row>
    <row r="503" spans="1:13" ht="15.75" customHeight="1" x14ac:dyDescent="0.2">
      <c r="A503" s="19"/>
      <c r="B503" s="19"/>
      <c r="C503" s="19"/>
      <c r="D503" s="19"/>
      <c r="E503" s="19"/>
      <c r="F503" s="19"/>
      <c r="G503" s="19"/>
      <c r="H503" s="19"/>
      <c r="I503" s="19"/>
      <c r="J503" s="19"/>
      <c r="K503" s="19"/>
      <c r="L503" s="19"/>
      <c r="M503" s="19"/>
    </row>
    <row r="504" spans="1:13" ht="15.75" customHeight="1" x14ac:dyDescent="0.2">
      <c r="A504" s="19"/>
      <c r="B504" s="19"/>
      <c r="C504" s="19"/>
      <c r="D504" s="19"/>
      <c r="E504" s="19"/>
      <c r="F504" s="19"/>
      <c r="G504" s="19"/>
      <c r="H504" s="19"/>
      <c r="I504" s="19"/>
      <c r="J504" s="19"/>
      <c r="K504" s="19"/>
      <c r="L504" s="19"/>
      <c r="M504" s="19"/>
    </row>
    <row r="505" spans="1:13" ht="15.75" customHeight="1" x14ac:dyDescent="0.2">
      <c r="A505" s="19"/>
      <c r="B505" s="19"/>
      <c r="C505" s="19"/>
      <c r="D505" s="19"/>
      <c r="E505" s="19"/>
      <c r="F505" s="19"/>
      <c r="G505" s="19"/>
      <c r="H505" s="19"/>
      <c r="I505" s="19"/>
      <c r="J505" s="19"/>
      <c r="K505" s="19"/>
      <c r="L505" s="19"/>
      <c r="M505" s="19"/>
    </row>
    <row r="506" spans="1:13" ht="15.75" customHeight="1" x14ac:dyDescent="0.2">
      <c r="A506" s="19"/>
      <c r="B506" s="19"/>
      <c r="C506" s="19"/>
      <c r="D506" s="19"/>
      <c r="E506" s="19"/>
      <c r="F506" s="19"/>
      <c r="G506" s="19"/>
      <c r="H506" s="19"/>
      <c r="I506" s="19"/>
      <c r="J506" s="19"/>
      <c r="K506" s="19"/>
      <c r="L506" s="19"/>
      <c r="M506" s="19"/>
    </row>
    <row r="507" spans="1:13" ht="15.75" customHeight="1" x14ac:dyDescent="0.2">
      <c r="A507" s="19"/>
      <c r="B507" s="19"/>
      <c r="C507" s="19"/>
      <c r="D507" s="19"/>
      <c r="E507" s="19"/>
      <c r="F507" s="19"/>
      <c r="G507" s="19"/>
      <c r="H507" s="19"/>
      <c r="I507" s="19"/>
      <c r="J507" s="19"/>
      <c r="K507" s="19"/>
      <c r="L507" s="19"/>
      <c r="M507" s="19"/>
    </row>
    <row r="508" spans="1:13" ht="15.75" customHeight="1" x14ac:dyDescent="0.2">
      <c r="A508" s="19"/>
      <c r="B508" s="19"/>
      <c r="C508" s="19"/>
      <c r="D508" s="19"/>
      <c r="E508" s="19"/>
      <c r="F508" s="19"/>
      <c r="G508" s="19"/>
      <c r="H508" s="19"/>
      <c r="I508" s="19"/>
      <c r="J508" s="19"/>
      <c r="K508" s="19"/>
      <c r="L508" s="19"/>
      <c r="M508" s="19"/>
    </row>
    <row r="509" spans="1:13" ht="15.75" customHeight="1" x14ac:dyDescent="0.2">
      <c r="A509" s="19"/>
      <c r="B509" s="19"/>
      <c r="C509" s="19"/>
      <c r="D509" s="19"/>
      <c r="E509" s="19"/>
      <c r="F509" s="19"/>
      <c r="G509" s="19"/>
      <c r="H509" s="19"/>
      <c r="I509" s="19"/>
      <c r="J509" s="19"/>
      <c r="K509" s="19"/>
      <c r="L509" s="19"/>
      <c r="M509" s="19"/>
    </row>
    <row r="510" spans="1:13" ht="15.75" customHeight="1" x14ac:dyDescent="0.2">
      <c r="A510" s="19"/>
      <c r="B510" s="19"/>
      <c r="C510" s="19"/>
      <c r="D510" s="19"/>
      <c r="E510" s="19"/>
      <c r="F510" s="19"/>
      <c r="G510" s="19"/>
      <c r="H510" s="19"/>
      <c r="I510" s="19"/>
      <c r="J510" s="19"/>
      <c r="K510" s="19"/>
      <c r="L510" s="19"/>
      <c r="M510" s="19"/>
    </row>
    <row r="511" spans="1:13" ht="15.75" customHeight="1" x14ac:dyDescent="0.2">
      <c r="A511" s="19"/>
      <c r="B511" s="19"/>
      <c r="C511" s="19"/>
      <c r="D511" s="19"/>
      <c r="E511" s="19"/>
      <c r="F511" s="19"/>
      <c r="G511" s="19"/>
      <c r="H511" s="19"/>
      <c r="I511" s="19"/>
      <c r="J511" s="19"/>
      <c r="K511" s="19"/>
      <c r="L511" s="19"/>
      <c r="M511" s="19"/>
    </row>
    <row r="512" spans="1:13" ht="15.75" customHeight="1" x14ac:dyDescent="0.2">
      <c r="A512" s="19"/>
      <c r="B512" s="19"/>
      <c r="C512" s="19"/>
      <c r="D512" s="19"/>
      <c r="E512" s="19"/>
      <c r="F512" s="19"/>
      <c r="G512" s="19"/>
      <c r="H512" s="19"/>
      <c r="I512" s="19"/>
      <c r="J512" s="19"/>
      <c r="K512" s="19"/>
      <c r="L512" s="19"/>
      <c r="M512" s="19"/>
    </row>
    <row r="513" spans="1:13" ht="15.75" customHeight="1" x14ac:dyDescent="0.2">
      <c r="A513" s="19"/>
      <c r="B513" s="19"/>
      <c r="C513" s="19"/>
      <c r="D513" s="19"/>
      <c r="E513" s="19"/>
      <c r="F513" s="19"/>
      <c r="G513" s="19"/>
      <c r="H513" s="19"/>
      <c r="I513" s="19"/>
      <c r="J513" s="19"/>
      <c r="K513" s="19"/>
      <c r="L513" s="19"/>
      <c r="M513" s="19"/>
    </row>
    <row r="514" spans="1:13" ht="15.75" customHeight="1" x14ac:dyDescent="0.2">
      <c r="A514" s="19"/>
      <c r="B514" s="19"/>
      <c r="C514" s="19"/>
      <c r="D514" s="19"/>
      <c r="E514" s="19"/>
      <c r="F514" s="19"/>
      <c r="G514" s="19"/>
      <c r="H514" s="19"/>
      <c r="I514" s="19"/>
      <c r="J514" s="19"/>
      <c r="K514" s="19"/>
      <c r="L514" s="19"/>
      <c r="M514" s="19"/>
    </row>
    <row r="515" spans="1:13" ht="15.75" customHeight="1" x14ac:dyDescent="0.2">
      <c r="A515" s="19"/>
      <c r="B515" s="19"/>
      <c r="C515" s="19"/>
      <c r="D515" s="19"/>
      <c r="E515" s="19"/>
      <c r="F515" s="19"/>
      <c r="G515" s="19"/>
      <c r="H515" s="19"/>
      <c r="I515" s="19"/>
      <c r="J515" s="19"/>
      <c r="K515" s="19"/>
      <c r="L515" s="19"/>
      <c r="M515" s="19"/>
    </row>
    <row r="516" spans="1:13" ht="15.75" customHeight="1" x14ac:dyDescent="0.2">
      <c r="A516" s="19"/>
      <c r="B516" s="19"/>
      <c r="C516" s="19"/>
      <c r="D516" s="19"/>
      <c r="E516" s="19"/>
      <c r="F516" s="19"/>
      <c r="G516" s="19"/>
      <c r="H516" s="19"/>
      <c r="I516" s="19"/>
      <c r="J516" s="19"/>
      <c r="K516" s="19"/>
      <c r="L516" s="19"/>
      <c r="M516" s="19"/>
    </row>
    <row r="517" spans="1:13" ht="15.75" customHeight="1" x14ac:dyDescent="0.2">
      <c r="A517" s="19"/>
      <c r="B517" s="19"/>
      <c r="C517" s="19"/>
      <c r="D517" s="19"/>
      <c r="E517" s="19"/>
      <c r="F517" s="19"/>
      <c r="G517" s="19"/>
      <c r="H517" s="19"/>
      <c r="I517" s="19"/>
      <c r="J517" s="19"/>
      <c r="K517" s="19"/>
      <c r="L517" s="19"/>
      <c r="M517" s="19"/>
    </row>
    <row r="518" spans="1:13" ht="15.75" customHeight="1" x14ac:dyDescent="0.2">
      <c r="A518" s="19"/>
      <c r="B518" s="19"/>
      <c r="C518" s="19"/>
      <c r="D518" s="19"/>
      <c r="E518" s="19"/>
      <c r="F518" s="19"/>
      <c r="G518" s="19"/>
      <c r="H518" s="19"/>
      <c r="I518" s="19"/>
      <c r="J518" s="19"/>
      <c r="K518" s="19"/>
      <c r="L518" s="19"/>
      <c r="M518" s="19"/>
    </row>
    <row r="519" spans="1:13" ht="15.75" customHeight="1" x14ac:dyDescent="0.2">
      <c r="A519" s="19"/>
      <c r="B519" s="19"/>
      <c r="C519" s="19"/>
      <c r="D519" s="19"/>
      <c r="E519" s="19"/>
      <c r="F519" s="19"/>
      <c r="G519" s="19"/>
      <c r="H519" s="19"/>
      <c r="I519" s="19"/>
      <c r="J519" s="19"/>
      <c r="K519" s="19"/>
      <c r="L519" s="19"/>
      <c r="M519" s="19"/>
    </row>
    <row r="520" spans="1:13" ht="15.75" customHeight="1" x14ac:dyDescent="0.2">
      <c r="A520" s="19"/>
      <c r="B520" s="19"/>
      <c r="C520" s="19"/>
      <c r="D520" s="19"/>
      <c r="E520" s="19"/>
      <c r="F520" s="19"/>
      <c r="G520" s="19"/>
      <c r="H520" s="19"/>
      <c r="I520" s="19"/>
      <c r="J520" s="19"/>
      <c r="K520" s="19"/>
      <c r="L520" s="19"/>
      <c r="M520" s="19"/>
    </row>
    <row r="521" spans="1:13" ht="15.75" customHeight="1" x14ac:dyDescent="0.2">
      <c r="A521" s="19"/>
      <c r="B521" s="19"/>
      <c r="C521" s="19"/>
      <c r="D521" s="19"/>
      <c r="E521" s="19"/>
      <c r="F521" s="19"/>
      <c r="G521" s="19"/>
      <c r="H521" s="19"/>
      <c r="I521" s="19"/>
      <c r="J521" s="19"/>
      <c r="K521" s="19"/>
      <c r="L521" s="19"/>
      <c r="M521" s="19"/>
    </row>
    <row r="522" spans="1:13" ht="15.75" customHeight="1" x14ac:dyDescent="0.2">
      <c r="A522" s="19"/>
      <c r="B522" s="19"/>
      <c r="C522" s="19"/>
      <c r="D522" s="19"/>
      <c r="E522" s="19"/>
      <c r="F522" s="19"/>
      <c r="G522" s="19"/>
      <c r="H522" s="19"/>
      <c r="I522" s="19"/>
      <c r="J522" s="19"/>
      <c r="K522" s="19"/>
      <c r="L522" s="19"/>
      <c r="M522" s="19"/>
    </row>
    <row r="523" spans="1:13" ht="15.75" customHeight="1" x14ac:dyDescent="0.2">
      <c r="A523" s="19"/>
      <c r="B523" s="19"/>
      <c r="C523" s="19"/>
      <c r="D523" s="19"/>
      <c r="E523" s="19"/>
      <c r="F523" s="19"/>
      <c r="G523" s="19"/>
      <c r="H523" s="19"/>
      <c r="I523" s="19"/>
      <c r="J523" s="19"/>
      <c r="K523" s="19"/>
      <c r="L523" s="19"/>
      <c r="M523" s="19"/>
    </row>
    <row r="524" spans="1:13" ht="15.75" customHeight="1" x14ac:dyDescent="0.2">
      <c r="A524" s="19"/>
      <c r="B524" s="19"/>
      <c r="C524" s="19"/>
      <c r="D524" s="19"/>
      <c r="E524" s="19"/>
      <c r="F524" s="19"/>
      <c r="G524" s="19"/>
      <c r="H524" s="19"/>
      <c r="I524" s="19"/>
      <c r="J524" s="19"/>
      <c r="K524" s="19"/>
      <c r="L524" s="19"/>
      <c r="M524" s="19"/>
    </row>
    <row r="525" spans="1:13" ht="15.75" customHeight="1" x14ac:dyDescent="0.2">
      <c r="A525" s="19"/>
      <c r="B525" s="19"/>
      <c r="C525" s="19"/>
      <c r="D525" s="19"/>
      <c r="E525" s="19"/>
      <c r="F525" s="19"/>
      <c r="G525" s="19"/>
      <c r="H525" s="19"/>
      <c r="I525" s="19"/>
      <c r="J525" s="19"/>
      <c r="K525" s="19"/>
      <c r="L525" s="19"/>
      <c r="M525" s="19"/>
    </row>
    <row r="526" spans="1:13" ht="15.75" customHeight="1" x14ac:dyDescent="0.2">
      <c r="A526" s="19"/>
      <c r="B526" s="19"/>
      <c r="C526" s="19"/>
      <c r="D526" s="19"/>
      <c r="E526" s="19"/>
      <c r="F526" s="19"/>
      <c r="G526" s="19"/>
      <c r="H526" s="19"/>
      <c r="I526" s="19"/>
      <c r="J526" s="19"/>
      <c r="K526" s="19"/>
      <c r="L526" s="19"/>
      <c r="M526" s="19"/>
    </row>
    <row r="527" spans="1:13" ht="15.75" customHeight="1" x14ac:dyDescent="0.2">
      <c r="A527" s="19"/>
      <c r="B527" s="19"/>
      <c r="C527" s="19"/>
      <c r="D527" s="19"/>
      <c r="E527" s="19"/>
      <c r="F527" s="19"/>
      <c r="G527" s="19"/>
      <c r="H527" s="19"/>
      <c r="I527" s="19"/>
      <c r="J527" s="19"/>
      <c r="K527" s="19"/>
      <c r="L527" s="19"/>
      <c r="M527" s="19"/>
    </row>
    <row r="528" spans="1:13" ht="15.75" customHeight="1" x14ac:dyDescent="0.2">
      <c r="A528" s="19"/>
      <c r="B528" s="19"/>
      <c r="C528" s="19"/>
      <c r="D528" s="19"/>
      <c r="E528" s="19"/>
      <c r="F528" s="19"/>
      <c r="G528" s="19"/>
      <c r="H528" s="19"/>
      <c r="I528" s="19"/>
      <c r="J528" s="19"/>
      <c r="K528" s="19"/>
      <c r="L528" s="19"/>
      <c r="M528" s="19"/>
    </row>
    <row r="529" spans="1:13" ht="15.75" customHeight="1" x14ac:dyDescent="0.2">
      <c r="A529" s="19"/>
      <c r="B529" s="19"/>
      <c r="C529" s="19"/>
      <c r="D529" s="19"/>
      <c r="E529" s="19"/>
      <c r="F529" s="19"/>
      <c r="G529" s="19"/>
      <c r="H529" s="19"/>
      <c r="I529" s="19"/>
      <c r="J529" s="19"/>
      <c r="K529" s="19"/>
      <c r="L529" s="19"/>
      <c r="M529" s="19"/>
    </row>
    <row r="530" spans="1:13" ht="15.75" customHeight="1" x14ac:dyDescent="0.2">
      <c r="A530" s="19"/>
      <c r="B530" s="19"/>
      <c r="C530" s="19"/>
      <c r="D530" s="19"/>
      <c r="E530" s="19"/>
      <c r="F530" s="19"/>
      <c r="G530" s="19"/>
      <c r="H530" s="19"/>
      <c r="I530" s="19"/>
      <c r="J530" s="19"/>
      <c r="K530" s="19"/>
      <c r="L530" s="19"/>
      <c r="M530" s="19"/>
    </row>
    <row r="531" spans="1:13" ht="15.75" customHeight="1" x14ac:dyDescent="0.2">
      <c r="A531" s="19"/>
      <c r="B531" s="19"/>
      <c r="C531" s="19"/>
      <c r="D531" s="19"/>
      <c r="E531" s="19"/>
      <c r="F531" s="19"/>
      <c r="G531" s="19"/>
      <c r="H531" s="19"/>
      <c r="I531" s="19"/>
      <c r="J531" s="19"/>
      <c r="K531" s="19"/>
      <c r="L531" s="19"/>
      <c r="M531" s="19"/>
    </row>
    <row r="532" spans="1:13" ht="15.75" customHeight="1" x14ac:dyDescent="0.2">
      <c r="A532" s="19"/>
      <c r="B532" s="19"/>
      <c r="C532" s="19"/>
      <c r="D532" s="19"/>
      <c r="E532" s="19"/>
      <c r="F532" s="19"/>
      <c r="G532" s="19"/>
      <c r="H532" s="19"/>
      <c r="I532" s="19"/>
      <c r="J532" s="19"/>
      <c r="K532" s="19"/>
      <c r="L532" s="19"/>
      <c r="M532" s="19"/>
    </row>
    <row r="533" spans="1:13" ht="15.75" customHeight="1" x14ac:dyDescent="0.2">
      <c r="A533" s="19"/>
      <c r="B533" s="19"/>
      <c r="C533" s="19"/>
      <c r="D533" s="19"/>
      <c r="E533" s="19"/>
      <c r="F533" s="19"/>
      <c r="G533" s="19"/>
      <c r="H533" s="19"/>
      <c r="I533" s="19"/>
      <c r="J533" s="19"/>
      <c r="K533" s="19"/>
      <c r="L533" s="19"/>
      <c r="M533" s="19"/>
    </row>
    <row r="534" spans="1:13" ht="15.75" customHeight="1" x14ac:dyDescent="0.2">
      <c r="A534" s="19"/>
      <c r="B534" s="19"/>
      <c r="C534" s="19"/>
      <c r="D534" s="19"/>
      <c r="E534" s="19"/>
      <c r="F534" s="19"/>
      <c r="G534" s="19"/>
      <c r="H534" s="19"/>
      <c r="I534" s="19"/>
      <c r="J534" s="19"/>
      <c r="K534" s="19"/>
      <c r="L534" s="19"/>
      <c r="M534" s="19"/>
    </row>
    <row r="535" spans="1:13" ht="15.75" customHeight="1" x14ac:dyDescent="0.2">
      <c r="A535" s="19"/>
      <c r="B535" s="19"/>
      <c r="C535" s="19"/>
      <c r="D535" s="19"/>
      <c r="E535" s="19"/>
      <c r="F535" s="19"/>
      <c r="G535" s="19"/>
      <c r="H535" s="19"/>
      <c r="I535" s="19"/>
      <c r="J535" s="19"/>
      <c r="K535" s="19"/>
      <c r="L535" s="19"/>
      <c r="M535" s="19"/>
    </row>
    <row r="536" spans="1:13" ht="15.75" customHeight="1" x14ac:dyDescent="0.2">
      <c r="A536" s="19"/>
      <c r="B536" s="19"/>
      <c r="C536" s="19"/>
      <c r="D536" s="19"/>
      <c r="E536" s="19"/>
      <c r="F536" s="19"/>
      <c r="G536" s="19"/>
      <c r="H536" s="19"/>
      <c r="I536" s="19"/>
      <c r="J536" s="19"/>
      <c r="K536" s="19"/>
      <c r="L536" s="19"/>
      <c r="M536" s="19"/>
    </row>
    <row r="537" spans="1:13" ht="15.75" customHeight="1" x14ac:dyDescent="0.2">
      <c r="A537" s="19"/>
      <c r="B537" s="19"/>
      <c r="C537" s="19"/>
      <c r="D537" s="19"/>
      <c r="E537" s="19"/>
      <c r="F537" s="19"/>
      <c r="G537" s="19"/>
      <c r="H537" s="19"/>
      <c r="I537" s="19"/>
      <c r="J537" s="19"/>
      <c r="K537" s="19"/>
      <c r="L537" s="19"/>
      <c r="M537" s="19"/>
    </row>
    <row r="538" spans="1:13" ht="15.75" customHeight="1" x14ac:dyDescent="0.2">
      <c r="A538" s="19"/>
      <c r="B538" s="19"/>
      <c r="C538" s="19"/>
      <c r="D538" s="19"/>
      <c r="E538" s="19"/>
      <c r="F538" s="19"/>
      <c r="G538" s="19"/>
      <c r="H538" s="19"/>
      <c r="I538" s="19"/>
      <c r="J538" s="19"/>
      <c r="K538" s="19"/>
      <c r="L538" s="19"/>
      <c r="M538" s="19"/>
    </row>
    <row r="539" spans="1:13" ht="15.75" customHeight="1" x14ac:dyDescent="0.2">
      <c r="A539" s="19"/>
      <c r="B539" s="19"/>
      <c r="C539" s="19"/>
      <c r="D539" s="19"/>
      <c r="E539" s="19"/>
      <c r="F539" s="19"/>
      <c r="G539" s="19"/>
      <c r="H539" s="19"/>
      <c r="I539" s="19"/>
      <c r="J539" s="19"/>
      <c r="K539" s="19"/>
      <c r="L539" s="19"/>
      <c r="M539" s="19"/>
    </row>
    <row r="540" spans="1:13" ht="15.75" customHeight="1" x14ac:dyDescent="0.2">
      <c r="A540" s="19"/>
      <c r="B540" s="19"/>
      <c r="C540" s="19"/>
      <c r="D540" s="19"/>
      <c r="E540" s="19"/>
      <c r="F540" s="19"/>
      <c r="G540" s="19"/>
      <c r="H540" s="19"/>
      <c r="I540" s="19"/>
      <c r="J540" s="19"/>
      <c r="K540" s="19"/>
      <c r="L540" s="19"/>
      <c r="M540" s="19"/>
    </row>
    <row r="541" spans="1:13" ht="15.75" customHeight="1" x14ac:dyDescent="0.2">
      <c r="A541" s="19"/>
      <c r="B541" s="19"/>
      <c r="C541" s="19"/>
      <c r="D541" s="19"/>
      <c r="E541" s="19"/>
      <c r="F541" s="19"/>
      <c r="G541" s="19"/>
      <c r="H541" s="19"/>
      <c r="I541" s="19"/>
      <c r="J541" s="19"/>
      <c r="K541" s="19"/>
      <c r="L541" s="19"/>
      <c r="M541" s="19"/>
    </row>
    <row r="542" spans="1:13" ht="15.75" customHeight="1" x14ac:dyDescent="0.2">
      <c r="A542" s="19"/>
      <c r="B542" s="19"/>
      <c r="C542" s="19"/>
      <c r="D542" s="19"/>
      <c r="E542" s="19"/>
      <c r="F542" s="19"/>
      <c r="G542" s="19"/>
      <c r="H542" s="19"/>
      <c r="I542" s="19"/>
      <c r="J542" s="19"/>
      <c r="K542" s="19"/>
      <c r="L542" s="19"/>
      <c r="M542" s="19"/>
    </row>
    <row r="543" spans="1:13" ht="15.75" customHeight="1" x14ac:dyDescent="0.2">
      <c r="A543" s="19"/>
      <c r="B543" s="19"/>
      <c r="C543" s="19"/>
      <c r="D543" s="19"/>
      <c r="E543" s="19"/>
      <c r="F543" s="19"/>
      <c r="G543" s="19"/>
      <c r="H543" s="19"/>
      <c r="I543" s="19"/>
      <c r="J543" s="19"/>
      <c r="K543" s="19"/>
      <c r="L543" s="19"/>
      <c r="M543" s="19"/>
    </row>
    <row r="544" spans="1:13" ht="15.75" customHeight="1" x14ac:dyDescent="0.2">
      <c r="A544" s="19"/>
      <c r="B544" s="19"/>
      <c r="C544" s="19"/>
      <c r="D544" s="19"/>
      <c r="E544" s="19"/>
      <c r="F544" s="19"/>
      <c r="G544" s="19"/>
      <c r="H544" s="19"/>
      <c r="I544" s="19"/>
      <c r="J544" s="19"/>
      <c r="K544" s="19"/>
      <c r="L544" s="19"/>
      <c r="M544" s="19"/>
    </row>
    <row r="545" spans="1:13" ht="15.75" customHeight="1" x14ac:dyDescent="0.2">
      <c r="A545" s="19"/>
      <c r="B545" s="19"/>
      <c r="C545" s="19"/>
      <c r="D545" s="19"/>
      <c r="E545" s="19"/>
      <c r="F545" s="19"/>
      <c r="G545" s="19"/>
      <c r="H545" s="19"/>
      <c r="I545" s="19"/>
      <c r="J545" s="19"/>
      <c r="K545" s="19"/>
      <c r="L545" s="19"/>
      <c r="M545" s="19"/>
    </row>
    <row r="546" spans="1:13" ht="15.75" customHeight="1" x14ac:dyDescent="0.2">
      <c r="A546" s="19"/>
      <c r="B546" s="19"/>
      <c r="C546" s="19"/>
      <c r="D546" s="19"/>
      <c r="E546" s="19"/>
      <c r="F546" s="19"/>
      <c r="G546" s="19"/>
      <c r="H546" s="19"/>
      <c r="I546" s="19"/>
      <c r="J546" s="19"/>
      <c r="K546" s="19"/>
      <c r="L546" s="19"/>
      <c r="M546" s="19"/>
    </row>
    <row r="547" spans="1:13" ht="15.75" customHeight="1" x14ac:dyDescent="0.2">
      <c r="A547" s="19"/>
      <c r="B547" s="19"/>
      <c r="C547" s="19"/>
      <c r="D547" s="19"/>
      <c r="E547" s="19"/>
      <c r="F547" s="19"/>
      <c r="G547" s="19"/>
      <c r="H547" s="19"/>
      <c r="I547" s="19"/>
      <c r="J547" s="19"/>
      <c r="K547" s="19"/>
      <c r="L547" s="19"/>
      <c r="M547" s="19"/>
    </row>
    <row r="548" spans="1:13" ht="15.75" customHeight="1" x14ac:dyDescent="0.2">
      <c r="A548" s="19"/>
      <c r="B548" s="19"/>
      <c r="C548" s="19"/>
      <c r="D548" s="19"/>
      <c r="E548" s="19"/>
      <c r="F548" s="19"/>
      <c r="G548" s="19"/>
      <c r="H548" s="19"/>
      <c r="I548" s="19"/>
      <c r="J548" s="19"/>
      <c r="K548" s="19"/>
      <c r="L548" s="19"/>
      <c r="M548" s="19"/>
    </row>
    <row r="549" spans="1:13" ht="15.75" customHeight="1" x14ac:dyDescent="0.2">
      <c r="A549" s="19"/>
      <c r="B549" s="19"/>
      <c r="C549" s="19"/>
      <c r="D549" s="19"/>
      <c r="E549" s="19"/>
      <c r="F549" s="19"/>
      <c r="G549" s="19"/>
      <c r="H549" s="19"/>
      <c r="I549" s="19"/>
      <c r="J549" s="19"/>
      <c r="K549" s="19"/>
      <c r="L549" s="19"/>
      <c r="M549" s="19"/>
    </row>
    <row r="550" spans="1:13" ht="15.75" customHeight="1" x14ac:dyDescent="0.2">
      <c r="A550" s="19"/>
      <c r="B550" s="19"/>
      <c r="C550" s="19"/>
      <c r="D550" s="19"/>
      <c r="E550" s="19"/>
      <c r="F550" s="19"/>
      <c r="G550" s="19"/>
      <c r="H550" s="19"/>
      <c r="I550" s="19"/>
      <c r="J550" s="19"/>
      <c r="K550" s="19"/>
      <c r="L550" s="19"/>
      <c r="M550" s="19"/>
    </row>
    <row r="551" spans="1:13" ht="15.75" customHeight="1" x14ac:dyDescent="0.2">
      <c r="A551" s="19"/>
      <c r="B551" s="19"/>
      <c r="C551" s="19"/>
      <c r="D551" s="19"/>
      <c r="E551" s="19"/>
      <c r="F551" s="19"/>
      <c r="G551" s="19"/>
      <c r="H551" s="19"/>
      <c r="I551" s="19"/>
      <c r="J551" s="19"/>
      <c r="K551" s="19"/>
      <c r="L551" s="19"/>
      <c r="M551" s="19"/>
    </row>
    <row r="552" spans="1:13" ht="15.75" customHeight="1" x14ac:dyDescent="0.2">
      <c r="A552" s="19"/>
      <c r="B552" s="19"/>
      <c r="C552" s="19"/>
      <c r="D552" s="19"/>
      <c r="E552" s="19"/>
      <c r="F552" s="19"/>
      <c r="G552" s="19"/>
      <c r="H552" s="19"/>
      <c r="I552" s="19"/>
      <c r="J552" s="19"/>
      <c r="K552" s="19"/>
      <c r="L552" s="19"/>
      <c r="M552" s="19"/>
    </row>
    <row r="553" spans="1:13" ht="15.75" customHeight="1" x14ac:dyDescent="0.2">
      <c r="A553" s="19"/>
      <c r="B553" s="19"/>
      <c r="C553" s="19"/>
      <c r="D553" s="19"/>
      <c r="E553" s="19"/>
      <c r="F553" s="19"/>
      <c r="G553" s="19"/>
      <c r="H553" s="19"/>
      <c r="I553" s="19"/>
      <c r="J553" s="19"/>
      <c r="K553" s="19"/>
      <c r="L553" s="19"/>
      <c r="M553" s="19"/>
    </row>
    <row r="554" spans="1:13" ht="15.75" customHeight="1" x14ac:dyDescent="0.2">
      <c r="A554" s="19"/>
      <c r="B554" s="19"/>
      <c r="C554" s="19"/>
      <c r="D554" s="19"/>
      <c r="E554" s="19"/>
      <c r="F554" s="19"/>
      <c r="G554" s="19"/>
      <c r="H554" s="19"/>
      <c r="I554" s="19"/>
      <c r="J554" s="19"/>
      <c r="K554" s="19"/>
      <c r="L554" s="19"/>
      <c r="M554" s="19"/>
    </row>
    <row r="555" spans="1:13" ht="15.75" customHeight="1" x14ac:dyDescent="0.2">
      <c r="A555" s="19"/>
      <c r="B555" s="19"/>
      <c r="C555" s="19"/>
      <c r="D555" s="19"/>
      <c r="E555" s="19"/>
      <c r="F555" s="19"/>
      <c r="G555" s="19"/>
      <c r="H555" s="19"/>
      <c r="I555" s="19"/>
      <c r="J555" s="19"/>
      <c r="K555" s="19"/>
      <c r="L555" s="19"/>
      <c r="M555" s="19"/>
    </row>
    <row r="556" spans="1:13" ht="15.75" customHeight="1" x14ac:dyDescent="0.2">
      <c r="A556" s="19"/>
      <c r="B556" s="19"/>
      <c r="C556" s="19"/>
      <c r="D556" s="19"/>
      <c r="E556" s="19"/>
      <c r="F556" s="19"/>
      <c r="G556" s="19"/>
      <c r="H556" s="19"/>
      <c r="I556" s="19"/>
      <c r="J556" s="19"/>
      <c r="K556" s="19"/>
      <c r="L556" s="19"/>
      <c r="M556" s="19"/>
    </row>
    <row r="557" spans="1:13" ht="15.75" customHeight="1" x14ac:dyDescent="0.2">
      <c r="A557" s="19"/>
      <c r="B557" s="19"/>
      <c r="C557" s="19"/>
      <c r="D557" s="19"/>
      <c r="E557" s="19"/>
      <c r="F557" s="19"/>
      <c r="G557" s="19"/>
      <c r="H557" s="19"/>
      <c r="I557" s="19"/>
      <c r="J557" s="19"/>
      <c r="K557" s="19"/>
      <c r="L557" s="19"/>
      <c r="M557" s="19"/>
    </row>
    <row r="558" spans="1:13" ht="15.75" customHeight="1" x14ac:dyDescent="0.2">
      <c r="A558" s="19"/>
      <c r="B558" s="19"/>
      <c r="C558" s="19"/>
      <c r="D558" s="19"/>
      <c r="E558" s="19"/>
      <c r="F558" s="19"/>
      <c r="G558" s="19"/>
      <c r="H558" s="19"/>
      <c r="I558" s="19"/>
      <c r="J558" s="19"/>
      <c r="K558" s="19"/>
      <c r="L558" s="19"/>
      <c r="M558" s="19"/>
    </row>
    <row r="559" spans="1:13" ht="15.75" customHeight="1" x14ac:dyDescent="0.2">
      <c r="A559" s="19"/>
      <c r="B559" s="19"/>
      <c r="C559" s="19"/>
      <c r="D559" s="19"/>
      <c r="E559" s="19"/>
      <c r="F559" s="19"/>
      <c r="G559" s="19"/>
      <c r="H559" s="19"/>
      <c r="I559" s="19"/>
      <c r="J559" s="19"/>
      <c r="K559" s="19"/>
      <c r="L559" s="19"/>
      <c r="M559" s="19"/>
    </row>
    <row r="560" spans="1:13" ht="15.75" customHeight="1" x14ac:dyDescent="0.2">
      <c r="A560" s="19"/>
      <c r="B560" s="19"/>
      <c r="C560" s="19"/>
      <c r="D560" s="19"/>
      <c r="E560" s="19"/>
      <c r="F560" s="19"/>
      <c r="G560" s="19"/>
      <c r="H560" s="19"/>
      <c r="I560" s="19"/>
      <c r="J560" s="19"/>
      <c r="K560" s="19"/>
      <c r="L560" s="19"/>
      <c r="M560" s="19"/>
    </row>
    <row r="561" spans="1:13" ht="15.75" customHeight="1" x14ac:dyDescent="0.2">
      <c r="A561" s="19"/>
      <c r="B561" s="19"/>
      <c r="C561" s="19"/>
      <c r="D561" s="19"/>
      <c r="E561" s="19"/>
      <c r="F561" s="19"/>
      <c r="G561" s="19"/>
      <c r="H561" s="19"/>
      <c r="I561" s="19"/>
      <c r="J561" s="19"/>
      <c r="K561" s="19"/>
      <c r="L561" s="19"/>
      <c r="M561" s="19"/>
    </row>
    <row r="562" spans="1:13" ht="15.75" customHeight="1" x14ac:dyDescent="0.2">
      <c r="A562" s="19"/>
      <c r="B562" s="19"/>
      <c r="C562" s="19"/>
      <c r="D562" s="19"/>
      <c r="E562" s="19"/>
      <c r="F562" s="19"/>
      <c r="G562" s="19"/>
      <c r="H562" s="19"/>
      <c r="I562" s="19"/>
      <c r="J562" s="19"/>
      <c r="K562" s="19"/>
      <c r="L562" s="19"/>
      <c r="M562" s="19"/>
    </row>
    <row r="563" spans="1:13" ht="15.75" customHeight="1" x14ac:dyDescent="0.2">
      <c r="A563" s="19"/>
      <c r="B563" s="19"/>
      <c r="C563" s="19"/>
      <c r="D563" s="19"/>
      <c r="E563" s="19"/>
      <c r="F563" s="19"/>
      <c r="G563" s="19"/>
      <c r="H563" s="19"/>
      <c r="I563" s="19"/>
      <c r="J563" s="19"/>
      <c r="K563" s="19"/>
      <c r="L563" s="19"/>
      <c r="M563" s="19"/>
    </row>
    <row r="564" spans="1:13" ht="15.75" customHeight="1" x14ac:dyDescent="0.2">
      <c r="A564" s="19"/>
      <c r="B564" s="19"/>
      <c r="C564" s="19"/>
      <c r="D564" s="19"/>
      <c r="E564" s="19"/>
      <c r="F564" s="19"/>
      <c r="G564" s="19"/>
      <c r="H564" s="19"/>
      <c r="I564" s="19"/>
      <c r="J564" s="19"/>
      <c r="K564" s="19"/>
      <c r="L564" s="19"/>
      <c r="M564" s="19"/>
    </row>
    <row r="565" spans="1:13" ht="15.75" customHeight="1" x14ac:dyDescent="0.2">
      <c r="A565" s="19"/>
      <c r="B565" s="19"/>
      <c r="C565" s="19"/>
      <c r="D565" s="19"/>
      <c r="E565" s="19"/>
      <c r="F565" s="19"/>
      <c r="G565" s="19"/>
      <c r="H565" s="19"/>
      <c r="I565" s="19"/>
      <c r="J565" s="19"/>
      <c r="K565" s="19"/>
      <c r="L565" s="19"/>
      <c r="M565" s="19"/>
    </row>
    <row r="566" spans="1:13" ht="15.75" customHeight="1" x14ac:dyDescent="0.2">
      <c r="A566" s="19"/>
      <c r="B566" s="19"/>
      <c r="C566" s="19"/>
      <c r="D566" s="19"/>
      <c r="E566" s="19"/>
      <c r="F566" s="19"/>
      <c r="G566" s="19"/>
      <c r="H566" s="19"/>
      <c r="I566" s="19"/>
      <c r="J566" s="19"/>
      <c r="K566" s="19"/>
      <c r="L566" s="19"/>
      <c r="M566" s="19"/>
    </row>
    <row r="567" spans="1:13" ht="15.75" customHeight="1" x14ac:dyDescent="0.2">
      <c r="A567" s="19"/>
      <c r="B567" s="19"/>
      <c r="C567" s="19"/>
      <c r="D567" s="19"/>
      <c r="E567" s="19"/>
      <c r="F567" s="19"/>
      <c r="G567" s="19"/>
      <c r="H567" s="19"/>
      <c r="I567" s="19"/>
      <c r="J567" s="19"/>
      <c r="K567" s="19"/>
      <c r="L567" s="19"/>
      <c r="M567" s="19"/>
    </row>
    <row r="568" spans="1:13" ht="15.75" customHeight="1" x14ac:dyDescent="0.2">
      <c r="A568" s="19"/>
      <c r="B568" s="19"/>
      <c r="C568" s="19"/>
      <c r="D568" s="19"/>
      <c r="E568" s="19"/>
      <c r="F568" s="19"/>
      <c r="G568" s="19"/>
      <c r="H568" s="19"/>
      <c r="I568" s="19"/>
      <c r="J568" s="19"/>
      <c r="K568" s="19"/>
      <c r="L568" s="19"/>
      <c r="M568" s="19"/>
    </row>
    <row r="569" spans="1:13" ht="15.75" customHeight="1" x14ac:dyDescent="0.2">
      <c r="A569" s="19"/>
      <c r="B569" s="19"/>
      <c r="C569" s="19"/>
      <c r="D569" s="19"/>
      <c r="E569" s="19"/>
      <c r="F569" s="19"/>
      <c r="G569" s="19"/>
      <c r="H569" s="19"/>
      <c r="I569" s="19"/>
      <c r="J569" s="19"/>
      <c r="K569" s="19"/>
      <c r="L569" s="19"/>
      <c r="M569" s="19"/>
    </row>
    <row r="570" spans="1:13" ht="15.75" customHeight="1" x14ac:dyDescent="0.2">
      <c r="A570" s="19"/>
      <c r="B570" s="19"/>
      <c r="C570" s="19"/>
      <c r="D570" s="19"/>
      <c r="E570" s="19"/>
      <c r="F570" s="19"/>
      <c r="G570" s="19"/>
      <c r="H570" s="19"/>
      <c r="I570" s="19"/>
      <c r="J570" s="19"/>
      <c r="K570" s="19"/>
      <c r="L570" s="19"/>
      <c r="M570" s="19"/>
    </row>
    <row r="571" spans="1:13" ht="15.75" customHeight="1" x14ac:dyDescent="0.2">
      <c r="A571" s="19"/>
      <c r="B571" s="19"/>
      <c r="C571" s="19"/>
      <c r="D571" s="19"/>
      <c r="E571" s="19"/>
      <c r="F571" s="19"/>
      <c r="G571" s="19"/>
      <c r="H571" s="19"/>
      <c r="I571" s="19"/>
      <c r="J571" s="19"/>
      <c r="K571" s="19"/>
      <c r="L571" s="19"/>
      <c r="M571" s="19"/>
    </row>
    <row r="572" spans="1:13" ht="15.75" customHeight="1" x14ac:dyDescent="0.2">
      <c r="A572" s="19"/>
      <c r="B572" s="19"/>
      <c r="C572" s="19"/>
      <c r="D572" s="19"/>
      <c r="E572" s="19"/>
      <c r="F572" s="19"/>
      <c r="G572" s="19"/>
      <c r="H572" s="19"/>
      <c r="I572" s="19"/>
      <c r="J572" s="19"/>
      <c r="K572" s="19"/>
      <c r="L572" s="19"/>
      <c r="M572" s="19"/>
    </row>
    <row r="573" spans="1:13" ht="15.75" customHeight="1" x14ac:dyDescent="0.2">
      <c r="A573" s="19"/>
      <c r="B573" s="19"/>
      <c r="C573" s="19"/>
      <c r="D573" s="19"/>
      <c r="E573" s="19"/>
      <c r="F573" s="19"/>
      <c r="G573" s="19"/>
      <c r="H573" s="19"/>
      <c r="I573" s="19"/>
      <c r="J573" s="19"/>
      <c r="K573" s="19"/>
      <c r="L573" s="19"/>
      <c r="M573" s="19"/>
    </row>
    <row r="574" spans="1:13" ht="15.75" customHeight="1" x14ac:dyDescent="0.2">
      <c r="A574" s="19"/>
      <c r="B574" s="19"/>
      <c r="C574" s="19"/>
      <c r="D574" s="19"/>
      <c r="E574" s="19"/>
      <c r="F574" s="19"/>
      <c r="G574" s="19"/>
      <c r="H574" s="19"/>
      <c r="I574" s="19"/>
      <c r="J574" s="19"/>
      <c r="K574" s="19"/>
      <c r="L574" s="19"/>
      <c r="M574" s="19"/>
    </row>
    <row r="575" spans="1:13" ht="15.75" customHeight="1" x14ac:dyDescent="0.2">
      <c r="A575" s="19"/>
      <c r="B575" s="19"/>
      <c r="C575" s="19"/>
      <c r="D575" s="19"/>
      <c r="E575" s="19"/>
      <c r="F575" s="19"/>
      <c r="G575" s="19"/>
      <c r="H575" s="19"/>
      <c r="I575" s="19"/>
      <c r="J575" s="19"/>
      <c r="K575" s="19"/>
      <c r="L575" s="19"/>
      <c r="M575" s="19"/>
    </row>
    <row r="576" spans="1:13" ht="15.75" customHeight="1" x14ac:dyDescent="0.2">
      <c r="A576" s="19"/>
      <c r="B576" s="19"/>
      <c r="C576" s="19"/>
      <c r="D576" s="19"/>
      <c r="E576" s="19"/>
      <c r="F576" s="19"/>
      <c r="G576" s="19"/>
      <c r="H576" s="19"/>
      <c r="I576" s="19"/>
      <c r="J576" s="19"/>
      <c r="K576" s="19"/>
      <c r="L576" s="19"/>
      <c r="M576" s="19"/>
    </row>
    <row r="577" spans="1:13" ht="15.75" customHeight="1" x14ac:dyDescent="0.2">
      <c r="A577" s="19"/>
      <c r="B577" s="19"/>
      <c r="C577" s="19"/>
      <c r="D577" s="19"/>
      <c r="E577" s="19"/>
      <c r="F577" s="19"/>
      <c r="G577" s="19"/>
      <c r="H577" s="19"/>
      <c r="I577" s="19"/>
      <c r="J577" s="19"/>
      <c r="K577" s="19"/>
      <c r="L577" s="19"/>
      <c r="M577" s="19"/>
    </row>
    <row r="578" spans="1:13" ht="15.75" customHeight="1" x14ac:dyDescent="0.2">
      <c r="A578" s="19"/>
      <c r="B578" s="19"/>
      <c r="C578" s="19"/>
      <c r="D578" s="19"/>
      <c r="E578" s="19"/>
      <c r="F578" s="19"/>
      <c r="G578" s="19"/>
      <c r="H578" s="19"/>
      <c r="I578" s="19"/>
      <c r="J578" s="19"/>
      <c r="K578" s="19"/>
      <c r="L578" s="19"/>
      <c r="M578" s="19"/>
    </row>
    <row r="579" spans="1:13" ht="15.75" customHeight="1" x14ac:dyDescent="0.2">
      <c r="A579" s="19"/>
      <c r="B579" s="19"/>
      <c r="C579" s="19"/>
      <c r="D579" s="19"/>
      <c r="E579" s="19"/>
      <c r="F579" s="19"/>
      <c r="G579" s="19"/>
      <c r="H579" s="19"/>
      <c r="I579" s="19"/>
      <c r="J579" s="19"/>
      <c r="K579" s="19"/>
      <c r="L579" s="19"/>
      <c r="M579" s="19"/>
    </row>
    <row r="580" spans="1:13" ht="15.75" customHeight="1" x14ac:dyDescent="0.2">
      <c r="A580" s="19"/>
      <c r="B580" s="19"/>
      <c r="C580" s="19"/>
      <c r="D580" s="19"/>
      <c r="E580" s="19"/>
      <c r="F580" s="19"/>
      <c r="G580" s="19"/>
      <c r="H580" s="19"/>
      <c r="I580" s="19"/>
      <c r="J580" s="19"/>
      <c r="K580" s="19"/>
      <c r="L580" s="19"/>
      <c r="M580" s="19"/>
    </row>
    <row r="581" spans="1:13" ht="15.75" customHeight="1" x14ac:dyDescent="0.2">
      <c r="A581" s="19"/>
      <c r="B581" s="19"/>
      <c r="C581" s="19"/>
      <c r="D581" s="19"/>
      <c r="E581" s="19"/>
      <c r="F581" s="19"/>
      <c r="G581" s="19"/>
      <c r="H581" s="19"/>
      <c r="I581" s="19"/>
      <c r="J581" s="19"/>
      <c r="K581" s="19"/>
      <c r="L581" s="19"/>
      <c r="M581" s="19"/>
    </row>
    <row r="582" spans="1:13" ht="15.75" customHeight="1" x14ac:dyDescent="0.2">
      <c r="A582" s="19"/>
      <c r="B582" s="19"/>
      <c r="C582" s="19"/>
      <c r="D582" s="19"/>
      <c r="E582" s="19"/>
      <c r="F582" s="19"/>
      <c r="G582" s="19"/>
      <c r="H582" s="19"/>
      <c r="I582" s="19"/>
      <c r="J582" s="19"/>
      <c r="K582" s="19"/>
      <c r="L582" s="19"/>
      <c r="M582" s="19"/>
    </row>
    <row r="583" spans="1:13" ht="15.75" customHeight="1" x14ac:dyDescent="0.2">
      <c r="A583" s="19"/>
      <c r="B583" s="19"/>
      <c r="C583" s="19"/>
      <c r="D583" s="19"/>
      <c r="E583" s="19"/>
      <c r="F583" s="19"/>
      <c r="G583" s="19"/>
      <c r="H583" s="19"/>
      <c r="I583" s="19"/>
      <c r="J583" s="19"/>
      <c r="K583" s="19"/>
      <c r="L583" s="19"/>
      <c r="M583" s="19"/>
    </row>
    <row r="584" spans="1:13" ht="15.75" customHeight="1" x14ac:dyDescent="0.2">
      <c r="A584" s="19"/>
      <c r="B584" s="19"/>
      <c r="C584" s="19"/>
      <c r="D584" s="19"/>
      <c r="E584" s="19"/>
      <c r="F584" s="19"/>
      <c r="G584" s="19"/>
      <c r="H584" s="19"/>
      <c r="I584" s="19"/>
      <c r="J584" s="19"/>
      <c r="K584" s="19"/>
      <c r="L584" s="19"/>
      <c r="M584" s="19"/>
    </row>
    <row r="585" spans="1:13" ht="15.75" customHeight="1" x14ac:dyDescent="0.2">
      <c r="A585" s="19"/>
      <c r="B585" s="19"/>
      <c r="C585" s="19"/>
      <c r="D585" s="19"/>
      <c r="E585" s="19"/>
      <c r="F585" s="19"/>
      <c r="G585" s="19"/>
      <c r="H585" s="19"/>
      <c r="I585" s="19"/>
      <c r="J585" s="19"/>
      <c r="K585" s="19"/>
      <c r="L585" s="19"/>
      <c r="M585" s="19"/>
    </row>
    <row r="586" spans="1:13" ht="15.75" customHeight="1" x14ac:dyDescent="0.2">
      <c r="A586" s="19"/>
      <c r="B586" s="19"/>
      <c r="C586" s="19"/>
      <c r="D586" s="19"/>
      <c r="E586" s="19"/>
      <c r="F586" s="19"/>
      <c r="G586" s="19"/>
      <c r="H586" s="19"/>
      <c r="I586" s="19"/>
      <c r="J586" s="19"/>
      <c r="K586" s="19"/>
      <c r="L586" s="19"/>
      <c r="M586" s="19"/>
    </row>
    <row r="587" spans="1:13" ht="15.75" customHeight="1" x14ac:dyDescent="0.2">
      <c r="A587" s="19"/>
      <c r="B587" s="19"/>
      <c r="C587" s="19"/>
      <c r="D587" s="19"/>
      <c r="E587" s="19"/>
      <c r="F587" s="19"/>
      <c r="G587" s="19"/>
      <c r="H587" s="19"/>
      <c r="I587" s="19"/>
      <c r="J587" s="19"/>
      <c r="K587" s="19"/>
      <c r="L587" s="19"/>
      <c r="M587" s="19"/>
    </row>
    <row r="588" spans="1:13" ht="15.75" customHeight="1" x14ac:dyDescent="0.2">
      <c r="A588" s="19"/>
      <c r="B588" s="19"/>
      <c r="C588" s="19"/>
      <c r="D588" s="19"/>
      <c r="E588" s="19"/>
      <c r="F588" s="19"/>
      <c r="G588" s="19"/>
      <c r="H588" s="19"/>
      <c r="I588" s="19"/>
      <c r="J588" s="19"/>
      <c r="K588" s="19"/>
      <c r="L588" s="19"/>
      <c r="M588" s="19"/>
    </row>
    <row r="589" spans="1:13" ht="15.75" customHeight="1" x14ac:dyDescent="0.2">
      <c r="A589" s="19"/>
      <c r="B589" s="19"/>
      <c r="C589" s="19"/>
      <c r="D589" s="19"/>
      <c r="E589" s="19"/>
      <c r="F589" s="19"/>
      <c r="G589" s="19"/>
      <c r="H589" s="19"/>
      <c r="I589" s="19"/>
      <c r="J589" s="19"/>
      <c r="K589" s="19"/>
      <c r="L589" s="19"/>
      <c r="M589" s="19"/>
    </row>
    <row r="590" spans="1:13" ht="15.75" customHeight="1" x14ac:dyDescent="0.2">
      <c r="A590" s="19"/>
      <c r="B590" s="19"/>
      <c r="C590" s="19"/>
      <c r="D590" s="19"/>
      <c r="E590" s="19"/>
      <c r="F590" s="19"/>
      <c r="G590" s="19"/>
      <c r="H590" s="19"/>
      <c r="I590" s="19"/>
      <c r="J590" s="19"/>
      <c r="K590" s="19"/>
      <c r="L590" s="19"/>
      <c r="M590" s="19"/>
    </row>
    <row r="591" spans="1:13" ht="15.75" customHeight="1" x14ac:dyDescent="0.2">
      <c r="A591" s="19"/>
      <c r="B591" s="19"/>
      <c r="C591" s="19"/>
      <c r="D591" s="19"/>
      <c r="E591" s="19"/>
      <c r="F591" s="19"/>
      <c r="G591" s="19"/>
      <c r="H591" s="19"/>
      <c r="I591" s="19"/>
      <c r="J591" s="19"/>
      <c r="K591" s="19"/>
      <c r="L591" s="19"/>
      <c r="M591" s="19"/>
    </row>
    <row r="592" spans="1:13" ht="15.75" customHeight="1" x14ac:dyDescent="0.2">
      <c r="A592" s="19"/>
      <c r="B592" s="19"/>
      <c r="C592" s="19"/>
      <c r="D592" s="19"/>
      <c r="E592" s="19"/>
      <c r="F592" s="19"/>
      <c r="G592" s="19"/>
      <c r="H592" s="19"/>
      <c r="I592" s="19"/>
      <c r="J592" s="19"/>
      <c r="K592" s="19"/>
      <c r="L592" s="19"/>
      <c r="M592" s="19"/>
    </row>
    <row r="593" spans="1:13" ht="15.75" customHeight="1" x14ac:dyDescent="0.2">
      <c r="A593" s="19"/>
      <c r="B593" s="19"/>
      <c r="C593" s="19"/>
      <c r="D593" s="19"/>
      <c r="E593" s="19"/>
      <c r="F593" s="19"/>
      <c r="G593" s="19"/>
      <c r="H593" s="19"/>
      <c r="I593" s="19"/>
      <c r="J593" s="19"/>
      <c r="K593" s="19"/>
      <c r="L593" s="19"/>
      <c r="M593" s="19"/>
    </row>
    <row r="594" spans="1:13" ht="15.75" customHeight="1" x14ac:dyDescent="0.2">
      <c r="A594" s="19"/>
      <c r="B594" s="19"/>
      <c r="C594" s="19"/>
      <c r="D594" s="19"/>
      <c r="E594" s="19"/>
      <c r="F594" s="19"/>
      <c r="G594" s="19"/>
      <c r="H594" s="19"/>
      <c r="I594" s="19"/>
      <c r="J594" s="19"/>
      <c r="K594" s="19"/>
      <c r="L594" s="19"/>
      <c r="M594" s="19"/>
    </row>
    <row r="595" spans="1:13" ht="15.75" customHeight="1" x14ac:dyDescent="0.2">
      <c r="A595" s="19"/>
      <c r="B595" s="19"/>
      <c r="C595" s="19"/>
      <c r="D595" s="19"/>
      <c r="E595" s="19"/>
      <c r="F595" s="19"/>
      <c r="G595" s="19"/>
      <c r="H595" s="19"/>
      <c r="I595" s="19"/>
      <c r="J595" s="19"/>
      <c r="K595" s="19"/>
      <c r="L595" s="19"/>
      <c r="M595" s="19"/>
    </row>
    <row r="596" spans="1:13" ht="15.75" customHeight="1" x14ac:dyDescent="0.2">
      <c r="A596" s="19"/>
      <c r="B596" s="19"/>
      <c r="C596" s="19"/>
      <c r="D596" s="19"/>
      <c r="E596" s="19"/>
      <c r="F596" s="19"/>
      <c r="G596" s="19"/>
      <c r="H596" s="19"/>
      <c r="I596" s="19"/>
      <c r="J596" s="19"/>
      <c r="K596" s="19"/>
      <c r="L596" s="19"/>
      <c r="M596" s="19"/>
    </row>
    <row r="597" spans="1:13" ht="15.75" customHeight="1" x14ac:dyDescent="0.2">
      <c r="A597" s="19"/>
      <c r="B597" s="19"/>
      <c r="C597" s="19"/>
      <c r="D597" s="19"/>
      <c r="E597" s="19"/>
      <c r="F597" s="19"/>
      <c r="G597" s="19"/>
      <c r="H597" s="19"/>
      <c r="I597" s="19"/>
      <c r="J597" s="19"/>
      <c r="K597" s="19"/>
      <c r="L597" s="19"/>
      <c r="M597" s="19"/>
    </row>
    <row r="598" spans="1:13" ht="15.75" customHeight="1" x14ac:dyDescent="0.2">
      <c r="A598" s="19"/>
      <c r="B598" s="19"/>
      <c r="C598" s="19"/>
      <c r="D598" s="19"/>
      <c r="E598" s="19"/>
      <c r="F598" s="19"/>
      <c r="G598" s="19"/>
      <c r="H598" s="19"/>
      <c r="I598" s="19"/>
      <c r="J598" s="19"/>
      <c r="K598" s="19"/>
      <c r="L598" s="19"/>
      <c r="M598" s="19"/>
    </row>
    <row r="599" spans="1:13" ht="15.75" customHeight="1" x14ac:dyDescent="0.2">
      <c r="A599" s="19"/>
      <c r="B599" s="19"/>
      <c r="C599" s="19"/>
      <c r="D599" s="19"/>
      <c r="E599" s="19"/>
      <c r="F599" s="19"/>
      <c r="G599" s="19"/>
      <c r="H599" s="19"/>
      <c r="I599" s="19"/>
      <c r="J599" s="19"/>
      <c r="K599" s="19"/>
      <c r="L599" s="19"/>
      <c r="M599" s="19"/>
    </row>
    <row r="600" spans="1:13" ht="15.75" customHeight="1" x14ac:dyDescent="0.2">
      <c r="A600" s="19"/>
      <c r="B600" s="19"/>
      <c r="C600" s="19"/>
      <c r="D600" s="19"/>
      <c r="E600" s="19"/>
      <c r="F600" s="19"/>
      <c r="G600" s="19"/>
      <c r="H600" s="19"/>
      <c r="I600" s="19"/>
      <c r="J600" s="19"/>
      <c r="K600" s="19"/>
      <c r="L600" s="19"/>
      <c r="M600" s="19"/>
    </row>
    <row r="601" spans="1:13" ht="15.75" customHeight="1" x14ac:dyDescent="0.2">
      <c r="A601" s="19"/>
      <c r="B601" s="19"/>
      <c r="C601" s="19"/>
      <c r="D601" s="19"/>
      <c r="E601" s="19"/>
      <c r="F601" s="19"/>
      <c r="G601" s="19"/>
      <c r="H601" s="19"/>
      <c r="I601" s="19"/>
      <c r="J601" s="19"/>
      <c r="K601" s="19"/>
      <c r="L601" s="19"/>
      <c r="M601" s="19"/>
    </row>
    <row r="602" spans="1:13" ht="15.75" customHeight="1" x14ac:dyDescent="0.2">
      <c r="A602" s="19"/>
      <c r="B602" s="19"/>
      <c r="C602" s="19"/>
      <c r="D602" s="19"/>
      <c r="E602" s="19"/>
      <c r="F602" s="19"/>
      <c r="G602" s="19"/>
      <c r="H602" s="19"/>
      <c r="I602" s="19"/>
      <c r="J602" s="19"/>
      <c r="K602" s="19"/>
      <c r="L602" s="19"/>
      <c r="M602" s="19"/>
    </row>
    <row r="603" spans="1:13" ht="15.75" customHeight="1" x14ac:dyDescent="0.2">
      <c r="A603" s="19"/>
      <c r="B603" s="19"/>
      <c r="C603" s="19"/>
      <c r="D603" s="19"/>
      <c r="E603" s="19"/>
      <c r="F603" s="19"/>
      <c r="G603" s="19"/>
      <c r="H603" s="19"/>
      <c r="I603" s="19"/>
      <c r="J603" s="19"/>
      <c r="K603" s="19"/>
      <c r="L603" s="19"/>
      <c r="M603" s="19"/>
    </row>
    <row r="604" spans="1:13" ht="15.75" customHeight="1" x14ac:dyDescent="0.2">
      <c r="A604" s="19"/>
      <c r="B604" s="19"/>
      <c r="C604" s="19"/>
      <c r="D604" s="19"/>
      <c r="E604" s="19"/>
      <c r="F604" s="19"/>
      <c r="G604" s="19"/>
      <c r="H604" s="19"/>
      <c r="I604" s="19"/>
      <c r="J604" s="19"/>
      <c r="K604" s="19"/>
      <c r="L604" s="19"/>
      <c r="M604" s="19"/>
    </row>
    <row r="605" spans="1:13" ht="15.75" customHeight="1" x14ac:dyDescent="0.2">
      <c r="A605" s="19"/>
      <c r="B605" s="19"/>
      <c r="C605" s="19"/>
      <c r="D605" s="19"/>
      <c r="E605" s="19"/>
      <c r="F605" s="19"/>
      <c r="G605" s="19"/>
      <c r="H605" s="19"/>
      <c r="I605" s="19"/>
      <c r="J605" s="19"/>
      <c r="K605" s="19"/>
      <c r="L605" s="19"/>
      <c r="M605" s="19"/>
    </row>
    <row r="606" spans="1:13" ht="15.75" customHeight="1" x14ac:dyDescent="0.2">
      <c r="A606" s="19"/>
      <c r="B606" s="19"/>
      <c r="C606" s="19"/>
      <c r="D606" s="19"/>
      <c r="E606" s="19"/>
      <c r="F606" s="19"/>
      <c r="G606" s="19"/>
      <c r="H606" s="19"/>
      <c r="I606" s="19"/>
      <c r="J606" s="19"/>
      <c r="K606" s="19"/>
      <c r="L606" s="19"/>
      <c r="M606" s="19"/>
    </row>
    <row r="607" spans="1:13" ht="15.75" customHeight="1" x14ac:dyDescent="0.2">
      <c r="A607" s="19"/>
      <c r="B607" s="19"/>
      <c r="C607" s="19"/>
      <c r="D607" s="19"/>
      <c r="E607" s="19"/>
      <c r="F607" s="19"/>
      <c r="G607" s="19"/>
      <c r="H607" s="19"/>
      <c r="I607" s="19"/>
      <c r="J607" s="19"/>
      <c r="K607" s="19"/>
      <c r="L607" s="19"/>
      <c r="M607" s="19"/>
    </row>
    <row r="608" spans="1:13" ht="15.75" customHeight="1" x14ac:dyDescent="0.2">
      <c r="A608" s="19"/>
      <c r="B608" s="19"/>
      <c r="C608" s="19"/>
      <c r="D608" s="19"/>
      <c r="E608" s="19"/>
      <c r="F608" s="19"/>
      <c r="G608" s="19"/>
      <c r="H608" s="19"/>
      <c r="I608" s="19"/>
      <c r="J608" s="19"/>
      <c r="K608" s="19"/>
      <c r="L608" s="19"/>
      <c r="M608" s="19"/>
    </row>
    <row r="609" spans="1:13" ht="15.75" customHeight="1" x14ac:dyDescent="0.2">
      <c r="A609" s="19"/>
      <c r="B609" s="19"/>
      <c r="C609" s="19"/>
      <c r="D609" s="19"/>
      <c r="E609" s="19"/>
      <c r="F609" s="19"/>
      <c r="G609" s="19"/>
      <c r="H609" s="19"/>
      <c r="I609" s="19"/>
      <c r="J609" s="19"/>
      <c r="K609" s="19"/>
      <c r="L609" s="19"/>
      <c r="M609" s="19"/>
    </row>
    <row r="610" spans="1:13" ht="15.75" customHeight="1" x14ac:dyDescent="0.2">
      <c r="A610" s="19"/>
      <c r="B610" s="19"/>
      <c r="C610" s="19"/>
      <c r="D610" s="19"/>
      <c r="E610" s="19"/>
      <c r="F610" s="19"/>
      <c r="G610" s="19"/>
      <c r="H610" s="19"/>
      <c r="I610" s="19"/>
      <c r="J610" s="19"/>
      <c r="K610" s="19"/>
      <c r="L610" s="19"/>
      <c r="M610" s="19"/>
    </row>
    <row r="611" spans="1:13" ht="15.75" customHeight="1" x14ac:dyDescent="0.2">
      <c r="A611" s="19"/>
      <c r="B611" s="19"/>
      <c r="C611" s="19"/>
      <c r="D611" s="19"/>
      <c r="E611" s="19"/>
      <c r="F611" s="19"/>
      <c r="G611" s="19"/>
      <c r="H611" s="19"/>
      <c r="I611" s="19"/>
      <c r="J611" s="19"/>
      <c r="K611" s="19"/>
      <c r="L611" s="19"/>
      <c r="M611" s="19"/>
    </row>
    <row r="612" spans="1:13" ht="15.75" customHeight="1" x14ac:dyDescent="0.2">
      <c r="A612" s="19"/>
      <c r="B612" s="19"/>
      <c r="C612" s="19"/>
      <c r="D612" s="19"/>
      <c r="E612" s="19"/>
      <c r="F612" s="19"/>
      <c r="G612" s="19"/>
      <c r="H612" s="19"/>
      <c r="I612" s="19"/>
      <c r="J612" s="19"/>
      <c r="K612" s="19"/>
      <c r="L612" s="19"/>
      <c r="M612" s="19"/>
    </row>
    <row r="613" spans="1:13" ht="15.75" customHeight="1" x14ac:dyDescent="0.2">
      <c r="A613" s="19"/>
      <c r="B613" s="19"/>
      <c r="C613" s="19"/>
      <c r="D613" s="19"/>
      <c r="E613" s="19"/>
      <c r="F613" s="19"/>
      <c r="G613" s="19"/>
      <c r="H613" s="19"/>
      <c r="I613" s="19"/>
      <c r="J613" s="19"/>
      <c r="K613" s="19"/>
      <c r="L613" s="19"/>
      <c r="M613" s="19"/>
    </row>
    <row r="614" spans="1:13" ht="15.75" customHeight="1" x14ac:dyDescent="0.2">
      <c r="A614" s="19"/>
      <c r="B614" s="19"/>
      <c r="C614" s="19"/>
      <c r="D614" s="19"/>
      <c r="E614" s="19"/>
      <c r="F614" s="19"/>
      <c r="G614" s="19"/>
      <c r="H614" s="19"/>
      <c r="I614" s="19"/>
      <c r="J614" s="19"/>
      <c r="K614" s="19"/>
      <c r="L614" s="19"/>
      <c r="M614" s="19"/>
    </row>
    <row r="615" spans="1:13" ht="15.75" customHeight="1" x14ac:dyDescent="0.2">
      <c r="A615" s="19"/>
      <c r="B615" s="19"/>
      <c r="C615" s="19"/>
      <c r="D615" s="19"/>
      <c r="E615" s="19"/>
      <c r="F615" s="19"/>
      <c r="G615" s="19"/>
      <c r="H615" s="19"/>
      <c r="I615" s="19"/>
      <c r="J615" s="19"/>
      <c r="K615" s="19"/>
      <c r="L615" s="19"/>
      <c r="M615" s="19"/>
    </row>
    <row r="616" spans="1:13" ht="15.75" customHeight="1" x14ac:dyDescent="0.2">
      <c r="A616" s="19"/>
      <c r="B616" s="19"/>
      <c r="C616" s="19"/>
      <c r="D616" s="19"/>
      <c r="E616" s="19"/>
      <c r="F616" s="19"/>
      <c r="G616" s="19"/>
      <c r="H616" s="19"/>
      <c r="I616" s="19"/>
      <c r="J616" s="19"/>
      <c r="K616" s="19"/>
      <c r="L616" s="19"/>
      <c r="M616" s="19"/>
    </row>
    <row r="617" spans="1:13" ht="15.75" customHeight="1" x14ac:dyDescent="0.2">
      <c r="A617" s="19"/>
      <c r="B617" s="19"/>
      <c r="C617" s="19"/>
      <c r="D617" s="19"/>
      <c r="E617" s="19"/>
      <c r="F617" s="19"/>
      <c r="G617" s="19"/>
      <c r="H617" s="19"/>
      <c r="I617" s="19"/>
      <c r="J617" s="19"/>
      <c r="K617" s="19"/>
      <c r="L617" s="19"/>
      <c r="M617" s="19"/>
    </row>
    <row r="618" spans="1:13" ht="15.75" customHeight="1" x14ac:dyDescent="0.2">
      <c r="A618" s="19"/>
      <c r="B618" s="19"/>
      <c r="C618" s="19"/>
      <c r="D618" s="19"/>
      <c r="E618" s="19"/>
      <c r="F618" s="19"/>
      <c r="G618" s="19"/>
      <c r="H618" s="19"/>
      <c r="I618" s="19"/>
      <c r="J618" s="19"/>
      <c r="K618" s="19"/>
      <c r="L618" s="19"/>
      <c r="M618" s="19"/>
    </row>
    <row r="619" spans="1:13" ht="15.75" customHeight="1" x14ac:dyDescent="0.2">
      <c r="A619" s="19"/>
      <c r="B619" s="19"/>
      <c r="C619" s="19"/>
      <c r="D619" s="19"/>
      <c r="E619" s="19"/>
      <c r="F619" s="19"/>
      <c r="G619" s="19"/>
      <c r="H619" s="19"/>
      <c r="I619" s="19"/>
      <c r="J619" s="19"/>
      <c r="K619" s="19"/>
      <c r="L619" s="19"/>
      <c r="M619" s="19"/>
    </row>
    <row r="620" spans="1:13" ht="15.75" customHeight="1" x14ac:dyDescent="0.2">
      <c r="A620" s="19"/>
      <c r="B620" s="19"/>
      <c r="C620" s="19"/>
      <c r="D620" s="19"/>
      <c r="E620" s="19"/>
      <c r="F620" s="19"/>
      <c r="G620" s="19"/>
      <c r="H620" s="19"/>
      <c r="I620" s="19"/>
      <c r="J620" s="19"/>
      <c r="K620" s="19"/>
      <c r="L620" s="19"/>
      <c r="M620" s="19"/>
    </row>
    <row r="621" spans="1:13" ht="15.75" customHeight="1" x14ac:dyDescent="0.2">
      <c r="A621" s="19"/>
      <c r="B621" s="19"/>
      <c r="C621" s="19"/>
      <c r="D621" s="19"/>
      <c r="E621" s="19"/>
      <c r="F621" s="19"/>
      <c r="G621" s="19"/>
      <c r="H621" s="19"/>
      <c r="I621" s="19"/>
      <c r="J621" s="19"/>
      <c r="K621" s="19"/>
      <c r="L621" s="19"/>
      <c r="M621" s="19"/>
    </row>
    <row r="622" spans="1:13" ht="15.75" customHeight="1" x14ac:dyDescent="0.2">
      <c r="A622" s="19"/>
      <c r="B622" s="19"/>
      <c r="C622" s="19"/>
      <c r="D622" s="19"/>
      <c r="E622" s="19"/>
      <c r="F622" s="19"/>
      <c r="G622" s="19"/>
      <c r="H622" s="19"/>
      <c r="I622" s="19"/>
      <c r="J622" s="19"/>
      <c r="K622" s="19"/>
      <c r="L622" s="19"/>
      <c r="M622" s="19"/>
    </row>
    <row r="623" spans="1:13" ht="15.75" customHeight="1" x14ac:dyDescent="0.2">
      <c r="A623" s="19"/>
      <c r="B623" s="19"/>
      <c r="C623" s="19"/>
      <c r="D623" s="19"/>
      <c r="E623" s="19"/>
      <c r="F623" s="19"/>
      <c r="G623" s="19"/>
      <c r="H623" s="19"/>
      <c r="I623" s="19"/>
      <c r="J623" s="19"/>
      <c r="K623" s="19"/>
      <c r="L623" s="19"/>
      <c r="M623" s="19"/>
    </row>
    <row r="624" spans="1:13" ht="15.75" customHeight="1" x14ac:dyDescent="0.2">
      <c r="A624" s="19"/>
      <c r="B624" s="19"/>
      <c r="C624" s="19"/>
      <c r="D624" s="19"/>
      <c r="E624" s="19"/>
      <c r="F624" s="19"/>
      <c r="G624" s="19"/>
      <c r="H624" s="19"/>
      <c r="I624" s="19"/>
      <c r="J624" s="19"/>
      <c r="K624" s="19"/>
      <c r="L624" s="19"/>
      <c r="M624" s="19"/>
    </row>
    <row r="625" spans="1:13" ht="15.75" customHeight="1" x14ac:dyDescent="0.2">
      <c r="A625" s="19"/>
      <c r="B625" s="19"/>
      <c r="C625" s="19"/>
      <c r="D625" s="19"/>
      <c r="E625" s="19"/>
      <c r="F625" s="19"/>
      <c r="G625" s="19"/>
      <c r="H625" s="19"/>
      <c r="I625" s="19"/>
      <c r="J625" s="19"/>
      <c r="K625" s="19"/>
      <c r="L625" s="19"/>
      <c r="M625" s="19"/>
    </row>
    <row r="626" spans="1:13" ht="15.75" customHeight="1" x14ac:dyDescent="0.2">
      <c r="A626" s="19"/>
      <c r="B626" s="19"/>
      <c r="C626" s="19"/>
      <c r="D626" s="19"/>
      <c r="E626" s="19"/>
      <c r="F626" s="19"/>
      <c r="G626" s="19"/>
      <c r="H626" s="19"/>
      <c r="I626" s="19"/>
      <c r="J626" s="19"/>
      <c r="K626" s="19"/>
      <c r="L626" s="19"/>
      <c r="M626" s="19"/>
    </row>
    <row r="627" spans="1:13" ht="15.75" customHeight="1" x14ac:dyDescent="0.2">
      <c r="A627" s="19"/>
      <c r="B627" s="19"/>
      <c r="C627" s="19"/>
      <c r="D627" s="19"/>
      <c r="E627" s="19"/>
      <c r="F627" s="19"/>
      <c r="G627" s="19"/>
      <c r="H627" s="19"/>
      <c r="I627" s="19"/>
      <c r="J627" s="19"/>
      <c r="K627" s="19"/>
      <c r="L627" s="19"/>
      <c r="M627" s="19"/>
    </row>
    <row r="628" spans="1:13" ht="15.75" customHeight="1" x14ac:dyDescent="0.2">
      <c r="A628" s="19"/>
      <c r="B628" s="19"/>
      <c r="C628" s="19"/>
      <c r="D628" s="19"/>
      <c r="E628" s="19"/>
      <c r="F628" s="19"/>
      <c r="G628" s="19"/>
      <c r="H628" s="19"/>
      <c r="I628" s="19"/>
      <c r="J628" s="19"/>
      <c r="K628" s="19"/>
      <c r="L628" s="19"/>
      <c r="M628" s="19"/>
    </row>
    <row r="629" spans="1:13" ht="15.75" customHeight="1" x14ac:dyDescent="0.2">
      <c r="A629" s="19"/>
      <c r="B629" s="19"/>
      <c r="C629" s="19"/>
      <c r="D629" s="19"/>
      <c r="E629" s="19"/>
      <c r="F629" s="19"/>
      <c r="G629" s="19"/>
      <c r="H629" s="19"/>
      <c r="I629" s="19"/>
      <c r="J629" s="19"/>
      <c r="K629" s="19"/>
      <c r="L629" s="19"/>
      <c r="M629" s="19"/>
    </row>
    <row r="630" spans="1:13" ht="15.75" customHeight="1" x14ac:dyDescent="0.2">
      <c r="A630" s="19"/>
      <c r="B630" s="19"/>
      <c r="C630" s="19"/>
      <c r="D630" s="19"/>
      <c r="E630" s="19"/>
      <c r="F630" s="19"/>
      <c r="G630" s="19"/>
      <c r="H630" s="19"/>
      <c r="I630" s="19"/>
      <c r="J630" s="19"/>
      <c r="K630" s="19"/>
      <c r="L630" s="19"/>
      <c r="M630" s="19"/>
    </row>
    <row r="631" spans="1:13" ht="15.75" customHeight="1" x14ac:dyDescent="0.2">
      <c r="A631" s="19"/>
      <c r="B631" s="19"/>
      <c r="C631" s="19"/>
      <c r="D631" s="19"/>
      <c r="E631" s="19"/>
      <c r="F631" s="19"/>
      <c r="G631" s="19"/>
      <c r="H631" s="19"/>
      <c r="I631" s="19"/>
      <c r="J631" s="19"/>
      <c r="K631" s="19"/>
      <c r="L631" s="19"/>
      <c r="M631" s="19"/>
    </row>
    <row r="632" spans="1:13" ht="15.75" customHeight="1" x14ac:dyDescent="0.2">
      <c r="A632" s="19"/>
      <c r="B632" s="19"/>
      <c r="C632" s="19"/>
      <c r="D632" s="19"/>
      <c r="E632" s="19"/>
      <c r="F632" s="19"/>
      <c r="G632" s="19"/>
      <c r="H632" s="19"/>
      <c r="I632" s="19"/>
      <c r="J632" s="19"/>
      <c r="K632" s="19"/>
      <c r="L632" s="19"/>
      <c r="M632" s="19"/>
    </row>
    <row r="633" spans="1:13" ht="15.75" customHeight="1" x14ac:dyDescent="0.2">
      <c r="A633" s="19"/>
      <c r="B633" s="19"/>
      <c r="C633" s="19"/>
      <c r="D633" s="19"/>
      <c r="E633" s="19"/>
      <c r="F633" s="19"/>
      <c r="G633" s="19"/>
      <c r="H633" s="19"/>
      <c r="I633" s="19"/>
      <c r="J633" s="19"/>
      <c r="K633" s="19"/>
      <c r="L633" s="19"/>
      <c r="M633" s="19"/>
    </row>
    <row r="634" spans="1:13" ht="15.75" customHeight="1" x14ac:dyDescent="0.2">
      <c r="A634" s="19"/>
      <c r="B634" s="19"/>
      <c r="C634" s="19"/>
      <c r="D634" s="19"/>
      <c r="E634" s="19"/>
      <c r="F634" s="19"/>
      <c r="G634" s="19"/>
      <c r="H634" s="19"/>
      <c r="I634" s="19"/>
      <c r="J634" s="19"/>
      <c r="K634" s="19"/>
      <c r="L634" s="19"/>
      <c r="M634" s="19"/>
    </row>
    <row r="635" spans="1:13" ht="15.75" customHeight="1" x14ac:dyDescent="0.2">
      <c r="A635" s="19"/>
      <c r="B635" s="19"/>
      <c r="C635" s="19"/>
      <c r="D635" s="19"/>
      <c r="E635" s="19"/>
      <c r="F635" s="19"/>
      <c r="G635" s="19"/>
      <c r="H635" s="19"/>
      <c r="I635" s="19"/>
      <c r="J635" s="19"/>
      <c r="K635" s="19"/>
      <c r="L635" s="19"/>
      <c r="M635" s="19"/>
    </row>
    <row r="636" spans="1:13" ht="15.75" customHeight="1" x14ac:dyDescent="0.2">
      <c r="A636" s="19"/>
      <c r="B636" s="19"/>
      <c r="C636" s="19"/>
      <c r="D636" s="19"/>
      <c r="E636" s="19"/>
      <c r="F636" s="19"/>
      <c r="G636" s="19"/>
      <c r="H636" s="19"/>
      <c r="I636" s="19"/>
      <c r="J636" s="19"/>
      <c r="K636" s="19"/>
      <c r="L636" s="19"/>
      <c r="M636" s="19"/>
    </row>
    <row r="637" spans="1:13" ht="15.75" customHeight="1" x14ac:dyDescent="0.2">
      <c r="A637" s="19"/>
      <c r="B637" s="19"/>
      <c r="C637" s="19"/>
      <c r="D637" s="19"/>
      <c r="E637" s="19"/>
      <c r="F637" s="19"/>
      <c r="G637" s="19"/>
      <c r="H637" s="19"/>
      <c r="I637" s="19"/>
      <c r="J637" s="19"/>
      <c r="K637" s="19"/>
      <c r="L637" s="19"/>
      <c r="M637" s="19"/>
    </row>
    <row r="638" spans="1:13" ht="15.75" customHeight="1" x14ac:dyDescent="0.2">
      <c r="A638" s="19"/>
      <c r="B638" s="19"/>
      <c r="C638" s="19"/>
      <c r="D638" s="19"/>
      <c r="E638" s="19"/>
      <c r="F638" s="19"/>
      <c r="G638" s="19"/>
      <c r="H638" s="19"/>
      <c r="I638" s="19"/>
      <c r="J638" s="19"/>
      <c r="K638" s="19"/>
      <c r="L638" s="19"/>
      <c r="M638" s="19"/>
    </row>
    <row r="639" spans="1:13" ht="15.75" customHeight="1" x14ac:dyDescent="0.2">
      <c r="A639" s="19"/>
      <c r="B639" s="19"/>
      <c r="C639" s="19"/>
      <c r="D639" s="19"/>
      <c r="E639" s="19"/>
      <c r="F639" s="19"/>
      <c r="G639" s="19"/>
      <c r="H639" s="19"/>
      <c r="I639" s="19"/>
      <c r="J639" s="19"/>
      <c r="K639" s="19"/>
      <c r="L639" s="19"/>
      <c r="M639" s="19"/>
    </row>
    <row r="640" spans="1:13" ht="15.75" customHeight="1" x14ac:dyDescent="0.2">
      <c r="A640" s="19"/>
      <c r="B640" s="19"/>
      <c r="C640" s="19"/>
      <c r="D640" s="19"/>
      <c r="E640" s="19"/>
      <c r="F640" s="19"/>
      <c r="G640" s="19"/>
      <c r="H640" s="19"/>
      <c r="I640" s="19"/>
      <c r="J640" s="19"/>
      <c r="K640" s="19"/>
      <c r="L640" s="19"/>
      <c r="M640" s="19"/>
    </row>
    <row r="641" spans="1:13" ht="15.75" customHeight="1" x14ac:dyDescent="0.2">
      <c r="A641" s="19"/>
      <c r="B641" s="19"/>
      <c r="C641" s="19"/>
      <c r="D641" s="19"/>
      <c r="E641" s="19"/>
      <c r="F641" s="19"/>
      <c r="G641" s="19"/>
      <c r="H641" s="19"/>
      <c r="I641" s="19"/>
      <c r="J641" s="19"/>
      <c r="K641" s="19"/>
      <c r="L641" s="19"/>
      <c r="M641" s="19"/>
    </row>
    <row r="642" spans="1:13" ht="15.75" customHeight="1" x14ac:dyDescent="0.2">
      <c r="A642" s="19"/>
      <c r="B642" s="19"/>
      <c r="C642" s="19"/>
      <c r="D642" s="19"/>
      <c r="E642" s="19"/>
      <c r="F642" s="19"/>
      <c r="G642" s="19"/>
      <c r="H642" s="19"/>
      <c r="I642" s="19"/>
      <c r="J642" s="19"/>
      <c r="K642" s="19"/>
      <c r="L642" s="19"/>
      <c r="M642" s="19"/>
    </row>
    <row r="643" spans="1:13" ht="15.75" customHeight="1" x14ac:dyDescent="0.2">
      <c r="A643" s="19"/>
      <c r="B643" s="19"/>
      <c r="C643" s="19"/>
      <c r="D643" s="19"/>
      <c r="E643" s="19"/>
      <c r="F643" s="19"/>
      <c r="G643" s="19"/>
      <c r="H643" s="19"/>
      <c r="I643" s="19"/>
      <c r="J643" s="19"/>
      <c r="K643" s="19"/>
      <c r="L643" s="19"/>
      <c r="M643" s="19"/>
    </row>
    <row r="644" spans="1:13" ht="15.75" customHeight="1" x14ac:dyDescent="0.2">
      <c r="A644" s="19"/>
      <c r="B644" s="19"/>
      <c r="C644" s="19"/>
      <c r="D644" s="19"/>
      <c r="E644" s="19"/>
      <c r="F644" s="19"/>
      <c r="G644" s="19"/>
      <c r="H644" s="19"/>
      <c r="I644" s="19"/>
      <c r="J644" s="19"/>
      <c r="K644" s="19"/>
      <c r="L644" s="19"/>
      <c r="M644" s="19"/>
    </row>
    <row r="645" spans="1:13" ht="15.75" customHeight="1" x14ac:dyDescent="0.2">
      <c r="A645" s="19"/>
      <c r="B645" s="19"/>
      <c r="C645" s="19"/>
      <c r="D645" s="19"/>
      <c r="E645" s="19"/>
      <c r="F645" s="19"/>
      <c r="G645" s="19"/>
      <c r="H645" s="19"/>
      <c r="I645" s="19"/>
      <c r="J645" s="19"/>
      <c r="K645" s="19"/>
      <c r="L645" s="19"/>
      <c r="M645" s="19"/>
    </row>
    <row r="646" spans="1:13" ht="15.75" customHeight="1" x14ac:dyDescent="0.2">
      <c r="A646" s="19"/>
      <c r="B646" s="19"/>
      <c r="C646" s="19"/>
      <c r="D646" s="19"/>
      <c r="E646" s="19"/>
      <c r="F646" s="19"/>
      <c r="G646" s="19"/>
      <c r="H646" s="19"/>
      <c r="I646" s="19"/>
      <c r="J646" s="19"/>
      <c r="K646" s="19"/>
      <c r="L646" s="19"/>
      <c r="M646" s="19"/>
    </row>
    <row r="647" spans="1:13" ht="15.75" customHeight="1" x14ac:dyDescent="0.2">
      <c r="A647" s="19"/>
      <c r="B647" s="19"/>
      <c r="C647" s="19"/>
      <c r="D647" s="19"/>
      <c r="E647" s="19"/>
      <c r="F647" s="19"/>
      <c r="G647" s="19"/>
      <c r="H647" s="19"/>
      <c r="I647" s="19"/>
      <c r="J647" s="19"/>
      <c r="K647" s="19"/>
      <c r="L647" s="19"/>
      <c r="M647" s="19"/>
    </row>
    <row r="648" spans="1:13" ht="15.75" customHeight="1" x14ac:dyDescent="0.2">
      <c r="A648" s="19"/>
      <c r="B648" s="19"/>
      <c r="C648" s="19"/>
      <c r="D648" s="19"/>
      <c r="E648" s="19"/>
      <c r="F648" s="19"/>
      <c r="G648" s="19"/>
      <c r="H648" s="19"/>
      <c r="I648" s="19"/>
      <c r="J648" s="19"/>
      <c r="K648" s="19"/>
      <c r="L648" s="19"/>
      <c r="M648" s="19"/>
    </row>
    <row r="649" spans="1:13" ht="15.75" customHeight="1" x14ac:dyDescent="0.2">
      <c r="A649" s="19"/>
      <c r="B649" s="19"/>
      <c r="C649" s="19"/>
      <c r="D649" s="19"/>
      <c r="E649" s="19"/>
      <c r="F649" s="19"/>
      <c r="G649" s="19"/>
      <c r="H649" s="19"/>
      <c r="I649" s="19"/>
      <c r="J649" s="19"/>
      <c r="K649" s="19"/>
      <c r="L649" s="19"/>
      <c r="M649" s="19"/>
    </row>
    <row r="650" spans="1:13" ht="15.75" customHeight="1" x14ac:dyDescent="0.2">
      <c r="A650" s="19"/>
      <c r="B650" s="19"/>
      <c r="C650" s="19"/>
      <c r="D650" s="19"/>
      <c r="E650" s="19"/>
      <c r="F650" s="19"/>
      <c r="G650" s="19"/>
      <c r="H650" s="19"/>
      <c r="I650" s="19"/>
      <c r="J650" s="19"/>
      <c r="K650" s="19"/>
      <c r="L650" s="19"/>
      <c r="M650" s="19"/>
    </row>
    <row r="651" spans="1:13" ht="15.75" customHeight="1" x14ac:dyDescent="0.2">
      <c r="A651" s="19"/>
      <c r="B651" s="19"/>
      <c r="C651" s="19"/>
      <c r="D651" s="19"/>
      <c r="E651" s="19"/>
      <c r="F651" s="19"/>
      <c r="G651" s="19"/>
      <c r="H651" s="19"/>
      <c r="I651" s="19"/>
      <c r="J651" s="19"/>
      <c r="K651" s="19"/>
      <c r="L651" s="19"/>
      <c r="M651" s="19"/>
    </row>
    <row r="652" spans="1:13" ht="15.75" customHeight="1" x14ac:dyDescent="0.2">
      <c r="A652" s="19"/>
      <c r="B652" s="19"/>
      <c r="C652" s="19"/>
      <c r="D652" s="19"/>
      <c r="E652" s="19"/>
      <c r="F652" s="19"/>
      <c r="G652" s="19"/>
      <c r="H652" s="19"/>
      <c r="I652" s="19"/>
      <c r="J652" s="19"/>
      <c r="K652" s="19"/>
      <c r="L652" s="19"/>
      <c r="M652" s="19"/>
    </row>
    <row r="653" spans="1:13" ht="15.75" customHeight="1" x14ac:dyDescent="0.2">
      <c r="A653" s="19"/>
      <c r="B653" s="19"/>
      <c r="C653" s="19"/>
      <c r="D653" s="19"/>
      <c r="E653" s="19"/>
      <c r="F653" s="19"/>
      <c r="G653" s="19"/>
      <c r="H653" s="19"/>
      <c r="I653" s="19"/>
      <c r="J653" s="19"/>
      <c r="K653" s="19"/>
      <c r="L653" s="19"/>
      <c r="M653" s="19"/>
    </row>
    <row r="654" spans="1:13" ht="15.75" customHeight="1" x14ac:dyDescent="0.2">
      <c r="A654" s="19"/>
      <c r="B654" s="19"/>
      <c r="C654" s="19"/>
      <c r="D654" s="19"/>
      <c r="E654" s="19"/>
      <c r="F654" s="19"/>
      <c r="G654" s="19"/>
      <c r="H654" s="19"/>
      <c r="I654" s="19"/>
      <c r="J654" s="19"/>
      <c r="K654" s="19"/>
      <c r="L654" s="19"/>
      <c r="M654" s="19"/>
    </row>
    <row r="655" spans="1:13" ht="15.75" customHeight="1" x14ac:dyDescent="0.2">
      <c r="A655" s="19"/>
      <c r="B655" s="19"/>
      <c r="C655" s="19"/>
      <c r="D655" s="19"/>
      <c r="E655" s="19"/>
      <c r="F655" s="19"/>
      <c r="G655" s="19"/>
      <c r="H655" s="19"/>
      <c r="I655" s="19"/>
      <c r="J655" s="19"/>
      <c r="K655" s="19"/>
      <c r="L655" s="19"/>
      <c r="M655" s="19"/>
    </row>
    <row r="656" spans="1:13" ht="15.75" customHeight="1" x14ac:dyDescent="0.2">
      <c r="A656" s="19"/>
      <c r="B656" s="19"/>
      <c r="C656" s="19"/>
      <c r="D656" s="19"/>
      <c r="E656" s="19"/>
      <c r="F656" s="19"/>
      <c r="G656" s="19"/>
      <c r="H656" s="19"/>
      <c r="I656" s="19"/>
      <c r="J656" s="19"/>
      <c r="K656" s="19"/>
      <c r="L656" s="19"/>
      <c r="M656" s="19"/>
    </row>
    <row r="657" spans="1:13" ht="15.75" customHeight="1" x14ac:dyDescent="0.2">
      <c r="A657" s="19"/>
      <c r="B657" s="19"/>
      <c r="C657" s="19"/>
      <c r="D657" s="19"/>
      <c r="E657" s="19"/>
      <c r="F657" s="19"/>
      <c r="G657" s="19"/>
      <c r="H657" s="19"/>
      <c r="I657" s="19"/>
      <c r="J657" s="19"/>
      <c r="K657" s="19"/>
      <c r="L657" s="19"/>
      <c r="M657" s="19"/>
    </row>
    <row r="658" spans="1:13" ht="15.75" customHeight="1" x14ac:dyDescent="0.2">
      <c r="A658" s="19"/>
      <c r="B658" s="19"/>
      <c r="C658" s="19"/>
      <c r="D658" s="19"/>
      <c r="E658" s="19"/>
      <c r="F658" s="19"/>
      <c r="G658" s="19"/>
      <c r="H658" s="19"/>
      <c r="I658" s="19"/>
      <c r="J658" s="19"/>
      <c r="K658" s="19"/>
      <c r="L658" s="19"/>
      <c r="M658" s="19"/>
    </row>
    <row r="659" spans="1:13" ht="15.75" customHeight="1" x14ac:dyDescent="0.2">
      <c r="A659" s="19"/>
      <c r="B659" s="19"/>
      <c r="C659" s="19"/>
      <c r="D659" s="19"/>
      <c r="E659" s="19"/>
      <c r="F659" s="19"/>
      <c r="G659" s="19"/>
      <c r="H659" s="19"/>
      <c r="I659" s="19"/>
      <c r="J659" s="19"/>
      <c r="K659" s="19"/>
      <c r="L659" s="19"/>
      <c r="M659" s="19"/>
    </row>
    <row r="660" spans="1:13" ht="15.75" customHeight="1" x14ac:dyDescent="0.2">
      <c r="A660" s="19"/>
      <c r="B660" s="19"/>
      <c r="C660" s="19"/>
      <c r="D660" s="19"/>
      <c r="E660" s="19"/>
      <c r="F660" s="19"/>
      <c r="G660" s="19"/>
      <c r="H660" s="19"/>
      <c r="I660" s="19"/>
      <c r="J660" s="19"/>
      <c r="K660" s="19"/>
      <c r="L660" s="19"/>
      <c r="M660" s="19"/>
    </row>
    <row r="661" spans="1:13" ht="15.75" customHeight="1" x14ac:dyDescent="0.2">
      <c r="A661" s="19"/>
      <c r="B661" s="19"/>
      <c r="C661" s="19"/>
      <c r="D661" s="19"/>
      <c r="E661" s="19"/>
      <c r="F661" s="19"/>
      <c r="G661" s="19"/>
      <c r="H661" s="19"/>
      <c r="I661" s="19"/>
      <c r="J661" s="19"/>
      <c r="K661" s="19"/>
      <c r="L661" s="19"/>
      <c r="M661" s="19"/>
    </row>
    <row r="662" spans="1:13" ht="15.75" customHeight="1" x14ac:dyDescent="0.2">
      <c r="A662" s="19"/>
      <c r="B662" s="19"/>
      <c r="C662" s="19"/>
      <c r="D662" s="19"/>
      <c r="E662" s="19"/>
      <c r="F662" s="19"/>
      <c r="G662" s="19"/>
      <c r="H662" s="19"/>
      <c r="I662" s="19"/>
      <c r="J662" s="19"/>
      <c r="K662" s="19"/>
      <c r="L662" s="19"/>
      <c r="M662" s="19"/>
    </row>
    <row r="663" spans="1:13" ht="15.75" customHeight="1" x14ac:dyDescent="0.2">
      <c r="A663" s="19"/>
      <c r="B663" s="19"/>
      <c r="C663" s="19"/>
      <c r="D663" s="19"/>
      <c r="E663" s="19"/>
      <c r="F663" s="19"/>
      <c r="G663" s="19"/>
      <c r="H663" s="19"/>
      <c r="I663" s="19"/>
      <c r="J663" s="19"/>
      <c r="K663" s="19"/>
      <c r="L663" s="19"/>
      <c r="M663" s="19"/>
    </row>
    <row r="664" spans="1:13" ht="15.75" customHeight="1" x14ac:dyDescent="0.2">
      <c r="A664" s="19"/>
      <c r="B664" s="19"/>
      <c r="C664" s="19"/>
      <c r="D664" s="19"/>
      <c r="E664" s="19"/>
      <c r="F664" s="19"/>
      <c r="G664" s="19"/>
      <c r="H664" s="19"/>
      <c r="I664" s="19"/>
      <c r="J664" s="19"/>
      <c r="K664" s="19"/>
      <c r="L664" s="19"/>
      <c r="M664" s="19"/>
    </row>
    <row r="665" spans="1:13" ht="15.75" customHeight="1" x14ac:dyDescent="0.2">
      <c r="A665" s="19"/>
      <c r="B665" s="19"/>
      <c r="C665" s="19"/>
      <c r="D665" s="19"/>
      <c r="E665" s="19"/>
      <c r="F665" s="19"/>
      <c r="G665" s="19"/>
      <c r="H665" s="19"/>
      <c r="I665" s="19"/>
      <c r="J665" s="19"/>
      <c r="K665" s="19"/>
      <c r="L665" s="19"/>
      <c r="M665" s="19"/>
    </row>
    <row r="666" spans="1:13" ht="15.75" customHeight="1" x14ac:dyDescent="0.2">
      <c r="A666" s="19"/>
      <c r="B666" s="19"/>
      <c r="C666" s="19"/>
      <c r="D666" s="19"/>
      <c r="E666" s="19"/>
      <c r="F666" s="19"/>
      <c r="G666" s="19"/>
      <c r="H666" s="19"/>
      <c r="I666" s="19"/>
      <c r="J666" s="19"/>
      <c r="K666" s="19"/>
      <c r="L666" s="19"/>
      <c r="M666" s="19"/>
    </row>
    <row r="667" spans="1:13" ht="15.75" customHeight="1" x14ac:dyDescent="0.2">
      <c r="A667" s="19"/>
      <c r="B667" s="19"/>
      <c r="C667" s="19"/>
      <c r="D667" s="19"/>
      <c r="E667" s="19"/>
      <c r="F667" s="19"/>
      <c r="G667" s="19"/>
      <c r="H667" s="19"/>
      <c r="I667" s="19"/>
      <c r="J667" s="19"/>
      <c r="K667" s="19"/>
      <c r="L667" s="19"/>
      <c r="M667" s="19"/>
    </row>
    <row r="668" spans="1:13" ht="15.75" customHeight="1" x14ac:dyDescent="0.2">
      <c r="A668" s="19"/>
      <c r="B668" s="19"/>
      <c r="C668" s="19"/>
      <c r="D668" s="19"/>
      <c r="E668" s="19"/>
      <c r="F668" s="19"/>
      <c r="G668" s="19"/>
      <c r="H668" s="19"/>
      <c r="I668" s="19"/>
      <c r="J668" s="19"/>
      <c r="K668" s="19"/>
      <c r="L668" s="19"/>
      <c r="M668" s="19"/>
    </row>
    <row r="669" spans="1:13" ht="15.75" customHeight="1" x14ac:dyDescent="0.2">
      <c r="A669" s="19"/>
      <c r="B669" s="19"/>
      <c r="C669" s="19"/>
      <c r="D669" s="19"/>
      <c r="E669" s="19"/>
      <c r="F669" s="19"/>
      <c r="G669" s="19"/>
      <c r="H669" s="19"/>
      <c r="I669" s="19"/>
      <c r="J669" s="19"/>
      <c r="K669" s="19"/>
      <c r="L669" s="19"/>
      <c r="M669" s="19"/>
    </row>
    <row r="670" spans="1:13" ht="15.75" customHeight="1" x14ac:dyDescent="0.2">
      <c r="A670" s="19"/>
      <c r="B670" s="19"/>
      <c r="C670" s="19"/>
      <c r="D670" s="19"/>
      <c r="E670" s="19"/>
      <c r="F670" s="19"/>
      <c r="G670" s="19"/>
      <c r="H670" s="19"/>
      <c r="I670" s="19"/>
      <c r="J670" s="19"/>
      <c r="K670" s="19"/>
      <c r="L670" s="19"/>
      <c r="M670" s="19"/>
    </row>
    <row r="671" spans="1:13" ht="15.75" customHeight="1" x14ac:dyDescent="0.2">
      <c r="A671" s="19"/>
      <c r="B671" s="19"/>
      <c r="C671" s="19"/>
      <c r="D671" s="19"/>
      <c r="E671" s="19"/>
      <c r="F671" s="19"/>
      <c r="G671" s="19"/>
      <c r="H671" s="19"/>
      <c r="I671" s="19"/>
      <c r="J671" s="19"/>
      <c r="K671" s="19"/>
      <c r="L671" s="19"/>
      <c r="M671" s="19"/>
    </row>
    <row r="672" spans="1:13" ht="15.75" customHeight="1" x14ac:dyDescent="0.2">
      <c r="A672" s="19"/>
      <c r="B672" s="19"/>
      <c r="C672" s="19"/>
      <c r="D672" s="19"/>
      <c r="E672" s="19"/>
      <c r="F672" s="19"/>
      <c r="G672" s="19"/>
      <c r="H672" s="19"/>
      <c r="I672" s="19"/>
      <c r="J672" s="19"/>
      <c r="K672" s="19"/>
      <c r="L672" s="19"/>
      <c r="M672" s="19"/>
    </row>
    <row r="673" spans="1:13" ht="15.75" customHeight="1" x14ac:dyDescent="0.2">
      <c r="A673" s="19"/>
      <c r="B673" s="19"/>
      <c r="C673" s="19"/>
      <c r="D673" s="19"/>
      <c r="E673" s="19"/>
      <c r="F673" s="19"/>
      <c r="G673" s="19"/>
      <c r="H673" s="19"/>
      <c r="I673" s="19"/>
      <c r="J673" s="19"/>
      <c r="K673" s="19"/>
      <c r="L673" s="19"/>
      <c r="M673" s="19"/>
    </row>
    <row r="674" spans="1:13" ht="15.75" customHeight="1" x14ac:dyDescent="0.2">
      <c r="A674" s="19"/>
      <c r="B674" s="19"/>
      <c r="C674" s="19"/>
      <c r="D674" s="19"/>
      <c r="E674" s="19"/>
      <c r="F674" s="19"/>
      <c r="G674" s="19"/>
      <c r="H674" s="19"/>
      <c r="I674" s="19"/>
      <c r="J674" s="19"/>
      <c r="K674" s="19"/>
      <c r="L674" s="19"/>
      <c r="M674" s="19"/>
    </row>
    <row r="675" spans="1:13" ht="15.75" customHeight="1" x14ac:dyDescent="0.2">
      <c r="A675" s="19"/>
      <c r="B675" s="19"/>
      <c r="C675" s="19"/>
      <c r="D675" s="19"/>
      <c r="E675" s="19"/>
      <c r="F675" s="19"/>
      <c r="G675" s="19"/>
      <c r="H675" s="19"/>
      <c r="I675" s="19"/>
      <c r="J675" s="19"/>
      <c r="K675" s="19"/>
      <c r="L675" s="19"/>
      <c r="M675" s="19"/>
    </row>
    <row r="676" spans="1:13" ht="15.75" customHeight="1" x14ac:dyDescent="0.2">
      <c r="A676" s="19"/>
      <c r="B676" s="19"/>
      <c r="C676" s="19"/>
      <c r="D676" s="19"/>
      <c r="E676" s="19"/>
      <c r="F676" s="19"/>
      <c r="G676" s="19"/>
      <c r="H676" s="19"/>
      <c r="I676" s="19"/>
      <c r="J676" s="19"/>
      <c r="K676" s="19"/>
      <c r="L676" s="19"/>
      <c r="M676" s="19"/>
    </row>
    <row r="677" spans="1:13" ht="15.75" customHeight="1" x14ac:dyDescent="0.2">
      <c r="A677" s="19"/>
      <c r="B677" s="19"/>
      <c r="C677" s="19"/>
      <c r="D677" s="19"/>
      <c r="E677" s="19"/>
      <c r="F677" s="19"/>
      <c r="G677" s="19"/>
      <c r="H677" s="19"/>
      <c r="I677" s="19"/>
      <c r="J677" s="19"/>
      <c r="K677" s="19"/>
      <c r="L677" s="19"/>
      <c r="M677" s="19"/>
    </row>
    <row r="678" spans="1:13" ht="15.75" customHeight="1" x14ac:dyDescent="0.2">
      <c r="A678" s="19"/>
      <c r="B678" s="19"/>
      <c r="C678" s="19"/>
      <c r="D678" s="19"/>
      <c r="E678" s="19"/>
      <c r="F678" s="19"/>
      <c r="G678" s="19"/>
      <c r="H678" s="19"/>
      <c r="I678" s="19"/>
      <c r="J678" s="19"/>
      <c r="K678" s="19"/>
      <c r="L678" s="19"/>
      <c r="M678" s="19"/>
    </row>
    <row r="679" spans="1:13" ht="15.75" customHeight="1" x14ac:dyDescent="0.2">
      <c r="A679" s="19"/>
      <c r="B679" s="19"/>
      <c r="C679" s="19"/>
      <c r="D679" s="19"/>
      <c r="E679" s="19"/>
      <c r="F679" s="19"/>
      <c r="G679" s="19"/>
      <c r="H679" s="19"/>
      <c r="I679" s="19"/>
      <c r="J679" s="19"/>
      <c r="K679" s="19"/>
      <c r="L679" s="19"/>
      <c r="M679" s="19"/>
    </row>
    <row r="680" spans="1:13" ht="15.75" customHeight="1" x14ac:dyDescent="0.2">
      <c r="A680" s="19"/>
      <c r="B680" s="19"/>
      <c r="C680" s="19"/>
      <c r="D680" s="19"/>
      <c r="E680" s="19"/>
      <c r="F680" s="19"/>
      <c r="G680" s="19"/>
      <c r="H680" s="19"/>
      <c r="I680" s="19"/>
      <c r="J680" s="19"/>
      <c r="K680" s="19"/>
      <c r="L680" s="19"/>
      <c r="M680" s="19"/>
    </row>
    <row r="681" spans="1:13" ht="15.75" customHeight="1" x14ac:dyDescent="0.2">
      <c r="A681" s="19"/>
      <c r="B681" s="19"/>
      <c r="C681" s="19"/>
      <c r="D681" s="19"/>
      <c r="E681" s="19"/>
      <c r="F681" s="19"/>
      <c r="G681" s="19"/>
      <c r="H681" s="19"/>
      <c r="I681" s="19"/>
      <c r="J681" s="19"/>
      <c r="K681" s="19"/>
      <c r="L681" s="19"/>
      <c r="M681" s="19"/>
    </row>
    <row r="682" spans="1:13" ht="15.75" customHeight="1" x14ac:dyDescent="0.2">
      <c r="A682" s="19"/>
      <c r="B682" s="19"/>
      <c r="C682" s="19"/>
      <c r="D682" s="19"/>
      <c r="E682" s="19"/>
      <c r="F682" s="19"/>
      <c r="G682" s="19"/>
      <c r="H682" s="19"/>
      <c r="I682" s="19"/>
      <c r="J682" s="19"/>
      <c r="K682" s="19"/>
      <c r="L682" s="19"/>
      <c r="M682" s="19"/>
    </row>
    <row r="683" spans="1:13" ht="15.75" customHeight="1" x14ac:dyDescent="0.2">
      <c r="A683" s="19"/>
      <c r="B683" s="19"/>
      <c r="C683" s="19"/>
      <c r="D683" s="19"/>
      <c r="E683" s="19"/>
      <c r="F683" s="19"/>
      <c r="G683" s="19"/>
      <c r="H683" s="19"/>
      <c r="I683" s="19"/>
      <c r="J683" s="19"/>
      <c r="K683" s="19"/>
      <c r="L683" s="19"/>
      <c r="M683" s="19"/>
    </row>
    <row r="684" spans="1:13" ht="15.75" customHeight="1" x14ac:dyDescent="0.2">
      <c r="A684" s="19"/>
      <c r="B684" s="19"/>
      <c r="C684" s="19"/>
      <c r="D684" s="19"/>
      <c r="E684" s="19"/>
      <c r="F684" s="19"/>
      <c r="G684" s="19"/>
      <c r="H684" s="19"/>
      <c r="I684" s="19"/>
      <c r="J684" s="19"/>
      <c r="K684" s="19"/>
      <c r="L684" s="19"/>
      <c r="M684" s="19"/>
    </row>
    <row r="685" spans="1:13" ht="15.75" customHeight="1" x14ac:dyDescent="0.2">
      <c r="A685" s="19"/>
      <c r="B685" s="19"/>
      <c r="C685" s="19"/>
      <c r="D685" s="19"/>
      <c r="E685" s="19"/>
      <c r="F685" s="19"/>
      <c r="G685" s="19"/>
      <c r="H685" s="19"/>
      <c r="I685" s="19"/>
      <c r="J685" s="19"/>
      <c r="K685" s="19"/>
      <c r="L685" s="19"/>
      <c r="M685" s="19"/>
    </row>
    <row r="686" spans="1:13" ht="15.75" customHeight="1" x14ac:dyDescent="0.2">
      <c r="A686" s="19"/>
      <c r="B686" s="19"/>
      <c r="C686" s="19"/>
      <c r="D686" s="19"/>
      <c r="E686" s="19"/>
      <c r="F686" s="19"/>
      <c r="G686" s="19"/>
      <c r="H686" s="19"/>
      <c r="I686" s="19"/>
      <c r="J686" s="19"/>
      <c r="K686" s="19"/>
      <c r="L686" s="19"/>
      <c r="M686" s="19"/>
    </row>
    <row r="687" spans="1:13" ht="15.75" customHeight="1" x14ac:dyDescent="0.2">
      <c r="A687" s="19"/>
      <c r="B687" s="19"/>
      <c r="C687" s="19"/>
      <c r="D687" s="19"/>
      <c r="E687" s="19"/>
      <c r="F687" s="19"/>
      <c r="G687" s="19"/>
      <c r="H687" s="19"/>
      <c r="I687" s="19"/>
      <c r="J687" s="19"/>
      <c r="K687" s="19"/>
      <c r="L687" s="19"/>
      <c r="M687" s="19"/>
    </row>
    <row r="688" spans="1:13" ht="15.75" customHeight="1" x14ac:dyDescent="0.2">
      <c r="A688" s="19"/>
      <c r="B688" s="19"/>
      <c r="C688" s="19"/>
      <c r="D688" s="19"/>
      <c r="E688" s="19"/>
      <c r="F688" s="19"/>
      <c r="G688" s="19"/>
      <c r="H688" s="19"/>
      <c r="I688" s="19"/>
      <c r="J688" s="19"/>
      <c r="K688" s="19"/>
      <c r="L688" s="19"/>
      <c r="M688" s="19"/>
    </row>
    <row r="689" spans="1:13" ht="15.75" customHeight="1" x14ac:dyDescent="0.2">
      <c r="A689" s="19"/>
      <c r="B689" s="19"/>
      <c r="C689" s="19"/>
      <c r="D689" s="19"/>
      <c r="E689" s="19"/>
      <c r="F689" s="19"/>
      <c r="G689" s="19"/>
      <c r="H689" s="19"/>
      <c r="I689" s="19"/>
      <c r="J689" s="19"/>
      <c r="K689" s="19"/>
      <c r="L689" s="19"/>
      <c r="M689" s="19"/>
    </row>
    <row r="690" spans="1:13" ht="15.75" customHeight="1" x14ac:dyDescent="0.2">
      <c r="A690" s="19"/>
      <c r="B690" s="19"/>
      <c r="C690" s="19"/>
      <c r="D690" s="19"/>
      <c r="E690" s="19"/>
      <c r="F690" s="19"/>
      <c r="G690" s="19"/>
      <c r="H690" s="19"/>
      <c r="I690" s="19"/>
      <c r="J690" s="19"/>
      <c r="K690" s="19"/>
      <c r="L690" s="19"/>
      <c r="M690" s="19"/>
    </row>
    <row r="691" spans="1:13" ht="15.75" customHeight="1" x14ac:dyDescent="0.2">
      <c r="A691" s="19"/>
      <c r="B691" s="19"/>
      <c r="C691" s="19"/>
      <c r="D691" s="19"/>
      <c r="E691" s="19"/>
      <c r="F691" s="19"/>
      <c r="G691" s="19"/>
      <c r="H691" s="19"/>
      <c r="I691" s="19"/>
      <c r="J691" s="19"/>
      <c r="K691" s="19"/>
      <c r="L691" s="19"/>
      <c r="M691" s="19"/>
    </row>
    <row r="692" spans="1:13" ht="15.75" customHeight="1" x14ac:dyDescent="0.2">
      <c r="A692" s="19"/>
      <c r="B692" s="19"/>
      <c r="C692" s="19"/>
      <c r="D692" s="19"/>
      <c r="E692" s="19"/>
      <c r="F692" s="19"/>
      <c r="G692" s="19"/>
      <c r="H692" s="19"/>
      <c r="I692" s="19"/>
      <c r="J692" s="19"/>
      <c r="K692" s="19"/>
      <c r="L692" s="19"/>
      <c r="M692" s="19"/>
    </row>
    <row r="693" spans="1:13" ht="15.75" customHeight="1" x14ac:dyDescent="0.2">
      <c r="A693" s="19"/>
      <c r="B693" s="19"/>
      <c r="C693" s="19"/>
      <c r="D693" s="19"/>
      <c r="E693" s="19"/>
      <c r="F693" s="19"/>
      <c r="G693" s="19"/>
      <c r="H693" s="19"/>
      <c r="I693" s="19"/>
      <c r="J693" s="19"/>
      <c r="K693" s="19"/>
      <c r="L693" s="19"/>
      <c r="M693" s="19"/>
    </row>
    <row r="694" spans="1:13" ht="15.75" customHeight="1" x14ac:dyDescent="0.2">
      <c r="A694" s="19"/>
      <c r="B694" s="19"/>
      <c r="C694" s="19"/>
      <c r="D694" s="19"/>
      <c r="E694" s="19"/>
      <c r="F694" s="19"/>
      <c r="G694" s="19"/>
      <c r="H694" s="19"/>
      <c r="I694" s="19"/>
      <c r="J694" s="19"/>
      <c r="K694" s="19"/>
      <c r="L694" s="19"/>
      <c r="M694" s="19"/>
    </row>
    <row r="695" spans="1:13" ht="15.75" customHeight="1" x14ac:dyDescent="0.2">
      <c r="A695" s="19"/>
      <c r="B695" s="19"/>
      <c r="C695" s="19"/>
      <c r="D695" s="19"/>
      <c r="E695" s="19"/>
      <c r="F695" s="19"/>
      <c r="G695" s="19"/>
      <c r="H695" s="19"/>
      <c r="I695" s="19"/>
      <c r="J695" s="19"/>
      <c r="K695" s="19"/>
      <c r="L695" s="19"/>
      <c r="M695" s="19"/>
    </row>
    <row r="696" spans="1:13" ht="15.75" customHeight="1" x14ac:dyDescent="0.2">
      <c r="A696" s="19"/>
      <c r="B696" s="19"/>
      <c r="C696" s="19"/>
      <c r="D696" s="19"/>
      <c r="E696" s="19"/>
      <c r="F696" s="19"/>
      <c r="G696" s="19"/>
      <c r="H696" s="19"/>
      <c r="I696" s="19"/>
      <c r="J696" s="19"/>
      <c r="K696" s="19"/>
      <c r="L696" s="19"/>
      <c r="M696" s="19"/>
    </row>
    <row r="697" spans="1:13" ht="15.75" customHeight="1" x14ac:dyDescent="0.2">
      <c r="A697" s="19"/>
      <c r="B697" s="19"/>
      <c r="C697" s="19"/>
      <c r="D697" s="19"/>
      <c r="E697" s="19"/>
      <c r="F697" s="19"/>
      <c r="G697" s="19"/>
      <c r="H697" s="19"/>
      <c r="I697" s="19"/>
      <c r="J697" s="19"/>
      <c r="K697" s="19"/>
      <c r="L697" s="19"/>
      <c r="M697" s="19"/>
    </row>
    <row r="698" spans="1:13" ht="15.75" customHeight="1" x14ac:dyDescent="0.2">
      <c r="A698" s="19"/>
      <c r="B698" s="19"/>
      <c r="C698" s="19"/>
      <c r="D698" s="19"/>
      <c r="E698" s="19"/>
      <c r="F698" s="19"/>
      <c r="G698" s="19"/>
      <c r="H698" s="19"/>
      <c r="I698" s="19"/>
      <c r="J698" s="19"/>
      <c r="K698" s="19"/>
      <c r="L698" s="19"/>
      <c r="M698" s="19"/>
    </row>
    <row r="699" spans="1:13" ht="15.75" customHeight="1" x14ac:dyDescent="0.2">
      <c r="A699" s="19"/>
      <c r="B699" s="19"/>
      <c r="C699" s="19"/>
      <c r="D699" s="19"/>
      <c r="E699" s="19"/>
      <c r="F699" s="19"/>
      <c r="G699" s="19"/>
      <c r="H699" s="19"/>
      <c r="I699" s="19"/>
      <c r="J699" s="19"/>
      <c r="K699" s="19"/>
      <c r="L699" s="19"/>
      <c r="M699" s="19"/>
    </row>
    <row r="700" spans="1:13" ht="15.75" customHeight="1" x14ac:dyDescent="0.2">
      <c r="A700" s="19"/>
      <c r="B700" s="19"/>
      <c r="C700" s="19"/>
      <c r="D700" s="19"/>
      <c r="E700" s="19"/>
      <c r="F700" s="19"/>
      <c r="G700" s="19"/>
      <c r="H700" s="19"/>
      <c r="I700" s="19"/>
      <c r="J700" s="19"/>
      <c r="K700" s="19"/>
      <c r="L700" s="19"/>
      <c r="M700" s="19"/>
    </row>
    <row r="701" spans="1:13" ht="15.75" customHeight="1" x14ac:dyDescent="0.2">
      <c r="A701" s="19"/>
      <c r="B701" s="19"/>
      <c r="C701" s="19"/>
      <c r="D701" s="19"/>
      <c r="E701" s="19"/>
      <c r="F701" s="19"/>
      <c r="G701" s="19"/>
      <c r="H701" s="19"/>
      <c r="I701" s="19"/>
      <c r="J701" s="19"/>
      <c r="K701" s="19"/>
      <c r="L701" s="19"/>
      <c r="M701" s="19"/>
    </row>
    <row r="702" spans="1:13" ht="15.75" customHeight="1" x14ac:dyDescent="0.2">
      <c r="A702" s="19"/>
      <c r="B702" s="19"/>
      <c r="C702" s="19"/>
      <c r="D702" s="19"/>
      <c r="E702" s="19"/>
      <c r="F702" s="19"/>
      <c r="G702" s="19"/>
      <c r="H702" s="19"/>
      <c r="I702" s="19"/>
      <c r="J702" s="19"/>
      <c r="K702" s="19"/>
      <c r="L702" s="19"/>
      <c r="M702" s="19"/>
    </row>
    <row r="703" spans="1:13" ht="15.75" customHeight="1" x14ac:dyDescent="0.2">
      <c r="A703" s="19"/>
      <c r="B703" s="19"/>
      <c r="C703" s="19"/>
      <c r="D703" s="19"/>
      <c r="E703" s="19"/>
      <c r="F703" s="19"/>
      <c r="G703" s="19"/>
      <c r="H703" s="19"/>
      <c r="I703" s="19"/>
      <c r="J703" s="19"/>
      <c r="K703" s="19"/>
      <c r="L703" s="19"/>
      <c r="M703" s="19"/>
    </row>
    <row r="704" spans="1:13" ht="15.75" customHeight="1" x14ac:dyDescent="0.2">
      <c r="A704" s="19"/>
      <c r="B704" s="19"/>
      <c r="C704" s="19"/>
      <c r="D704" s="19"/>
      <c r="E704" s="19"/>
      <c r="F704" s="19"/>
      <c r="G704" s="19"/>
      <c r="H704" s="19"/>
      <c r="I704" s="19"/>
      <c r="J704" s="19"/>
      <c r="K704" s="19"/>
      <c r="L704" s="19"/>
      <c r="M704" s="19"/>
    </row>
    <row r="705" spans="1:13" ht="15.75" customHeight="1" x14ac:dyDescent="0.2">
      <c r="A705" s="19"/>
      <c r="B705" s="19"/>
      <c r="C705" s="19"/>
      <c r="D705" s="19"/>
      <c r="E705" s="19"/>
      <c r="F705" s="19"/>
      <c r="G705" s="19"/>
      <c r="H705" s="19"/>
      <c r="I705" s="19"/>
      <c r="J705" s="19"/>
      <c r="K705" s="19"/>
      <c r="L705" s="19"/>
      <c r="M705" s="19"/>
    </row>
    <row r="706" spans="1:13" ht="15.75" customHeight="1" x14ac:dyDescent="0.2">
      <c r="A706" s="19"/>
      <c r="B706" s="19"/>
      <c r="C706" s="19"/>
      <c r="D706" s="19"/>
      <c r="E706" s="19"/>
      <c r="F706" s="19"/>
      <c r="G706" s="19"/>
      <c r="H706" s="19"/>
      <c r="I706" s="19"/>
      <c r="J706" s="19"/>
      <c r="K706" s="19"/>
      <c r="L706" s="19"/>
      <c r="M706" s="19"/>
    </row>
    <row r="707" spans="1:13" ht="15.75" customHeight="1" x14ac:dyDescent="0.2">
      <c r="A707" s="19"/>
      <c r="B707" s="19"/>
      <c r="C707" s="19"/>
      <c r="D707" s="19"/>
      <c r="E707" s="19"/>
      <c r="F707" s="19"/>
      <c r="G707" s="19"/>
      <c r="H707" s="19"/>
      <c r="I707" s="19"/>
      <c r="J707" s="19"/>
      <c r="K707" s="19"/>
      <c r="L707" s="19"/>
      <c r="M707" s="19"/>
    </row>
    <row r="708" spans="1:13" ht="15.75" customHeight="1" x14ac:dyDescent="0.2">
      <c r="A708" s="19"/>
      <c r="B708" s="19"/>
      <c r="C708" s="19"/>
      <c r="D708" s="19"/>
      <c r="E708" s="19"/>
      <c r="F708" s="19"/>
      <c r="G708" s="19"/>
      <c r="H708" s="19"/>
      <c r="I708" s="19"/>
      <c r="J708" s="19"/>
      <c r="K708" s="19"/>
      <c r="L708" s="19"/>
      <c r="M708" s="19"/>
    </row>
    <row r="709" spans="1:13" ht="15.75" customHeight="1" x14ac:dyDescent="0.2">
      <c r="A709" s="19"/>
      <c r="B709" s="19"/>
      <c r="C709" s="19"/>
      <c r="D709" s="19"/>
      <c r="E709" s="19"/>
      <c r="F709" s="19"/>
      <c r="G709" s="19"/>
      <c r="H709" s="19"/>
      <c r="I709" s="19"/>
      <c r="J709" s="19"/>
      <c r="K709" s="19"/>
      <c r="L709" s="19"/>
      <c r="M709" s="19"/>
    </row>
    <row r="710" spans="1:13" ht="15.75" customHeight="1" x14ac:dyDescent="0.2">
      <c r="A710" s="19"/>
      <c r="B710" s="19"/>
      <c r="C710" s="19"/>
      <c r="D710" s="19"/>
      <c r="E710" s="19"/>
      <c r="F710" s="19"/>
      <c r="G710" s="19"/>
      <c r="H710" s="19"/>
      <c r="I710" s="19"/>
      <c r="J710" s="19"/>
      <c r="K710" s="19"/>
      <c r="L710" s="19"/>
      <c r="M710" s="19"/>
    </row>
    <row r="711" spans="1:13" ht="15.75" customHeight="1" x14ac:dyDescent="0.2">
      <c r="A711" s="19"/>
      <c r="B711" s="19"/>
      <c r="C711" s="19"/>
      <c r="D711" s="19"/>
      <c r="E711" s="19"/>
      <c r="F711" s="19"/>
      <c r="G711" s="19"/>
      <c r="H711" s="19"/>
      <c r="I711" s="19"/>
      <c r="J711" s="19"/>
      <c r="K711" s="19"/>
      <c r="L711" s="19"/>
      <c r="M711" s="19"/>
    </row>
    <row r="712" spans="1:13" ht="15.75" customHeight="1" x14ac:dyDescent="0.2">
      <c r="A712" s="19"/>
      <c r="B712" s="19"/>
      <c r="C712" s="19"/>
      <c r="D712" s="19"/>
      <c r="E712" s="19"/>
      <c r="F712" s="19"/>
      <c r="G712" s="19"/>
      <c r="H712" s="19"/>
      <c r="I712" s="19"/>
      <c r="J712" s="19"/>
      <c r="K712" s="19"/>
      <c r="L712" s="19"/>
      <c r="M712" s="19"/>
    </row>
    <row r="713" spans="1:13" ht="15.75" customHeight="1" x14ac:dyDescent="0.2">
      <c r="A713" s="19"/>
      <c r="B713" s="19"/>
      <c r="C713" s="19"/>
      <c r="D713" s="19"/>
      <c r="E713" s="19"/>
      <c r="F713" s="19"/>
      <c r="G713" s="19"/>
      <c r="H713" s="19"/>
      <c r="I713" s="19"/>
      <c r="J713" s="19"/>
      <c r="K713" s="19"/>
      <c r="L713" s="19"/>
      <c r="M713" s="19"/>
    </row>
    <row r="714" spans="1:13" ht="15.75" customHeight="1" x14ac:dyDescent="0.2">
      <c r="A714" s="19"/>
      <c r="B714" s="19"/>
      <c r="C714" s="19"/>
      <c r="D714" s="19"/>
      <c r="E714" s="19"/>
      <c r="F714" s="19"/>
      <c r="G714" s="19"/>
      <c r="H714" s="19"/>
      <c r="I714" s="19"/>
      <c r="J714" s="19"/>
      <c r="K714" s="19"/>
      <c r="L714" s="19"/>
      <c r="M714" s="19"/>
    </row>
    <row r="715" spans="1:13" ht="15.75" customHeight="1" x14ac:dyDescent="0.2">
      <c r="A715" s="19"/>
      <c r="B715" s="19"/>
      <c r="C715" s="19"/>
      <c r="D715" s="19"/>
      <c r="E715" s="19"/>
      <c r="F715" s="19"/>
      <c r="G715" s="19"/>
      <c r="H715" s="19"/>
      <c r="I715" s="19"/>
      <c r="J715" s="19"/>
      <c r="K715" s="19"/>
      <c r="L715" s="19"/>
      <c r="M715" s="19"/>
    </row>
    <row r="716" spans="1:13" ht="15.75" customHeight="1" x14ac:dyDescent="0.2">
      <c r="A716" s="19"/>
      <c r="B716" s="19"/>
      <c r="C716" s="19"/>
      <c r="D716" s="19"/>
      <c r="E716" s="19"/>
      <c r="F716" s="19"/>
      <c r="G716" s="19"/>
      <c r="H716" s="19"/>
      <c r="I716" s="19"/>
      <c r="J716" s="19"/>
      <c r="K716" s="19"/>
      <c r="L716" s="19"/>
      <c r="M716" s="19"/>
    </row>
    <row r="717" spans="1:13" ht="15.75" customHeight="1" x14ac:dyDescent="0.2">
      <c r="A717" s="19"/>
      <c r="B717" s="19"/>
      <c r="C717" s="19"/>
      <c r="D717" s="19"/>
      <c r="E717" s="19"/>
      <c r="F717" s="19"/>
      <c r="G717" s="19"/>
      <c r="H717" s="19"/>
      <c r="I717" s="19"/>
      <c r="J717" s="19"/>
      <c r="K717" s="19"/>
      <c r="L717" s="19"/>
      <c r="M717" s="19"/>
    </row>
    <row r="718" spans="1:13" ht="15.75" customHeight="1" x14ac:dyDescent="0.2">
      <c r="A718" s="19"/>
      <c r="B718" s="19"/>
      <c r="C718" s="19"/>
      <c r="D718" s="19"/>
      <c r="E718" s="19"/>
      <c r="F718" s="19"/>
      <c r="G718" s="19"/>
      <c r="H718" s="19"/>
      <c r="I718" s="19"/>
      <c r="J718" s="19"/>
      <c r="K718" s="19"/>
      <c r="L718" s="19"/>
      <c r="M718" s="19"/>
    </row>
    <row r="719" spans="1:13" ht="15.75" customHeight="1" x14ac:dyDescent="0.2">
      <c r="A719" s="19"/>
      <c r="B719" s="19"/>
      <c r="C719" s="19"/>
      <c r="D719" s="19"/>
      <c r="E719" s="19"/>
      <c r="F719" s="19"/>
      <c r="G719" s="19"/>
      <c r="H719" s="19"/>
      <c r="I719" s="19"/>
      <c r="J719" s="19"/>
      <c r="K719" s="19"/>
      <c r="L719" s="19"/>
      <c r="M719" s="19"/>
    </row>
    <row r="720" spans="1:13" ht="15.75" customHeight="1" x14ac:dyDescent="0.2">
      <c r="A720" s="19"/>
      <c r="B720" s="19"/>
      <c r="C720" s="19"/>
      <c r="D720" s="19"/>
      <c r="E720" s="19"/>
      <c r="F720" s="19"/>
      <c r="G720" s="19"/>
      <c r="H720" s="19"/>
      <c r="I720" s="19"/>
      <c r="J720" s="19"/>
      <c r="K720" s="19"/>
      <c r="L720" s="19"/>
      <c r="M720" s="19"/>
    </row>
    <row r="721" spans="1:13" ht="15.75" customHeight="1" x14ac:dyDescent="0.2">
      <c r="A721" s="19"/>
      <c r="B721" s="19"/>
      <c r="C721" s="19"/>
      <c r="D721" s="19"/>
      <c r="E721" s="19"/>
      <c r="F721" s="19"/>
      <c r="G721" s="19"/>
      <c r="H721" s="19"/>
      <c r="I721" s="19"/>
      <c r="J721" s="19"/>
      <c r="K721" s="19"/>
      <c r="L721" s="19"/>
      <c r="M721" s="19"/>
    </row>
    <row r="722" spans="1:13" ht="15.75" customHeight="1" x14ac:dyDescent="0.2">
      <c r="A722" s="19"/>
      <c r="B722" s="19"/>
      <c r="C722" s="19"/>
      <c r="D722" s="19"/>
      <c r="E722" s="19"/>
      <c r="F722" s="19"/>
      <c r="G722" s="19"/>
      <c r="H722" s="19"/>
      <c r="I722" s="19"/>
      <c r="J722" s="19"/>
      <c r="K722" s="19"/>
      <c r="L722" s="19"/>
      <c r="M722" s="19"/>
    </row>
    <row r="723" spans="1:13" ht="15.75" customHeight="1" x14ac:dyDescent="0.2">
      <c r="A723" s="19"/>
      <c r="B723" s="19"/>
      <c r="C723" s="19"/>
      <c r="D723" s="19"/>
      <c r="E723" s="19"/>
      <c r="F723" s="19"/>
      <c r="G723" s="19"/>
      <c r="H723" s="19"/>
      <c r="I723" s="19"/>
      <c r="J723" s="19"/>
      <c r="K723" s="19"/>
      <c r="L723" s="19"/>
      <c r="M723" s="19"/>
    </row>
    <row r="724" spans="1:13" ht="15.75" customHeight="1" x14ac:dyDescent="0.2">
      <c r="A724" s="19"/>
      <c r="B724" s="19"/>
      <c r="C724" s="19"/>
      <c r="D724" s="19"/>
      <c r="E724" s="19"/>
      <c r="F724" s="19"/>
      <c r="G724" s="19"/>
      <c r="H724" s="19"/>
      <c r="I724" s="19"/>
      <c r="J724" s="19"/>
      <c r="K724" s="19"/>
      <c r="L724" s="19"/>
      <c r="M724" s="19"/>
    </row>
    <row r="725" spans="1:13" ht="15.75" customHeight="1" x14ac:dyDescent="0.2">
      <c r="A725" s="19"/>
      <c r="B725" s="19"/>
      <c r="C725" s="19"/>
      <c r="D725" s="19"/>
      <c r="E725" s="19"/>
      <c r="F725" s="19"/>
      <c r="G725" s="19"/>
      <c r="H725" s="19"/>
      <c r="I725" s="19"/>
      <c r="J725" s="19"/>
      <c r="K725" s="19"/>
      <c r="L725" s="19"/>
      <c r="M725" s="19"/>
    </row>
    <row r="726" spans="1:13" ht="15.75" customHeight="1" x14ac:dyDescent="0.2">
      <c r="A726" s="19"/>
      <c r="B726" s="19"/>
      <c r="C726" s="19"/>
      <c r="D726" s="19"/>
      <c r="E726" s="19"/>
      <c r="F726" s="19"/>
      <c r="G726" s="19"/>
      <c r="H726" s="19"/>
      <c r="I726" s="19"/>
      <c r="J726" s="19"/>
      <c r="K726" s="19"/>
      <c r="L726" s="19"/>
      <c r="M726" s="19"/>
    </row>
    <row r="727" spans="1:13" ht="15.75" customHeight="1" x14ac:dyDescent="0.2">
      <c r="A727" s="19"/>
      <c r="B727" s="19"/>
      <c r="C727" s="19"/>
      <c r="D727" s="19"/>
      <c r="E727" s="19"/>
      <c r="F727" s="19"/>
      <c r="G727" s="19"/>
      <c r="H727" s="19"/>
      <c r="I727" s="19"/>
      <c r="J727" s="19"/>
      <c r="K727" s="19"/>
      <c r="L727" s="19"/>
      <c r="M727" s="19"/>
    </row>
    <row r="728" spans="1:13" ht="15.75" customHeight="1" x14ac:dyDescent="0.2">
      <c r="A728" s="19"/>
      <c r="B728" s="19"/>
      <c r="C728" s="19"/>
      <c r="D728" s="19"/>
      <c r="E728" s="19"/>
      <c r="F728" s="19"/>
      <c r="G728" s="19"/>
      <c r="H728" s="19"/>
      <c r="I728" s="19"/>
      <c r="J728" s="19"/>
      <c r="K728" s="19"/>
      <c r="L728" s="19"/>
      <c r="M728" s="19"/>
    </row>
    <row r="729" spans="1:13" ht="15.75" customHeight="1" x14ac:dyDescent="0.2">
      <c r="A729" s="19"/>
      <c r="B729" s="19"/>
      <c r="C729" s="19"/>
      <c r="D729" s="19"/>
      <c r="E729" s="19"/>
      <c r="F729" s="19"/>
      <c r="G729" s="19"/>
      <c r="H729" s="19"/>
      <c r="I729" s="19"/>
      <c r="J729" s="19"/>
      <c r="K729" s="19"/>
      <c r="L729" s="19"/>
      <c r="M729" s="19"/>
    </row>
    <row r="730" spans="1:13" ht="15.75" customHeight="1" x14ac:dyDescent="0.2">
      <c r="A730" s="19"/>
      <c r="B730" s="19"/>
      <c r="C730" s="19"/>
      <c r="D730" s="19"/>
      <c r="E730" s="19"/>
      <c r="F730" s="19"/>
      <c r="G730" s="19"/>
      <c r="H730" s="19"/>
      <c r="I730" s="19"/>
      <c r="J730" s="19"/>
      <c r="K730" s="19"/>
      <c r="L730" s="19"/>
      <c r="M730" s="19"/>
    </row>
    <row r="731" spans="1:13" ht="15.75" customHeight="1" x14ac:dyDescent="0.2">
      <c r="A731" s="19"/>
      <c r="B731" s="19"/>
      <c r="C731" s="19"/>
      <c r="D731" s="19"/>
      <c r="E731" s="19"/>
      <c r="F731" s="19"/>
      <c r="G731" s="19"/>
      <c r="H731" s="19"/>
      <c r="I731" s="19"/>
      <c r="J731" s="19"/>
      <c r="K731" s="19"/>
      <c r="L731" s="19"/>
      <c r="M731" s="19"/>
    </row>
    <row r="732" spans="1:13" ht="15.75" customHeight="1" x14ac:dyDescent="0.2">
      <c r="A732" s="19"/>
      <c r="B732" s="19"/>
      <c r="C732" s="19"/>
      <c r="D732" s="19"/>
      <c r="E732" s="19"/>
      <c r="F732" s="19"/>
      <c r="G732" s="19"/>
      <c r="H732" s="19"/>
      <c r="I732" s="19"/>
      <c r="J732" s="19"/>
      <c r="K732" s="19"/>
      <c r="L732" s="19"/>
      <c r="M732" s="19"/>
    </row>
    <row r="733" spans="1:13" ht="15.75" customHeight="1" x14ac:dyDescent="0.2">
      <c r="A733" s="19"/>
      <c r="B733" s="19"/>
      <c r="C733" s="19"/>
      <c r="D733" s="19"/>
      <c r="E733" s="19"/>
      <c r="F733" s="19"/>
      <c r="G733" s="19"/>
      <c r="H733" s="19"/>
      <c r="I733" s="19"/>
      <c r="J733" s="19"/>
      <c r="K733" s="19"/>
      <c r="L733" s="19"/>
      <c r="M733" s="19"/>
    </row>
    <row r="734" spans="1:13" ht="15.75" customHeight="1" x14ac:dyDescent="0.2">
      <c r="A734" s="19"/>
      <c r="B734" s="19"/>
      <c r="C734" s="19"/>
      <c r="D734" s="19"/>
      <c r="E734" s="19"/>
      <c r="F734" s="19"/>
      <c r="G734" s="19"/>
      <c r="H734" s="19"/>
      <c r="I734" s="19"/>
      <c r="J734" s="19"/>
      <c r="K734" s="19"/>
      <c r="L734" s="19"/>
      <c r="M734" s="19"/>
    </row>
    <row r="735" spans="1:13" ht="15.75" customHeight="1" x14ac:dyDescent="0.2">
      <c r="A735" s="19"/>
      <c r="B735" s="19"/>
      <c r="C735" s="19"/>
      <c r="D735" s="19"/>
      <c r="E735" s="19"/>
      <c r="F735" s="19"/>
      <c r="G735" s="19"/>
      <c r="H735" s="19"/>
      <c r="I735" s="19"/>
      <c r="J735" s="19"/>
      <c r="K735" s="19"/>
      <c r="L735" s="19"/>
      <c r="M735" s="19"/>
    </row>
    <row r="736" spans="1:13" ht="15.75" customHeight="1" x14ac:dyDescent="0.2">
      <c r="A736" s="19"/>
      <c r="B736" s="19"/>
      <c r="C736" s="19"/>
      <c r="D736" s="19"/>
      <c r="E736" s="19"/>
      <c r="F736" s="19"/>
      <c r="G736" s="19"/>
      <c r="H736" s="19"/>
      <c r="I736" s="19"/>
      <c r="J736" s="19"/>
      <c r="K736" s="19"/>
      <c r="L736" s="19"/>
      <c r="M736" s="19"/>
    </row>
    <row r="737" spans="1:13" ht="15.75" customHeight="1" x14ac:dyDescent="0.2">
      <c r="A737" s="19"/>
      <c r="B737" s="19"/>
      <c r="C737" s="19"/>
      <c r="D737" s="19"/>
      <c r="E737" s="19"/>
      <c r="F737" s="19"/>
      <c r="G737" s="19"/>
      <c r="H737" s="19"/>
      <c r="I737" s="19"/>
      <c r="J737" s="19"/>
      <c r="K737" s="19"/>
      <c r="L737" s="19"/>
      <c r="M737" s="19"/>
    </row>
    <row r="738" spans="1:13" ht="15.75" customHeight="1" x14ac:dyDescent="0.2">
      <c r="A738" s="19"/>
      <c r="B738" s="19"/>
      <c r="C738" s="19"/>
      <c r="D738" s="19"/>
      <c r="E738" s="19"/>
      <c r="F738" s="19"/>
      <c r="G738" s="19"/>
      <c r="H738" s="19"/>
      <c r="I738" s="19"/>
      <c r="J738" s="19"/>
      <c r="K738" s="19"/>
      <c r="L738" s="19"/>
      <c r="M738" s="19"/>
    </row>
    <row r="739" spans="1:13" ht="15.75" customHeight="1" x14ac:dyDescent="0.2">
      <c r="A739" s="19"/>
      <c r="B739" s="19"/>
      <c r="C739" s="19"/>
      <c r="D739" s="19"/>
      <c r="E739" s="19"/>
      <c r="F739" s="19"/>
      <c r="G739" s="19"/>
      <c r="H739" s="19"/>
      <c r="I739" s="19"/>
      <c r="J739" s="19"/>
      <c r="K739" s="19"/>
      <c r="L739" s="19"/>
      <c r="M739" s="19"/>
    </row>
    <row r="740" spans="1:13" ht="15.75" customHeight="1" x14ac:dyDescent="0.2">
      <c r="A740" s="19"/>
      <c r="B740" s="19"/>
      <c r="C740" s="19"/>
      <c r="D740" s="19"/>
      <c r="E740" s="19"/>
      <c r="F740" s="19"/>
      <c r="G740" s="19"/>
      <c r="H740" s="19"/>
      <c r="I740" s="19"/>
      <c r="J740" s="19"/>
      <c r="K740" s="19"/>
      <c r="L740" s="19"/>
      <c r="M740" s="19"/>
    </row>
    <row r="741" spans="1:13" ht="15.75" customHeight="1" x14ac:dyDescent="0.2">
      <c r="A741" s="19"/>
      <c r="B741" s="19"/>
      <c r="C741" s="19"/>
      <c r="D741" s="19"/>
      <c r="E741" s="19"/>
      <c r="F741" s="19"/>
      <c r="G741" s="19"/>
      <c r="H741" s="19"/>
      <c r="I741" s="19"/>
      <c r="J741" s="19"/>
      <c r="K741" s="19"/>
      <c r="L741" s="19"/>
      <c r="M741" s="19"/>
    </row>
    <row r="742" spans="1:13" ht="15.75" customHeight="1" x14ac:dyDescent="0.2">
      <c r="A742" s="19"/>
      <c r="B742" s="19"/>
      <c r="C742" s="19"/>
      <c r="D742" s="19"/>
      <c r="E742" s="19"/>
      <c r="F742" s="19"/>
      <c r="G742" s="19"/>
      <c r="H742" s="19"/>
      <c r="I742" s="19"/>
      <c r="J742" s="19"/>
      <c r="K742" s="19"/>
      <c r="L742" s="19"/>
      <c r="M742" s="19"/>
    </row>
    <row r="743" spans="1:13" ht="15.75" customHeight="1" x14ac:dyDescent="0.2">
      <c r="A743" s="19"/>
      <c r="B743" s="19"/>
      <c r="C743" s="19"/>
      <c r="D743" s="19"/>
      <c r="E743" s="19"/>
      <c r="F743" s="19"/>
      <c r="G743" s="19"/>
      <c r="H743" s="19"/>
      <c r="I743" s="19"/>
      <c r="J743" s="19"/>
      <c r="K743" s="19"/>
      <c r="L743" s="19"/>
      <c r="M743" s="19"/>
    </row>
    <row r="744" spans="1:13" ht="15.75" customHeight="1" x14ac:dyDescent="0.2">
      <c r="A744" s="19"/>
      <c r="B744" s="19"/>
      <c r="C744" s="19"/>
      <c r="D744" s="19"/>
      <c r="E744" s="19"/>
      <c r="F744" s="19"/>
      <c r="G744" s="19"/>
      <c r="H744" s="19"/>
      <c r="I744" s="19"/>
      <c r="J744" s="19"/>
      <c r="K744" s="19"/>
      <c r="L744" s="19"/>
      <c r="M744" s="19"/>
    </row>
    <row r="745" spans="1:13" ht="15.75" customHeight="1" x14ac:dyDescent="0.2">
      <c r="A745" s="19"/>
      <c r="B745" s="19"/>
      <c r="C745" s="19"/>
      <c r="D745" s="19"/>
      <c r="E745" s="19"/>
      <c r="F745" s="19"/>
      <c r="G745" s="19"/>
      <c r="H745" s="19"/>
      <c r="I745" s="19"/>
      <c r="J745" s="19"/>
      <c r="K745" s="19"/>
      <c r="L745" s="19"/>
      <c r="M745" s="19"/>
    </row>
    <row r="746" spans="1:13" ht="15.75" customHeight="1" x14ac:dyDescent="0.2">
      <c r="A746" s="19"/>
      <c r="B746" s="19"/>
      <c r="C746" s="19"/>
      <c r="D746" s="19"/>
      <c r="E746" s="19"/>
      <c r="F746" s="19"/>
      <c r="G746" s="19"/>
      <c r="H746" s="19"/>
      <c r="I746" s="19"/>
      <c r="J746" s="19"/>
      <c r="K746" s="19"/>
      <c r="L746" s="19"/>
      <c r="M746" s="19"/>
    </row>
    <row r="747" spans="1:13" ht="15.75" customHeight="1" x14ac:dyDescent="0.2">
      <c r="A747" s="19"/>
      <c r="B747" s="19"/>
      <c r="C747" s="19"/>
      <c r="D747" s="19"/>
      <c r="E747" s="19"/>
      <c r="F747" s="19"/>
      <c r="G747" s="19"/>
      <c r="H747" s="19"/>
      <c r="I747" s="19"/>
      <c r="J747" s="19"/>
      <c r="K747" s="19"/>
      <c r="L747" s="19"/>
      <c r="M747" s="19"/>
    </row>
    <row r="748" spans="1:13" ht="15.75" customHeight="1" x14ac:dyDescent="0.2">
      <c r="A748" s="19"/>
      <c r="B748" s="19"/>
      <c r="C748" s="19"/>
      <c r="D748" s="19"/>
      <c r="E748" s="19"/>
      <c r="F748" s="19"/>
      <c r="G748" s="19"/>
      <c r="H748" s="19"/>
      <c r="I748" s="19"/>
      <c r="J748" s="19"/>
      <c r="K748" s="19"/>
      <c r="L748" s="19"/>
      <c r="M748" s="19"/>
    </row>
    <row r="749" spans="1:13" ht="15.75" customHeight="1" x14ac:dyDescent="0.2">
      <c r="A749" s="19"/>
      <c r="B749" s="19"/>
      <c r="C749" s="19"/>
      <c r="D749" s="19"/>
      <c r="E749" s="19"/>
      <c r="F749" s="19"/>
      <c r="G749" s="19"/>
      <c r="H749" s="19"/>
      <c r="I749" s="19"/>
      <c r="J749" s="19"/>
      <c r="K749" s="19"/>
      <c r="L749" s="19"/>
      <c r="M749" s="19"/>
    </row>
    <row r="750" spans="1:13" ht="15.75" customHeight="1" x14ac:dyDescent="0.2">
      <c r="A750" s="19"/>
      <c r="B750" s="19"/>
      <c r="C750" s="19"/>
      <c r="D750" s="19"/>
      <c r="E750" s="19"/>
      <c r="F750" s="19"/>
      <c r="G750" s="19"/>
      <c r="H750" s="19"/>
      <c r="I750" s="19"/>
      <c r="J750" s="19"/>
      <c r="K750" s="19"/>
      <c r="L750" s="19"/>
      <c r="M750" s="19"/>
    </row>
    <row r="751" spans="1:13" ht="15.75" customHeight="1" x14ac:dyDescent="0.2">
      <c r="A751" s="19"/>
      <c r="B751" s="19"/>
      <c r="C751" s="19"/>
      <c r="D751" s="19"/>
      <c r="E751" s="19"/>
      <c r="F751" s="19"/>
      <c r="G751" s="19"/>
      <c r="H751" s="19"/>
      <c r="I751" s="19"/>
      <c r="J751" s="19"/>
      <c r="K751" s="19"/>
      <c r="L751" s="19"/>
      <c r="M751" s="19"/>
    </row>
    <row r="752" spans="1:13" ht="15.75" customHeight="1" x14ac:dyDescent="0.2">
      <c r="A752" s="19"/>
      <c r="B752" s="19"/>
      <c r="C752" s="19"/>
      <c r="D752" s="19"/>
      <c r="E752" s="19"/>
      <c r="F752" s="19"/>
      <c r="G752" s="19"/>
      <c r="H752" s="19"/>
      <c r="I752" s="19"/>
      <c r="J752" s="19"/>
      <c r="K752" s="19"/>
      <c r="L752" s="19"/>
      <c r="M752" s="19"/>
    </row>
    <row r="753" spans="1:13" ht="15.75" customHeight="1" x14ac:dyDescent="0.2">
      <c r="A753" s="19"/>
      <c r="B753" s="19"/>
      <c r="C753" s="19"/>
      <c r="D753" s="19"/>
      <c r="E753" s="19"/>
      <c r="F753" s="19"/>
      <c r="G753" s="19"/>
      <c r="H753" s="19"/>
      <c r="I753" s="19"/>
      <c r="J753" s="19"/>
      <c r="K753" s="19"/>
      <c r="L753" s="19"/>
      <c r="M753" s="19"/>
    </row>
    <row r="754" spans="1:13" ht="15.75" customHeight="1" x14ac:dyDescent="0.2">
      <c r="A754" s="19"/>
      <c r="B754" s="19"/>
      <c r="C754" s="19"/>
      <c r="D754" s="19"/>
      <c r="E754" s="19"/>
      <c r="F754" s="19"/>
      <c r="G754" s="19"/>
      <c r="H754" s="19"/>
      <c r="I754" s="19"/>
      <c r="J754" s="19"/>
      <c r="K754" s="19"/>
      <c r="L754" s="19"/>
      <c r="M754" s="19"/>
    </row>
    <row r="755" spans="1:13" ht="15.75" customHeight="1" x14ac:dyDescent="0.2">
      <c r="A755" s="19"/>
      <c r="B755" s="19"/>
      <c r="C755" s="19"/>
      <c r="D755" s="19"/>
      <c r="E755" s="19"/>
      <c r="F755" s="19"/>
      <c r="G755" s="19"/>
      <c r="H755" s="19"/>
      <c r="I755" s="19"/>
      <c r="J755" s="19"/>
      <c r="K755" s="19"/>
      <c r="L755" s="19"/>
      <c r="M755" s="19"/>
    </row>
    <row r="756" spans="1:13" ht="15.75" customHeight="1" x14ac:dyDescent="0.2">
      <c r="A756" s="19"/>
      <c r="B756" s="19"/>
      <c r="C756" s="19"/>
      <c r="D756" s="19"/>
      <c r="E756" s="19"/>
      <c r="F756" s="19"/>
      <c r="G756" s="19"/>
      <c r="H756" s="19"/>
      <c r="I756" s="19"/>
      <c r="J756" s="19"/>
      <c r="K756" s="19"/>
      <c r="L756" s="19"/>
      <c r="M756" s="19"/>
    </row>
    <row r="757" spans="1:13" ht="15.75" customHeight="1" x14ac:dyDescent="0.2">
      <c r="A757" s="19"/>
      <c r="B757" s="19"/>
      <c r="C757" s="19"/>
      <c r="D757" s="19"/>
      <c r="E757" s="19"/>
      <c r="F757" s="19"/>
      <c r="G757" s="19"/>
      <c r="H757" s="19"/>
      <c r="I757" s="19"/>
      <c r="J757" s="19"/>
      <c r="K757" s="19"/>
      <c r="L757" s="19"/>
      <c r="M757" s="19"/>
    </row>
    <row r="758" spans="1:13" ht="15.75" customHeight="1" x14ac:dyDescent="0.2">
      <c r="A758" s="19"/>
      <c r="B758" s="19"/>
      <c r="C758" s="19"/>
      <c r="D758" s="19"/>
      <c r="E758" s="19"/>
      <c r="F758" s="19"/>
      <c r="G758" s="19"/>
      <c r="H758" s="19"/>
      <c r="I758" s="19"/>
      <c r="J758" s="19"/>
      <c r="K758" s="19"/>
      <c r="L758" s="19"/>
      <c r="M758" s="19"/>
    </row>
    <row r="759" spans="1:13" ht="15.75" customHeight="1" x14ac:dyDescent="0.2">
      <c r="A759" s="19"/>
      <c r="B759" s="19"/>
      <c r="C759" s="19"/>
      <c r="D759" s="19"/>
      <c r="E759" s="19"/>
      <c r="F759" s="19"/>
      <c r="G759" s="19"/>
      <c r="H759" s="19"/>
      <c r="I759" s="19"/>
      <c r="J759" s="19"/>
      <c r="K759" s="19"/>
      <c r="L759" s="19"/>
      <c r="M759" s="19"/>
    </row>
    <row r="760" spans="1:13" ht="15.75" customHeight="1" x14ac:dyDescent="0.2">
      <c r="A760" s="19"/>
      <c r="B760" s="19"/>
      <c r="C760" s="19"/>
      <c r="D760" s="19"/>
      <c r="E760" s="19"/>
      <c r="F760" s="19"/>
      <c r="G760" s="19"/>
      <c r="H760" s="19"/>
      <c r="I760" s="19"/>
      <c r="J760" s="19"/>
      <c r="K760" s="19"/>
      <c r="L760" s="19"/>
      <c r="M760" s="19"/>
    </row>
    <row r="761" spans="1:13" ht="15.75" customHeight="1" x14ac:dyDescent="0.2">
      <c r="A761" s="19"/>
      <c r="B761" s="19"/>
      <c r="C761" s="19"/>
      <c r="D761" s="19"/>
      <c r="E761" s="19"/>
      <c r="F761" s="19"/>
      <c r="G761" s="19"/>
      <c r="H761" s="19"/>
      <c r="I761" s="19"/>
      <c r="J761" s="19"/>
      <c r="K761" s="19"/>
      <c r="L761" s="19"/>
      <c r="M761" s="19"/>
    </row>
    <row r="762" spans="1:13" ht="15.75" customHeight="1" x14ac:dyDescent="0.2">
      <c r="A762" s="19"/>
      <c r="B762" s="19"/>
      <c r="C762" s="19"/>
      <c r="D762" s="19"/>
      <c r="E762" s="19"/>
      <c r="F762" s="19"/>
      <c r="G762" s="19"/>
      <c r="H762" s="19"/>
      <c r="I762" s="19"/>
      <c r="J762" s="19"/>
      <c r="K762" s="19"/>
      <c r="L762" s="19"/>
      <c r="M762" s="19"/>
    </row>
    <row r="763" spans="1:13" ht="15.75" customHeight="1" x14ac:dyDescent="0.2">
      <c r="A763" s="19"/>
      <c r="B763" s="19"/>
      <c r="C763" s="19"/>
      <c r="D763" s="19"/>
      <c r="E763" s="19"/>
      <c r="F763" s="19"/>
      <c r="G763" s="19"/>
      <c r="H763" s="19"/>
      <c r="I763" s="19"/>
      <c r="J763" s="19"/>
      <c r="K763" s="19"/>
      <c r="L763" s="19"/>
      <c r="M763" s="19"/>
    </row>
    <row r="764" spans="1:13" ht="15.75" customHeight="1" x14ac:dyDescent="0.2">
      <c r="A764" s="19"/>
      <c r="B764" s="19"/>
      <c r="C764" s="19"/>
      <c r="D764" s="19"/>
      <c r="E764" s="19"/>
      <c r="F764" s="19"/>
      <c r="G764" s="19"/>
      <c r="H764" s="19"/>
      <c r="I764" s="19"/>
      <c r="J764" s="19"/>
      <c r="K764" s="19"/>
      <c r="L764" s="19"/>
      <c r="M764" s="19"/>
    </row>
    <row r="765" spans="1:13" ht="15.75" customHeight="1" x14ac:dyDescent="0.2">
      <c r="A765" s="19"/>
      <c r="B765" s="19"/>
      <c r="C765" s="19"/>
      <c r="D765" s="19"/>
      <c r="E765" s="19"/>
      <c r="F765" s="19"/>
      <c r="G765" s="19"/>
      <c r="H765" s="19"/>
      <c r="I765" s="19"/>
      <c r="J765" s="19"/>
      <c r="K765" s="19"/>
      <c r="L765" s="19"/>
      <c r="M765" s="19"/>
    </row>
    <row r="766" spans="1:13" ht="15.75" customHeight="1" x14ac:dyDescent="0.2">
      <c r="A766" s="19"/>
      <c r="B766" s="19"/>
      <c r="C766" s="19"/>
      <c r="D766" s="19"/>
      <c r="E766" s="19"/>
      <c r="F766" s="19"/>
      <c r="G766" s="19"/>
      <c r="H766" s="19"/>
      <c r="I766" s="19"/>
      <c r="J766" s="19"/>
      <c r="K766" s="19"/>
      <c r="L766" s="19"/>
      <c r="M766" s="19"/>
    </row>
    <row r="767" spans="1:13" ht="15.75" customHeight="1" x14ac:dyDescent="0.2">
      <c r="A767" s="19"/>
      <c r="B767" s="19"/>
      <c r="C767" s="19"/>
      <c r="D767" s="19"/>
      <c r="E767" s="19"/>
      <c r="F767" s="19"/>
      <c r="G767" s="19"/>
      <c r="H767" s="19"/>
      <c r="I767" s="19"/>
      <c r="J767" s="19"/>
      <c r="K767" s="19"/>
      <c r="L767" s="19"/>
      <c r="M767" s="19"/>
    </row>
    <row r="768" spans="1:13" ht="15.75" customHeight="1" x14ac:dyDescent="0.2">
      <c r="A768" s="19"/>
      <c r="B768" s="19"/>
      <c r="C768" s="19"/>
      <c r="D768" s="19"/>
      <c r="E768" s="19"/>
      <c r="F768" s="19"/>
      <c r="G768" s="19"/>
      <c r="H768" s="19"/>
      <c r="I768" s="19"/>
      <c r="J768" s="19"/>
      <c r="K768" s="19"/>
      <c r="L768" s="19"/>
      <c r="M768" s="19"/>
    </row>
    <row r="769" spans="1:13" ht="15.75" customHeight="1" x14ac:dyDescent="0.2">
      <c r="A769" s="19"/>
      <c r="B769" s="19"/>
      <c r="C769" s="19"/>
      <c r="D769" s="19"/>
      <c r="E769" s="19"/>
      <c r="F769" s="19"/>
      <c r="G769" s="19"/>
      <c r="H769" s="19"/>
      <c r="I769" s="19"/>
      <c r="J769" s="19"/>
      <c r="K769" s="19"/>
      <c r="L769" s="19"/>
      <c r="M769" s="19"/>
    </row>
    <row r="770" spans="1:13" ht="15.75" customHeight="1" x14ac:dyDescent="0.2">
      <c r="A770" s="19"/>
      <c r="B770" s="19"/>
      <c r="C770" s="19"/>
      <c r="D770" s="19"/>
      <c r="E770" s="19"/>
      <c r="F770" s="19"/>
      <c r="G770" s="19"/>
      <c r="H770" s="19"/>
      <c r="I770" s="19"/>
      <c r="J770" s="19"/>
      <c r="K770" s="19"/>
      <c r="L770" s="19"/>
      <c r="M770" s="19"/>
    </row>
    <row r="771" spans="1:13" ht="15.75" customHeight="1" x14ac:dyDescent="0.2">
      <c r="A771" s="19"/>
      <c r="B771" s="19"/>
      <c r="C771" s="19"/>
      <c r="D771" s="19"/>
      <c r="E771" s="19"/>
      <c r="F771" s="19"/>
      <c r="G771" s="19"/>
      <c r="H771" s="19"/>
      <c r="I771" s="19"/>
      <c r="J771" s="19"/>
      <c r="K771" s="19"/>
      <c r="L771" s="19"/>
      <c r="M771" s="19"/>
    </row>
    <row r="772" spans="1:13" ht="15.75" customHeight="1" x14ac:dyDescent="0.2">
      <c r="A772" s="19"/>
      <c r="B772" s="19"/>
      <c r="C772" s="19"/>
      <c r="D772" s="19"/>
      <c r="E772" s="19"/>
      <c r="F772" s="19"/>
      <c r="G772" s="19"/>
      <c r="H772" s="19"/>
      <c r="I772" s="19"/>
      <c r="J772" s="19"/>
      <c r="K772" s="19"/>
      <c r="L772" s="19"/>
      <c r="M772" s="19"/>
    </row>
    <row r="773" spans="1:13" ht="15.75" customHeight="1" x14ac:dyDescent="0.2">
      <c r="A773" s="19"/>
      <c r="B773" s="19"/>
      <c r="C773" s="19"/>
      <c r="D773" s="19"/>
      <c r="E773" s="19"/>
      <c r="F773" s="19"/>
      <c r="G773" s="19"/>
      <c r="H773" s="19"/>
      <c r="I773" s="19"/>
      <c r="J773" s="19"/>
      <c r="K773" s="19"/>
      <c r="L773" s="19"/>
      <c r="M773" s="19"/>
    </row>
    <row r="774" spans="1:13" ht="15.75" customHeight="1" x14ac:dyDescent="0.2">
      <c r="A774" s="19"/>
      <c r="B774" s="19"/>
      <c r="C774" s="19"/>
      <c r="D774" s="19"/>
      <c r="E774" s="19"/>
      <c r="F774" s="19"/>
      <c r="G774" s="19"/>
      <c r="H774" s="19"/>
      <c r="I774" s="19"/>
      <c r="J774" s="19"/>
      <c r="K774" s="19"/>
      <c r="L774" s="19"/>
      <c r="M774" s="19"/>
    </row>
    <row r="775" spans="1:13" ht="15.75" customHeight="1" x14ac:dyDescent="0.2">
      <c r="A775" s="19"/>
      <c r="B775" s="19"/>
      <c r="C775" s="19"/>
      <c r="D775" s="19"/>
      <c r="E775" s="19"/>
      <c r="F775" s="19"/>
      <c r="G775" s="19"/>
      <c r="H775" s="19"/>
      <c r="I775" s="19"/>
      <c r="J775" s="19"/>
      <c r="K775" s="19"/>
      <c r="L775" s="19"/>
      <c r="M775" s="19"/>
    </row>
    <row r="776" spans="1:13" ht="15.75" customHeight="1" x14ac:dyDescent="0.2">
      <c r="A776" s="19"/>
      <c r="B776" s="19"/>
      <c r="C776" s="19"/>
      <c r="D776" s="19"/>
      <c r="E776" s="19"/>
      <c r="F776" s="19"/>
      <c r="G776" s="19"/>
      <c r="H776" s="19"/>
      <c r="I776" s="19"/>
      <c r="J776" s="19"/>
      <c r="K776" s="19"/>
      <c r="L776" s="19"/>
      <c r="M776" s="19"/>
    </row>
    <row r="777" spans="1:13" ht="15.75" customHeight="1" x14ac:dyDescent="0.2">
      <c r="A777" s="19"/>
      <c r="B777" s="19"/>
      <c r="C777" s="19"/>
      <c r="D777" s="19"/>
      <c r="E777" s="19"/>
      <c r="F777" s="19"/>
      <c r="G777" s="19"/>
      <c r="H777" s="19"/>
      <c r="I777" s="19"/>
      <c r="J777" s="19"/>
      <c r="K777" s="19"/>
      <c r="L777" s="19"/>
      <c r="M777" s="19"/>
    </row>
    <row r="778" spans="1:13" ht="15.75" customHeight="1" x14ac:dyDescent="0.2">
      <c r="A778" s="19"/>
      <c r="B778" s="19"/>
      <c r="C778" s="19"/>
      <c r="D778" s="19"/>
      <c r="E778" s="19"/>
      <c r="F778" s="19"/>
      <c r="G778" s="19"/>
      <c r="H778" s="19"/>
      <c r="I778" s="19"/>
      <c r="J778" s="19"/>
      <c r="K778" s="19"/>
      <c r="L778" s="19"/>
      <c r="M778" s="19"/>
    </row>
    <row r="779" spans="1:13" ht="15.75" customHeight="1" x14ac:dyDescent="0.2">
      <c r="A779" s="19"/>
      <c r="B779" s="19"/>
      <c r="C779" s="19"/>
      <c r="D779" s="19"/>
      <c r="E779" s="19"/>
      <c r="F779" s="19"/>
      <c r="G779" s="19"/>
      <c r="H779" s="19"/>
      <c r="I779" s="19"/>
      <c r="J779" s="19"/>
      <c r="K779" s="19"/>
      <c r="L779" s="19"/>
      <c r="M779" s="19"/>
    </row>
    <row r="780" spans="1:13" ht="15.75" customHeight="1" x14ac:dyDescent="0.2">
      <c r="A780" s="19"/>
      <c r="B780" s="19"/>
      <c r="C780" s="19"/>
      <c r="D780" s="19"/>
      <c r="E780" s="19"/>
      <c r="F780" s="19"/>
      <c r="G780" s="19"/>
      <c r="H780" s="19"/>
      <c r="I780" s="19"/>
      <c r="J780" s="19"/>
      <c r="K780" s="19"/>
      <c r="L780" s="19"/>
      <c r="M780" s="19"/>
    </row>
    <row r="781" spans="1:13" ht="15.75" customHeight="1" x14ac:dyDescent="0.2">
      <c r="A781" s="19"/>
      <c r="B781" s="19"/>
      <c r="C781" s="19"/>
      <c r="D781" s="19"/>
      <c r="E781" s="19"/>
      <c r="F781" s="19"/>
      <c r="G781" s="19"/>
      <c r="H781" s="19"/>
      <c r="I781" s="19"/>
      <c r="J781" s="19"/>
      <c r="K781" s="19"/>
      <c r="L781" s="19"/>
      <c r="M781" s="19"/>
    </row>
    <row r="782" spans="1:13" ht="15.75" customHeight="1" x14ac:dyDescent="0.2">
      <c r="A782" s="19"/>
      <c r="B782" s="19"/>
      <c r="C782" s="19"/>
      <c r="D782" s="19"/>
      <c r="E782" s="19"/>
      <c r="F782" s="19"/>
      <c r="G782" s="19"/>
      <c r="H782" s="19"/>
      <c r="I782" s="19"/>
      <c r="J782" s="19"/>
      <c r="K782" s="19"/>
      <c r="L782" s="19"/>
      <c r="M782" s="19"/>
    </row>
    <row r="783" spans="1:13" ht="15.75" customHeight="1" x14ac:dyDescent="0.2">
      <c r="A783" s="19"/>
      <c r="B783" s="19"/>
      <c r="C783" s="19"/>
      <c r="D783" s="19"/>
      <c r="E783" s="19"/>
      <c r="F783" s="19"/>
      <c r="G783" s="19"/>
      <c r="H783" s="19"/>
      <c r="I783" s="19"/>
      <c r="J783" s="19"/>
      <c r="K783" s="19"/>
      <c r="L783" s="19"/>
      <c r="M783" s="19"/>
    </row>
    <row r="784" spans="1:13" ht="15.75" customHeight="1" x14ac:dyDescent="0.2">
      <c r="A784" s="19"/>
      <c r="B784" s="19"/>
      <c r="C784" s="19"/>
      <c r="D784" s="19"/>
      <c r="E784" s="19"/>
      <c r="F784" s="19"/>
      <c r="G784" s="19"/>
      <c r="H784" s="19"/>
      <c r="I784" s="19"/>
      <c r="J784" s="19"/>
      <c r="K784" s="19"/>
      <c r="L784" s="19"/>
      <c r="M784" s="19"/>
    </row>
    <row r="785" spans="1:13" ht="15.75" customHeight="1" x14ac:dyDescent="0.2">
      <c r="A785" s="19"/>
      <c r="B785" s="19"/>
      <c r="C785" s="19"/>
      <c r="D785" s="19"/>
      <c r="E785" s="19"/>
      <c r="F785" s="19"/>
      <c r="G785" s="19"/>
      <c r="H785" s="19"/>
      <c r="I785" s="19"/>
      <c r="J785" s="19"/>
      <c r="K785" s="19"/>
      <c r="L785" s="19"/>
      <c r="M785" s="19"/>
    </row>
    <row r="786" spans="1:13" ht="15.75" customHeight="1" x14ac:dyDescent="0.2">
      <c r="A786" s="19"/>
      <c r="B786" s="19"/>
      <c r="C786" s="19"/>
      <c r="D786" s="19"/>
      <c r="E786" s="19"/>
      <c r="F786" s="19"/>
      <c r="G786" s="19"/>
      <c r="H786" s="19"/>
      <c r="I786" s="19"/>
      <c r="J786" s="19"/>
      <c r="K786" s="19"/>
      <c r="L786" s="19"/>
      <c r="M786" s="19"/>
    </row>
    <row r="787" spans="1:13" ht="15.75" customHeight="1" x14ac:dyDescent="0.2">
      <c r="A787" s="19"/>
      <c r="B787" s="19"/>
      <c r="C787" s="19"/>
      <c r="D787" s="19"/>
      <c r="E787" s="19"/>
      <c r="F787" s="19"/>
      <c r="G787" s="19"/>
      <c r="H787" s="19"/>
      <c r="I787" s="19"/>
      <c r="J787" s="19"/>
      <c r="K787" s="19"/>
      <c r="L787" s="19"/>
      <c r="M787" s="19"/>
    </row>
    <row r="788" spans="1:13" ht="15.75" customHeight="1" x14ac:dyDescent="0.2">
      <c r="A788" s="19"/>
      <c r="B788" s="19"/>
      <c r="C788" s="19"/>
      <c r="D788" s="19"/>
      <c r="E788" s="19"/>
      <c r="F788" s="19"/>
      <c r="G788" s="19"/>
      <c r="H788" s="19"/>
      <c r="I788" s="19"/>
      <c r="J788" s="19"/>
      <c r="K788" s="19"/>
      <c r="L788" s="19"/>
      <c r="M788" s="19"/>
    </row>
    <row r="789" spans="1:13" ht="15.75" customHeight="1" x14ac:dyDescent="0.2">
      <c r="A789" s="19"/>
      <c r="B789" s="19"/>
      <c r="C789" s="19"/>
      <c r="D789" s="19"/>
      <c r="E789" s="19"/>
      <c r="F789" s="19"/>
      <c r="G789" s="19"/>
      <c r="H789" s="19"/>
      <c r="I789" s="19"/>
      <c r="J789" s="19"/>
      <c r="K789" s="19"/>
      <c r="L789" s="19"/>
      <c r="M789" s="19"/>
    </row>
    <row r="790" spans="1:13" ht="15.75" customHeight="1" x14ac:dyDescent="0.2">
      <c r="A790" s="19"/>
      <c r="B790" s="19"/>
      <c r="C790" s="19"/>
      <c r="D790" s="19"/>
      <c r="E790" s="19"/>
      <c r="F790" s="19"/>
      <c r="G790" s="19"/>
      <c r="H790" s="19"/>
      <c r="I790" s="19"/>
      <c r="J790" s="19"/>
      <c r="K790" s="19"/>
      <c r="L790" s="19"/>
      <c r="M790" s="19"/>
    </row>
    <row r="791" spans="1:13" ht="15.75" customHeight="1" x14ac:dyDescent="0.2">
      <c r="A791" s="19"/>
      <c r="B791" s="19"/>
      <c r="C791" s="19"/>
      <c r="D791" s="19"/>
      <c r="E791" s="19"/>
      <c r="F791" s="19"/>
      <c r="G791" s="19"/>
      <c r="H791" s="19"/>
      <c r="I791" s="19"/>
      <c r="J791" s="19"/>
      <c r="K791" s="19"/>
      <c r="L791" s="19"/>
      <c r="M791" s="19"/>
    </row>
    <row r="792" spans="1:13" ht="15.75" customHeight="1" x14ac:dyDescent="0.2">
      <c r="A792" s="19"/>
      <c r="B792" s="19"/>
      <c r="C792" s="19"/>
      <c r="D792" s="19"/>
      <c r="E792" s="19"/>
      <c r="F792" s="19"/>
      <c r="G792" s="19"/>
      <c r="H792" s="19"/>
      <c r="I792" s="19"/>
      <c r="J792" s="19"/>
      <c r="K792" s="19"/>
      <c r="L792" s="19"/>
      <c r="M792" s="19"/>
    </row>
    <row r="793" spans="1:13" ht="15.75" customHeight="1" x14ac:dyDescent="0.2">
      <c r="A793" s="19"/>
      <c r="B793" s="19"/>
      <c r="C793" s="19"/>
      <c r="D793" s="19"/>
      <c r="E793" s="19"/>
      <c r="F793" s="19"/>
      <c r="G793" s="19"/>
      <c r="H793" s="19"/>
      <c r="I793" s="19"/>
      <c r="J793" s="19"/>
      <c r="K793" s="19"/>
      <c r="L793" s="19"/>
      <c r="M793" s="19"/>
    </row>
    <row r="794" spans="1:13" ht="15.75" customHeight="1" x14ac:dyDescent="0.2">
      <c r="A794" s="19"/>
      <c r="B794" s="19"/>
      <c r="C794" s="19"/>
      <c r="D794" s="19"/>
      <c r="E794" s="19"/>
      <c r="F794" s="19"/>
      <c r="G794" s="19"/>
      <c r="H794" s="19"/>
      <c r="I794" s="19"/>
      <c r="J794" s="19"/>
      <c r="K794" s="19"/>
      <c r="L794" s="19"/>
      <c r="M794" s="19"/>
    </row>
    <row r="795" spans="1:13" ht="15.75" customHeight="1" x14ac:dyDescent="0.2">
      <c r="A795" s="19"/>
      <c r="B795" s="19"/>
      <c r="C795" s="19"/>
      <c r="D795" s="19"/>
      <c r="E795" s="19"/>
      <c r="F795" s="19"/>
      <c r="G795" s="19"/>
      <c r="H795" s="19"/>
      <c r="I795" s="19"/>
      <c r="J795" s="19"/>
      <c r="K795" s="19"/>
      <c r="L795" s="19"/>
      <c r="M795" s="19"/>
    </row>
    <row r="796" spans="1:13" ht="15.75" customHeight="1" x14ac:dyDescent="0.2">
      <c r="A796" s="19"/>
      <c r="B796" s="19"/>
      <c r="C796" s="19"/>
      <c r="D796" s="19"/>
      <c r="E796" s="19"/>
      <c r="F796" s="19"/>
      <c r="G796" s="19"/>
      <c r="H796" s="19"/>
      <c r="I796" s="19"/>
      <c r="J796" s="19"/>
      <c r="K796" s="19"/>
      <c r="L796" s="19"/>
      <c r="M796" s="19"/>
    </row>
    <row r="797" spans="1:13" ht="15.75" customHeight="1" x14ac:dyDescent="0.2">
      <c r="A797" s="19"/>
      <c r="B797" s="19"/>
      <c r="C797" s="19"/>
      <c r="D797" s="19"/>
      <c r="E797" s="19"/>
      <c r="F797" s="19"/>
      <c r="G797" s="19"/>
      <c r="H797" s="19"/>
      <c r="I797" s="19"/>
      <c r="J797" s="19"/>
      <c r="K797" s="19"/>
      <c r="L797" s="19"/>
      <c r="M797" s="19"/>
    </row>
    <row r="798" spans="1:13" ht="15.75" customHeight="1" x14ac:dyDescent="0.2">
      <c r="A798" s="19"/>
      <c r="B798" s="19"/>
      <c r="C798" s="19"/>
      <c r="D798" s="19"/>
      <c r="E798" s="19"/>
      <c r="F798" s="19"/>
      <c r="G798" s="19"/>
      <c r="H798" s="19"/>
      <c r="I798" s="19"/>
      <c r="J798" s="19"/>
      <c r="K798" s="19"/>
      <c r="L798" s="19"/>
      <c r="M798" s="19"/>
    </row>
    <row r="799" spans="1:13" ht="15.75" customHeight="1" x14ac:dyDescent="0.2">
      <c r="A799" s="19"/>
      <c r="B799" s="19"/>
      <c r="C799" s="19"/>
      <c r="D799" s="19"/>
      <c r="E799" s="19"/>
      <c r="F799" s="19"/>
      <c r="G799" s="19"/>
      <c r="H799" s="19"/>
      <c r="I799" s="19"/>
      <c r="J799" s="19"/>
      <c r="K799" s="19"/>
      <c r="L799" s="19"/>
      <c r="M799" s="19"/>
    </row>
    <row r="800" spans="1:13" ht="15.75" customHeight="1" x14ac:dyDescent="0.2">
      <c r="A800" s="19"/>
      <c r="B800" s="19"/>
      <c r="C800" s="19"/>
      <c r="D800" s="19"/>
      <c r="E800" s="19"/>
      <c r="F800" s="19"/>
      <c r="G800" s="19"/>
      <c r="H800" s="19"/>
      <c r="I800" s="19"/>
      <c r="J800" s="19"/>
      <c r="K800" s="19"/>
      <c r="L800" s="19"/>
      <c r="M800" s="19"/>
    </row>
    <row r="801" spans="1:13" ht="15.75" customHeight="1" x14ac:dyDescent="0.2">
      <c r="A801" s="19"/>
      <c r="B801" s="19"/>
      <c r="C801" s="19"/>
      <c r="D801" s="19"/>
      <c r="E801" s="19"/>
      <c r="F801" s="19"/>
      <c r="G801" s="19"/>
      <c r="H801" s="19"/>
      <c r="I801" s="19"/>
      <c r="J801" s="19"/>
      <c r="K801" s="19"/>
      <c r="L801" s="19"/>
      <c r="M801" s="19"/>
    </row>
    <row r="802" spans="1:13" ht="15.75" customHeight="1" x14ac:dyDescent="0.2">
      <c r="A802" s="19"/>
      <c r="B802" s="19"/>
      <c r="C802" s="19"/>
      <c r="D802" s="19"/>
      <c r="E802" s="19"/>
      <c r="F802" s="19"/>
      <c r="G802" s="19"/>
      <c r="H802" s="19"/>
      <c r="I802" s="19"/>
      <c r="J802" s="19"/>
      <c r="K802" s="19"/>
      <c r="L802" s="19"/>
      <c r="M802" s="19"/>
    </row>
    <row r="803" spans="1:13" ht="15.75" customHeight="1" x14ac:dyDescent="0.2">
      <c r="A803" s="19"/>
      <c r="B803" s="19"/>
      <c r="C803" s="19"/>
      <c r="D803" s="19"/>
      <c r="E803" s="19"/>
      <c r="F803" s="19"/>
      <c r="G803" s="19"/>
      <c r="H803" s="19"/>
      <c r="I803" s="19"/>
      <c r="J803" s="19"/>
      <c r="K803" s="19"/>
      <c r="L803" s="19"/>
      <c r="M803" s="19"/>
    </row>
    <row r="804" spans="1:13" ht="15.75" customHeight="1" x14ac:dyDescent="0.2">
      <c r="A804" s="19"/>
      <c r="B804" s="19"/>
      <c r="C804" s="19"/>
      <c r="D804" s="19"/>
      <c r="E804" s="19"/>
      <c r="F804" s="19"/>
      <c r="G804" s="19"/>
      <c r="H804" s="19"/>
      <c r="I804" s="19"/>
      <c r="J804" s="19"/>
      <c r="K804" s="19"/>
      <c r="L804" s="19"/>
      <c r="M804" s="19"/>
    </row>
    <row r="805" spans="1:13" ht="15.75" customHeight="1" x14ac:dyDescent="0.2">
      <c r="A805" s="19"/>
      <c r="B805" s="19"/>
      <c r="C805" s="19"/>
      <c r="D805" s="19"/>
      <c r="E805" s="19"/>
      <c r="F805" s="19"/>
      <c r="G805" s="19"/>
      <c r="H805" s="19"/>
      <c r="I805" s="19"/>
      <c r="J805" s="19"/>
      <c r="K805" s="19"/>
      <c r="L805" s="19"/>
      <c r="M805" s="19"/>
    </row>
    <row r="806" spans="1:13" ht="15.75" customHeight="1" x14ac:dyDescent="0.2">
      <c r="A806" s="19"/>
      <c r="B806" s="19"/>
      <c r="C806" s="19"/>
      <c r="D806" s="19"/>
      <c r="E806" s="19"/>
      <c r="F806" s="19"/>
      <c r="G806" s="19"/>
      <c r="H806" s="19"/>
      <c r="I806" s="19"/>
      <c r="J806" s="19"/>
      <c r="K806" s="19"/>
      <c r="L806" s="19"/>
      <c r="M806" s="19"/>
    </row>
    <row r="807" spans="1:13" ht="15.75" customHeight="1" x14ac:dyDescent="0.2">
      <c r="A807" s="19"/>
      <c r="B807" s="19"/>
      <c r="C807" s="19"/>
      <c r="D807" s="19"/>
      <c r="E807" s="19"/>
      <c r="F807" s="19"/>
      <c r="G807" s="19"/>
      <c r="H807" s="19"/>
      <c r="I807" s="19"/>
      <c r="J807" s="19"/>
      <c r="K807" s="19"/>
      <c r="L807" s="19"/>
      <c r="M807" s="19"/>
    </row>
    <row r="808" spans="1:13" ht="15.75" customHeight="1" x14ac:dyDescent="0.2">
      <c r="A808" s="19"/>
      <c r="B808" s="19"/>
      <c r="C808" s="19"/>
      <c r="D808" s="19"/>
      <c r="E808" s="19"/>
      <c r="F808" s="19"/>
      <c r="G808" s="19"/>
      <c r="H808" s="19"/>
      <c r="I808" s="19"/>
      <c r="J808" s="19"/>
      <c r="K808" s="19"/>
      <c r="L808" s="19"/>
      <c r="M808" s="19"/>
    </row>
    <row r="809" spans="1:13" ht="15.75" customHeight="1" x14ac:dyDescent="0.2">
      <c r="A809" s="19"/>
      <c r="B809" s="19"/>
      <c r="C809" s="19"/>
      <c r="D809" s="19"/>
      <c r="E809" s="19"/>
      <c r="F809" s="19"/>
      <c r="G809" s="19"/>
      <c r="H809" s="19"/>
      <c r="I809" s="19"/>
      <c r="J809" s="19"/>
      <c r="K809" s="19"/>
      <c r="L809" s="19"/>
      <c r="M809" s="19"/>
    </row>
    <row r="810" spans="1:13" ht="15.75" customHeight="1" x14ac:dyDescent="0.2">
      <c r="A810" s="19"/>
      <c r="B810" s="19"/>
      <c r="C810" s="19"/>
      <c r="D810" s="19"/>
      <c r="E810" s="19"/>
      <c r="F810" s="19"/>
      <c r="G810" s="19"/>
      <c r="H810" s="19"/>
      <c r="I810" s="19"/>
      <c r="J810" s="19"/>
      <c r="K810" s="19"/>
      <c r="L810" s="19"/>
      <c r="M810" s="19"/>
    </row>
    <row r="811" spans="1:13" ht="15.75" customHeight="1" x14ac:dyDescent="0.2">
      <c r="A811" s="19"/>
      <c r="B811" s="19"/>
      <c r="C811" s="19"/>
      <c r="D811" s="19"/>
      <c r="E811" s="19"/>
      <c r="F811" s="19"/>
      <c r="G811" s="19"/>
      <c r="H811" s="19"/>
      <c r="I811" s="19"/>
      <c r="J811" s="19"/>
      <c r="K811" s="19"/>
      <c r="L811" s="19"/>
      <c r="M811" s="19"/>
    </row>
    <row r="812" spans="1:13" ht="15.75" customHeight="1" x14ac:dyDescent="0.2">
      <c r="A812" s="19"/>
      <c r="B812" s="19"/>
      <c r="C812" s="19"/>
      <c r="D812" s="19"/>
      <c r="E812" s="19"/>
      <c r="F812" s="19"/>
      <c r="G812" s="19"/>
      <c r="H812" s="19"/>
      <c r="I812" s="19"/>
      <c r="J812" s="19"/>
      <c r="K812" s="19"/>
      <c r="L812" s="19"/>
      <c r="M812" s="19"/>
    </row>
    <row r="813" spans="1:13" ht="15.75" customHeight="1" x14ac:dyDescent="0.2">
      <c r="A813" s="19"/>
      <c r="B813" s="19"/>
      <c r="C813" s="19"/>
      <c r="D813" s="19"/>
      <c r="E813" s="19"/>
      <c r="F813" s="19"/>
      <c r="G813" s="19"/>
      <c r="H813" s="19"/>
      <c r="I813" s="19"/>
      <c r="J813" s="19"/>
      <c r="K813" s="19"/>
      <c r="L813" s="19"/>
      <c r="M813" s="19"/>
    </row>
    <row r="814" spans="1:13" ht="15.75" customHeight="1" x14ac:dyDescent="0.2">
      <c r="A814" s="19"/>
      <c r="B814" s="19"/>
      <c r="C814" s="19"/>
      <c r="D814" s="19"/>
      <c r="E814" s="19"/>
      <c r="F814" s="19"/>
      <c r="G814" s="19"/>
      <c r="H814" s="19"/>
      <c r="I814" s="19"/>
      <c r="J814" s="19"/>
      <c r="K814" s="19"/>
      <c r="L814" s="19"/>
      <c r="M814" s="19"/>
    </row>
    <row r="815" spans="1:13" ht="15.75" customHeight="1" x14ac:dyDescent="0.2">
      <c r="A815" s="19"/>
      <c r="B815" s="19"/>
      <c r="C815" s="19"/>
      <c r="D815" s="19"/>
      <c r="E815" s="19"/>
      <c r="F815" s="19"/>
      <c r="G815" s="19"/>
      <c r="H815" s="19"/>
      <c r="I815" s="19"/>
      <c r="J815" s="19"/>
      <c r="K815" s="19"/>
      <c r="L815" s="19"/>
      <c r="M815" s="19"/>
    </row>
    <row r="816" spans="1:13" ht="15.75" customHeight="1" x14ac:dyDescent="0.2">
      <c r="A816" s="19"/>
      <c r="B816" s="19"/>
      <c r="C816" s="19"/>
      <c r="D816" s="19"/>
      <c r="E816" s="19"/>
      <c r="F816" s="19"/>
      <c r="G816" s="19"/>
      <c r="H816" s="19"/>
      <c r="I816" s="19"/>
      <c r="J816" s="19"/>
      <c r="K816" s="19"/>
      <c r="L816" s="19"/>
      <c r="M816" s="19"/>
    </row>
    <row r="817" spans="1:13" ht="15.75" customHeight="1" x14ac:dyDescent="0.2">
      <c r="A817" s="19"/>
      <c r="B817" s="19"/>
      <c r="C817" s="19"/>
      <c r="D817" s="19"/>
      <c r="E817" s="19"/>
      <c r="F817" s="19"/>
      <c r="G817" s="19"/>
      <c r="H817" s="19"/>
      <c r="I817" s="19"/>
      <c r="J817" s="19"/>
      <c r="K817" s="19"/>
      <c r="L817" s="19"/>
      <c r="M817" s="19"/>
    </row>
    <row r="818" spans="1:13" ht="15.75" customHeight="1" x14ac:dyDescent="0.2">
      <c r="A818" s="19"/>
      <c r="B818" s="19"/>
      <c r="C818" s="19"/>
      <c r="D818" s="19"/>
      <c r="E818" s="19"/>
      <c r="F818" s="19"/>
      <c r="G818" s="19"/>
      <c r="H818" s="19"/>
      <c r="I818" s="19"/>
      <c r="J818" s="19"/>
      <c r="K818" s="19"/>
      <c r="L818" s="19"/>
      <c r="M818" s="19"/>
    </row>
    <row r="819" spans="1:13" ht="15.75" customHeight="1" x14ac:dyDescent="0.2">
      <c r="A819" s="19"/>
      <c r="B819" s="19"/>
      <c r="C819" s="19"/>
      <c r="D819" s="19"/>
      <c r="E819" s="19"/>
      <c r="F819" s="19"/>
      <c r="G819" s="19"/>
      <c r="H819" s="19"/>
      <c r="I819" s="19"/>
      <c r="J819" s="19"/>
      <c r="K819" s="19"/>
      <c r="L819" s="19"/>
      <c r="M819" s="19"/>
    </row>
    <row r="820" spans="1:13" ht="15.75" customHeight="1" x14ac:dyDescent="0.2">
      <c r="A820" s="19"/>
      <c r="B820" s="19"/>
      <c r="C820" s="19"/>
      <c r="D820" s="19"/>
      <c r="E820" s="19"/>
      <c r="F820" s="19"/>
      <c r="G820" s="19"/>
      <c r="H820" s="19"/>
      <c r="I820" s="19"/>
      <c r="J820" s="19"/>
      <c r="K820" s="19"/>
      <c r="L820" s="19"/>
      <c r="M820" s="19"/>
    </row>
    <row r="821" spans="1:13" ht="15.75" customHeight="1" x14ac:dyDescent="0.2">
      <c r="A821" s="19"/>
      <c r="B821" s="19"/>
      <c r="C821" s="19"/>
      <c r="D821" s="19"/>
      <c r="E821" s="19"/>
      <c r="F821" s="19"/>
      <c r="G821" s="19"/>
      <c r="H821" s="19"/>
      <c r="I821" s="19"/>
      <c r="J821" s="19"/>
      <c r="K821" s="19"/>
      <c r="L821" s="19"/>
      <c r="M821" s="19"/>
    </row>
    <row r="822" spans="1:13" ht="15.75" customHeight="1" x14ac:dyDescent="0.2">
      <c r="A822" s="19"/>
      <c r="B822" s="19"/>
      <c r="C822" s="19"/>
      <c r="D822" s="19"/>
      <c r="E822" s="19"/>
      <c r="F822" s="19"/>
      <c r="G822" s="19"/>
      <c r="H822" s="19"/>
      <c r="I822" s="19"/>
      <c r="J822" s="19"/>
      <c r="K822" s="19"/>
      <c r="L822" s="19"/>
      <c r="M822" s="19"/>
    </row>
    <row r="823" spans="1:13" ht="15.75" customHeight="1" x14ac:dyDescent="0.2">
      <c r="A823" s="19"/>
      <c r="B823" s="19"/>
      <c r="C823" s="19"/>
      <c r="D823" s="19"/>
      <c r="E823" s="19"/>
      <c r="F823" s="19"/>
      <c r="G823" s="19"/>
      <c r="H823" s="19"/>
      <c r="I823" s="19"/>
      <c r="J823" s="19"/>
      <c r="K823" s="19"/>
      <c r="L823" s="19"/>
      <c r="M823" s="19"/>
    </row>
    <row r="824" spans="1:13" ht="15.75" customHeight="1" x14ac:dyDescent="0.2">
      <c r="A824" s="19"/>
      <c r="B824" s="19"/>
      <c r="C824" s="19"/>
      <c r="D824" s="19"/>
      <c r="E824" s="19"/>
      <c r="F824" s="19"/>
      <c r="G824" s="19"/>
      <c r="H824" s="19"/>
      <c r="I824" s="19"/>
      <c r="J824" s="19"/>
      <c r="K824" s="19"/>
      <c r="L824" s="19"/>
      <c r="M824" s="19"/>
    </row>
    <row r="825" spans="1:13" ht="15.75" customHeight="1" x14ac:dyDescent="0.2">
      <c r="A825" s="19"/>
      <c r="B825" s="19"/>
      <c r="C825" s="19"/>
      <c r="D825" s="19"/>
      <c r="E825" s="19"/>
      <c r="F825" s="19"/>
      <c r="G825" s="19"/>
      <c r="H825" s="19"/>
      <c r="I825" s="19"/>
      <c r="J825" s="19"/>
      <c r="K825" s="19"/>
      <c r="L825" s="19"/>
      <c r="M825" s="19"/>
    </row>
    <row r="826" spans="1:13" ht="15.75" customHeight="1" x14ac:dyDescent="0.2">
      <c r="A826" s="19"/>
      <c r="B826" s="19"/>
      <c r="C826" s="19"/>
      <c r="D826" s="19"/>
      <c r="E826" s="19"/>
      <c r="F826" s="19"/>
      <c r="G826" s="19"/>
      <c r="H826" s="19"/>
      <c r="I826" s="19"/>
      <c r="J826" s="19"/>
      <c r="K826" s="19"/>
      <c r="L826" s="19"/>
      <c r="M826" s="19"/>
    </row>
    <row r="827" spans="1:13" ht="15.75" customHeight="1" x14ac:dyDescent="0.2">
      <c r="A827" s="19"/>
      <c r="B827" s="19"/>
      <c r="C827" s="19"/>
      <c r="D827" s="19"/>
      <c r="E827" s="19"/>
      <c r="F827" s="19"/>
      <c r="G827" s="19"/>
      <c r="H827" s="19"/>
      <c r="I827" s="19"/>
      <c r="J827" s="19"/>
      <c r="K827" s="19"/>
      <c r="L827" s="19"/>
      <c r="M827" s="19"/>
    </row>
    <row r="828" spans="1:13" ht="15.75" customHeight="1" x14ac:dyDescent="0.2">
      <c r="A828" s="19"/>
      <c r="B828" s="19"/>
      <c r="C828" s="19"/>
      <c r="D828" s="19"/>
      <c r="E828" s="19"/>
      <c r="F828" s="19"/>
      <c r="G828" s="19"/>
      <c r="H828" s="19"/>
      <c r="I828" s="19"/>
      <c r="J828" s="19"/>
      <c r="K828" s="19"/>
      <c r="L828" s="19"/>
      <c r="M828" s="19"/>
    </row>
    <row r="829" spans="1:13" ht="15.75" customHeight="1" x14ac:dyDescent="0.2">
      <c r="A829" s="19"/>
      <c r="B829" s="19"/>
      <c r="C829" s="19"/>
      <c r="D829" s="19"/>
      <c r="E829" s="19"/>
      <c r="F829" s="19"/>
      <c r="G829" s="19"/>
      <c r="H829" s="19"/>
      <c r="I829" s="19"/>
      <c r="J829" s="19"/>
      <c r="K829" s="19"/>
      <c r="L829" s="19"/>
      <c r="M829" s="19"/>
    </row>
    <row r="830" spans="1:13" ht="15.75" customHeight="1" x14ac:dyDescent="0.2">
      <c r="A830" s="19"/>
      <c r="B830" s="19"/>
      <c r="C830" s="19"/>
      <c r="D830" s="19"/>
      <c r="E830" s="19"/>
      <c r="F830" s="19"/>
      <c r="G830" s="19"/>
      <c r="H830" s="19"/>
      <c r="I830" s="19"/>
      <c r="J830" s="19"/>
      <c r="K830" s="19"/>
      <c r="L830" s="19"/>
      <c r="M830" s="19"/>
    </row>
    <row r="831" spans="1:13" ht="15.75" customHeight="1" x14ac:dyDescent="0.2">
      <c r="A831" s="19"/>
      <c r="B831" s="19"/>
      <c r="C831" s="19"/>
      <c r="D831" s="19"/>
      <c r="E831" s="19"/>
      <c r="F831" s="19"/>
      <c r="G831" s="19"/>
      <c r="H831" s="19"/>
      <c r="I831" s="19"/>
      <c r="J831" s="19"/>
      <c r="K831" s="19"/>
      <c r="L831" s="19"/>
      <c r="M831" s="19"/>
    </row>
    <row r="832" spans="1:13" ht="15.75" customHeight="1" x14ac:dyDescent="0.2">
      <c r="A832" s="19"/>
      <c r="B832" s="19"/>
      <c r="C832" s="19"/>
      <c r="D832" s="19"/>
      <c r="E832" s="19"/>
      <c r="F832" s="19"/>
      <c r="G832" s="19"/>
      <c r="H832" s="19"/>
      <c r="I832" s="19"/>
      <c r="J832" s="19"/>
      <c r="K832" s="19"/>
      <c r="L832" s="19"/>
      <c r="M832" s="19"/>
    </row>
    <row r="833" spans="1:13" ht="15.75" customHeight="1" x14ac:dyDescent="0.2">
      <c r="A833" s="19"/>
      <c r="B833" s="19"/>
      <c r="C833" s="19"/>
      <c r="D833" s="19"/>
      <c r="E833" s="19"/>
      <c r="F833" s="19"/>
      <c r="G833" s="19"/>
      <c r="H833" s="19"/>
      <c r="I833" s="19"/>
      <c r="J833" s="19"/>
      <c r="K833" s="19"/>
      <c r="L833" s="19"/>
      <c r="M833" s="19"/>
    </row>
    <row r="834" spans="1:13" ht="15.75" customHeight="1" x14ac:dyDescent="0.2">
      <c r="A834" s="19"/>
      <c r="B834" s="19"/>
      <c r="C834" s="19"/>
      <c r="D834" s="19"/>
      <c r="E834" s="19"/>
      <c r="F834" s="19"/>
      <c r="G834" s="19"/>
      <c r="H834" s="19"/>
      <c r="I834" s="19"/>
      <c r="J834" s="19"/>
      <c r="K834" s="19"/>
      <c r="L834" s="19"/>
      <c r="M834" s="19"/>
    </row>
    <row r="835" spans="1:13" ht="15.75" customHeight="1" x14ac:dyDescent="0.2">
      <c r="A835" s="19"/>
      <c r="B835" s="19"/>
      <c r="C835" s="19"/>
      <c r="D835" s="19"/>
      <c r="E835" s="19"/>
      <c r="F835" s="19"/>
      <c r="G835" s="19"/>
      <c r="H835" s="19"/>
      <c r="I835" s="19"/>
      <c r="J835" s="19"/>
      <c r="K835" s="19"/>
      <c r="L835" s="19"/>
      <c r="M835" s="19"/>
    </row>
    <row r="836" spans="1:13" ht="15.75" customHeight="1" x14ac:dyDescent="0.2">
      <c r="A836" s="19"/>
      <c r="B836" s="19"/>
      <c r="C836" s="19"/>
      <c r="D836" s="19"/>
      <c r="E836" s="19"/>
      <c r="F836" s="19"/>
      <c r="G836" s="19"/>
      <c r="H836" s="19"/>
      <c r="I836" s="19"/>
      <c r="J836" s="19"/>
      <c r="K836" s="19"/>
      <c r="L836" s="19"/>
      <c r="M836" s="19"/>
    </row>
    <row r="837" spans="1:13" ht="15.75" customHeight="1" x14ac:dyDescent="0.2">
      <c r="A837" s="19"/>
      <c r="B837" s="19"/>
      <c r="C837" s="19"/>
      <c r="D837" s="19"/>
      <c r="E837" s="19"/>
      <c r="F837" s="19"/>
      <c r="G837" s="19"/>
      <c r="H837" s="19"/>
      <c r="I837" s="19"/>
      <c r="J837" s="19"/>
      <c r="K837" s="19"/>
      <c r="L837" s="19"/>
      <c r="M837" s="19"/>
    </row>
    <row r="838" spans="1:13" ht="15.75" customHeight="1" x14ac:dyDescent="0.2">
      <c r="A838" s="19"/>
      <c r="B838" s="19"/>
      <c r="C838" s="19"/>
      <c r="D838" s="19"/>
      <c r="E838" s="19"/>
      <c r="F838" s="19"/>
      <c r="G838" s="19"/>
      <c r="H838" s="19"/>
      <c r="I838" s="19"/>
      <c r="J838" s="19"/>
      <c r="K838" s="19"/>
      <c r="L838" s="19"/>
      <c r="M838" s="19"/>
    </row>
    <row r="839" spans="1:13" ht="15.75" customHeight="1" x14ac:dyDescent="0.2">
      <c r="A839" s="19"/>
      <c r="B839" s="19"/>
      <c r="C839" s="19"/>
      <c r="D839" s="19"/>
      <c r="E839" s="19"/>
      <c r="F839" s="19"/>
      <c r="G839" s="19"/>
      <c r="H839" s="19"/>
      <c r="I839" s="19"/>
      <c r="J839" s="19"/>
      <c r="K839" s="19"/>
      <c r="L839" s="19"/>
      <c r="M839" s="19"/>
    </row>
    <row r="840" spans="1:13" ht="15.75" customHeight="1" x14ac:dyDescent="0.2">
      <c r="A840" s="19"/>
      <c r="B840" s="19"/>
      <c r="C840" s="19"/>
      <c r="D840" s="19"/>
      <c r="E840" s="19"/>
      <c r="F840" s="19"/>
      <c r="G840" s="19"/>
      <c r="H840" s="19"/>
      <c r="I840" s="19"/>
      <c r="J840" s="19"/>
      <c r="K840" s="19"/>
      <c r="L840" s="19"/>
      <c r="M840" s="19"/>
    </row>
    <row r="841" spans="1:13" ht="15.75" customHeight="1" x14ac:dyDescent="0.2">
      <c r="A841" s="19"/>
      <c r="B841" s="19"/>
      <c r="C841" s="19"/>
      <c r="D841" s="19"/>
      <c r="E841" s="19"/>
      <c r="F841" s="19"/>
      <c r="G841" s="19"/>
      <c r="H841" s="19"/>
      <c r="I841" s="19"/>
      <c r="J841" s="19"/>
      <c r="K841" s="19"/>
      <c r="L841" s="19"/>
      <c r="M841" s="19"/>
    </row>
    <row r="842" spans="1:13" ht="15.75" customHeight="1" x14ac:dyDescent="0.2">
      <c r="A842" s="19"/>
      <c r="B842" s="19"/>
      <c r="C842" s="19"/>
      <c r="D842" s="19"/>
      <c r="E842" s="19"/>
      <c r="F842" s="19"/>
      <c r="G842" s="19"/>
      <c r="H842" s="19"/>
      <c r="I842" s="19"/>
      <c r="J842" s="19"/>
      <c r="K842" s="19"/>
      <c r="L842" s="19"/>
      <c r="M842" s="19"/>
    </row>
    <row r="843" spans="1:13" ht="15.75" customHeight="1" x14ac:dyDescent="0.2">
      <c r="A843" s="19"/>
      <c r="B843" s="19"/>
      <c r="C843" s="19"/>
      <c r="D843" s="19"/>
      <c r="E843" s="19"/>
      <c r="F843" s="19"/>
      <c r="G843" s="19"/>
      <c r="H843" s="19"/>
      <c r="I843" s="19"/>
      <c r="J843" s="19"/>
      <c r="K843" s="19"/>
      <c r="L843" s="19"/>
      <c r="M843" s="19"/>
    </row>
    <row r="844" spans="1:13" ht="15.75" customHeight="1" x14ac:dyDescent="0.2">
      <c r="A844" s="19"/>
      <c r="B844" s="19"/>
      <c r="C844" s="19"/>
      <c r="D844" s="19"/>
      <c r="E844" s="19"/>
      <c r="F844" s="19"/>
      <c r="G844" s="19"/>
      <c r="H844" s="19"/>
      <c r="I844" s="19"/>
      <c r="J844" s="19"/>
      <c r="K844" s="19"/>
      <c r="L844" s="19"/>
      <c r="M844" s="19"/>
    </row>
    <row r="845" spans="1:13" ht="15.75" customHeight="1" x14ac:dyDescent="0.2">
      <c r="A845" s="19"/>
      <c r="B845" s="19"/>
      <c r="C845" s="19"/>
      <c r="D845" s="19"/>
      <c r="E845" s="19"/>
      <c r="F845" s="19"/>
      <c r="G845" s="19"/>
      <c r="H845" s="19"/>
      <c r="I845" s="19"/>
      <c r="J845" s="19"/>
      <c r="K845" s="19"/>
      <c r="L845" s="19"/>
      <c r="M845" s="19"/>
    </row>
    <row r="846" spans="1:13" ht="15.75" customHeight="1" x14ac:dyDescent="0.2">
      <c r="A846" s="19"/>
      <c r="B846" s="19"/>
      <c r="C846" s="19"/>
      <c r="D846" s="19"/>
      <c r="E846" s="19"/>
      <c r="F846" s="19"/>
      <c r="G846" s="19"/>
      <c r="H846" s="19"/>
      <c r="I846" s="19"/>
      <c r="J846" s="19"/>
      <c r="K846" s="19"/>
      <c r="L846" s="19"/>
      <c r="M846" s="19"/>
    </row>
    <row r="847" spans="1:13" ht="15.75" customHeight="1" x14ac:dyDescent="0.2">
      <c r="A847" s="19"/>
      <c r="B847" s="19"/>
      <c r="C847" s="19"/>
      <c r="D847" s="19"/>
      <c r="E847" s="19"/>
      <c r="F847" s="19"/>
      <c r="G847" s="19"/>
      <c r="H847" s="19"/>
      <c r="I847" s="19"/>
      <c r="J847" s="19"/>
      <c r="K847" s="19"/>
      <c r="L847" s="19"/>
      <c r="M847" s="19"/>
    </row>
    <row r="848" spans="1:13" ht="15.75" customHeight="1" x14ac:dyDescent="0.2">
      <c r="A848" s="19"/>
      <c r="B848" s="19"/>
      <c r="C848" s="19"/>
      <c r="D848" s="19"/>
      <c r="E848" s="19"/>
      <c r="F848" s="19"/>
      <c r="G848" s="19"/>
      <c r="H848" s="19"/>
      <c r="I848" s="19"/>
      <c r="J848" s="19"/>
      <c r="K848" s="19"/>
      <c r="L848" s="19"/>
      <c r="M848" s="19"/>
    </row>
    <row r="849" spans="1:13" ht="15.75" customHeight="1" x14ac:dyDescent="0.2">
      <c r="A849" s="19"/>
      <c r="B849" s="19"/>
      <c r="C849" s="19"/>
      <c r="D849" s="19"/>
      <c r="E849" s="19"/>
      <c r="F849" s="19"/>
      <c r="G849" s="19"/>
      <c r="H849" s="19"/>
      <c r="I849" s="19"/>
      <c r="J849" s="19"/>
      <c r="K849" s="19"/>
      <c r="L849" s="19"/>
      <c r="M849" s="19"/>
    </row>
    <row r="850" spans="1:13" ht="15.75" customHeight="1" x14ac:dyDescent="0.2">
      <c r="A850" s="19"/>
      <c r="B850" s="19"/>
      <c r="C850" s="19"/>
      <c r="D850" s="19"/>
      <c r="E850" s="19"/>
      <c r="F850" s="19"/>
      <c r="G850" s="19"/>
      <c r="H850" s="19"/>
      <c r="I850" s="19"/>
      <c r="J850" s="19"/>
      <c r="K850" s="19"/>
      <c r="L850" s="19"/>
      <c r="M850" s="19"/>
    </row>
    <row r="851" spans="1:13" ht="15.75" customHeight="1" x14ac:dyDescent="0.2">
      <c r="A851" s="19"/>
      <c r="B851" s="19"/>
      <c r="C851" s="19"/>
      <c r="D851" s="19"/>
      <c r="E851" s="19"/>
      <c r="F851" s="19"/>
      <c r="G851" s="19"/>
      <c r="H851" s="19"/>
      <c r="I851" s="19"/>
      <c r="J851" s="19"/>
      <c r="K851" s="19"/>
      <c r="L851" s="19"/>
      <c r="M851" s="19"/>
    </row>
    <row r="852" spans="1:13" ht="15.75" customHeight="1" x14ac:dyDescent="0.2">
      <c r="A852" s="19"/>
      <c r="B852" s="19"/>
      <c r="C852" s="19"/>
      <c r="D852" s="19"/>
      <c r="E852" s="19"/>
      <c r="F852" s="19"/>
      <c r="G852" s="19"/>
      <c r="H852" s="19"/>
      <c r="I852" s="19"/>
      <c r="J852" s="19"/>
      <c r="K852" s="19"/>
      <c r="L852" s="19"/>
      <c r="M852" s="19"/>
    </row>
    <row r="853" spans="1:13" ht="15.75" customHeight="1" x14ac:dyDescent="0.2">
      <c r="A853" s="19"/>
      <c r="B853" s="19"/>
      <c r="C853" s="19"/>
      <c r="D853" s="19"/>
      <c r="E853" s="19"/>
      <c r="F853" s="19"/>
      <c r="G853" s="19"/>
      <c r="H853" s="19"/>
      <c r="I853" s="19"/>
      <c r="J853" s="19"/>
      <c r="K853" s="19"/>
      <c r="L853" s="19"/>
      <c r="M853" s="19"/>
    </row>
    <row r="854" spans="1:13" ht="15.75" customHeight="1" x14ac:dyDescent="0.2">
      <c r="A854" s="19"/>
      <c r="B854" s="19"/>
      <c r="C854" s="19"/>
      <c r="D854" s="19"/>
      <c r="E854" s="19"/>
      <c r="F854" s="19"/>
      <c r="G854" s="19"/>
      <c r="H854" s="19"/>
      <c r="I854" s="19"/>
      <c r="J854" s="19"/>
      <c r="K854" s="19"/>
      <c r="L854" s="19"/>
      <c r="M854" s="19"/>
    </row>
    <row r="855" spans="1:13" ht="15.75" customHeight="1" x14ac:dyDescent="0.2">
      <c r="A855" s="19"/>
      <c r="B855" s="19"/>
      <c r="C855" s="19"/>
      <c r="D855" s="19"/>
      <c r="E855" s="19"/>
      <c r="F855" s="19"/>
      <c r="G855" s="19"/>
      <c r="H855" s="19"/>
      <c r="I855" s="19"/>
      <c r="J855" s="19"/>
      <c r="K855" s="19"/>
      <c r="L855" s="19"/>
      <c r="M855" s="19"/>
    </row>
    <row r="856" spans="1:13" ht="15.75" customHeight="1" x14ac:dyDescent="0.2">
      <c r="A856" s="19"/>
      <c r="B856" s="19"/>
      <c r="C856" s="19"/>
      <c r="D856" s="19"/>
      <c r="E856" s="19"/>
      <c r="F856" s="19"/>
      <c r="G856" s="19"/>
      <c r="H856" s="19"/>
      <c r="I856" s="19"/>
      <c r="J856" s="19"/>
      <c r="K856" s="19"/>
      <c r="L856" s="19"/>
      <c r="M856" s="19"/>
    </row>
    <row r="857" spans="1:13" ht="15.75" customHeight="1" x14ac:dyDescent="0.2">
      <c r="A857" s="19"/>
      <c r="B857" s="19"/>
      <c r="C857" s="19"/>
      <c r="D857" s="19"/>
      <c r="E857" s="19"/>
      <c r="F857" s="19"/>
      <c r="G857" s="19"/>
      <c r="H857" s="19"/>
      <c r="I857" s="19"/>
      <c r="J857" s="19"/>
      <c r="K857" s="19"/>
      <c r="L857" s="19"/>
      <c r="M857" s="19"/>
    </row>
    <row r="858" spans="1:13" ht="15.75" customHeight="1" x14ac:dyDescent="0.2">
      <c r="A858" s="19"/>
      <c r="B858" s="19"/>
      <c r="C858" s="19"/>
      <c r="D858" s="19"/>
      <c r="E858" s="19"/>
      <c r="F858" s="19"/>
      <c r="G858" s="19"/>
      <c r="H858" s="19"/>
      <c r="I858" s="19"/>
      <c r="J858" s="19"/>
      <c r="K858" s="19"/>
      <c r="L858" s="19"/>
      <c r="M858" s="19"/>
    </row>
    <row r="859" spans="1:13" ht="15.75" customHeight="1" x14ac:dyDescent="0.2">
      <c r="A859" s="19"/>
      <c r="B859" s="19"/>
      <c r="C859" s="19"/>
      <c r="D859" s="19"/>
      <c r="E859" s="19"/>
      <c r="F859" s="19"/>
      <c r="G859" s="19"/>
      <c r="H859" s="19"/>
      <c r="I859" s="19"/>
      <c r="J859" s="19"/>
      <c r="K859" s="19"/>
      <c r="L859" s="19"/>
      <c r="M859" s="19"/>
    </row>
    <row r="860" spans="1:13" ht="15.75" customHeight="1" x14ac:dyDescent="0.2">
      <c r="A860" s="19"/>
      <c r="B860" s="19"/>
      <c r="C860" s="19"/>
      <c r="D860" s="19"/>
      <c r="E860" s="19"/>
      <c r="F860" s="19"/>
      <c r="G860" s="19"/>
      <c r="H860" s="19"/>
      <c r="I860" s="19"/>
      <c r="J860" s="19"/>
      <c r="K860" s="19"/>
      <c r="L860" s="19"/>
      <c r="M860" s="19"/>
    </row>
    <row r="861" spans="1:13" ht="15.75" customHeight="1" x14ac:dyDescent="0.2">
      <c r="A861" s="19"/>
      <c r="B861" s="19"/>
      <c r="C861" s="19"/>
      <c r="D861" s="19"/>
      <c r="E861" s="19"/>
      <c r="F861" s="19"/>
      <c r="G861" s="19"/>
      <c r="H861" s="19"/>
      <c r="I861" s="19"/>
      <c r="J861" s="19"/>
      <c r="K861" s="19"/>
      <c r="L861" s="19"/>
      <c r="M861" s="19"/>
    </row>
    <row r="862" spans="1:13" ht="15.75" customHeight="1" x14ac:dyDescent="0.2">
      <c r="A862" s="19"/>
      <c r="B862" s="19"/>
      <c r="C862" s="19"/>
      <c r="D862" s="19"/>
      <c r="E862" s="19"/>
      <c r="F862" s="19"/>
      <c r="G862" s="19"/>
      <c r="H862" s="19"/>
      <c r="I862" s="19"/>
      <c r="J862" s="19"/>
      <c r="K862" s="19"/>
      <c r="L862" s="19"/>
      <c r="M862" s="19"/>
    </row>
    <row r="863" spans="1:13" ht="15.75" customHeight="1" x14ac:dyDescent="0.2">
      <c r="A863" s="19"/>
      <c r="B863" s="19"/>
      <c r="C863" s="19"/>
      <c r="D863" s="19"/>
      <c r="E863" s="19"/>
      <c r="F863" s="19"/>
      <c r="G863" s="19"/>
      <c r="H863" s="19"/>
      <c r="I863" s="19"/>
      <c r="J863" s="19"/>
      <c r="K863" s="19"/>
      <c r="L863" s="19"/>
      <c r="M863" s="19"/>
    </row>
    <row r="864" spans="1:13" ht="15.75" customHeight="1" x14ac:dyDescent="0.2">
      <c r="A864" s="19"/>
      <c r="B864" s="19"/>
      <c r="C864" s="19"/>
      <c r="D864" s="19"/>
      <c r="E864" s="19"/>
      <c r="F864" s="19"/>
      <c r="G864" s="19"/>
      <c r="H864" s="19"/>
      <c r="I864" s="19"/>
      <c r="J864" s="19"/>
      <c r="K864" s="19"/>
      <c r="L864" s="19"/>
      <c r="M864" s="19"/>
    </row>
    <row r="865" spans="1:13" ht="15.75" customHeight="1" x14ac:dyDescent="0.2">
      <c r="A865" s="19"/>
      <c r="B865" s="19"/>
      <c r="C865" s="19"/>
      <c r="D865" s="19"/>
      <c r="E865" s="19"/>
      <c r="F865" s="19"/>
      <c r="G865" s="19"/>
      <c r="H865" s="19"/>
      <c r="I865" s="19"/>
      <c r="J865" s="19"/>
      <c r="K865" s="19"/>
      <c r="L865" s="19"/>
      <c r="M865" s="19"/>
    </row>
    <row r="866" spans="1:13" ht="15.75" customHeight="1" x14ac:dyDescent="0.2">
      <c r="A866" s="19"/>
      <c r="B866" s="19"/>
      <c r="C866" s="19"/>
      <c r="D866" s="19"/>
      <c r="E866" s="19"/>
      <c r="F866" s="19"/>
      <c r="G866" s="19"/>
      <c r="H866" s="19"/>
      <c r="I866" s="19"/>
      <c r="J866" s="19"/>
      <c r="K866" s="19"/>
      <c r="L866" s="19"/>
      <c r="M866" s="19"/>
    </row>
    <row r="867" spans="1:13" ht="15.75" customHeight="1" x14ac:dyDescent="0.2">
      <c r="A867" s="19"/>
      <c r="B867" s="19"/>
      <c r="C867" s="19"/>
      <c r="D867" s="19"/>
      <c r="E867" s="19"/>
      <c r="F867" s="19"/>
      <c r="G867" s="19"/>
      <c r="H867" s="19"/>
      <c r="I867" s="19"/>
      <c r="J867" s="19"/>
      <c r="K867" s="19"/>
      <c r="L867" s="19"/>
      <c r="M867" s="19"/>
    </row>
    <row r="868" spans="1:13" ht="15.75" customHeight="1" x14ac:dyDescent="0.2">
      <c r="A868" s="19"/>
      <c r="B868" s="19"/>
      <c r="C868" s="19"/>
      <c r="D868" s="19"/>
      <c r="E868" s="19"/>
      <c r="F868" s="19"/>
      <c r="G868" s="19"/>
      <c r="H868" s="19"/>
      <c r="I868" s="19"/>
      <c r="J868" s="19"/>
      <c r="K868" s="19"/>
      <c r="L868" s="19"/>
      <c r="M868" s="19"/>
    </row>
    <row r="869" spans="1:13" ht="15.75" customHeight="1" x14ac:dyDescent="0.2">
      <c r="A869" s="19"/>
      <c r="B869" s="19"/>
      <c r="C869" s="19"/>
      <c r="D869" s="19"/>
      <c r="E869" s="19"/>
      <c r="F869" s="19"/>
      <c r="G869" s="19"/>
      <c r="H869" s="19"/>
      <c r="I869" s="19"/>
      <c r="J869" s="19"/>
      <c r="K869" s="19"/>
      <c r="L869" s="19"/>
      <c r="M869" s="19"/>
    </row>
    <row r="870" spans="1:13" ht="15.75" customHeight="1" x14ac:dyDescent="0.2">
      <c r="A870" s="19"/>
      <c r="B870" s="19"/>
      <c r="C870" s="19"/>
      <c r="D870" s="19"/>
      <c r="E870" s="19"/>
      <c r="F870" s="19"/>
      <c r="G870" s="19"/>
      <c r="H870" s="19"/>
      <c r="I870" s="19"/>
      <c r="J870" s="19"/>
      <c r="K870" s="19"/>
      <c r="L870" s="19"/>
      <c r="M870" s="19"/>
    </row>
    <row r="871" spans="1:13" ht="15.75" customHeight="1" x14ac:dyDescent="0.2">
      <c r="A871" s="19"/>
      <c r="B871" s="19"/>
      <c r="C871" s="19"/>
      <c r="D871" s="19"/>
      <c r="E871" s="19"/>
      <c r="F871" s="19"/>
      <c r="G871" s="19"/>
      <c r="H871" s="19"/>
      <c r="I871" s="19"/>
      <c r="J871" s="19"/>
      <c r="K871" s="19"/>
      <c r="L871" s="19"/>
      <c r="M871" s="19"/>
    </row>
    <row r="872" spans="1:13" ht="15.75" customHeight="1" x14ac:dyDescent="0.2">
      <c r="A872" s="19"/>
      <c r="B872" s="19"/>
      <c r="C872" s="19"/>
      <c r="D872" s="19"/>
      <c r="E872" s="19"/>
      <c r="F872" s="19"/>
      <c r="G872" s="19"/>
      <c r="H872" s="19"/>
      <c r="I872" s="19"/>
      <c r="J872" s="19"/>
      <c r="K872" s="19"/>
      <c r="L872" s="19"/>
      <c r="M872" s="19"/>
    </row>
    <row r="873" spans="1:13" ht="15.75" customHeight="1" x14ac:dyDescent="0.2">
      <c r="A873" s="19"/>
      <c r="B873" s="19"/>
      <c r="C873" s="19"/>
      <c r="D873" s="19"/>
      <c r="E873" s="19"/>
      <c r="F873" s="19"/>
      <c r="G873" s="19"/>
      <c r="H873" s="19"/>
      <c r="I873" s="19"/>
      <c r="J873" s="19"/>
      <c r="K873" s="19"/>
      <c r="L873" s="19"/>
      <c r="M873" s="19"/>
    </row>
    <row r="874" spans="1:13" ht="15.75" customHeight="1" x14ac:dyDescent="0.2">
      <c r="A874" s="19"/>
      <c r="B874" s="19"/>
      <c r="C874" s="19"/>
      <c r="D874" s="19"/>
      <c r="E874" s="19"/>
      <c r="F874" s="19"/>
      <c r="G874" s="19"/>
      <c r="H874" s="19"/>
      <c r="I874" s="19"/>
      <c r="J874" s="19"/>
      <c r="K874" s="19"/>
      <c r="L874" s="19"/>
      <c r="M874" s="19"/>
    </row>
    <row r="875" spans="1:13" ht="15.75" customHeight="1" x14ac:dyDescent="0.2">
      <c r="A875" s="19"/>
      <c r="B875" s="19"/>
      <c r="C875" s="19"/>
      <c r="D875" s="19"/>
      <c r="E875" s="19"/>
      <c r="F875" s="19"/>
      <c r="G875" s="19"/>
      <c r="H875" s="19"/>
      <c r="I875" s="19"/>
      <c r="J875" s="19"/>
      <c r="K875" s="19"/>
      <c r="L875" s="19"/>
      <c r="M875" s="19"/>
    </row>
    <row r="876" spans="1:13" ht="15.75" customHeight="1" x14ac:dyDescent="0.2">
      <c r="A876" s="19"/>
      <c r="B876" s="19"/>
      <c r="C876" s="19"/>
      <c r="D876" s="19"/>
      <c r="E876" s="19"/>
      <c r="F876" s="19"/>
      <c r="G876" s="19"/>
      <c r="H876" s="19"/>
      <c r="I876" s="19"/>
      <c r="J876" s="19"/>
      <c r="K876" s="19"/>
      <c r="L876" s="19"/>
      <c r="M876" s="19"/>
    </row>
    <row r="877" spans="1:13" ht="15.75" customHeight="1" x14ac:dyDescent="0.2">
      <c r="A877" s="19"/>
      <c r="B877" s="19"/>
      <c r="C877" s="19"/>
      <c r="D877" s="19"/>
      <c r="E877" s="19"/>
      <c r="F877" s="19"/>
      <c r="G877" s="19"/>
      <c r="H877" s="19"/>
      <c r="I877" s="19"/>
      <c r="J877" s="19"/>
      <c r="K877" s="19"/>
      <c r="L877" s="19"/>
      <c r="M877" s="19"/>
    </row>
    <row r="878" spans="1:13" ht="15.75" customHeight="1" x14ac:dyDescent="0.2">
      <c r="A878" s="19"/>
      <c r="B878" s="19"/>
      <c r="C878" s="19"/>
      <c r="D878" s="19"/>
      <c r="E878" s="19"/>
      <c r="F878" s="19"/>
      <c r="G878" s="19"/>
      <c r="H878" s="19"/>
      <c r="I878" s="19"/>
      <c r="J878" s="19"/>
      <c r="K878" s="19"/>
      <c r="L878" s="19"/>
      <c r="M878" s="19"/>
    </row>
    <row r="879" spans="1:13" ht="15.75" customHeight="1" x14ac:dyDescent="0.2">
      <c r="A879" s="19"/>
      <c r="B879" s="19"/>
      <c r="C879" s="19"/>
      <c r="D879" s="19"/>
      <c r="E879" s="19"/>
      <c r="F879" s="19"/>
      <c r="G879" s="19"/>
      <c r="H879" s="19"/>
      <c r="I879" s="19"/>
      <c r="J879" s="19"/>
      <c r="K879" s="19"/>
      <c r="L879" s="19"/>
      <c r="M879" s="19"/>
    </row>
    <row r="880" spans="1:13" ht="15.75" customHeight="1" x14ac:dyDescent="0.2">
      <c r="A880" s="19"/>
      <c r="B880" s="19"/>
      <c r="C880" s="19"/>
      <c r="D880" s="19"/>
      <c r="E880" s="19"/>
      <c r="F880" s="19"/>
      <c r="G880" s="19"/>
      <c r="H880" s="19"/>
      <c r="I880" s="19"/>
      <c r="J880" s="19"/>
      <c r="K880" s="19"/>
      <c r="L880" s="19"/>
      <c r="M880" s="19"/>
    </row>
    <row r="881" spans="1:13" ht="15.75" customHeight="1" x14ac:dyDescent="0.2">
      <c r="A881" s="19"/>
      <c r="B881" s="19"/>
      <c r="C881" s="19"/>
      <c r="D881" s="19"/>
      <c r="E881" s="19"/>
      <c r="F881" s="19"/>
      <c r="G881" s="19"/>
      <c r="H881" s="19"/>
      <c r="I881" s="19"/>
      <c r="J881" s="19"/>
      <c r="K881" s="19"/>
      <c r="L881" s="19"/>
      <c r="M881" s="19"/>
    </row>
    <row r="882" spans="1:13" ht="15.75" customHeight="1" x14ac:dyDescent="0.2">
      <c r="A882" s="19"/>
      <c r="B882" s="19"/>
      <c r="C882" s="19"/>
      <c r="D882" s="19"/>
      <c r="E882" s="19"/>
      <c r="F882" s="19"/>
      <c r="G882" s="19"/>
      <c r="H882" s="19"/>
      <c r="I882" s="19"/>
      <c r="J882" s="19"/>
      <c r="K882" s="19"/>
      <c r="L882" s="19"/>
      <c r="M882" s="19"/>
    </row>
    <row r="883" spans="1:13" ht="15.75" customHeight="1" x14ac:dyDescent="0.2">
      <c r="A883" s="19"/>
      <c r="B883" s="19"/>
      <c r="C883" s="19"/>
      <c r="D883" s="19"/>
      <c r="E883" s="19"/>
      <c r="F883" s="19"/>
      <c r="G883" s="19"/>
      <c r="H883" s="19"/>
      <c r="I883" s="19"/>
      <c r="J883" s="19"/>
      <c r="K883" s="19"/>
      <c r="L883" s="19"/>
      <c r="M883" s="19"/>
    </row>
    <row r="884" spans="1:13" ht="15.75" customHeight="1" x14ac:dyDescent="0.2">
      <c r="A884" s="19"/>
      <c r="B884" s="19"/>
      <c r="C884" s="19"/>
      <c r="D884" s="19"/>
      <c r="E884" s="19"/>
      <c r="F884" s="19"/>
      <c r="G884" s="19"/>
      <c r="H884" s="19"/>
      <c r="I884" s="19"/>
      <c r="J884" s="19"/>
      <c r="K884" s="19"/>
      <c r="L884" s="19"/>
      <c r="M884" s="19"/>
    </row>
    <row r="885" spans="1:13" ht="15.75" customHeight="1" x14ac:dyDescent="0.2">
      <c r="A885" s="19"/>
      <c r="B885" s="19"/>
      <c r="C885" s="19"/>
      <c r="D885" s="19"/>
      <c r="E885" s="19"/>
      <c r="F885" s="19"/>
      <c r="G885" s="19"/>
      <c r="H885" s="19"/>
      <c r="I885" s="19"/>
      <c r="J885" s="19"/>
      <c r="K885" s="19"/>
      <c r="L885" s="19"/>
      <c r="M885" s="19"/>
    </row>
    <row r="886" spans="1:13" ht="15.75" customHeight="1" x14ac:dyDescent="0.2">
      <c r="A886" s="19"/>
      <c r="B886" s="19"/>
      <c r="C886" s="19"/>
      <c r="D886" s="19"/>
      <c r="E886" s="19"/>
      <c r="F886" s="19"/>
      <c r="G886" s="19"/>
      <c r="H886" s="19"/>
      <c r="I886" s="19"/>
      <c r="J886" s="19"/>
      <c r="K886" s="19"/>
      <c r="L886" s="19"/>
      <c r="M886" s="19"/>
    </row>
    <row r="887" spans="1:13" ht="15.75" customHeight="1" x14ac:dyDescent="0.2">
      <c r="A887" s="19"/>
      <c r="B887" s="19"/>
      <c r="C887" s="19"/>
      <c r="D887" s="19"/>
      <c r="E887" s="19"/>
      <c r="F887" s="19"/>
      <c r="G887" s="19"/>
      <c r="H887" s="19"/>
      <c r="I887" s="19"/>
      <c r="J887" s="19"/>
      <c r="K887" s="19"/>
      <c r="L887" s="19"/>
      <c r="M887" s="19"/>
    </row>
    <row r="888" spans="1:13" ht="15.75" customHeight="1" x14ac:dyDescent="0.2">
      <c r="A888" s="19"/>
      <c r="B888" s="19"/>
      <c r="C888" s="19"/>
      <c r="D888" s="19"/>
      <c r="E888" s="19"/>
      <c r="F888" s="19"/>
      <c r="G888" s="19"/>
      <c r="H888" s="19"/>
      <c r="I888" s="19"/>
      <c r="J888" s="19"/>
      <c r="K888" s="19"/>
      <c r="L888" s="19"/>
      <c r="M888" s="19"/>
    </row>
    <row r="889" spans="1:13" ht="15.75" customHeight="1" x14ac:dyDescent="0.2">
      <c r="A889" s="19"/>
      <c r="B889" s="19"/>
      <c r="C889" s="19"/>
      <c r="D889" s="19"/>
      <c r="E889" s="19"/>
      <c r="F889" s="19"/>
      <c r="G889" s="19"/>
      <c r="H889" s="19"/>
      <c r="I889" s="19"/>
      <c r="J889" s="19"/>
      <c r="K889" s="19"/>
      <c r="L889" s="19"/>
      <c r="M889" s="19"/>
    </row>
    <row r="890" spans="1:13" ht="15.75" customHeight="1" x14ac:dyDescent="0.2">
      <c r="A890" s="19"/>
      <c r="B890" s="19"/>
      <c r="C890" s="19"/>
      <c r="D890" s="19"/>
      <c r="E890" s="19"/>
      <c r="F890" s="19"/>
      <c r="G890" s="19"/>
      <c r="H890" s="19"/>
      <c r="I890" s="19"/>
      <c r="J890" s="19"/>
      <c r="K890" s="19"/>
      <c r="L890" s="19"/>
      <c r="M890" s="19"/>
    </row>
    <row r="891" spans="1:13" ht="15.75" customHeight="1" x14ac:dyDescent="0.2">
      <c r="A891" s="19"/>
      <c r="B891" s="19"/>
      <c r="C891" s="19"/>
      <c r="D891" s="19"/>
      <c r="E891" s="19"/>
      <c r="F891" s="19"/>
      <c r="G891" s="19"/>
      <c r="H891" s="19"/>
      <c r="I891" s="19"/>
      <c r="J891" s="19"/>
      <c r="K891" s="19"/>
      <c r="L891" s="19"/>
      <c r="M891" s="19"/>
    </row>
    <row r="892" spans="1:13" ht="15.75" customHeight="1" x14ac:dyDescent="0.2">
      <c r="A892" s="19"/>
      <c r="B892" s="19"/>
      <c r="C892" s="19"/>
      <c r="D892" s="19"/>
      <c r="E892" s="19"/>
      <c r="F892" s="19"/>
      <c r="G892" s="19"/>
      <c r="H892" s="19"/>
      <c r="I892" s="19"/>
      <c r="J892" s="19"/>
      <c r="K892" s="19"/>
      <c r="L892" s="19"/>
      <c r="M892" s="19"/>
    </row>
    <row r="893" spans="1:13" ht="15.75" customHeight="1" x14ac:dyDescent="0.2">
      <c r="A893" s="19"/>
      <c r="B893" s="19"/>
      <c r="C893" s="19"/>
      <c r="D893" s="19"/>
      <c r="E893" s="19"/>
      <c r="F893" s="19"/>
      <c r="G893" s="19"/>
      <c r="H893" s="19"/>
      <c r="I893" s="19"/>
      <c r="J893" s="19"/>
      <c r="K893" s="19"/>
      <c r="L893" s="19"/>
      <c r="M893" s="19"/>
    </row>
    <row r="894" spans="1:13" ht="15.75" customHeight="1" x14ac:dyDescent="0.2">
      <c r="A894" s="19"/>
      <c r="B894" s="19"/>
      <c r="C894" s="19"/>
      <c r="D894" s="19"/>
      <c r="E894" s="19"/>
      <c r="F894" s="19"/>
      <c r="G894" s="19"/>
      <c r="H894" s="19"/>
      <c r="I894" s="19"/>
      <c r="J894" s="19"/>
      <c r="K894" s="19"/>
      <c r="L894" s="19"/>
      <c r="M894" s="19"/>
    </row>
    <row r="895" spans="1:13" ht="15.75" customHeight="1" x14ac:dyDescent="0.2">
      <c r="A895" s="19"/>
      <c r="B895" s="19"/>
      <c r="C895" s="19"/>
      <c r="D895" s="19"/>
      <c r="E895" s="19"/>
      <c r="F895" s="19"/>
      <c r="G895" s="19"/>
      <c r="H895" s="19"/>
      <c r="I895" s="19"/>
      <c r="J895" s="19"/>
      <c r="K895" s="19"/>
      <c r="L895" s="19"/>
      <c r="M895" s="19"/>
    </row>
    <row r="896" spans="1:13" ht="15.75" customHeight="1" x14ac:dyDescent="0.2">
      <c r="A896" s="19"/>
      <c r="B896" s="19"/>
      <c r="C896" s="19"/>
      <c r="D896" s="19"/>
      <c r="E896" s="19"/>
      <c r="F896" s="19"/>
      <c r="G896" s="19"/>
      <c r="H896" s="19"/>
      <c r="I896" s="19"/>
      <c r="J896" s="19"/>
      <c r="K896" s="19"/>
      <c r="L896" s="19"/>
      <c r="M896" s="19"/>
    </row>
    <row r="897" spans="1:13" ht="15.75" customHeight="1" x14ac:dyDescent="0.2">
      <c r="A897" s="19"/>
      <c r="B897" s="19"/>
      <c r="C897" s="19"/>
      <c r="D897" s="19"/>
      <c r="E897" s="19"/>
      <c r="F897" s="19"/>
      <c r="G897" s="19"/>
      <c r="H897" s="19"/>
      <c r="I897" s="19"/>
      <c r="J897" s="19"/>
      <c r="K897" s="19"/>
      <c r="L897" s="19"/>
      <c r="M897" s="19"/>
    </row>
    <row r="898" spans="1:13" ht="15.75" customHeight="1" x14ac:dyDescent="0.2">
      <c r="A898" s="19"/>
      <c r="B898" s="19"/>
      <c r="C898" s="19"/>
      <c r="D898" s="19"/>
      <c r="E898" s="19"/>
      <c r="F898" s="19"/>
      <c r="G898" s="19"/>
      <c r="H898" s="19"/>
      <c r="I898" s="19"/>
      <c r="J898" s="19"/>
      <c r="K898" s="19"/>
      <c r="L898" s="19"/>
      <c r="M898" s="19"/>
    </row>
    <row r="899" spans="1:13" ht="15.75" customHeight="1" x14ac:dyDescent="0.2">
      <c r="A899" s="19"/>
      <c r="B899" s="19"/>
      <c r="C899" s="19"/>
      <c r="D899" s="19"/>
      <c r="E899" s="19"/>
      <c r="F899" s="19"/>
      <c r="G899" s="19"/>
      <c r="H899" s="19"/>
      <c r="I899" s="19"/>
      <c r="J899" s="19"/>
      <c r="K899" s="19"/>
      <c r="L899" s="19"/>
      <c r="M899" s="19"/>
    </row>
    <row r="900" spans="1:13" ht="15.75" customHeight="1" x14ac:dyDescent="0.2">
      <c r="A900" s="19"/>
      <c r="B900" s="19"/>
      <c r="C900" s="19"/>
      <c r="D900" s="19"/>
      <c r="E900" s="19"/>
      <c r="F900" s="19"/>
      <c r="G900" s="19"/>
      <c r="H900" s="19"/>
      <c r="I900" s="19"/>
      <c r="J900" s="19"/>
      <c r="K900" s="19"/>
      <c r="L900" s="19"/>
      <c r="M900" s="19"/>
    </row>
    <row r="901" spans="1:13" ht="15.75" customHeight="1" x14ac:dyDescent="0.2">
      <c r="A901" s="19"/>
      <c r="B901" s="19"/>
      <c r="C901" s="19"/>
      <c r="D901" s="19"/>
      <c r="E901" s="19"/>
      <c r="F901" s="19"/>
      <c r="G901" s="19"/>
      <c r="H901" s="19"/>
      <c r="I901" s="19"/>
      <c r="J901" s="19"/>
      <c r="K901" s="19"/>
      <c r="L901" s="19"/>
      <c r="M901" s="19"/>
    </row>
    <row r="902" spans="1:13" ht="15.75" customHeight="1" x14ac:dyDescent="0.2">
      <c r="A902" s="19"/>
      <c r="B902" s="19"/>
      <c r="C902" s="19"/>
      <c r="D902" s="19"/>
      <c r="E902" s="19"/>
      <c r="F902" s="19"/>
      <c r="G902" s="19"/>
      <c r="H902" s="19"/>
      <c r="I902" s="19"/>
      <c r="J902" s="19"/>
      <c r="K902" s="19"/>
      <c r="L902" s="19"/>
      <c r="M902" s="19"/>
    </row>
    <row r="903" spans="1:13" ht="15.75" customHeight="1" x14ac:dyDescent="0.2">
      <c r="A903" s="19"/>
      <c r="B903" s="19"/>
      <c r="C903" s="19"/>
      <c r="D903" s="19"/>
      <c r="E903" s="19"/>
      <c r="F903" s="19"/>
      <c r="G903" s="19"/>
      <c r="H903" s="19"/>
      <c r="I903" s="19"/>
      <c r="J903" s="19"/>
      <c r="K903" s="19"/>
      <c r="L903" s="19"/>
      <c r="M903" s="19"/>
    </row>
    <row r="904" spans="1:13" ht="15.75" customHeight="1" x14ac:dyDescent="0.2">
      <c r="A904" s="19"/>
      <c r="B904" s="19"/>
      <c r="C904" s="19"/>
      <c r="D904" s="19"/>
      <c r="E904" s="19"/>
      <c r="F904" s="19"/>
      <c r="G904" s="19"/>
      <c r="H904" s="19"/>
      <c r="I904" s="19"/>
      <c r="J904" s="19"/>
      <c r="K904" s="19"/>
      <c r="L904" s="19"/>
      <c r="M904" s="19"/>
    </row>
    <row r="905" spans="1:13" ht="15.75" customHeight="1" x14ac:dyDescent="0.2">
      <c r="A905" s="19"/>
      <c r="B905" s="19"/>
      <c r="C905" s="19"/>
      <c r="D905" s="19"/>
      <c r="E905" s="19"/>
      <c r="F905" s="19"/>
      <c r="G905" s="19"/>
      <c r="H905" s="19"/>
      <c r="I905" s="19"/>
      <c r="J905" s="19"/>
      <c r="K905" s="19"/>
      <c r="L905" s="19"/>
      <c r="M905" s="19"/>
    </row>
    <row r="906" spans="1:13" ht="15.75" customHeight="1" x14ac:dyDescent="0.2">
      <c r="A906" s="19"/>
      <c r="B906" s="19"/>
      <c r="C906" s="19"/>
      <c r="D906" s="19"/>
      <c r="E906" s="19"/>
      <c r="F906" s="19"/>
      <c r="G906" s="19"/>
      <c r="H906" s="19"/>
      <c r="I906" s="19"/>
      <c r="J906" s="19"/>
      <c r="K906" s="19"/>
      <c r="L906" s="19"/>
      <c r="M906" s="19"/>
    </row>
    <row r="907" spans="1:13" ht="15.75" customHeight="1" x14ac:dyDescent="0.2">
      <c r="A907" s="19"/>
      <c r="B907" s="19"/>
      <c r="C907" s="19"/>
      <c r="D907" s="19"/>
      <c r="E907" s="19"/>
      <c r="F907" s="19"/>
      <c r="G907" s="19"/>
      <c r="H907" s="19"/>
      <c r="I907" s="19"/>
      <c r="J907" s="19"/>
      <c r="K907" s="19"/>
      <c r="L907" s="19"/>
      <c r="M907" s="19"/>
    </row>
    <row r="908" spans="1:13" ht="15.75" customHeight="1" x14ac:dyDescent="0.2">
      <c r="A908" s="19"/>
      <c r="B908" s="19"/>
      <c r="C908" s="19"/>
      <c r="D908" s="19"/>
      <c r="E908" s="19"/>
      <c r="F908" s="19"/>
      <c r="G908" s="19"/>
      <c r="H908" s="19"/>
      <c r="I908" s="19"/>
      <c r="J908" s="19"/>
      <c r="K908" s="19"/>
      <c r="L908" s="19"/>
      <c r="M908" s="19"/>
    </row>
    <row r="909" spans="1:13" ht="15.75" customHeight="1" x14ac:dyDescent="0.2">
      <c r="A909" s="19"/>
      <c r="B909" s="19"/>
      <c r="C909" s="19"/>
      <c r="D909" s="19"/>
      <c r="E909" s="19"/>
      <c r="F909" s="19"/>
      <c r="G909" s="19"/>
      <c r="H909" s="19"/>
      <c r="I909" s="19"/>
      <c r="J909" s="19"/>
      <c r="K909" s="19"/>
      <c r="L909" s="19"/>
      <c r="M909" s="19"/>
    </row>
    <row r="910" spans="1:13" ht="15.75" customHeight="1" x14ac:dyDescent="0.2">
      <c r="A910" s="19"/>
      <c r="B910" s="19"/>
      <c r="C910" s="19"/>
      <c r="D910" s="19"/>
      <c r="E910" s="19"/>
      <c r="F910" s="19"/>
      <c r="G910" s="19"/>
      <c r="H910" s="19"/>
      <c r="I910" s="19"/>
      <c r="J910" s="19"/>
      <c r="K910" s="19"/>
      <c r="L910" s="19"/>
      <c r="M910" s="19"/>
    </row>
    <row r="911" spans="1:13" ht="15.75" customHeight="1" x14ac:dyDescent="0.2">
      <c r="A911" s="19"/>
      <c r="B911" s="19"/>
      <c r="C911" s="19"/>
      <c r="D911" s="19"/>
      <c r="E911" s="19"/>
      <c r="F911" s="19"/>
      <c r="G911" s="19"/>
      <c r="H911" s="19"/>
      <c r="I911" s="19"/>
      <c r="J911" s="19"/>
      <c r="K911" s="19"/>
      <c r="L911" s="19"/>
      <c r="M911" s="19"/>
    </row>
    <row r="912" spans="1:13" ht="15.75" customHeight="1" x14ac:dyDescent="0.2">
      <c r="A912" s="19"/>
      <c r="B912" s="19"/>
      <c r="C912" s="19"/>
      <c r="D912" s="19"/>
      <c r="E912" s="19"/>
      <c r="F912" s="19"/>
      <c r="G912" s="19"/>
      <c r="H912" s="19"/>
      <c r="I912" s="19"/>
      <c r="J912" s="19"/>
      <c r="K912" s="19"/>
      <c r="L912" s="19"/>
      <c r="M912" s="19"/>
    </row>
    <row r="913" spans="1:13" ht="15.75" customHeight="1" x14ac:dyDescent="0.2">
      <c r="A913" s="19"/>
      <c r="B913" s="19"/>
      <c r="C913" s="19"/>
      <c r="D913" s="19"/>
      <c r="E913" s="19"/>
      <c r="F913" s="19"/>
      <c r="G913" s="19"/>
      <c r="H913" s="19"/>
      <c r="I913" s="19"/>
      <c r="J913" s="19"/>
      <c r="K913" s="19"/>
      <c r="L913" s="19"/>
      <c r="M913" s="19"/>
    </row>
    <row r="914" spans="1:13" ht="15.75" customHeight="1" x14ac:dyDescent="0.2">
      <c r="A914" s="19"/>
      <c r="B914" s="19"/>
      <c r="C914" s="19"/>
      <c r="D914" s="19"/>
      <c r="E914" s="19"/>
      <c r="F914" s="19"/>
      <c r="G914" s="19"/>
      <c r="H914" s="19"/>
      <c r="I914" s="19"/>
      <c r="J914" s="19"/>
      <c r="K914" s="19"/>
      <c r="L914" s="19"/>
      <c r="M914" s="19"/>
    </row>
    <row r="915" spans="1:13" ht="15.75" customHeight="1" x14ac:dyDescent="0.2">
      <c r="A915" s="19"/>
      <c r="B915" s="19"/>
      <c r="C915" s="19"/>
      <c r="D915" s="19"/>
      <c r="E915" s="19"/>
      <c r="F915" s="19"/>
      <c r="G915" s="19"/>
      <c r="H915" s="19"/>
      <c r="I915" s="19"/>
      <c r="J915" s="19"/>
      <c r="K915" s="19"/>
      <c r="L915" s="19"/>
      <c r="M915" s="19"/>
    </row>
    <row r="916" spans="1:13" ht="15.75" customHeight="1" x14ac:dyDescent="0.2">
      <c r="A916" s="19"/>
      <c r="B916" s="19"/>
      <c r="C916" s="19"/>
      <c r="D916" s="19"/>
      <c r="E916" s="19"/>
      <c r="F916" s="19"/>
      <c r="G916" s="19"/>
      <c r="H916" s="19"/>
      <c r="I916" s="19"/>
      <c r="J916" s="19"/>
      <c r="K916" s="19"/>
      <c r="L916" s="19"/>
      <c r="M916" s="19"/>
    </row>
    <row r="917" spans="1:13" ht="15.75" customHeight="1" x14ac:dyDescent="0.2">
      <c r="A917" s="19"/>
      <c r="B917" s="19"/>
      <c r="C917" s="19"/>
      <c r="D917" s="19"/>
      <c r="E917" s="19"/>
      <c r="F917" s="19"/>
      <c r="G917" s="19"/>
      <c r="H917" s="19"/>
      <c r="I917" s="19"/>
      <c r="J917" s="19"/>
      <c r="K917" s="19"/>
      <c r="L917" s="19"/>
      <c r="M917" s="19"/>
    </row>
    <row r="918" spans="1:13" ht="15.75" customHeight="1" x14ac:dyDescent="0.2">
      <c r="A918" s="19"/>
      <c r="B918" s="19"/>
      <c r="C918" s="19"/>
      <c r="D918" s="19"/>
      <c r="E918" s="19"/>
      <c r="F918" s="19"/>
      <c r="G918" s="19"/>
      <c r="H918" s="19"/>
      <c r="I918" s="19"/>
      <c r="J918" s="19"/>
      <c r="K918" s="19"/>
      <c r="L918" s="19"/>
      <c r="M918" s="19"/>
    </row>
    <row r="919" spans="1:13" ht="15.75" customHeight="1" x14ac:dyDescent="0.2">
      <c r="A919" s="19"/>
      <c r="B919" s="19"/>
      <c r="C919" s="19"/>
      <c r="D919" s="19"/>
      <c r="E919" s="19"/>
      <c r="F919" s="19"/>
      <c r="G919" s="19"/>
      <c r="H919" s="19"/>
      <c r="I919" s="19"/>
      <c r="J919" s="19"/>
      <c r="K919" s="19"/>
      <c r="L919" s="19"/>
      <c r="M919" s="19"/>
    </row>
    <row r="920" spans="1:13" ht="15.75" customHeight="1" x14ac:dyDescent="0.2">
      <c r="A920" s="19"/>
      <c r="B920" s="19"/>
      <c r="C920" s="19"/>
      <c r="D920" s="19"/>
      <c r="E920" s="19"/>
      <c r="F920" s="19"/>
      <c r="G920" s="19"/>
      <c r="H920" s="19"/>
      <c r="I920" s="19"/>
      <c r="J920" s="19"/>
      <c r="K920" s="19"/>
      <c r="L920" s="19"/>
      <c r="M920" s="19"/>
    </row>
    <row r="921" spans="1:13" ht="15.75" customHeight="1" x14ac:dyDescent="0.2">
      <c r="A921" s="19"/>
      <c r="B921" s="19"/>
      <c r="C921" s="19"/>
      <c r="D921" s="19"/>
      <c r="E921" s="19"/>
      <c r="F921" s="19"/>
      <c r="G921" s="19"/>
      <c r="H921" s="19"/>
      <c r="I921" s="19"/>
      <c r="J921" s="19"/>
      <c r="K921" s="19"/>
      <c r="L921" s="19"/>
      <c r="M921" s="19"/>
    </row>
    <row r="922" spans="1:13" ht="15.75" customHeight="1" x14ac:dyDescent="0.2">
      <c r="A922" s="19"/>
      <c r="B922" s="19"/>
      <c r="C922" s="19"/>
      <c r="D922" s="19"/>
      <c r="E922" s="19"/>
      <c r="F922" s="19"/>
      <c r="G922" s="19"/>
      <c r="H922" s="19"/>
      <c r="I922" s="19"/>
      <c r="J922" s="19"/>
      <c r="K922" s="19"/>
      <c r="L922" s="19"/>
      <c r="M922" s="19"/>
    </row>
    <row r="923" spans="1:13" ht="15.75" customHeight="1" x14ac:dyDescent="0.2">
      <c r="A923" s="19"/>
      <c r="B923" s="19"/>
      <c r="C923" s="19"/>
      <c r="D923" s="19"/>
      <c r="E923" s="19"/>
      <c r="F923" s="19"/>
      <c r="G923" s="19"/>
      <c r="H923" s="19"/>
      <c r="I923" s="19"/>
      <c r="J923" s="19"/>
      <c r="K923" s="19"/>
      <c r="L923" s="19"/>
      <c r="M923" s="19"/>
    </row>
    <row r="924" spans="1:13" ht="15.75" customHeight="1" x14ac:dyDescent="0.2">
      <c r="A924" s="19"/>
      <c r="B924" s="19"/>
      <c r="C924" s="19"/>
      <c r="D924" s="19"/>
      <c r="E924" s="19"/>
      <c r="F924" s="19"/>
      <c r="G924" s="19"/>
      <c r="H924" s="19"/>
      <c r="I924" s="19"/>
      <c r="J924" s="19"/>
      <c r="K924" s="19"/>
      <c r="L924" s="19"/>
      <c r="M924" s="19"/>
    </row>
    <row r="925" spans="1:13" ht="15.75" customHeight="1" x14ac:dyDescent="0.2">
      <c r="A925" s="19"/>
      <c r="B925" s="19"/>
      <c r="C925" s="19"/>
      <c r="D925" s="19"/>
      <c r="E925" s="19"/>
      <c r="F925" s="19"/>
      <c r="G925" s="19"/>
      <c r="H925" s="19"/>
      <c r="I925" s="19"/>
      <c r="J925" s="19"/>
      <c r="K925" s="19"/>
      <c r="L925" s="19"/>
      <c r="M925" s="19"/>
    </row>
    <row r="926" spans="1:13" ht="15.75" customHeight="1" x14ac:dyDescent="0.2">
      <c r="A926" s="19"/>
      <c r="B926" s="19"/>
      <c r="C926" s="19"/>
      <c r="D926" s="19"/>
      <c r="E926" s="19"/>
      <c r="F926" s="19"/>
      <c r="G926" s="19"/>
      <c r="H926" s="19"/>
      <c r="I926" s="19"/>
      <c r="J926" s="19"/>
      <c r="K926" s="19"/>
      <c r="L926" s="19"/>
      <c r="M926" s="19"/>
    </row>
    <row r="927" spans="1:13" ht="15.75" customHeight="1" x14ac:dyDescent="0.2">
      <c r="A927" s="19"/>
      <c r="B927" s="19"/>
      <c r="C927" s="19"/>
      <c r="D927" s="19"/>
      <c r="E927" s="19"/>
      <c r="F927" s="19"/>
      <c r="G927" s="19"/>
      <c r="H927" s="19"/>
      <c r="I927" s="19"/>
      <c r="J927" s="19"/>
      <c r="K927" s="19"/>
      <c r="L927" s="19"/>
      <c r="M927" s="19"/>
    </row>
    <row r="928" spans="1:13" ht="15.75" customHeight="1" x14ac:dyDescent="0.2">
      <c r="A928" s="19"/>
      <c r="B928" s="19"/>
      <c r="C928" s="19"/>
      <c r="D928" s="19"/>
      <c r="E928" s="19"/>
      <c r="F928" s="19"/>
      <c r="G928" s="19"/>
      <c r="H928" s="19"/>
      <c r="I928" s="19"/>
      <c r="J928" s="19"/>
      <c r="K928" s="19"/>
      <c r="L928" s="19"/>
      <c r="M928" s="19"/>
    </row>
    <row r="929" spans="1:13" ht="15.75" customHeight="1" x14ac:dyDescent="0.2">
      <c r="A929" s="19"/>
      <c r="B929" s="19"/>
      <c r="C929" s="19"/>
      <c r="D929" s="19"/>
      <c r="E929" s="19"/>
      <c r="F929" s="19"/>
      <c r="G929" s="19"/>
      <c r="H929" s="19"/>
      <c r="I929" s="19"/>
      <c r="J929" s="19"/>
      <c r="K929" s="19"/>
      <c r="L929" s="19"/>
      <c r="M929" s="19"/>
    </row>
    <row r="930" spans="1:13" ht="15.75" customHeight="1" x14ac:dyDescent="0.2">
      <c r="A930" s="19"/>
      <c r="B930" s="19"/>
      <c r="C930" s="19"/>
      <c r="D930" s="19"/>
      <c r="E930" s="19"/>
      <c r="F930" s="19"/>
      <c r="G930" s="19"/>
      <c r="H930" s="19"/>
      <c r="I930" s="19"/>
      <c r="J930" s="19"/>
      <c r="K930" s="19"/>
      <c r="L930" s="19"/>
      <c r="M930" s="19"/>
    </row>
    <row r="931" spans="1:13" ht="15.75" customHeight="1" x14ac:dyDescent="0.2">
      <c r="A931" s="19"/>
      <c r="B931" s="19"/>
      <c r="C931" s="19"/>
      <c r="D931" s="19"/>
      <c r="E931" s="19"/>
      <c r="F931" s="19"/>
      <c r="G931" s="19"/>
      <c r="H931" s="19"/>
      <c r="I931" s="19"/>
      <c r="J931" s="19"/>
      <c r="K931" s="19"/>
      <c r="L931" s="19"/>
      <c r="M931" s="19"/>
    </row>
    <row r="932" spans="1:13" ht="15.75" customHeight="1" x14ac:dyDescent="0.2">
      <c r="A932" s="19"/>
      <c r="B932" s="19"/>
      <c r="C932" s="19"/>
      <c r="D932" s="19"/>
      <c r="E932" s="19"/>
      <c r="F932" s="19"/>
      <c r="G932" s="19"/>
      <c r="H932" s="19"/>
      <c r="I932" s="19"/>
      <c r="J932" s="19"/>
      <c r="K932" s="19"/>
      <c r="L932" s="19"/>
      <c r="M932" s="19"/>
    </row>
    <row r="933" spans="1:13" ht="15.75" customHeight="1" x14ac:dyDescent="0.2">
      <c r="A933" s="19"/>
      <c r="B933" s="19"/>
      <c r="C933" s="19"/>
      <c r="D933" s="19"/>
      <c r="E933" s="19"/>
      <c r="F933" s="19"/>
      <c r="G933" s="19"/>
      <c r="H933" s="19"/>
      <c r="I933" s="19"/>
      <c r="J933" s="19"/>
      <c r="K933" s="19"/>
      <c r="L933" s="19"/>
      <c r="M933" s="19"/>
    </row>
    <row r="934" spans="1:13" ht="15.75" customHeight="1" x14ac:dyDescent="0.2">
      <c r="A934" s="19"/>
      <c r="B934" s="19"/>
      <c r="C934" s="19"/>
      <c r="D934" s="19"/>
      <c r="E934" s="19"/>
      <c r="F934" s="19"/>
      <c r="G934" s="19"/>
      <c r="H934" s="19"/>
      <c r="I934" s="19"/>
      <c r="J934" s="19"/>
      <c r="K934" s="19"/>
      <c r="L934" s="19"/>
      <c r="M934" s="19"/>
    </row>
    <row r="935" spans="1:13" ht="15.75" customHeight="1" x14ac:dyDescent="0.2">
      <c r="A935" s="19"/>
      <c r="B935" s="19"/>
      <c r="C935" s="19"/>
      <c r="D935" s="19"/>
      <c r="E935" s="19"/>
      <c r="F935" s="19"/>
      <c r="G935" s="19"/>
      <c r="H935" s="19"/>
      <c r="I935" s="19"/>
      <c r="J935" s="19"/>
      <c r="K935" s="19"/>
      <c r="L935" s="19"/>
      <c r="M935" s="19"/>
    </row>
    <row r="936" spans="1:13" ht="15.75" customHeight="1" x14ac:dyDescent="0.2">
      <c r="A936" s="19"/>
      <c r="B936" s="19"/>
      <c r="C936" s="19"/>
      <c r="D936" s="19"/>
      <c r="E936" s="19"/>
      <c r="F936" s="19"/>
      <c r="G936" s="19"/>
      <c r="H936" s="19"/>
      <c r="I936" s="19"/>
      <c r="J936" s="19"/>
      <c r="K936" s="19"/>
      <c r="L936" s="19"/>
      <c r="M936" s="19"/>
    </row>
    <row r="937" spans="1:13" ht="15.75" customHeight="1" x14ac:dyDescent="0.2">
      <c r="A937" s="19"/>
      <c r="B937" s="19"/>
      <c r="C937" s="19"/>
      <c r="D937" s="19"/>
      <c r="E937" s="19"/>
      <c r="F937" s="19"/>
      <c r="G937" s="19"/>
      <c r="H937" s="19"/>
      <c r="I937" s="19"/>
      <c r="J937" s="19"/>
      <c r="K937" s="19"/>
      <c r="L937" s="19"/>
      <c r="M937" s="19"/>
    </row>
    <row r="938" spans="1:13" ht="15.75" customHeight="1" x14ac:dyDescent="0.2">
      <c r="A938" s="19"/>
      <c r="B938" s="19"/>
      <c r="C938" s="19"/>
      <c r="D938" s="19"/>
      <c r="E938" s="19"/>
      <c r="F938" s="19"/>
      <c r="G938" s="19"/>
      <c r="H938" s="19"/>
      <c r="I938" s="19"/>
      <c r="J938" s="19"/>
      <c r="K938" s="19"/>
      <c r="L938" s="19"/>
      <c r="M938" s="19"/>
    </row>
    <row r="939" spans="1:13" ht="15.75" customHeight="1" x14ac:dyDescent="0.2">
      <c r="A939" s="19"/>
      <c r="B939" s="19"/>
      <c r="C939" s="19"/>
      <c r="D939" s="19"/>
      <c r="E939" s="19"/>
      <c r="F939" s="19"/>
      <c r="G939" s="19"/>
      <c r="H939" s="19"/>
      <c r="I939" s="19"/>
      <c r="J939" s="19"/>
      <c r="K939" s="19"/>
      <c r="L939" s="19"/>
      <c r="M939" s="19"/>
    </row>
    <row r="940" spans="1:13" ht="15.75" customHeight="1" x14ac:dyDescent="0.2">
      <c r="A940" s="19"/>
      <c r="B940" s="19"/>
      <c r="C940" s="19"/>
      <c r="D940" s="19"/>
      <c r="E940" s="19"/>
      <c r="F940" s="19"/>
      <c r="G940" s="19"/>
      <c r="H940" s="19"/>
      <c r="I940" s="19"/>
      <c r="J940" s="19"/>
      <c r="K940" s="19"/>
      <c r="L940" s="19"/>
      <c r="M940" s="19"/>
    </row>
    <row r="941" spans="1:13" ht="15.75" customHeight="1" x14ac:dyDescent="0.2">
      <c r="A941" s="19"/>
      <c r="B941" s="19"/>
      <c r="C941" s="19"/>
      <c r="D941" s="19"/>
      <c r="E941" s="19"/>
      <c r="F941" s="19"/>
      <c r="G941" s="19"/>
      <c r="H941" s="19"/>
      <c r="I941" s="19"/>
      <c r="J941" s="19"/>
      <c r="K941" s="19"/>
      <c r="L941" s="19"/>
      <c r="M941" s="19"/>
    </row>
    <row r="942" spans="1:13" ht="15.75" customHeight="1" x14ac:dyDescent="0.2">
      <c r="A942" s="19"/>
      <c r="B942" s="19"/>
      <c r="C942" s="19"/>
      <c r="D942" s="19"/>
      <c r="E942" s="19"/>
      <c r="F942" s="19"/>
      <c r="G942" s="19"/>
      <c r="H942" s="19"/>
      <c r="I942" s="19"/>
      <c r="J942" s="19"/>
      <c r="K942" s="19"/>
      <c r="L942" s="19"/>
      <c r="M942" s="19"/>
    </row>
    <row r="943" spans="1:13" ht="15.75" customHeight="1" x14ac:dyDescent="0.2">
      <c r="A943" s="19"/>
      <c r="B943" s="19"/>
      <c r="C943" s="19"/>
      <c r="D943" s="19"/>
      <c r="E943" s="19"/>
      <c r="F943" s="19"/>
      <c r="G943" s="19"/>
      <c r="H943" s="19"/>
      <c r="I943" s="19"/>
      <c r="J943" s="19"/>
      <c r="K943" s="19"/>
      <c r="L943" s="19"/>
      <c r="M943" s="19"/>
    </row>
    <row r="944" spans="1:13" ht="15.75" customHeight="1" x14ac:dyDescent="0.2">
      <c r="A944" s="19"/>
      <c r="B944" s="19"/>
      <c r="C944" s="19"/>
      <c r="D944" s="19"/>
      <c r="E944" s="19"/>
      <c r="F944" s="19"/>
      <c r="G944" s="19"/>
      <c r="H944" s="19"/>
      <c r="I944" s="19"/>
      <c r="J944" s="19"/>
      <c r="K944" s="19"/>
      <c r="L944" s="19"/>
      <c r="M944" s="19"/>
    </row>
    <row r="945" spans="1:13" ht="15.75" customHeight="1" x14ac:dyDescent="0.2">
      <c r="A945" s="19"/>
      <c r="B945" s="19"/>
      <c r="C945" s="19"/>
      <c r="D945" s="19"/>
      <c r="E945" s="19"/>
      <c r="F945" s="19"/>
      <c r="G945" s="19"/>
      <c r="H945" s="19"/>
      <c r="I945" s="19"/>
      <c r="J945" s="19"/>
      <c r="K945" s="19"/>
      <c r="L945" s="19"/>
      <c r="M945" s="19"/>
    </row>
    <row r="946" spans="1:13" ht="15.75" customHeight="1" x14ac:dyDescent="0.2">
      <c r="A946" s="19"/>
      <c r="B946" s="19"/>
      <c r="C946" s="19"/>
      <c r="D946" s="19"/>
      <c r="E946" s="19"/>
      <c r="F946" s="19"/>
      <c r="G946" s="19"/>
      <c r="H946" s="19"/>
      <c r="I946" s="19"/>
      <c r="J946" s="19"/>
      <c r="K946" s="19"/>
      <c r="L946" s="19"/>
      <c r="M946" s="19"/>
    </row>
    <row r="947" spans="1:13" ht="15.75" customHeight="1" x14ac:dyDescent="0.2">
      <c r="A947" s="19"/>
      <c r="B947" s="19"/>
      <c r="C947" s="19"/>
      <c r="D947" s="19"/>
      <c r="E947" s="19"/>
      <c r="F947" s="19"/>
      <c r="G947" s="19"/>
      <c r="H947" s="19"/>
      <c r="I947" s="19"/>
      <c r="J947" s="19"/>
      <c r="K947" s="19"/>
      <c r="L947" s="19"/>
      <c r="M947" s="19"/>
    </row>
    <row r="948" spans="1:13" ht="15.75" customHeight="1" x14ac:dyDescent="0.2">
      <c r="A948" s="19"/>
      <c r="B948" s="19"/>
      <c r="C948" s="19"/>
      <c r="D948" s="19"/>
      <c r="E948" s="19"/>
      <c r="F948" s="19"/>
      <c r="G948" s="19"/>
      <c r="H948" s="19"/>
      <c r="I948" s="19"/>
      <c r="J948" s="19"/>
      <c r="K948" s="19"/>
      <c r="L948" s="19"/>
      <c r="M948" s="19"/>
    </row>
    <row r="949" spans="1:13" ht="15.75" customHeight="1" x14ac:dyDescent="0.2">
      <c r="A949" s="19"/>
      <c r="B949" s="19"/>
      <c r="C949" s="19"/>
      <c r="D949" s="19"/>
      <c r="E949" s="19"/>
      <c r="F949" s="19"/>
      <c r="G949" s="19"/>
      <c r="H949" s="19"/>
      <c r="I949" s="19"/>
      <c r="J949" s="19"/>
      <c r="K949" s="19"/>
      <c r="L949" s="19"/>
      <c r="M949" s="19"/>
    </row>
    <row r="950" spans="1:13" ht="15.75" customHeight="1" x14ac:dyDescent="0.2">
      <c r="A950" s="19"/>
      <c r="B950" s="19"/>
      <c r="C950" s="19"/>
      <c r="D950" s="19"/>
      <c r="E950" s="19"/>
      <c r="F950" s="19"/>
      <c r="G950" s="19"/>
      <c r="H950" s="19"/>
      <c r="I950" s="19"/>
      <c r="J950" s="19"/>
      <c r="K950" s="19"/>
      <c r="L950" s="19"/>
      <c r="M950" s="19"/>
    </row>
    <row r="951" spans="1:13" ht="15.75" customHeight="1" x14ac:dyDescent="0.2">
      <c r="A951" s="19"/>
      <c r="B951" s="19"/>
      <c r="C951" s="19"/>
      <c r="D951" s="19"/>
      <c r="E951" s="19"/>
      <c r="F951" s="19"/>
      <c r="G951" s="19"/>
      <c r="H951" s="19"/>
      <c r="I951" s="19"/>
      <c r="J951" s="19"/>
      <c r="K951" s="19"/>
      <c r="L951" s="19"/>
      <c r="M951" s="19"/>
    </row>
    <row r="952" spans="1:13" ht="15.75" customHeight="1" x14ac:dyDescent="0.2">
      <c r="A952" s="19"/>
      <c r="B952" s="19"/>
      <c r="C952" s="19"/>
      <c r="D952" s="19"/>
      <c r="E952" s="19"/>
      <c r="F952" s="19"/>
      <c r="G952" s="19"/>
      <c r="H952" s="19"/>
      <c r="I952" s="19"/>
      <c r="J952" s="19"/>
      <c r="K952" s="19"/>
      <c r="L952" s="19"/>
      <c r="M952" s="19"/>
    </row>
    <row r="953" spans="1:13" ht="15.75" customHeight="1" x14ac:dyDescent="0.2">
      <c r="A953" s="19"/>
      <c r="B953" s="19"/>
      <c r="C953" s="19"/>
      <c r="D953" s="19"/>
      <c r="E953" s="19"/>
      <c r="F953" s="19"/>
      <c r="G953" s="19"/>
      <c r="H953" s="19"/>
      <c r="I953" s="19"/>
      <c r="J953" s="19"/>
      <c r="K953" s="19"/>
      <c r="L953" s="19"/>
      <c r="M953" s="19"/>
    </row>
    <row r="954" spans="1:13" ht="15.75" customHeight="1" x14ac:dyDescent="0.2">
      <c r="A954" s="19"/>
      <c r="B954" s="19"/>
      <c r="C954" s="19"/>
      <c r="D954" s="19"/>
      <c r="E954" s="19"/>
      <c r="F954" s="19"/>
      <c r="G954" s="19"/>
      <c r="H954" s="19"/>
      <c r="I954" s="19"/>
      <c r="J954" s="19"/>
      <c r="K954" s="19"/>
      <c r="L954" s="19"/>
      <c r="M954" s="19"/>
    </row>
    <row r="955" spans="1:13" ht="15.75" customHeight="1" x14ac:dyDescent="0.2">
      <c r="A955" s="19"/>
      <c r="B955" s="19"/>
      <c r="C955" s="19"/>
      <c r="D955" s="19"/>
      <c r="E955" s="19"/>
      <c r="F955" s="19"/>
      <c r="G955" s="19"/>
      <c r="H955" s="19"/>
      <c r="I955" s="19"/>
      <c r="J955" s="19"/>
      <c r="K955" s="19"/>
      <c r="L955" s="19"/>
      <c r="M955" s="19"/>
    </row>
    <row r="956" spans="1:13" ht="15.75" customHeight="1" x14ac:dyDescent="0.2">
      <c r="A956" s="19"/>
      <c r="B956" s="19"/>
      <c r="C956" s="19"/>
      <c r="D956" s="19"/>
      <c r="E956" s="19"/>
      <c r="F956" s="19"/>
      <c r="G956" s="19"/>
      <c r="H956" s="19"/>
      <c r="I956" s="19"/>
      <c r="J956" s="19"/>
      <c r="K956" s="19"/>
      <c r="L956" s="19"/>
      <c r="M956" s="19"/>
    </row>
    <row r="957" spans="1:13" ht="15.75" customHeight="1" x14ac:dyDescent="0.2">
      <c r="A957" s="19"/>
      <c r="B957" s="19"/>
      <c r="C957" s="19"/>
      <c r="D957" s="19"/>
      <c r="E957" s="19"/>
      <c r="F957" s="19"/>
      <c r="G957" s="19"/>
      <c r="H957" s="19"/>
      <c r="I957" s="19"/>
      <c r="J957" s="19"/>
      <c r="K957" s="19"/>
      <c r="L957" s="19"/>
      <c r="M957" s="19"/>
    </row>
    <row r="958" spans="1:13" ht="15.75" customHeight="1" x14ac:dyDescent="0.2">
      <c r="A958" s="19"/>
      <c r="B958" s="19"/>
      <c r="C958" s="19"/>
      <c r="D958" s="19"/>
      <c r="E958" s="19"/>
      <c r="F958" s="19"/>
      <c r="G958" s="19"/>
      <c r="H958" s="19"/>
      <c r="I958" s="19"/>
      <c r="J958" s="19"/>
      <c r="K958" s="19"/>
      <c r="L958" s="19"/>
      <c r="M958" s="19"/>
    </row>
    <row r="959" spans="1:13" ht="15.75" customHeight="1" x14ac:dyDescent="0.2">
      <c r="A959" s="19"/>
      <c r="B959" s="19"/>
      <c r="C959" s="19"/>
      <c r="D959" s="19"/>
      <c r="E959" s="19"/>
      <c r="F959" s="19"/>
      <c r="G959" s="19"/>
      <c r="H959" s="19"/>
      <c r="I959" s="19"/>
      <c r="J959" s="19"/>
      <c r="K959" s="19"/>
      <c r="L959" s="19"/>
      <c r="M959" s="19"/>
    </row>
    <row r="960" spans="1:13" ht="15.75" customHeight="1" x14ac:dyDescent="0.2">
      <c r="A960" s="19"/>
      <c r="B960" s="19"/>
      <c r="C960" s="19"/>
      <c r="D960" s="19"/>
      <c r="E960" s="19"/>
      <c r="F960" s="19"/>
      <c r="G960" s="19"/>
      <c r="H960" s="19"/>
      <c r="I960" s="19"/>
      <c r="J960" s="19"/>
      <c r="K960" s="19"/>
      <c r="L960" s="19"/>
      <c r="M960" s="19"/>
    </row>
    <row r="961" spans="1:13" ht="15.75" customHeight="1" x14ac:dyDescent="0.2">
      <c r="A961" s="19"/>
      <c r="B961" s="19"/>
      <c r="C961" s="19"/>
      <c r="D961" s="19"/>
      <c r="E961" s="19"/>
      <c r="F961" s="19"/>
      <c r="G961" s="19"/>
      <c r="H961" s="19"/>
      <c r="I961" s="19"/>
      <c r="J961" s="19"/>
      <c r="K961" s="19"/>
      <c r="L961" s="19"/>
      <c r="M961" s="19"/>
    </row>
    <row r="962" spans="1:13" ht="15.75" customHeight="1" x14ac:dyDescent="0.2">
      <c r="A962" s="19"/>
      <c r="B962" s="19"/>
      <c r="C962" s="19"/>
      <c r="D962" s="19"/>
      <c r="E962" s="19"/>
      <c r="F962" s="19"/>
      <c r="G962" s="19"/>
      <c r="H962" s="19"/>
      <c r="I962" s="19"/>
      <c r="J962" s="19"/>
      <c r="K962" s="19"/>
      <c r="L962" s="19"/>
      <c r="M962" s="19"/>
    </row>
    <row r="963" spans="1:13" ht="15.75" customHeight="1" x14ac:dyDescent="0.2">
      <c r="A963" s="19"/>
      <c r="B963" s="19"/>
      <c r="C963" s="19"/>
      <c r="D963" s="19"/>
      <c r="E963" s="19"/>
      <c r="F963" s="19"/>
      <c r="G963" s="19"/>
      <c r="H963" s="19"/>
      <c r="I963" s="19"/>
      <c r="J963" s="19"/>
      <c r="K963" s="19"/>
      <c r="L963" s="19"/>
      <c r="M963" s="19"/>
    </row>
    <row r="964" spans="1:13" ht="15.75" customHeight="1" x14ac:dyDescent="0.2">
      <c r="A964" s="19"/>
      <c r="B964" s="19"/>
      <c r="C964" s="19"/>
      <c r="D964" s="19"/>
      <c r="E964" s="19"/>
      <c r="F964" s="19"/>
      <c r="G964" s="19"/>
      <c r="H964" s="19"/>
      <c r="I964" s="19"/>
      <c r="J964" s="19"/>
      <c r="K964" s="19"/>
      <c r="L964" s="19"/>
      <c r="M964" s="19"/>
    </row>
    <row r="965" spans="1:13" ht="15.75" customHeight="1" x14ac:dyDescent="0.2">
      <c r="A965" s="19"/>
      <c r="B965" s="19"/>
      <c r="C965" s="19"/>
      <c r="D965" s="19"/>
      <c r="E965" s="19"/>
      <c r="F965" s="19"/>
      <c r="G965" s="19"/>
      <c r="H965" s="19"/>
      <c r="I965" s="19"/>
      <c r="J965" s="19"/>
      <c r="K965" s="19"/>
      <c r="L965" s="19"/>
      <c r="M965" s="19"/>
    </row>
    <row r="966" spans="1:13" ht="15.75" customHeight="1" x14ac:dyDescent="0.2">
      <c r="A966" s="19"/>
      <c r="B966" s="19"/>
      <c r="C966" s="19"/>
      <c r="D966" s="19"/>
      <c r="E966" s="19"/>
      <c r="F966" s="19"/>
      <c r="G966" s="19"/>
      <c r="H966" s="19"/>
      <c r="I966" s="19"/>
      <c r="J966" s="19"/>
      <c r="K966" s="19"/>
      <c r="L966" s="19"/>
      <c r="M966" s="19"/>
    </row>
    <row r="967" spans="1:13" ht="15.75" customHeight="1" x14ac:dyDescent="0.2">
      <c r="A967" s="19"/>
      <c r="B967" s="19"/>
      <c r="C967" s="19"/>
      <c r="D967" s="19"/>
      <c r="E967" s="19"/>
      <c r="F967" s="19"/>
      <c r="G967" s="19"/>
      <c r="H967" s="19"/>
      <c r="I967" s="19"/>
      <c r="J967" s="19"/>
      <c r="K967" s="19"/>
      <c r="L967" s="19"/>
      <c r="M967" s="19"/>
    </row>
    <row r="968" spans="1:13" ht="15.75" customHeight="1" x14ac:dyDescent="0.2">
      <c r="A968" s="19"/>
      <c r="B968" s="19"/>
      <c r="C968" s="19"/>
      <c r="D968" s="19"/>
      <c r="E968" s="19"/>
      <c r="F968" s="19"/>
      <c r="G968" s="19"/>
      <c r="H968" s="19"/>
      <c r="I968" s="19"/>
      <c r="J968" s="19"/>
      <c r="K968" s="19"/>
      <c r="L968" s="19"/>
      <c r="M968" s="19"/>
    </row>
    <row r="969" spans="1:13" ht="15.75" customHeight="1" x14ac:dyDescent="0.2">
      <c r="A969" s="19"/>
      <c r="B969" s="19"/>
      <c r="C969" s="19"/>
      <c r="D969" s="19"/>
      <c r="E969" s="19"/>
      <c r="F969" s="19"/>
      <c r="G969" s="19"/>
      <c r="H969" s="19"/>
      <c r="I969" s="19"/>
      <c r="J969" s="19"/>
      <c r="K969" s="19"/>
      <c r="L969" s="19"/>
      <c r="M969" s="19"/>
    </row>
    <row r="970" spans="1:13" ht="15.75" customHeight="1" x14ac:dyDescent="0.2">
      <c r="A970" s="19"/>
      <c r="B970" s="19"/>
      <c r="C970" s="19"/>
      <c r="D970" s="19"/>
      <c r="E970" s="19"/>
      <c r="F970" s="19"/>
      <c r="G970" s="19"/>
      <c r="H970" s="19"/>
      <c r="I970" s="19"/>
      <c r="J970" s="19"/>
      <c r="K970" s="19"/>
      <c r="L970" s="19"/>
      <c r="M970" s="19"/>
    </row>
    <row r="971" spans="1:13" ht="15.75" customHeight="1" x14ac:dyDescent="0.2">
      <c r="A971" s="19"/>
      <c r="B971" s="19"/>
      <c r="C971" s="19"/>
      <c r="D971" s="19"/>
      <c r="E971" s="19"/>
      <c r="F971" s="19"/>
      <c r="G971" s="19"/>
      <c r="H971" s="19"/>
      <c r="I971" s="19"/>
      <c r="J971" s="19"/>
      <c r="K971" s="19"/>
      <c r="L971" s="19"/>
      <c r="M971" s="19"/>
    </row>
    <row r="972" spans="1:13" ht="15.75" customHeight="1" x14ac:dyDescent="0.2">
      <c r="A972" s="19"/>
      <c r="B972" s="19"/>
      <c r="C972" s="19"/>
      <c r="D972" s="19"/>
      <c r="E972" s="19"/>
      <c r="F972" s="19"/>
      <c r="G972" s="19"/>
      <c r="H972" s="19"/>
      <c r="I972" s="19"/>
      <c r="J972" s="19"/>
      <c r="K972" s="19"/>
      <c r="L972" s="19"/>
      <c r="M972" s="19"/>
    </row>
    <row r="973" spans="1:13" ht="15.75" customHeight="1" x14ac:dyDescent="0.2">
      <c r="A973" s="19"/>
      <c r="B973" s="19"/>
      <c r="C973" s="19"/>
      <c r="D973" s="19"/>
      <c r="E973" s="19"/>
      <c r="F973" s="19"/>
      <c r="G973" s="19"/>
      <c r="H973" s="19"/>
      <c r="I973" s="19"/>
      <c r="J973" s="19"/>
      <c r="K973" s="19"/>
      <c r="L973" s="19"/>
      <c r="M973" s="19"/>
    </row>
    <row r="974" spans="1:13" ht="15.75" customHeight="1" x14ac:dyDescent="0.2">
      <c r="A974" s="19"/>
      <c r="B974" s="19"/>
      <c r="C974" s="19"/>
      <c r="D974" s="19"/>
      <c r="E974" s="19"/>
      <c r="F974" s="19"/>
      <c r="G974" s="19"/>
      <c r="H974" s="19"/>
      <c r="I974" s="19"/>
      <c r="J974" s="19"/>
      <c r="K974" s="19"/>
      <c r="L974" s="19"/>
      <c r="M974" s="19"/>
    </row>
    <row r="975" spans="1:13" ht="15.75" customHeight="1" x14ac:dyDescent="0.2">
      <c r="A975" s="19"/>
      <c r="B975" s="19"/>
      <c r="C975" s="19"/>
      <c r="D975" s="19"/>
      <c r="E975" s="19"/>
      <c r="F975" s="19"/>
      <c r="G975" s="19"/>
      <c r="H975" s="19"/>
      <c r="I975" s="19"/>
      <c r="J975" s="19"/>
      <c r="K975" s="19"/>
      <c r="L975" s="19"/>
      <c r="M975" s="19"/>
    </row>
    <row r="976" spans="1:13" ht="15.75" customHeight="1" x14ac:dyDescent="0.2">
      <c r="A976" s="19"/>
      <c r="B976" s="19"/>
      <c r="C976" s="19"/>
      <c r="D976" s="19"/>
      <c r="E976" s="19"/>
      <c r="F976" s="19"/>
      <c r="G976" s="19"/>
      <c r="H976" s="19"/>
      <c r="I976" s="19"/>
      <c r="J976" s="19"/>
      <c r="K976" s="19"/>
      <c r="L976" s="19"/>
      <c r="M976" s="19"/>
    </row>
    <row r="977" spans="1:13" ht="15.75" customHeight="1" x14ac:dyDescent="0.2">
      <c r="A977" s="19"/>
      <c r="B977" s="19"/>
      <c r="C977" s="19"/>
      <c r="D977" s="19"/>
      <c r="E977" s="19"/>
      <c r="F977" s="19"/>
      <c r="G977" s="19"/>
      <c r="H977" s="19"/>
      <c r="I977" s="19"/>
      <c r="J977" s="19"/>
      <c r="K977" s="19"/>
      <c r="L977" s="19"/>
      <c r="M977" s="19"/>
    </row>
    <row r="978" spans="1:13" ht="15.75" customHeight="1" x14ac:dyDescent="0.2">
      <c r="A978" s="19"/>
      <c r="B978" s="19"/>
      <c r="C978" s="19"/>
      <c r="D978" s="19"/>
      <c r="E978" s="19"/>
      <c r="F978" s="19"/>
      <c r="G978" s="19"/>
      <c r="H978" s="19"/>
      <c r="I978" s="19"/>
      <c r="J978" s="19"/>
      <c r="K978" s="19"/>
      <c r="L978" s="19"/>
      <c r="M978" s="19"/>
    </row>
    <row r="979" spans="1:13" ht="15.75" customHeight="1" x14ac:dyDescent="0.2">
      <c r="A979" s="19"/>
      <c r="B979" s="19"/>
      <c r="C979" s="19"/>
      <c r="D979" s="19"/>
      <c r="E979" s="19"/>
      <c r="F979" s="19"/>
      <c r="G979" s="19"/>
      <c r="H979" s="19"/>
      <c r="I979" s="19"/>
      <c r="J979" s="19"/>
      <c r="K979" s="19"/>
      <c r="L979" s="19"/>
      <c r="M979" s="19"/>
    </row>
    <row r="980" spans="1:13" ht="15.75" customHeight="1" x14ac:dyDescent="0.2">
      <c r="A980" s="19"/>
      <c r="B980" s="19"/>
      <c r="C980" s="19"/>
      <c r="D980" s="19"/>
      <c r="E980" s="19"/>
      <c r="F980" s="19"/>
      <c r="G980" s="19"/>
      <c r="H980" s="19"/>
      <c r="I980" s="19"/>
      <c r="J980" s="19"/>
      <c r="K980" s="19"/>
      <c r="L980" s="19"/>
      <c r="M980" s="19"/>
    </row>
    <row r="981" spans="1:13" ht="15.75" customHeight="1" x14ac:dyDescent="0.2">
      <c r="A981" s="19"/>
      <c r="B981" s="19"/>
      <c r="C981" s="19"/>
      <c r="D981" s="19"/>
      <c r="E981" s="19"/>
      <c r="F981" s="19"/>
      <c r="G981" s="19"/>
      <c r="H981" s="19"/>
      <c r="I981" s="19"/>
      <c r="J981" s="19"/>
      <c r="K981" s="19"/>
      <c r="L981" s="19"/>
      <c r="M981" s="19"/>
    </row>
    <row r="982" spans="1:13" ht="15.75" customHeight="1" x14ac:dyDescent="0.2">
      <c r="A982" s="19"/>
      <c r="B982" s="19"/>
      <c r="C982" s="19"/>
      <c r="D982" s="19"/>
      <c r="E982" s="19"/>
      <c r="F982" s="19"/>
      <c r="G982" s="19"/>
      <c r="H982" s="19"/>
      <c r="I982" s="19"/>
      <c r="J982" s="19"/>
      <c r="K982" s="19"/>
      <c r="L982" s="19"/>
      <c r="M982" s="19"/>
    </row>
    <row r="983" spans="1:13" ht="15.75" customHeight="1" x14ac:dyDescent="0.2">
      <c r="A983" s="19"/>
      <c r="B983" s="19"/>
      <c r="C983" s="19"/>
      <c r="D983" s="19"/>
      <c r="E983" s="19"/>
      <c r="F983" s="19"/>
      <c r="G983" s="19"/>
      <c r="H983" s="19"/>
      <c r="I983" s="19"/>
      <c r="J983" s="19"/>
      <c r="K983" s="19"/>
      <c r="L983" s="19"/>
      <c r="M983" s="19"/>
    </row>
    <row r="984" spans="1:13" ht="15.75" customHeight="1" x14ac:dyDescent="0.2">
      <c r="A984" s="19"/>
      <c r="B984" s="19"/>
      <c r="C984" s="19"/>
      <c r="D984" s="19"/>
      <c r="E984" s="19"/>
      <c r="F984" s="19"/>
      <c r="G984" s="19"/>
      <c r="H984" s="19"/>
      <c r="I984" s="19"/>
      <c r="J984" s="19"/>
      <c r="K984" s="19"/>
      <c r="L984" s="19"/>
      <c r="M984" s="19"/>
    </row>
    <row r="985" spans="1:13" ht="15.75" customHeight="1" x14ac:dyDescent="0.2">
      <c r="A985" s="19"/>
      <c r="B985" s="19"/>
      <c r="C985" s="19"/>
      <c r="D985" s="19"/>
      <c r="E985" s="19"/>
      <c r="F985" s="19"/>
      <c r="G985" s="19"/>
      <c r="H985" s="19"/>
      <c r="I985" s="19"/>
      <c r="J985" s="19"/>
      <c r="K985" s="19"/>
      <c r="L985" s="19"/>
      <c r="M985" s="19"/>
    </row>
    <row r="986" spans="1:13" ht="15.75" customHeight="1" x14ac:dyDescent="0.2">
      <c r="A986" s="19"/>
      <c r="B986" s="19"/>
      <c r="C986" s="19"/>
      <c r="D986" s="19"/>
      <c r="E986" s="19"/>
      <c r="F986" s="19"/>
      <c r="G986" s="19"/>
      <c r="H986" s="19"/>
      <c r="I986" s="19"/>
      <c r="J986" s="19"/>
      <c r="K986" s="19"/>
      <c r="L986" s="19"/>
      <c r="M986" s="19"/>
    </row>
    <row r="987" spans="1:13" ht="15.75" customHeight="1" x14ac:dyDescent="0.2">
      <c r="A987" s="19"/>
      <c r="B987" s="19"/>
      <c r="C987" s="19"/>
      <c r="D987" s="19"/>
      <c r="E987" s="19"/>
      <c r="F987" s="19"/>
      <c r="G987" s="19"/>
      <c r="H987" s="19"/>
      <c r="I987" s="19"/>
      <c r="J987" s="19"/>
      <c r="K987" s="19"/>
      <c r="L987" s="19"/>
      <c r="M987" s="19"/>
    </row>
    <row r="988" spans="1:13" ht="15.75" customHeight="1" x14ac:dyDescent="0.2">
      <c r="A988" s="19"/>
      <c r="B988" s="19"/>
      <c r="C988" s="19"/>
      <c r="D988" s="19"/>
      <c r="E988" s="19"/>
      <c r="F988" s="19"/>
      <c r="G988" s="19"/>
      <c r="H988" s="19"/>
      <c r="I988" s="19"/>
      <c r="J988" s="19"/>
      <c r="K988" s="19"/>
      <c r="L988" s="19"/>
      <c r="M988" s="19"/>
    </row>
    <row r="989" spans="1:13" ht="15.75" customHeight="1" x14ac:dyDescent="0.2">
      <c r="A989" s="19"/>
      <c r="B989" s="19"/>
      <c r="C989" s="19"/>
      <c r="D989" s="19"/>
      <c r="E989" s="19"/>
      <c r="F989" s="19"/>
      <c r="G989" s="19"/>
      <c r="H989" s="19"/>
      <c r="I989" s="19"/>
      <c r="J989" s="19"/>
      <c r="K989" s="19"/>
      <c r="L989" s="19"/>
      <c r="M989" s="19"/>
    </row>
    <row r="990" spans="1:13" ht="15.75" customHeight="1" x14ac:dyDescent="0.2">
      <c r="A990" s="19"/>
      <c r="B990" s="19"/>
      <c r="C990" s="19"/>
      <c r="D990" s="19"/>
      <c r="E990" s="19"/>
      <c r="F990" s="19"/>
      <c r="G990" s="19"/>
      <c r="H990" s="19"/>
      <c r="I990" s="19"/>
      <c r="J990" s="19"/>
      <c r="K990" s="19"/>
      <c r="L990" s="19"/>
      <c r="M990" s="19"/>
    </row>
    <row r="991" spans="1:13" ht="15.75" customHeight="1" x14ac:dyDescent="0.2">
      <c r="A991" s="19"/>
      <c r="B991" s="19"/>
      <c r="C991" s="19"/>
      <c r="D991" s="19"/>
      <c r="E991" s="19"/>
      <c r="F991" s="19"/>
      <c r="G991" s="19"/>
      <c r="H991" s="19"/>
      <c r="I991" s="19"/>
      <c r="J991" s="19"/>
      <c r="K991" s="19"/>
      <c r="L991" s="19"/>
      <c r="M991" s="19"/>
    </row>
    <row r="992" spans="1:13" ht="15.75" customHeight="1" x14ac:dyDescent="0.2">
      <c r="A992" s="19"/>
      <c r="B992" s="19"/>
      <c r="C992" s="19"/>
      <c r="D992" s="19"/>
      <c r="E992" s="19"/>
      <c r="F992" s="19"/>
      <c r="G992" s="19"/>
      <c r="H992" s="19"/>
      <c r="I992" s="19"/>
      <c r="J992" s="19"/>
      <c r="K992" s="19"/>
      <c r="L992" s="19"/>
      <c r="M992" s="19"/>
    </row>
    <row r="993" spans="1:13" ht="15.75" customHeight="1" x14ac:dyDescent="0.2">
      <c r="A993" s="19"/>
      <c r="B993" s="19"/>
      <c r="C993" s="19"/>
      <c r="D993" s="19"/>
      <c r="E993" s="19"/>
      <c r="F993" s="19"/>
      <c r="G993" s="19"/>
      <c r="H993" s="19"/>
      <c r="I993" s="19"/>
      <c r="J993" s="19"/>
      <c r="K993" s="19"/>
      <c r="L993" s="19"/>
      <c r="M993" s="19"/>
    </row>
    <row r="994" spans="1:13" ht="15.75" customHeight="1" x14ac:dyDescent="0.2">
      <c r="A994" s="19"/>
      <c r="B994" s="19"/>
      <c r="C994" s="19"/>
      <c r="D994" s="19"/>
      <c r="E994" s="19"/>
      <c r="F994" s="19"/>
      <c r="G994" s="19"/>
      <c r="H994" s="19"/>
      <c r="I994" s="19"/>
      <c r="J994" s="19"/>
      <c r="K994" s="19"/>
      <c r="L994" s="19"/>
      <c r="M994" s="19"/>
    </row>
    <row r="995" spans="1:13" ht="15.75" customHeight="1" x14ac:dyDescent="0.2">
      <c r="A995" s="19"/>
      <c r="B995" s="19"/>
      <c r="C995" s="19"/>
      <c r="D995" s="19"/>
      <c r="E995" s="19"/>
      <c r="F995" s="19"/>
      <c r="G995" s="19"/>
      <c r="H995" s="19"/>
      <c r="I995" s="19"/>
      <c r="J995" s="19"/>
      <c r="K995" s="19"/>
      <c r="L995" s="19"/>
      <c r="M995" s="19"/>
    </row>
    <row r="996" spans="1:13" ht="15.75" customHeight="1" x14ac:dyDescent="0.2">
      <c r="A996" s="19"/>
      <c r="B996" s="19"/>
      <c r="C996" s="19"/>
      <c r="D996" s="19"/>
      <c r="E996" s="19"/>
      <c r="F996" s="19"/>
      <c r="G996" s="19"/>
      <c r="H996" s="19"/>
      <c r="I996" s="19"/>
      <c r="J996" s="19"/>
      <c r="K996" s="19"/>
      <c r="L996" s="19"/>
      <c r="M996" s="19"/>
    </row>
    <row r="997" spans="1:13" ht="15.75" customHeight="1" x14ac:dyDescent="0.2">
      <c r="A997" s="19"/>
      <c r="B997" s="19"/>
      <c r="C997" s="19"/>
      <c r="D997" s="19"/>
      <c r="E997" s="19"/>
      <c r="F997" s="19"/>
      <c r="G997" s="19"/>
      <c r="H997" s="19"/>
      <c r="I997" s="19"/>
      <c r="J997" s="19"/>
      <c r="K997" s="19"/>
      <c r="L997" s="19"/>
      <c r="M997" s="19"/>
    </row>
  </sheetData>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U729"/>
  <sheetViews>
    <sheetView topLeftCell="H1" zoomScale="85" zoomScaleNormal="85" workbookViewId="0">
      <selection activeCell="H1" sqref="A1:XFD1048576"/>
    </sheetView>
  </sheetViews>
  <sheetFormatPr baseColWidth="10" defaultColWidth="14.42578125" defaultRowHeight="15" customHeight="1" x14ac:dyDescent="0.2"/>
  <cols>
    <col min="1" max="1" width="5.85546875" style="8" customWidth="1"/>
    <col min="2" max="2" width="6.7109375" style="8" customWidth="1"/>
    <col min="3" max="3" width="16.28515625" style="8" customWidth="1"/>
    <col min="4" max="4" width="7" style="8" customWidth="1"/>
    <col min="5" max="5" width="13.5703125" style="8" customWidth="1"/>
    <col min="6" max="6" width="12.7109375" style="8" customWidth="1"/>
    <col min="7" max="7" width="17" style="8" customWidth="1"/>
    <col min="8" max="8" width="13.7109375" style="8" customWidth="1"/>
    <col min="9" max="9" width="7.28515625" style="8" customWidth="1"/>
    <col min="10" max="10" width="9" style="8" customWidth="1"/>
    <col min="11" max="11" width="20.140625" style="8" customWidth="1"/>
    <col min="12" max="12" width="9" style="8" customWidth="1"/>
    <col min="13" max="13" width="13.42578125" style="8" customWidth="1"/>
    <col min="14" max="14" width="7" style="8" customWidth="1"/>
    <col min="15" max="15" width="26.42578125" style="8" customWidth="1"/>
    <col min="16" max="20" width="10.7109375" style="8" customWidth="1"/>
    <col min="21" max="21" width="28.85546875" style="8" customWidth="1"/>
    <col min="22" max="16384" width="14.42578125" style="8"/>
  </cols>
  <sheetData>
    <row r="1" spans="1:21" ht="15" customHeight="1" x14ac:dyDescent="0.2">
      <c r="A1" s="20" t="s">
        <v>864</v>
      </c>
      <c r="C1" s="20"/>
      <c r="D1" s="20"/>
    </row>
    <row r="2" spans="1:21" ht="127.5" x14ac:dyDescent="0.2">
      <c r="A2" s="33" t="s">
        <v>55</v>
      </c>
      <c r="B2" s="33" t="s">
        <v>753</v>
      </c>
      <c r="C2" s="33" t="s">
        <v>781</v>
      </c>
      <c r="D2" s="33" t="s">
        <v>110</v>
      </c>
      <c r="E2" s="33" t="s">
        <v>850</v>
      </c>
      <c r="F2" s="32" t="s">
        <v>429</v>
      </c>
      <c r="G2" s="32" t="s">
        <v>150</v>
      </c>
      <c r="H2" s="32" t="s">
        <v>813</v>
      </c>
      <c r="I2" s="33" t="s">
        <v>815</v>
      </c>
      <c r="J2" s="33" t="s">
        <v>865</v>
      </c>
      <c r="K2" s="33" t="s">
        <v>866</v>
      </c>
      <c r="L2" s="33" t="s">
        <v>867</v>
      </c>
      <c r="M2" s="33" t="s">
        <v>868</v>
      </c>
      <c r="N2" s="33" t="s">
        <v>869</v>
      </c>
      <c r="O2" s="33" t="s">
        <v>816</v>
      </c>
      <c r="P2" s="107" t="s">
        <v>2447</v>
      </c>
      <c r="Q2" s="107" t="s">
        <v>2448</v>
      </c>
      <c r="R2" s="107" t="s">
        <v>2449</v>
      </c>
      <c r="S2" s="109" t="s">
        <v>2450</v>
      </c>
      <c r="T2" s="109" t="s">
        <v>2436</v>
      </c>
      <c r="U2" s="106" t="s">
        <v>2404</v>
      </c>
    </row>
    <row r="3" spans="1:21" ht="12.75" x14ac:dyDescent="0.2">
      <c r="A3" s="22" t="s">
        <v>72</v>
      </c>
      <c r="B3" s="162">
        <v>2022</v>
      </c>
      <c r="C3" s="163" t="s">
        <v>583</v>
      </c>
      <c r="D3" s="164" t="s">
        <v>114</v>
      </c>
      <c r="E3" s="165" t="s">
        <v>1459</v>
      </c>
      <c r="F3" s="162" t="s">
        <v>431</v>
      </c>
      <c r="G3" s="162" t="s">
        <v>160</v>
      </c>
      <c r="H3" s="22" t="s">
        <v>683</v>
      </c>
      <c r="I3" s="22" t="s">
        <v>1178</v>
      </c>
      <c r="J3" s="165" t="s">
        <v>995</v>
      </c>
      <c r="K3" s="166" t="s">
        <v>1226</v>
      </c>
      <c r="L3" s="167">
        <v>29.333333333333332</v>
      </c>
      <c r="M3" s="168" t="s">
        <v>1874</v>
      </c>
      <c r="N3" s="169" t="s">
        <v>1178</v>
      </c>
      <c r="O3" s="145" t="s">
        <v>1894</v>
      </c>
      <c r="P3" s="170">
        <v>44</v>
      </c>
      <c r="Q3" s="170" t="s">
        <v>1177</v>
      </c>
      <c r="R3" s="170" t="s">
        <v>1177</v>
      </c>
      <c r="S3" s="171" t="str">
        <f>IF(P3/L3&lt;0.9,"X",IF(P3/L3&gt;1.5,"X",""))</f>
        <v/>
      </c>
      <c r="T3" s="171" t="str">
        <f>IF(OR(Q3="N",R3="N",Q3="",R3=""),"X","")</f>
        <v/>
      </c>
      <c r="U3" s="172"/>
    </row>
    <row r="4" spans="1:21" ht="12.75" x14ac:dyDescent="0.2">
      <c r="A4" s="22" t="s">
        <v>72</v>
      </c>
      <c r="B4" s="162">
        <v>2022</v>
      </c>
      <c r="C4" s="163" t="s">
        <v>583</v>
      </c>
      <c r="D4" s="164" t="s">
        <v>114</v>
      </c>
      <c r="E4" s="165" t="s">
        <v>1459</v>
      </c>
      <c r="F4" s="162" t="s">
        <v>431</v>
      </c>
      <c r="G4" s="162" t="s">
        <v>160</v>
      </c>
      <c r="H4" s="22" t="s">
        <v>683</v>
      </c>
      <c r="I4" s="22" t="s">
        <v>1178</v>
      </c>
      <c r="J4" s="165" t="s">
        <v>995</v>
      </c>
      <c r="K4" s="166" t="s">
        <v>948</v>
      </c>
      <c r="L4" s="167">
        <v>36.333333333333336</v>
      </c>
      <c r="M4" s="168" t="s">
        <v>1874</v>
      </c>
      <c r="N4" s="169" t="s">
        <v>1178</v>
      </c>
      <c r="O4" s="145" t="s">
        <v>1894</v>
      </c>
      <c r="P4" s="170">
        <v>51</v>
      </c>
      <c r="Q4" s="170" t="s">
        <v>1177</v>
      </c>
      <c r="R4" s="170" t="s">
        <v>1177</v>
      </c>
      <c r="S4" s="171" t="str">
        <f>IF(P4/L4&lt;0.9,"X",IF(P4/L4&gt;1.5,"X",""))</f>
        <v/>
      </c>
      <c r="T4" s="171" t="str">
        <f>IF(OR(Q4="N",R4="N",Q4="",R4=""),"X","")</f>
        <v/>
      </c>
      <c r="U4" s="172"/>
    </row>
    <row r="5" spans="1:21" ht="12.75" x14ac:dyDescent="0.2">
      <c r="A5" s="22" t="s">
        <v>72</v>
      </c>
      <c r="B5" s="162">
        <v>2022</v>
      </c>
      <c r="C5" s="163" t="s">
        <v>583</v>
      </c>
      <c r="D5" s="164" t="s">
        <v>114</v>
      </c>
      <c r="E5" s="165" t="s">
        <v>1459</v>
      </c>
      <c r="F5" s="162" t="s">
        <v>431</v>
      </c>
      <c r="G5" s="162" t="s">
        <v>160</v>
      </c>
      <c r="H5" s="22" t="s">
        <v>683</v>
      </c>
      <c r="I5" s="22" t="s">
        <v>1178</v>
      </c>
      <c r="J5" s="165" t="s">
        <v>995</v>
      </c>
      <c r="K5" s="166" t="s">
        <v>961</v>
      </c>
      <c r="L5" s="167">
        <v>158</v>
      </c>
      <c r="M5" s="168" t="s">
        <v>1874</v>
      </c>
      <c r="N5" s="169" t="s">
        <v>1178</v>
      </c>
      <c r="O5" s="145" t="s">
        <v>1894</v>
      </c>
      <c r="P5" s="170">
        <v>126</v>
      </c>
      <c r="Q5" s="170" t="s">
        <v>1177</v>
      </c>
      <c r="R5" s="170" t="s">
        <v>1177</v>
      </c>
      <c r="S5" s="171" t="str">
        <f t="shared" ref="S5:S6" si="0">IF(P5/L5&lt;0.9,"X",IF(P5/L5&gt;1.5,"X",""))</f>
        <v>X</v>
      </c>
      <c r="T5" s="171" t="str">
        <f t="shared" ref="T5:T6" si="1">IF(OR(Q5="N",R5="N",Q5="",R5=""),"X","")</f>
        <v/>
      </c>
      <c r="U5" s="172" t="s">
        <v>2811</v>
      </c>
    </row>
    <row r="6" spans="1:21" ht="12.75" x14ac:dyDescent="0.2">
      <c r="A6" s="22" t="s">
        <v>72</v>
      </c>
      <c r="B6" s="162">
        <v>2022</v>
      </c>
      <c r="C6" s="163" t="s">
        <v>583</v>
      </c>
      <c r="D6" s="164" t="s">
        <v>114</v>
      </c>
      <c r="E6" s="165" t="s">
        <v>1459</v>
      </c>
      <c r="F6" s="162" t="s">
        <v>431</v>
      </c>
      <c r="G6" s="162" t="s">
        <v>160</v>
      </c>
      <c r="H6" s="22" t="s">
        <v>683</v>
      </c>
      <c r="I6" s="22" t="s">
        <v>1178</v>
      </c>
      <c r="J6" s="165" t="s">
        <v>995</v>
      </c>
      <c r="K6" s="166" t="s">
        <v>969</v>
      </c>
      <c r="L6" s="167">
        <v>138.33333333333334</v>
      </c>
      <c r="M6" s="168" t="s">
        <v>1874</v>
      </c>
      <c r="N6" s="169" t="s">
        <v>1178</v>
      </c>
      <c r="O6" s="145" t="s">
        <v>1894</v>
      </c>
      <c r="P6" s="170">
        <v>176</v>
      </c>
      <c r="Q6" s="170" t="s">
        <v>1177</v>
      </c>
      <c r="R6" s="170" t="s">
        <v>1177</v>
      </c>
      <c r="S6" s="171" t="str">
        <f t="shared" si="0"/>
        <v/>
      </c>
      <c r="T6" s="171" t="str">
        <f t="shared" si="1"/>
        <v/>
      </c>
      <c r="U6" s="172" t="s">
        <v>2646</v>
      </c>
    </row>
    <row r="7" spans="1:21" ht="12.75" x14ac:dyDescent="0.2">
      <c r="A7" s="22" t="s">
        <v>72</v>
      </c>
      <c r="B7" s="162">
        <v>2022</v>
      </c>
      <c r="C7" s="163" t="s">
        <v>583</v>
      </c>
      <c r="D7" s="164" t="s">
        <v>114</v>
      </c>
      <c r="E7" s="165" t="s">
        <v>1459</v>
      </c>
      <c r="F7" s="162" t="s">
        <v>431</v>
      </c>
      <c r="G7" s="162" t="s">
        <v>160</v>
      </c>
      <c r="H7" s="22" t="s">
        <v>683</v>
      </c>
      <c r="I7" s="22" t="s">
        <v>1178</v>
      </c>
      <c r="J7" s="165" t="s">
        <v>995</v>
      </c>
      <c r="K7" s="166" t="s">
        <v>918</v>
      </c>
      <c r="L7" s="167">
        <v>108</v>
      </c>
      <c r="M7" s="168" t="s">
        <v>1874</v>
      </c>
      <c r="N7" s="169" t="s">
        <v>1178</v>
      </c>
      <c r="O7" s="145" t="s">
        <v>1894</v>
      </c>
      <c r="P7" s="170">
        <v>402</v>
      </c>
      <c r="Q7" s="170" t="s">
        <v>1177</v>
      </c>
      <c r="R7" s="170" t="s">
        <v>1177</v>
      </c>
      <c r="S7" s="171" t="str">
        <f t="shared" ref="S7:S33" si="2">IF(P7/L7&lt;0.9,"X",IF(P7/L7&gt;1.5,"X",""))</f>
        <v>X</v>
      </c>
      <c r="T7" s="171" t="str">
        <f t="shared" ref="T7:T33" si="3">IF(OR(Q7="N",R7="N",Q7="",R7=""),"X","")</f>
        <v/>
      </c>
      <c r="U7" s="172" t="s">
        <v>2811</v>
      </c>
    </row>
    <row r="8" spans="1:21" ht="12.75" x14ac:dyDescent="0.2">
      <c r="A8" s="22" t="s">
        <v>72</v>
      </c>
      <c r="B8" s="162">
        <v>2022</v>
      </c>
      <c r="C8" s="163" t="s">
        <v>583</v>
      </c>
      <c r="D8" s="164" t="s">
        <v>114</v>
      </c>
      <c r="E8" s="165" t="s">
        <v>1459</v>
      </c>
      <c r="F8" s="162" t="s">
        <v>431</v>
      </c>
      <c r="G8" s="162" t="s">
        <v>160</v>
      </c>
      <c r="H8" s="22" t="s">
        <v>683</v>
      </c>
      <c r="I8" s="22" t="s">
        <v>1178</v>
      </c>
      <c r="J8" s="165" t="s">
        <v>995</v>
      </c>
      <c r="K8" s="166" t="s">
        <v>998</v>
      </c>
      <c r="L8" s="167">
        <v>528.33333333333337</v>
      </c>
      <c r="M8" s="168" t="s">
        <v>1874</v>
      </c>
      <c r="N8" s="169" t="s">
        <v>1178</v>
      </c>
      <c r="O8" s="145" t="s">
        <v>1894</v>
      </c>
      <c r="P8" s="170">
        <v>132</v>
      </c>
      <c r="Q8" s="170" t="s">
        <v>1177</v>
      </c>
      <c r="R8" s="170" t="s">
        <v>1177</v>
      </c>
      <c r="S8" s="171" t="str">
        <f t="shared" si="2"/>
        <v>X</v>
      </c>
      <c r="T8" s="171" t="str">
        <f t="shared" si="3"/>
        <v/>
      </c>
      <c r="U8" s="172" t="s">
        <v>2811</v>
      </c>
    </row>
    <row r="9" spans="1:21" ht="12.75" x14ac:dyDescent="0.2">
      <c r="A9" s="22" t="s">
        <v>72</v>
      </c>
      <c r="B9" s="162">
        <v>2022</v>
      </c>
      <c r="C9" s="163" t="s">
        <v>583</v>
      </c>
      <c r="D9" s="164" t="s">
        <v>114</v>
      </c>
      <c r="E9" s="165" t="s">
        <v>1459</v>
      </c>
      <c r="F9" s="162" t="s">
        <v>431</v>
      </c>
      <c r="G9" s="162" t="s">
        <v>160</v>
      </c>
      <c r="H9" s="22" t="s">
        <v>683</v>
      </c>
      <c r="I9" s="22" t="s">
        <v>1178</v>
      </c>
      <c r="J9" s="165" t="s">
        <v>995</v>
      </c>
      <c r="K9" s="166" t="s">
        <v>920</v>
      </c>
      <c r="L9" s="167">
        <v>209.33333333333334</v>
      </c>
      <c r="M9" s="168" t="s">
        <v>1874</v>
      </c>
      <c r="N9" s="169" t="s">
        <v>1178</v>
      </c>
      <c r="O9" s="145" t="s">
        <v>1894</v>
      </c>
      <c r="P9" s="170">
        <v>160</v>
      </c>
      <c r="Q9" s="170" t="s">
        <v>1177</v>
      </c>
      <c r="R9" s="170" t="s">
        <v>1177</v>
      </c>
      <c r="S9" s="171" t="str">
        <f t="shared" si="2"/>
        <v>X</v>
      </c>
      <c r="T9" s="171" t="str">
        <f t="shared" si="3"/>
        <v/>
      </c>
      <c r="U9" s="172" t="s">
        <v>2811</v>
      </c>
    </row>
    <row r="10" spans="1:21" ht="12.75" x14ac:dyDescent="0.2">
      <c r="A10" s="22" t="s">
        <v>72</v>
      </c>
      <c r="B10" s="162">
        <v>2022</v>
      </c>
      <c r="C10" s="163" t="s">
        <v>583</v>
      </c>
      <c r="D10" s="164" t="s">
        <v>114</v>
      </c>
      <c r="E10" s="165" t="s">
        <v>1459</v>
      </c>
      <c r="F10" s="162" t="s">
        <v>431</v>
      </c>
      <c r="G10" s="162" t="s">
        <v>160</v>
      </c>
      <c r="H10" s="22" t="s">
        <v>683</v>
      </c>
      <c r="I10" s="22" t="s">
        <v>1178</v>
      </c>
      <c r="J10" s="165" t="s">
        <v>995</v>
      </c>
      <c r="K10" s="166" t="s">
        <v>1023</v>
      </c>
      <c r="L10" s="167">
        <v>171.66666666666666</v>
      </c>
      <c r="M10" s="168" t="s">
        <v>1874</v>
      </c>
      <c r="N10" s="169" t="s">
        <v>1178</v>
      </c>
      <c r="O10" s="145" t="s">
        <v>1894</v>
      </c>
      <c r="P10" s="170">
        <v>213</v>
      </c>
      <c r="Q10" s="170" t="s">
        <v>1177</v>
      </c>
      <c r="R10" s="170" t="s">
        <v>1177</v>
      </c>
      <c r="S10" s="171" t="str">
        <f t="shared" si="2"/>
        <v/>
      </c>
      <c r="T10" s="171" t="str">
        <f t="shared" si="3"/>
        <v/>
      </c>
      <c r="U10" s="172" t="s">
        <v>2646</v>
      </c>
    </row>
    <row r="11" spans="1:21" ht="12.75" x14ac:dyDescent="0.2">
      <c r="A11" s="22" t="s">
        <v>72</v>
      </c>
      <c r="B11" s="162">
        <v>2022</v>
      </c>
      <c r="C11" s="163" t="s">
        <v>583</v>
      </c>
      <c r="D11" s="164" t="s">
        <v>114</v>
      </c>
      <c r="E11" s="165" t="s">
        <v>1459</v>
      </c>
      <c r="F11" s="162" t="s">
        <v>431</v>
      </c>
      <c r="G11" s="162" t="s">
        <v>160</v>
      </c>
      <c r="H11" s="22" t="s">
        <v>683</v>
      </c>
      <c r="I11" s="22" t="s">
        <v>1178</v>
      </c>
      <c r="J11" s="165" t="s">
        <v>995</v>
      </c>
      <c r="K11" s="166" t="s">
        <v>930</v>
      </c>
      <c r="L11" s="167">
        <v>322</v>
      </c>
      <c r="M11" s="168" t="s">
        <v>1874</v>
      </c>
      <c r="N11" s="169" t="s">
        <v>1178</v>
      </c>
      <c r="O11" s="145" t="s">
        <v>1894</v>
      </c>
      <c r="P11" s="170">
        <v>219</v>
      </c>
      <c r="Q11" s="170" t="s">
        <v>1177</v>
      </c>
      <c r="R11" s="170" t="s">
        <v>1177</v>
      </c>
      <c r="S11" s="171" t="str">
        <f t="shared" si="2"/>
        <v>X</v>
      </c>
      <c r="T11" s="171" t="str">
        <f t="shared" si="3"/>
        <v/>
      </c>
      <c r="U11" s="172" t="s">
        <v>2811</v>
      </c>
    </row>
    <row r="12" spans="1:21" ht="12.75" x14ac:dyDescent="0.2">
      <c r="A12" s="22" t="s">
        <v>72</v>
      </c>
      <c r="B12" s="162">
        <v>2022</v>
      </c>
      <c r="C12" s="163" t="s">
        <v>583</v>
      </c>
      <c r="D12" s="164" t="s">
        <v>114</v>
      </c>
      <c r="E12" s="165" t="s">
        <v>1459</v>
      </c>
      <c r="F12" s="162" t="s">
        <v>431</v>
      </c>
      <c r="G12" s="162" t="s">
        <v>160</v>
      </c>
      <c r="H12" s="22" t="s">
        <v>683</v>
      </c>
      <c r="I12" s="22" t="s">
        <v>1178</v>
      </c>
      <c r="J12" s="165" t="s">
        <v>995</v>
      </c>
      <c r="K12" s="166" t="s">
        <v>1221</v>
      </c>
      <c r="L12" s="167">
        <v>612</v>
      </c>
      <c r="M12" s="168" t="s">
        <v>1874</v>
      </c>
      <c r="N12" s="169" t="s">
        <v>1178</v>
      </c>
      <c r="O12" s="145" t="s">
        <v>3072</v>
      </c>
      <c r="P12" s="170">
        <v>463</v>
      </c>
      <c r="Q12" s="170" t="s">
        <v>1177</v>
      </c>
      <c r="R12" s="170" t="s">
        <v>1177</v>
      </c>
      <c r="S12" s="171" t="str">
        <f t="shared" si="2"/>
        <v>X</v>
      </c>
      <c r="T12" s="171" t="str">
        <f t="shared" si="3"/>
        <v/>
      </c>
      <c r="U12" s="172" t="s">
        <v>2811</v>
      </c>
    </row>
    <row r="13" spans="1:21" ht="12.75" x14ac:dyDescent="0.2">
      <c r="A13" s="22" t="s">
        <v>72</v>
      </c>
      <c r="B13" s="162">
        <v>2022</v>
      </c>
      <c r="C13" s="163" t="s">
        <v>583</v>
      </c>
      <c r="D13" s="164" t="s">
        <v>114</v>
      </c>
      <c r="E13" s="165" t="s">
        <v>1446</v>
      </c>
      <c r="F13" s="162" t="s">
        <v>431</v>
      </c>
      <c r="G13" s="162" t="s">
        <v>160</v>
      </c>
      <c r="H13" s="22" t="s">
        <v>687</v>
      </c>
      <c r="I13" s="22" t="s">
        <v>1178</v>
      </c>
      <c r="J13" s="165" t="s">
        <v>1875</v>
      </c>
      <c r="K13" s="166" t="s">
        <v>1226</v>
      </c>
      <c r="L13" s="167">
        <v>124</v>
      </c>
      <c r="M13" s="168" t="s">
        <v>1874</v>
      </c>
      <c r="N13" s="169" t="s">
        <v>1178</v>
      </c>
      <c r="O13" s="145" t="s">
        <v>1895</v>
      </c>
      <c r="P13" s="170">
        <v>97</v>
      </c>
      <c r="Q13" s="170" t="s">
        <v>1177</v>
      </c>
      <c r="R13" s="170" t="s">
        <v>1177</v>
      </c>
      <c r="S13" s="171" t="str">
        <f t="shared" si="2"/>
        <v>X</v>
      </c>
      <c r="T13" s="171" t="str">
        <f t="shared" si="3"/>
        <v/>
      </c>
      <c r="U13" s="172" t="s">
        <v>2811</v>
      </c>
    </row>
    <row r="14" spans="1:21" ht="12.75" x14ac:dyDescent="0.2">
      <c r="A14" s="22" t="s">
        <v>72</v>
      </c>
      <c r="B14" s="162">
        <v>2022</v>
      </c>
      <c r="C14" s="163" t="s">
        <v>583</v>
      </c>
      <c r="D14" s="164" t="s">
        <v>114</v>
      </c>
      <c r="E14" s="165" t="s">
        <v>1446</v>
      </c>
      <c r="F14" s="162" t="s">
        <v>431</v>
      </c>
      <c r="G14" s="162" t="s">
        <v>160</v>
      </c>
      <c r="H14" s="22" t="s">
        <v>687</v>
      </c>
      <c r="I14" s="22" t="s">
        <v>1178</v>
      </c>
      <c r="J14" s="165" t="s">
        <v>1876</v>
      </c>
      <c r="K14" s="166" t="s">
        <v>948</v>
      </c>
      <c r="L14" s="167">
        <v>16</v>
      </c>
      <c r="M14" s="168" t="s">
        <v>1874</v>
      </c>
      <c r="N14" s="169" t="s">
        <v>1178</v>
      </c>
      <c r="O14" s="145" t="s">
        <v>1895</v>
      </c>
      <c r="P14" s="170">
        <v>6</v>
      </c>
      <c r="Q14" s="170" t="s">
        <v>1177</v>
      </c>
      <c r="R14" s="170" t="s">
        <v>1177</v>
      </c>
      <c r="S14" s="171" t="str">
        <f t="shared" si="2"/>
        <v>X</v>
      </c>
      <c r="T14" s="171" t="str">
        <f t="shared" si="3"/>
        <v/>
      </c>
      <c r="U14" s="172" t="s">
        <v>2811</v>
      </c>
    </row>
    <row r="15" spans="1:21" ht="12.75" x14ac:dyDescent="0.2">
      <c r="A15" s="22" t="s">
        <v>72</v>
      </c>
      <c r="B15" s="162">
        <v>2022</v>
      </c>
      <c r="C15" s="163" t="s">
        <v>583</v>
      </c>
      <c r="D15" s="164" t="s">
        <v>114</v>
      </c>
      <c r="E15" s="165" t="s">
        <v>1446</v>
      </c>
      <c r="F15" s="162" t="s">
        <v>431</v>
      </c>
      <c r="G15" s="162" t="s">
        <v>160</v>
      </c>
      <c r="H15" s="22" t="s">
        <v>687</v>
      </c>
      <c r="I15" s="22" t="s">
        <v>1178</v>
      </c>
      <c r="J15" s="165" t="s">
        <v>1875</v>
      </c>
      <c r="K15" s="166" t="s">
        <v>961</v>
      </c>
      <c r="L15" s="167">
        <v>121</v>
      </c>
      <c r="M15" s="168" t="s">
        <v>1874</v>
      </c>
      <c r="N15" s="169" t="s">
        <v>1178</v>
      </c>
      <c r="O15" s="145" t="s">
        <v>1895</v>
      </c>
      <c r="P15" s="170">
        <v>150</v>
      </c>
      <c r="Q15" s="170" t="s">
        <v>1177</v>
      </c>
      <c r="R15" s="170" t="s">
        <v>1177</v>
      </c>
      <c r="S15" s="171" t="str">
        <f t="shared" si="2"/>
        <v/>
      </c>
      <c r="T15" s="171" t="str">
        <f t="shared" si="3"/>
        <v/>
      </c>
      <c r="U15" s="172" t="s">
        <v>2646</v>
      </c>
    </row>
    <row r="16" spans="1:21" ht="12.75" x14ac:dyDescent="0.2">
      <c r="A16" s="22" t="s">
        <v>72</v>
      </c>
      <c r="B16" s="162">
        <v>2022</v>
      </c>
      <c r="C16" s="163" t="s">
        <v>583</v>
      </c>
      <c r="D16" s="164" t="s">
        <v>114</v>
      </c>
      <c r="E16" s="165" t="s">
        <v>1446</v>
      </c>
      <c r="F16" s="162" t="s">
        <v>431</v>
      </c>
      <c r="G16" s="162" t="s">
        <v>160</v>
      </c>
      <c r="H16" s="22" t="s">
        <v>687</v>
      </c>
      <c r="I16" s="22" t="s">
        <v>1178</v>
      </c>
      <c r="J16" s="165" t="s">
        <v>1875</v>
      </c>
      <c r="K16" s="166" t="s">
        <v>969</v>
      </c>
      <c r="L16" s="167">
        <v>98</v>
      </c>
      <c r="M16" s="168" t="s">
        <v>1874</v>
      </c>
      <c r="N16" s="169" t="s">
        <v>1178</v>
      </c>
      <c r="O16" s="145" t="s">
        <v>1895</v>
      </c>
      <c r="P16" s="170">
        <v>165</v>
      </c>
      <c r="Q16" s="170" t="s">
        <v>1177</v>
      </c>
      <c r="R16" s="170" t="s">
        <v>1177</v>
      </c>
      <c r="S16" s="171" t="str">
        <f t="shared" si="2"/>
        <v>X</v>
      </c>
      <c r="T16" s="171" t="str">
        <f t="shared" si="3"/>
        <v/>
      </c>
      <c r="U16" s="172" t="s">
        <v>2811</v>
      </c>
    </row>
    <row r="17" spans="1:21" ht="12.75" x14ac:dyDescent="0.2">
      <c r="A17" s="22" t="s">
        <v>72</v>
      </c>
      <c r="B17" s="162">
        <v>2022</v>
      </c>
      <c r="C17" s="163" t="s">
        <v>583</v>
      </c>
      <c r="D17" s="164" t="s">
        <v>114</v>
      </c>
      <c r="E17" s="165" t="s">
        <v>1446</v>
      </c>
      <c r="F17" s="162" t="s">
        <v>431</v>
      </c>
      <c r="G17" s="162" t="s">
        <v>160</v>
      </c>
      <c r="H17" s="22" t="s">
        <v>687</v>
      </c>
      <c r="I17" s="22" t="s">
        <v>1178</v>
      </c>
      <c r="J17" s="165" t="s">
        <v>1875</v>
      </c>
      <c r="K17" s="166" t="s">
        <v>918</v>
      </c>
      <c r="L17" s="167">
        <v>539</v>
      </c>
      <c r="M17" s="168" t="s">
        <v>1874</v>
      </c>
      <c r="N17" s="169" t="s">
        <v>1178</v>
      </c>
      <c r="O17" s="145" t="s">
        <v>1895</v>
      </c>
      <c r="P17" s="170">
        <v>360</v>
      </c>
      <c r="Q17" s="170" t="s">
        <v>1177</v>
      </c>
      <c r="R17" s="170" t="s">
        <v>1177</v>
      </c>
      <c r="S17" s="171" t="str">
        <f t="shared" si="2"/>
        <v>X</v>
      </c>
      <c r="T17" s="171" t="str">
        <f t="shared" si="3"/>
        <v/>
      </c>
      <c r="U17" s="172" t="s">
        <v>2811</v>
      </c>
    </row>
    <row r="18" spans="1:21" ht="12.75" x14ac:dyDescent="0.2">
      <c r="A18" s="22" t="s">
        <v>72</v>
      </c>
      <c r="B18" s="162">
        <v>2022</v>
      </c>
      <c r="C18" s="163" t="s">
        <v>583</v>
      </c>
      <c r="D18" s="164" t="s">
        <v>114</v>
      </c>
      <c r="E18" s="165" t="s">
        <v>1446</v>
      </c>
      <c r="F18" s="162" t="s">
        <v>431</v>
      </c>
      <c r="G18" s="162" t="s">
        <v>160</v>
      </c>
      <c r="H18" s="22" t="s">
        <v>687</v>
      </c>
      <c r="I18" s="22" t="s">
        <v>1178</v>
      </c>
      <c r="J18" s="165" t="s">
        <v>1875</v>
      </c>
      <c r="K18" s="166" t="s">
        <v>998</v>
      </c>
      <c r="L18" s="167">
        <v>105</v>
      </c>
      <c r="M18" s="168" t="s">
        <v>1874</v>
      </c>
      <c r="N18" s="169" t="s">
        <v>1178</v>
      </c>
      <c r="O18" s="145" t="s">
        <v>1895</v>
      </c>
      <c r="P18" s="170">
        <v>111</v>
      </c>
      <c r="Q18" s="170" t="s">
        <v>1177</v>
      </c>
      <c r="R18" s="170" t="s">
        <v>1177</v>
      </c>
      <c r="S18" s="171" t="str">
        <f t="shared" si="2"/>
        <v/>
      </c>
      <c r="T18" s="171" t="str">
        <f t="shared" si="3"/>
        <v/>
      </c>
      <c r="U18" s="172" t="s">
        <v>2646</v>
      </c>
    </row>
    <row r="19" spans="1:21" ht="12.75" x14ac:dyDescent="0.2">
      <c r="A19" s="22" t="s">
        <v>72</v>
      </c>
      <c r="B19" s="162">
        <v>2022</v>
      </c>
      <c r="C19" s="163" t="s">
        <v>583</v>
      </c>
      <c r="D19" s="164" t="s">
        <v>114</v>
      </c>
      <c r="E19" s="165" t="s">
        <v>1446</v>
      </c>
      <c r="F19" s="162" t="s">
        <v>431</v>
      </c>
      <c r="G19" s="162" t="s">
        <v>160</v>
      </c>
      <c r="H19" s="22" t="s">
        <v>687</v>
      </c>
      <c r="I19" s="22" t="s">
        <v>1178</v>
      </c>
      <c r="J19" s="165" t="s">
        <v>1875</v>
      </c>
      <c r="K19" s="166" t="s">
        <v>920</v>
      </c>
      <c r="L19" s="167">
        <v>240</v>
      </c>
      <c r="M19" s="168" t="s">
        <v>1874</v>
      </c>
      <c r="N19" s="169" t="s">
        <v>1178</v>
      </c>
      <c r="O19" s="145" t="s">
        <v>1895</v>
      </c>
      <c r="P19" s="170">
        <v>378</v>
      </c>
      <c r="Q19" s="170" t="s">
        <v>1177</v>
      </c>
      <c r="R19" s="170" t="s">
        <v>1177</v>
      </c>
      <c r="S19" s="171" t="str">
        <f t="shared" si="2"/>
        <v>X</v>
      </c>
      <c r="T19" s="171" t="str">
        <f t="shared" si="3"/>
        <v/>
      </c>
      <c r="U19" s="172" t="s">
        <v>2811</v>
      </c>
    </row>
    <row r="20" spans="1:21" ht="12.75" x14ac:dyDescent="0.2">
      <c r="A20" s="22" t="s">
        <v>72</v>
      </c>
      <c r="B20" s="162">
        <v>2022</v>
      </c>
      <c r="C20" s="163" t="s">
        <v>583</v>
      </c>
      <c r="D20" s="164" t="s">
        <v>114</v>
      </c>
      <c r="E20" s="165" t="s">
        <v>1446</v>
      </c>
      <c r="F20" s="162" t="s">
        <v>431</v>
      </c>
      <c r="G20" s="162" t="s">
        <v>160</v>
      </c>
      <c r="H20" s="22" t="s">
        <v>687</v>
      </c>
      <c r="I20" s="22" t="s">
        <v>1178</v>
      </c>
      <c r="J20" s="165" t="s">
        <v>1875</v>
      </c>
      <c r="K20" s="166" t="s">
        <v>1218</v>
      </c>
      <c r="L20" s="167">
        <v>135</v>
      </c>
      <c r="M20" s="168" t="s">
        <v>1874</v>
      </c>
      <c r="N20" s="169" t="s">
        <v>1178</v>
      </c>
      <c r="O20" s="145" t="s">
        <v>1895</v>
      </c>
      <c r="P20" s="170">
        <v>206</v>
      </c>
      <c r="Q20" s="170" t="s">
        <v>1177</v>
      </c>
      <c r="R20" s="170" t="s">
        <v>1177</v>
      </c>
      <c r="S20" s="171" t="str">
        <f t="shared" si="2"/>
        <v>X</v>
      </c>
      <c r="T20" s="171" t="str">
        <f t="shared" si="3"/>
        <v/>
      </c>
      <c r="U20" s="172" t="s">
        <v>2811</v>
      </c>
    </row>
    <row r="21" spans="1:21" ht="12.75" x14ac:dyDescent="0.2">
      <c r="A21" s="22" t="s">
        <v>72</v>
      </c>
      <c r="B21" s="162">
        <v>2022</v>
      </c>
      <c r="C21" s="163" t="s">
        <v>583</v>
      </c>
      <c r="D21" s="164" t="s">
        <v>114</v>
      </c>
      <c r="E21" s="165" t="s">
        <v>1446</v>
      </c>
      <c r="F21" s="162" t="s">
        <v>431</v>
      </c>
      <c r="G21" s="162" t="s">
        <v>160</v>
      </c>
      <c r="H21" s="22" t="s">
        <v>687</v>
      </c>
      <c r="I21" s="22" t="s">
        <v>1178</v>
      </c>
      <c r="J21" s="165" t="s">
        <v>1875</v>
      </c>
      <c r="K21" s="166" t="s">
        <v>1023</v>
      </c>
      <c r="L21" s="167">
        <v>146</v>
      </c>
      <c r="M21" s="168" t="s">
        <v>1874</v>
      </c>
      <c r="N21" s="169" t="s">
        <v>1178</v>
      </c>
      <c r="O21" s="145" t="s">
        <v>1895</v>
      </c>
      <c r="P21" s="170">
        <v>184</v>
      </c>
      <c r="Q21" s="170" t="s">
        <v>1177</v>
      </c>
      <c r="R21" s="170" t="s">
        <v>1177</v>
      </c>
      <c r="S21" s="171" t="str">
        <f t="shared" si="2"/>
        <v/>
      </c>
      <c r="T21" s="171" t="str">
        <f t="shared" si="3"/>
        <v/>
      </c>
      <c r="U21" s="172"/>
    </row>
    <row r="22" spans="1:21" ht="12.75" x14ac:dyDescent="0.2">
      <c r="A22" s="22" t="s">
        <v>72</v>
      </c>
      <c r="B22" s="162">
        <v>2022</v>
      </c>
      <c r="C22" s="163" t="s">
        <v>583</v>
      </c>
      <c r="D22" s="164" t="s">
        <v>114</v>
      </c>
      <c r="E22" s="165" t="s">
        <v>1446</v>
      </c>
      <c r="F22" s="162" t="s">
        <v>431</v>
      </c>
      <c r="G22" s="162" t="s">
        <v>160</v>
      </c>
      <c r="H22" s="22" t="s">
        <v>687</v>
      </c>
      <c r="I22" s="22" t="s">
        <v>1178</v>
      </c>
      <c r="J22" s="165" t="s">
        <v>1875</v>
      </c>
      <c r="K22" s="166" t="s">
        <v>930</v>
      </c>
      <c r="L22" s="167">
        <v>365</v>
      </c>
      <c r="M22" s="168" t="s">
        <v>1874</v>
      </c>
      <c r="N22" s="169" t="s">
        <v>1178</v>
      </c>
      <c r="O22" s="145" t="s">
        <v>1895</v>
      </c>
      <c r="P22" s="170">
        <v>437</v>
      </c>
      <c r="Q22" s="170" t="s">
        <v>1177</v>
      </c>
      <c r="R22" s="170" t="s">
        <v>1177</v>
      </c>
      <c r="S22" s="171" t="str">
        <f t="shared" si="2"/>
        <v/>
      </c>
      <c r="T22" s="171" t="str">
        <f t="shared" si="3"/>
        <v/>
      </c>
      <c r="U22" s="172"/>
    </row>
    <row r="23" spans="1:21" ht="12.75" x14ac:dyDescent="0.2">
      <c r="A23" s="22" t="s">
        <v>72</v>
      </c>
      <c r="B23" s="162">
        <v>2022</v>
      </c>
      <c r="C23" s="163" t="s">
        <v>583</v>
      </c>
      <c r="D23" s="164" t="s">
        <v>114</v>
      </c>
      <c r="E23" s="165" t="s">
        <v>1446</v>
      </c>
      <c r="F23" s="162" t="s">
        <v>431</v>
      </c>
      <c r="G23" s="162" t="s">
        <v>160</v>
      </c>
      <c r="H23" s="22" t="s">
        <v>687</v>
      </c>
      <c r="I23" s="22" t="s">
        <v>1178</v>
      </c>
      <c r="J23" s="165" t="s">
        <v>1875</v>
      </c>
      <c r="K23" s="166" t="s">
        <v>1221</v>
      </c>
      <c r="L23" s="167">
        <v>89</v>
      </c>
      <c r="M23" s="168" t="s">
        <v>1874</v>
      </c>
      <c r="N23" s="169" t="s">
        <v>1178</v>
      </c>
      <c r="O23" s="145" t="s">
        <v>1895</v>
      </c>
      <c r="P23" s="170">
        <v>239</v>
      </c>
      <c r="Q23" s="170" t="s">
        <v>1177</v>
      </c>
      <c r="R23" s="170" t="s">
        <v>1177</v>
      </c>
      <c r="S23" s="171" t="str">
        <f t="shared" si="2"/>
        <v>X</v>
      </c>
      <c r="T23" s="171" t="str">
        <f t="shared" si="3"/>
        <v/>
      </c>
      <c r="U23" s="172" t="s">
        <v>2811</v>
      </c>
    </row>
    <row r="24" spans="1:21" ht="12.75" x14ac:dyDescent="0.2">
      <c r="A24" s="22" t="s">
        <v>72</v>
      </c>
      <c r="B24" s="162">
        <v>2022</v>
      </c>
      <c r="C24" s="163" t="s">
        <v>583</v>
      </c>
      <c r="D24" s="164" t="s">
        <v>114</v>
      </c>
      <c r="E24" s="165" t="s">
        <v>1457</v>
      </c>
      <c r="F24" s="162" t="s">
        <v>431</v>
      </c>
      <c r="G24" s="162" t="s">
        <v>160</v>
      </c>
      <c r="H24" s="22" t="s">
        <v>687</v>
      </c>
      <c r="I24" s="22" t="s">
        <v>1178</v>
      </c>
      <c r="J24" s="165" t="s">
        <v>973</v>
      </c>
      <c r="K24" s="166" t="s">
        <v>1226</v>
      </c>
      <c r="L24" s="167">
        <v>179</v>
      </c>
      <c r="M24" s="168" t="s">
        <v>1874</v>
      </c>
      <c r="N24" s="169" t="s">
        <v>1178</v>
      </c>
      <c r="O24" s="145" t="s">
        <v>1896</v>
      </c>
      <c r="P24" s="170">
        <v>0</v>
      </c>
      <c r="Q24" s="170" t="s">
        <v>1178</v>
      </c>
      <c r="R24" s="170" t="s">
        <v>1178</v>
      </c>
      <c r="S24" s="171" t="str">
        <f t="shared" si="2"/>
        <v>X</v>
      </c>
      <c r="T24" s="171" t="str">
        <f t="shared" si="3"/>
        <v>X</v>
      </c>
      <c r="U24" s="172" t="s">
        <v>2452</v>
      </c>
    </row>
    <row r="25" spans="1:21" ht="12.75" x14ac:dyDescent="0.2">
      <c r="A25" s="22" t="s">
        <v>72</v>
      </c>
      <c r="B25" s="162">
        <v>2022</v>
      </c>
      <c r="C25" s="163" t="s">
        <v>583</v>
      </c>
      <c r="D25" s="164" t="s">
        <v>114</v>
      </c>
      <c r="E25" s="165" t="s">
        <v>1457</v>
      </c>
      <c r="F25" s="162" t="s">
        <v>431</v>
      </c>
      <c r="G25" s="162" t="s">
        <v>160</v>
      </c>
      <c r="H25" s="22" t="s">
        <v>687</v>
      </c>
      <c r="I25" s="22" t="s">
        <v>1178</v>
      </c>
      <c r="J25" s="165" t="s">
        <v>973</v>
      </c>
      <c r="K25" s="166" t="s">
        <v>948</v>
      </c>
      <c r="L25" s="167">
        <v>56</v>
      </c>
      <c r="M25" s="168" t="s">
        <v>1874</v>
      </c>
      <c r="N25" s="169" t="s">
        <v>1178</v>
      </c>
      <c r="O25" s="145" t="s">
        <v>1896</v>
      </c>
      <c r="P25" s="170">
        <v>0</v>
      </c>
      <c r="Q25" s="170" t="s">
        <v>1178</v>
      </c>
      <c r="R25" s="170" t="s">
        <v>1178</v>
      </c>
      <c r="S25" s="171" t="str">
        <f t="shared" si="2"/>
        <v>X</v>
      </c>
      <c r="T25" s="171" t="str">
        <f t="shared" si="3"/>
        <v>X</v>
      </c>
      <c r="U25" s="172" t="s">
        <v>2452</v>
      </c>
    </row>
    <row r="26" spans="1:21" ht="12.75" x14ac:dyDescent="0.2">
      <c r="A26" s="22" t="s">
        <v>72</v>
      </c>
      <c r="B26" s="162">
        <v>2022</v>
      </c>
      <c r="C26" s="163" t="s">
        <v>583</v>
      </c>
      <c r="D26" s="164" t="s">
        <v>114</v>
      </c>
      <c r="E26" s="165" t="s">
        <v>1457</v>
      </c>
      <c r="F26" s="162" t="s">
        <v>431</v>
      </c>
      <c r="G26" s="162" t="s">
        <v>160</v>
      </c>
      <c r="H26" s="22" t="s">
        <v>687</v>
      </c>
      <c r="I26" s="22" t="s">
        <v>1178</v>
      </c>
      <c r="J26" s="165" t="s">
        <v>973</v>
      </c>
      <c r="K26" s="166" t="s">
        <v>961</v>
      </c>
      <c r="L26" s="167">
        <v>203</v>
      </c>
      <c r="M26" s="168" t="s">
        <v>1874</v>
      </c>
      <c r="N26" s="169" t="s">
        <v>1178</v>
      </c>
      <c r="O26" s="145" t="s">
        <v>1896</v>
      </c>
      <c r="P26" s="170">
        <v>0</v>
      </c>
      <c r="Q26" s="170" t="s">
        <v>1178</v>
      </c>
      <c r="R26" s="170" t="s">
        <v>1178</v>
      </c>
      <c r="S26" s="171" t="str">
        <f t="shared" si="2"/>
        <v>X</v>
      </c>
      <c r="T26" s="171" t="str">
        <f t="shared" si="3"/>
        <v>X</v>
      </c>
      <c r="U26" s="172" t="s">
        <v>2452</v>
      </c>
    </row>
    <row r="27" spans="1:21" ht="12.75" x14ac:dyDescent="0.2">
      <c r="A27" s="22" t="s">
        <v>72</v>
      </c>
      <c r="B27" s="162">
        <v>2022</v>
      </c>
      <c r="C27" s="163" t="s">
        <v>583</v>
      </c>
      <c r="D27" s="164" t="s">
        <v>114</v>
      </c>
      <c r="E27" s="165" t="s">
        <v>1457</v>
      </c>
      <c r="F27" s="162" t="s">
        <v>431</v>
      </c>
      <c r="G27" s="162" t="s">
        <v>160</v>
      </c>
      <c r="H27" s="22" t="s">
        <v>687</v>
      </c>
      <c r="I27" s="22" t="s">
        <v>1178</v>
      </c>
      <c r="J27" s="165" t="s">
        <v>973</v>
      </c>
      <c r="K27" s="166" t="s">
        <v>969</v>
      </c>
      <c r="L27" s="167">
        <v>132</v>
      </c>
      <c r="M27" s="168" t="s">
        <v>1874</v>
      </c>
      <c r="N27" s="169" t="s">
        <v>1178</v>
      </c>
      <c r="O27" s="145" t="s">
        <v>1896</v>
      </c>
      <c r="P27" s="170">
        <v>0</v>
      </c>
      <c r="Q27" s="170" t="s">
        <v>1178</v>
      </c>
      <c r="R27" s="170" t="s">
        <v>1178</v>
      </c>
      <c r="S27" s="171" t="str">
        <f t="shared" si="2"/>
        <v>X</v>
      </c>
      <c r="T27" s="171" t="str">
        <f t="shared" si="3"/>
        <v>X</v>
      </c>
      <c r="U27" s="172" t="s">
        <v>2452</v>
      </c>
    </row>
    <row r="28" spans="1:21" ht="12.75" x14ac:dyDescent="0.2">
      <c r="A28" s="22" t="s">
        <v>72</v>
      </c>
      <c r="B28" s="162">
        <v>2022</v>
      </c>
      <c r="C28" s="163" t="s">
        <v>583</v>
      </c>
      <c r="D28" s="164" t="s">
        <v>114</v>
      </c>
      <c r="E28" s="165" t="s">
        <v>1457</v>
      </c>
      <c r="F28" s="162" t="s">
        <v>431</v>
      </c>
      <c r="G28" s="162" t="s">
        <v>160</v>
      </c>
      <c r="H28" s="22" t="s">
        <v>687</v>
      </c>
      <c r="I28" s="22" t="s">
        <v>1178</v>
      </c>
      <c r="J28" s="165" t="s">
        <v>973</v>
      </c>
      <c r="K28" s="166" t="s">
        <v>918</v>
      </c>
      <c r="L28" s="167">
        <v>294</v>
      </c>
      <c r="M28" s="168" t="s">
        <v>1874</v>
      </c>
      <c r="N28" s="169" t="s">
        <v>1178</v>
      </c>
      <c r="O28" s="145" t="s">
        <v>1896</v>
      </c>
      <c r="P28" s="170">
        <v>0</v>
      </c>
      <c r="Q28" s="170" t="s">
        <v>1178</v>
      </c>
      <c r="R28" s="170" t="s">
        <v>1178</v>
      </c>
      <c r="S28" s="171" t="str">
        <f t="shared" si="2"/>
        <v>X</v>
      </c>
      <c r="T28" s="171" t="str">
        <f t="shared" si="3"/>
        <v>X</v>
      </c>
      <c r="U28" s="172" t="s">
        <v>2452</v>
      </c>
    </row>
    <row r="29" spans="1:21" ht="12.75" x14ac:dyDescent="0.2">
      <c r="A29" s="22" t="s">
        <v>72</v>
      </c>
      <c r="B29" s="162">
        <v>2022</v>
      </c>
      <c r="C29" s="163" t="s">
        <v>583</v>
      </c>
      <c r="D29" s="164" t="s">
        <v>114</v>
      </c>
      <c r="E29" s="165" t="s">
        <v>1457</v>
      </c>
      <c r="F29" s="162" t="s">
        <v>431</v>
      </c>
      <c r="G29" s="162" t="s">
        <v>160</v>
      </c>
      <c r="H29" s="22" t="s">
        <v>687</v>
      </c>
      <c r="I29" s="22" t="s">
        <v>1178</v>
      </c>
      <c r="J29" s="165" t="s">
        <v>973</v>
      </c>
      <c r="K29" s="166" t="s">
        <v>998</v>
      </c>
      <c r="L29" s="167">
        <v>87</v>
      </c>
      <c r="M29" s="168" t="s">
        <v>1874</v>
      </c>
      <c r="N29" s="169" t="s">
        <v>1178</v>
      </c>
      <c r="O29" s="145" t="s">
        <v>1896</v>
      </c>
      <c r="P29" s="170">
        <v>0</v>
      </c>
      <c r="Q29" s="170" t="s">
        <v>1178</v>
      </c>
      <c r="R29" s="170" t="s">
        <v>1178</v>
      </c>
      <c r="S29" s="171" t="str">
        <f t="shared" si="2"/>
        <v>X</v>
      </c>
      <c r="T29" s="171" t="str">
        <f t="shared" si="3"/>
        <v>X</v>
      </c>
      <c r="U29" s="172" t="s">
        <v>2452</v>
      </c>
    </row>
    <row r="30" spans="1:21" ht="12.75" x14ac:dyDescent="0.2">
      <c r="A30" s="22" t="s">
        <v>72</v>
      </c>
      <c r="B30" s="162">
        <v>2022</v>
      </c>
      <c r="C30" s="163" t="s">
        <v>583</v>
      </c>
      <c r="D30" s="164" t="s">
        <v>114</v>
      </c>
      <c r="E30" s="165" t="s">
        <v>1457</v>
      </c>
      <c r="F30" s="162" t="s">
        <v>431</v>
      </c>
      <c r="G30" s="162" t="s">
        <v>160</v>
      </c>
      <c r="H30" s="22" t="s">
        <v>687</v>
      </c>
      <c r="I30" s="22" t="s">
        <v>1178</v>
      </c>
      <c r="J30" s="165" t="s">
        <v>973</v>
      </c>
      <c r="K30" s="166" t="s">
        <v>920</v>
      </c>
      <c r="L30" s="167">
        <v>259</v>
      </c>
      <c r="M30" s="168" t="s">
        <v>1874</v>
      </c>
      <c r="N30" s="169" t="s">
        <v>1178</v>
      </c>
      <c r="O30" s="145" t="s">
        <v>1896</v>
      </c>
      <c r="P30" s="170">
        <v>0</v>
      </c>
      <c r="Q30" s="170" t="s">
        <v>1178</v>
      </c>
      <c r="R30" s="170" t="s">
        <v>1178</v>
      </c>
      <c r="S30" s="171" t="str">
        <f t="shared" si="2"/>
        <v>X</v>
      </c>
      <c r="T30" s="171" t="str">
        <f t="shared" si="3"/>
        <v>X</v>
      </c>
      <c r="U30" s="172" t="s">
        <v>2452</v>
      </c>
    </row>
    <row r="31" spans="1:21" ht="12.75" x14ac:dyDescent="0.2">
      <c r="A31" s="22" t="s">
        <v>72</v>
      </c>
      <c r="B31" s="162">
        <v>2022</v>
      </c>
      <c r="C31" s="163" t="s">
        <v>583</v>
      </c>
      <c r="D31" s="164" t="s">
        <v>114</v>
      </c>
      <c r="E31" s="165" t="s">
        <v>1457</v>
      </c>
      <c r="F31" s="162" t="s">
        <v>431</v>
      </c>
      <c r="G31" s="162" t="s">
        <v>160</v>
      </c>
      <c r="H31" s="22" t="s">
        <v>687</v>
      </c>
      <c r="I31" s="22" t="s">
        <v>1178</v>
      </c>
      <c r="J31" s="165" t="s">
        <v>973</v>
      </c>
      <c r="K31" s="166" t="s">
        <v>1023</v>
      </c>
      <c r="L31" s="167">
        <v>235</v>
      </c>
      <c r="M31" s="168" t="s">
        <v>1874</v>
      </c>
      <c r="N31" s="169" t="s">
        <v>1178</v>
      </c>
      <c r="O31" s="145" t="s">
        <v>1896</v>
      </c>
      <c r="P31" s="170">
        <v>0</v>
      </c>
      <c r="Q31" s="170" t="s">
        <v>1178</v>
      </c>
      <c r="R31" s="170" t="s">
        <v>1178</v>
      </c>
      <c r="S31" s="171" t="str">
        <f t="shared" si="2"/>
        <v>X</v>
      </c>
      <c r="T31" s="171" t="str">
        <f t="shared" si="3"/>
        <v>X</v>
      </c>
      <c r="U31" s="172" t="s">
        <v>2452</v>
      </c>
    </row>
    <row r="32" spans="1:21" ht="12.75" x14ac:dyDescent="0.2">
      <c r="A32" s="22" t="s">
        <v>72</v>
      </c>
      <c r="B32" s="162">
        <v>2022</v>
      </c>
      <c r="C32" s="163" t="s">
        <v>583</v>
      </c>
      <c r="D32" s="164" t="s">
        <v>114</v>
      </c>
      <c r="E32" s="165" t="s">
        <v>1457</v>
      </c>
      <c r="F32" s="162" t="s">
        <v>431</v>
      </c>
      <c r="G32" s="162" t="s">
        <v>160</v>
      </c>
      <c r="H32" s="22" t="s">
        <v>687</v>
      </c>
      <c r="I32" s="22" t="s">
        <v>1178</v>
      </c>
      <c r="J32" s="165" t="s">
        <v>973</v>
      </c>
      <c r="K32" s="166" t="s">
        <v>930</v>
      </c>
      <c r="L32" s="167">
        <v>512</v>
      </c>
      <c r="M32" s="168" t="s">
        <v>1874</v>
      </c>
      <c r="N32" s="169" t="s">
        <v>1178</v>
      </c>
      <c r="O32" s="145" t="s">
        <v>1896</v>
      </c>
      <c r="P32" s="170">
        <v>0</v>
      </c>
      <c r="Q32" s="170" t="s">
        <v>1178</v>
      </c>
      <c r="R32" s="170" t="s">
        <v>1178</v>
      </c>
      <c r="S32" s="171" t="str">
        <f t="shared" si="2"/>
        <v>X</v>
      </c>
      <c r="T32" s="171" t="str">
        <f t="shared" si="3"/>
        <v>X</v>
      </c>
      <c r="U32" s="172" t="s">
        <v>2452</v>
      </c>
    </row>
    <row r="33" spans="1:21" ht="12.75" x14ac:dyDescent="0.2">
      <c r="A33" s="22" t="s">
        <v>72</v>
      </c>
      <c r="B33" s="162">
        <v>2022</v>
      </c>
      <c r="C33" s="163" t="s">
        <v>583</v>
      </c>
      <c r="D33" s="164" t="s">
        <v>114</v>
      </c>
      <c r="E33" s="165" t="s">
        <v>1457</v>
      </c>
      <c r="F33" s="162" t="s">
        <v>431</v>
      </c>
      <c r="G33" s="162" t="s">
        <v>160</v>
      </c>
      <c r="H33" s="22" t="s">
        <v>687</v>
      </c>
      <c r="I33" s="22" t="s">
        <v>1178</v>
      </c>
      <c r="J33" s="165" t="s">
        <v>973</v>
      </c>
      <c r="K33" s="166" t="s">
        <v>1221</v>
      </c>
      <c r="L33" s="167">
        <v>167</v>
      </c>
      <c r="M33" s="168" t="s">
        <v>1874</v>
      </c>
      <c r="N33" s="169" t="s">
        <v>1178</v>
      </c>
      <c r="O33" s="145" t="s">
        <v>1896</v>
      </c>
      <c r="P33" s="170">
        <v>0</v>
      </c>
      <c r="Q33" s="170" t="s">
        <v>1178</v>
      </c>
      <c r="R33" s="170" t="s">
        <v>1178</v>
      </c>
      <c r="S33" s="171" t="str">
        <f t="shared" si="2"/>
        <v>X</v>
      </c>
      <c r="T33" s="171" t="str">
        <f t="shared" si="3"/>
        <v>X</v>
      </c>
      <c r="U33" s="172" t="s">
        <v>2452</v>
      </c>
    </row>
    <row r="34" spans="1:21" ht="12.75" x14ac:dyDescent="0.2">
      <c r="A34" s="22" t="s">
        <v>72</v>
      </c>
      <c r="B34" s="181">
        <v>2022</v>
      </c>
      <c r="C34" s="183" t="s">
        <v>582</v>
      </c>
      <c r="D34" s="164" t="s">
        <v>112</v>
      </c>
      <c r="E34" s="568" t="s">
        <v>1461</v>
      </c>
      <c r="F34" s="162" t="s">
        <v>431</v>
      </c>
      <c r="G34" s="162" t="s">
        <v>160</v>
      </c>
      <c r="H34" s="243" t="s">
        <v>689</v>
      </c>
      <c r="I34" s="22" t="s">
        <v>1177</v>
      </c>
      <c r="J34" s="243" t="s">
        <v>982</v>
      </c>
      <c r="K34" s="166" t="s">
        <v>968</v>
      </c>
      <c r="L34" s="569">
        <v>500</v>
      </c>
      <c r="M34" s="570" t="s">
        <v>2084</v>
      </c>
      <c r="N34" s="22" t="s">
        <v>1178</v>
      </c>
      <c r="O34" s="22" t="s">
        <v>1966</v>
      </c>
      <c r="P34" s="170">
        <v>419</v>
      </c>
      <c r="Q34" s="170" t="s">
        <v>1177</v>
      </c>
      <c r="R34" s="170" t="s">
        <v>1177</v>
      </c>
      <c r="S34" s="171" t="str">
        <f t="shared" ref="S34:S53" si="4">IF(P34/L34&lt;0.9,"X",IF(P34/L34&gt;1.5,"X",""))</f>
        <v>X</v>
      </c>
      <c r="T34" s="171" t="str">
        <f t="shared" ref="T34:T53" si="5">IF(OR(Q34="N",R34="N",Q34="",R34=""),"X","")</f>
        <v/>
      </c>
      <c r="U34" s="172" t="s">
        <v>2898</v>
      </c>
    </row>
    <row r="35" spans="1:21" ht="12.75" x14ac:dyDescent="0.2">
      <c r="A35" s="22" t="s">
        <v>72</v>
      </c>
      <c r="B35" s="181">
        <v>2022</v>
      </c>
      <c r="C35" s="183" t="s">
        <v>582</v>
      </c>
      <c r="D35" s="164" t="s">
        <v>112</v>
      </c>
      <c r="E35" s="568" t="s">
        <v>1461</v>
      </c>
      <c r="F35" s="162" t="s">
        <v>431</v>
      </c>
      <c r="G35" s="162" t="s">
        <v>160</v>
      </c>
      <c r="H35" s="243" t="s">
        <v>689</v>
      </c>
      <c r="I35" s="22" t="s">
        <v>1177</v>
      </c>
      <c r="J35" s="243" t="s">
        <v>982</v>
      </c>
      <c r="K35" s="166" t="s">
        <v>1000</v>
      </c>
      <c r="L35" s="569">
        <v>400</v>
      </c>
      <c r="M35" s="570" t="s">
        <v>2084</v>
      </c>
      <c r="N35" s="22" t="s">
        <v>1178</v>
      </c>
      <c r="O35" s="22" t="s">
        <v>1966</v>
      </c>
      <c r="P35" s="170">
        <v>380</v>
      </c>
      <c r="Q35" s="170" t="s">
        <v>1177</v>
      </c>
      <c r="R35" s="170" t="s">
        <v>1177</v>
      </c>
      <c r="S35" s="171" t="str">
        <f t="shared" si="4"/>
        <v/>
      </c>
      <c r="T35" s="171" t="str">
        <f t="shared" si="5"/>
        <v/>
      </c>
      <c r="U35" s="172"/>
    </row>
    <row r="36" spans="1:21" ht="12.75" x14ac:dyDescent="0.2">
      <c r="A36" s="22" t="s">
        <v>72</v>
      </c>
      <c r="B36" s="181">
        <v>2022</v>
      </c>
      <c r="C36" s="183" t="s">
        <v>582</v>
      </c>
      <c r="D36" s="164" t="s">
        <v>112</v>
      </c>
      <c r="E36" s="568" t="s">
        <v>1461</v>
      </c>
      <c r="F36" s="162" t="s">
        <v>431</v>
      </c>
      <c r="G36" s="162" t="s">
        <v>160</v>
      </c>
      <c r="H36" s="243" t="s">
        <v>689</v>
      </c>
      <c r="I36" s="22" t="s">
        <v>1177</v>
      </c>
      <c r="J36" s="243" t="s">
        <v>982</v>
      </c>
      <c r="K36" s="571" t="s">
        <v>1009</v>
      </c>
      <c r="L36" s="569">
        <v>900</v>
      </c>
      <c r="M36" s="570" t="s">
        <v>2084</v>
      </c>
      <c r="N36" s="22" t="s">
        <v>1178</v>
      </c>
      <c r="O36" s="22" t="s">
        <v>1967</v>
      </c>
      <c r="P36" s="170">
        <v>1195</v>
      </c>
      <c r="Q36" s="170" t="s">
        <v>1177</v>
      </c>
      <c r="R36" s="170" t="s">
        <v>1177</v>
      </c>
      <c r="S36" s="171" t="str">
        <f t="shared" si="4"/>
        <v/>
      </c>
      <c r="T36" s="171" t="str">
        <f t="shared" si="5"/>
        <v/>
      </c>
      <c r="U36" s="172"/>
    </row>
    <row r="37" spans="1:21" ht="12.75" x14ac:dyDescent="0.2">
      <c r="A37" s="22" t="s">
        <v>72</v>
      </c>
      <c r="B37" s="181">
        <v>2022</v>
      </c>
      <c r="C37" s="183" t="s">
        <v>582</v>
      </c>
      <c r="D37" s="164" t="s">
        <v>112</v>
      </c>
      <c r="E37" s="568" t="s">
        <v>1461</v>
      </c>
      <c r="F37" s="162" t="s">
        <v>431</v>
      </c>
      <c r="G37" s="162" t="s">
        <v>160</v>
      </c>
      <c r="H37" s="243" t="s">
        <v>689</v>
      </c>
      <c r="I37" s="22" t="s">
        <v>1177</v>
      </c>
      <c r="J37" s="243" t="s">
        <v>982</v>
      </c>
      <c r="K37" s="571" t="s">
        <v>1006</v>
      </c>
      <c r="L37" s="569">
        <v>900</v>
      </c>
      <c r="M37" s="570" t="s">
        <v>2084</v>
      </c>
      <c r="N37" s="22" t="s">
        <v>1178</v>
      </c>
      <c r="O37" s="22" t="s">
        <v>1968</v>
      </c>
      <c r="P37" s="170">
        <v>878</v>
      </c>
      <c r="Q37" s="170" t="s">
        <v>1177</v>
      </c>
      <c r="R37" s="170" t="s">
        <v>1177</v>
      </c>
      <c r="S37" s="171" t="str">
        <f t="shared" si="4"/>
        <v/>
      </c>
      <c r="T37" s="171" t="str">
        <f t="shared" si="5"/>
        <v/>
      </c>
      <c r="U37" s="172"/>
    </row>
    <row r="38" spans="1:21" ht="12.75" x14ac:dyDescent="0.2">
      <c r="A38" s="22" t="s">
        <v>72</v>
      </c>
      <c r="B38" s="181">
        <v>2022</v>
      </c>
      <c r="C38" s="183" t="s">
        <v>582</v>
      </c>
      <c r="D38" s="164" t="s">
        <v>112</v>
      </c>
      <c r="E38" s="568" t="s">
        <v>1461</v>
      </c>
      <c r="F38" s="162" t="s">
        <v>431</v>
      </c>
      <c r="G38" s="162" t="s">
        <v>160</v>
      </c>
      <c r="H38" s="243" t="s">
        <v>689</v>
      </c>
      <c r="I38" s="22" t="s">
        <v>1177</v>
      </c>
      <c r="J38" s="243" t="s">
        <v>982</v>
      </c>
      <c r="K38" s="166" t="s">
        <v>1019</v>
      </c>
      <c r="L38" s="569">
        <v>30</v>
      </c>
      <c r="M38" s="570" t="s">
        <v>2084</v>
      </c>
      <c r="N38" s="22" t="s">
        <v>1178</v>
      </c>
      <c r="O38" s="22" t="s">
        <v>1966</v>
      </c>
      <c r="P38" s="170">
        <v>23</v>
      </c>
      <c r="Q38" s="170" t="s">
        <v>1177</v>
      </c>
      <c r="R38" s="170" t="s">
        <v>1177</v>
      </c>
      <c r="S38" s="171" t="str">
        <f t="shared" si="4"/>
        <v>X</v>
      </c>
      <c r="T38" s="171" t="str">
        <f t="shared" si="5"/>
        <v/>
      </c>
      <c r="U38" s="172" t="s">
        <v>2642</v>
      </c>
    </row>
    <row r="39" spans="1:21" ht="12.75" x14ac:dyDescent="0.2">
      <c r="A39" s="22" t="s">
        <v>72</v>
      </c>
      <c r="B39" s="181">
        <v>2022</v>
      </c>
      <c r="C39" s="183" t="s">
        <v>582</v>
      </c>
      <c r="D39" s="164" t="s">
        <v>112</v>
      </c>
      <c r="E39" s="568" t="s">
        <v>1461</v>
      </c>
      <c r="F39" s="162" t="s">
        <v>431</v>
      </c>
      <c r="G39" s="162" t="s">
        <v>160</v>
      </c>
      <c r="H39" s="243" t="s">
        <v>689</v>
      </c>
      <c r="I39" s="22" t="s">
        <v>1177</v>
      </c>
      <c r="J39" s="243" t="s">
        <v>982</v>
      </c>
      <c r="K39" s="166" t="s">
        <v>1137</v>
      </c>
      <c r="L39" s="569">
        <v>30</v>
      </c>
      <c r="M39" s="570" t="s">
        <v>2084</v>
      </c>
      <c r="N39" s="22" t="s">
        <v>1178</v>
      </c>
      <c r="O39" s="22" t="s">
        <v>1966</v>
      </c>
      <c r="P39" s="170">
        <v>38</v>
      </c>
      <c r="Q39" s="170" t="s">
        <v>1177</v>
      </c>
      <c r="R39" s="170" t="s">
        <v>1177</v>
      </c>
      <c r="S39" s="171" t="str">
        <f t="shared" si="4"/>
        <v/>
      </c>
      <c r="T39" s="171" t="str">
        <f t="shared" si="5"/>
        <v/>
      </c>
      <c r="U39" s="172"/>
    </row>
    <row r="40" spans="1:21" ht="12.75" x14ac:dyDescent="0.2">
      <c r="A40" s="22" t="s">
        <v>72</v>
      </c>
      <c r="B40" s="181">
        <v>2022</v>
      </c>
      <c r="C40" s="183" t="s">
        <v>582</v>
      </c>
      <c r="D40" s="164" t="s">
        <v>112</v>
      </c>
      <c r="E40" s="568" t="s">
        <v>1461</v>
      </c>
      <c r="F40" s="162" t="s">
        <v>431</v>
      </c>
      <c r="G40" s="162" t="s">
        <v>160</v>
      </c>
      <c r="H40" s="243" t="s">
        <v>689</v>
      </c>
      <c r="I40" s="22" t="s">
        <v>1177</v>
      </c>
      <c r="J40" s="243" t="s">
        <v>982</v>
      </c>
      <c r="K40" s="166" t="s">
        <v>1033</v>
      </c>
      <c r="L40" s="569">
        <v>900</v>
      </c>
      <c r="M40" s="570" t="s">
        <v>2084</v>
      </c>
      <c r="N40" s="22" t="s">
        <v>1178</v>
      </c>
      <c r="O40" s="22" t="s">
        <v>1969</v>
      </c>
      <c r="P40" s="170">
        <v>798</v>
      </c>
      <c r="Q40" s="170" t="s">
        <v>1177</v>
      </c>
      <c r="R40" s="170" t="s">
        <v>1177</v>
      </c>
      <c r="S40" s="171" t="str">
        <f t="shared" si="4"/>
        <v>X</v>
      </c>
      <c r="T40" s="171" t="str">
        <f t="shared" si="5"/>
        <v/>
      </c>
      <c r="U40" s="172" t="s">
        <v>2642</v>
      </c>
    </row>
    <row r="41" spans="1:21" ht="12.75" x14ac:dyDescent="0.2">
      <c r="A41" s="22" t="s">
        <v>72</v>
      </c>
      <c r="B41" s="181">
        <v>2022</v>
      </c>
      <c r="C41" s="183" t="s">
        <v>582</v>
      </c>
      <c r="D41" s="164" t="s">
        <v>112</v>
      </c>
      <c r="E41" s="568" t="s">
        <v>1461</v>
      </c>
      <c r="F41" s="162" t="s">
        <v>431</v>
      </c>
      <c r="G41" s="162" t="s">
        <v>160</v>
      </c>
      <c r="H41" s="243" t="s">
        <v>689</v>
      </c>
      <c r="I41" s="22" t="s">
        <v>1177</v>
      </c>
      <c r="J41" s="243" t="s">
        <v>982</v>
      </c>
      <c r="K41" s="166" t="s">
        <v>923</v>
      </c>
      <c r="L41" s="569">
        <v>700</v>
      </c>
      <c r="M41" s="570" t="s">
        <v>2084</v>
      </c>
      <c r="N41" s="22" t="s">
        <v>1178</v>
      </c>
      <c r="O41" s="22" t="s">
        <v>1966</v>
      </c>
      <c r="P41" s="170">
        <v>544</v>
      </c>
      <c r="Q41" s="170" t="s">
        <v>1177</v>
      </c>
      <c r="R41" s="170" t="s">
        <v>1177</v>
      </c>
      <c r="S41" s="171" t="str">
        <f t="shared" si="4"/>
        <v>X</v>
      </c>
      <c r="T41" s="171" t="str">
        <f t="shared" si="5"/>
        <v/>
      </c>
      <c r="U41" s="172" t="s">
        <v>2642</v>
      </c>
    </row>
    <row r="42" spans="1:21" ht="12.75" x14ac:dyDescent="0.2">
      <c r="A42" s="22" t="s">
        <v>72</v>
      </c>
      <c r="B42" s="181">
        <v>2022</v>
      </c>
      <c r="C42" s="183" t="s">
        <v>582</v>
      </c>
      <c r="D42" s="164" t="s">
        <v>112</v>
      </c>
      <c r="E42" s="568" t="s">
        <v>1461</v>
      </c>
      <c r="F42" s="162" t="s">
        <v>431</v>
      </c>
      <c r="G42" s="162" t="s">
        <v>160</v>
      </c>
      <c r="H42" s="243" t="s">
        <v>689</v>
      </c>
      <c r="I42" s="22" t="s">
        <v>1177</v>
      </c>
      <c r="J42" s="243" t="s">
        <v>982</v>
      </c>
      <c r="K42" s="166" t="s">
        <v>1071</v>
      </c>
      <c r="L42" s="569">
        <v>200</v>
      </c>
      <c r="M42" s="570" t="s">
        <v>2084</v>
      </c>
      <c r="N42" s="22" t="s">
        <v>1178</v>
      </c>
      <c r="O42" s="22" t="s">
        <v>1966</v>
      </c>
      <c r="P42" s="170">
        <v>240</v>
      </c>
      <c r="Q42" s="170" t="s">
        <v>1177</v>
      </c>
      <c r="R42" s="170" t="s">
        <v>1177</v>
      </c>
      <c r="S42" s="171" t="str">
        <f t="shared" si="4"/>
        <v/>
      </c>
      <c r="T42" s="171" t="str">
        <f t="shared" si="5"/>
        <v/>
      </c>
      <c r="U42" s="172"/>
    </row>
    <row r="43" spans="1:21" ht="12.75" x14ac:dyDescent="0.2">
      <c r="A43" s="22" t="s">
        <v>72</v>
      </c>
      <c r="B43" s="181">
        <v>2022</v>
      </c>
      <c r="C43" s="183" t="s">
        <v>582</v>
      </c>
      <c r="D43" s="164" t="s">
        <v>112</v>
      </c>
      <c r="E43" s="568" t="s">
        <v>1461</v>
      </c>
      <c r="F43" s="162" t="s">
        <v>431</v>
      </c>
      <c r="G43" s="162" t="s">
        <v>160</v>
      </c>
      <c r="H43" s="243" t="s">
        <v>689</v>
      </c>
      <c r="I43" s="22" t="s">
        <v>1177</v>
      </c>
      <c r="J43" s="243" t="s">
        <v>982</v>
      </c>
      <c r="K43" s="166" t="s">
        <v>1088</v>
      </c>
      <c r="L43" s="569">
        <v>600</v>
      </c>
      <c r="M43" s="570" t="s">
        <v>2084</v>
      </c>
      <c r="N43" s="22" t="s">
        <v>1178</v>
      </c>
      <c r="O43" s="22" t="s">
        <v>1966</v>
      </c>
      <c r="P43" s="170">
        <v>548</v>
      </c>
      <c r="Q43" s="170" t="s">
        <v>1177</v>
      </c>
      <c r="R43" s="170" t="s">
        <v>1177</v>
      </c>
      <c r="S43" s="171" t="str">
        <f t="shared" si="4"/>
        <v/>
      </c>
      <c r="T43" s="171" t="str">
        <f t="shared" si="5"/>
        <v/>
      </c>
      <c r="U43" s="172"/>
    </row>
    <row r="44" spans="1:21" ht="12.75" x14ac:dyDescent="0.2">
      <c r="A44" s="22" t="s">
        <v>72</v>
      </c>
      <c r="B44" s="181">
        <v>2022</v>
      </c>
      <c r="C44" s="183" t="s">
        <v>582</v>
      </c>
      <c r="D44" s="164" t="s">
        <v>112</v>
      </c>
      <c r="E44" s="568" t="s">
        <v>1970</v>
      </c>
      <c r="F44" s="162" t="s">
        <v>431</v>
      </c>
      <c r="G44" s="162" t="s">
        <v>160</v>
      </c>
      <c r="H44" s="243" t="s">
        <v>689</v>
      </c>
      <c r="I44" s="22" t="s">
        <v>1177</v>
      </c>
      <c r="J44" s="243" t="s">
        <v>982</v>
      </c>
      <c r="K44" s="166" t="s">
        <v>1971</v>
      </c>
      <c r="L44" s="569">
        <v>400</v>
      </c>
      <c r="M44" s="570" t="s">
        <v>2084</v>
      </c>
      <c r="N44" s="22" t="s">
        <v>1178</v>
      </c>
      <c r="O44" s="22" t="s">
        <v>1972</v>
      </c>
      <c r="P44" s="170">
        <v>117</v>
      </c>
      <c r="Q44" s="170" t="s">
        <v>1177</v>
      </c>
      <c r="R44" s="170" t="s">
        <v>1177</v>
      </c>
      <c r="S44" s="171" t="str">
        <f t="shared" si="4"/>
        <v>X</v>
      </c>
      <c r="T44" s="171" t="str">
        <f t="shared" si="5"/>
        <v/>
      </c>
      <c r="U44" s="172" t="s">
        <v>2642</v>
      </c>
    </row>
    <row r="45" spans="1:21" ht="12.75" x14ac:dyDescent="0.2">
      <c r="A45" s="22" t="s">
        <v>72</v>
      </c>
      <c r="B45" s="181">
        <v>2022</v>
      </c>
      <c r="C45" s="183" t="s">
        <v>582</v>
      </c>
      <c r="D45" s="164" t="s">
        <v>112</v>
      </c>
      <c r="E45" s="568" t="s">
        <v>1970</v>
      </c>
      <c r="F45" s="162" t="s">
        <v>431</v>
      </c>
      <c r="G45" s="162" t="s">
        <v>160</v>
      </c>
      <c r="H45" s="243" t="s">
        <v>689</v>
      </c>
      <c r="I45" s="22" t="s">
        <v>1177</v>
      </c>
      <c r="J45" s="243" t="s">
        <v>982</v>
      </c>
      <c r="K45" s="166" t="s">
        <v>1973</v>
      </c>
      <c r="L45" s="569">
        <v>100</v>
      </c>
      <c r="M45" s="570" t="s">
        <v>2084</v>
      </c>
      <c r="N45" s="22" t="s">
        <v>1178</v>
      </c>
      <c r="O45" s="22" t="s">
        <v>1972</v>
      </c>
      <c r="P45" s="170">
        <v>130</v>
      </c>
      <c r="Q45" s="170" t="s">
        <v>1177</v>
      </c>
      <c r="R45" s="170" t="s">
        <v>1177</v>
      </c>
      <c r="S45" s="171" t="str">
        <f t="shared" si="4"/>
        <v/>
      </c>
      <c r="T45" s="171" t="str">
        <f t="shared" si="5"/>
        <v/>
      </c>
      <c r="U45" s="172"/>
    </row>
    <row r="46" spans="1:21" ht="12.75" x14ac:dyDescent="0.2">
      <c r="A46" s="22" t="s">
        <v>72</v>
      </c>
      <c r="B46" s="181">
        <v>2022</v>
      </c>
      <c r="C46" s="183" t="s">
        <v>582</v>
      </c>
      <c r="D46" s="164" t="s">
        <v>112</v>
      </c>
      <c r="E46" s="568" t="s">
        <v>1970</v>
      </c>
      <c r="F46" s="162" t="s">
        <v>431</v>
      </c>
      <c r="G46" s="162" t="s">
        <v>160</v>
      </c>
      <c r="H46" s="243" t="s">
        <v>689</v>
      </c>
      <c r="I46" s="22" t="s">
        <v>1177</v>
      </c>
      <c r="J46" s="243" t="s">
        <v>982</v>
      </c>
      <c r="K46" s="166" t="s">
        <v>1125</v>
      </c>
      <c r="L46" s="569">
        <v>100</v>
      </c>
      <c r="M46" s="570" t="s">
        <v>2084</v>
      </c>
      <c r="N46" s="22" t="s">
        <v>1178</v>
      </c>
      <c r="O46" s="22" t="s">
        <v>1972</v>
      </c>
      <c r="P46" s="170">
        <v>16</v>
      </c>
      <c r="Q46" s="170" t="s">
        <v>1177</v>
      </c>
      <c r="R46" s="170" t="s">
        <v>1177</v>
      </c>
      <c r="S46" s="171" t="str">
        <f t="shared" si="4"/>
        <v>X</v>
      </c>
      <c r="T46" s="171" t="str">
        <f t="shared" si="5"/>
        <v/>
      </c>
      <c r="U46" s="172" t="s">
        <v>2642</v>
      </c>
    </row>
    <row r="47" spans="1:21" ht="12.75" x14ac:dyDescent="0.2">
      <c r="A47" s="22" t="s">
        <v>72</v>
      </c>
      <c r="B47" s="181">
        <v>2022</v>
      </c>
      <c r="C47" s="183" t="s">
        <v>582</v>
      </c>
      <c r="D47" s="164" t="s">
        <v>112</v>
      </c>
      <c r="E47" s="568" t="s">
        <v>1970</v>
      </c>
      <c r="F47" s="162" t="s">
        <v>431</v>
      </c>
      <c r="G47" s="162" t="s">
        <v>160</v>
      </c>
      <c r="H47" s="243" t="s">
        <v>689</v>
      </c>
      <c r="I47" s="22" t="s">
        <v>1177</v>
      </c>
      <c r="J47" s="243" t="s">
        <v>982</v>
      </c>
      <c r="K47" s="166" t="s">
        <v>994</v>
      </c>
      <c r="L47" s="569">
        <v>80</v>
      </c>
      <c r="M47" s="570" t="s">
        <v>2084</v>
      </c>
      <c r="N47" s="22" t="s">
        <v>1178</v>
      </c>
      <c r="O47" s="22" t="s">
        <v>1972</v>
      </c>
      <c r="P47" s="170">
        <v>58</v>
      </c>
      <c r="Q47" s="170" t="s">
        <v>1177</v>
      </c>
      <c r="R47" s="170" t="s">
        <v>1177</v>
      </c>
      <c r="S47" s="171" t="str">
        <f t="shared" si="4"/>
        <v>X</v>
      </c>
      <c r="T47" s="171" t="str">
        <f t="shared" si="5"/>
        <v/>
      </c>
      <c r="U47" s="172" t="s">
        <v>2643</v>
      </c>
    </row>
    <row r="48" spans="1:21" ht="12.75" x14ac:dyDescent="0.2">
      <c r="A48" s="22" t="s">
        <v>72</v>
      </c>
      <c r="B48" s="181">
        <v>2022</v>
      </c>
      <c r="C48" s="183" t="s">
        <v>582</v>
      </c>
      <c r="D48" s="164" t="s">
        <v>112</v>
      </c>
      <c r="E48" s="568" t="s">
        <v>1970</v>
      </c>
      <c r="F48" s="162" t="s">
        <v>431</v>
      </c>
      <c r="G48" s="162" t="s">
        <v>160</v>
      </c>
      <c r="H48" s="243" t="s">
        <v>689</v>
      </c>
      <c r="I48" s="22" t="s">
        <v>1177</v>
      </c>
      <c r="J48" s="243" t="s">
        <v>982</v>
      </c>
      <c r="K48" s="166" t="s">
        <v>1033</v>
      </c>
      <c r="L48" s="569">
        <v>80</v>
      </c>
      <c r="M48" s="570" t="s">
        <v>2084</v>
      </c>
      <c r="N48" s="22" t="s">
        <v>1178</v>
      </c>
      <c r="O48" s="22" t="s">
        <v>1974</v>
      </c>
      <c r="P48" s="170">
        <v>575</v>
      </c>
      <c r="Q48" s="170" t="s">
        <v>1177</v>
      </c>
      <c r="R48" s="170" t="s">
        <v>1177</v>
      </c>
      <c r="S48" s="171" t="str">
        <f t="shared" si="4"/>
        <v>X</v>
      </c>
      <c r="T48" s="171" t="str">
        <f t="shared" si="5"/>
        <v/>
      </c>
      <c r="U48" s="172" t="s">
        <v>2640</v>
      </c>
    </row>
    <row r="49" spans="1:21" ht="12.75" x14ac:dyDescent="0.2">
      <c r="A49" s="22" t="s">
        <v>72</v>
      </c>
      <c r="B49" s="181">
        <v>2022</v>
      </c>
      <c r="C49" s="183" t="s">
        <v>582</v>
      </c>
      <c r="D49" s="164" t="s">
        <v>112</v>
      </c>
      <c r="E49" s="568" t="s">
        <v>1970</v>
      </c>
      <c r="F49" s="162" t="s">
        <v>431</v>
      </c>
      <c r="G49" s="162" t="s">
        <v>160</v>
      </c>
      <c r="H49" s="243" t="s">
        <v>689</v>
      </c>
      <c r="I49" s="22" t="s">
        <v>1177</v>
      </c>
      <c r="J49" s="243" t="s">
        <v>982</v>
      </c>
      <c r="K49" s="166" t="s">
        <v>923</v>
      </c>
      <c r="L49" s="569">
        <v>80</v>
      </c>
      <c r="M49" s="570" t="s">
        <v>2084</v>
      </c>
      <c r="N49" s="22" t="s">
        <v>1178</v>
      </c>
      <c r="O49" s="22" t="s">
        <v>1972</v>
      </c>
      <c r="P49" s="170">
        <v>80</v>
      </c>
      <c r="Q49" s="170" t="s">
        <v>1177</v>
      </c>
      <c r="R49" s="170" t="s">
        <v>1177</v>
      </c>
      <c r="S49" s="171" t="str">
        <f t="shared" si="4"/>
        <v/>
      </c>
      <c r="T49" s="171" t="str">
        <f t="shared" si="5"/>
        <v/>
      </c>
      <c r="U49" s="172"/>
    </row>
    <row r="50" spans="1:21" ht="12.75" x14ac:dyDescent="0.2">
      <c r="A50" s="22" t="s">
        <v>72</v>
      </c>
      <c r="B50" s="181">
        <v>2022</v>
      </c>
      <c r="C50" s="183" t="s">
        <v>582</v>
      </c>
      <c r="D50" s="164" t="s">
        <v>112</v>
      </c>
      <c r="E50" s="568" t="s">
        <v>1970</v>
      </c>
      <c r="F50" s="162" t="s">
        <v>431</v>
      </c>
      <c r="G50" s="162" t="s">
        <v>160</v>
      </c>
      <c r="H50" s="243" t="s">
        <v>689</v>
      </c>
      <c r="I50" s="22" t="s">
        <v>1177</v>
      </c>
      <c r="J50" s="243" t="s">
        <v>982</v>
      </c>
      <c r="K50" s="166" t="s">
        <v>1144</v>
      </c>
      <c r="L50" s="569">
        <v>50</v>
      </c>
      <c r="M50" s="570" t="s">
        <v>2084</v>
      </c>
      <c r="N50" s="22" t="s">
        <v>1178</v>
      </c>
      <c r="O50" s="22" t="s">
        <v>1972</v>
      </c>
      <c r="P50" s="170">
        <v>92</v>
      </c>
      <c r="Q50" s="170" t="s">
        <v>1177</v>
      </c>
      <c r="R50" s="170" t="s">
        <v>1177</v>
      </c>
      <c r="S50" s="171" t="str">
        <f t="shared" si="4"/>
        <v>X</v>
      </c>
      <c r="T50" s="171" t="str">
        <f t="shared" si="5"/>
        <v/>
      </c>
      <c r="U50" s="172" t="s">
        <v>2640</v>
      </c>
    </row>
    <row r="51" spans="1:21" ht="12.75" x14ac:dyDescent="0.2">
      <c r="A51" s="22" t="s">
        <v>72</v>
      </c>
      <c r="B51" s="181">
        <v>2022</v>
      </c>
      <c r="C51" s="183" t="s">
        <v>582</v>
      </c>
      <c r="D51" s="164" t="s">
        <v>112</v>
      </c>
      <c r="E51" s="568" t="s">
        <v>1970</v>
      </c>
      <c r="F51" s="162" t="s">
        <v>431</v>
      </c>
      <c r="G51" s="162" t="s">
        <v>160</v>
      </c>
      <c r="H51" s="243" t="s">
        <v>689</v>
      </c>
      <c r="I51" s="22" t="s">
        <v>1177</v>
      </c>
      <c r="J51" s="243" t="s">
        <v>982</v>
      </c>
      <c r="K51" s="166" t="s">
        <v>1071</v>
      </c>
      <c r="L51" s="569">
        <v>15</v>
      </c>
      <c r="M51" s="570" t="s">
        <v>2084</v>
      </c>
      <c r="N51" s="22" t="s">
        <v>1178</v>
      </c>
      <c r="O51" s="22" t="s">
        <v>1972</v>
      </c>
      <c r="P51" s="170">
        <v>41</v>
      </c>
      <c r="Q51" s="170" t="s">
        <v>1177</v>
      </c>
      <c r="R51" s="170" t="s">
        <v>1177</v>
      </c>
      <c r="S51" s="171" t="str">
        <f t="shared" si="4"/>
        <v>X</v>
      </c>
      <c r="T51" s="171" t="str">
        <f t="shared" si="5"/>
        <v/>
      </c>
      <c r="U51" s="172" t="s">
        <v>2641</v>
      </c>
    </row>
    <row r="52" spans="1:21" ht="12.75" x14ac:dyDescent="0.2">
      <c r="A52" s="22" t="s">
        <v>72</v>
      </c>
      <c r="B52" s="181">
        <v>2022</v>
      </c>
      <c r="C52" s="183" t="s">
        <v>582</v>
      </c>
      <c r="D52" s="164" t="s">
        <v>112</v>
      </c>
      <c r="E52" s="568" t="s">
        <v>1970</v>
      </c>
      <c r="F52" s="162" t="s">
        <v>431</v>
      </c>
      <c r="G52" s="162" t="s">
        <v>160</v>
      </c>
      <c r="H52" s="243" t="s">
        <v>689</v>
      </c>
      <c r="I52" s="22" t="s">
        <v>1177</v>
      </c>
      <c r="J52" s="243" t="s">
        <v>982</v>
      </c>
      <c r="K52" s="166" t="s">
        <v>1088</v>
      </c>
      <c r="L52" s="569">
        <v>40</v>
      </c>
      <c r="M52" s="570" t="s">
        <v>2084</v>
      </c>
      <c r="N52" s="22" t="s">
        <v>1178</v>
      </c>
      <c r="O52" s="22" t="s">
        <v>1972</v>
      </c>
      <c r="P52" s="170">
        <v>155</v>
      </c>
      <c r="Q52" s="170" t="s">
        <v>1177</v>
      </c>
      <c r="R52" s="170" t="s">
        <v>1177</v>
      </c>
      <c r="S52" s="171" t="str">
        <f t="shared" si="4"/>
        <v>X</v>
      </c>
      <c r="T52" s="171" t="str">
        <f t="shared" si="5"/>
        <v/>
      </c>
      <c r="U52" s="172" t="s">
        <v>2640</v>
      </c>
    </row>
    <row r="53" spans="1:21" ht="12.75" x14ac:dyDescent="0.2">
      <c r="A53" s="22" t="s">
        <v>72</v>
      </c>
      <c r="B53" s="181">
        <v>2022</v>
      </c>
      <c r="C53" s="183" t="s">
        <v>582</v>
      </c>
      <c r="D53" s="164" t="s">
        <v>112</v>
      </c>
      <c r="E53" s="568" t="s">
        <v>1970</v>
      </c>
      <c r="F53" s="162" t="s">
        <v>431</v>
      </c>
      <c r="G53" s="162" t="s">
        <v>160</v>
      </c>
      <c r="H53" s="243" t="s">
        <v>689</v>
      </c>
      <c r="I53" s="22" t="s">
        <v>1177</v>
      </c>
      <c r="J53" s="243" t="s">
        <v>982</v>
      </c>
      <c r="K53" s="166" t="s">
        <v>1975</v>
      </c>
      <c r="L53" s="569">
        <v>100</v>
      </c>
      <c r="M53" s="570" t="s">
        <v>2084</v>
      </c>
      <c r="N53" s="22" t="s">
        <v>1178</v>
      </c>
      <c r="O53" s="22" t="s">
        <v>1972</v>
      </c>
      <c r="P53" s="170">
        <v>95</v>
      </c>
      <c r="Q53" s="170" t="s">
        <v>1177</v>
      </c>
      <c r="R53" s="170" t="s">
        <v>1177</v>
      </c>
      <c r="S53" s="171" t="str">
        <f t="shared" si="4"/>
        <v/>
      </c>
      <c r="T53" s="171" t="str">
        <f t="shared" si="5"/>
        <v/>
      </c>
      <c r="U53" s="172"/>
    </row>
    <row r="54" spans="1:21" ht="15" customHeight="1" x14ac:dyDescent="0.2">
      <c r="A54" s="22" t="s">
        <v>72</v>
      </c>
      <c r="B54" s="162">
        <v>2022</v>
      </c>
      <c r="C54" s="163" t="s">
        <v>585</v>
      </c>
      <c r="D54" s="164" t="s">
        <v>116</v>
      </c>
      <c r="E54" s="165" t="s">
        <v>1787</v>
      </c>
      <c r="F54" s="162" t="s">
        <v>431</v>
      </c>
      <c r="G54" s="162" t="s">
        <v>160</v>
      </c>
      <c r="H54" s="22" t="s">
        <v>744</v>
      </c>
      <c r="I54" s="22" t="s">
        <v>1178</v>
      </c>
      <c r="J54" s="165" t="s">
        <v>1788</v>
      </c>
      <c r="K54" s="166" t="s">
        <v>1033</v>
      </c>
      <c r="L54" s="572">
        <v>180</v>
      </c>
      <c r="M54" s="573" t="s">
        <v>2085</v>
      </c>
      <c r="N54" s="574" t="s">
        <v>1178</v>
      </c>
      <c r="O54" s="574" t="s">
        <v>2086</v>
      </c>
      <c r="P54" s="575">
        <v>1027</v>
      </c>
      <c r="Q54" s="575" t="s">
        <v>1177</v>
      </c>
      <c r="R54" s="575" t="s">
        <v>1177</v>
      </c>
      <c r="S54" s="171" t="str">
        <f t="shared" ref="S54" si="6">IF(P54/L54&lt;0.9,"X",IF(P54/L54&gt;1.5,"X",""))</f>
        <v>X</v>
      </c>
      <c r="T54" s="171" t="str">
        <f t="shared" ref="T54" si="7">IF(OR(Q54="N",R54="N",Q54="",R54=""),"X","")</f>
        <v/>
      </c>
      <c r="U54" s="138" t="s">
        <v>2899</v>
      </c>
    </row>
    <row r="55" spans="1:21" ht="15" customHeight="1" x14ac:dyDescent="0.2">
      <c r="A55" s="22" t="s">
        <v>72</v>
      </c>
      <c r="B55" s="162">
        <v>2022</v>
      </c>
      <c r="C55" s="163" t="s">
        <v>585</v>
      </c>
      <c r="D55" s="164" t="s">
        <v>116</v>
      </c>
      <c r="E55" s="165" t="s">
        <v>1787</v>
      </c>
      <c r="F55" s="162" t="s">
        <v>431</v>
      </c>
      <c r="G55" s="162" t="s">
        <v>160</v>
      </c>
      <c r="H55" s="22" t="s">
        <v>744</v>
      </c>
      <c r="I55" s="22" t="s">
        <v>1178</v>
      </c>
      <c r="J55" s="165" t="s">
        <v>1788</v>
      </c>
      <c r="K55" s="166" t="s">
        <v>1019</v>
      </c>
      <c r="L55" s="572">
        <v>72</v>
      </c>
      <c r="M55" s="573" t="s">
        <v>2085</v>
      </c>
      <c r="N55" s="574" t="s">
        <v>1178</v>
      </c>
      <c r="O55" s="574" t="s">
        <v>2086</v>
      </c>
      <c r="P55" s="575">
        <v>275</v>
      </c>
      <c r="Q55" s="575" t="s">
        <v>1177</v>
      </c>
      <c r="R55" s="575" t="s">
        <v>1177</v>
      </c>
      <c r="S55" s="171" t="str">
        <f t="shared" ref="S55" si="8">IF(P55/L55&lt;0.9,"X",IF(P55/L55&gt;1.5,"X",""))</f>
        <v>X</v>
      </c>
      <c r="T55" s="171" t="str">
        <f t="shared" ref="T55" si="9">IF(OR(Q55="N",R55="N",Q55="",R55=""),"X","")</f>
        <v/>
      </c>
      <c r="U55" s="138" t="s">
        <v>2899</v>
      </c>
    </row>
    <row r="56" spans="1:21" ht="15" customHeight="1" x14ac:dyDescent="0.2">
      <c r="A56" s="22" t="s">
        <v>72</v>
      </c>
      <c r="B56" s="162">
        <v>2022</v>
      </c>
      <c r="C56" s="163" t="s">
        <v>585</v>
      </c>
      <c r="D56" s="164" t="s">
        <v>116</v>
      </c>
      <c r="E56" s="165" t="s">
        <v>1787</v>
      </c>
      <c r="F56" s="162" t="s">
        <v>431</v>
      </c>
      <c r="G56" s="162" t="s">
        <v>160</v>
      </c>
      <c r="H56" s="22" t="s">
        <v>744</v>
      </c>
      <c r="I56" s="22" t="s">
        <v>1178</v>
      </c>
      <c r="J56" s="165" t="s">
        <v>1788</v>
      </c>
      <c r="K56" s="166" t="s">
        <v>1137</v>
      </c>
      <c r="L56" s="572">
        <v>72</v>
      </c>
      <c r="M56" s="573" t="s">
        <v>2085</v>
      </c>
      <c r="N56" s="574" t="s">
        <v>1178</v>
      </c>
      <c r="O56" s="574" t="s">
        <v>2086</v>
      </c>
      <c r="P56" s="575">
        <v>10</v>
      </c>
      <c r="Q56" s="575" t="s">
        <v>1177</v>
      </c>
      <c r="R56" s="575" t="s">
        <v>1177</v>
      </c>
      <c r="S56" s="171" t="str">
        <f t="shared" ref="S56" si="10">IF(P56/L56&lt;0.9,"X",IF(P56/L56&gt;1.5,"X",""))</f>
        <v>X</v>
      </c>
      <c r="T56" s="171" t="str">
        <f t="shared" ref="T56" si="11">IF(OR(Q56="N",R56="N",Q56="",R56=""),"X","")</f>
        <v/>
      </c>
      <c r="U56" s="138" t="s">
        <v>2900</v>
      </c>
    </row>
    <row r="57" spans="1:21" ht="12.75" x14ac:dyDescent="0.2"/>
    <row r="58" spans="1:21" ht="12.75" x14ac:dyDescent="0.2"/>
    <row r="59" spans="1:21" ht="12.75" x14ac:dyDescent="0.2"/>
    <row r="60" spans="1:21" ht="12.75" x14ac:dyDescent="0.2"/>
    <row r="61" spans="1:21" ht="12.75" x14ac:dyDescent="0.2"/>
    <row r="62" spans="1:21" ht="12.75" x14ac:dyDescent="0.2"/>
    <row r="63" spans="1:21" ht="12.75" x14ac:dyDescent="0.2"/>
    <row r="64" spans="1:21" ht="12.75" x14ac:dyDescent="0.2"/>
    <row r="65" s="8" customFormat="1" ht="12.75" x14ac:dyDescent="0.2"/>
    <row r="66" s="8" customFormat="1" ht="12.75" x14ac:dyDescent="0.2"/>
    <row r="67" s="8" customFormat="1" ht="12.75" x14ac:dyDescent="0.2"/>
    <row r="68" s="8" customFormat="1" ht="12.75" x14ac:dyDescent="0.2"/>
    <row r="69" s="8" customFormat="1" ht="12.75" x14ac:dyDescent="0.2"/>
    <row r="70" s="8" customFormat="1" ht="12.75" x14ac:dyDescent="0.2"/>
    <row r="71" s="8" customFormat="1" ht="12.75" x14ac:dyDescent="0.2"/>
    <row r="72" s="8" customFormat="1" ht="12.75" x14ac:dyDescent="0.2"/>
    <row r="73" s="8" customFormat="1" ht="12.75" x14ac:dyDescent="0.2"/>
    <row r="74" s="8" customFormat="1" ht="12.75" x14ac:dyDescent="0.2"/>
    <row r="75" s="8" customFormat="1" ht="12.75" x14ac:dyDescent="0.2"/>
    <row r="76" s="8" customFormat="1" ht="12.75" x14ac:dyDescent="0.2"/>
    <row r="77" s="8" customFormat="1" ht="12.75" x14ac:dyDescent="0.2"/>
    <row r="78" s="8" customFormat="1" ht="12.75" x14ac:dyDescent="0.2"/>
    <row r="79" s="8" customFormat="1" ht="12.75" x14ac:dyDescent="0.2"/>
    <row r="80" s="8" customFormat="1" ht="12.75" x14ac:dyDescent="0.2"/>
    <row r="81" s="8" customFormat="1" ht="12.75" x14ac:dyDescent="0.2"/>
    <row r="82" s="8" customFormat="1" ht="12.75" x14ac:dyDescent="0.2"/>
    <row r="83" s="8" customFormat="1" ht="12.75" x14ac:dyDescent="0.2"/>
    <row r="84" s="8" customFormat="1" ht="12.75" x14ac:dyDescent="0.2"/>
    <row r="85" s="8" customFormat="1" ht="12.75" x14ac:dyDescent="0.2"/>
    <row r="86" s="8" customFormat="1" ht="12.75" x14ac:dyDescent="0.2"/>
    <row r="87" s="8" customFormat="1" ht="12.75" x14ac:dyDescent="0.2"/>
    <row r="88" s="8" customFormat="1" ht="12.75" x14ac:dyDescent="0.2"/>
    <row r="89" s="8" customFormat="1" ht="12.75" x14ac:dyDescent="0.2"/>
    <row r="90" s="8" customFormat="1" ht="12.75" x14ac:dyDescent="0.2"/>
    <row r="91" s="8" customFormat="1" ht="12.75" x14ac:dyDescent="0.2"/>
    <row r="92" s="8" customFormat="1" ht="12.75" x14ac:dyDescent="0.2"/>
    <row r="93" s="8" customFormat="1" ht="12.75" x14ac:dyDescent="0.2"/>
    <row r="94" s="8" customFormat="1" ht="12.75" x14ac:dyDescent="0.2"/>
    <row r="95" s="8" customFormat="1" ht="12.75" x14ac:dyDescent="0.2"/>
    <row r="96" s="8" customFormat="1" ht="12.75" x14ac:dyDescent="0.2"/>
    <row r="97" s="8" customFormat="1" ht="12.75" x14ac:dyDescent="0.2"/>
    <row r="98" s="8" customFormat="1" ht="12.75" x14ac:dyDescent="0.2"/>
    <row r="99" s="8" customFormat="1" ht="12.75" x14ac:dyDescent="0.2"/>
    <row r="100" s="8" customFormat="1" ht="12.75" x14ac:dyDescent="0.2"/>
    <row r="101" s="8" customFormat="1" ht="12.75" x14ac:dyDescent="0.2"/>
    <row r="102" s="8" customFormat="1" ht="12.75" x14ac:dyDescent="0.2"/>
    <row r="103" s="8" customFormat="1" ht="12.75" x14ac:dyDescent="0.2"/>
    <row r="104" s="8" customFormat="1" ht="12.75" x14ac:dyDescent="0.2"/>
    <row r="105" s="8" customFormat="1" ht="12.75" x14ac:dyDescent="0.2"/>
    <row r="106" s="8" customFormat="1" ht="12.75" x14ac:dyDescent="0.2"/>
    <row r="107" s="8" customFormat="1" ht="12.75" x14ac:dyDescent="0.2"/>
    <row r="108" s="8" customFormat="1" ht="12.75" x14ac:dyDescent="0.2"/>
    <row r="109" s="8" customFormat="1" ht="12.75" x14ac:dyDescent="0.2"/>
    <row r="110" s="8" customFormat="1" ht="12.75" x14ac:dyDescent="0.2"/>
    <row r="111" s="8" customFormat="1" ht="12.75" x14ac:dyDescent="0.2"/>
    <row r="112" s="8" customFormat="1" ht="12.75" x14ac:dyDescent="0.2"/>
    <row r="113" s="8" customFormat="1" ht="12.75" x14ac:dyDescent="0.2"/>
    <row r="114" s="8" customFormat="1" ht="12.75" x14ac:dyDescent="0.2"/>
    <row r="115" s="8" customFormat="1" ht="12.75" x14ac:dyDescent="0.2"/>
    <row r="116" s="8" customFormat="1" ht="12.75" x14ac:dyDescent="0.2"/>
    <row r="117" s="8" customFormat="1" ht="12.75" x14ac:dyDescent="0.2"/>
    <row r="118" s="8" customFormat="1" ht="12.75" x14ac:dyDescent="0.2"/>
    <row r="119" s="8" customFormat="1" ht="12.75" x14ac:dyDescent="0.2"/>
    <row r="120" s="8" customFormat="1" ht="12.75" x14ac:dyDescent="0.2"/>
    <row r="121" s="8" customFormat="1" ht="12.75" x14ac:dyDescent="0.2"/>
    <row r="122" s="8" customFormat="1" ht="12.75" x14ac:dyDescent="0.2"/>
    <row r="123" s="8" customFormat="1" ht="12.75" x14ac:dyDescent="0.2"/>
    <row r="124" s="8" customFormat="1" ht="12.75" x14ac:dyDescent="0.2"/>
    <row r="125" s="8" customFormat="1" ht="12.75" x14ac:dyDescent="0.2"/>
    <row r="126" s="8" customFormat="1" ht="12.75" x14ac:dyDescent="0.2"/>
    <row r="127" s="8" customFormat="1" ht="12.75" x14ac:dyDescent="0.2"/>
    <row r="128" s="8" customFormat="1" ht="12.75" x14ac:dyDescent="0.2"/>
    <row r="129" s="8" customFormat="1" ht="12.75" x14ac:dyDescent="0.2"/>
    <row r="130" s="8" customFormat="1" ht="12.75" x14ac:dyDescent="0.2"/>
    <row r="131" s="8" customFormat="1" ht="12.75" x14ac:dyDescent="0.2"/>
    <row r="132" s="8" customFormat="1" ht="12.75" x14ac:dyDescent="0.2"/>
    <row r="133" s="8" customFormat="1" ht="12.75" x14ac:dyDescent="0.2"/>
    <row r="134" s="8" customFormat="1" ht="12.75" x14ac:dyDescent="0.2"/>
    <row r="135" s="8" customFormat="1" ht="12.75" x14ac:dyDescent="0.2"/>
    <row r="136" s="8" customFormat="1" ht="12.75" x14ac:dyDescent="0.2"/>
    <row r="137" s="8" customFormat="1" ht="12.75" x14ac:dyDescent="0.2"/>
    <row r="138" s="8" customFormat="1" ht="12.75" x14ac:dyDescent="0.2"/>
    <row r="139" s="8" customFormat="1" ht="12.75" x14ac:dyDescent="0.2"/>
    <row r="140" s="8" customFormat="1" ht="12.75" x14ac:dyDescent="0.2"/>
    <row r="141" s="8" customFormat="1" ht="12.75" x14ac:dyDescent="0.2"/>
    <row r="142" s="8" customFormat="1" ht="12.75" x14ac:dyDescent="0.2"/>
    <row r="143" s="8" customFormat="1" ht="12.75" x14ac:dyDescent="0.2"/>
    <row r="144" s="8" customFormat="1" ht="12.75" x14ac:dyDescent="0.2"/>
    <row r="145" s="8" customFormat="1" ht="12.75" x14ac:dyDescent="0.2"/>
    <row r="146" s="8" customFormat="1" ht="12.75" x14ac:dyDescent="0.2"/>
    <row r="147" s="8" customFormat="1" ht="12.75" x14ac:dyDescent="0.2"/>
    <row r="148" s="8" customFormat="1" ht="12.75" x14ac:dyDescent="0.2"/>
    <row r="149" s="8" customFormat="1" ht="12.75" x14ac:dyDescent="0.2"/>
    <row r="150" s="8" customFormat="1" ht="12.75" x14ac:dyDescent="0.2"/>
    <row r="151" s="8" customFormat="1" ht="12.75" x14ac:dyDescent="0.2"/>
    <row r="152" s="8" customFormat="1" ht="12.75" x14ac:dyDescent="0.2"/>
    <row r="153" s="8" customFormat="1" ht="12.75" x14ac:dyDescent="0.2"/>
    <row r="154" s="8" customFormat="1" ht="12.75" x14ac:dyDescent="0.2"/>
    <row r="155" s="8" customFormat="1" ht="12.75" x14ac:dyDescent="0.2"/>
    <row r="156" s="8" customFormat="1" ht="12.75" x14ac:dyDescent="0.2"/>
    <row r="157" s="8" customFormat="1" ht="12.75" x14ac:dyDescent="0.2"/>
    <row r="158" s="8" customFormat="1" ht="12.75" x14ac:dyDescent="0.2"/>
    <row r="159" s="8" customFormat="1" ht="12.75" x14ac:dyDescent="0.2"/>
    <row r="160" s="8" customFormat="1" ht="12.75" x14ac:dyDescent="0.2"/>
    <row r="161" s="8" customFormat="1" ht="12.75" x14ac:dyDescent="0.2"/>
    <row r="162" s="8" customFormat="1" ht="12.75" x14ac:dyDescent="0.2"/>
    <row r="163" s="8" customFormat="1" ht="12.75" x14ac:dyDescent="0.2"/>
    <row r="164" s="8" customFormat="1" ht="12.75" x14ac:dyDescent="0.2"/>
    <row r="165" s="8" customFormat="1" ht="12.75" x14ac:dyDescent="0.2"/>
    <row r="166" s="8" customFormat="1" ht="12.75" x14ac:dyDescent="0.2"/>
    <row r="167" s="8" customFormat="1" ht="12.75" x14ac:dyDescent="0.2"/>
    <row r="168" s="8" customFormat="1" ht="12.75" x14ac:dyDescent="0.2"/>
    <row r="169" s="8" customFormat="1" ht="12.75" x14ac:dyDescent="0.2"/>
    <row r="170" s="8" customFormat="1" ht="12.75" x14ac:dyDescent="0.2"/>
    <row r="171" s="8" customFormat="1" ht="12.75" x14ac:dyDescent="0.2"/>
    <row r="172" s="8" customFormat="1" ht="12.75" x14ac:dyDescent="0.2"/>
    <row r="173" s="8" customFormat="1" ht="12.75" x14ac:dyDescent="0.2"/>
    <row r="174" s="8" customFormat="1" ht="12.75" x14ac:dyDescent="0.2"/>
    <row r="175" s="8" customFormat="1" ht="12.75" x14ac:dyDescent="0.2"/>
    <row r="176" s="8" customFormat="1" ht="12.75" x14ac:dyDescent="0.2"/>
    <row r="177" s="8" customFormat="1" ht="12.75" x14ac:dyDescent="0.2"/>
    <row r="178" s="8" customFormat="1" ht="12.75" x14ac:dyDescent="0.2"/>
    <row r="179" s="8" customFormat="1" ht="12.75" x14ac:dyDescent="0.2"/>
    <row r="180" s="8" customFormat="1" ht="12.75" x14ac:dyDescent="0.2"/>
    <row r="181" s="8" customFormat="1" ht="12.75" x14ac:dyDescent="0.2"/>
    <row r="182" s="8" customFormat="1" ht="12.75" x14ac:dyDescent="0.2"/>
    <row r="183" s="8" customFormat="1" ht="12.75" x14ac:dyDescent="0.2"/>
    <row r="184" s="8" customFormat="1" ht="12.75" x14ac:dyDescent="0.2"/>
    <row r="185" s="8" customFormat="1" ht="12.75" x14ac:dyDescent="0.2"/>
    <row r="186" s="8" customFormat="1" ht="12.75" x14ac:dyDescent="0.2"/>
    <row r="187" s="8" customFormat="1" ht="12.75" x14ac:dyDescent="0.2"/>
    <row r="188" s="8" customFormat="1" ht="12.75" x14ac:dyDescent="0.2"/>
    <row r="189" s="8" customFormat="1" ht="12.75" x14ac:dyDescent="0.2"/>
    <row r="190" s="8" customFormat="1" ht="12.75" x14ac:dyDescent="0.2"/>
    <row r="191" s="8" customFormat="1" ht="12.75" x14ac:dyDescent="0.2"/>
    <row r="192" s="8" customFormat="1" ht="12.75" x14ac:dyDescent="0.2"/>
    <row r="193" s="8" customFormat="1" ht="12.75" x14ac:dyDescent="0.2"/>
    <row r="194" s="8" customFormat="1" ht="12.75" x14ac:dyDescent="0.2"/>
    <row r="195" s="8" customFormat="1" ht="12.75" x14ac:dyDescent="0.2"/>
    <row r="196" s="8" customFormat="1" ht="12.75" x14ac:dyDescent="0.2"/>
    <row r="197" s="8" customFormat="1" ht="12.75" x14ac:dyDescent="0.2"/>
    <row r="198" s="8" customFormat="1" ht="12.75" x14ac:dyDescent="0.2"/>
    <row r="199" s="8" customFormat="1" ht="12.75" x14ac:dyDescent="0.2"/>
    <row r="200" s="8" customFormat="1" ht="12.75" x14ac:dyDescent="0.2"/>
    <row r="201" s="8" customFormat="1" ht="12.75" x14ac:dyDescent="0.2"/>
    <row r="202" s="8" customFormat="1" ht="12.75" x14ac:dyDescent="0.2"/>
    <row r="203" s="8" customFormat="1" ht="12.75" x14ac:dyDescent="0.2"/>
    <row r="204" s="8" customFormat="1" ht="12.75" x14ac:dyDescent="0.2"/>
    <row r="205" s="8" customFormat="1" ht="12.75" x14ac:dyDescent="0.2"/>
    <row r="206" s="8" customFormat="1" ht="12.75" x14ac:dyDescent="0.2"/>
    <row r="207" s="8" customFormat="1" ht="12.75" x14ac:dyDescent="0.2"/>
    <row r="208" s="8" customFormat="1" ht="12.75" x14ac:dyDescent="0.2"/>
    <row r="209" s="8" customFormat="1" ht="12.75" x14ac:dyDescent="0.2"/>
    <row r="210" s="8" customFormat="1" ht="12.75" x14ac:dyDescent="0.2"/>
    <row r="211" s="8" customFormat="1" ht="12.75" x14ac:dyDescent="0.2"/>
    <row r="212" s="8" customFormat="1" ht="12.75" x14ac:dyDescent="0.2"/>
    <row r="213" s="8" customFormat="1" ht="12.75" x14ac:dyDescent="0.2"/>
    <row r="214" s="8" customFormat="1" ht="12.75" x14ac:dyDescent="0.2"/>
    <row r="215" s="8" customFormat="1" ht="12.75" x14ac:dyDescent="0.2"/>
    <row r="216" s="8" customFormat="1" ht="12.75" x14ac:dyDescent="0.2"/>
    <row r="217" s="8" customFormat="1" ht="12.75" x14ac:dyDescent="0.2"/>
    <row r="218" s="8" customFormat="1" ht="12.75" x14ac:dyDescent="0.2"/>
    <row r="219" s="8" customFormat="1" ht="12.75" x14ac:dyDescent="0.2"/>
    <row r="220" s="8" customFormat="1" ht="12.75" x14ac:dyDescent="0.2"/>
    <row r="221" s="8" customFormat="1" ht="12.75" x14ac:dyDescent="0.2"/>
    <row r="222" s="8" customFormat="1" ht="12.75" x14ac:dyDescent="0.2"/>
    <row r="223" s="8" customFormat="1" ht="12.75" x14ac:dyDescent="0.2"/>
    <row r="224" s="8" customFormat="1" ht="12.75" x14ac:dyDescent="0.2"/>
    <row r="225" s="8" customFormat="1" ht="12.75" x14ac:dyDescent="0.2"/>
    <row r="226" s="8" customFormat="1" ht="12.75" x14ac:dyDescent="0.2"/>
    <row r="227" s="8" customFormat="1" ht="12.75" x14ac:dyDescent="0.2"/>
    <row r="228" s="8" customFormat="1" ht="12.75" x14ac:dyDescent="0.2"/>
    <row r="229" s="8" customFormat="1" ht="12.75" x14ac:dyDescent="0.2"/>
    <row r="230" s="8" customFormat="1" ht="12.75" x14ac:dyDescent="0.2"/>
    <row r="231" s="8" customFormat="1" ht="12.75" x14ac:dyDescent="0.2"/>
    <row r="232" s="8" customFormat="1" ht="12.75" x14ac:dyDescent="0.2"/>
    <row r="233" s="8" customFormat="1" ht="12.75" x14ac:dyDescent="0.2"/>
    <row r="234" s="8" customFormat="1" ht="12.75" x14ac:dyDescent="0.2"/>
    <row r="235" s="8" customFormat="1" ht="12.75" x14ac:dyDescent="0.2"/>
    <row r="236" s="8" customFormat="1" ht="12.75" x14ac:dyDescent="0.2"/>
    <row r="237" s="8" customFormat="1" ht="12.75" x14ac:dyDescent="0.2"/>
    <row r="238" s="8" customFormat="1" ht="12.75" x14ac:dyDescent="0.2"/>
    <row r="239" s="8" customFormat="1" ht="12.75" x14ac:dyDescent="0.2"/>
    <row r="240" s="8" customFormat="1" ht="12.75" x14ac:dyDescent="0.2"/>
    <row r="241" s="8" customFormat="1" ht="12.75" x14ac:dyDescent="0.2"/>
    <row r="242" s="8" customFormat="1" ht="12.75" x14ac:dyDescent="0.2"/>
    <row r="243" s="8" customFormat="1" ht="12.75" x14ac:dyDescent="0.2"/>
    <row r="244" s="8" customFormat="1" ht="12.75" x14ac:dyDescent="0.2"/>
    <row r="245" s="8" customFormat="1" ht="12.75" x14ac:dyDescent="0.2"/>
    <row r="246" s="8" customFormat="1" ht="12.75" x14ac:dyDescent="0.2"/>
    <row r="247" s="8" customFormat="1" ht="12.75" x14ac:dyDescent="0.2"/>
    <row r="248" s="8" customFormat="1" ht="12.75" x14ac:dyDescent="0.2"/>
    <row r="249" s="8" customFormat="1" ht="12.75" x14ac:dyDescent="0.2"/>
    <row r="250" s="8" customFormat="1" ht="12.75" x14ac:dyDescent="0.2"/>
    <row r="251" s="8" customFormat="1" ht="12.75" x14ac:dyDescent="0.2"/>
    <row r="252" s="8" customFormat="1" ht="12.75" x14ac:dyDescent="0.2"/>
    <row r="253" s="8" customFormat="1" ht="12.75" x14ac:dyDescent="0.2"/>
    <row r="254" s="8" customFormat="1" ht="12.75" x14ac:dyDescent="0.2"/>
    <row r="255" s="8" customFormat="1" ht="12.75" x14ac:dyDescent="0.2"/>
    <row r="256" s="8" customFormat="1" ht="12.75" x14ac:dyDescent="0.2"/>
    <row r="257" s="8" customFormat="1" ht="12.75" x14ac:dyDescent="0.2"/>
    <row r="258" s="8" customFormat="1" ht="12.75" x14ac:dyDescent="0.2"/>
    <row r="259" s="8" customFormat="1" ht="12.75" x14ac:dyDescent="0.2"/>
    <row r="260" s="8" customFormat="1" ht="12.75" x14ac:dyDescent="0.2"/>
    <row r="261" s="8" customFormat="1" ht="12.75" x14ac:dyDescent="0.2"/>
    <row r="262" s="8" customFormat="1" ht="12.75" x14ac:dyDescent="0.2"/>
    <row r="263" s="8" customFormat="1" ht="12.75" x14ac:dyDescent="0.2"/>
    <row r="264" s="8" customFormat="1" ht="12.75" x14ac:dyDescent="0.2"/>
    <row r="265" s="8" customFormat="1" ht="12.75" x14ac:dyDescent="0.2"/>
    <row r="266" s="8" customFormat="1" ht="12.75" x14ac:dyDescent="0.2"/>
    <row r="267" s="8" customFormat="1" ht="12.75" x14ac:dyDescent="0.2"/>
    <row r="268" s="8" customFormat="1" ht="12.75" x14ac:dyDescent="0.2"/>
    <row r="269" s="8" customFormat="1" ht="12.75" x14ac:dyDescent="0.2"/>
    <row r="270" s="8" customFormat="1" ht="12.75" x14ac:dyDescent="0.2"/>
    <row r="271" s="8" customFormat="1" ht="12.75" x14ac:dyDescent="0.2"/>
    <row r="272" s="8" customFormat="1" ht="12.75" x14ac:dyDescent="0.2"/>
    <row r="273" s="8" customFormat="1" ht="12.75" x14ac:dyDescent="0.2"/>
    <row r="274" s="8" customFormat="1" ht="12.75" x14ac:dyDescent="0.2"/>
    <row r="275" s="8" customFormat="1" ht="12.75" x14ac:dyDescent="0.2"/>
    <row r="276" s="8" customFormat="1" ht="12.75" x14ac:dyDescent="0.2"/>
    <row r="277" s="8" customFormat="1" ht="12.75" x14ac:dyDescent="0.2"/>
    <row r="278" s="8" customFormat="1" ht="12.75" x14ac:dyDescent="0.2"/>
    <row r="279" s="8" customFormat="1" ht="12.75" x14ac:dyDescent="0.2"/>
    <row r="280" s="8" customFormat="1" ht="12.75" x14ac:dyDescent="0.2"/>
    <row r="281" s="8" customFormat="1" ht="12.75" x14ac:dyDescent="0.2"/>
    <row r="282" s="8" customFormat="1" ht="12.75" x14ac:dyDescent="0.2"/>
    <row r="283" s="8" customFormat="1" ht="12.75" x14ac:dyDescent="0.2"/>
    <row r="284" s="8" customFormat="1" ht="12.75" x14ac:dyDescent="0.2"/>
    <row r="285" s="8" customFormat="1" ht="12.75" x14ac:dyDescent="0.2"/>
    <row r="286" s="8" customFormat="1" ht="12.75" x14ac:dyDescent="0.2"/>
    <row r="287" s="8" customFormat="1" ht="12.75" x14ac:dyDescent="0.2"/>
    <row r="288" s="8" customFormat="1" ht="12.75" x14ac:dyDescent="0.2"/>
    <row r="289" s="8" customFormat="1" ht="12.75" x14ac:dyDescent="0.2"/>
    <row r="290" s="8" customFormat="1" ht="12.75" x14ac:dyDescent="0.2"/>
    <row r="291" s="8" customFormat="1" ht="12.75" x14ac:dyDescent="0.2"/>
    <row r="292" s="8" customFormat="1" ht="12.75" x14ac:dyDescent="0.2"/>
    <row r="293" s="8" customFormat="1" ht="12.75" x14ac:dyDescent="0.2"/>
    <row r="294" s="8" customFormat="1" ht="12.75" x14ac:dyDescent="0.2"/>
    <row r="295" s="8" customFormat="1" ht="12.75" x14ac:dyDescent="0.2"/>
    <row r="296" s="8" customFormat="1" ht="12.75" x14ac:dyDescent="0.2"/>
    <row r="297" s="8" customFormat="1" ht="12.75" x14ac:dyDescent="0.2"/>
    <row r="298" s="8" customFormat="1" ht="12.75" x14ac:dyDescent="0.2"/>
    <row r="299" s="8" customFormat="1" ht="12.75" x14ac:dyDescent="0.2"/>
    <row r="300" s="8" customFormat="1" ht="12.75" x14ac:dyDescent="0.2"/>
    <row r="301" s="8" customFormat="1" ht="12.75" x14ac:dyDescent="0.2"/>
    <row r="302" s="8" customFormat="1" ht="12.75" x14ac:dyDescent="0.2"/>
    <row r="303" s="8" customFormat="1" ht="12.75" x14ac:dyDescent="0.2"/>
    <row r="304" s="8" customFormat="1" ht="12.75" x14ac:dyDescent="0.2"/>
    <row r="305" s="8" customFormat="1" ht="12.75" x14ac:dyDescent="0.2"/>
    <row r="306" s="8" customFormat="1" ht="12.75" x14ac:dyDescent="0.2"/>
    <row r="307" s="8" customFormat="1" ht="12.75" x14ac:dyDescent="0.2"/>
    <row r="308" s="8" customFormat="1" ht="12.75" x14ac:dyDescent="0.2"/>
    <row r="309" s="8" customFormat="1" ht="12.75" x14ac:dyDescent="0.2"/>
    <row r="310" s="8" customFormat="1" ht="12.75" x14ac:dyDescent="0.2"/>
    <row r="311" s="8" customFormat="1" ht="12.75" x14ac:dyDescent="0.2"/>
    <row r="312" s="8" customFormat="1" ht="12.75" x14ac:dyDescent="0.2"/>
    <row r="313" s="8" customFormat="1" ht="12.75" x14ac:dyDescent="0.2"/>
    <row r="314" s="8" customFormat="1" ht="12.75" x14ac:dyDescent="0.2"/>
    <row r="315" s="8" customFormat="1" ht="12.75" x14ac:dyDescent="0.2"/>
    <row r="316" s="8" customFormat="1" ht="12.75" x14ac:dyDescent="0.2"/>
    <row r="317" s="8" customFormat="1" ht="12.75" x14ac:dyDescent="0.2"/>
    <row r="318" s="8" customFormat="1" ht="12.75" x14ac:dyDescent="0.2"/>
    <row r="319" s="8" customFormat="1" ht="12.75" x14ac:dyDescent="0.2"/>
    <row r="320" s="8" customFormat="1" ht="12.75" x14ac:dyDescent="0.2"/>
    <row r="321" s="8" customFormat="1" ht="12.75" x14ac:dyDescent="0.2"/>
    <row r="322" s="8" customFormat="1" ht="12.75" x14ac:dyDescent="0.2"/>
    <row r="323" s="8" customFormat="1" ht="12.75" x14ac:dyDescent="0.2"/>
    <row r="324" s="8" customFormat="1" ht="12.75" x14ac:dyDescent="0.2"/>
    <row r="325" s="8" customFormat="1" ht="12.75" x14ac:dyDescent="0.2"/>
    <row r="326" s="8" customFormat="1" ht="12.75" x14ac:dyDescent="0.2"/>
    <row r="327" s="8" customFormat="1" ht="12.75" x14ac:dyDescent="0.2"/>
    <row r="328" s="8" customFormat="1" ht="12.75" x14ac:dyDescent="0.2"/>
    <row r="329" s="8" customFormat="1" ht="12.75" x14ac:dyDescent="0.2"/>
    <row r="330" s="8" customFormat="1" ht="12.75" x14ac:dyDescent="0.2"/>
    <row r="331" s="8" customFormat="1" ht="12.75" x14ac:dyDescent="0.2"/>
    <row r="332" s="8" customFormat="1" ht="12.75" x14ac:dyDescent="0.2"/>
    <row r="333" s="8" customFormat="1" ht="12.75" x14ac:dyDescent="0.2"/>
    <row r="334" s="8" customFormat="1" ht="12.75" x14ac:dyDescent="0.2"/>
    <row r="335" s="8" customFormat="1" ht="12.75" x14ac:dyDescent="0.2"/>
    <row r="336" s="8" customFormat="1" ht="12.75" x14ac:dyDescent="0.2"/>
    <row r="337" s="8" customFormat="1" ht="12.75" x14ac:dyDescent="0.2"/>
    <row r="338" s="8" customFormat="1" ht="12.75" x14ac:dyDescent="0.2"/>
    <row r="339" s="8" customFormat="1" ht="12.75" x14ac:dyDescent="0.2"/>
    <row r="340" s="8" customFormat="1" ht="12.75" x14ac:dyDescent="0.2"/>
    <row r="341" s="8" customFormat="1" ht="12.75" x14ac:dyDescent="0.2"/>
    <row r="342" s="8" customFormat="1" ht="12.75" x14ac:dyDescent="0.2"/>
    <row r="343" s="8" customFormat="1" ht="12.75" x14ac:dyDescent="0.2"/>
    <row r="344" s="8" customFormat="1" ht="12.75" x14ac:dyDescent="0.2"/>
    <row r="345" s="8" customFormat="1" ht="12.75" x14ac:dyDescent="0.2"/>
    <row r="346" s="8" customFormat="1" ht="12.75" x14ac:dyDescent="0.2"/>
    <row r="347" s="8" customFormat="1" ht="12.75" x14ac:dyDescent="0.2"/>
    <row r="348" s="8" customFormat="1" ht="12.75" x14ac:dyDescent="0.2"/>
    <row r="349" s="8" customFormat="1" ht="12.75" x14ac:dyDescent="0.2"/>
    <row r="350" s="8" customFormat="1" ht="12.75" x14ac:dyDescent="0.2"/>
    <row r="351" s="8" customFormat="1" ht="12.75" x14ac:dyDescent="0.2"/>
    <row r="352" s="8" customFormat="1" ht="12.75" x14ac:dyDescent="0.2"/>
    <row r="353" s="8" customFormat="1" ht="12.75" x14ac:dyDescent="0.2"/>
    <row r="354" s="8" customFormat="1" ht="12.75" x14ac:dyDescent="0.2"/>
    <row r="355" s="8" customFormat="1" ht="12.75" x14ac:dyDescent="0.2"/>
    <row r="356" s="8" customFormat="1" ht="12.75" x14ac:dyDescent="0.2"/>
    <row r="357" s="8" customFormat="1" ht="12.75" x14ac:dyDescent="0.2"/>
    <row r="358" s="8" customFormat="1" ht="12.75" x14ac:dyDescent="0.2"/>
    <row r="359" s="8" customFormat="1" ht="12.75" x14ac:dyDescent="0.2"/>
    <row r="360" s="8" customFormat="1" ht="12.75" x14ac:dyDescent="0.2"/>
    <row r="361" s="8" customFormat="1" ht="12.75" x14ac:dyDescent="0.2"/>
    <row r="362" s="8" customFormat="1" ht="12.75" x14ac:dyDescent="0.2"/>
    <row r="363" s="8" customFormat="1" ht="12.75" x14ac:dyDescent="0.2"/>
    <row r="364" s="8" customFormat="1" ht="12.75" x14ac:dyDescent="0.2"/>
    <row r="365" s="8" customFormat="1" ht="12.75" x14ac:dyDescent="0.2"/>
    <row r="366" s="8" customFormat="1" ht="12.75" x14ac:dyDescent="0.2"/>
    <row r="367" s="8" customFormat="1" ht="12.75" x14ac:dyDescent="0.2"/>
    <row r="368" s="8" customFormat="1" ht="12.75" x14ac:dyDescent="0.2"/>
    <row r="369" s="8" customFormat="1" ht="12.75" x14ac:dyDescent="0.2"/>
    <row r="370" s="8" customFormat="1" ht="12.75" x14ac:dyDescent="0.2"/>
    <row r="371" s="8" customFormat="1" ht="12.75" x14ac:dyDescent="0.2"/>
    <row r="372" s="8" customFormat="1" ht="12.75" x14ac:dyDescent="0.2"/>
    <row r="373" s="8" customFormat="1" ht="12.75" x14ac:dyDescent="0.2"/>
    <row r="374" s="8" customFormat="1" ht="12.75" x14ac:dyDescent="0.2"/>
    <row r="375" s="8" customFormat="1" ht="12.75" x14ac:dyDescent="0.2"/>
    <row r="376" s="8" customFormat="1" ht="12.75" x14ac:dyDescent="0.2"/>
    <row r="377" s="8" customFormat="1" ht="12.75" x14ac:dyDescent="0.2"/>
    <row r="378" s="8" customFormat="1" ht="12.75" x14ac:dyDescent="0.2"/>
    <row r="379" s="8" customFormat="1" ht="12.75" x14ac:dyDescent="0.2"/>
    <row r="380" s="8" customFormat="1" ht="12.75" x14ac:dyDescent="0.2"/>
    <row r="381" s="8" customFormat="1" ht="12.75" x14ac:dyDescent="0.2"/>
    <row r="382" s="8" customFormat="1" ht="12.75" x14ac:dyDescent="0.2"/>
    <row r="383" s="8" customFormat="1" ht="12.75" x14ac:dyDescent="0.2"/>
    <row r="384" s="8" customFormat="1" ht="12.75" x14ac:dyDescent="0.2"/>
    <row r="385" s="8" customFormat="1" ht="12.75" x14ac:dyDescent="0.2"/>
    <row r="386" s="8" customFormat="1" ht="12.75" x14ac:dyDescent="0.2"/>
    <row r="387" s="8" customFormat="1" ht="12.75" x14ac:dyDescent="0.2"/>
    <row r="388" s="8" customFormat="1" ht="12.75" x14ac:dyDescent="0.2"/>
    <row r="389" s="8" customFormat="1" ht="12.75" x14ac:dyDescent="0.2"/>
    <row r="390" s="8" customFormat="1" ht="12.75" x14ac:dyDescent="0.2"/>
    <row r="391" s="8" customFormat="1" ht="12.75" x14ac:dyDescent="0.2"/>
    <row r="392" s="8" customFormat="1" ht="12.75" x14ac:dyDescent="0.2"/>
    <row r="393" s="8" customFormat="1" ht="12.75" x14ac:dyDescent="0.2"/>
    <row r="394" s="8" customFormat="1" ht="12.75" x14ac:dyDescent="0.2"/>
    <row r="395" s="8" customFormat="1" ht="12.75" x14ac:dyDescent="0.2"/>
    <row r="396" s="8" customFormat="1" ht="12.75" x14ac:dyDescent="0.2"/>
    <row r="397" s="8" customFormat="1" ht="12.75" x14ac:dyDescent="0.2"/>
    <row r="398" s="8" customFormat="1" ht="12.75" x14ac:dyDescent="0.2"/>
    <row r="399" s="8" customFormat="1" ht="12.75" x14ac:dyDescent="0.2"/>
    <row r="400" s="8" customFormat="1" ht="12.75" x14ac:dyDescent="0.2"/>
    <row r="401" s="8" customFormat="1" ht="12.75" x14ac:dyDescent="0.2"/>
    <row r="402" s="8" customFormat="1" ht="12.75" x14ac:dyDescent="0.2"/>
    <row r="403" s="8" customFormat="1" ht="12.75" x14ac:dyDescent="0.2"/>
    <row r="404" s="8" customFormat="1" ht="12.75" x14ac:dyDescent="0.2"/>
    <row r="405" s="8" customFormat="1" ht="12.75" x14ac:dyDescent="0.2"/>
    <row r="406" s="8" customFormat="1" ht="12.75" x14ac:dyDescent="0.2"/>
    <row r="407" s="8" customFormat="1" ht="12.75" x14ac:dyDescent="0.2"/>
    <row r="408" s="8" customFormat="1" ht="12.75" x14ac:dyDescent="0.2"/>
    <row r="409" s="8" customFormat="1" ht="12.75" x14ac:dyDescent="0.2"/>
    <row r="410" s="8" customFormat="1" ht="12.75" x14ac:dyDescent="0.2"/>
    <row r="411" s="8" customFormat="1" ht="12.75" x14ac:dyDescent="0.2"/>
    <row r="412" s="8" customFormat="1" ht="12.75" x14ac:dyDescent="0.2"/>
    <row r="413" s="8" customFormat="1" ht="12.75" x14ac:dyDescent="0.2"/>
    <row r="414" s="8" customFormat="1" ht="12.75" x14ac:dyDescent="0.2"/>
    <row r="415" s="8" customFormat="1" ht="12.75" x14ac:dyDescent="0.2"/>
    <row r="416" s="8" customFormat="1" ht="12.75" x14ac:dyDescent="0.2"/>
    <row r="417" s="8" customFormat="1" ht="12.75" x14ac:dyDescent="0.2"/>
    <row r="418" s="8" customFormat="1" ht="12.75" x14ac:dyDescent="0.2"/>
    <row r="419" s="8" customFormat="1" ht="12.75" x14ac:dyDescent="0.2"/>
    <row r="420" s="8" customFormat="1" ht="12.75" x14ac:dyDescent="0.2"/>
    <row r="421" s="8" customFormat="1" ht="12.75" x14ac:dyDescent="0.2"/>
    <row r="422" s="8" customFormat="1" ht="12.75" x14ac:dyDescent="0.2"/>
    <row r="423" s="8" customFormat="1" ht="12.75" x14ac:dyDescent="0.2"/>
    <row r="424" s="8" customFormat="1" ht="12.75" x14ac:dyDescent="0.2"/>
    <row r="425" s="8" customFormat="1" ht="12.75" x14ac:dyDescent="0.2"/>
    <row r="426" s="8" customFormat="1" ht="12.75" x14ac:dyDescent="0.2"/>
    <row r="427" s="8" customFormat="1" ht="12.75" x14ac:dyDescent="0.2"/>
    <row r="428" s="8" customFormat="1" ht="12.75" x14ac:dyDescent="0.2"/>
    <row r="429" s="8" customFormat="1" ht="12.75" x14ac:dyDescent="0.2"/>
    <row r="430" s="8" customFormat="1" ht="12.75" x14ac:dyDescent="0.2"/>
    <row r="431" s="8" customFormat="1" ht="12.75" x14ac:dyDescent="0.2"/>
    <row r="432" s="8" customFormat="1" ht="12.75" x14ac:dyDescent="0.2"/>
    <row r="433" s="8" customFormat="1" ht="12.75" x14ac:dyDescent="0.2"/>
    <row r="434" s="8" customFormat="1" ht="12.75" x14ac:dyDescent="0.2"/>
    <row r="435" s="8" customFormat="1" ht="12.75" x14ac:dyDescent="0.2"/>
    <row r="436" s="8" customFormat="1" ht="12.75" x14ac:dyDescent="0.2"/>
    <row r="437" s="8" customFormat="1" ht="12.75" x14ac:dyDescent="0.2"/>
    <row r="438" s="8" customFormat="1" ht="12.75" x14ac:dyDescent="0.2"/>
    <row r="439" s="8" customFormat="1" ht="12.75" x14ac:dyDescent="0.2"/>
    <row r="440" s="8" customFormat="1" ht="12.75" x14ac:dyDescent="0.2"/>
    <row r="441" s="8" customFormat="1" ht="12.75" x14ac:dyDescent="0.2"/>
    <row r="442" s="8" customFormat="1" ht="12.75" x14ac:dyDescent="0.2"/>
    <row r="443" s="8" customFormat="1" ht="12.75" x14ac:dyDescent="0.2"/>
    <row r="444" s="8" customFormat="1" ht="12.75" x14ac:dyDescent="0.2"/>
    <row r="445" s="8" customFormat="1" ht="12.75" x14ac:dyDescent="0.2"/>
    <row r="446" s="8" customFormat="1" ht="12.75" x14ac:dyDescent="0.2"/>
    <row r="447" s="8" customFormat="1" ht="12.75" x14ac:dyDescent="0.2"/>
    <row r="448" s="8" customFormat="1" ht="12.75" x14ac:dyDescent="0.2"/>
    <row r="449" s="8" customFormat="1" ht="12.75" x14ac:dyDescent="0.2"/>
    <row r="450" s="8" customFormat="1" ht="12.75" x14ac:dyDescent="0.2"/>
    <row r="451" s="8" customFormat="1" ht="12.75" x14ac:dyDescent="0.2"/>
    <row r="452" s="8" customFormat="1" ht="12.75" x14ac:dyDescent="0.2"/>
    <row r="453" s="8" customFormat="1" ht="12.75" x14ac:dyDescent="0.2"/>
    <row r="454" s="8" customFormat="1" ht="12.75" x14ac:dyDescent="0.2"/>
    <row r="455" s="8" customFormat="1" ht="12.75" x14ac:dyDescent="0.2"/>
    <row r="456" s="8" customFormat="1" ht="12.75" x14ac:dyDescent="0.2"/>
    <row r="457" s="8" customFormat="1" ht="12.75" x14ac:dyDescent="0.2"/>
    <row r="458" s="8" customFormat="1" ht="12.75" x14ac:dyDescent="0.2"/>
    <row r="459" s="8" customFormat="1" ht="12.75" x14ac:dyDescent="0.2"/>
    <row r="460" s="8" customFormat="1" ht="12.75" x14ac:dyDescent="0.2"/>
    <row r="461" s="8" customFormat="1" ht="12.75" x14ac:dyDescent="0.2"/>
    <row r="462" s="8" customFormat="1" ht="12.75" x14ac:dyDescent="0.2"/>
    <row r="463" s="8" customFormat="1" ht="12.75" x14ac:dyDescent="0.2"/>
    <row r="464" s="8" customFormat="1" ht="12.75" x14ac:dyDescent="0.2"/>
    <row r="465" s="8" customFormat="1" ht="12.75" x14ac:dyDescent="0.2"/>
    <row r="466" s="8" customFormat="1" ht="12.75" x14ac:dyDescent="0.2"/>
    <row r="467" s="8" customFormat="1" ht="12.75" x14ac:dyDescent="0.2"/>
    <row r="468" s="8" customFormat="1" ht="12.75" x14ac:dyDescent="0.2"/>
    <row r="469" s="8" customFormat="1" ht="12.75" x14ac:dyDescent="0.2"/>
    <row r="470" s="8" customFormat="1" ht="12.75" x14ac:dyDescent="0.2"/>
    <row r="471" s="8" customFormat="1" ht="12.75" x14ac:dyDescent="0.2"/>
    <row r="472" s="8" customFormat="1" ht="12.75" x14ac:dyDescent="0.2"/>
    <row r="473" s="8" customFormat="1" ht="12.75" x14ac:dyDescent="0.2"/>
    <row r="474" s="8" customFormat="1" ht="12.75" x14ac:dyDescent="0.2"/>
    <row r="475" s="8" customFormat="1" ht="12.75" x14ac:dyDescent="0.2"/>
    <row r="476" s="8" customFormat="1" ht="12.75" x14ac:dyDescent="0.2"/>
    <row r="477" s="8" customFormat="1" ht="12.75" x14ac:dyDescent="0.2"/>
    <row r="478" s="8" customFormat="1" ht="12.75" x14ac:dyDescent="0.2"/>
    <row r="479" s="8" customFormat="1" ht="12.75" x14ac:dyDescent="0.2"/>
    <row r="480" s="8" customFormat="1" ht="12.75" x14ac:dyDescent="0.2"/>
    <row r="481" s="8" customFormat="1" ht="12.75" x14ac:dyDescent="0.2"/>
    <row r="482" s="8" customFormat="1" ht="12.75" x14ac:dyDescent="0.2"/>
    <row r="483" s="8" customFormat="1" ht="12.75" x14ac:dyDescent="0.2"/>
    <row r="484" s="8" customFormat="1" ht="12.75" x14ac:dyDescent="0.2"/>
    <row r="485" s="8" customFormat="1" ht="12.75" x14ac:dyDescent="0.2"/>
    <row r="486" s="8" customFormat="1" ht="12.75" x14ac:dyDescent="0.2"/>
    <row r="487" s="8" customFormat="1" ht="12.75" x14ac:dyDescent="0.2"/>
    <row r="488" s="8" customFormat="1" ht="12.75" x14ac:dyDescent="0.2"/>
    <row r="489" s="8" customFormat="1" ht="12.75" x14ac:dyDescent="0.2"/>
    <row r="490" s="8" customFormat="1" ht="12.75" x14ac:dyDescent="0.2"/>
    <row r="491" s="8" customFormat="1" ht="12.75" x14ac:dyDescent="0.2"/>
    <row r="492" s="8" customFormat="1" ht="12.75" x14ac:dyDescent="0.2"/>
    <row r="493" s="8" customFormat="1" ht="12.75" x14ac:dyDescent="0.2"/>
    <row r="494" s="8" customFormat="1" ht="12.75" x14ac:dyDescent="0.2"/>
    <row r="495" s="8" customFormat="1" ht="12.75" x14ac:dyDescent="0.2"/>
    <row r="496" s="8" customFormat="1" ht="12.75" x14ac:dyDescent="0.2"/>
    <row r="497" s="8" customFormat="1" ht="12.75" x14ac:dyDescent="0.2"/>
    <row r="498" s="8" customFormat="1" ht="12.75" x14ac:dyDescent="0.2"/>
    <row r="499" s="8" customFormat="1" ht="12.75" x14ac:dyDescent="0.2"/>
    <row r="500" s="8" customFormat="1" ht="12.75" x14ac:dyDescent="0.2"/>
    <row r="501" s="8" customFormat="1" ht="12.75" x14ac:dyDescent="0.2"/>
    <row r="502" s="8" customFormat="1" ht="12.75" x14ac:dyDescent="0.2"/>
    <row r="503" s="8" customFormat="1" ht="12.75" x14ac:dyDescent="0.2"/>
    <row r="504" s="8" customFormat="1" ht="12.75" x14ac:dyDescent="0.2"/>
    <row r="505" s="8" customFormat="1" ht="12.75" x14ac:dyDescent="0.2"/>
    <row r="506" s="8" customFormat="1" ht="12.75" x14ac:dyDescent="0.2"/>
    <row r="507" s="8" customFormat="1" ht="12.75" x14ac:dyDescent="0.2"/>
    <row r="508" s="8" customFormat="1" ht="12.75" x14ac:dyDescent="0.2"/>
    <row r="509" s="8" customFormat="1" ht="12.75" x14ac:dyDescent="0.2"/>
    <row r="510" s="8" customFormat="1" ht="12.75" x14ac:dyDescent="0.2"/>
    <row r="511" s="8" customFormat="1" ht="12.75" x14ac:dyDescent="0.2"/>
    <row r="512" s="8" customFormat="1" ht="12.75" x14ac:dyDescent="0.2"/>
    <row r="513" s="8" customFormat="1" ht="12.75" x14ac:dyDescent="0.2"/>
    <row r="514" s="8" customFormat="1" ht="12.75" x14ac:dyDescent="0.2"/>
    <row r="515" s="8" customFormat="1" ht="12.75" x14ac:dyDescent="0.2"/>
    <row r="516" s="8" customFormat="1" ht="12.75" x14ac:dyDescent="0.2"/>
    <row r="517" s="8" customFormat="1" ht="12.75" x14ac:dyDescent="0.2"/>
    <row r="518" s="8" customFormat="1" ht="12.75" x14ac:dyDescent="0.2"/>
    <row r="519" s="8" customFormat="1" ht="12.75" x14ac:dyDescent="0.2"/>
    <row r="520" s="8" customFormat="1" ht="12.75" x14ac:dyDescent="0.2"/>
    <row r="521" s="8" customFormat="1" ht="12.75" x14ac:dyDescent="0.2"/>
    <row r="522" s="8" customFormat="1" ht="12.75" x14ac:dyDescent="0.2"/>
    <row r="523" s="8" customFormat="1" ht="12.75" x14ac:dyDescent="0.2"/>
    <row r="524" s="8" customFormat="1" ht="12.75" x14ac:dyDescent="0.2"/>
    <row r="525" s="8" customFormat="1" ht="12.75" x14ac:dyDescent="0.2"/>
    <row r="526" s="8" customFormat="1" ht="12.75" x14ac:dyDescent="0.2"/>
    <row r="527" s="8" customFormat="1" ht="12.75" x14ac:dyDescent="0.2"/>
    <row r="528" s="8" customFormat="1" ht="12.75" x14ac:dyDescent="0.2"/>
    <row r="529" s="8" customFormat="1" ht="12.75" x14ac:dyDescent="0.2"/>
    <row r="530" s="8" customFormat="1" ht="12.75" x14ac:dyDescent="0.2"/>
    <row r="531" s="8" customFormat="1" ht="12.75" x14ac:dyDescent="0.2"/>
    <row r="532" s="8" customFormat="1" ht="12.75" x14ac:dyDescent="0.2"/>
    <row r="533" s="8" customFormat="1" ht="12.75" x14ac:dyDescent="0.2"/>
    <row r="534" s="8" customFormat="1" ht="12.75" x14ac:dyDescent="0.2"/>
    <row r="535" s="8" customFormat="1" ht="12.75" x14ac:dyDescent="0.2"/>
    <row r="536" s="8" customFormat="1" ht="12.75" x14ac:dyDescent="0.2"/>
    <row r="537" s="8" customFormat="1" ht="12.75" x14ac:dyDescent="0.2"/>
    <row r="538" s="8" customFormat="1" ht="12.75" x14ac:dyDescent="0.2"/>
    <row r="539" s="8" customFormat="1" ht="12.75" x14ac:dyDescent="0.2"/>
    <row r="540" s="8" customFormat="1" ht="12.75" x14ac:dyDescent="0.2"/>
    <row r="541" s="8" customFormat="1" ht="12.75" x14ac:dyDescent="0.2"/>
    <row r="542" s="8" customFormat="1" ht="12.75" x14ac:dyDescent="0.2"/>
    <row r="543" s="8" customFormat="1" ht="12.75" x14ac:dyDescent="0.2"/>
    <row r="544" s="8" customFormat="1" ht="12.75" x14ac:dyDescent="0.2"/>
    <row r="545" s="8" customFormat="1" ht="12.75" x14ac:dyDescent="0.2"/>
    <row r="546" s="8" customFormat="1" ht="12.75" x14ac:dyDescent="0.2"/>
    <row r="547" s="8" customFormat="1" ht="12.75" x14ac:dyDescent="0.2"/>
    <row r="548" s="8" customFormat="1" ht="12.75" x14ac:dyDescent="0.2"/>
    <row r="549" s="8" customFormat="1" ht="12.75" x14ac:dyDescent="0.2"/>
    <row r="550" s="8" customFormat="1" ht="12.75" x14ac:dyDescent="0.2"/>
    <row r="551" s="8" customFormat="1" ht="12.75" x14ac:dyDescent="0.2"/>
    <row r="552" s="8" customFormat="1" ht="12.75" x14ac:dyDescent="0.2"/>
    <row r="553" s="8" customFormat="1" ht="12.75" x14ac:dyDescent="0.2"/>
    <row r="554" s="8" customFormat="1" ht="12.75" x14ac:dyDescent="0.2"/>
    <row r="555" s="8" customFormat="1" ht="12.75" x14ac:dyDescent="0.2"/>
    <row r="556" s="8" customFormat="1" ht="12.75" x14ac:dyDescent="0.2"/>
    <row r="557" s="8" customFormat="1" ht="12.75" x14ac:dyDescent="0.2"/>
    <row r="558" s="8" customFormat="1" ht="12.75" x14ac:dyDescent="0.2"/>
    <row r="559" s="8" customFormat="1" ht="12.75" x14ac:dyDescent="0.2"/>
    <row r="560" s="8" customFormat="1" ht="12.75" x14ac:dyDescent="0.2"/>
    <row r="561" s="8" customFormat="1" ht="12.75" x14ac:dyDescent="0.2"/>
    <row r="562" s="8" customFormat="1" ht="12.75" x14ac:dyDescent="0.2"/>
    <row r="563" s="8" customFormat="1" ht="12.75" x14ac:dyDescent="0.2"/>
    <row r="564" s="8" customFormat="1" ht="12.75" x14ac:dyDescent="0.2"/>
    <row r="565" s="8" customFormat="1" ht="12.75" x14ac:dyDescent="0.2"/>
    <row r="566" s="8" customFormat="1" ht="12.75" x14ac:dyDescent="0.2"/>
    <row r="567" s="8" customFormat="1" ht="12.75" x14ac:dyDescent="0.2"/>
    <row r="568" s="8" customFormat="1" ht="12.75" x14ac:dyDescent="0.2"/>
    <row r="569" s="8" customFormat="1" ht="12.75" x14ac:dyDescent="0.2"/>
    <row r="570" s="8" customFormat="1" ht="12.75" x14ac:dyDescent="0.2"/>
    <row r="571" s="8" customFormat="1" ht="12.75" x14ac:dyDescent="0.2"/>
    <row r="572" s="8" customFormat="1" ht="12.75" x14ac:dyDescent="0.2"/>
    <row r="573" s="8" customFormat="1" ht="12.75" x14ac:dyDescent="0.2"/>
    <row r="574" s="8" customFormat="1" ht="12.75" x14ac:dyDescent="0.2"/>
    <row r="575" s="8" customFormat="1" ht="12.75" x14ac:dyDescent="0.2"/>
    <row r="576" s="8" customFormat="1" ht="12.75" x14ac:dyDescent="0.2"/>
    <row r="577" s="8" customFormat="1" ht="12.75" x14ac:dyDescent="0.2"/>
    <row r="578" s="8" customFormat="1" ht="12.75" x14ac:dyDescent="0.2"/>
    <row r="579" s="8" customFormat="1" ht="12.75" x14ac:dyDescent="0.2"/>
    <row r="580" s="8" customFormat="1" ht="12.75" x14ac:dyDescent="0.2"/>
    <row r="581" s="8" customFormat="1" ht="12.75" x14ac:dyDescent="0.2"/>
    <row r="582" s="8" customFormat="1" ht="12.75" x14ac:dyDescent="0.2"/>
    <row r="583" s="8" customFormat="1" ht="12.75" x14ac:dyDescent="0.2"/>
    <row r="584" s="8" customFormat="1" ht="12.75" x14ac:dyDescent="0.2"/>
    <row r="585" s="8" customFormat="1" ht="12.75" x14ac:dyDescent="0.2"/>
    <row r="586" s="8" customFormat="1" ht="12.75" x14ac:dyDescent="0.2"/>
    <row r="587" s="8" customFormat="1" ht="12.75" x14ac:dyDescent="0.2"/>
    <row r="588" s="8" customFormat="1" ht="12.75" x14ac:dyDescent="0.2"/>
    <row r="589" s="8" customFormat="1" ht="12.75" x14ac:dyDescent="0.2"/>
    <row r="590" s="8" customFormat="1" ht="12.75" x14ac:dyDescent="0.2"/>
    <row r="591" s="8" customFormat="1" ht="12.75" x14ac:dyDescent="0.2"/>
    <row r="592" s="8" customFormat="1" ht="12.75" x14ac:dyDescent="0.2"/>
    <row r="593" s="8" customFormat="1" ht="12.75" x14ac:dyDescent="0.2"/>
    <row r="594" s="8" customFormat="1" ht="12.75" x14ac:dyDescent="0.2"/>
    <row r="595" s="8" customFormat="1" ht="12.75" x14ac:dyDescent="0.2"/>
    <row r="596" s="8" customFormat="1" ht="12.75" x14ac:dyDescent="0.2"/>
    <row r="597" s="8" customFormat="1" ht="12.75" x14ac:dyDescent="0.2"/>
    <row r="598" s="8" customFormat="1" ht="12.75" x14ac:dyDescent="0.2"/>
    <row r="599" s="8" customFormat="1" ht="12.75" x14ac:dyDescent="0.2"/>
    <row r="600" s="8" customFormat="1" ht="12.75" x14ac:dyDescent="0.2"/>
    <row r="601" s="8" customFormat="1" ht="12.75" x14ac:dyDescent="0.2"/>
    <row r="602" s="8" customFormat="1" ht="12.75" x14ac:dyDescent="0.2"/>
    <row r="603" s="8" customFormat="1" ht="12.75" x14ac:dyDescent="0.2"/>
    <row r="604" s="8" customFormat="1" ht="12.75" x14ac:dyDescent="0.2"/>
    <row r="605" s="8" customFormat="1" ht="12.75" x14ac:dyDescent="0.2"/>
    <row r="606" s="8" customFormat="1" ht="12.75" x14ac:dyDescent="0.2"/>
    <row r="607" s="8" customFormat="1" ht="12.75" x14ac:dyDescent="0.2"/>
    <row r="608" s="8" customFormat="1" ht="12.75" x14ac:dyDescent="0.2"/>
    <row r="609" s="8" customFormat="1" ht="12.75" x14ac:dyDescent="0.2"/>
    <row r="610" s="8" customFormat="1" ht="12.75" x14ac:dyDescent="0.2"/>
    <row r="611" s="8" customFormat="1" ht="12.75" x14ac:dyDescent="0.2"/>
    <row r="612" s="8" customFormat="1" ht="12.75" x14ac:dyDescent="0.2"/>
    <row r="613" s="8" customFormat="1" ht="12.75" x14ac:dyDescent="0.2"/>
    <row r="614" s="8" customFormat="1" ht="12.75" x14ac:dyDescent="0.2"/>
    <row r="615" s="8" customFormat="1" ht="12.75" x14ac:dyDescent="0.2"/>
    <row r="616" s="8" customFormat="1" ht="12.75" x14ac:dyDescent="0.2"/>
    <row r="617" s="8" customFormat="1" ht="12.75" x14ac:dyDescent="0.2"/>
    <row r="618" s="8" customFormat="1" ht="12.75" x14ac:dyDescent="0.2"/>
    <row r="619" s="8" customFormat="1" ht="12.75" x14ac:dyDescent="0.2"/>
    <row r="620" s="8" customFormat="1" ht="12.75" x14ac:dyDescent="0.2"/>
    <row r="621" s="8" customFormat="1" ht="12.75" x14ac:dyDescent="0.2"/>
    <row r="622" s="8" customFormat="1" ht="12.75" x14ac:dyDescent="0.2"/>
    <row r="623" s="8" customFormat="1" ht="12.75" x14ac:dyDescent="0.2"/>
    <row r="624" s="8" customFormat="1" ht="12.75" x14ac:dyDescent="0.2"/>
    <row r="625" s="8" customFormat="1" ht="12.75" x14ac:dyDescent="0.2"/>
    <row r="626" s="8" customFormat="1" ht="12.75" x14ac:dyDescent="0.2"/>
    <row r="627" s="8" customFormat="1" ht="12.75" x14ac:dyDescent="0.2"/>
    <row r="628" s="8" customFormat="1" ht="12.75" x14ac:dyDescent="0.2"/>
    <row r="629" s="8" customFormat="1" ht="12.75" x14ac:dyDescent="0.2"/>
    <row r="630" s="8" customFormat="1" ht="12.75" x14ac:dyDescent="0.2"/>
    <row r="631" s="8" customFormat="1" ht="12.75" x14ac:dyDescent="0.2"/>
    <row r="632" s="8" customFormat="1" ht="12.75" x14ac:dyDescent="0.2"/>
    <row r="633" s="8" customFormat="1" ht="12.75" x14ac:dyDescent="0.2"/>
    <row r="634" s="8" customFormat="1" ht="12.75" x14ac:dyDescent="0.2"/>
    <row r="635" s="8" customFormat="1" ht="12.75" x14ac:dyDescent="0.2"/>
    <row r="636" s="8" customFormat="1" ht="12.75" x14ac:dyDescent="0.2"/>
    <row r="637" s="8" customFormat="1" ht="12.75" x14ac:dyDescent="0.2"/>
    <row r="638" s="8" customFormat="1" ht="12.75" x14ac:dyDescent="0.2"/>
    <row r="639" s="8" customFormat="1" ht="12.75" x14ac:dyDescent="0.2"/>
    <row r="640" s="8" customFormat="1" ht="12.75" x14ac:dyDescent="0.2"/>
    <row r="641" s="8" customFormat="1" ht="12.75" x14ac:dyDescent="0.2"/>
    <row r="642" s="8" customFormat="1" ht="12.75" x14ac:dyDescent="0.2"/>
    <row r="643" s="8" customFormat="1" ht="12.75" x14ac:dyDescent="0.2"/>
    <row r="644" s="8" customFormat="1" ht="12.75" x14ac:dyDescent="0.2"/>
    <row r="645" s="8" customFormat="1" ht="12.75" x14ac:dyDescent="0.2"/>
    <row r="646" s="8" customFormat="1" ht="12.75" x14ac:dyDescent="0.2"/>
    <row r="647" s="8" customFormat="1" ht="12.75" x14ac:dyDescent="0.2"/>
    <row r="648" s="8" customFormat="1" ht="12.75" x14ac:dyDescent="0.2"/>
    <row r="649" s="8" customFormat="1" ht="12.75" x14ac:dyDescent="0.2"/>
    <row r="650" s="8" customFormat="1" ht="12.75" x14ac:dyDescent="0.2"/>
    <row r="651" s="8" customFormat="1" ht="12.75" x14ac:dyDescent="0.2"/>
    <row r="652" s="8" customFormat="1" ht="12.75" x14ac:dyDescent="0.2"/>
    <row r="653" s="8" customFormat="1" ht="12.75" x14ac:dyDescent="0.2"/>
    <row r="654" s="8" customFormat="1" ht="12.75" x14ac:dyDescent="0.2"/>
    <row r="655" s="8" customFormat="1" ht="12.75" x14ac:dyDescent="0.2"/>
    <row r="656" s="8" customFormat="1" ht="12.75" x14ac:dyDescent="0.2"/>
    <row r="657" s="8" customFormat="1" ht="12.75" x14ac:dyDescent="0.2"/>
    <row r="658" s="8" customFormat="1" ht="12.75" x14ac:dyDescent="0.2"/>
    <row r="659" s="8" customFormat="1" ht="12.75" x14ac:dyDescent="0.2"/>
    <row r="660" s="8" customFormat="1" ht="12.75" x14ac:dyDescent="0.2"/>
    <row r="661" s="8" customFormat="1" ht="12.75" x14ac:dyDescent="0.2"/>
    <row r="662" s="8" customFormat="1" ht="12.75" x14ac:dyDescent="0.2"/>
    <row r="663" s="8" customFormat="1" ht="12.75" x14ac:dyDescent="0.2"/>
    <row r="664" s="8" customFormat="1" ht="12.75" x14ac:dyDescent="0.2"/>
    <row r="665" s="8" customFormat="1" ht="12.75" x14ac:dyDescent="0.2"/>
    <row r="666" s="8" customFormat="1" ht="12.75" x14ac:dyDescent="0.2"/>
    <row r="667" s="8" customFormat="1" ht="12.75" x14ac:dyDescent="0.2"/>
    <row r="668" s="8" customFormat="1" ht="12.75" x14ac:dyDescent="0.2"/>
    <row r="669" s="8" customFormat="1" ht="12.75" x14ac:dyDescent="0.2"/>
    <row r="670" s="8" customFormat="1" ht="12.75" x14ac:dyDescent="0.2"/>
    <row r="671" s="8" customFormat="1" ht="12.75" x14ac:dyDescent="0.2"/>
    <row r="672" s="8" customFormat="1" ht="12.75" x14ac:dyDescent="0.2"/>
    <row r="673" s="8" customFormat="1" ht="12.75" x14ac:dyDescent="0.2"/>
    <row r="674" s="8" customFormat="1" ht="12.75" x14ac:dyDescent="0.2"/>
    <row r="675" s="8" customFormat="1" ht="12.75" x14ac:dyDescent="0.2"/>
    <row r="676" s="8" customFormat="1" ht="12.75" x14ac:dyDescent="0.2"/>
    <row r="677" s="8" customFormat="1" ht="12.75" x14ac:dyDescent="0.2"/>
    <row r="678" s="8" customFormat="1" ht="12.75" x14ac:dyDescent="0.2"/>
    <row r="679" s="8" customFormat="1" ht="12.75" x14ac:dyDescent="0.2"/>
    <row r="680" s="8" customFormat="1" ht="12.75" x14ac:dyDescent="0.2"/>
    <row r="681" s="8" customFormat="1" ht="12.75" x14ac:dyDescent="0.2"/>
    <row r="682" s="8" customFormat="1" ht="12.75" x14ac:dyDescent="0.2"/>
    <row r="683" s="8" customFormat="1" ht="12.75" x14ac:dyDescent="0.2"/>
    <row r="684" s="8" customFormat="1" ht="12.75" x14ac:dyDescent="0.2"/>
    <row r="685" s="8" customFormat="1" ht="12.75" x14ac:dyDescent="0.2"/>
    <row r="686" s="8" customFormat="1" ht="12.75" x14ac:dyDescent="0.2"/>
    <row r="687" s="8" customFormat="1" ht="12.75" x14ac:dyDescent="0.2"/>
    <row r="688" s="8" customFormat="1" ht="12.75" x14ac:dyDescent="0.2"/>
    <row r="689" s="8" customFormat="1" ht="12.75" x14ac:dyDescent="0.2"/>
    <row r="690" s="8" customFormat="1" ht="12.75" x14ac:dyDescent="0.2"/>
    <row r="691" s="8" customFormat="1" ht="12.75" x14ac:dyDescent="0.2"/>
    <row r="692" s="8" customFormat="1" ht="12.75" x14ac:dyDescent="0.2"/>
    <row r="693" s="8" customFormat="1" ht="12.75" x14ac:dyDescent="0.2"/>
    <row r="694" s="8" customFormat="1" ht="12.75" x14ac:dyDescent="0.2"/>
    <row r="695" s="8" customFormat="1" ht="12.75" x14ac:dyDescent="0.2"/>
    <row r="696" s="8" customFormat="1" ht="12.75" x14ac:dyDescent="0.2"/>
    <row r="697" s="8" customFormat="1" ht="12.75" x14ac:dyDescent="0.2"/>
    <row r="698" s="8" customFormat="1" ht="12.75" x14ac:dyDescent="0.2"/>
    <row r="699" s="8" customFormat="1" ht="12.75" x14ac:dyDescent="0.2"/>
    <row r="700" s="8" customFormat="1" ht="12.75" x14ac:dyDescent="0.2"/>
    <row r="701" s="8" customFormat="1" ht="12.75" x14ac:dyDescent="0.2"/>
    <row r="702" s="8" customFormat="1" ht="12.75" x14ac:dyDescent="0.2"/>
    <row r="703" s="8" customFormat="1" ht="12.75" x14ac:dyDescent="0.2"/>
    <row r="704" s="8" customFormat="1" ht="12.75" x14ac:dyDescent="0.2"/>
    <row r="705" s="8" customFormat="1" ht="12.75" x14ac:dyDescent="0.2"/>
    <row r="706" s="8" customFormat="1" ht="12.75" x14ac:dyDescent="0.2"/>
    <row r="707" s="8" customFormat="1" ht="12.75" x14ac:dyDescent="0.2"/>
    <row r="708" s="8" customFormat="1" ht="12.75" x14ac:dyDescent="0.2"/>
    <row r="709" s="8" customFormat="1" ht="12.75" x14ac:dyDescent="0.2"/>
    <row r="710" s="8" customFormat="1" ht="12.75" x14ac:dyDescent="0.2"/>
    <row r="711" s="8" customFormat="1" ht="12.75" x14ac:dyDescent="0.2"/>
    <row r="712" s="8" customFormat="1" ht="12.75" x14ac:dyDescent="0.2"/>
    <row r="713" s="8" customFormat="1" ht="12.75" x14ac:dyDescent="0.2"/>
    <row r="714" s="8" customFormat="1" ht="12.75" x14ac:dyDescent="0.2"/>
    <row r="715" s="8" customFormat="1" ht="12.75" x14ac:dyDescent="0.2"/>
    <row r="716" s="8" customFormat="1" ht="12.75" x14ac:dyDescent="0.2"/>
    <row r="717" s="8" customFormat="1" ht="12.75" x14ac:dyDescent="0.2"/>
    <row r="718" s="8" customFormat="1" ht="12.75" x14ac:dyDescent="0.2"/>
    <row r="719" s="8" customFormat="1" ht="12.75" x14ac:dyDescent="0.2"/>
    <row r="720" s="8" customFormat="1" ht="12.75" x14ac:dyDescent="0.2"/>
    <row r="721" s="8" customFormat="1" ht="12.75" x14ac:dyDescent="0.2"/>
    <row r="722" s="8" customFormat="1" ht="12.75" x14ac:dyDescent="0.2"/>
    <row r="723" s="8" customFormat="1" ht="12.75" x14ac:dyDescent="0.2"/>
    <row r="724" s="8" customFormat="1" ht="12.75" x14ac:dyDescent="0.2"/>
    <row r="725" s="8" customFormat="1" ht="12.75" x14ac:dyDescent="0.2"/>
    <row r="726" s="8" customFormat="1" ht="12.75" x14ac:dyDescent="0.2"/>
    <row r="727" s="8" customFormat="1" ht="12.75" x14ac:dyDescent="0.2"/>
    <row r="728" s="8" customFormat="1" ht="12.75" x14ac:dyDescent="0.2"/>
    <row r="729" s="8" customFormat="1" ht="12.75" x14ac:dyDescent="0.2"/>
  </sheetData>
  <hyperlinks>
    <hyperlink ref="M33" r:id="rId1" xr:uid="{00000000-0004-0000-0C00-000000000000}"/>
    <hyperlink ref="M3:M32" r:id="rId2" display="Sampling Protocol (Spanish)" xr:uid="{00000000-0004-0000-0C00-000001000000}"/>
    <hyperlink ref="M35" r:id="rId3" display="http://www.ieo.es/documents/10640/7680600/P1-ICES-Sampling+Documents.rar/bbba5636-b922-4fd3-ae94-64890eecacd0" xr:uid="{00000000-0004-0000-0C00-00000C000000}"/>
    <hyperlink ref="M34" r:id="rId4" display="http://www.ieo.es/documents/10640/7680600/P1-ICES-Sampling+Documents.rar/bbba5636-b922-4fd3-ae94-64890eecacd0" xr:uid="{00000000-0004-0000-0C00-00000D000000}"/>
    <hyperlink ref="M36:M53" r:id="rId5" display="http://www.ieo.es/documents/10640/7680600/P1-ICES-Sampling+Documents.rar/bbba5636-b922-4fd3-ae94-64890eecacd0" xr:uid="{00000000-0004-0000-0C00-00000E000000}"/>
    <hyperlink ref="M55" r:id="rId6" display="http://www.ieo.es/documents/10640/7680600/P2-MEDITERRANEO-Sampling+Documents.rar/85b0260a-3e78-453f-bb89-6650fa1d2f3e" xr:uid="{00000000-0004-0000-0C00-000014000000}"/>
    <hyperlink ref="M56" r:id="rId7" display="http://www.ieo.es/documents/10640/7680600/P2-MEDITERRANEO-Sampling+Documents.rar/85b0260a-3e78-453f-bb89-6650fa1d2f3e" xr:uid="{00000000-0004-0000-0C00-00001A000000}"/>
    <hyperlink ref="M54" r:id="rId8" display="http://www.ieo.es/documents/10640/7680600/P2-MEDITERRANEO-Sampling+Documents.rar/85b0260a-3e78-453f-bb89-6650fa1d2f3e" xr:uid="{00000000-0004-0000-0C00-000020000000}"/>
  </hyperlinks>
  <pageMargins left="0.7" right="0.7" top="0.78740157499999996" bottom="0.78740157499999996" header="0.3" footer="0.3"/>
  <pageSetup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893"/>
  <sheetViews>
    <sheetView zoomScale="85" zoomScaleNormal="85" workbookViewId="0">
      <selection sqref="A1:XFD1048576"/>
    </sheetView>
  </sheetViews>
  <sheetFormatPr baseColWidth="10" defaultColWidth="14.42578125" defaultRowHeight="15" customHeight="1" x14ac:dyDescent="0.2"/>
  <cols>
    <col min="1" max="1" width="5.42578125" style="8" customWidth="1"/>
    <col min="2" max="2" width="9.5703125" style="8" customWidth="1"/>
    <col min="3" max="3" width="15.28515625" style="8" customWidth="1"/>
    <col min="4" max="5" width="6.5703125" style="8" customWidth="1"/>
    <col min="6" max="6" width="25.7109375" style="8" customWidth="1"/>
    <col min="7" max="7" width="12.85546875" style="8" bestFit="1" customWidth="1"/>
    <col min="8" max="8" width="32.140625" style="8" customWidth="1"/>
    <col min="9" max="9" width="9" style="8" customWidth="1"/>
    <col min="10" max="10" width="11.5703125" style="8" customWidth="1"/>
    <col min="11" max="11" width="9.28515625" style="8" customWidth="1"/>
    <col min="12" max="12" width="10.7109375" style="8" customWidth="1"/>
    <col min="13" max="13" width="27.140625" style="8" customWidth="1"/>
    <col min="14" max="24" width="9.140625" style="8" customWidth="1"/>
    <col min="25" max="16384" width="14.42578125" style="8"/>
  </cols>
  <sheetData>
    <row r="1" spans="1:24" ht="15" customHeight="1" x14ac:dyDescent="0.2">
      <c r="A1" s="20" t="s">
        <v>870</v>
      </c>
      <c r="C1" s="20"/>
      <c r="G1" s="21"/>
    </row>
    <row r="2" spans="1:24" ht="49.5" customHeight="1" x14ac:dyDescent="0.2">
      <c r="A2" s="33" t="s">
        <v>55</v>
      </c>
      <c r="B2" s="33" t="s">
        <v>863</v>
      </c>
      <c r="C2" s="33" t="s">
        <v>871</v>
      </c>
      <c r="D2" s="33" t="s">
        <v>291</v>
      </c>
      <c r="E2" s="33" t="s">
        <v>321</v>
      </c>
      <c r="F2" s="33" t="s">
        <v>872</v>
      </c>
      <c r="G2" s="36" t="s">
        <v>873</v>
      </c>
      <c r="H2" s="33" t="s">
        <v>548</v>
      </c>
      <c r="I2" s="33" t="s">
        <v>874</v>
      </c>
      <c r="J2" s="33" t="s">
        <v>816</v>
      </c>
      <c r="K2" s="160" t="s">
        <v>2438</v>
      </c>
      <c r="L2" s="160" t="s">
        <v>2451</v>
      </c>
      <c r="M2" s="161" t="s">
        <v>2404</v>
      </c>
      <c r="N2" s="23"/>
      <c r="O2" s="23"/>
      <c r="P2" s="23"/>
      <c r="Q2" s="23"/>
      <c r="R2" s="23"/>
      <c r="S2" s="23"/>
      <c r="T2" s="23"/>
      <c r="U2" s="23"/>
      <c r="V2" s="23"/>
      <c r="W2" s="23"/>
      <c r="X2" s="23"/>
    </row>
    <row r="3" spans="1:24" s="27" customFormat="1" ht="12.75" x14ac:dyDescent="0.2">
      <c r="A3" s="18" t="s">
        <v>72</v>
      </c>
      <c r="B3" s="18" t="s">
        <v>754</v>
      </c>
      <c r="C3" s="18" t="s">
        <v>587</v>
      </c>
      <c r="D3" s="18" t="s">
        <v>303</v>
      </c>
      <c r="E3" s="18" t="s">
        <v>148</v>
      </c>
      <c r="F3" s="18" t="s">
        <v>547</v>
      </c>
      <c r="G3" s="645" t="s">
        <v>558</v>
      </c>
      <c r="H3" s="18" t="s">
        <v>2000</v>
      </c>
      <c r="I3" s="18">
        <v>151</v>
      </c>
      <c r="J3" s="18"/>
      <c r="K3" s="177">
        <v>2022</v>
      </c>
      <c r="L3" s="178">
        <v>138</v>
      </c>
      <c r="M3" s="172"/>
    </row>
    <row r="4" spans="1:24" ht="12.75" x14ac:dyDescent="0.2">
      <c r="A4" s="18" t="s">
        <v>72</v>
      </c>
      <c r="B4" s="18" t="s">
        <v>754</v>
      </c>
      <c r="C4" s="18" t="s">
        <v>587</v>
      </c>
      <c r="D4" s="18" t="s">
        <v>303</v>
      </c>
      <c r="E4" s="18" t="s">
        <v>148</v>
      </c>
      <c r="F4" s="18" t="s">
        <v>547</v>
      </c>
      <c r="G4" s="645" t="s">
        <v>560</v>
      </c>
      <c r="H4" s="18" t="s">
        <v>2001</v>
      </c>
      <c r="I4" s="18">
        <v>10</v>
      </c>
      <c r="J4" s="18"/>
      <c r="K4" s="177">
        <v>2022</v>
      </c>
      <c r="L4" s="178">
        <v>10</v>
      </c>
      <c r="M4" s="172"/>
    </row>
    <row r="5" spans="1:24" ht="12.75" x14ac:dyDescent="0.2">
      <c r="A5" s="18" t="s">
        <v>72</v>
      </c>
      <c r="B5" s="18" t="s">
        <v>754</v>
      </c>
      <c r="C5" s="18" t="s">
        <v>587</v>
      </c>
      <c r="D5" s="18" t="s">
        <v>303</v>
      </c>
      <c r="E5" s="18" t="s">
        <v>148</v>
      </c>
      <c r="F5" s="18" t="s">
        <v>547</v>
      </c>
      <c r="G5" s="645" t="s">
        <v>562</v>
      </c>
      <c r="H5" s="18" t="s">
        <v>2001</v>
      </c>
      <c r="I5" s="18">
        <v>4</v>
      </c>
      <c r="J5" s="18"/>
      <c r="K5" s="177">
        <v>2022</v>
      </c>
      <c r="L5" s="178">
        <v>5</v>
      </c>
      <c r="M5" s="172"/>
    </row>
    <row r="6" spans="1:24" ht="12.75" x14ac:dyDescent="0.2">
      <c r="A6" s="18" t="s">
        <v>72</v>
      </c>
      <c r="B6" s="18" t="s">
        <v>754</v>
      </c>
      <c r="C6" s="18" t="s">
        <v>587</v>
      </c>
      <c r="D6" s="18" t="s">
        <v>303</v>
      </c>
      <c r="E6" s="18" t="s">
        <v>148</v>
      </c>
      <c r="F6" s="18" t="s">
        <v>547</v>
      </c>
      <c r="G6" s="645" t="s">
        <v>564</v>
      </c>
      <c r="H6" s="18" t="s">
        <v>2001</v>
      </c>
      <c r="I6" s="18">
        <v>1</v>
      </c>
      <c r="J6" s="18"/>
      <c r="K6" s="177">
        <v>2022</v>
      </c>
      <c r="L6" s="178">
        <v>0</v>
      </c>
      <c r="M6" s="172" t="s">
        <v>2838</v>
      </c>
    </row>
    <row r="7" spans="1:24" ht="12.75" x14ac:dyDescent="0.2">
      <c r="A7" s="18" t="s">
        <v>72</v>
      </c>
      <c r="B7" s="18" t="s">
        <v>754</v>
      </c>
      <c r="C7" s="18" t="s">
        <v>587</v>
      </c>
      <c r="D7" s="18" t="s">
        <v>303</v>
      </c>
      <c r="E7" s="18" t="s">
        <v>148</v>
      </c>
      <c r="F7" s="18" t="s">
        <v>547</v>
      </c>
      <c r="G7" s="645" t="s">
        <v>566</v>
      </c>
      <c r="H7" s="18" t="s">
        <v>2001</v>
      </c>
      <c r="I7" s="18">
        <v>1</v>
      </c>
      <c r="J7" s="18"/>
      <c r="K7" s="177">
        <v>2022</v>
      </c>
      <c r="L7" s="178">
        <v>1</v>
      </c>
      <c r="M7" s="172"/>
    </row>
    <row r="8" spans="1:24" ht="12.75" x14ac:dyDescent="0.2">
      <c r="A8" s="18" t="s">
        <v>72</v>
      </c>
      <c r="B8" s="18" t="s">
        <v>754</v>
      </c>
      <c r="C8" s="18" t="s">
        <v>587</v>
      </c>
      <c r="D8" s="18" t="s">
        <v>303</v>
      </c>
      <c r="E8" s="18" t="s">
        <v>148</v>
      </c>
      <c r="F8" s="18" t="s">
        <v>535</v>
      </c>
      <c r="G8" s="645" t="s">
        <v>560</v>
      </c>
      <c r="H8" s="18" t="s">
        <v>2002</v>
      </c>
      <c r="I8" s="18">
        <v>1</v>
      </c>
      <c r="J8" s="18"/>
      <c r="K8" s="177">
        <v>2022</v>
      </c>
      <c r="L8" s="178">
        <v>2</v>
      </c>
      <c r="M8" s="172"/>
    </row>
    <row r="9" spans="1:24" ht="12.75" x14ac:dyDescent="0.2">
      <c r="A9" s="18" t="s">
        <v>72</v>
      </c>
      <c r="B9" s="18" t="s">
        <v>754</v>
      </c>
      <c r="C9" s="18" t="s">
        <v>587</v>
      </c>
      <c r="D9" s="18" t="s">
        <v>303</v>
      </c>
      <c r="E9" s="18" t="s">
        <v>148</v>
      </c>
      <c r="F9" s="18" t="s">
        <v>535</v>
      </c>
      <c r="G9" s="645" t="s">
        <v>562</v>
      </c>
      <c r="H9" s="18" t="s">
        <v>2002</v>
      </c>
      <c r="I9" s="18">
        <v>7</v>
      </c>
      <c r="J9" s="18"/>
      <c r="K9" s="177">
        <v>2022</v>
      </c>
      <c r="L9" s="178">
        <v>9</v>
      </c>
      <c r="M9" s="172"/>
    </row>
    <row r="10" spans="1:24" ht="12.75" x14ac:dyDescent="0.2">
      <c r="A10" s="18" t="s">
        <v>72</v>
      </c>
      <c r="B10" s="18" t="s">
        <v>754</v>
      </c>
      <c r="C10" s="18" t="s">
        <v>587</v>
      </c>
      <c r="D10" s="18" t="s">
        <v>303</v>
      </c>
      <c r="E10" s="18" t="s">
        <v>148</v>
      </c>
      <c r="F10" s="18" t="s">
        <v>2003</v>
      </c>
      <c r="G10" s="645" t="s">
        <v>558</v>
      </c>
      <c r="H10" s="18" t="s">
        <v>2004</v>
      </c>
      <c r="I10" s="18">
        <v>422</v>
      </c>
      <c r="J10" s="18"/>
      <c r="K10" s="177">
        <v>2022</v>
      </c>
      <c r="L10" s="178">
        <v>434</v>
      </c>
      <c r="M10" s="172"/>
    </row>
    <row r="11" spans="1:24" ht="12.75" x14ac:dyDescent="0.2">
      <c r="A11" s="18" t="s">
        <v>72</v>
      </c>
      <c r="B11" s="18" t="s">
        <v>754</v>
      </c>
      <c r="C11" s="18" t="s">
        <v>587</v>
      </c>
      <c r="D11" s="18" t="s">
        <v>303</v>
      </c>
      <c r="E11" s="18" t="s">
        <v>148</v>
      </c>
      <c r="F11" s="18" t="s">
        <v>2003</v>
      </c>
      <c r="G11" s="645" t="s">
        <v>560</v>
      </c>
      <c r="H11" s="18" t="s">
        <v>2004</v>
      </c>
      <c r="I11" s="18">
        <v>7</v>
      </c>
      <c r="J11" s="18"/>
      <c r="K11" s="177">
        <v>2022</v>
      </c>
      <c r="L11" s="178">
        <v>3</v>
      </c>
      <c r="M11" s="172"/>
    </row>
    <row r="12" spans="1:24" ht="12.75" x14ac:dyDescent="0.2">
      <c r="A12" s="18" t="s">
        <v>72</v>
      </c>
      <c r="B12" s="18" t="s">
        <v>754</v>
      </c>
      <c r="C12" s="18" t="s">
        <v>587</v>
      </c>
      <c r="D12" s="18" t="s">
        <v>303</v>
      </c>
      <c r="E12" s="18" t="s">
        <v>148</v>
      </c>
      <c r="F12" s="18" t="s">
        <v>2003</v>
      </c>
      <c r="G12" s="645" t="s">
        <v>562</v>
      </c>
      <c r="H12" s="18" t="s">
        <v>2004</v>
      </c>
      <c r="I12" s="18">
        <v>1</v>
      </c>
      <c r="J12" s="18"/>
      <c r="K12" s="177">
        <v>2022</v>
      </c>
      <c r="L12" s="178">
        <v>0</v>
      </c>
      <c r="M12" s="172" t="s">
        <v>2838</v>
      </c>
    </row>
    <row r="13" spans="1:24" ht="12.75" x14ac:dyDescent="0.2">
      <c r="A13" s="18" t="s">
        <v>72</v>
      </c>
      <c r="B13" s="18" t="s">
        <v>754</v>
      </c>
      <c r="C13" s="18" t="s">
        <v>587</v>
      </c>
      <c r="D13" s="18" t="s">
        <v>303</v>
      </c>
      <c r="E13" s="18" t="s">
        <v>148</v>
      </c>
      <c r="F13" s="18" t="s">
        <v>539</v>
      </c>
      <c r="G13" s="645" t="s">
        <v>558</v>
      </c>
      <c r="H13" s="18" t="s">
        <v>2005</v>
      </c>
      <c r="I13" s="18">
        <v>9</v>
      </c>
      <c r="J13" s="18"/>
      <c r="K13" s="177">
        <v>2022</v>
      </c>
      <c r="L13" s="178">
        <v>9</v>
      </c>
      <c r="M13" s="172"/>
    </row>
    <row r="14" spans="1:24" ht="12.75" x14ac:dyDescent="0.2">
      <c r="A14" s="18" t="s">
        <v>72</v>
      </c>
      <c r="B14" s="18" t="s">
        <v>754</v>
      </c>
      <c r="C14" s="18" t="s">
        <v>587</v>
      </c>
      <c r="D14" s="18" t="s">
        <v>303</v>
      </c>
      <c r="E14" s="18" t="s">
        <v>148</v>
      </c>
      <c r="F14" s="18" t="s">
        <v>539</v>
      </c>
      <c r="G14" s="645" t="s">
        <v>560</v>
      </c>
      <c r="H14" s="18" t="s">
        <v>2005</v>
      </c>
      <c r="I14" s="18">
        <v>37</v>
      </c>
      <c r="J14" s="18"/>
      <c r="K14" s="177">
        <v>2022</v>
      </c>
      <c r="L14" s="178">
        <v>39</v>
      </c>
      <c r="M14" s="172"/>
    </row>
    <row r="15" spans="1:24" ht="12.75" x14ac:dyDescent="0.2">
      <c r="A15" s="18" t="s">
        <v>72</v>
      </c>
      <c r="B15" s="18" t="s">
        <v>754</v>
      </c>
      <c r="C15" s="18" t="s">
        <v>587</v>
      </c>
      <c r="D15" s="18" t="s">
        <v>303</v>
      </c>
      <c r="E15" s="18" t="s">
        <v>148</v>
      </c>
      <c r="F15" s="18" t="s">
        <v>539</v>
      </c>
      <c r="G15" s="645" t="s">
        <v>562</v>
      </c>
      <c r="H15" s="18" t="s">
        <v>2006</v>
      </c>
      <c r="I15" s="18">
        <v>38</v>
      </c>
      <c r="J15" s="18"/>
      <c r="K15" s="177">
        <v>2022</v>
      </c>
      <c r="L15" s="178">
        <v>34</v>
      </c>
      <c r="M15" s="172"/>
    </row>
    <row r="16" spans="1:24" ht="12.75" x14ac:dyDescent="0.2">
      <c r="A16" s="18" t="s">
        <v>72</v>
      </c>
      <c r="B16" s="18" t="s">
        <v>754</v>
      </c>
      <c r="C16" s="18" t="s">
        <v>587</v>
      </c>
      <c r="D16" s="18" t="s">
        <v>303</v>
      </c>
      <c r="E16" s="18" t="s">
        <v>148</v>
      </c>
      <c r="F16" s="18" t="s">
        <v>539</v>
      </c>
      <c r="G16" s="645" t="s">
        <v>564</v>
      </c>
      <c r="H16" s="18" t="s">
        <v>2007</v>
      </c>
      <c r="I16" s="18">
        <v>10</v>
      </c>
      <c r="J16" s="18"/>
      <c r="K16" s="177">
        <v>2022</v>
      </c>
      <c r="L16" s="178">
        <v>7</v>
      </c>
      <c r="M16" s="172"/>
    </row>
    <row r="17" spans="1:13" ht="12.75" x14ac:dyDescent="0.2">
      <c r="A17" s="18" t="s">
        <v>72</v>
      </c>
      <c r="B17" s="18" t="s">
        <v>754</v>
      </c>
      <c r="C17" s="18" t="s">
        <v>587</v>
      </c>
      <c r="D17" s="18" t="s">
        <v>303</v>
      </c>
      <c r="E17" s="18" t="s">
        <v>148</v>
      </c>
      <c r="F17" s="18" t="s">
        <v>539</v>
      </c>
      <c r="G17" s="645" t="s">
        <v>566</v>
      </c>
      <c r="H17" s="18" t="s">
        <v>2007</v>
      </c>
      <c r="I17" s="18">
        <v>15</v>
      </c>
      <c r="J17" s="18"/>
      <c r="K17" s="177">
        <v>2022</v>
      </c>
      <c r="L17" s="178">
        <v>16</v>
      </c>
      <c r="M17" s="172"/>
    </row>
    <row r="18" spans="1:13" ht="12.75" x14ac:dyDescent="0.2">
      <c r="A18" s="18" t="s">
        <v>72</v>
      </c>
      <c r="B18" s="18" t="s">
        <v>754</v>
      </c>
      <c r="C18" s="18" t="s">
        <v>587</v>
      </c>
      <c r="D18" s="18" t="s">
        <v>303</v>
      </c>
      <c r="E18" s="18" t="s">
        <v>148</v>
      </c>
      <c r="F18" s="18" t="s">
        <v>542</v>
      </c>
      <c r="G18" s="645" t="s">
        <v>558</v>
      </c>
      <c r="H18" s="18" t="s">
        <v>2008</v>
      </c>
      <c r="I18" s="18">
        <v>1</v>
      </c>
      <c r="J18" s="18"/>
      <c r="K18" s="177">
        <v>2022</v>
      </c>
      <c r="L18" s="178">
        <v>1</v>
      </c>
      <c r="M18" s="172"/>
    </row>
    <row r="19" spans="1:13" ht="12.75" x14ac:dyDescent="0.2">
      <c r="A19" s="18" t="s">
        <v>72</v>
      </c>
      <c r="B19" s="18" t="s">
        <v>754</v>
      </c>
      <c r="C19" s="18" t="s">
        <v>587</v>
      </c>
      <c r="D19" s="18" t="s">
        <v>303</v>
      </c>
      <c r="E19" s="18" t="s">
        <v>148</v>
      </c>
      <c r="F19" s="18" t="s">
        <v>542</v>
      </c>
      <c r="G19" s="645" t="s">
        <v>560</v>
      </c>
      <c r="H19" s="18" t="s">
        <v>2008</v>
      </c>
      <c r="I19" s="18">
        <v>7</v>
      </c>
      <c r="J19" s="18"/>
      <c r="K19" s="177">
        <v>2022</v>
      </c>
      <c r="L19" s="178">
        <v>8</v>
      </c>
      <c r="M19" s="172"/>
    </row>
    <row r="20" spans="1:13" ht="12.75" x14ac:dyDescent="0.2">
      <c r="A20" s="18" t="s">
        <v>72</v>
      </c>
      <c r="B20" s="18" t="s">
        <v>754</v>
      </c>
      <c r="C20" s="18" t="s">
        <v>587</v>
      </c>
      <c r="D20" s="18" t="s">
        <v>303</v>
      </c>
      <c r="E20" s="18" t="s">
        <v>148</v>
      </c>
      <c r="F20" s="18" t="s">
        <v>542</v>
      </c>
      <c r="G20" s="645" t="s">
        <v>562</v>
      </c>
      <c r="H20" s="18" t="s">
        <v>2008</v>
      </c>
      <c r="I20" s="18">
        <v>5</v>
      </c>
      <c r="J20" s="18"/>
      <c r="K20" s="177">
        <v>2022</v>
      </c>
      <c r="L20" s="178">
        <v>7</v>
      </c>
      <c r="M20" s="172"/>
    </row>
    <row r="21" spans="1:13" ht="12.75" x14ac:dyDescent="0.2">
      <c r="A21" s="18" t="s">
        <v>72</v>
      </c>
      <c r="B21" s="18" t="s">
        <v>754</v>
      </c>
      <c r="C21" s="18" t="s">
        <v>587</v>
      </c>
      <c r="D21" s="18" t="s">
        <v>305</v>
      </c>
      <c r="E21" s="18" t="s">
        <v>148</v>
      </c>
      <c r="F21" s="18" t="s">
        <v>539</v>
      </c>
      <c r="G21" s="645" t="s">
        <v>558</v>
      </c>
      <c r="H21" s="18" t="s">
        <v>2009</v>
      </c>
      <c r="I21" s="18">
        <v>6</v>
      </c>
      <c r="J21" s="18"/>
      <c r="K21" s="177">
        <v>2022</v>
      </c>
      <c r="L21" s="178">
        <v>6</v>
      </c>
      <c r="M21" s="172"/>
    </row>
    <row r="22" spans="1:13" ht="12.75" x14ac:dyDescent="0.2">
      <c r="A22" s="18" t="s">
        <v>72</v>
      </c>
      <c r="B22" s="18" t="s">
        <v>754</v>
      </c>
      <c r="C22" s="18" t="s">
        <v>587</v>
      </c>
      <c r="D22" s="18" t="s">
        <v>305</v>
      </c>
      <c r="E22" s="18" t="s">
        <v>148</v>
      </c>
      <c r="F22" s="18" t="s">
        <v>539</v>
      </c>
      <c r="G22" s="645" t="s">
        <v>560</v>
      </c>
      <c r="H22" s="18" t="s">
        <v>2009</v>
      </c>
      <c r="I22" s="18">
        <v>3</v>
      </c>
      <c r="J22" s="18"/>
      <c r="K22" s="177">
        <v>2022</v>
      </c>
      <c r="L22" s="178">
        <v>5</v>
      </c>
      <c r="M22" s="172"/>
    </row>
    <row r="23" spans="1:13" ht="12.75" x14ac:dyDescent="0.2">
      <c r="A23" s="18" t="s">
        <v>72</v>
      </c>
      <c r="B23" s="18" t="s">
        <v>754</v>
      </c>
      <c r="C23" s="18" t="s">
        <v>587</v>
      </c>
      <c r="D23" s="18" t="s">
        <v>305</v>
      </c>
      <c r="E23" s="18" t="s">
        <v>148</v>
      </c>
      <c r="F23" s="18" t="s">
        <v>539</v>
      </c>
      <c r="G23" s="645" t="s">
        <v>562</v>
      </c>
      <c r="H23" s="18" t="s">
        <v>2009</v>
      </c>
      <c r="I23" s="18">
        <v>3</v>
      </c>
      <c r="J23" s="18"/>
      <c r="K23" s="177">
        <v>2022</v>
      </c>
      <c r="L23" s="178">
        <v>2</v>
      </c>
      <c r="M23" s="172"/>
    </row>
    <row r="24" spans="1:13" ht="12.75" x14ac:dyDescent="0.2">
      <c r="A24" s="18" t="s">
        <v>72</v>
      </c>
      <c r="B24" s="18" t="s">
        <v>754</v>
      </c>
      <c r="C24" s="18" t="s">
        <v>587</v>
      </c>
      <c r="D24" s="18" t="s">
        <v>297</v>
      </c>
      <c r="E24" s="18" t="s">
        <v>148</v>
      </c>
      <c r="F24" s="18" t="s">
        <v>533</v>
      </c>
      <c r="G24" s="645" t="s">
        <v>560</v>
      </c>
      <c r="H24" s="18" t="s">
        <v>2010</v>
      </c>
      <c r="I24" s="18">
        <v>9</v>
      </c>
      <c r="J24" s="18"/>
      <c r="K24" s="177">
        <v>2022</v>
      </c>
      <c r="L24" s="178">
        <v>11</v>
      </c>
      <c r="M24" s="172"/>
    </row>
    <row r="25" spans="1:13" ht="12.75" x14ac:dyDescent="0.2">
      <c r="A25" s="18" t="s">
        <v>72</v>
      </c>
      <c r="B25" s="18" t="s">
        <v>754</v>
      </c>
      <c r="C25" s="18" t="s">
        <v>587</v>
      </c>
      <c r="D25" s="18" t="s">
        <v>297</v>
      </c>
      <c r="E25" s="18" t="s">
        <v>148</v>
      </c>
      <c r="F25" s="18" t="s">
        <v>533</v>
      </c>
      <c r="G25" s="645" t="s">
        <v>562</v>
      </c>
      <c r="H25" s="18" t="s">
        <v>2010</v>
      </c>
      <c r="I25" s="18">
        <v>59</v>
      </c>
      <c r="J25" s="18"/>
      <c r="K25" s="177">
        <v>2022</v>
      </c>
      <c r="L25" s="178">
        <v>58</v>
      </c>
      <c r="M25" s="172"/>
    </row>
    <row r="26" spans="1:13" ht="12.75" x14ac:dyDescent="0.2">
      <c r="A26" s="18" t="s">
        <v>72</v>
      </c>
      <c r="B26" s="18" t="s">
        <v>754</v>
      </c>
      <c r="C26" s="18" t="s">
        <v>587</v>
      </c>
      <c r="D26" s="18" t="s">
        <v>297</v>
      </c>
      <c r="E26" s="18" t="s">
        <v>148</v>
      </c>
      <c r="F26" s="18" t="s">
        <v>533</v>
      </c>
      <c r="G26" s="645" t="s">
        <v>564</v>
      </c>
      <c r="H26" s="18" t="s">
        <v>2011</v>
      </c>
      <c r="I26" s="18">
        <v>72</v>
      </c>
      <c r="J26" s="18"/>
      <c r="K26" s="177">
        <v>2022</v>
      </c>
      <c r="L26" s="178">
        <v>75</v>
      </c>
      <c r="M26" s="172"/>
    </row>
    <row r="27" spans="1:13" ht="12.75" x14ac:dyDescent="0.2">
      <c r="A27" s="18" t="s">
        <v>72</v>
      </c>
      <c r="B27" s="18" t="s">
        <v>754</v>
      </c>
      <c r="C27" s="18" t="s">
        <v>587</v>
      </c>
      <c r="D27" s="18" t="s">
        <v>297</v>
      </c>
      <c r="E27" s="18" t="s">
        <v>148</v>
      </c>
      <c r="F27" s="18" t="s">
        <v>533</v>
      </c>
      <c r="G27" s="645" t="s">
        <v>566</v>
      </c>
      <c r="H27" s="18" t="s">
        <v>2012</v>
      </c>
      <c r="I27" s="18">
        <v>94</v>
      </c>
      <c r="J27" s="18"/>
      <c r="K27" s="177">
        <v>2022</v>
      </c>
      <c r="L27" s="178">
        <v>92</v>
      </c>
      <c r="M27" s="172"/>
    </row>
    <row r="28" spans="1:13" ht="12.75" x14ac:dyDescent="0.2">
      <c r="A28" s="18" t="s">
        <v>72</v>
      </c>
      <c r="B28" s="18" t="s">
        <v>754</v>
      </c>
      <c r="C28" s="18" t="s">
        <v>587</v>
      </c>
      <c r="D28" s="18" t="s">
        <v>297</v>
      </c>
      <c r="E28" s="18" t="s">
        <v>148</v>
      </c>
      <c r="F28" s="18" t="s">
        <v>533</v>
      </c>
      <c r="G28" s="645" t="s">
        <v>568</v>
      </c>
      <c r="H28" s="18" t="s">
        <v>2013</v>
      </c>
      <c r="I28" s="18">
        <v>14</v>
      </c>
      <c r="J28" s="18"/>
      <c r="K28" s="177">
        <v>2022</v>
      </c>
      <c r="L28" s="178">
        <v>12</v>
      </c>
      <c r="M28" s="172"/>
    </row>
    <row r="29" spans="1:13" ht="12.75" x14ac:dyDescent="0.2">
      <c r="A29" s="18" t="s">
        <v>72</v>
      </c>
      <c r="B29" s="18" t="s">
        <v>754</v>
      </c>
      <c r="C29" s="18" t="s">
        <v>587</v>
      </c>
      <c r="D29" s="18" t="s">
        <v>297</v>
      </c>
      <c r="E29" s="18" t="s">
        <v>148</v>
      </c>
      <c r="F29" s="18" t="s">
        <v>536</v>
      </c>
      <c r="G29" s="645" t="s">
        <v>558</v>
      </c>
      <c r="H29" s="18" t="s">
        <v>2014</v>
      </c>
      <c r="I29" s="18">
        <v>1563</v>
      </c>
      <c r="J29" s="18"/>
      <c r="K29" s="177">
        <v>2022</v>
      </c>
      <c r="L29" s="178">
        <v>1219</v>
      </c>
      <c r="M29" s="172"/>
    </row>
    <row r="30" spans="1:13" ht="12.75" x14ac:dyDescent="0.2">
      <c r="A30" s="18" t="s">
        <v>72</v>
      </c>
      <c r="B30" s="18" t="s">
        <v>754</v>
      </c>
      <c r="C30" s="18" t="s">
        <v>587</v>
      </c>
      <c r="D30" s="18" t="s">
        <v>297</v>
      </c>
      <c r="E30" s="18" t="s">
        <v>148</v>
      </c>
      <c r="F30" s="18" t="s">
        <v>536</v>
      </c>
      <c r="G30" s="645" t="s">
        <v>560</v>
      </c>
      <c r="H30" s="18" t="s">
        <v>2015</v>
      </c>
      <c r="I30" s="18">
        <v>14</v>
      </c>
      <c r="J30" s="18"/>
      <c r="K30" s="177">
        <v>2022</v>
      </c>
      <c r="L30" s="178">
        <v>18</v>
      </c>
      <c r="M30" s="172"/>
    </row>
    <row r="31" spans="1:13" ht="12.75" x14ac:dyDescent="0.2">
      <c r="A31" s="18" t="s">
        <v>72</v>
      </c>
      <c r="B31" s="18" t="s">
        <v>754</v>
      </c>
      <c r="C31" s="18" t="s">
        <v>587</v>
      </c>
      <c r="D31" s="18" t="s">
        <v>297</v>
      </c>
      <c r="E31" s="18" t="s">
        <v>148</v>
      </c>
      <c r="F31" s="18" t="s">
        <v>536</v>
      </c>
      <c r="G31" s="645" t="s">
        <v>562</v>
      </c>
      <c r="H31" s="18" t="s">
        <v>2016</v>
      </c>
      <c r="I31" s="18">
        <v>87</v>
      </c>
      <c r="J31" s="18"/>
      <c r="K31" s="177">
        <v>2022</v>
      </c>
      <c r="L31" s="178">
        <v>88</v>
      </c>
      <c r="M31" s="172"/>
    </row>
    <row r="32" spans="1:13" ht="12.75" x14ac:dyDescent="0.2">
      <c r="A32" s="18" t="s">
        <v>72</v>
      </c>
      <c r="B32" s="18" t="s">
        <v>754</v>
      </c>
      <c r="C32" s="18" t="s">
        <v>587</v>
      </c>
      <c r="D32" s="18" t="s">
        <v>297</v>
      </c>
      <c r="E32" s="18" t="s">
        <v>148</v>
      </c>
      <c r="F32" s="18" t="s">
        <v>541</v>
      </c>
      <c r="G32" s="645" t="s">
        <v>558</v>
      </c>
      <c r="H32" s="18" t="s">
        <v>2017</v>
      </c>
      <c r="I32" s="18">
        <v>1</v>
      </c>
      <c r="J32" s="18"/>
      <c r="K32" s="177">
        <v>2022</v>
      </c>
      <c r="L32" s="178">
        <v>1</v>
      </c>
      <c r="M32" s="172"/>
    </row>
    <row r="33" spans="1:13" ht="12.75" x14ac:dyDescent="0.2">
      <c r="A33" s="18" t="s">
        <v>72</v>
      </c>
      <c r="B33" s="18" t="s">
        <v>754</v>
      </c>
      <c r="C33" s="18" t="s">
        <v>587</v>
      </c>
      <c r="D33" s="18" t="s">
        <v>297</v>
      </c>
      <c r="E33" s="18" t="s">
        <v>148</v>
      </c>
      <c r="F33" s="18" t="s">
        <v>541</v>
      </c>
      <c r="G33" s="645" t="s">
        <v>560</v>
      </c>
      <c r="H33" s="18" t="s">
        <v>2017</v>
      </c>
      <c r="I33" s="18">
        <v>112</v>
      </c>
      <c r="J33" s="18"/>
      <c r="K33" s="177">
        <v>2022</v>
      </c>
      <c r="L33" s="178">
        <v>101</v>
      </c>
      <c r="M33" s="172"/>
    </row>
    <row r="34" spans="1:13" ht="12.75" x14ac:dyDescent="0.2">
      <c r="A34" s="18" t="s">
        <v>72</v>
      </c>
      <c r="B34" s="18" t="s">
        <v>754</v>
      </c>
      <c r="C34" s="18" t="s">
        <v>587</v>
      </c>
      <c r="D34" s="18" t="s">
        <v>297</v>
      </c>
      <c r="E34" s="18" t="s">
        <v>148</v>
      </c>
      <c r="F34" s="18" t="s">
        <v>541</v>
      </c>
      <c r="G34" s="645" t="s">
        <v>562</v>
      </c>
      <c r="H34" s="18" t="s">
        <v>2018</v>
      </c>
      <c r="I34" s="18">
        <v>151</v>
      </c>
      <c r="J34" s="18"/>
      <c r="K34" s="177">
        <v>2022</v>
      </c>
      <c r="L34" s="178">
        <v>131</v>
      </c>
      <c r="M34" s="172"/>
    </row>
    <row r="35" spans="1:13" ht="12.75" x14ac:dyDescent="0.2">
      <c r="A35" s="18" t="s">
        <v>72</v>
      </c>
      <c r="B35" s="18" t="s">
        <v>754</v>
      </c>
      <c r="C35" s="18" t="s">
        <v>587</v>
      </c>
      <c r="D35" s="18" t="s">
        <v>297</v>
      </c>
      <c r="E35" s="18" t="s">
        <v>148</v>
      </c>
      <c r="F35" s="18" t="s">
        <v>541</v>
      </c>
      <c r="G35" s="645" t="s">
        <v>564</v>
      </c>
      <c r="H35" s="18" t="s">
        <v>2019</v>
      </c>
      <c r="I35" s="18">
        <v>20</v>
      </c>
      <c r="J35" s="18"/>
      <c r="K35" s="177">
        <v>2022</v>
      </c>
      <c r="L35" s="178">
        <v>14</v>
      </c>
      <c r="M35" s="172"/>
    </row>
    <row r="36" spans="1:13" ht="12.75" x14ac:dyDescent="0.2">
      <c r="A36" s="18" t="s">
        <v>72</v>
      </c>
      <c r="B36" s="18" t="s">
        <v>754</v>
      </c>
      <c r="C36" s="18" t="s">
        <v>587</v>
      </c>
      <c r="D36" s="18" t="s">
        <v>297</v>
      </c>
      <c r="E36" s="18" t="s">
        <v>148</v>
      </c>
      <c r="F36" s="18" t="s">
        <v>541</v>
      </c>
      <c r="G36" s="645" t="s">
        <v>566</v>
      </c>
      <c r="H36" s="18" t="s">
        <v>2019</v>
      </c>
      <c r="I36" s="18">
        <v>4</v>
      </c>
      <c r="J36" s="18"/>
      <c r="K36" s="177">
        <v>2022</v>
      </c>
      <c r="L36" s="178">
        <v>2</v>
      </c>
      <c r="M36" s="172"/>
    </row>
    <row r="37" spans="1:13" ht="12.75" x14ac:dyDescent="0.2">
      <c r="A37" s="18" t="s">
        <v>72</v>
      </c>
      <c r="B37" s="18" t="s">
        <v>754</v>
      </c>
      <c r="C37" s="17" t="s">
        <v>587</v>
      </c>
      <c r="D37" s="17" t="s">
        <v>297</v>
      </c>
      <c r="E37" s="17" t="s">
        <v>148</v>
      </c>
      <c r="F37" s="17" t="s">
        <v>535</v>
      </c>
      <c r="G37" s="412" t="s">
        <v>558</v>
      </c>
      <c r="H37" s="17" t="s">
        <v>2020</v>
      </c>
      <c r="I37" s="17">
        <v>2</v>
      </c>
      <c r="J37" s="17"/>
      <c r="K37" s="177">
        <v>2022</v>
      </c>
      <c r="L37" s="178">
        <v>1</v>
      </c>
      <c r="M37" s="172"/>
    </row>
    <row r="38" spans="1:13" ht="12.75" x14ac:dyDescent="0.2">
      <c r="A38" s="18" t="s">
        <v>72</v>
      </c>
      <c r="B38" s="18" t="s">
        <v>754</v>
      </c>
      <c r="C38" s="17" t="s">
        <v>587</v>
      </c>
      <c r="D38" s="17" t="s">
        <v>297</v>
      </c>
      <c r="E38" s="17" t="s">
        <v>148</v>
      </c>
      <c r="F38" s="17" t="s">
        <v>535</v>
      </c>
      <c r="G38" s="412" t="s">
        <v>560</v>
      </c>
      <c r="H38" s="17" t="s">
        <v>2020</v>
      </c>
      <c r="I38" s="17">
        <v>19</v>
      </c>
      <c r="J38" s="17"/>
      <c r="K38" s="177">
        <v>2022</v>
      </c>
      <c r="L38" s="178">
        <v>18</v>
      </c>
      <c r="M38" s="172"/>
    </row>
    <row r="39" spans="1:13" ht="12.75" x14ac:dyDescent="0.2">
      <c r="A39" s="18" t="s">
        <v>72</v>
      </c>
      <c r="B39" s="18" t="s">
        <v>754</v>
      </c>
      <c r="C39" s="17" t="s">
        <v>587</v>
      </c>
      <c r="D39" s="17" t="s">
        <v>297</v>
      </c>
      <c r="E39" s="17" t="s">
        <v>148</v>
      </c>
      <c r="F39" s="17" t="s">
        <v>535</v>
      </c>
      <c r="G39" s="412" t="s">
        <v>562</v>
      </c>
      <c r="H39" s="17" t="s">
        <v>2021</v>
      </c>
      <c r="I39" s="17">
        <v>94</v>
      </c>
      <c r="J39" s="17"/>
      <c r="K39" s="177">
        <v>2022</v>
      </c>
      <c r="L39" s="178">
        <v>90</v>
      </c>
      <c r="M39" s="172"/>
    </row>
    <row r="40" spans="1:13" ht="12.75" x14ac:dyDescent="0.2">
      <c r="A40" s="18" t="s">
        <v>72</v>
      </c>
      <c r="B40" s="18" t="s">
        <v>754</v>
      </c>
      <c r="C40" s="17" t="s">
        <v>587</v>
      </c>
      <c r="D40" s="17" t="s">
        <v>297</v>
      </c>
      <c r="E40" s="17" t="s">
        <v>148</v>
      </c>
      <c r="F40" s="17" t="s">
        <v>535</v>
      </c>
      <c r="G40" s="412" t="s">
        <v>564</v>
      </c>
      <c r="H40" s="17" t="s">
        <v>2022</v>
      </c>
      <c r="I40" s="17">
        <v>99</v>
      </c>
      <c r="J40" s="17"/>
      <c r="K40" s="177">
        <v>2022</v>
      </c>
      <c r="L40" s="178">
        <v>93</v>
      </c>
      <c r="M40" s="172" t="s">
        <v>2840</v>
      </c>
    </row>
    <row r="41" spans="1:13" ht="12.75" x14ac:dyDescent="0.2">
      <c r="A41" s="18" t="s">
        <v>72</v>
      </c>
      <c r="B41" s="18" t="s">
        <v>754</v>
      </c>
      <c r="C41" s="17" t="s">
        <v>587</v>
      </c>
      <c r="D41" s="17" t="s">
        <v>297</v>
      </c>
      <c r="E41" s="17" t="s">
        <v>148</v>
      </c>
      <c r="F41" s="17" t="s">
        <v>535</v>
      </c>
      <c r="G41" s="412" t="s">
        <v>566</v>
      </c>
      <c r="H41" s="17" t="s">
        <v>2023</v>
      </c>
      <c r="I41" s="17">
        <v>76</v>
      </c>
      <c r="J41" s="17"/>
      <c r="K41" s="177">
        <v>2022</v>
      </c>
      <c r="L41" s="178">
        <v>48</v>
      </c>
      <c r="M41" s="172" t="s">
        <v>2840</v>
      </c>
    </row>
    <row r="42" spans="1:13" ht="12.75" x14ac:dyDescent="0.2">
      <c r="A42" s="18" t="s">
        <v>72</v>
      </c>
      <c r="B42" s="18" t="s">
        <v>754</v>
      </c>
      <c r="C42" s="17" t="s">
        <v>587</v>
      </c>
      <c r="D42" s="17" t="s">
        <v>297</v>
      </c>
      <c r="E42" s="17" t="s">
        <v>148</v>
      </c>
      <c r="F42" s="17" t="s">
        <v>2003</v>
      </c>
      <c r="G42" s="412" t="s">
        <v>558</v>
      </c>
      <c r="H42" s="17" t="s">
        <v>2024</v>
      </c>
      <c r="I42" s="17">
        <v>2068</v>
      </c>
      <c r="J42" s="17"/>
      <c r="K42" s="177">
        <v>2022</v>
      </c>
      <c r="L42" s="178">
        <v>2323</v>
      </c>
      <c r="M42" s="172"/>
    </row>
    <row r="43" spans="1:13" ht="12.75" x14ac:dyDescent="0.2">
      <c r="A43" s="18" t="s">
        <v>72</v>
      </c>
      <c r="B43" s="18" t="s">
        <v>754</v>
      </c>
      <c r="C43" s="17" t="s">
        <v>587</v>
      </c>
      <c r="D43" s="17" t="s">
        <v>297</v>
      </c>
      <c r="E43" s="17" t="s">
        <v>148</v>
      </c>
      <c r="F43" s="17" t="s">
        <v>2003</v>
      </c>
      <c r="G43" s="412" t="s">
        <v>560</v>
      </c>
      <c r="H43" s="17" t="s">
        <v>2025</v>
      </c>
      <c r="I43" s="17">
        <v>65</v>
      </c>
      <c r="J43" s="17"/>
      <c r="K43" s="177">
        <v>2022</v>
      </c>
      <c r="L43" s="178">
        <v>30</v>
      </c>
      <c r="M43" s="172"/>
    </row>
    <row r="44" spans="1:13" ht="12.75" x14ac:dyDescent="0.2">
      <c r="A44" s="18" t="s">
        <v>72</v>
      </c>
      <c r="B44" s="18" t="s">
        <v>754</v>
      </c>
      <c r="C44" s="17" t="s">
        <v>587</v>
      </c>
      <c r="D44" s="17" t="s">
        <v>297</v>
      </c>
      <c r="E44" s="17" t="s">
        <v>148</v>
      </c>
      <c r="F44" s="17" t="s">
        <v>2003</v>
      </c>
      <c r="G44" s="412" t="s">
        <v>562</v>
      </c>
      <c r="H44" s="17" t="s">
        <v>2026</v>
      </c>
      <c r="I44" s="17">
        <v>39</v>
      </c>
      <c r="J44" s="17"/>
      <c r="K44" s="177">
        <v>2022</v>
      </c>
      <c r="L44" s="178">
        <v>12</v>
      </c>
      <c r="M44" s="172"/>
    </row>
    <row r="45" spans="1:13" ht="12.75" x14ac:dyDescent="0.2">
      <c r="A45" s="18" t="s">
        <v>72</v>
      </c>
      <c r="B45" s="18" t="s">
        <v>754</v>
      </c>
      <c r="C45" s="17" t="s">
        <v>587</v>
      </c>
      <c r="D45" s="17" t="s">
        <v>297</v>
      </c>
      <c r="E45" s="17" t="s">
        <v>148</v>
      </c>
      <c r="F45" s="17" t="s">
        <v>539</v>
      </c>
      <c r="G45" s="412" t="s">
        <v>558</v>
      </c>
      <c r="H45" s="17" t="s">
        <v>2005</v>
      </c>
      <c r="I45" s="17">
        <v>2</v>
      </c>
      <c r="J45" s="17"/>
      <c r="K45" s="177">
        <v>2022</v>
      </c>
      <c r="L45" s="178">
        <v>3</v>
      </c>
      <c r="M45" s="172"/>
    </row>
    <row r="46" spans="1:13" ht="12.75" x14ac:dyDescent="0.2">
      <c r="A46" s="18" t="s">
        <v>72</v>
      </c>
      <c r="B46" s="18" t="s">
        <v>754</v>
      </c>
      <c r="C46" s="17" t="s">
        <v>587</v>
      </c>
      <c r="D46" s="17" t="s">
        <v>297</v>
      </c>
      <c r="E46" s="17" t="s">
        <v>148</v>
      </c>
      <c r="F46" s="17" t="s">
        <v>539</v>
      </c>
      <c r="G46" s="412" t="s">
        <v>560</v>
      </c>
      <c r="H46" s="17" t="s">
        <v>2005</v>
      </c>
      <c r="I46" s="17">
        <v>73</v>
      </c>
      <c r="J46" s="17"/>
      <c r="K46" s="177">
        <v>2022</v>
      </c>
      <c r="L46" s="178">
        <v>65</v>
      </c>
      <c r="M46" s="172"/>
    </row>
    <row r="47" spans="1:13" ht="12.75" x14ac:dyDescent="0.2">
      <c r="A47" s="18" t="s">
        <v>72</v>
      </c>
      <c r="B47" s="18" t="s">
        <v>754</v>
      </c>
      <c r="C47" s="17" t="s">
        <v>587</v>
      </c>
      <c r="D47" s="17" t="s">
        <v>297</v>
      </c>
      <c r="E47" s="17" t="s">
        <v>148</v>
      </c>
      <c r="F47" s="17" t="s">
        <v>539</v>
      </c>
      <c r="G47" s="412" t="s">
        <v>562</v>
      </c>
      <c r="H47" s="17" t="s">
        <v>2006</v>
      </c>
      <c r="I47" s="17">
        <v>72</v>
      </c>
      <c r="J47" s="17"/>
      <c r="K47" s="177">
        <v>2022</v>
      </c>
      <c r="L47" s="178">
        <v>73</v>
      </c>
      <c r="M47" s="172"/>
    </row>
    <row r="48" spans="1:13" ht="12.75" x14ac:dyDescent="0.2">
      <c r="A48" s="18" t="s">
        <v>72</v>
      </c>
      <c r="B48" s="18" t="s">
        <v>754</v>
      </c>
      <c r="C48" s="17" t="s">
        <v>587</v>
      </c>
      <c r="D48" s="17" t="s">
        <v>297</v>
      </c>
      <c r="E48" s="17" t="s">
        <v>148</v>
      </c>
      <c r="F48" s="17" t="s">
        <v>539</v>
      </c>
      <c r="G48" s="412" t="s">
        <v>564</v>
      </c>
      <c r="H48" s="17" t="s">
        <v>2027</v>
      </c>
      <c r="I48" s="17">
        <v>31</v>
      </c>
      <c r="J48" s="17"/>
      <c r="K48" s="177">
        <v>2022</v>
      </c>
      <c r="L48" s="178">
        <v>38</v>
      </c>
      <c r="M48" s="172"/>
    </row>
    <row r="49" spans="1:13" ht="12.75" x14ac:dyDescent="0.2">
      <c r="A49" s="18" t="s">
        <v>72</v>
      </c>
      <c r="B49" s="18" t="s">
        <v>754</v>
      </c>
      <c r="C49" s="17" t="s">
        <v>587</v>
      </c>
      <c r="D49" s="17" t="s">
        <v>297</v>
      </c>
      <c r="E49" s="17" t="s">
        <v>148</v>
      </c>
      <c r="F49" s="17" t="s">
        <v>539</v>
      </c>
      <c r="G49" s="412" t="s">
        <v>566</v>
      </c>
      <c r="H49" s="17" t="s">
        <v>2028</v>
      </c>
      <c r="I49" s="17">
        <v>27</v>
      </c>
      <c r="J49" s="17"/>
      <c r="K49" s="177">
        <v>2022</v>
      </c>
      <c r="L49" s="178">
        <v>54</v>
      </c>
      <c r="M49" s="172"/>
    </row>
    <row r="50" spans="1:13" ht="12.75" x14ac:dyDescent="0.2">
      <c r="A50" s="18" t="s">
        <v>72</v>
      </c>
      <c r="B50" s="18" t="s">
        <v>754</v>
      </c>
      <c r="C50" s="17" t="s">
        <v>587</v>
      </c>
      <c r="D50" s="17" t="s">
        <v>297</v>
      </c>
      <c r="E50" s="17" t="s">
        <v>148</v>
      </c>
      <c r="F50" s="17" t="s">
        <v>539</v>
      </c>
      <c r="G50" s="412" t="s">
        <v>562</v>
      </c>
      <c r="H50" s="17" t="s">
        <v>2007</v>
      </c>
      <c r="I50" s="17">
        <v>3</v>
      </c>
      <c r="J50" s="17" t="s">
        <v>2266</v>
      </c>
      <c r="K50" s="177">
        <v>2022</v>
      </c>
      <c r="L50" s="178">
        <v>2</v>
      </c>
      <c r="M50" s="172" t="s">
        <v>2266</v>
      </c>
    </row>
    <row r="51" spans="1:13" ht="12.75" x14ac:dyDescent="0.2">
      <c r="A51" s="18" t="s">
        <v>72</v>
      </c>
      <c r="B51" s="18" t="s">
        <v>754</v>
      </c>
      <c r="C51" s="17" t="s">
        <v>587</v>
      </c>
      <c r="D51" s="17" t="s">
        <v>297</v>
      </c>
      <c r="E51" s="17" t="s">
        <v>148</v>
      </c>
      <c r="F51" s="17" t="s">
        <v>539</v>
      </c>
      <c r="G51" s="412" t="s">
        <v>564</v>
      </c>
      <c r="H51" s="17" t="s">
        <v>2007</v>
      </c>
      <c r="I51" s="17">
        <v>5</v>
      </c>
      <c r="J51" s="17" t="s">
        <v>2266</v>
      </c>
      <c r="K51" s="177">
        <v>2022</v>
      </c>
      <c r="L51" s="178">
        <v>9</v>
      </c>
      <c r="M51" s="172" t="s">
        <v>2266</v>
      </c>
    </row>
    <row r="52" spans="1:13" ht="12.75" x14ac:dyDescent="0.2">
      <c r="A52" s="18" t="s">
        <v>72</v>
      </c>
      <c r="B52" s="18" t="s">
        <v>754</v>
      </c>
      <c r="C52" s="17" t="s">
        <v>587</v>
      </c>
      <c r="D52" s="17" t="s">
        <v>297</v>
      </c>
      <c r="E52" s="17" t="s">
        <v>148</v>
      </c>
      <c r="F52" s="17" t="s">
        <v>539</v>
      </c>
      <c r="G52" s="412" t="s">
        <v>566</v>
      </c>
      <c r="H52" s="17" t="s">
        <v>2007</v>
      </c>
      <c r="I52" s="17">
        <v>23</v>
      </c>
      <c r="J52" s="17" t="s">
        <v>2266</v>
      </c>
      <c r="K52" s="177">
        <v>2022</v>
      </c>
      <c r="L52" s="178">
        <v>22</v>
      </c>
      <c r="M52" s="172" t="s">
        <v>2266</v>
      </c>
    </row>
    <row r="53" spans="1:13" ht="12.75" x14ac:dyDescent="0.2">
      <c r="A53" s="18" t="s">
        <v>72</v>
      </c>
      <c r="B53" s="18" t="s">
        <v>754</v>
      </c>
      <c r="C53" s="17" t="s">
        <v>587</v>
      </c>
      <c r="D53" s="17" t="s">
        <v>297</v>
      </c>
      <c r="E53" s="17" t="s">
        <v>148</v>
      </c>
      <c r="F53" s="17" t="s">
        <v>544</v>
      </c>
      <c r="G53" s="412" t="s">
        <v>564</v>
      </c>
      <c r="H53" s="17" t="s">
        <v>2029</v>
      </c>
      <c r="I53" s="17">
        <v>4</v>
      </c>
      <c r="J53" s="17"/>
      <c r="K53" s="177">
        <v>2022</v>
      </c>
      <c r="L53" s="178">
        <v>4</v>
      </c>
      <c r="M53" s="172"/>
    </row>
    <row r="54" spans="1:13" ht="12.75" x14ac:dyDescent="0.2">
      <c r="A54" s="18" t="s">
        <v>72</v>
      </c>
      <c r="B54" s="18" t="s">
        <v>754</v>
      </c>
      <c r="C54" s="17" t="s">
        <v>587</v>
      </c>
      <c r="D54" s="17" t="s">
        <v>297</v>
      </c>
      <c r="E54" s="17" t="s">
        <v>148</v>
      </c>
      <c r="F54" s="17" t="s">
        <v>544</v>
      </c>
      <c r="G54" s="412" t="s">
        <v>566</v>
      </c>
      <c r="H54" s="17" t="s">
        <v>2029</v>
      </c>
      <c r="I54" s="17">
        <v>55</v>
      </c>
      <c r="J54" s="17"/>
      <c r="K54" s="177">
        <v>2022</v>
      </c>
      <c r="L54" s="178">
        <v>53</v>
      </c>
      <c r="M54" s="172"/>
    </row>
    <row r="55" spans="1:13" ht="12.75" x14ac:dyDescent="0.2">
      <c r="A55" s="18" t="s">
        <v>72</v>
      </c>
      <c r="B55" s="18" t="s">
        <v>754</v>
      </c>
      <c r="C55" s="17" t="s">
        <v>587</v>
      </c>
      <c r="D55" s="17" t="s">
        <v>297</v>
      </c>
      <c r="E55" s="17" t="s">
        <v>148</v>
      </c>
      <c r="F55" s="17" t="s">
        <v>542</v>
      </c>
      <c r="G55" s="412" t="s">
        <v>560</v>
      </c>
      <c r="H55" s="17" t="s">
        <v>2030</v>
      </c>
      <c r="I55" s="17">
        <v>42</v>
      </c>
      <c r="J55" s="17"/>
      <c r="K55" s="177">
        <v>2022</v>
      </c>
      <c r="L55" s="178">
        <v>80</v>
      </c>
      <c r="M55" s="172"/>
    </row>
    <row r="56" spans="1:13" ht="12.75" x14ac:dyDescent="0.2">
      <c r="A56" s="18" t="s">
        <v>72</v>
      </c>
      <c r="B56" s="18" t="s">
        <v>754</v>
      </c>
      <c r="C56" s="17" t="s">
        <v>587</v>
      </c>
      <c r="D56" s="17" t="s">
        <v>297</v>
      </c>
      <c r="E56" s="17" t="s">
        <v>148</v>
      </c>
      <c r="F56" s="17" t="s">
        <v>542</v>
      </c>
      <c r="G56" s="412" t="s">
        <v>562</v>
      </c>
      <c r="H56" s="17" t="s">
        <v>2031</v>
      </c>
      <c r="I56" s="17">
        <v>33</v>
      </c>
      <c r="J56" s="17"/>
      <c r="K56" s="177">
        <v>2022</v>
      </c>
      <c r="L56" s="178">
        <v>63</v>
      </c>
      <c r="M56" s="172"/>
    </row>
    <row r="57" spans="1:13" ht="12.75" x14ac:dyDescent="0.2">
      <c r="A57" s="18" t="s">
        <v>72</v>
      </c>
      <c r="B57" s="18" t="s">
        <v>754</v>
      </c>
      <c r="C57" s="17" t="s">
        <v>587</v>
      </c>
      <c r="D57" s="17" t="s">
        <v>2032</v>
      </c>
      <c r="E57" s="17" t="s">
        <v>148</v>
      </c>
      <c r="F57" s="17" t="s">
        <v>547</v>
      </c>
      <c r="G57" s="412" t="s">
        <v>558</v>
      </c>
      <c r="H57" s="17" t="s">
        <v>2000</v>
      </c>
      <c r="I57" s="17">
        <v>507</v>
      </c>
      <c r="J57" s="17"/>
      <c r="K57" s="177">
        <v>2022</v>
      </c>
      <c r="L57" s="178">
        <v>544</v>
      </c>
      <c r="M57" s="172"/>
    </row>
    <row r="58" spans="1:13" ht="12.75" x14ac:dyDescent="0.2">
      <c r="A58" s="18" t="s">
        <v>72</v>
      </c>
      <c r="B58" s="18" t="s">
        <v>754</v>
      </c>
      <c r="C58" s="17" t="s">
        <v>587</v>
      </c>
      <c r="D58" s="17" t="s">
        <v>2032</v>
      </c>
      <c r="E58" s="17" t="s">
        <v>148</v>
      </c>
      <c r="F58" s="17" t="s">
        <v>547</v>
      </c>
      <c r="G58" s="412" t="s">
        <v>560</v>
      </c>
      <c r="H58" s="17" t="s">
        <v>2033</v>
      </c>
      <c r="I58" s="17">
        <v>16</v>
      </c>
      <c r="J58" s="17"/>
      <c r="K58" s="177">
        <v>2022</v>
      </c>
      <c r="L58" s="178">
        <v>26</v>
      </c>
      <c r="M58" s="172"/>
    </row>
    <row r="59" spans="1:13" ht="12.75" x14ac:dyDescent="0.2">
      <c r="A59" s="18" t="s">
        <v>72</v>
      </c>
      <c r="B59" s="18" t="s">
        <v>754</v>
      </c>
      <c r="C59" s="17" t="s">
        <v>587</v>
      </c>
      <c r="D59" s="17" t="s">
        <v>2032</v>
      </c>
      <c r="E59" s="17" t="s">
        <v>148</v>
      </c>
      <c r="F59" s="17" t="s">
        <v>547</v>
      </c>
      <c r="G59" s="412" t="s">
        <v>562</v>
      </c>
      <c r="H59" s="17" t="s">
        <v>2034</v>
      </c>
      <c r="I59" s="17">
        <v>32</v>
      </c>
      <c r="J59" s="17"/>
      <c r="K59" s="177">
        <v>2022</v>
      </c>
      <c r="L59" s="178">
        <v>45</v>
      </c>
      <c r="M59" s="172"/>
    </row>
    <row r="60" spans="1:13" ht="12.75" x14ac:dyDescent="0.2">
      <c r="A60" s="18" t="s">
        <v>72</v>
      </c>
      <c r="B60" s="18" t="s">
        <v>754</v>
      </c>
      <c r="C60" s="17" t="s">
        <v>587</v>
      </c>
      <c r="D60" s="17" t="s">
        <v>2032</v>
      </c>
      <c r="E60" s="17" t="s">
        <v>148</v>
      </c>
      <c r="F60" s="17" t="s">
        <v>547</v>
      </c>
      <c r="G60" s="412" t="s">
        <v>564</v>
      </c>
      <c r="H60" s="17" t="s">
        <v>2035</v>
      </c>
      <c r="I60" s="17">
        <v>8</v>
      </c>
      <c r="J60" s="17"/>
      <c r="K60" s="177">
        <v>2022</v>
      </c>
      <c r="L60" s="178">
        <v>9</v>
      </c>
      <c r="M60" s="172"/>
    </row>
    <row r="61" spans="1:13" ht="12.75" x14ac:dyDescent="0.2">
      <c r="A61" s="18" t="s">
        <v>72</v>
      </c>
      <c r="B61" s="18" t="s">
        <v>754</v>
      </c>
      <c r="C61" s="17" t="s">
        <v>587</v>
      </c>
      <c r="D61" s="17" t="s">
        <v>2032</v>
      </c>
      <c r="E61" s="17" t="s">
        <v>148</v>
      </c>
      <c r="F61" s="17" t="s">
        <v>547</v>
      </c>
      <c r="G61" s="412" t="s">
        <v>566</v>
      </c>
      <c r="H61" s="17" t="s">
        <v>2035</v>
      </c>
      <c r="I61" s="17">
        <v>7</v>
      </c>
      <c r="J61" s="17"/>
      <c r="K61" s="177">
        <v>2022</v>
      </c>
      <c r="L61" s="178">
        <v>13</v>
      </c>
      <c r="M61" s="172"/>
    </row>
    <row r="62" spans="1:13" ht="12.75" x14ac:dyDescent="0.2">
      <c r="A62" s="18" t="s">
        <v>72</v>
      </c>
      <c r="B62" s="18" t="s">
        <v>754</v>
      </c>
      <c r="C62" s="17" t="s">
        <v>588</v>
      </c>
      <c r="D62" s="17" t="s">
        <v>297</v>
      </c>
      <c r="E62" s="17" t="s">
        <v>148</v>
      </c>
      <c r="F62" s="17" t="s">
        <v>533</v>
      </c>
      <c r="G62" s="412" t="s">
        <v>562</v>
      </c>
      <c r="H62" s="17" t="s">
        <v>2036</v>
      </c>
      <c r="I62" s="17">
        <v>142</v>
      </c>
      <c r="J62" s="17"/>
      <c r="K62" s="177">
        <v>2022</v>
      </c>
      <c r="L62" s="178">
        <v>139</v>
      </c>
      <c r="M62" s="172"/>
    </row>
    <row r="63" spans="1:13" ht="12.75" x14ac:dyDescent="0.2">
      <c r="A63" s="18" t="s">
        <v>72</v>
      </c>
      <c r="B63" s="18" t="s">
        <v>754</v>
      </c>
      <c r="C63" s="17" t="s">
        <v>588</v>
      </c>
      <c r="D63" s="17" t="s">
        <v>297</v>
      </c>
      <c r="E63" s="17" t="s">
        <v>148</v>
      </c>
      <c r="F63" s="17" t="s">
        <v>533</v>
      </c>
      <c r="G63" s="412" t="s">
        <v>564</v>
      </c>
      <c r="H63" s="17" t="s">
        <v>2011</v>
      </c>
      <c r="I63" s="17">
        <v>289</v>
      </c>
      <c r="J63" s="17"/>
      <c r="K63" s="177">
        <v>2022</v>
      </c>
      <c r="L63" s="178">
        <v>284</v>
      </c>
      <c r="M63" s="172"/>
    </row>
    <row r="64" spans="1:13" ht="12.75" x14ac:dyDescent="0.2">
      <c r="A64" s="18" t="s">
        <v>72</v>
      </c>
      <c r="B64" s="18" t="s">
        <v>754</v>
      </c>
      <c r="C64" s="17" t="s">
        <v>588</v>
      </c>
      <c r="D64" s="17" t="s">
        <v>297</v>
      </c>
      <c r="E64" s="17" t="s">
        <v>148</v>
      </c>
      <c r="F64" s="17" t="s">
        <v>533</v>
      </c>
      <c r="G64" s="412" t="s">
        <v>566</v>
      </c>
      <c r="H64" s="17" t="s">
        <v>2012</v>
      </c>
      <c r="I64" s="17">
        <v>123</v>
      </c>
      <c r="J64" s="17"/>
      <c r="K64" s="177">
        <v>2022</v>
      </c>
      <c r="L64" s="178">
        <v>124</v>
      </c>
      <c r="M64" s="172"/>
    </row>
    <row r="65" spans="1:13" ht="12.75" x14ac:dyDescent="0.2">
      <c r="A65" s="18" t="s">
        <v>72</v>
      </c>
      <c r="B65" s="18" t="s">
        <v>754</v>
      </c>
      <c r="C65" s="17" t="s">
        <v>588</v>
      </c>
      <c r="D65" s="17" t="s">
        <v>297</v>
      </c>
      <c r="E65" s="17" t="s">
        <v>148</v>
      </c>
      <c r="F65" s="17" t="s">
        <v>533</v>
      </c>
      <c r="G65" s="412" t="s">
        <v>554</v>
      </c>
      <c r="H65" s="17" t="s">
        <v>2037</v>
      </c>
      <c r="I65" s="17">
        <v>14</v>
      </c>
      <c r="J65" s="17"/>
      <c r="K65" s="177">
        <v>2022</v>
      </c>
      <c r="L65" s="178">
        <v>24</v>
      </c>
      <c r="M65" s="172"/>
    </row>
    <row r="66" spans="1:13" ht="12.75" x14ac:dyDescent="0.2">
      <c r="A66" s="18" t="s">
        <v>72</v>
      </c>
      <c r="B66" s="18" t="s">
        <v>754</v>
      </c>
      <c r="C66" s="17" t="s">
        <v>588</v>
      </c>
      <c r="D66" s="17" t="s">
        <v>297</v>
      </c>
      <c r="E66" s="17" t="s">
        <v>148</v>
      </c>
      <c r="F66" s="17" t="s">
        <v>536</v>
      </c>
      <c r="G66" s="412" t="s">
        <v>552</v>
      </c>
      <c r="H66" s="17" t="s">
        <v>2038</v>
      </c>
      <c r="I66" s="17">
        <v>5</v>
      </c>
      <c r="J66" s="17"/>
      <c r="K66" s="177">
        <v>2022</v>
      </c>
      <c r="L66" s="178">
        <v>4</v>
      </c>
      <c r="M66" s="172"/>
    </row>
    <row r="67" spans="1:13" ht="12.75" x14ac:dyDescent="0.2">
      <c r="A67" s="18" t="s">
        <v>72</v>
      </c>
      <c r="B67" s="18" t="s">
        <v>754</v>
      </c>
      <c r="C67" s="17" t="s">
        <v>588</v>
      </c>
      <c r="D67" s="17" t="s">
        <v>297</v>
      </c>
      <c r="E67" s="17" t="s">
        <v>148</v>
      </c>
      <c r="F67" s="17" t="s">
        <v>536</v>
      </c>
      <c r="G67" s="412" t="s">
        <v>562</v>
      </c>
      <c r="H67" s="17" t="s">
        <v>2038</v>
      </c>
      <c r="I67" s="17">
        <v>2</v>
      </c>
      <c r="J67" s="17"/>
      <c r="K67" s="177">
        <v>2022</v>
      </c>
      <c r="L67" s="178">
        <v>12</v>
      </c>
      <c r="M67" s="172"/>
    </row>
    <row r="68" spans="1:13" ht="12.75" x14ac:dyDescent="0.2">
      <c r="A68" s="18" t="s">
        <v>72</v>
      </c>
      <c r="B68" s="18" t="s">
        <v>754</v>
      </c>
      <c r="C68" s="17" t="s">
        <v>588</v>
      </c>
      <c r="D68" s="17" t="s">
        <v>297</v>
      </c>
      <c r="E68" s="17" t="s">
        <v>148</v>
      </c>
      <c r="F68" s="17" t="s">
        <v>536</v>
      </c>
      <c r="G68" s="412" t="s">
        <v>554</v>
      </c>
      <c r="H68" s="17" t="s">
        <v>2038</v>
      </c>
      <c r="I68" s="17">
        <v>24</v>
      </c>
      <c r="J68" s="17"/>
      <c r="K68" s="177">
        <v>2022</v>
      </c>
      <c r="L68" s="178">
        <v>51</v>
      </c>
      <c r="M68" s="172"/>
    </row>
    <row r="69" spans="1:13" ht="12.75" x14ac:dyDescent="0.2">
      <c r="A69" s="18" t="s">
        <v>72</v>
      </c>
      <c r="B69" s="18" t="s">
        <v>754</v>
      </c>
      <c r="C69" s="17" t="s">
        <v>588</v>
      </c>
      <c r="D69" s="17" t="s">
        <v>297</v>
      </c>
      <c r="E69" s="17" t="s">
        <v>148</v>
      </c>
      <c r="F69" s="17" t="s">
        <v>541</v>
      </c>
      <c r="G69" s="412" t="s">
        <v>562</v>
      </c>
      <c r="H69" s="17" t="s">
        <v>2018</v>
      </c>
      <c r="I69" s="17">
        <v>48</v>
      </c>
      <c r="J69" s="17"/>
      <c r="K69" s="177">
        <v>2022</v>
      </c>
      <c r="L69" s="178">
        <v>60</v>
      </c>
      <c r="M69" s="172"/>
    </row>
    <row r="70" spans="1:13" ht="12.75" x14ac:dyDescent="0.2">
      <c r="A70" s="18" t="s">
        <v>72</v>
      </c>
      <c r="B70" s="18" t="s">
        <v>754</v>
      </c>
      <c r="C70" s="17" t="s">
        <v>588</v>
      </c>
      <c r="D70" s="17" t="s">
        <v>297</v>
      </c>
      <c r="E70" s="17" t="s">
        <v>148</v>
      </c>
      <c r="F70" s="17" t="s">
        <v>541</v>
      </c>
      <c r="G70" s="412" t="s">
        <v>554</v>
      </c>
      <c r="H70" s="17" t="s">
        <v>2039</v>
      </c>
      <c r="I70" s="17">
        <v>59</v>
      </c>
      <c r="J70" s="17"/>
      <c r="K70" s="177">
        <v>2022</v>
      </c>
      <c r="L70" s="178">
        <v>93</v>
      </c>
      <c r="M70" s="172"/>
    </row>
    <row r="71" spans="1:13" ht="12.75" x14ac:dyDescent="0.2">
      <c r="A71" s="18" t="s">
        <v>72</v>
      </c>
      <c r="B71" s="18" t="s">
        <v>754</v>
      </c>
      <c r="C71" s="17" t="s">
        <v>588</v>
      </c>
      <c r="D71" s="17" t="s">
        <v>297</v>
      </c>
      <c r="E71" s="17" t="s">
        <v>148</v>
      </c>
      <c r="F71" s="17" t="s">
        <v>535</v>
      </c>
      <c r="G71" s="412" t="s">
        <v>562</v>
      </c>
      <c r="H71" s="17" t="s">
        <v>2021</v>
      </c>
      <c r="I71" s="17">
        <v>68</v>
      </c>
      <c r="J71" s="17"/>
      <c r="K71" s="177">
        <v>2022</v>
      </c>
      <c r="L71" s="178">
        <v>61</v>
      </c>
      <c r="M71" s="172"/>
    </row>
    <row r="72" spans="1:13" ht="12.75" x14ac:dyDescent="0.2">
      <c r="A72" s="18" t="s">
        <v>72</v>
      </c>
      <c r="B72" s="18" t="s">
        <v>754</v>
      </c>
      <c r="C72" s="17" t="s">
        <v>588</v>
      </c>
      <c r="D72" s="17" t="s">
        <v>297</v>
      </c>
      <c r="E72" s="17" t="s">
        <v>148</v>
      </c>
      <c r="F72" s="17" t="s">
        <v>535</v>
      </c>
      <c r="G72" s="412" t="s">
        <v>564</v>
      </c>
      <c r="H72" s="17" t="s">
        <v>2040</v>
      </c>
      <c r="I72" s="17">
        <v>79</v>
      </c>
      <c r="J72" s="17"/>
      <c r="K72" s="177">
        <v>2022</v>
      </c>
      <c r="L72" s="178">
        <v>72</v>
      </c>
      <c r="M72" s="172"/>
    </row>
    <row r="73" spans="1:13" ht="12.75" x14ac:dyDescent="0.2">
      <c r="A73" s="18" t="s">
        <v>72</v>
      </c>
      <c r="B73" s="18" t="s">
        <v>754</v>
      </c>
      <c r="C73" s="17" t="s">
        <v>588</v>
      </c>
      <c r="D73" s="17" t="s">
        <v>297</v>
      </c>
      <c r="E73" s="17" t="s">
        <v>148</v>
      </c>
      <c r="F73" s="17" t="s">
        <v>535</v>
      </c>
      <c r="G73" s="412" t="s">
        <v>566</v>
      </c>
      <c r="H73" s="17" t="s">
        <v>2023</v>
      </c>
      <c r="I73" s="17">
        <v>22</v>
      </c>
      <c r="J73" s="17"/>
      <c r="K73" s="177">
        <v>2022</v>
      </c>
      <c r="L73" s="178">
        <v>21</v>
      </c>
      <c r="M73" s="172"/>
    </row>
    <row r="74" spans="1:13" ht="12.75" x14ac:dyDescent="0.2">
      <c r="A74" s="18" t="s">
        <v>72</v>
      </c>
      <c r="B74" s="18" t="s">
        <v>754</v>
      </c>
      <c r="C74" s="17" t="s">
        <v>588</v>
      </c>
      <c r="D74" s="17" t="s">
        <v>297</v>
      </c>
      <c r="E74" s="17" t="s">
        <v>148</v>
      </c>
      <c r="F74" s="17" t="s">
        <v>535</v>
      </c>
      <c r="G74" s="412" t="s">
        <v>568</v>
      </c>
      <c r="H74" s="17" t="s">
        <v>2023</v>
      </c>
      <c r="I74" s="17">
        <v>2</v>
      </c>
      <c r="J74" s="17"/>
      <c r="K74" s="177">
        <v>2022</v>
      </c>
      <c r="L74" s="178">
        <v>2</v>
      </c>
      <c r="M74" s="172"/>
    </row>
    <row r="75" spans="1:13" ht="12.75" x14ac:dyDescent="0.2">
      <c r="A75" s="18" t="s">
        <v>72</v>
      </c>
      <c r="B75" s="18" t="s">
        <v>754</v>
      </c>
      <c r="C75" s="17" t="s">
        <v>588</v>
      </c>
      <c r="D75" s="17" t="s">
        <v>297</v>
      </c>
      <c r="E75" s="17" t="s">
        <v>148</v>
      </c>
      <c r="F75" s="17" t="s">
        <v>535</v>
      </c>
      <c r="G75" s="412" t="s">
        <v>554</v>
      </c>
      <c r="H75" s="17" t="s">
        <v>2041</v>
      </c>
      <c r="I75" s="17">
        <v>17</v>
      </c>
      <c r="J75" s="17"/>
      <c r="K75" s="177">
        <v>2022</v>
      </c>
      <c r="L75" s="178">
        <v>10</v>
      </c>
      <c r="M75" s="172"/>
    </row>
    <row r="76" spans="1:13" ht="12.75" x14ac:dyDescent="0.2">
      <c r="A76" s="18" t="s">
        <v>72</v>
      </c>
      <c r="B76" s="18" t="s">
        <v>754</v>
      </c>
      <c r="C76" s="17" t="s">
        <v>588</v>
      </c>
      <c r="D76" s="17" t="s">
        <v>297</v>
      </c>
      <c r="E76" s="17" t="s">
        <v>148</v>
      </c>
      <c r="F76" s="17" t="s">
        <v>2003</v>
      </c>
      <c r="G76" s="412" t="s">
        <v>552</v>
      </c>
      <c r="H76" s="17" t="s">
        <v>2042</v>
      </c>
      <c r="I76" s="17">
        <v>100</v>
      </c>
      <c r="J76" s="17"/>
      <c r="K76" s="177">
        <v>2022</v>
      </c>
      <c r="L76" s="178">
        <v>93</v>
      </c>
      <c r="M76" s="172"/>
    </row>
    <row r="77" spans="1:13" ht="12.75" x14ac:dyDescent="0.2">
      <c r="A77" s="18" t="s">
        <v>72</v>
      </c>
      <c r="B77" s="18" t="s">
        <v>754</v>
      </c>
      <c r="C77" s="17" t="s">
        <v>588</v>
      </c>
      <c r="D77" s="17" t="s">
        <v>297</v>
      </c>
      <c r="E77" s="17" t="s">
        <v>148</v>
      </c>
      <c r="F77" s="17" t="s">
        <v>2003</v>
      </c>
      <c r="G77" s="412" t="s">
        <v>562</v>
      </c>
      <c r="H77" s="17" t="s">
        <v>2026</v>
      </c>
      <c r="I77" s="17">
        <v>36</v>
      </c>
      <c r="J77" s="17"/>
      <c r="K77" s="177">
        <v>2022</v>
      </c>
      <c r="L77" s="178">
        <v>10</v>
      </c>
      <c r="M77" s="172"/>
    </row>
    <row r="78" spans="1:13" ht="12.75" x14ac:dyDescent="0.2">
      <c r="A78" s="18" t="s">
        <v>72</v>
      </c>
      <c r="B78" s="18" t="s">
        <v>754</v>
      </c>
      <c r="C78" s="17" t="s">
        <v>588</v>
      </c>
      <c r="D78" s="17" t="s">
        <v>297</v>
      </c>
      <c r="E78" s="17" t="s">
        <v>148</v>
      </c>
      <c r="F78" s="17" t="s">
        <v>2003</v>
      </c>
      <c r="G78" s="412" t="s">
        <v>554</v>
      </c>
      <c r="H78" s="17" t="s">
        <v>2043</v>
      </c>
      <c r="I78" s="17">
        <v>861</v>
      </c>
      <c r="J78" s="17"/>
      <c r="K78" s="177">
        <v>2022</v>
      </c>
      <c r="L78" s="178">
        <v>744</v>
      </c>
      <c r="M78" s="172"/>
    </row>
    <row r="79" spans="1:13" ht="12.75" x14ac:dyDescent="0.2">
      <c r="A79" s="18" t="s">
        <v>72</v>
      </c>
      <c r="B79" s="18" t="s">
        <v>754</v>
      </c>
      <c r="C79" s="17" t="s">
        <v>588</v>
      </c>
      <c r="D79" s="17" t="s">
        <v>297</v>
      </c>
      <c r="E79" s="17" t="s">
        <v>148</v>
      </c>
      <c r="F79" s="17" t="s">
        <v>539</v>
      </c>
      <c r="G79" s="412" t="s">
        <v>552</v>
      </c>
      <c r="H79" s="17" t="s">
        <v>2044</v>
      </c>
      <c r="I79" s="17">
        <v>1</v>
      </c>
      <c r="J79" s="17"/>
      <c r="K79" s="177">
        <v>2022</v>
      </c>
      <c r="L79" s="178">
        <v>1</v>
      </c>
      <c r="M79" s="172"/>
    </row>
    <row r="80" spans="1:13" ht="12.75" x14ac:dyDescent="0.2">
      <c r="A80" s="18" t="s">
        <v>72</v>
      </c>
      <c r="B80" s="18" t="s">
        <v>754</v>
      </c>
      <c r="C80" s="17" t="s">
        <v>588</v>
      </c>
      <c r="D80" s="17" t="s">
        <v>297</v>
      </c>
      <c r="E80" s="17" t="s">
        <v>148</v>
      </c>
      <c r="F80" s="17" t="s">
        <v>539</v>
      </c>
      <c r="G80" s="412" t="s">
        <v>562</v>
      </c>
      <c r="H80" s="17" t="s">
        <v>2009</v>
      </c>
      <c r="I80" s="17">
        <v>24</v>
      </c>
      <c r="J80" s="17"/>
      <c r="K80" s="177">
        <v>2022</v>
      </c>
      <c r="L80" s="178">
        <v>15</v>
      </c>
      <c r="M80" s="172"/>
    </row>
    <row r="81" spans="1:13" ht="12.75" x14ac:dyDescent="0.2">
      <c r="A81" s="18" t="s">
        <v>72</v>
      </c>
      <c r="B81" s="18" t="s">
        <v>754</v>
      </c>
      <c r="C81" s="17" t="s">
        <v>588</v>
      </c>
      <c r="D81" s="17" t="s">
        <v>297</v>
      </c>
      <c r="E81" s="17" t="s">
        <v>148</v>
      </c>
      <c r="F81" s="17" t="s">
        <v>539</v>
      </c>
      <c r="G81" s="412" t="s">
        <v>566</v>
      </c>
      <c r="H81" s="17" t="s">
        <v>2009</v>
      </c>
      <c r="I81" s="17">
        <v>1</v>
      </c>
      <c r="J81" s="17"/>
      <c r="K81" s="177">
        <v>2022</v>
      </c>
      <c r="L81" s="178">
        <v>0</v>
      </c>
      <c r="M81" s="172" t="s">
        <v>2838</v>
      </c>
    </row>
    <row r="82" spans="1:13" ht="12.75" x14ac:dyDescent="0.2">
      <c r="A82" s="18" t="s">
        <v>72</v>
      </c>
      <c r="B82" s="18" t="s">
        <v>754</v>
      </c>
      <c r="C82" s="17" t="s">
        <v>588</v>
      </c>
      <c r="D82" s="17" t="s">
        <v>297</v>
      </c>
      <c r="E82" s="17" t="s">
        <v>148</v>
      </c>
      <c r="F82" s="17" t="s">
        <v>539</v>
      </c>
      <c r="G82" s="412" t="s">
        <v>554</v>
      </c>
      <c r="H82" s="17" t="s">
        <v>2044</v>
      </c>
      <c r="I82" s="17">
        <v>48</v>
      </c>
      <c r="J82" s="17"/>
      <c r="K82" s="177">
        <v>2022</v>
      </c>
      <c r="L82" s="178">
        <v>37</v>
      </c>
      <c r="M82" s="172"/>
    </row>
    <row r="83" spans="1:13" ht="12.75" x14ac:dyDescent="0.2">
      <c r="A83" s="18" t="s">
        <v>72</v>
      </c>
      <c r="B83" s="18" t="s">
        <v>754</v>
      </c>
      <c r="C83" s="17" t="s">
        <v>588</v>
      </c>
      <c r="D83" s="17" t="s">
        <v>297</v>
      </c>
      <c r="E83" s="17" t="s">
        <v>148</v>
      </c>
      <c r="F83" s="17" t="s">
        <v>539</v>
      </c>
      <c r="G83" s="412" t="s">
        <v>562</v>
      </c>
      <c r="H83" s="17" t="s">
        <v>2009</v>
      </c>
      <c r="I83" s="17">
        <v>28</v>
      </c>
      <c r="J83" s="17" t="s">
        <v>2266</v>
      </c>
      <c r="K83" s="177">
        <v>2022</v>
      </c>
      <c r="L83" s="178">
        <v>25</v>
      </c>
      <c r="M83" s="172" t="s">
        <v>2266</v>
      </c>
    </row>
    <row r="84" spans="1:13" ht="12.75" x14ac:dyDescent="0.2">
      <c r="A84" s="18" t="s">
        <v>72</v>
      </c>
      <c r="B84" s="18" t="s">
        <v>754</v>
      </c>
      <c r="C84" s="17" t="s">
        <v>588</v>
      </c>
      <c r="D84" s="17" t="s">
        <v>297</v>
      </c>
      <c r="E84" s="17" t="s">
        <v>148</v>
      </c>
      <c r="F84" s="17" t="s">
        <v>539</v>
      </c>
      <c r="G84" s="412" t="s">
        <v>564</v>
      </c>
      <c r="H84" s="17" t="s">
        <v>2057</v>
      </c>
      <c r="I84" s="17">
        <v>17</v>
      </c>
      <c r="J84" s="17" t="s">
        <v>2266</v>
      </c>
      <c r="K84" s="177">
        <v>2022</v>
      </c>
      <c r="L84" s="178">
        <v>13</v>
      </c>
      <c r="M84" s="172" t="s">
        <v>2266</v>
      </c>
    </row>
    <row r="85" spans="1:13" ht="12.75" x14ac:dyDescent="0.2">
      <c r="A85" s="18" t="s">
        <v>72</v>
      </c>
      <c r="B85" s="18" t="s">
        <v>754</v>
      </c>
      <c r="C85" s="17" t="s">
        <v>588</v>
      </c>
      <c r="D85" s="17" t="s">
        <v>297</v>
      </c>
      <c r="E85" s="17" t="s">
        <v>148</v>
      </c>
      <c r="F85" s="17" t="s">
        <v>539</v>
      </c>
      <c r="G85" s="412" t="s">
        <v>566</v>
      </c>
      <c r="H85" s="17" t="s">
        <v>2057</v>
      </c>
      <c r="I85" s="17">
        <v>3</v>
      </c>
      <c r="J85" s="17" t="s">
        <v>2266</v>
      </c>
      <c r="K85" s="177">
        <v>2022</v>
      </c>
      <c r="L85" s="178">
        <v>2</v>
      </c>
      <c r="M85" s="172" t="s">
        <v>2266</v>
      </c>
    </row>
    <row r="86" spans="1:13" ht="12.75" x14ac:dyDescent="0.2">
      <c r="A86" s="18" t="s">
        <v>72</v>
      </c>
      <c r="B86" s="18" t="s">
        <v>754</v>
      </c>
      <c r="C86" s="17" t="s">
        <v>588</v>
      </c>
      <c r="D86" s="17" t="s">
        <v>297</v>
      </c>
      <c r="E86" s="17" t="s">
        <v>148</v>
      </c>
      <c r="F86" s="17" t="s">
        <v>539</v>
      </c>
      <c r="G86" s="412" t="s">
        <v>554</v>
      </c>
      <c r="H86" s="17" t="s">
        <v>2009</v>
      </c>
      <c r="I86" s="17">
        <v>2</v>
      </c>
      <c r="J86" s="17" t="s">
        <v>2266</v>
      </c>
      <c r="K86" s="177">
        <v>2022</v>
      </c>
      <c r="L86" s="178">
        <v>2</v>
      </c>
      <c r="M86" s="172" t="s">
        <v>2266</v>
      </c>
    </row>
    <row r="87" spans="1:13" ht="12.75" x14ac:dyDescent="0.2">
      <c r="A87" s="18" t="s">
        <v>72</v>
      </c>
      <c r="B87" s="18" t="s">
        <v>754</v>
      </c>
      <c r="C87" s="17" t="s">
        <v>588</v>
      </c>
      <c r="D87" s="17" t="s">
        <v>297</v>
      </c>
      <c r="E87" s="17" t="s">
        <v>148</v>
      </c>
      <c r="F87" s="17" t="s">
        <v>542</v>
      </c>
      <c r="G87" s="412" t="s">
        <v>562</v>
      </c>
      <c r="H87" s="17" t="s">
        <v>2045</v>
      </c>
      <c r="I87" s="17">
        <v>15</v>
      </c>
      <c r="J87" s="17"/>
      <c r="K87" s="177">
        <v>2022</v>
      </c>
      <c r="L87" s="178">
        <v>21</v>
      </c>
      <c r="M87" s="172"/>
    </row>
    <row r="88" spans="1:13" ht="12.75" x14ac:dyDescent="0.2">
      <c r="A88" s="18" t="s">
        <v>72</v>
      </c>
      <c r="B88" s="18" t="s">
        <v>754</v>
      </c>
      <c r="C88" s="17" t="s">
        <v>588</v>
      </c>
      <c r="D88" s="17" t="s">
        <v>297</v>
      </c>
      <c r="E88" s="17" t="s">
        <v>148</v>
      </c>
      <c r="F88" s="17" t="s">
        <v>542</v>
      </c>
      <c r="G88" s="412" t="s">
        <v>566</v>
      </c>
      <c r="H88" s="17" t="s">
        <v>2045</v>
      </c>
      <c r="I88" s="17">
        <v>3</v>
      </c>
      <c r="J88" s="17"/>
      <c r="K88" s="177">
        <v>2022</v>
      </c>
      <c r="L88" s="178">
        <v>3</v>
      </c>
      <c r="M88" s="172"/>
    </row>
    <row r="89" spans="1:13" ht="12.75" x14ac:dyDescent="0.2">
      <c r="A89" s="18" t="s">
        <v>72</v>
      </c>
      <c r="B89" s="18" t="s">
        <v>754</v>
      </c>
      <c r="C89" s="17" t="s">
        <v>588</v>
      </c>
      <c r="D89" s="17" t="s">
        <v>297</v>
      </c>
      <c r="E89" s="17" t="s">
        <v>148</v>
      </c>
      <c r="F89" s="17" t="s">
        <v>542</v>
      </c>
      <c r="G89" s="412" t="s">
        <v>554</v>
      </c>
      <c r="H89" s="17" t="s">
        <v>2046</v>
      </c>
      <c r="I89" s="17">
        <v>15</v>
      </c>
      <c r="J89" s="17"/>
      <c r="K89" s="177">
        <v>2022</v>
      </c>
      <c r="L89" s="178">
        <v>27</v>
      </c>
      <c r="M89" s="172"/>
    </row>
    <row r="90" spans="1:13" ht="12.75" x14ac:dyDescent="0.2">
      <c r="A90" s="18" t="s">
        <v>72</v>
      </c>
      <c r="B90" s="18" t="s">
        <v>754</v>
      </c>
      <c r="C90" s="17" t="s">
        <v>588</v>
      </c>
      <c r="D90" s="17" t="s">
        <v>2032</v>
      </c>
      <c r="E90" s="17" t="s">
        <v>148</v>
      </c>
      <c r="F90" s="17" t="s">
        <v>547</v>
      </c>
      <c r="G90" s="412" t="s">
        <v>552</v>
      </c>
      <c r="H90" s="17" t="s">
        <v>2047</v>
      </c>
      <c r="I90" s="17">
        <v>60</v>
      </c>
      <c r="J90" s="17"/>
      <c r="K90" s="177">
        <v>2022</v>
      </c>
      <c r="L90" s="178">
        <v>67</v>
      </c>
      <c r="M90" s="172"/>
    </row>
    <row r="91" spans="1:13" ht="12.75" x14ac:dyDescent="0.2">
      <c r="A91" s="18" t="s">
        <v>72</v>
      </c>
      <c r="B91" s="18" t="s">
        <v>754</v>
      </c>
      <c r="C91" s="17" t="s">
        <v>588</v>
      </c>
      <c r="D91" s="17" t="s">
        <v>2032</v>
      </c>
      <c r="E91" s="17" t="s">
        <v>148</v>
      </c>
      <c r="F91" s="17" t="s">
        <v>547</v>
      </c>
      <c r="G91" s="412" t="s">
        <v>562</v>
      </c>
      <c r="H91" s="17" t="s">
        <v>2034</v>
      </c>
      <c r="I91" s="17">
        <v>42</v>
      </c>
      <c r="J91" s="17"/>
      <c r="K91" s="177">
        <v>2022</v>
      </c>
      <c r="L91" s="178">
        <v>50</v>
      </c>
      <c r="M91" s="172"/>
    </row>
    <row r="92" spans="1:13" ht="12.75" x14ac:dyDescent="0.2">
      <c r="A92" s="18" t="s">
        <v>72</v>
      </c>
      <c r="B92" s="18" t="s">
        <v>754</v>
      </c>
      <c r="C92" s="17" t="s">
        <v>588</v>
      </c>
      <c r="D92" s="17" t="s">
        <v>2032</v>
      </c>
      <c r="E92" s="17" t="s">
        <v>148</v>
      </c>
      <c r="F92" s="17" t="s">
        <v>547</v>
      </c>
      <c r="G92" s="412" t="s">
        <v>564</v>
      </c>
      <c r="H92" s="17" t="s">
        <v>2035</v>
      </c>
      <c r="I92" s="17">
        <v>11</v>
      </c>
      <c r="J92" s="17"/>
      <c r="K92" s="177">
        <v>2022</v>
      </c>
      <c r="L92" s="178">
        <v>16</v>
      </c>
      <c r="M92" s="172"/>
    </row>
    <row r="93" spans="1:13" ht="12.75" x14ac:dyDescent="0.2">
      <c r="A93" s="18" t="s">
        <v>72</v>
      </c>
      <c r="B93" s="18" t="s">
        <v>754</v>
      </c>
      <c r="C93" s="17" t="s">
        <v>588</v>
      </c>
      <c r="D93" s="17" t="s">
        <v>2032</v>
      </c>
      <c r="E93" s="17" t="s">
        <v>148</v>
      </c>
      <c r="F93" s="17" t="s">
        <v>547</v>
      </c>
      <c r="G93" s="412" t="s">
        <v>566</v>
      </c>
      <c r="H93" s="17" t="s">
        <v>2035</v>
      </c>
      <c r="I93" s="17">
        <v>7</v>
      </c>
      <c r="J93" s="17"/>
      <c r="K93" s="177">
        <v>2022</v>
      </c>
      <c r="L93" s="178">
        <v>6</v>
      </c>
      <c r="M93" s="172"/>
    </row>
    <row r="94" spans="1:13" ht="12.75" x14ac:dyDescent="0.2">
      <c r="A94" s="18" t="s">
        <v>72</v>
      </c>
      <c r="B94" s="18" t="s">
        <v>754</v>
      </c>
      <c r="C94" s="17" t="s">
        <v>588</v>
      </c>
      <c r="D94" s="17" t="s">
        <v>2032</v>
      </c>
      <c r="E94" s="17" t="s">
        <v>148</v>
      </c>
      <c r="F94" s="17" t="s">
        <v>547</v>
      </c>
      <c r="G94" s="412" t="s">
        <v>554</v>
      </c>
      <c r="H94" s="17" t="s">
        <v>2048</v>
      </c>
      <c r="I94" s="17">
        <v>205</v>
      </c>
      <c r="J94" s="17"/>
      <c r="K94" s="177">
        <v>2022</v>
      </c>
      <c r="L94" s="178">
        <v>228</v>
      </c>
      <c r="M94" s="172"/>
    </row>
    <row r="95" spans="1:13" ht="12.75" x14ac:dyDescent="0.2">
      <c r="A95" s="18" t="s">
        <v>72</v>
      </c>
      <c r="B95" s="18" t="s">
        <v>754</v>
      </c>
      <c r="C95" s="17" t="s">
        <v>583</v>
      </c>
      <c r="D95" s="17" t="s">
        <v>297</v>
      </c>
      <c r="E95" s="17" t="s">
        <v>148</v>
      </c>
      <c r="F95" s="17" t="s">
        <v>533</v>
      </c>
      <c r="G95" s="412" t="s">
        <v>566</v>
      </c>
      <c r="H95" s="17" t="s">
        <v>2012</v>
      </c>
      <c r="I95" s="17">
        <v>35</v>
      </c>
      <c r="J95" s="17"/>
      <c r="K95" s="177">
        <v>2022</v>
      </c>
      <c r="L95" s="178">
        <v>39</v>
      </c>
      <c r="M95" s="172"/>
    </row>
    <row r="96" spans="1:13" ht="12.75" x14ac:dyDescent="0.2">
      <c r="A96" s="18" t="s">
        <v>72</v>
      </c>
      <c r="B96" s="18" t="s">
        <v>754</v>
      </c>
      <c r="C96" s="17" t="s">
        <v>583</v>
      </c>
      <c r="D96" s="17" t="s">
        <v>297</v>
      </c>
      <c r="E96" s="17" t="s">
        <v>148</v>
      </c>
      <c r="F96" s="17" t="s">
        <v>533</v>
      </c>
      <c r="G96" s="412" t="s">
        <v>568</v>
      </c>
      <c r="H96" s="17" t="s">
        <v>2013</v>
      </c>
      <c r="I96" s="17">
        <v>31</v>
      </c>
      <c r="J96" s="17"/>
      <c r="K96" s="177">
        <v>2022</v>
      </c>
      <c r="L96" s="178">
        <v>29</v>
      </c>
      <c r="M96" s="172"/>
    </row>
    <row r="97" spans="1:13" ht="12.75" x14ac:dyDescent="0.2">
      <c r="A97" s="18" t="s">
        <v>72</v>
      </c>
      <c r="B97" s="18" t="s">
        <v>754</v>
      </c>
      <c r="C97" s="17" t="s">
        <v>583</v>
      </c>
      <c r="D97" s="17" t="s">
        <v>297</v>
      </c>
      <c r="E97" s="17" t="s">
        <v>148</v>
      </c>
      <c r="F97" s="17" t="s">
        <v>535</v>
      </c>
      <c r="G97" s="412" t="s">
        <v>568</v>
      </c>
      <c r="H97" s="17" t="s">
        <v>2049</v>
      </c>
      <c r="I97" s="17">
        <v>27</v>
      </c>
      <c r="J97" s="17"/>
      <c r="K97" s="177">
        <v>2022</v>
      </c>
      <c r="L97" s="178">
        <v>27</v>
      </c>
      <c r="M97" s="172"/>
    </row>
    <row r="98" spans="1:13" ht="12.75" x14ac:dyDescent="0.2">
      <c r="A98" s="18" t="s">
        <v>72</v>
      </c>
      <c r="B98" s="18" t="s">
        <v>754</v>
      </c>
      <c r="C98" s="17" t="s">
        <v>583</v>
      </c>
      <c r="D98" s="17" t="s">
        <v>297</v>
      </c>
      <c r="E98" s="17" t="s">
        <v>148</v>
      </c>
      <c r="F98" s="17" t="s">
        <v>539</v>
      </c>
      <c r="G98" s="412" t="s">
        <v>562</v>
      </c>
      <c r="H98" s="17" t="s">
        <v>2007</v>
      </c>
      <c r="I98" s="17">
        <v>1</v>
      </c>
      <c r="J98" s="17"/>
      <c r="K98" s="177">
        <v>2022</v>
      </c>
      <c r="L98" s="178">
        <v>0</v>
      </c>
      <c r="M98" s="172" t="s">
        <v>2838</v>
      </c>
    </row>
    <row r="99" spans="1:13" ht="12.75" x14ac:dyDescent="0.2">
      <c r="A99" s="18" t="s">
        <v>72</v>
      </c>
      <c r="B99" s="18" t="s">
        <v>754</v>
      </c>
      <c r="C99" s="17" t="s">
        <v>583</v>
      </c>
      <c r="D99" s="17" t="s">
        <v>297</v>
      </c>
      <c r="E99" s="17" t="s">
        <v>148</v>
      </c>
      <c r="F99" s="17" t="s">
        <v>539</v>
      </c>
      <c r="G99" s="412" t="s">
        <v>564</v>
      </c>
      <c r="H99" s="17" t="s">
        <v>2007</v>
      </c>
      <c r="I99" s="17">
        <v>2</v>
      </c>
      <c r="J99" s="17"/>
      <c r="K99" s="177">
        <v>2022</v>
      </c>
      <c r="L99" s="178">
        <v>3</v>
      </c>
      <c r="M99" s="172"/>
    </row>
    <row r="100" spans="1:13" ht="12.75" x14ac:dyDescent="0.2">
      <c r="A100" s="18" t="s">
        <v>72</v>
      </c>
      <c r="B100" s="18" t="s">
        <v>754</v>
      </c>
      <c r="C100" s="17" t="s">
        <v>583</v>
      </c>
      <c r="D100" s="17" t="s">
        <v>297</v>
      </c>
      <c r="E100" s="17" t="s">
        <v>148</v>
      </c>
      <c r="F100" s="17" t="s">
        <v>539</v>
      </c>
      <c r="G100" s="412" t="s">
        <v>566</v>
      </c>
      <c r="H100" s="17" t="s">
        <v>2007</v>
      </c>
      <c r="I100" s="17">
        <v>11</v>
      </c>
      <c r="J100" s="17"/>
      <c r="K100" s="177">
        <v>2022</v>
      </c>
      <c r="L100" s="178">
        <v>6</v>
      </c>
      <c r="M100" s="172"/>
    </row>
    <row r="101" spans="1:13" ht="12.75" x14ac:dyDescent="0.2">
      <c r="A101" s="18" t="s">
        <v>72</v>
      </c>
      <c r="B101" s="18" t="s">
        <v>754</v>
      </c>
      <c r="C101" s="17" t="s">
        <v>583</v>
      </c>
      <c r="D101" s="17" t="s">
        <v>297</v>
      </c>
      <c r="E101" s="17" t="s">
        <v>148</v>
      </c>
      <c r="F101" s="17" t="s">
        <v>539</v>
      </c>
      <c r="G101" s="412" t="s">
        <v>568</v>
      </c>
      <c r="H101" s="17" t="s">
        <v>2007</v>
      </c>
      <c r="I101" s="17">
        <v>2</v>
      </c>
      <c r="J101" s="17"/>
      <c r="K101" s="177">
        <v>2022</v>
      </c>
      <c r="L101" s="178">
        <v>2</v>
      </c>
      <c r="M101" s="172"/>
    </row>
    <row r="102" spans="1:13" ht="12.75" x14ac:dyDescent="0.2">
      <c r="A102" s="18" t="s">
        <v>72</v>
      </c>
      <c r="B102" s="18" t="s">
        <v>754</v>
      </c>
      <c r="C102" s="17" t="s">
        <v>583</v>
      </c>
      <c r="D102" s="17" t="s">
        <v>297</v>
      </c>
      <c r="E102" s="17" t="s">
        <v>148</v>
      </c>
      <c r="F102" s="17" t="s">
        <v>539</v>
      </c>
      <c r="G102" s="412" t="s">
        <v>566</v>
      </c>
      <c r="H102" s="17" t="s">
        <v>2028</v>
      </c>
      <c r="I102" s="17">
        <v>64</v>
      </c>
      <c r="J102" s="17" t="s">
        <v>2266</v>
      </c>
      <c r="K102" s="177">
        <v>2022</v>
      </c>
      <c r="L102" s="178">
        <v>65</v>
      </c>
      <c r="M102" s="172" t="s">
        <v>2266</v>
      </c>
    </row>
    <row r="103" spans="1:13" ht="12.75" x14ac:dyDescent="0.2">
      <c r="A103" s="18" t="s">
        <v>72</v>
      </c>
      <c r="B103" s="18" t="s">
        <v>754</v>
      </c>
      <c r="C103" s="17" t="s">
        <v>583</v>
      </c>
      <c r="D103" s="17" t="s">
        <v>297</v>
      </c>
      <c r="E103" s="17" t="s">
        <v>148</v>
      </c>
      <c r="F103" s="17" t="s">
        <v>539</v>
      </c>
      <c r="G103" s="412" t="s">
        <v>568</v>
      </c>
      <c r="H103" s="17" t="s">
        <v>2058</v>
      </c>
      <c r="I103" s="17">
        <v>27</v>
      </c>
      <c r="J103" s="17" t="s">
        <v>2266</v>
      </c>
      <c r="K103" s="177">
        <v>2022</v>
      </c>
      <c r="L103" s="178">
        <v>28</v>
      </c>
      <c r="M103" s="172" t="s">
        <v>2266</v>
      </c>
    </row>
    <row r="104" spans="1:13" ht="12.75" x14ac:dyDescent="0.2">
      <c r="A104" s="18" t="s">
        <v>72</v>
      </c>
      <c r="B104" s="18" t="s">
        <v>754</v>
      </c>
      <c r="C104" s="17" t="s">
        <v>583</v>
      </c>
      <c r="D104" s="17" t="s">
        <v>2032</v>
      </c>
      <c r="E104" s="17" t="s">
        <v>148</v>
      </c>
      <c r="F104" s="17" t="s">
        <v>547</v>
      </c>
      <c r="G104" s="412" t="s">
        <v>564</v>
      </c>
      <c r="H104" s="17" t="s">
        <v>2050</v>
      </c>
      <c r="I104" s="17">
        <v>3</v>
      </c>
      <c r="J104" s="17"/>
      <c r="K104" s="177">
        <v>2022</v>
      </c>
      <c r="L104" s="178">
        <v>3</v>
      </c>
      <c r="M104" s="172"/>
    </row>
    <row r="105" spans="1:13" ht="12.75" x14ac:dyDescent="0.2">
      <c r="A105" s="18" t="s">
        <v>72</v>
      </c>
      <c r="B105" s="18" t="s">
        <v>754</v>
      </c>
      <c r="C105" s="17" t="s">
        <v>583</v>
      </c>
      <c r="D105" s="17" t="s">
        <v>2032</v>
      </c>
      <c r="E105" s="17" t="s">
        <v>148</v>
      </c>
      <c r="F105" s="17" t="s">
        <v>547</v>
      </c>
      <c r="G105" s="412" t="s">
        <v>566</v>
      </c>
      <c r="H105" s="17" t="s">
        <v>2050</v>
      </c>
      <c r="I105" s="17">
        <v>17</v>
      </c>
      <c r="J105" s="17"/>
      <c r="K105" s="177">
        <v>2022</v>
      </c>
      <c r="L105" s="178">
        <v>12</v>
      </c>
      <c r="M105" s="172"/>
    </row>
    <row r="106" spans="1:13" ht="12.75" x14ac:dyDescent="0.2">
      <c r="A106" s="18" t="s">
        <v>72</v>
      </c>
      <c r="B106" s="18" t="s">
        <v>754</v>
      </c>
      <c r="C106" s="17" t="s">
        <v>583</v>
      </c>
      <c r="D106" s="17" t="s">
        <v>2032</v>
      </c>
      <c r="E106" s="17" t="s">
        <v>148</v>
      </c>
      <c r="F106" s="17" t="s">
        <v>547</v>
      </c>
      <c r="G106" s="412" t="s">
        <v>568</v>
      </c>
      <c r="H106" s="17" t="s">
        <v>2050</v>
      </c>
      <c r="I106" s="17">
        <v>3</v>
      </c>
      <c r="J106" s="17"/>
      <c r="K106" s="177">
        <v>2022</v>
      </c>
      <c r="L106" s="178">
        <v>4</v>
      </c>
      <c r="M106" s="172"/>
    </row>
    <row r="107" spans="1:13" ht="12.75" x14ac:dyDescent="0.2">
      <c r="A107" s="138" t="s">
        <v>72</v>
      </c>
      <c r="B107" s="138" t="s">
        <v>754</v>
      </c>
      <c r="C107" s="646" t="s">
        <v>587</v>
      </c>
      <c r="D107" s="646" t="s">
        <v>305</v>
      </c>
      <c r="E107" s="646" t="s">
        <v>148</v>
      </c>
      <c r="F107" s="646" t="s">
        <v>539</v>
      </c>
      <c r="G107" s="646" t="s">
        <v>564</v>
      </c>
      <c r="H107" s="646" t="s">
        <v>2009</v>
      </c>
      <c r="I107" s="646"/>
      <c r="J107" s="646"/>
      <c r="K107" s="646">
        <v>2022</v>
      </c>
      <c r="L107" s="646">
        <v>1</v>
      </c>
      <c r="M107" s="646" t="s">
        <v>2839</v>
      </c>
    </row>
    <row r="108" spans="1:13" ht="12.75" x14ac:dyDescent="0.2">
      <c r="A108" s="138" t="s">
        <v>72</v>
      </c>
      <c r="B108" s="138" t="s">
        <v>754</v>
      </c>
      <c r="C108" s="646" t="s">
        <v>583</v>
      </c>
      <c r="D108" s="646" t="s">
        <v>2032</v>
      </c>
      <c r="E108" s="646" t="s">
        <v>148</v>
      </c>
      <c r="F108" s="646" t="s">
        <v>547</v>
      </c>
      <c r="G108" s="646" t="s">
        <v>562</v>
      </c>
      <c r="H108" s="646" t="s">
        <v>2050</v>
      </c>
      <c r="I108" s="646"/>
      <c r="J108" s="646"/>
      <c r="K108" s="646">
        <v>2022</v>
      </c>
      <c r="L108" s="646">
        <v>2</v>
      </c>
      <c r="M108" s="646" t="s">
        <v>2839</v>
      </c>
    </row>
    <row r="109" spans="1:13" ht="12.75" customHeight="1" x14ac:dyDescent="0.2">
      <c r="A109" s="23"/>
      <c r="B109" s="647"/>
      <c r="C109" s="23"/>
      <c r="D109" s="23"/>
      <c r="E109" s="23"/>
      <c r="F109" s="23"/>
      <c r="G109" s="647"/>
      <c r="I109" s="23"/>
    </row>
    <row r="110" spans="1:13" ht="12.75" customHeight="1" x14ac:dyDescent="0.2">
      <c r="A110" s="23"/>
      <c r="B110" s="647"/>
      <c r="C110" s="23"/>
      <c r="D110" s="23"/>
      <c r="E110" s="23"/>
      <c r="F110" s="23"/>
      <c r="G110" s="647"/>
      <c r="I110" s="23"/>
    </row>
    <row r="111" spans="1:13" ht="12.75" customHeight="1" x14ac:dyDescent="0.2">
      <c r="A111" s="23"/>
      <c r="B111" s="647"/>
      <c r="C111" s="23"/>
      <c r="D111" s="23"/>
      <c r="E111" s="23"/>
      <c r="F111" s="23"/>
      <c r="G111" s="647"/>
      <c r="I111" s="23"/>
    </row>
    <row r="112" spans="1:13" ht="12.75" customHeight="1" x14ac:dyDescent="0.2">
      <c r="A112" s="23"/>
      <c r="B112" s="647"/>
      <c r="C112" s="23"/>
      <c r="D112" s="23"/>
      <c r="E112" s="23"/>
      <c r="F112" s="23"/>
      <c r="G112" s="647"/>
      <c r="I112" s="23"/>
    </row>
    <row r="113" spans="1:9" ht="12.75" customHeight="1" x14ac:dyDescent="0.2">
      <c r="A113" s="23"/>
      <c r="B113" s="647"/>
      <c r="C113" s="23"/>
      <c r="D113" s="23"/>
      <c r="E113" s="23"/>
      <c r="F113" s="23"/>
      <c r="G113" s="647"/>
      <c r="I113" s="23"/>
    </row>
    <row r="114" spans="1:9" ht="12.75" customHeight="1" x14ac:dyDescent="0.2">
      <c r="A114" s="23"/>
      <c r="B114" s="647"/>
      <c r="C114" s="23"/>
      <c r="D114" s="23"/>
      <c r="E114" s="23"/>
      <c r="F114" s="23"/>
      <c r="G114" s="647"/>
      <c r="I114" s="23"/>
    </row>
    <row r="115" spans="1:9" ht="12.75" customHeight="1" x14ac:dyDescent="0.2">
      <c r="A115" s="23"/>
      <c r="B115" s="647"/>
      <c r="C115" s="23"/>
      <c r="D115" s="23"/>
      <c r="E115" s="23"/>
      <c r="F115" s="23"/>
      <c r="G115" s="647"/>
      <c r="I115" s="23"/>
    </row>
    <row r="116" spans="1:9" ht="12.75" customHeight="1" x14ac:dyDescent="0.2">
      <c r="A116" s="23"/>
      <c r="B116" s="647"/>
      <c r="C116" s="23"/>
      <c r="D116" s="23"/>
      <c r="E116" s="23"/>
      <c r="F116" s="23"/>
      <c r="G116" s="647"/>
      <c r="I116" s="23"/>
    </row>
    <row r="117" spans="1:9" ht="12.75" customHeight="1" x14ac:dyDescent="0.2">
      <c r="A117" s="23"/>
      <c r="B117" s="647"/>
      <c r="C117" s="23"/>
      <c r="D117" s="23"/>
      <c r="E117" s="23"/>
      <c r="F117" s="23"/>
      <c r="G117" s="647"/>
      <c r="I117" s="23"/>
    </row>
    <row r="118" spans="1:9" ht="12.75" customHeight="1" x14ac:dyDescent="0.2">
      <c r="A118" s="23"/>
      <c r="B118" s="647"/>
      <c r="C118" s="23"/>
      <c r="D118" s="23"/>
      <c r="E118" s="23"/>
      <c r="F118" s="23"/>
      <c r="G118" s="647"/>
      <c r="I118" s="23"/>
    </row>
    <row r="119" spans="1:9" ht="12.75" customHeight="1" x14ac:dyDescent="0.2">
      <c r="A119" s="23"/>
      <c r="B119" s="647"/>
      <c r="C119" s="23"/>
      <c r="D119" s="23"/>
      <c r="E119" s="23"/>
      <c r="F119" s="23"/>
      <c r="G119" s="647"/>
      <c r="I119" s="23"/>
    </row>
    <row r="120" spans="1:9" ht="12.75" customHeight="1" x14ac:dyDescent="0.2">
      <c r="A120" s="23"/>
      <c r="B120" s="647"/>
      <c r="C120" s="23"/>
      <c r="D120" s="23"/>
      <c r="E120" s="23"/>
      <c r="F120" s="23"/>
      <c r="G120" s="647"/>
      <c r="I120" s="23"/>
    </row>
    <row r="121" spans="1:9" ht="12.75" customHeight="1" x14ac:dyDescent="0.2">
      <c r="A121" s="23"/>
      <c r="B121" s="647"/>
      <c r="C121" s="23"/>
      <c r="D121" s="23"/>
      <c r="E121" s="23"/>
      <c r="F121" s="23"/>
      <c r="G121" s="647"/>
      <c r="I121" s="23"/>
    </row>
    <row r="122" spans="1:9" ht="12.75" customHeight="1" x14ac:dyDescent="0.2">
      <c r="A122" s="23"/>
      <c r="B122" s="647"/>
      <c r="C122" s="23"/>
      <c r="D122" s="23"/>
      <c r="E122" s="23"/>
      <c r="F122" s="23"/>
      <c r="G122" s="647"/>
      <c r="I122" s="23"/>
    </row>
    <row r="123" spans="1:9" ht="12.75" customHeight="1" x14ac:dyDescent="0.2">
      <c r="A123" s="23"/>
      <c r="B123" s="647"/>
      <c r="C123" s="23"/>
      <c r="D123" s="23"/>
      <c r="E123" s="23"/>
      <c r="F123" s="23"/>
      <c r="G123" s="647"/>
      <c r="I123" s="23"/>
    </row>
    <row r="124" spans="1:9" ht="12.75" customHeight="1" x14ac:dyDescent="0.2">
      <c r="A124" s="23"/>
      <c r="B124" s="647"/>
      <c r="C124" s="23"/>
      <c r="D124" s="23"/>
      <c r="E124" s="23"/>
      <c r="F124" s="23"/>
      <c r="G124" s="647"/>
      <c r="I124" s="23"/>
    </row>
    <row r="125" spans="1:9" ht="12.75" customHeight="1" x14ac:dyDescent="0.2">
      <c r="A125" s="23"/>
      <c r="B125" s="647"/>
      <c r="C125" s="23"/>
      <c r="D125" s="23"/>
      <c r="E125" s="23"/>
      <c r="F125" s="23"/>
      <c r="G125" s="647"/>
      <c r="I125" s="23"/>
    </row>
    <row r="126" spans="1:9" ht="12.75" customHeight="1" x14ac:dyDescent="0.2">
      <c r="A126" s="23"/>
      <c r="B126" s="647"/>
      <c r="C126" s="23"/>
      <c r="D126" s="23"/>
      <c r="E126" s="23"/>
      <c r="F126" s="23"/>
      <c r="G126" s="647"/>
      <c r="I126" s="23"/>
    </row>
    <row r="127" spans="1:9" ht="12.75" customHeight="1" x14ac:dyDescent="0.2">
      <c r="A127" s="23"/>
      <c r="B127" s="647"/>
      <c r="C127" s="23"/>
      <c r="D127" s="23"/>
      <c r="E127" s="23"/>
      <c r="F127" s="23"/>
      <c r="G127" s="647"/>
      <c r="I127" s="23"/>
    </row>
    <row r="128" spans="1:9" ht="12.75" customHeight="1" x14ac:dyDescent="0.2">
      <c r="A128" s="23"/>
      <c r="B128" s="647"/>
      <c r="C128" s="23"/>
      <c r="D128" s="23"/>
      <c r="E128" s="23"/>
      <c r="F128" s="23"/>
      <c r="G128" s="647"/>
      <c r="I128" s="23"/>
    </row>
    <row r="129" spans="1:9" ht="12.75" customHeight="1" x14ac:dyDescent="0.2">
      <c r="A129" s="23"/>
      <c r="B129" s="647"/>
      <c r="C129" s="23"/>
      <c r="D129" s="23"/>
      <c r="E129" s="23"/>
      <c r="F129" s="23"/>
      <c r="G129" s="647"/>
      <c r="I129" s="23"/>
    </row>
    <row r="130" spans="1:9" ht="12.75" customHeight="1" x14ac:dyDescent="0.2">
      <c r="A130" s="23"/>
      <c r="B130" s="647"/>
      <c r="C130" s="23"/>
      <c r="D130" s="23"/>
      <c r="E130" s="23"/>
      <c r="F130" s="23"/>
      <c r="G130" s="647"/>
      <c r="I130" s="23"/>
    </row>
    <row r="131" spans="1:9" ht="12.75" customHeight="1" x14ac:dyDescent="0.2">
      <c r="A131" s="23"/>
      <c r="B131" s="647"/>
      <c r="C131" s="23"/>
      <c r="D131" s="23"/>
      <c r="E131" s="23"/>
      <c r="F131" s="23"/>
      <c r="G131" s="647"/>
      <c r="I131" s="23"/>
    </row>
    <row r="132" spans="1:9" ht="12.75" customHeight="1" x14ac:dyDescent="0.2">
      <c r="A132" s="23"/>
      <c r="B132" s="647"/>
      <c r="C132" s="23"/>
      <c r="D132" s="23"/>
      <c r="E132" s="23"/>
      <c r="F132" s="23"/>
      <c r="G132" s="647"/>
      <c r="I132" s="23"/>
    </row>
    <row r="133" spans="1:9" ht="12.75" customHeight="1" x14ac:dyDescent="0.2">
      <c r="A133" s="23"/>
      <c r="B133" s="647"/>
      <c r="C133" s="23"/>
      <c r="D133" s="23"/>
      <c r="E133" s="23"/>
      <c r="F133" s="23"/>
      <c r="G133" s="647"/>
      <c r="I133" s="23"/>
    </row>
    <row r="134" spans="1:9" ht="12.75" customHeight="1" x14ac:dyDescent="0.2">
      <c r="A134" s="23"/>
      <c r="B134" s="647"/>
      <c r="C134" s="23"/>
      <c r="D134" s="23"/>
      <c r="E134" s="23"/>
      <c r="F134" s="23"/>
      <c r="G134" s="647"/>
      <c r="I134" s="23"/>
    </row>
    <row r="135" spans="1:9" ht="12.75" customHeight="1" x14ac:dyDescent="0.2">
      <c r="A135" s="23"/>
      <c r="B135" s="647"/>
      <c r="C135" s="23"/>
      <c r="D135" s="23"/>
      <c r="E135" s="23"/>
      <c r="F135" s="23"/>
      <c r="G135" s="647"/>
      <c r="I135" s="23"/>
    </row>
    <row r="136" spans="1:9" ht="12.75" customHeight="1" x14ac:dyDescent="0.2">
      <c r="A136" s="23"/>
      <c r="B136" s="647"/>
      <c r="C136" s="23"/>
      <c r="D136" s="23"/>
      <c r="E136" s="23"/>
      <c r="F136" s="23"/>
      <c r="G136" s="647"/>
      <c r="I136" s="23"/>
    </row>
    <row r="137" spans="1:9" ht="12.75" customHeight="1" x14ac:dyDescent="0.2">
      <c r="A137" s="23"/>
      <c r="B137" s="647"/>
      <c r="C137" s="23"/>
      <c r="D137" s="23"/>
      <c r="E137" s="23"/>
      <c r="F137" s="23"/>
      <c r="G137" s="647"/>
      <c r="I137" s="23"/>
    </row>
    <row r="138" spans="1:9" ht="12.75" customHeight="1" x14ac:dyDescent="0.2">
      <c r="A138" s="23"/>
      <c r="B138" s="647"/>
      <c r="C138" s="23"/>
      <c r="D138" s="23"/>
      <c r="E138" s="23"/>
      <c r="F138" s="23"/>
      <c r="G138" s="647"/>
      <c r="I138" s="23"/>
    </row>
    <row r="139" spans="1:9" ht="12.75" customHeight="1" x14ac:dyDescent="0.2">
      <c r="A139" s="23"/>
      <c r="B139" s="647"/>
      <c r="C139" s="23"/>
      <c r="D139" s="23"/>
      <c r="E139" s="23"/>
      <c r="F139" s="23"/>
      <c r="G139" s="647"/>
      <c r="I139" s="23"/>
    </row>
    <row r="140" spans="1:9" ht="12.75" customHeight="1" x14ac:dyDescent="0.2">
      <c r="A140" s="23"/>
      <c r="B140" s="647"/>
      <c r="C140" s="23"/>
      <c r="D140" s="23"/>
      <c r="E140" s="23"/>
      <c r="F140" s="23"/>
      <c r="G140" s="647"/>
      <c r="I140" s="23"/>
    </row>
    <row r="141" spans="1:9" ht="12.75" customHeight="1" x14ac:dyDescent="0.2">
      <c r="A141" s="23"/>
      <c r="B141" s="647"/>
      <c r="C141" s="23"/>
      <c r="D141" s="23"/>
      <c r="E141" s="23"/>
      <c r="F141" s="23"/>
      <c r="G141" s="647"/>
      <c r="I141" s="23"/>
    </row>
    <row r="142" spans="1:9" ht="12.75" customHeight="1" x14ac:dyDescent="0.2">
      <c r="A142" s="23"/>
      <c r="B142" s="647"/>
      <c r="C142" s="23"/>
      <c r="D142" s="23"/>
      <c r="E142" s="23"/>
      <c r="F142" s="23"/>
      <c r="G142" s="647"/>
      <c r="I142" s="23"/>
    </row>
    <row r="143" spans="1:9" ht="12.75" customHeight="1" x14ac:dyDescent="0.2">
      <c r="A143" s="23"/>
      <c r="B143" s="647"/>
      <c r="C143" s="23"/>
      <c r="D143" s="23"/>
      <c r="E143" s="23"/>
      <c r="F143" s="23"/>
      <c r="G143" s="647"/>
      <c r="I143" s="23"/>
    </row>
    <row r="144" spans="1:9" ht="12.75" customHeight="1" x14ac:dyDescent="0.2">
      <c r="A144" s="23"/>
      <c r="B144" s="647"/>
      <c r="C144" s="23"/>
      <c r="D144" s="23"/>
      <c r="E144" s="23"/>
      <c r="F144" s="23"/>
      <c r="G144" s="647"/>
      <c r="I144" s="23"/>
    </row>
    <row r="145" spans="1:9" ht="12.75" customHeight="1" x14ac:dyDescent="0.2">
      <c r="A145" s="23"/>
      <c r="B145" s="647"/>
      <c r="C145" s="23"/>
      <c r="D145" s="23"/>
      <c r="E145" s="23"/>
      <c r="F145" s="23"/>
      <c r="G145" s="647"/>
      <c r="I145" s="23"/>
    </row>
    <row r="146" spans="1:9" ht="12.75" customHeight="1" x14ac:dyDescent="0.2">
      <c r="A146" s="23"/>
      <c r="B146" s="647"/>
      <c r="C146" s="23"/>
      <c r="D146" s="23"/>
      <c r="E146" s="23"/>
      <c r="F146" s="23"/>
      <c r="G146" s="647"/>
      <c r="I146" s="23"/>
    </row>
    <row r="147" spans="1:9" ht="12.75" customHeight="1" x14ac:dyDescent="0.2">
      <c r="A147" s="23"/>
      <c r="B147" s="647"/>
      <c r="C147" s="23"/>
      <c r="D147" s="23"/>
      <c r="E147" s="23"/>
      <c r="F147" s="23"/>
      <c r="G147" s="647"/>
      <c r="I147" s="23"/>
    </row>
    <row r="148" spans="1:9" ht="12.75" customHeight="1" x14ac:dyDescent="0.2">
      <c r="A148" s="23"/>
      <c r="B148" s="647"/>
      <c r="C148" s="23"/>
      <c r="D148" s="23"/>
      <c r="E148" s="23"/>
      <c r="F148" s="23"/>
      <c r="G148" s="647"/>
      <c r="I148" s="23"/>
    </row>
    <row r="149" spans="1:9" ht="12.75" customHeight="1" x14ac:dyDescent="0.2">
      <c r="A149" s="23"/>
      <c r="B149" s="647"/>
      <c r="C149" s="23"/>
      <c r="D149" s="23"/>
      <c r="E149" s="23"/>
      <c r="F149" s="23"/>
      <c r="G149" s="647"/>
      <c r="I149" s="23"/>
    </row>
    <row r="150" spans="1:9" ht="12.75" customHeight="1" x14ac:dyDescent="0.2">
      <c r="A150" s="23"/>
      <c r="B150" s="647"/>
      <c r="C150" s="23"/>
      <c r="D150" s="23"/>
      <c r="E150" s="23"/>
      <c r="F150" s="23"/>
      <c r="G150" s="647"/>
      <c r="I150" s="23"/>
    </row>
    <row r="151" spans="1:9" ht="12.75" customHeight="1" x14ac:dyDescent="0.2">
      <c r="A151" s="23"/>
      <c r="B151" s="647"/>
      <c r="C151" s="23"/>
      <c r="D151" s="23"/>
      <c r="E151" s="23"/>
      <c r="F151" s="23"/>
      <c r="G151" s="647"/>
      <c r="I151" s="23"/>
    </row>
    <row r="152" spans="1:9" ht="12.75" customHeight="1" x14ac:dyDescent="0.2">
      <c r="A152" s="23"/>
      <c r="B152" s="647"/>
      <c r="C152" s="23"/>
      <c r="D152" s="23"/>
      <c r="E152" s="23"/>
      <c r="F152" s="23"/>
      <c r="G152" s="647"/>
      <c r="I152" s="23"/>
    </row>
    <row r="153" spans="1:9" ht="12.75" customHeight="1" x14ac:dyDescent="0.2">
      <c r="A153" s="23"/>
      <c r="B153" s="647"/>
      <c r="C153" s="23"/>
      <c r="D153" s="23"/>
      <c r="E153" s="23"/>
      <c r="F153" s="23"/>
      <c r="G153" s="647"/>
      <c r="I153" s="23"/>
    </row>
    <row r="154" spans="1:9" ht="12.75" customHeight="1" x14ac:dyDescent="0.2">
      <c r="A154" s="23"/>
      <c r="B154" s="647"/>
      <c r="C154" s="23"/>
      <c r="D154" s="23"/>
      <c r="E154" s="23"/>
      <c r="F154" s="23"/>
      <c r="G154" s="647"/>
      <c r="I154" s="23"/>
    </row>
    <row r="155" spans="1:9" ht="12.75" customHeight="1" x14ac:dyDescent="0.2">
      <c r="A155" s="23"/>
      <c r="B155" s="647"/>
      <c r="C155" s="23"/>
      <c r="D155" s="23"/>
      <c r="E155" s="23"/>
      <c r="F155" s="23"/>
      <c r="G155" s="647"/>
      <c r="I155" s="23"/>
    </row>
    <row r="156" spans="1:9" ht="12.75" customHeight="1" x14ac:dyDescent="0.2">
      <c r="A156" s="23"/>
      <c r="B156" s="647"/>
      <c r="C156" s="23"/>
      <c r="D156" s="23"/>
      <c r="E156" s="23"/>
      <c r="F156" s="23"/>
      <c r="G156" s="647"/>
      <c r="I156" s="23"/>
    </row>
    <row r="157" spans="1:9" ht="12.75" customHeight="1" x14ac:dyDescent="0.2">
      <c r="A157" s="23"/>
      <c r="B157" s="647"/>
      <c r="C157" s="23"/>
      <c r="D157" s="23"/>
      <c r="E157" s="23"/>
      <c r="F157" s="23"/>
      <c r="G157" s="647"/>
      <c r="I157" s="23"/>
    </row>
    <row r="158" spans="1:9" ht="12.75" customHeight="1" x14ac:dyDescent="0.2">
      <c r="A158" s="23"/>
      <c r="B158" s="647"/>
      <c r="C158" s="23"/>
      <c r="D158" s="23"/>
      <c r="E158" s="23"/>
      <c r="F158" s="23"/>
      <c r="G158" s="647"/>
      <c r="I158" s="23"/>
    </row>
    <row r="159" spans="1:9" ht="12.75" customHeight="1" x14ac:dyDescent="0.2">
      <c r="A159" s="23"/>
      <c r="B159" s="647"/>
      <c r="C159" s="23"/>
      <c r="D159" s="23"/>
      <c r="E159" s="23"/>
      <c r="F159" s="23"/>
      <c r="G159" s="647"/>
      <c r="I159" s="23"/>
    </row>
    <row r="160" spans="1:9" ht="12.75" customHeight="1" x14ac:dyDescent="0.2">
      <c r="A160" s="23"/>
      <c r="B160" s="647"/>
      <c r="C160" s="23"/>
      <c r="D160" s="23"/>
      <c r="E160" s="23"/>
      <c r="F160" s="23"/>
      <c r="G160" s="647"/>
      <c r="I160" s="23"/>
    </row>
    <row r="161" spans="1:9" ht="12.75" customHeight="1" x14ac:dyDescent="0.2">
      <c r="A161" s="23"/>
      <c r="B161" s="647"/>
      <c r="C161" s="23"/>
      <c r="D161" s="23"/>
      <c r="E161" s="23"/>
      <c r="F161" s="23"/>
      <c r="G161" s="647"/>
      <c r="I161" s="23"/>
    </row>
    <row r="162" spans="1:9" ht="12.75" customHeight="1" x14ac:dyDescent="0.2">
      <c r="A162" s="23"/>
      <c r="B162" s="647"/>
      <c r="C162" s="23"/>
      <c r="D162" s="23"/>
      <c r="E162" s="23"/>
      <c r="F162" s="23"/>
      <c r="G162" s="647"/>
      <c r="I162" s="23"/>
    </row>
    <row r="163" spans="1:9" ht="12.75" customHeight="1" x14ac:dyDescent="0.2">
      <c r="A163" s="23"/>
      <c r="B163" s="647"/>
      <c r="C163" s="23"/>
      <c r="D163" s="23"/>
      <c r="E163" s="23"/>
      <c r="F163" s="23"/>
      <c r="G163" s="647"/>
      <c r="I163" s="23"/>
    </row>
    <row r="164" spans="1:9" ht="12.75" customHeight="1" x14ac:dyDescent="0.2">
      <c r="A164" s="23"/>
      <c r="B164" s="647"/>
      <c r="C164" s="23"/>
      <c r="D164" s="23"/>
      <c r="E164" s="23"/>
      <c r="F164" s="23"/>
      <c r="G164" s="647"/>
      <c r="I164" s="23"/>
    </row>
    <row r="165" spans="1:9" ht="12.75" customHeight="1" x14ac:dyDescent="0.2">
      <c r="A165" s="23"/>
      <c r="B165" s="647"/>
      <c r="C165" s="23"/>
      <c r="D165" s="23"/>
      <c r="E165" s="23"/>
      <c r="F165" s="23"/>
      <c r="G165" s="647"/>
      <c r="I165" s="23"/>
    </row>
    <row r="166" spans="1:9" ht="12.75" customHeight="1" x14ac:dyDescent="0.2">
      <c r="A166" s="23"/>
      <c r="B166" s="647"/>
      <c r="C166" s="23"/>
      <c r="D166" s="23"/>
      <c r="E166" s="23"/>
      <c r="F166" s="23"/>
      <c r="G166" s="647"/>
      <c r="I166" s="23"/>
    </row>
    <row r="167" spans="1:9" ht="12.75" customHeight="1" x14ac:dyDescent="0.2">
      <c r="A167" s="23"/>
      <c r="B167" s="647"/>
      <c r="C167" s="23"/>
      <c r="D167" s="23"/>
      <c r="E167" s="23"/>
      <c r="F167" s="23"/>
      <c r="G167" s="647"/>
      <c r="I167" s="23"/>
    </row>
    <row r="168" spans="1:9" ht="12.75" customHeight="1" x14ac:dyDescent="0.2">
      <c r="A168" s="23"/>
      <c r="B168" s="647"/>
      <c r="C168" s="23"/>
      <c r="D168" s="23"/>
      <c r="E168" s="23"/>
      <c r="F168" s="23"/>
      <c r="G168" s="647"/>
      <c r="I168" s="23"/>
    </row>
    <row r="169" spans="1:9" ht="12.75" customHeight="1" x14ac:dyDescent="0.2">
      <c r="A169" s="23"/>
      <c r="B169" s="647"/>
      <c r="C169" s="23"/>
      <c r="D169" s="23"/>
      <c r="E169" s="23"/>
      <c r="F169" s="23"/>
      <c r="G169" s="647"/>
      <c r="I169" s="23"/>
    </row>
    <row r="170" spans="1:9" ht="12.75" customHeight="1" x14ac:dyDescent="0.2">
      <c r="A170" s="23"/>
      <c r="B170" s="647"/>
      <c r="C170" s="23"/>
      <c r="D170" s="23"/>
      <c r="E170" s="23"/>
      <c r="F170" s="23"/>
      <c r="G170" s="647"/>
      <c r="I170" s="23"/>
    </row>
    <row r="171" spans="1:9" ht="12.75" customHeight="1" x14ac:dyDescent="0.2">
      <c r="A171" s="23"/>
      <c r="B171" s="647"/>
      <c r="C171" s="23"/>
      <c r="D171" s="23"/>
      <c r="E171" s="23"/>
      <c r="F171" s="23"/>
      <c r="G171" s="647"/>
      <c r="I171" s="23"/>
    </row>
    <row r="172" spans="1:9" ht="12.75" customHeight="1" x14ac:dyDescent="0.2">
      <c r="A172" s="23"/>
      <c r="B172" s="647"/>
      <c r="C172" s="23"/>
      <c r="D172" s="23"/>
      <c r="E172" s="23"/>
      <c r="F172" s="23"/>
      <c r="G172" s="647"/>
      <c r="I172" s="23"/>
    </row>
    <row r="173" spans="1:9" ht="12.75" customHeight="1" x14ac:dyDescent="0.2">
      <c r="A173" s="23"/>
      <c r="B173" s="647"/>
      <c r="C173" s="23"/>
      <c r="D173" s="23"/>
      <c r="E173" s="23"/>
      <c r="F173" s="23"/>
      <c r="G173" s="647"/>
      <c r="I173" s="23"/>
    </row>
    <row r="174" spans="1:9" ht="12.75" customHeight="1" x14ac:dyDescent="0.2">
      <c r="A174" s="23"/>
      <c r="B174" s="647"/>
      <c r="C174" s="23"/>
      <c r="D174" s="23"/>
      <c r="E174" s="23"/>
      <c r="F174" s="23"/>
      <c r="G174" s="647"/>
      <c r="I174" s="23"/>
    </row>
    <row r="175" spans="1:9" ht="12.75" customHeight="1" x14ac:dyDescent="0.2">
      <c r="A175" s="23"/>
      <c r="B175" s="647"/>
      <c r="C175" s="23"/>
      <c r="D175" s="23"/>
      <c r="E175" s="23"/>
      <c r="F175" s="23"/>
      <c r="G175" s="647"/>
      <c r="I175" s="23"/>
    </row>
    <row r="176" spans="1:9" ht="12.75" customHeight="1" x14ac:dyDescent="0.2">
      <c r="A176" s="23"/>
      <c r="B176" s="647"/>
      <c r="C176" s="23"/>
      <c r="D176" s="23"/>
      <c r="E176" s="23"/>
      <c r="F176" s="23"/>
      <c r="G176" s="647"/>
      <c r="I176" s="23"/>
    </row>
    <row r="177" spans="1:9" ht="12.75" customHeight="1" x14ac:dyDescent="0.2">
      <c r="A177" s="23"/>
      <c r="B177" s="647"/>
      <c r="C177" s="23"/>
      <c r="D177" s="23"/>
      <c r="E177" s="23"/>
      <c r="F177" s="23"/>
      <c r="G177" s="647"/>
      <c r="I177" s="23"/>
    </row>
    <row r="178" spans="1:9" ht="12.75" customHeight="1" x14ac:dyDescent="0.2">
      <c r="A178" s="23"/>
      <c r="B178" s="647"/>
      <c r="C178" s="23"/>
      <c r="D178" s="23"/>
      <c r="E178" s="23"/>
      <c r="F178" s="23"/>
      <c r="G178" s="647"/>
      <c r="I178" s="23"/>
    </row>
    <row r="179" spans="1:9" ht="12.75" customHeight="1" x14ac:dyDescent="0.2">
      <c r="A179" s="23"/>
      <c r="B179" s="647"/>
      <c r="C179" s="23"/>
      <c r="D179" s="23"/>
      <c r="E179" s="23"/>
      <c r="F179" s="23"/>
      <c r="G179" s="647"/>
      <c r="I179" s="23"/>
    </row>
    <row r="180" spans="1:9" ht="12.75" customHeight="1" x14ac:dyDescent="0.2">
      <c r="A180" s="23"/>
      <c r="B180" s="647"/>
      <c r="C180" s="23"/>
      <c r="D180" s="23"/>
      <c r="E180" s="23"/>
      <c r="F180" s="23"/>
      <c r="G180" s="647"/>
      <c r="I180" s="23"/>
    </row>
    <row r="181" spans="1:9" ht="12.75" customHeight="1" x14ac:dyDescent="0.2">
      <c r="A181" s="23"/>
      <c r="B181" s="647"/>
      <c r="C181" s="23"/>
      <c r="D181" s="23"/>
      <c r="E181" s="23"/>
      <c r="F181" s="23"/>
      <c r="G181" s="647"/>
      <c r="I181" s="23"/>
    </row>
    <row r="182" spans="1:9" ht="12.75" customHeight="1" x14ac:dyDescent="0.2">
      <c r="A182" s="23"/>
      <c r="B182" s="647"/>
      <c r="C182" s="23"/>
      <c r="D182" s="23"/>
      <c r="E182" s="23"/>
      <c r="F182" s="23"/>
      <c r="G182" s="647"/>
      <c r="I182" s="23"/>
    </row>
    <row r="183" spans="1:9" ht="12.75" customHeight="1" x14ac:dyDescent="0.2">
      <c r="A183" s="23"/>
      <c r="B183" s="647"/>
      <c r="C183" s="23"/>
      <c r="D183" s="23"/>
      <c r="E183" s="23"/>
      <c r="F183" s="23"/>
      <c r="G183" s="647"/>
      <c r="I183" s="23"/>
    </row>
    <row r="184" spans="1:9" ht="12.75" customHeight="1" x14ac:dyDescent="0.2">
      <c r="A184" s="23"/>
      <c r="B184" s="647"/>
      <c r="C184" s="23"/>
      <c r="D184" s="23"/>
      <c r="E184" s="23"/>
      <c r="F184" s="23"/>
      <c r="G184" s="647"/>
      <c r="I184" s="23"/>
    </row>
    <row r="185" spans="1:9" ht="12.75" customHeight="1" x14ac:dyDescent="0.2">
      <c r="A185" s="23"/>
      <c r="B185" s="647"/>
      <c r="C185" s="23"/>
      <c r="D185" s="23"/>
      <c r="E185" s="23"/>
      <c r="F185" s="23"/>
      <c r="G185" s="647"/>
      <c r="I185" s="23"/>
    </row>
    <row r="186" spans="1:9" ht="12.75" customHeight="1" x14ac:dyDescent="0.2">
      <c r="A186" s="23"/>
      <c r="B186" s="647"/>
      <c r="C186" s="23"/>
      <c r="D186" s="23"/>
      <c r="E186" s="23"/>
      <c r="F186" s="23"/>
      <c r="G186" s="647"/>
      <c r="I186" s="23"/>
    </row>
    <row r="187" spans="1:9" ht="12.75" customHeight="1" x14ac:dyDescent="0.2">
      <c r="A187" s="23"/>
      <c r="B187" s="647"/>
      <c r="C187" s="23"/>
      <c r="D187" s="23"/>
      <c r="E187" s="23"/>
      <c r="F187" s="23"/>
      <c r="G187" s="647"/>
      <c r="I187" s="23"/>
    </row>
    <row r="188" spans="1:9" ht="12.75" customHeight="1" x14ac:dyDescent="0.2">
      <c r="A188" s="23"/>
      <c r="B188" s="647"/>
      <c r="C188" s="23"/>
      <c r="D188" s="23"/>
      <c r="E188" s="23"/>
      <c r="F188" s="23"/>
      <c r="G188" s="647"/>
      <c r="I188" s="23"/>
    </row>
    <row r="189" spans="1:9" ht="12.75" customHeight="1" x14ac:dyDescent="0.2">
      <c r="A189" s="23"/>
      <c r="B189" s="647"/>
      <c r="C189" s="23"/>
      <c r="D189" s="23"/>
      <c r="E189" s="23"/>
      <c r="F189" s="23"/>
      <c r="G189" s="647"/>
      <c r="I189" s="23"/>
    </row>
    <row r="190" spans="1:9" ht="12.75" customHeight="1" x14ac:dyDescent="0.2">
      <c r="A190" s="23"/>
      <c r="B190" s="647"/>
      <c r="C190" s="23"/>
      <c r="D190" s="23"/>
      <c r="E190" s="23"/>
      <c r="F190" s="23"/>
      <c r="G190" s="647"/>
      <c r="I190" s="23"/>
    </row>
    <row r="191" spans="1:9" ht="12.75" customHeight="1" x14ac:dyDescent="0.2">
      <c r="A191" s="23"/>
      <c r="B191" s="647"/>
      <c r="C191" s="23"/>
      <c r="D191" s="23"/>
      <c r="E191" s="23"/>
      <c r="F191" s="23"/>
      <c r="G191" s="647"/>
      <c r="I191" s="23"/>
    </row>
    <row r="192" spans="1:9" ht="12.75" customHeight="1" x14ac:dyDescent="0.2">
      <c r="A192" s="23"/>
      <c r="B192" s="647"/>
      <c r="C192" s="23"/>
      <c r="D192" s="23"/>
      <c r="E192" s="23"/>
      <c r="F192" s="23"/>
      <c r="G192" s="647"/>
      <c r="I192" s="23"/>
    </row>
    <row r="193" spans="1:9" ht="12.75" customHeight="1" x14ac:dyDescent="0.2">
      <c r="A193" s="23"/>
      <c r="B193" s="647"/>
      <c r="C193" s="23"/>
      <c r="D193" s="23"/>
      <c r="E193" s="23"/>
      <c r="F193" s="23"/>
      <c r="G193" s="647"/>
      <c r="I193" s="23"/>
    </row>
    <row r="194" spans="1:9" ht="12.75" customHeight="1" x14ac:dyDescent="0.2">
      <c r="A194" s="23"/>
      <c r="B194" s="647"/>
      <c r="C194" s="23"/>
      <c r="D194" s="23"/>
      <c r="E194" s="23"/>
      <c r="F194" s="23"/>
      <c r="G194" s="647"/>
      <c r="I194" s="23"/>
    </row>
    <row r="195" spans="1:9" ht="12.75" customHeight="1" x14ac:dyDescent="0.2">
      <c r="A195" s="23"/>
      <c r="B195" s="647"/>
      <c r="C195" s="23"/>
      <c r="D195" s="23"/>
      <c r="E195" s="23"/>
      <c r="F195" s="23"/>
      <c r="G195" s="647"/>
      <c r="I195" s="23"/>
    </row>
    <row r="196" spans="1:9" ht="12.75" customHeight="1" x14ac:dyDescent="0.2">
      <c r="A196" s="23"/>
      <c r="B196" s="647"/>
      <c r="C196" s="23"/>
      <c r="D196" s="23"/>
      <c r="E196" s="23"/>
      <c r="F196" s="23"/>
      <c r="G196" s="647"/>
      <c r="I196" s="23"/>
    </row>
    <row r="197" spans="1:9" ht="12.75" customHeight="1" x14ac:dyDescent="0.2">
      <c r="A197" s="23"/>
      <c r="B197" s="647"/>
      <c r="C197" s="23"/>
      <c r="D197" s="23"/>
      <c r="E197" s="23"/>
      <c r="F197" s="23"/>
      <c r="G197" s="647"/>
      <c r="I197" s="23"/>
    </row>
    <row r="198" spans="1:9" ht="12.75" customHeight="1" x14ac:dyDescent="0.2">
      <c r="A198" s="23"/>
      <c r="B198" s="647"/>
      <c r="C198" s="23"/>
      <c r="D198" s="23"/>
      <c r="E198" s="23"/>
      <c r="F198" s="23"/>
      <c r="G198" s="647"/>
      <c r="I198" s="23"/>
    </row>
    <row r="199" spans="1:9" ht="12.75" customHeight="1" x14ac:dyDescent="0.2">
      <c r="A199" s="23"/>
      <c r="B199" s="647"/>
      <c r="C199" s="23"/>
      <c r="D199" s="23"/>
      <c r="E199" s="23"/>
      <c r="F199" s="23"/>
      <c r="G199" s="647"/>
      <c r="I199" s="23"/>
    </row>
    <row r="200" spans="1:9" ht="12.75" customHeight="1" x14ac:dyDescent="0.2">
      <c r="A200" s="23"/>
      <c r="B200" s="647"/>
      <c r="C200" s="23"/>
      <c r="D200" s="23"/>
      <c r="E200" s="23"/>
      <c r="F200" s="23"/>
      <c r="G200" s="647"/>
      <c r="I200" s="23"/>
    </row>
    <row r="201" spans="1:9" ht="12.75" customHeight="1" x14ac:dyDescent="0.2">
      <c r="A201" s="23"/>
      <c r="B201" s="647"/>
      <c r="C201" s="23"/>
      <c r="D201" s="23"/>
      <c r="E201" s="23"/>
      <c r="F201" s="23"/>
      <c r="G201" s="647"/>
      <c r="I201" s="23"/>
    </row>
    <row r="202" spans="1:9" ht="12.75" customHeight="1" x14ac:dyDescent="0.2">
      <c r="A202" s="23"/>
      <c r="B202" s="647"/>
      <c r="C202" s="23"/>
      <c r="D202" s="23"/>
      <c r="E202" s="23"/>
      <c r="F202" s="23"/>
      <c r="G202" s="647"/>
      <c r="I202" s="23"/>
    </row>
    <row r="203" spans="1:9" ht="12.75" customHeight="1" x14ac:dyDescent="0.2">
      <c r="A203" s="23"/>
      <c r="B203" s="647"/>
      <c r="C203" s="23"/>
      <c r="D203" s="23"/>
      <c r="E203" s="23"/>
      <c r="F203" s="23"/>
      <c r="G203" s="647"/>
      <c r="I203" s="23"/>
    </row>
    <row r="204" spans="1:9" ht="12.75" customHeight="1" x14ac:dyDescent="0.2">
      <c r="A204" s="23"/>
      <c r="B204" s="647"/>
      <c r="C204" s="23"/>
      <c r="D204" s="23"/>
      <c r="E204" s="23"/>
      <c r="F204" s="23"/>
      <c r="G204" s="647"/>
      <c r="I204" s="23"/>
    </row>
    <row r="205" spans="1:9" ht="12.75" customHeight="1" x14ac:dyDescent="0.2">
      <c r="A205" s="23"/>
      <c r="B205" s="647"/>
      <c r="C205" s="23"/>
      <c r="D205" s="23"/>
      <c r="E205" s="23"/>
      <c r="F205" s="23"/>
      <c r="G205" s="647"/>
      <c r="I205" s="23"/>
    </row>
    <row r="206" spans="1:9" ht="12.75" customHeight="1" x14ac:dyDescent="0.2">
      <c r="A206" s="23"/>
      <c r="B206" s="647"/>
      <c r="C206" s="23"/>
      <c r="D206" s="23"/>
      <c r="E206" s="23"/>
      <c r="F206" s="23"/>
      <c r="G206" s="647"/>
      <c r="I206" s="23"/>
    </row>
    <row r="207" spans="1:9" ht="12.75" customHeight="1" x14ac:dyDescent="0.2">
      <c r="A207" s="23"/>
      <c r="B207" s="647"/>
      <c r="C207" s="23"/>
      <c r="D207" s="23"/>
      <c r="E207" s="23"/>
      <c r="F207" s="23"/>
      <c r="G207" s="647"/>
      <c r="I207" s="23"/>
    </row>
    <row r="208" spans="1:9" ht="12.75" customHeight="1" x14ac:dyDescent="0.2">
      <c r="A208" s="23"/>
      <c r="B208" s="647"/>
      <c r="C208" s="23"/>
      <c r="D208" s="23"/>
      <c r="E208" s="23"/>
      <c r="F208" s="23"/>
      <c r="G208" s="647"/>
      <c r="I208" s="23"/>
    </row>
    <row r="209" spans="1:9" ht="12.75" customHeight="1" x14ac:dyDescent="0.2">
      <c r="A209" s="23"/>
      <c r="B209" s="647"/>
      <c r="C209" s="23"/>
      <c r="D209" s="23"/>
      <c r="E209" s="23"/>
      <c r="F209" s="23"/>
      <c r="G209" s="647"/>
      <c r="I209" s="23"/>
    </row>
    <row r="210" spans="1:9" ht="12.75" customHeight="1" x14ac:dyDescent="0.2">
      <c r="A210" s="23"/>
      <c r="B210" s="647"/>
      <c r="C210" s="23"/>
      <c r="D210" s="23"/>
      <c r="E210" s="23"/>
      <c r="F210" s="23"/>
      <c r="G210" s="647"/>
      <c r="I210" s="23"/>
    </row>
    <row r="211" spans="1:9" ht="12.75" customHeight="1" x14ac:dyDescent="0.2">
      <c r="A211" s="23"/>
      <c r="B211" s="647"/>
      <c r="C211" s="23"/>
      <c r="D211" s="23"/>
      <c r="E211" s="23"/>
      <c r="F211" s="23"/>
      <c r="G211" s="647"/>
      <c r="I211" s="23"/>
    </row>
    <row r="212" spans="1:9" ht="12.75" customHeight="1" x14ac:dyDescent="0.2">
      <c r="A212" s="23"/>
      <c r="B212" s="647"/>
      <c r="C212" s="23"/>
      <c r="D212" s="23"/>
      <c r="E212" s="23"/>
      <c r="F212" s="23"/>
      <c r="G212" s="647"/>
      <c r="I212" s="23"/>
    </row>
    <row r="213" spans="1:9" ht="12.75" customHeight="1" x14ac:dyDescent="0.2">
      <c r="A213" s="23"/>
      <c r="B213" s="647"/>
      <c r="C213" s="23"/>
      <c r="D213" s="23"/>
      <c r="E213" s="23"/>
      <c r="F213" s="23"/>
      <c r="G213" s="647"/>
      <c r="I213" s="23"/>
    </row>
    <row r="214" spans="1:9" ht="12.75" customHeight="1" x14ac:dyDescent="0.2">
      <c r="A214" s="23"/>
      <c r="B214" s="647"/>
      <c r="C214" s="23"/>
      <c r="D214" s="23"/>
      <c r="E214" s="23"/>
      <c r="F214" s="23"/>
      <c r="G214" s="647"/>
      <c r="I214" s="23"/>
    </row>
    <row r="215" spans="1:9" ht="12.75" customHeight="1" x14ac:dyDescent="0.2">
      <c r="A215" s="23"/>
      <c r="B215" s="647"/>
      <c r="C215" s="23"/>
      <c r="D215" s="23"/>
      <c r="E215" s="23"/>
      <c r="F215" s="23"/>
      <c r="G215" s="647"/>
      <c r="I215" s="23"/>
    </row>
    <row r="216" spans="1:9" ht="12.75" customHeight="1" x14ac:dyDescent="0.2">
      <c r="A216" s="23"/>
      <c r="B216" s="647"/>
      <c r="C216" s="23"/>
      <c r="D216" s="23"/>
      <c r="E216" s="23"/>
      <c r="F216" s="23"/>
      <c r="G216" s="647"/>
      <c r="I216" s="23"/>
    </row>
    <row r="217" spans="1:9" ht="12.75" customHeight="1" x14ac:dyDescent="0.2">
      <c r="A217" s="23"/>
      <c r="B217" s="647"/>
      <c r="C217" s="23"/>
      <c r="D217" s="23"/>
      <c r="E217" s="23"/>
      <c r="F217" s="23"/>
      <c r="G217" s="647"/>
      <c r="I217" s="23"/>
    </row>
    <row r="218" spans="1:9" ht="12.75" customHeight="1" x14ac:dyDescent="0.2">
      <c r="A218" s="23"/>
      <c r="B218" s="647"/>
      <c r="C218" s="23"/>
      <c r="D218" s="23"/>
      <c r="E218" s="23"/>
      <c r="F218" s="23"/>
      <c r="G218" s="647"/>
      <c r="I218" s="23"/>
    </row>
    <row r="219" spans="1:9" ht="12.75" customHeight="1" x14ac:dyDescent="0.2">
      <c r="A219" s="23"/>
      <c r="B219" s="647"/>
      <c r="C219" s="23"/>
      <c r="D219" s="23"/>
      <c r="E219" s="23"/>
      <c r="F219" s="23"/>
      <c r="G219" s="647"/>
      <c r="I219" s="23"/>
    </row>
    <row r="220" spans="1:9" ht="12.75" customHeight="1" x14ac:dyDescent="0.2">
      <c r="A220" s="23"/>
      <c r="B220" s="647"/>
      <c r="C220" s="23"/>
      <c r="D220" s="23"/>
      <c r="E220" s="23"/>
      <c r="F220" s="23"/>
      <c r="G220" s="647"/>
      <c r="I220" s="23"/>
    </row>
    <row r="221" spans="1:9" ht="12.75" customHeight="1" x14ac:dyDescent="0.2">
      <c r="A221" s="23"/>
      <c r="B221" s="647"/>
      <c r="C221" s="23"/>
      <c r="D221" s="23"/>
      <c r="E221" s="23"/>
      <c r="F221" s="23"/>
      <c r="G221" s="647"/>
      <c r="I221" s="23"/>
    </row>
    <row r="222" spans="1:9" ht="12.75" customHeight="1" x14ac:dyDescent="0.2">
      <c r="A222" s="23"/>
      <c r="B222" s="647"/>
      <c r="C222" s="23"/>
      <c r="D222" s="23"/>
      <c r="E222" s="23"/>
      <c r="F222" s="23"/>
      <c r="G222" s="647"/>
      <c r="I222" s="23"/>
    </row>
    <row r="223" spans="1:9" ht="12.75" customHeight="1" x14ac:dyDescent="0.2">
      <c r="A223" s="23"/>
      <c r="B223" s="647"/>
      <c r="C223" s="23"/>
      <c r="D223" s="23"/>
      <c r="E223" s="23"/>
      <c r="F223" s="23"/>
      <c r="G223" s="647"/>
      <c r="I223" s="23"/>
    </row>
    <row r="224" spans="1:9" ht="12.75" customHeight="1" x14ac:dyDescent="0.2">
      <c r="A224" s="23"/>
      <c r="B224" s="647"/>
      <c r="C224" s="23"/>
      <c r="D224" s="23"/>
      <c r="E224" s="23"/>
      <c r="F224" s="23"/>
      <c r="G224" s="647"/>
      <c r="I224" s="23"/>
    </row>
    <row r="225" spans="1:9" ht="12.75" customHeight="1" x14ac:dyDescent="0.2">
      <c r="A225" s="23"/>
      <c r="B225" s="647"/>
      <c r="C225" s="23"/>
      <c r="D225" s="23"/>
      <c r="E225" s="23"/>
      <c r="F225" s="23"/>
      <c r="G225" s="647"/>
      <c r="I225" s="23"/>
    </row>
    <row r="226" spans="1:9" ht="12.75" customHeight="1" x14ac:dyDescent="0.2">
      <c r="A226" s="23"/>
      <c r="B226" s="647"/>
      <c r="C226" s="23"/>
      <c r="D226" s="23"/>
      <c r="E226" s="23"/>
      <c r="F226" s="23"/>
      <c r="G226" s="647"/>
      <c r="I226" s="23"/>
    </row>
    <row r="227" spans="1:9" ht="12.75" customHeight="1" x14ac:dyDescent="0.2">
      <c r="A227" s="23"/>
      <c r="B227" s="647"/>
      <c r="C227" s="23"/>
      <c r="D227" s="23"/>
      <c r="E227" s="23"/>
      <c r="F227" s="23"/>
      <c r="G227" s="647"/>
      <c r="I227" s="23"/>
    </row>
    <row r="228" spans="1:9" ht="12.75" customHeight="1" x14ac:dyDescent="0.2">
      <c r="A228" s="23"/>
      <c r="B228" s="647"/>
      <c r="C228" s="23"/>
      <c r="D228" s="23"/>
      <c r="E228" s="23"/>
      <c r="F228" s="23"/>
      <c r="G228" s="647"/>
      <c r="I228" s="23"/>
    </row>
    <row r="229" spans="1:9" ht="12.75" customHeight="1" x14ac:dyDescent="0.2">
      <c r="A229" s="23"/>
      <c r="B229" s="647"/>
      <c r="C229" s="23"/>
      <c r="D229" s="23"/>
      <c r="E229" s="23"/>
      <c r="F229" s="23"/>
      <c r="G229" s="647"/>
      <c r="I229" s="23"/>
    </row>
    <row r="230" spans="1:9" ht="12.75" customHeight="1" x14ac:dyDescent="0.2">
      <c r="A230" s="23"/>
      <c r="B230" s="647"/>
      <c r="C230" s="23"/>
      <c r="D230" s="23"/>
      <c r="E230" s="23"/>
      <c r="F230" s="23"/>
      <c r="G230" s="647"/>
      <c r="I230" s="23"/>
    </row>
    <row r="231" spans="1:9" ht="12.75" customHeight="1" x14ac:dyDescent="0.2">
      <c r="A231" s="23"/>
      <c r="B231" s="647"/>
      <c r="C231" s="23"/>
      <c r="D231" s="23"/>
      <c r="E231" s="23"/>
      <c r="F231" s="23"/>
      <c r="G231" s="647"/>
      <c r="I231" s="23"/>
    </row>
    <row r="232" spans="1:9" ht="12.75" customHeight="1" x14ac:dyDescent="0.2">
      <c r="A232" s="23"/>
      <c r="B232" s="647"/>
      <c r="C232" s="23"/>
      <c r="D232" s="23"/>
      <c r="E232" s="23"/>
      <c r="F232" s="23"/>
      <c r="G232" s="647"/>
      <c r="I232" s="23"/>
    </row>
    <row r="233" spans="1:9" ht="12.75" customHeight="1" x14ac:dyDescent="0.2">
      <c r="A233" s="23"/>
      <c r="B233" s="647"/>
      <c r="C233" s="23"/>
      <c r="D233" s="23"/>
      <c r="E233" s="23"/>
      <c r="F233" s="23"/>
      <c r="G233" s="647"/>
      <c r="I233" s="23"/>
    </row>
    <row r="234" spans="1:9" ht="12.75" customHeight="1" x14ac:dyDescent="0.2">
      <c r="A234" s="23"/>
      <c r="B234" s="647"/>
      <c r="C234" s="23"/>
      <c r="D234" s="23"/>
      <c r="E234" s="23"/>
      <c r="F234" s="23"/>
      <c r="G234" s="647"/>
      <c r="I234" s="23"/>
    </row>
    <row r="235" spans="1:9" ht="12.75" customHeight="1" x14ac:dyDescent="0.2">
      <c r="A235" s="23"/>
      <c r="B235" s="647"/>
      <c r="C235" s="23"/>
      <c r="D235" s="23"/>
      <c r="E235" s="23"/>
      <c r="F235" s="23"/>
      <c r="G235" s="647"/>
      <c r="I235" s="23"/>
    </row>
    <row r="236" spans="1:9" ht="12.75" customHeight="1" x14ac:dyDescent="0.2">
      <c r="A236" s="23"/>
      <c r="B236" s="647"/>
      <c r="C236" s="23"/>
      <c r="D236" s="23"/>
      <c r="E236" s="23"/>
      <c r="F236" s="23"/>
      <c r="G236" s="647"/>
      <c r="I236" s="23"/>
    </row>
    <row r="237" spans="1:9" ht="12.75" customHeight="1" x14ac:dyDescent="0.2">
      <c r="A237" s="23"/>
      <c r="B237" s="647"/>
      <c r="C237" s="23"/>
      <c r="D237" s="23"/>
      <c r="E237" s="23"/>
      <c r="F237" s="23"/>
      <c r="G237" s="647"/>
      <c r="I237" s="23"/>
    </row>
    <row r="238" spans="1:9" ht="12.75" customHeight="1" x14ac:dyDescent="0.2">
      <c r="A238" s="23"/>
      <c r="B238" s="647"/>
      <c r="C238" s="23"/>
      <c r="D238" s="23"/>
      <c r="E238" s="23"/>
      <c r="F238" s="23"/>
      <c r="G238" s="647"/>
      <c r="I238" s="23"/>
    </row>
    <row r="239" spans="1:9" ht="12.75" customHeight="1" x14ac:dyDescent="0.2">
      <c r="A239" s="23"/>
      <c r="B239" s="647"/>
      <c r="C239" s="23"/>
      <c r="D239" s="23"/>
      <c r="E239" s="23"/>
      <c r="F239" s="23"/>
      <c r="G239" s="647"/>
      <c r="I239" s="23"/>
    </row>
    <row r="240" spans="1:9" ht="12.75" customHeight="1" x14ac:dyDescent="0.2">
      <c r="A240" s="23"/>
      <c r="B240" s="647"/>
      <c r="C240" s="23"/>
      <c r="D240" s="23"/>
      <c r="E240" s="23"/>
      <c r="F240" s="23"/>
      <c r="G240" s="647"/>
      <c r="I240" s="23"/>
    </row>
    <row r="241" spans="1:9" ht="12.75" customHeight="1" x14ac:dyDescent="0.2">
      <c r="A241" s="23"/>
      <c r="B241" s="647"/>
      <c r="C241" s="23"/>
      <c r="D241" s="23"/>
      <c r="E241" s="23"/>
      <c r="F241" s="23"/>
      <c r="G241" s="647"/>
      <c r="I241" s="23"/>
    </row>
    <row r="242" spans="1:9" ht="12.75" customHeight="1" x14ac:dyDescent="0.2">
      <c r="A242" s="23"/>
      <c r="B242" s="647"/>
      <c r="C242" s="23"/>
      <c r="D242" s="23"/>
      <c r="E242" s="23"/>
      <c r="F242" s="23"/>
      <c r="G242" s="647"/>
      <c r="I242" s="23"/>
    </row>
    <row r="243" spans="1:9" ht="12.75" customHeight="1" x14ac:dyDescent="0.2">
      <c r="A243" s="23"/>
      <c r="B243" s="647"/>
      <c r="C243" s="23"/>
      <c r="D243" s="23"/>
      <c r="E243" s="23"/>
      <c r="F243" s="23"/>
      <c r="G243" s="647"/>
      <c r="I243" s="23"/>
    </row>
    <row r="244" spans="1:9" ht="12.75" customHeight="1" x14ac:dyDescent="0.2">
      <c r="A244" s="23"/>
      <c r="B244" s="647"/>
      <c r="C244" s="23"/>
      <c r="D244" s="23"/>
      <c r="E244" s="23"/>
      <c r="F244" s="23"/>
      <c r="G244" s="647"/>
      <c r="I244" s="23"/>
    </row>
    <row r="245" spans="1:9" ht="12.75" customHeight="1" x14ac:dyDescent="0.2">
      <c r="A245" s="23"/>
      <c r="B245" s="647"/>
      <c r="C245" s="23"/>
      <c r="D245" s="23"/>
      <c r="E245" s="23"/>
      <c r="F245" s="23"/>
      <c r="G245" s="647"/>
      <c r="I245" s="23"/>
    </row>
    <row r="246" spans="1:9" ht="12.75" customHeight="1" x14ac:dyDescent="0.2">
      <c r="A246" s="23"/>
      <c r="B246" s="647"/>
      <c r="C246" s="23"/>
      <c r="D246" s="23"/>
      <c r="E246" s="23"/>
      <c r="F246" s="23"/>
      <c r="G246" s="647"/>
      <c r="I246" s="23"/>
    </row>
    <row r="247" spans="1:9" ht="12.75" customHeight="1" x14ac:dyDescent="0.2">
      <c r="A247" s="23"/>
      <c r="B247" s="647"/>
      <c r="C247" s="23"/>
      <c r="D247" s="23"/>
      <c r="E247" s="23"/>
      <c r="F247" s="23"/>
      <c r="G247" s="647"/>
      <c r="I247" s="23"/>
    </row>
    <row r="248" spans="1:9" ht="12.75" customHeight="1" x14ac:dyDescent="0.2">
      <c r="A248" s="23"/>
      <c r="B248" s="647"/>
      <c r="C248" s="23"/>
      <c r="D248" s="23"/>
      <c r="E248" s="23"/>
      <c r="F248" s="23"/>
      <c r="G248" s="647"/>
      <c r="I248" s="23"/>
    </row>
    <row r="249" spans="1:9" ht="12.75" customHeight="1" x14ac:dyDescent="0.2">
      <c r="A249" s="23"/>
      <c r="B249" s="647"/>
      <c r="C249" s="23"/>
      <c r="D249" s="23"/>
      <c r="E249" s="23"/>
      <c r="F249" s="23"/>
      <c r="G249" s="647"/>
      <c r="I249" s="23"/>
    </row>
    <row r="250" spans="1:9" ht="12.75" customHeight="1" x14ac:dyDescent="0.2">
      <c r="A250" s="23"/>
      <c r="B250" s="647"/>
      <c r="C250" s="23"/>
      <c r="D250" s="23"/>
      <c r="E250" s="23"/>
      <c r="F250" s="23"/>
      <c r="G250" s="647"/>
      <c r="I250" s="23"/>
    </row>
    <row r="251" spans="1:9" ht="12.75" customHeight="1" x14ac:dyDescent="0.2">
      <c r="A251" s="23"/>
      <c r="B251" s="647"/>
      <c r="C251" s="23"/>
      <c r="D251" s="23"/>
      <c r="E251" s="23"/>
      <c r="F251" s="23"/>
      <c r="G251" s="647"/>
      <c r="I251" s="23"/>
    </row>
    <row r="252" spans="1:9" ht="12.75" customHeight="1" x14ac:dyDescent="0.2">
      <c r="A252" s="23"/>
      <c r="B252" s="647"/>
      <c r="C252" s="23"/>
      <c r="D252" s="23"/>
      <c r="E252" s="23"/>
      <c r="F252" s="23"/>
      <c r="G252" s="647"/>
      <c r="I252" s="23"/>
    </row>
    <row r="253" spans="1:9" ht="12.75" customHeight="1" x14ac:dyDescent="0.2">
      <c r="A253" s="23"/>
      <c r="B253" s="647"/>
      <c r="C253" s="23"/>
      <c r="D253" s="23"/>
      <c r="E253" s="23"/>
      <c r="F253" s="23"/>
      <c r="G253" s="647"/>
      <c r="I253" s="23"/>
    </row>
    <row r="254" spans="1:9" ht="12.75" customHeight="1" x14ac:dyDescent="0.2">
      <c r="A254" s="23"/>
      <c r="B254" s="647"/>
      <c r="C254" s="23"/>
      <c r="D254" s="23"/>
      <c r="E254" s="23"/>
      <c r="F254" s="23"/>
      <c r="G254" s="647"/>
      <c r="I254" s="23"/>
    </row>
    <row r="255" spans="1:9" ht="12.75" customHeight="1" x14ac:dyDescent="0.2">
      <c r="A255" s="23"/>
      <c r="B255" s="647"/>
      <c r="C255" s="23"/>
      <c r="D255" s="23"/>
      <c r="E255" s="23"/>
      <c r="F255" s="23"/>
      <c r="G255" s="647"/>
      <c r="I255" s="23"/>
    </row>
    <row r="256" spans="1:9" ht="12.75" customHeight="1" x14ac:dyDescent="0.2">
      <c r="A256" s="23"/>
      <c r="B256" s="647"/>
      <c r="C256" s="23"/>
      <c r="D256" s="23"/>
      <c r="E256" s="23"/>
      <c r="F256" s="23"/>
      <c r="G256" s="647"/>
      <c r="I256" s="23"/>
    </row>
    <row r="257" spans="1:9" ht="12.75" customHeight="1" x14ac:dyDescent="0.2">
      <c r="A257" s="23"/>
      <c r="B257" s="647"/>
      <c r="C257" s="23"/>
      <c r="D257" s="23"/>
      <c r="E257" s="23"/>
      <c r="F257" s="23"/>
      <c r="G257" s="647"/>
      <c r="I257" s="23"/>
    </row>
    <row r="258" spans="1:9" ht="12.75" customHeight="1" x14ac:dyDescent="0.2">
      <c r="A258" s="23"/>
      <c r="B258" s="647"/>
      <c r="C258" s="23"/>
      <c r="D258" s="23"/>
      <c r="E258" s="23"/>
      <c r="F258" s="23"/>
      <c r="G258" s="647"/>
      <c r="I258" s="23"/>
    </row>
    <row r="259" spans="1:9" ht="12.75" customHeight="1" x14ac:dyDescent="0.2">
      <c r="A259" s="23"/>
      <c r="B259" s="647"/>
      <c r="C259" s="23"/>
      <c r="D259" s="23"/>
      <c r="E259" s="23"/>
      <c r="F259" s="23"/>
      <c r="G259" s="647"/>
      <c r="I259" s="23"/>
    </row>
    <row r="260" spans="1:9" ht="12.75" customHeight="1" x14ac:dyDescent="0.2">
      <c r="A260" s="23"/>
      <c r="B260" s="647"/>
      <c r="C260" s="23"/>
      <c r="D260" s="23"/>
      <c r="E260" s="23"/>
      <c r="F260" s="23"/>
      <c r="G260" s="647"/>
      <c r="I260" s="23"/>
    </row>
    <row r="261" spans="1:9" ht="12.75" customHeight="1" x14ac:dyDescent="0.2">
      <c r="A261" s="23"/>
      <c r="B261" s="647"/>
      <c r="C261" s="23"/>
      <c r="D261" s="23"/>
      <c r="E261" s="23"/>
      <c r="F261" s="23"/>
      <c r="G261" s="647"/>
      <c r="I261" s="23"/>
    </row>
    <row r="262" spans="1:9" ht="12.75" customHeight="1" x14ac:dyDescent="0.2">
      <c r="A262" s="23"/>
      <c r="B262" s="647"/>
      <c r="C262" s="23"/>
      <c r="D262" s="23"/>
      <c r="E262" s="23"/>
      <c r="F262" s="23"/>
      <c r="G262" s="647"/>
      <c r="I262" s="23"/>
    </row>
    <row r="263" spans="1:9" ht="12.75" customHeight="1" x14ac:dyDescent="0.2">
      <c r="A263" s="23"/>
      <c r="B263" s="647"/>
      <c r="C263" s="23"/>
      <c r="D263" s="23"/>
      <c r="E263" s="23"/>
      <c r="F263" s="23"/>
      <c r="G263" s="647"/>
      <c r="I263" s="23"/>
    </row>
    <row r="264" spans="1:9" ht="12.75" customHeight="1" x14ac:dyDescent="0.2">
      <c r="A264" s="23"/>
      <c r="B264" s="647"/>
      <c r="C264" s="23"/>
      <c r="D264" s="23"/>
      <c r="E264" s="23"/>
      <c r="F264" s="23"/>
      <c r="G264" s="647"/>
      <c r="I264" s="23"/>
    </row>
    <row r="265" spans="1:9" ht="12.75" customHeight="1" x14ac:dyDescent="0.2">
      <c r="A265" s="23"/>
      <c r="B265" s="647"/>
      <c r="C265" s="23"/>
      <c r="D265" s="23"/>
      <c r="E265" s="23"/>
      <c r="F265" s="23"/>
      <c r="G265" s="647"/>
      <c r="I265" s="23"/>
    </row>
    <row r="266" spans="1:9" ht="12.75" customHeight="1" x14ac:dyDescent="0.2">
      <c r="A266" s="23"/>
      <c r="B266" s="647"/>
      <c r="C266" s="23"/>
      <c r="D266" s="23"/>
      <c r="E266" s="23"/>
      <c r="F266" s="23"/>
      <c r="G266" s="647"/>
      <c r="I266" s="23"/>
    </row>
    <row r="267" spans="1:9" ht="12.75" customHeight="1" x14ac:dyDescent="0.2">
      <c r="A267" s="23"/>
      <c r="B267" s="647"/>
      <c r="C267" s="23"/>
      <c r="D267" s="23"/>
      <c r="E267" s="23"/>
      <c r="F267" s="23"/>
      <c r="G267" s="647"/>
      <c r="I267" s="23"/>
    </row>
    <row r="268" spans="1:9" ht="12.75" customHeight="1" x14ac:dyDescent="0.2">
      <c r="A268" s="23"/>
      <c r="B268" s="647"/>
      <c r="C268" s="23"/>
      <c r="D268" s="23"/>
      <c r="E268" s="23"/>
      <c r="F268" s="23"/>
      <c r="G268" s="647"/>
      <c r="I268" s="23"/>
    </row>
    <row r="269" spans="1:9" ht="12.75" customHeight="1" x14ac:dyDescent="0.2">
      <c r="A269" s="23"/>
      <c r="B269" s="647"/>
      <c r="C269" s="23"/>
      <c r="D269" s="23"/>
      <c r="E269" s="23"/>
      <c r="F269" s="23"/>
      <c r="G269" s="647"/>
      <c r="I269" s="23"/>
    </row>
    <row r="270" spans="1:9" ht="12.75" customHeight="1" x14ac:dyDescent="0.2">
      <c r="A270" s="23"/>
      <c r="B270" s="647"/>
      <c r="C270" s="23"/>
      <c r="D270" s="23"/>
      <c r="E270" s="23"/>
      <c r="F270" s="23"/>
      <c r="G270" s="647"/>
      <c r="I270" s="23"/>
    </row>
    <row r="271" spans="1:9" ht="12.75" customHeight="1" x14ac:dyDescent="0.2">
      <c r="A271" s="23"/>
      <c r="B271" s="647"/>
      <c r="C271" s="23"/>
      <c r="D271" s="23"/>
      <c r="E271" s="23"/>
      <c r="F271" s="23"/>
      <c r="G271" s="647"/>
      <c r="I271" s="23"/>
    </row>
    <row r="272" spans="1:9" ht="12.75" customHeight="1" x14ac:dyDescent="0.2">
      <c r="A272" s="23"/>
      <c r="B272" s="647"/>
      <c r="C272" s="23"/>
      <c r="D272" s="23"/>
      <c r="E272" s="23"/>
      <c r="F272" s="23"/>
      <c r="G272" s="647"/>
      <c r="I272" s="23"/>
    </row>
    <row r="273" spans="1:9" ht="12.75" customHeight="1" x14ac:dyDescent="0.2">
      <c r="A273" s="23"/>
      <c r="B273" s="647"/>
      <c r="C273" s="23"/>
      <c r="D273" s="23"/>
      <c r="E273" s="23"/>
      <c r="F273" s="23"/>
      <c r="G273" s="647"/>
      <c r="I273" s="23"/>
    </row>
    <row r="274" spans="1:9" ht="12.75" customHeight="1" x14ac:dyDescent="0.2">
      <c r="A274" s="23"/>
      <c r="B274" s="647"/>
      <c r="C274" s="23"/>
      <c r="D274" s="23"/>
      <c r="E274" s="23"/>
      <c r="F274" s="23"/>
      <c r="G274" s="647"/>
      <c r="I274" s="23"/>
    </row>
    <row r="275" spans="1:9" ht="12.75" customHeight="1" x14ac:dyDescent="0.2">
      <c r="A275" s="23"/>
      <c r="B275" s="647"/>
      <c r="C275" s="23"/>
      <c r="D275" s="23"/>
      <c r="E275" s="23"/>
      <c r="F275" s="23"/>
      <c r="G275" s="647"/>
      <c r="I275" s="23"/>
    </row>
    <row r="276" spans="1:9" ht="12.75" customHeight="1" x14ac:dyDescent="0.2">
      <c r="A276" s="23"/>
      <c r="B276" s="647"/>
      <c r="C276" s="23"/>
      <c r="D276" s="23"/>
      <c r="E276" s="23"/>
      <c r="F276" s="23"/>
      <c r="G276" s="647"/>
      <c r="I276" s="23"/>
    </row>
    <row r="277" spans="1:9" ht="12.75" customHeight="1" x14ac:dyDescent="0.2">
      <c r="A277" s="23"/>
      <c r="B277" s="647"/>
      <c r="C277" s="23"/>
      <c r="D277" s="23"/>
      <c r="E277" s="23"/>
      <c r="F277" s="23"/>
      <c r="G277" s="647"/>
      <c r="I277" s="23"/>
    </row>
    <row r="278" spans="1:9" ht="12.75" customHeight="1" x14ac:dyDescent="0.2">
      <c r="A278" s="23"/>
      <c r="B278" s="647"/>
      <c r="C278" s="23"/>
      <c r="D278" s="23"/>
      <c r="E278" s="23"/>
      <c r="F278" s="23"/>
      <c r="G278" s="647"/>
      <c r="I278" s="23"/>
    </row>
    <row r="279" spans="1:9" ht="12.75" customHeight="1" x14ac:dyDescent="0.2">
      <c r="A279" s="23"/>
      <c r="B279" s="647"/>
      <c r="C279" s="23"/>
      <c r="D279" s="23"/>
      <c r="E279" s="23"/>
      <c r="F279" s="23"/>
      <c r="G279" s="647"/>
      <c r="I279" s="23"/>
    </row>
    <row r="280" spans="1:9" ht="12.75" customHeight="1" x14ac:dyDescent="0.2">
      <c r="A280" s="23"/>
      <c r="B280" s="647"/>
      <c r="C280" s="23"/>
      <c r="D280" s="23"/>
      <c r="E280" s="23"/>
      <c r="F280" s="23"/>
      <c r="G280" s="647"/>
      <c r="I280" s="23"/>
    </row>
    <row r="281" spans="1:9" ht="12.75" customHeight="1" x14ac:dyDescent="0.2">
      <c r="A281" s="23"/>
      <c r="B281" s="647"/>
      <c r="C281" s="23"/>
      <c r="D281" s="23"/>
      <c r="E281" s="23"/>
      <c r="F281" s="23"/>
      <c r="G281" s="647"/>
      <c r="I281" s="23"/>
    </row>
    <row r="282" spans="1:9" ht="12.75" customHeight="1" x14ac:dyDescent="0.2">
      <c r="A282" s="23"/>
      <c r="B282" s="647"/>
      <c r="C282" s="23"/>
      <c r="D282" s="23"/>
      <c r="E282" s="23"/>
      <c r="F282" s="23"/>
      <c r="G282" s="647"/>
      <c r="I282" s="23"/>
    </row>
    <row r="283" spans="1:9" ht="12.75" customHeight="1" x14ac:dyDescent="0.2">
      <c r="A283" s="23"/>
      <c r="B283" s="647"/>
      <c r="C283" s="23"/>
      <c r="D283" s="23"/>
      <c r="E283" s="23"/>
      <c r="F283" s="23"/>
      <c r="G283" s="647"/>
      <c r="I283" s="23"/>
    </row>
    <row r="284" spans="1:9" ht="12.75" customHeight="1" x14ac:dyDescent="0.2">
      <c r="A284" s="23"/>
      <c r="B284" s="647"/>
      <c r="C284" s="23"/>
      <c r="D284" s="23"/>
      <c r="E284" s="23"/>
      <c r="F284" s="23"/>
      <c r="G284" s="647"/>
      <c r="I284" s="23"/>
    </row>
    <row r="285" spans="1:9" ht="12.75" customHeight="1" x14ac:dyDescent="0.2">
      <c r="A285" s="23"/>
      <c r="B285" s="647"/>
      <c r="C285" s="23"/>
      <c r="D285" s="23"/>
      <c r="E285" s="23"/>
      <c r="F285" s="23"/>
      <c r="G285" s="647"/>
      <c r="I285" s="23"/>
    </row>
    <row r="286" spans="1:9" ht="12.75" customHeight="1" x14ac:dyDescent="0.2">
      <c r="A286" s="23"/>
      <c r="B286" s="647"/>
      <c r="C286" s="23"/>
      <c r="D286" s="23"/>
      <c r="E286" s="23"/>
      <c r="F286" s="23"/>
      <c r="G286" s="647"/>
      <c r="I286" s="23"/>
    </row>
    <row r="287" spans="1:9" ht="12.75" customHeight="1" x14ac:dyDescent="0.2">
      <c r="A287" s="23"/>
      <c r="B287" s="647"/>
      <c r="C287" s="23"/>
      <c r="D287" s="23"/>
      <c r="E287" s="23"/>
      <c r="F287" s="23"/>
      <c r="G287" s="647"/>
      <c r="I287" s="23"/>
    </row>
    <row r="288" spans="1:9" ht="12.75" customHeight="1" x14ac:dyDescent="0.2">
      <c r="A288" s="23"/>
      <c r="B288" s="647"/>
      <c r="C288" s="23"/>
      <c r="D288" s="23"/>
      <c r="E288" s="23"/>
      <c r="F288" s="23"/>
      <c r="G288" s="647"/>
      <c r="I288" s="23"/>
    </row>
    <row r="289" spans="1:9" ht="12.75" customHeight="1" x14ac:dyDescent="0.2">
      <c r="A289" s="23"/>
      <c r="B289" s="647"/>
      <c r="C289" s="23"/>
      <c r="D289" s="23"/>
      <c r="E289" s="23"/>
      <c r="F289" s="23"/>
      <c r="G289" s="647"/>
      <c r="I289" s="23"/>
    </row>
    <row r="290" spans="1:9" ht="12.75" customHeight="1" x14ac:dyDescent="0.2">
      <c r="A290" s="23"/>
      <c r="B290" s="647"/>
      <c r="C290" s="23"/>
      <c r="D290" s="23"/>
      <c r="E290" s="23"/>
      <c r="F290" s="23"/>
      <c r="G290" s="647"/>
      <c r="I290" s="23"/>
    </row>
    <row r="291" spans="1:9" ht="12.75" customHeight="1" x14ac:dyDescent="0.2">
      <c r="A291" s="23"/>
      <c r="B291" s="647"/>
      <c r="C291" s="23"/>
      <c r="D291" s="23"/>
      <c r="E291" s="23"/>
      <c r="F291" s="23"/>
      <c r="G291" s="647"/>
      <c r="I291" s="23"/>
    </row>
    <row r="292" spans="1:9" ht="12.75" customHeight="1" x14ac:dyDescent="0.2">
      <c r="A292" s="23"/>
      <c r="B292" s="647"/>
      <c r="C292" s="23"/>
      <c r="D292" s="23"/>
      <c r="E292" s="23"/>
      <c r="F292" s="23"/>
      <c r="G292" s="647"/>
      <c r="I292" s="23"/>
    </row>
    <row r="293" spans="1:9" ht="12.75" customHeight="1" x14ac:dyDescent="0.2">
      <c r="A293" s="23"/>
      <c r="B293" s="647"/>
      <c r="C293" s="23"/>
      <c r="D293" s="23"/>
      <c r="E293" s="23"/>
      <c r="F293" s="23"/>
      <c r="G293" s="647"/>
      <c r="I293" s="23"/>
    </row>
    <row r="294" spans="1:9" ht="12.75" customHeight="1" x14ac:dyDescent="0.2">
      <c r="A294" s="23"/>
      <c r="B294" s="647"/>
      <c r="C294" s="23"/>
      <c r="D294" s="23"/>
      <c r="E294" s="23"/>
      <c r="F294" s="23"/>
      <c r="G294" s="647"/>
      <c r="I294" s="23"/>
    </row>
    <row r="295" spans="1:9" ht="12.75" customHeight="1" x14ac:dyDescent="0.2">
      <c r="A295" s="23"/>
      <c r="B295" s="647"/>
      <c r="C295" s="23"/>
      <c r="D295" s="23"/>
      <c r="E295" s="23"/>
      <c r="F295" s="23"/>
      <c r="G295" s="647"/>
      <c r="I295" s="23"/>
    </row>
    <row r="296" spans="1:9" ht="12.75" customHeight="1" x14ac:dyDescent="0.2">
      <c r="A296" s="23"/>
      <c r="B296" s="647"/>
      <c r="C296" s="23"/>
      <c r="D296" s="23"/>
      <c r="E296" s="23"/>
      <c r="F296" s="23"/>
      <c r="G296" s="647"/>
      <c r="I296" s="23"/>
    </row>
    <row r="297" spans="1:9" ht="12.75" customHeight="1" x14ac:dyDescent="0.2">
      <c r="A297" s="23"/>
      <c r="B297" s="647"/>
      <c r="C297" s="23"/>
      <c r="D297" s="23"/>
      <c r="E297" s="23"/>
      <c r="F297" s="23"/>
      <c r="G297" s="647"/>
      <c r="I297" s="23"/>
    </row>
    <row r="298" spans="1:9" ht="12.75" customHeight="1" x14ac:dyDescent="0.2">
      <c r="A298" s="23"/>
      <c r="B298" s="647"/>
      <c r="C298" s="23"/>
      <c r="D298" s="23"/>
      <c r="E298" s="23"/>
      <c r="F298" s="23"/>
      <c r="G298" s="647"/>
      <c r="I298" s="23"/>
    </row>
    <row r="299" spans="1:9" ht="12.75" customHeight="1" x14ac:dyDescent="0.2">
      <c r="A299" s="23"/>
      <c r="B299" s="647"/>
      <c r="C299" s="23"/>
      <c r="D299" s="23"/>
      <c r="E299" s="23"/>
      <c r="F299" s="23"/>
      <c r="G299" s="647"/>
      <c r="I299" s="23"/>
    </row>
    <row r="300" spans="1:9" ht="12.75" customHeight="1" x14ac:dyDescent="0.2">
      <c r="A300" s="23"/>
      <c r="B300" s="647"/>
      <c r="C300" s="23"/>
      <c r="D300" s="23"/>
      <c r="E300" s="23"/>
      <c r="F300" s="23"/>
      <c r="G300" s="647"/>
      <c r="I300" s="23"/>
    </row>
    <row r="301" spans="1:9" ht="12.75" customHeight="1" x14ac:dyDescent="0.2">
      <c r="A301" s="23"/>
      <c r="B301" s="647"/>
      <c r="C301" s="23"/>
      <c r="D301" s="23"/>
      <c r="E301" s="23"/>
      <c r="F301" s="23"/>
      <c r="G301" s="647"/>
      <c r="I301" s="23"/>
    </row>
    <row r="302" spans="1:9" ht="12.75" customHeight="1" x14ac:dyDescent="0.2">
      <c r="A302" s="23"/>
      <c r="B302" s="647"/>
      <c r="C302" s="23"/>
      <c r="D302" s="23"/>
      <c r="E302" s="23"/>
      <c r="F302" s="23"/>
      <c r="G302" s="647"/>
      <c r="I302" s="23"/>
    </row>
    <row r="303" spans="1:9" ht="12.75" customHeight="1" x14ac:dyDescent="0.2">
      <c r="A303" s="23"/>
      <c r="B303" s="647"/>
      <c r="C303" s="23"/>
      <c r="D303" s="23"/>
      <c r="E303" s="23"/>
      <c r="F303" s="23"/>
      <c r="G303" s="647"/>
      <c r="I303" s="23"/>
    </row>
    <row r="304" spans="1:9" ht="12.75" customHeight="1" x14ac:dyDescent="0.2">
      <c r="A304" s="23"/>
      <c r="B304" s="647"/>
      <c r="C304" s="23"/>
      <c r="D304" s="23"/>
      <c r="E304" s="23"/>
      <c r="F304" s="23"/>
      <c r="G304" s="647"/>
      <c r="I304" s="23"/>
    </row>
    <row r="305" spans="1:9" ht="12.75" customHeight="1" x14ac:dyDescent="0.2">
      <c r="A305" s="23"/>
      <c r="B305" s="647"/>
      <c r="C305" s="23"/>
      <c r="D305" s="23"/>
      <c r="E305" s="23"/>
      <c r="F305" s="23"/>
      <c r="G305" s="647"/>
      <c r="I305" s="23"/>
    </row>
    <row r="306" spans="1:9" ht="12.75" customHeight="1" x14ac:dyDescent="0.2">
      <c r="A306" s="23"/>
      <c r="B306" s="647"/>
      <c r="C306" s="23"/>
      <c r="D306" s="23"/>
      <c r="E306" s="23"/>
      <c r="F306" s="23"/>
      <c r="G306" s="647"/>
      <c r="I306" s="23"/>
    </row>
    <row r="307" spans="1:9" ht="12.75" customHeight="1" x14ac:dyDescent="0.2">
      <c r="A307" s="23"/>
      <c r="B307" s="647"/>
      <c r="C307" s="23"/>
      <c r="D307" s="23"/>
      <c r="E307" s="23"/>
      <c r="F307" s="23"/>
      <c r="G307" s="647"/>
      <c r="I307" s="23"/>
    </row>
    <row r="308" spans="1:9" ht="12.75" customHeight="1" x14ac:dyDescent="0.2">
      <c r="A308" s="23"/>
      <c r="B308" s="647"/>
      <c r="C308" s="23"/>
      <c r="D308" s="23"/>
      <c r="E308" s="23"/>
      <c r="F308" s="23"/>
      <c r="G308" s="647"/>
      <c r="I308" s="23"/>
    </row>
    <row r="309" spans="1:9" ht="12.75" customHeight="1" x14ac:dyDescent="0.2">
      <c r="A309" s="23"/>
      <c r="B309" s="647"/>
      <c r="C309" s="23"/>
      <c r="D309" s="23"/>
      <c r="E309" s="23"/>
      <c r="F309" s="23"/>
      <c r="G309" s="647"/>
      <c r="I309" s="23"/>
    </row>
    <row r="310" spans="1:9" ht="12.75" customHeight="1" x14ac:dyDescent="0.2">
      <c r="A310" s="23"/>
      <c r="B310" s="647"/>
      <c r="C310" s="23"/>
      <c r="D310" s="23"/>
      <c r="E310" s="23"/>
      <c r="F310" s="23"/>
      <c r="G310" s="647"/>
      <c r="I310" s="23"/>
    </row>
    <row r="311" spans="1:9" ht="12.75" customHeight="1" x14ac:dyDescent="0.2">
      <c r="A311" s="23"/>
      <c r="B311" s="647"/>
      <c r="C311" s="23"/>
      <c r="D311" s="23"/>
      <c r="E311" s="23"/>
      <c r="F311" s="23"/>
      <c r="G311" s="647"/>
      <c r="I311" s="23"/>
    </row>
    <row r="312" spans="1:9" ht="12.75" customHeight="1" x14ac:dyDescent="0.2">
      <c r="A312" s="23"/>
      <c r="B312" s="647"/>
      <c r="C312" s="23"/>
      <c r="D312" s="23"/>
      <c r="E312" s="23"/>
      <c r="F312" s="23"/>
      <c r="G312" s="647"/>
      <c r="I312" s="23"/>
    </row>
    <row r="313" spans="1:9" ht="12.75" customHeight="1" x14ac:dyDescent="0.2">
      <c r="A313" s="23"/>
      <c r="B313" s="647"/>
      <c r="C313" s="23"/>
      <c r="D313" s="23"/>
      <c r="E313" s="23"/>
      <c r="F313" s="23"/>
      <c r="G313" s="647"/>
      <c r="I313" s="23"/>
    </row>
    <row r="314" spans="1:9" ht="12.75" customHeight="1" x14ac:dyDescent="0.2">
      <c r="A314" s="23"/>
      <c r="B314" s="647"/>
      <c r="C314" s="23"/>
      <c r="D314" s="23"/>
      <c r="E314" s="23"/>
      <c r="F314" s="23"/>
      <c r="G314" s="647"/>
      <c r="I314" s="23"/>
    </row>
    <row r="315" spans="1:9" ht="12.75" customHeight="1" x14ac:dyDescent="0.2">
      <c r="A315" s="23"/>
      <c r="B315" s="647"/>
      <c r="C315" s="23"/>
      <c r="D315" s="23"/>
      <c r="E315" s="23"/>
      <c r="F315" s="23"/>
      <c r="G315" s="647"/>
      <c r="I315" s="23"/>
    </row>
    <row r="316" spans="1:9" ht="12.75" customHeight="1" x14ac:dyDescent="0.2">
      <c r="A316" s="23"/>
      <c r="B316" s="647"/>
      <c r="C316" s="23"/>
      <c r="D316" s="23"/>
      <c r="E316" s="23"/>
      <c r="F316" s="23"/>
      <c r="G316" s="647"/>
      <c r="I316" s="23"/>
    </row>
    <row r="317" spans="1:9" ht="12.75" customHeight="1" x14ac:dyDescent="0.2">
      <c r="A317" s="23"/>
      <c r="B317" s="647"/>
      <c r="C317" s="23"/>
      <c r="D317" s="23"/>
      <c r="E317" s="23"/>
      <c r="F317" s="23"/>
      <c r="G317" s="647"/>
      <c r="I317" s="23"/>
    </row>
    <row r="318" spans="1:9" ht="12.75" customHeight="1" x14ac:dyDescent="0.2">
      <c r="A318" s="23"/>
      <c r="B318" s="647"/>
      <c r="C318" s="23"/>
      <c r="D318" s="23"/>
      <c r="E318" s="23"/>
      <c r="F318" s="23"/>
      <c r="G318" s="647"/>
      <c r="I318" s="23"/>
    </row>
    <row r="319" spans="1:9" ht="12.75" customHeight="1" x14ac:dyDescent="0.2">
      <c r="A319" s="23"/>
      <c r="B319" s="647"/>
      <c r="C319" s="23"/>
      <c r="D319" s="23"/>
      <c r="E319" s="23"/>
      <c r="F319" s="23"/>
      <c r="G319" s="647"/>
      <c r="I319" s="23"/>
    </row>
    <row r="320" spans="1:9" ht="12.75" customHeight="1" x14ac:dyDescent="0.2">
      <c r="A320" s="23"/>
      <c r="B320" s="647"/>
      <c r="C320" s="23"/>
      <c r="D320" s="23"/>
      <c r="E320" s="23"/>
      <c r="F320" s="23"/>
      <c r="G320" s="647"/>
      <c r="I320" s="23"/>
    </row>
    <row r="321" spans="1:9" ht="12.75" customHeight="1" x14ac:dyDescent="0.2">
      <c r="A321" s="23"/>
      <c r="B321" s="647"/>
      <c r="C321" s="23"/>
      <c r="D321" s="23"/>
      <c r="E321" s="23"/>
      <c r="F321" s="23"/>
      <c r="G321" s="647"/>
      <c r="I321" s="23"/>
    </row>
    <row r="322" spans="1:9" ht="12.75" customHeight="1" x14ac:dyDescent="0.2">
      <c r="A322" s="23"/>
      <c r="B322" s="647"/>
      <c r="C322" s="23"/>
      <c r="D322" s="23"/>
      <c r="E322" s="23"/>
      <c r="F322" s="23"/>
      <c r="G322" s="647"/>
      <c r="I322" s="23"/>
    </row>
    <row r="323" spans="1:9" ht="12.75" customHeight="1" x14ac:dyDescent="0.2">
      <c r="A323" s="23"/>
      <c r="B323" s="647"/>
      <c r="C323" s="23"/>
      <c r="D323" s="23"/>
      <c r="E323" s="23"/>
      <c r="F323" s="23"/>
      <c r="G323" s="647"/>
      <c r="I323" s="23"/>
    </row>
    <row r="324" spans="1:9" ht="12.75" customHeight="1" x14ac:dyDescent="0.2">
      <c r="A324" s="23"/>
      <c r="B324" s="647"/>
      <c r="C324" s="23"/>
      <c r="D324" s="23"/>
      <c r="E324" s="23"/>
      <c r="F324" s="23"/>
      <c r="G324" s="647"/>
      <c r="I324" s="23"/>
    </row>
    <row r="325" spans="1:9" ht="12.75" customHeight="1" x14ac:dyDescent="0.2">
      <c r="A325" s="23"/>
      <c r="B325" s="647"/>
      <c r="C325" s="23"/>
      <c r="D325" s="23"/>
      <c r="E325" s="23"/>
      <c r="F325" s="23"/>
      <c r="G325" s="647"/>
      <c r="I325" s="23"/>
    </row>
    <row r="326" spans="1:9" ht="12.75" customHeight="1" x14ac:dyDescent="0.2">
      <c r="A326" s="23"/>
      <c r="B326" s="647"/>
      <c r="C326" s="23"/>
      <c r="D326" s="23"/>
      <c r="E326" s="23"/>
      <c r="F326" s="23"/>
      <c r="G326" s="647"/>
      <c r="I326" s="23"/>
    </row>
    <row r="327" spans="1:9" ht="12.75" customHeight="1" x14ac:dyDescent="0.2">
      <c r="A327" s="23"/>
      <c r="B327" s="647"/>
      <c r="C327" s="23"/>
      <c r="D327" s="23"/>
      <c r="E327" s="23"/>
      <c r="F327" s="23"/>
      <c r="G327" s="647"/>
      <c r="I327" s="23"/>
    </row>
    <row r="328" spans="1:9" ht="12.75" customHeight="1" x14ac:dyDescent="0.2">
      <c r="A328" s="23"/>
      <c r="B328" s="647"/>
      <c r="C328" s="23"/>
      <c r="D328" s="23"/>
      <c r="E328" s="23"/>
      <c r="F328" s="23"/>
      <c r="G328" s="647"/>
      <c r="I328" s="23"/>
    </row>
    <row r="329" spans="1:9" ht="12.75" customHeight="1" x14ac:dyDescent="0.2">
      <c r="A329" s="23"/>
      <c r="B329" s="647"/>
      <c r="C329" s="23"/>
      <c r="D329" s="23"/>
      <c r="E329" s="23"/>
      <c r="F329" s="23"/>
      <c r="G329" s="647"/>
      <c r="I329" s="23"/>
    </row>
    <row r="330" spans="1:9" ht="12.75" customHeight="1" x14ac:dyDescent="0.2">
      <c r="A330" s="23"/>
      <c r="B330" s="647"/>
      <c r="C330" s="23"/>
      <c r="D330" s="23"/>
      <c r="E330" s="23"/>
      <c r="F330" s="23"/>
      <c r="G330" s="647"/>
      <c r="I330" s="23"/>
    </row>
    <row r="331" spans="1:9" ht="12.75" customHeight="1" x14ac:dyDescent="0.2">
      <c r="A331" s="23"/>
      <c r="B331" s="647"/>
      <c r="C331" s="23"/>
      <c r="D331" s="23"/>
      <c r="E331" s="23"/>
      <c r="F331" s="23"/>
      <c r="G331" s="647"/>
      <c r="I331" s="23"/>
    </row>
    <row r="332" spans="1:9" ht="12.75" customHeight="1" x14ac:dyDescent="0.2">
      <c r="A332" s="23"/>
      <c r="B332" s="647"/>
      <c r="C332" s="23"/>
      <c r="D332" s="23"/>
      <c r="E332" s="23"/>
      <c r="F332" s="23"/>
      <c r="G332" s="647"/>
      <c r="I332" s="23"/>
    </row>
    <row r="333" spans="1:9" ht="12.75" customHeight="1" x14ac:dyDescent="0.2">
      <c r="A333" s="23"/>
      <c r="B333" s="647"/>
      <c r="C333" s="23"/>
      <c r="D333" s="23"/>
      <c r="E333" s="23"/>
      <c r="F333" s="23"/>
      <c r="G333" s="647"/>
      <c r="I333" s="23"/>
    </row>
    <row r="334" spans="1:9" ht="12.75" customHeight="1" x14ac:dyDescent="0.2">
      <c r="A334" s="23"/>
      <c r="B334" s="647"/>
      <c r="C334" s="23"/>
      <c r="D334" s="23"/>
      <c r="E334" s="23"/>
      <c r="F334" s="23"/>
      <c r="G334" s="647"/>
      <c r="I334" s="23"/>
    </row>
    <row r="335" spans="1:9" ht="12.75" customHeight="1" x14ac:dyDescent="0.2">
      <c r="A335" s="23"/>
      <c r="B335" s="647"/>
      <c r="C335" s="23"/>
      <c r="D335" s="23"/>
      <c r="E335" s="23"/>
      <c r="F335" s="23"/>
      <c r="G335" s="647"/>
      <c r="I335" s="23"/>
    </row>
    <row r="336" spans="1:9" ht="12.75" customHeight="1" x14ac:dyDescent="0.2">
      <c r="A336" s="23"/>
      <c r="B336" s="647"/>
      <c r="C336" s="23"/>
      <c r="D336" s="23"/>
      <c r="E336" s="23"/>
      <c r="F336" s="23"/>
      <c r="G336" s="647"/>
      <c r="I336" s="23"/>
    </row>
    <row r="337" spans="1:9" ht="12.75" customHeight="1" x14ac:dyDescent="0.2">
      <c r="A337" s="23"/>
      <c r="B337" s="647"/>
      <c r="C337" s="23"/>
      <c r="D337" s="23"/>
      <c r="E337" s="23"/>
      <c r="F337" s="23"/>
      <c r="G337" s="647"/>
      <c r="I337" s="23"/>
    </row>
    <row r="338" spans="1:9" ht="12.75" customHeight="1" x14ac:dyDescent="0.2">
      <c r="A338" s="23"/>
      <c r="B338" s="647"/>
      <c r="C338" s="23"/>
      <c r="D338" s="23"/>
      <c r="E338" s="23"/>
      <c r="F338" s="23"/>
      <c r="G338" s="647"/>
      <c r="I338" s="23"/>
    </row>
    <row r="339" spans="1:9" ht="12.75" customHeight="1" x14ac:dyDescent="0.2">
      <c r="A339" s="23"/>
      <c r="B339" s="647"/>
      <c r="C339" s="23"/>
      <c r="D339" s="23"/>
      <c r="E339" s="23"/>
      <c r="F339" s="23"/>
      <c r="G339" s="647"/>
      <c r="I339" s="23"/>
    </row>
    <row r="340" spans="1:9" ht="12.75" customHeight="1" x14ac:dyDescent="0.2">
      <c r="A340" s="23"/>
      <c r="B340" s="647"/>
      <c r="C340" s="23"/>
      <c r="D340" s="23"/>
      <c r="E340" s="23"/>
      <c r="F340" s="23"/>
      <c r="G340" s="647"/>
      <c r="I340" s="23"/>
    </row>
    <row r="341" spans="1:9" ht="12.75" customHeight="1" x14ac:dyDescent="0.2">
      <c r="A341" s="23"/>
      <c r="B341" s="647"/>
      <c r="C341" s="23"/>
      <c r="D341" s="23"/>
      <c r="E341" s="23"/>
      <c r="F341" s="23"/>
      <c r="G341" s="647"/>
      <c r="I341" s="23"/>
    </row>
    <row r="342" spans="1:9" ht="12.75" customHeight="1" x14ac:dyDescent="0.2">
      <c r="A342" s="23"/>
      <c r="B342" s="647"/>
      <c r="C342" s="23"/>
      <c r="D342" s="23"/>
      <c r="E342" s="23"/>
      <c r="F342" s="23"/>
      <c r="G342" s="647"/>
      <c r="I342" s="23"/>
    </row>
    <row r="343" spans="1:9" ht="12.75" customHeight="1" x14ac:dyDescent="0.2">
      <c r="A343" s="23"/>
      <c r="B343" s="647"/>
      <c r="C343" s="23"/>
      <c r="D343" s="23"/>
      <c r="E343" s="23"/>
      <c r="F343" s="23"/>
      <c r="G343" s="647"/>
      <c r="I343" s="23"/>
    </row>
    <row r="344" spans="1:9" ht="12.75" customHeight="1" x14ac:dyDescent="0.2">
      <c r="A344" s="23"/>
      <c r="B344" s="647"/>
      <c r="C344" s="23"/>
      <c r="D344" s="23"/>
      <c r="E344" s="23"/>
      <c r="F344" s="23"/>
      <c r="G344" s="647"/>
      <c r="I344" s="23"/>
    </row>
    <row r="345" spans="1:9" ht="12.75" customHeight="1" x14ac:dyDescent="0.2">
      <c r="A345" s="23"/>
      <c r="B345" s="647"/>
      <c r="C345" s="23"/>
      <c r="D345" s="23"/>
      <c r="E345" s="23"/>
      <c r="F345" s="23"/>
      <c r="G345" s="647"/>
      <c r="I345" s="23"/>
    </row>
    <row r="346" spans="1:9" ht="12.75" customHeight="1" x14ac:dyDescent="0.2">
      <c r="A346" s="23"/>
      <c r="B346" s="647"/>
      <c r="C346" s="23"/>
      <c r="D346" s="23"/>
      <c r="E346" s="23"/>
      <c r="F346" s="23"/>
      <c r="G346" s="647"/>
      <c r="I346" s="23"/>
    </row>
    <row r="347" spans="1:9" ht="12.75" customHeight="1" x14ac:dyDescent="0.2">
      <c r="A347" s="23"/>
      <c r="B347" s="647"/>
      <c r="C347" s="23"/>
      <c r="D347" s="23"/>
      <c r="E347" s="23"/>
      <c r="F347" s="23"/>
      <c r="G347" s="647"/>
      <c r="I347" s="23"/>
    </row>
    <row r="348" spans="1:9" ht="12.75" customHeight="1" x14ac:dyDescent="0.2">
      <c r="A348" s="23"/>
      <c r="B348" s="647"/>
      <c r="C348" s="23"/>
      <c r="D348" s="23"/>
      <c r="E348" s="23"/>
      <c r="F348" s="23"/>
      <c r="G348" s="647"/>
      <c r="I348" s="23"/>
    </row>
    <row r="349" spans="1:9" ht="12.75" customHeight="1" x14ac:dyDescent="0.2">
      <c r="A349" s="23"/>
      <c r="B349" s="647"/>
      <c r="C349" s="23"/>
      <c r="D349" s="23"/>
      <c r="E349" s="23"/>
      <c r="F349" s="23"/>
      <c r="G349" s="647"/>
      <c r="I349" s="23"/>
    </row>
    <row r="350" spans="1:9" ht="12.75" customHeight="1" x14ac:dyDescent="0.2">
      <c r="A350" s="23"/>
      <c r="B350" s="647"/>
      <c r="C350" s="23"/>
      <c r="D350" s="23"/>
      <c r="E350" s="23"/>
      <c r="F350" s="23"/>
      <c r="G350" s="647"/>
      <c r="I350" s="23"/>
    </row>
    <row r="351" spans="1:9" ht="12.75" customHeight="1" x14ac:dyDescent="0.2">
      <c r="A351" s="23"/>
      <c r="B351" s="647"/>
      <c r="C351" s="23"/>
      <c r="D351" s="23"/>
      <c r="E351" s="23"/>
      <c r="F351" s="23"/>
      <c r="G351" s="647"/>
      <c r="I351" s="23"/>
    </row>
    <row r="352" spans="1:9" ht="12.75" customHeight="1" x14ac:dyDescent="0.2">
      <c r="A352" s="23"/>
      <c r="B352" s="647"/>
      <c r="C352" s="23"/>
      <c r="D352" s="23"/>
      <c r="E352" s="23"/>
      <c r="F352" s="23"/>
      <c r="G352" s="647"/>
      <c r="I352" s="23"/>
    </row>
    <row r="353" spans="1:9" ht="12.75" customHeight="1" x14ac:dyDescent="0.2">
      <c r="A353" s="23"/>
      <c r="B353" s="647"/>
      <c r="C353" s="23"/>
      <c r="D353" s="23"/>
      <c r="E353" s="23"/>
      <c r="F353" s="23"/>
      <c r="G353" s="647"/>
      <c r="I353" s="23"/>
    </row>
    <row r="354" spans="1:9" ht="12.75" customHeight="1" x14ac:dyDescent="0.2">
      <c r="A354" s="23"/>
      <c r="B354" s="647"/>
      <c r="C354" s="23"/>
      <c r="D354" s="23"/>
      <c r="E354" s="23"/>
      <c r="F354" s="23"/>
      <c r="G354" s="647"/>
      <c r="I354" s="23"/>
    </row>
    <row r="355" spans="1:9" ht="12.75" customHeight="1" x14ac:dyDescent="0.2">
      <c r="A355" s="23"/>
      <c r="B355" s="647"/>
      <c r="C355" s="23"/>
      <c r="D355" s="23"/>
      <c r="E355" s="23"/>
      <c r="F355" s="23"/>
      <c r="G355" s="647"/>
      <c r="I355" s="23"/>
    </row>
    <row r="356" spans="1:9" ht="12.75" customHeight="1" x14ac:dyDescent="0.2">
      <c r="A356" s="23"/>
      <c r="B356" s="647"/>
      <c r="C356" s="23"/>
      <c r="D356" s="23"/>
      <c r="E356" s="23"/>
      <c r="F356" s="23"/>
      <c r="G356" s="647"/>
      <c r="I356" s="23"/>
    </row>
    <row r="357" spans="1:9" ht="12.75" customHeight="1" x14ac:dyDescent="0.2">
      <c r="A357" s="23"/>
      <c r="B357" s="647"/>
      <c r="C357" s="23"/>
      <c r="D357" s="23"/>
      <c r="E357" s="23"/>
      <c r="F357" s="23"/>
      <c r="G357" s="647"/>
      <c r="I357" s="23"/>
    </row>
    <row r="358" spans="1:9" ht="12.75" customHeight="1" x14ac:dyDescent="0.2">
      <c r="A358" s="23"/>
      <c r="B358" s="647"/>
      <c r="C358" s="23"/>
      <c r="D358" s="23"/>
      <c r="E358" s="23"/>
      <c r="F358" s="23"/>
      <c r="G358" s="647"/>
      <c r="I358" s="23"/>
    </row>
    <row r="359" spans="1:9" ht="12.75" customHeight="1" x14ac:dyDescent="0.2">
      <c r="A359" s="23"/>
      <c r="B359" s="647"/>
      <c r="C359" s="23"/>
      <c r="D359" s="23"/>
      <c r="E359" s="23"/>
      <c r="F359" s="23"/>
      <c r="G359" s="647"/>
      <c r="I359" s="23"/>
    </row>
    <row r="360" spans="1:9" ht="12.75" customHeight="1" x14ac:dyDescent="0.2">
      <c r="A360" s="23"/>
      <c r="B360" s="647"/>
      <c r="C360" s="23"/>
      <c r="D360" s="23"/>
      <c r="E360" s="23"/>
      <c r="F360" s="23"/>
      <c r="G360" s="647"/>
      <c r="I360" s="23"/>
    </row>
    <row r="361" spans="1:9" ht="12.75" customHeight="1" x14ac:dyDescent="0.2">
      <c r="A361" s="23"/>
      <c r="B361" s="647"/>
      <c r="C361" s="23"/>
      <c r="D361" s="23"/>
      <c r="E361" s="23"/>
      <c r="F361" s="23"/>
      <c r="G361" s="647"/>
      <c r="I361" s="23"/>
    </row>
    <row r="362" spans="1:9" ht="12.75" customHeight="1" x14ac:dyDescent="0.2">
      <c r="A362" s="23"/>
      <c r="B362" s="647"/>
      <c r="C362" s="23"/>
      <c r="D362" s="23"/>
      <c r="E362" s="23"/>
      <c r="F362" s="23"/>
      <c r="G362" s="647"/>
      <c r="I362" s="23"/>
    </row>
    <row r="363" spans="1:9" ht="12.75" customHeight="1" x14ac:dyDescent="0.2">
      <c r="A363" s="23"/>
      <c r="B363" s="647"/>
      <c r="C363" s="23"/>
      <c r="D363" s="23"/>
      <c r="E363" s="23"/>
      <c r="F363" s="23"/>
      <c r="G363" s="647"/>
      <c r="I363" s="23"/>
    </row>
    <row r="364" spans="1:9" ht="12.75" customHeight="1" x14ac:dyDescent="0.2">
      <c r="A364" s="23"/>
      <c r="B364" s="647"/>
      <c r="C364" s="23"/>
      <c r="D364" s="23"/>
      <c r="E364" s="23"/>
      <c r="F364" s="23"/>
      <c r="G364" s="647"/>
      <c r="I364" s="23"/>
    </row>
    <row r="365" spans="1:9" ht="12.75" customHeight="1" x14ac:dyDescent="0.2">
      <c r="A365" s="23"/>
      <c r="B365" s="647"/>
      <c r="C365" s="23"/>
      <c r="D365" s="23"/>
      <c r="E365" s="23"/>
      <c r="F365" s="23"/>
      <c r="G365" s="647"/>
      <c r="I365" s="23"/>
    </row>
    <row r="366" spans="1:9" ht="12.75" customHeight="1" x14ac:dyDescent="0.2">
      <c r="A366" s="23"/>
      <c r="B366" s="647"/>
      <c r="C366" s="23"/>
      <c r="D366" s="23"/>
      <c r="E366" s="23"/>
      <c r="F366" s="23"/>
      <c r="G366" s="647"/>
      <c r="I366" s="23"/>
    </row>
    <row r="367" spans="1:9" ht="12.75" customHeight="1" x14ac:dyDescent="0.2">
      <c r="A367" s="23"/>
      <c r="B367" s="647"/>
      <c r="C367" s="23"/>
      <c r="D367" s="23"/>
      <c r="E367" s="23"/>
      <c r="F367" s="23"/>
      <c r="G367" s="647"/>
      <c r="I367" s="23"/>
    </row>
    <row r="368" spans="1:9" ht="12.75" customHeight="1" x14ac:dyDescent="0.2">
      <c r="A368" s="23"/>
      <c r="B368" s="647"/>
      <c r="C368" s="23"/>
      <c r="D368" s="23"/>
      <c r="E368" s="23"/>
      <c r="F368" s="23"/>
      <c r="G368" s="647"/>
      <c r="I368" s="23"/>
    </row>
    <row r="369" spans="1:9" ht="12.75" customHeight="1" x14ac:dyDescent="0.2">
      <c r="A369" s="23"/>
      <c r="B369" s="647"/>
      <c r="C369" s="23"/>
      <c r="D369" s="23"/>
      <c r="E369" s="23"/>
      <c r="F369" s="23"/>
      <c r="G369" s="647"/>
      <c r="I369" s="23"/>
    </row>
    <row r="370" spans="1:9" ht="12.75" customHeight="1" x14ac:dyDescent="0.2">
      <c r="A370" s="23"/>
      <c r="B370" s="647"/>
      <c r="C370" s="23"/>
      <c r="D370" s="23"/>
      <c r="E370" s="23"/>
      <c r="F370" s="23"/>
      <c r="G370" s="647"/>
      <c r="I370" s="23"/>
    </row>
    <row r="371" spans="1:9" ht="12.75" customHeight="1" x14ac:dyDescent="0.2">
      <c r="A371" s="23"/>
      <c r="B371" s="647"/>
      <c r="C371" s="23"/>
      <c r="D371" s="23"/>
      <c r="E371" s="23"/>
      <c r="F371" s="23"/>
      <c r="G371" s="647"/>
      <c r="I371" s="23"/>
    </row>
    <row r="372" spans="1:9" ht="12.75" customHeight="1" x14ac:dyDescent="0.2">
      <c r="A372" s="23"/>
      <c r="B372" s="647"/>
      <c r="C372" s="23"/>
      <c r="D372" s="23"/>
      <c r="E372" s="23"/>
      <c r="F372" s="23"/>
      <c r="G372" s="647"/>
      <c r="I372" s="23"/>
    </row>
    <row r="373" spans="1:9" ht="12.75" customHeight="1" x14ac:dyDescent="0.2">
      <c r="A373" s="23"/>
      <c r="B373" s="647"/>
      <c r="C373" s="23"/>
      <c r="D373" s="23"/>
      <c r="E373" s="23"/>
      <c r="F373" s="23"/>
      <c r="G373" s="647"/>
      <c r="I373" s="23"/>
    </row>
    <row r="374" spans="1:9" ht="12.75" customHeight="1" x14ac:dyDescent="0.2">
      <c r="A374" s="23"/>
      <c r="B374" s="647"/>
      <c r="C374" s="23"/>
      <c r="D374" s="23"/>
      <c r="E374" s="23"/>
      <c r="F374" s="23"/>
      <c r="G374" s="647"/>
      <c r="I374" s="23"/>
    </row>
    <row r="375" spans="1:9" ht="12.75" customHeight="1" x14ac:dyDescent="0.2">
      <c r="A375" s="23"/>
      <c r="B375" s="647"/>
      <c r="C375" s="23"/>
      <c r="D375" s="23"/>
      <c r="E375" s="23"/>
      <c r="F375" s="23"/>
      <c r="G375" s="647"/>
      <c r="I375" s="23"/>
    </row>
    <row r="376" spans="1:9" ht="12.75" customHeight="1" x14ac:dyDescent="0.2">
      <c r="A376" s="23"/>
      <c r="B376" s="647"/>
      <c r="C376" s="23"/>
      <c r="D376" s="23"/>
      <c r="E376" s="23"/>
      <c r="F376" s="23"/>
      <c r="G376" s="647"/>
      <c r="I376" s="23"/>
    </row>
    <row r="377" spans="1:9" ht="12.75" customHeight="1" x14ac:dyDescent="0.2">
      <c r="A377" s="23"/>
      <c r="B377" s="647"/>
      <c r="C377" s="23"/>
      <c r="D377" s="23"/>
      <c r="E377" s="23"/>
      <c r="F377" s="23"/>
      <c r="G377" s="647"/>
      <c r="I377" s="23"/>
    </row>
    <row r="378" spans="1:9" ht="12.75" customHeight="1" x14ac:dyDescent="0.2">
      <c r="A378" s="23"/>
      <c r="B378" s="647"/>
      <c r="C378" s="23"/>
      <c r="D378" s="23"/>
      <c r="E378" s="23"/>
      <c r="F378" s="23"/>
      <c r="G378" s="647"/>
      <c r="I378" s="23"/>
    </row>
    <row r="379" spans="1:9" ht="12.75" customHeight="1" x14ac:dyDescent="0.2">
      <c r="A379" s="23"/>
      <c r="B379" s="647"/>
      <c r="C379" s="23"/>
      <c r="D379" s="23"/>
      <c r="E379" s="23"/>
      <c r="F379" s="23"/>
      <c r="G379" s="647"/>
      <c r="I379" s="23"/>
    </row>
    <row r="380" spans="1:9" ht="12.75" customHeight="1" x14ac:dyDescent="0.2">
      <c r="A380" s="23"/>
      <c r="B380" s="647"/>
      <c r="C380" s="23"/>
      <c r="D380" s="23"/>
      <c r="E380" s="23"/>
      <c r="F380" s="23"/>
      <c r="G380" s="647"/>
      <c r="I380" s="23"/>
    </row>
    <row r="381" spans="1:9" ht="12.75" customHeight="1" x14ac:dyDescent="0.2">
      <c r="A381" s="23"/>
      <c r="B381" s="647"/>
      <c r="C381" s="23"/>
      <c r="D381" s="23"/>
      <c r="E381" s="23"/>
      <c r="F381" s="23"/>
      <c r="G381" s="647"/>
      <c r="I381" s="23"/>
    </row>
    <row r="382" spans="1:9" ht="12.75" customHeight="1" x14ac:dyDescent="0.2">
      <c r="A382" s="23"/>
      <c r="B382" s="647"/>
      <c r="C382" s="23"/>
      <c r="D382" s="23"/>
      <c r="E382" s="23"/>
      <c r="F382" s="23"/>
      <c r="G382" s="647"/>
      <c r="I382" s="23"/>
    </row>
    <row r="383" spans="1:9" ht="12.75" customHeight="1" x14ac:dyDescent="0.2">
      <c r="A383" s="23"/>
      <c r="B383" s="647"/>
      <c r="C383" s="23"/>
      <c r="D383" s="23"/>
      <c r="E383" s="23"/>
      <c r="F383" s="23"/>
      <c r="G383" s="647"/>
      <c r="I383" s="23"/>
    </row>
    <row r="384" spans="1:9" ht="12.75" customHeight="1" x14ac:dyDescent="0.2">
      <c r="A384" s="23"/>
      <c r="B384" s="647"/>
      <c r="C384" s="23"/>
      <c r="D384" s="23"/>
      <c r="E384" s="23"/>
      <c r="F384" s="23"/>
      <c r="G384" s="647"/>
      <c r="I384" s="23"/>
    </row>
    <row r="385" spans="1:9" ht="12.75" customHeight="1" x14ac:dyDescent="0.2">
      <c r="A385" s="23"/>
      <c r="B385" s="647"/>
      <c r="C385" s="23"/>
      <c r="D385" s="23"/>
      <c r="E385" s="23"/>
      <c r="F385" s="23"/>
      <c r="G385" s="647"/>
      <c r="I385" s="23"/>
    </row>
    <row r="386" spans="1:9" ht="12.75" customHeight="1" x14ac:dyDescent="0.2">
      <c r="A386" s="23"/>
      <c r="B386" s="647"/>
      <c r="C386" s="23"/>
      <c r="D386" s="23"/>
      <c r="E386" s="23"/>
      <c r="F386" s="23"/>
      <c r="G386" s="647"/>
      <c r="I386" s="23"/>
    </row>
    <row r="387" spans="1:9" ht="12.75" customHeight="1" x14ac:dyDescent="0.2">
      <c r="A387" s="23"/>
      <c r="B387" s="647"/>
      <c r="C387" s="23"/>
      <c r="D387" s="23"/>
      <c r="E387" s="23"/>
      <c r="F387" s="23"/>
      <c r="G387" s="647"/>
      <c r="I387" s="23"/>
    </row>
    <row r="388" spans="1:9" ht="12.75" customHeight="1" x14ac:dyDescent="0.2">
      <c r="A388" s="23"/>
      <c r="B388" s="647"/>
      <c r="C388" s="23"/>
      <c r="D388" s="23"/>
      <c r="E388" s="23"/>
      <c r="F388" s="23"/>
      <c r="G388" s="647"/>
      <c r="I388" s="23"/>
    </row>
    <row r="389" spans="1:9" ht="12.75" customHeight="1" x14ac:dyDescent="0.2">
      <c r="A389" s="23"/>
      <c r="B389" s="647"/>
      <c r="C389" s="23"/>
      <c r="D389" s="23"/>
      <c r="E389" s="23"/>
      <c r="F389" s="23"/>
      <c r="G389" s="647"/>
      <c r="I389" s="23"/>
    </row>
    <row r="390" spans="1:9" ht="12.75" customHeight="1" x14ac:dyDescent="0.2">
      <c r="A390" s="23"/>
      <c r="B390" s="647"/>
      <c r="C390" s="23"/>
      <c r="D390" s="23"/>
      <c r="E390" s="23"/>
      <c r="F390" s="23"/>
      <c r="G390" s="647"/>
      <c r="I390" s="23"/>
    </row>
    <row r="391" spans="1:9" ht="12.75" customHeight="1" x14ac:dyDescent="0.2">
      <c r="A391" s="23"/>
      <c r="B391" s="647"/>
      <c r="C391" s="23"/>
      <c r="D391" s="23"/>
      <c r="E391" s="23"/>
      <c r="F391" s="23"/>
      <c r="G391" s="647"/>
      <c r="I391" s="23"/>
    </row>
    <row r="392" spans="1:9" ht="12.75" customHeight="1" x14ac:dyDescent="0.2">
      <c r="A392" s="23"/>
      <c r="B392" s="647"/>
      <c r="C392" s="23"/>
      <c r="D392" s="23"/>
      <c r="E392" s="23"/>
      <c r="F392" s="23"/>
      <c r="G392" s="647"/>
      <c r="I392" s="23"/>
    </row>
    <row r="393" spans="1:9" ht="12.75" customHeight="1" x14ac:dyDescent="0.2">
      <c r="A393" s="23"/>
      <c r="B393" s="647"/>
      <c r="C393" s="23"/>
      <c r="D393" s="23"/>
      <c r="E393" s="23"/>
      <c r="F393" s="23"/>
      <c r="G393" s="647"/>
      <c r="I393" s="23"/>
    </row>
    <row r="394" spans="1:9" ht="12.75" customHeight="1" x14ac:dyDescent="0.2">
      <c r="A394" s="23"/>
      <c r="B394" s="647"/>
      <c r="C394" s="23"/>
      <c r="D394" s="23"/>
      <c r="E394" s="23"/>
      <c r="F394" s="23"/>
      <c r="G394" s="647"/>
      <c r="I394" s="23"/>
    </row>
    <row r="395" spans="1:9" ht="12.75" customHeight="1" x14ac:dyDescent="0.2">
      <c r="A395" s="23"/>
      <c r="B395" s="647"/>
      <c r="C395" s="23"/>
      <c r="D395" s="23"/>
      <c r="E395" s="23"/>
      <c r="F395" s="23"/>
      <c r="G395" s="647"/>
      <c r="I395" s="23"/>
    </row>
    <row r="396" spans="1:9" ht="12.75" customHeight="1" x14ac:dyDescent="0.2">
      <c r="A396" s="23"/>
      <c r="B396" s="647"/>
      <c r="C396" s="23"/>
      <c r="D396" s="23"/>
      <c r="E396" s="23"/>
      <c r="F396" s="23"/>
      <c r="G396" s="647"/>
      <c r="I396" s="23"/>
    </row>
    <row r="397" spans="1:9" ht="12.75" customHeight="1" x14ac:dyDescent="0.2">
      <c r="A397" s="23"/>
      <c r="B397" s="647"/>
      <c r="C397" s="23"/>
      <c r="D397" s="23"/>
      <c r="E397" s="23"/>
      <c r="F397" s="23"/>
      <c r="G397" s="647"/>
      <c r="I397" s="23"/>
    </row>
    <row r="398" spans="1:9" ht="12.75" customHeight="1" x14ac:dyDescent="0.2">
      <c r="A398" s="23"/>
      <c r="B398" s="647"/>
      <c r="C398" s="23"/>
      <c r="D398" s="23"/>
      <c r="E398" s="23"/>
      <c r="F398" s="23"/>
      <c r="G398" s="647"/>
      <c r="I398" s="23"/>
    </row>
    <row r="399" spans="1:9" ht="12.75" customHeight="1" x14ac:dyDescent="0.2">
      <c r="A399" s="23"/>
      <c r="B399" s="647"/>
      <c r="C399" s="23"/>
      <c r="D399" s="23"/>
      <c r="E399" s="23"/>
      <c r="F399" s="23"/>
      <c r="G399" s="647"/>
      <c r="I399" s="23"/>
    </row>
    <row r="400" spans="1:9" ht="12.75" customHeight="1" x14ac:dyDescent="0.2">
      <c r="A400" s="23"/>
      <c r="B400" s="647"/>
      <c r="C400" s="23"/>
      <c r="D400" s="23"/>
      <c r="E400" s="23"/>
      <c r="F400" s="23"/>
      <c r="G400" s="647"/>
      <c r="I400" s="23"/>
    </row>
    <row r="401" spans="1:9" ht="12.75" customHeight="1" x14ac:dyDescent="0.2">
      <c r="A401" s="23"/>
      <c r="B401" s="647"/>
      <c r="C401" s="23"/>
      <c r="D401" s="23"/>
      <c r="E401" s="23"/>
      <c r="F401" s="23"/>
      <c r="G401" s="647"/>
      <c r="I401" s="23"/>
    </row>
    <row r="402" spans="1:9" ht="12.75" customHeight="1" x14ac:dyDescent="0.2">
      <c r="A402" s="23"/>
      <c r="B402" s="647"/>
      <c r="C402" s="23"/>
      <c r="D402" s="23"/>
      <c r="E402" s="23"/>
      <c r="F402" s="23"/>
      <c r="G402" s="647"/>
      <c r="I402" s="23"/>
    </row>
    <row r="403" spans="1:9" ht="12.75" customHeight="1" x14ac:dyDescent="0.2">
      <c r="A403" s="23"/>
      <c r="B403" s="647"/>
      <c r="C403" s="23"/>
      <c r="D403" s="23"/>
      <c r="E403" s="23"/>
      <c r="F403" s="23"/>
      <c r="G403" s="647"/>
      <c r="I403" s="23"/>
    </row>
    <row r="404" spans="1:9" ht="12.75" customHeight="1" x14ac:dyDescent="0.2">
      <c r="A404" s="23"/>
      <c r="B404" s="647"/>
      <c r="C404" s="23"/>
      <c r="D404" s="23"/>
      <c r="E404" s="23"/>
      <c r="F404" s="23"/>
      <c r="G404" s="647"/>
      <c r="I404" s="23"/>
    </row>
    <row r="405" spans="1:9" ht="12.75" customHeight="1" x14ac:dyDescent="0.2">
      <c r="A405" s="23"/>
      <c r="B405" s="647"/>
      <c r="C405" s="23"/>
      <c r="D405" s="23"/>
      <c r="E405" s="23"/>
      <c r="F405" s="23"/>
      <c r="G405" s="647"/>
      <c r="I405" s="23"/>
    </row>
    <row r="406" spans="1:9" ht="12.75" customHeight="1" x14ac:dyDescent="0.2">
      <c r="A406" s="23"/>
      <c r="B406" s="647"/>
      <c r="C406" s="23"/>
      <c r="D406" s="23"/>
      <c r="E406" s="23"/>
      <c r="F406" s="23"/>
      <c r="G406" s="647"/>
      <c r="I406" s="23"/>
    </row>
    <row r="407" spans="1:9" ht="12.75" customHeight="1" x14ac:dyDescent="0.2">
      <c r="A407" s="23"/>
      <c r="B407" s="647"/>
      <c r="C407" s="23"/>
      <c r="D407" s="23"/>
      <c r="E407" s="23"/>
      <c r="F407" s="23"/>
      <c r="G407" s="647"/>
      <c r="I407" s="23"/>
    </row>
    <row r="408" spans="1:9" ht="12.75" customHeight="1" x14ac:dyDescent="0.2">
      <c r="A408" s="23"/>
      <c r="B408" s="647"/>
      <c r="C408" s="23"/>
      <c r="D408" s="23"/>
      <c r="E408" s="23"/>
      <c r="F408" s="23"/>
      <c r="G408" s="647"/>
      <c r="I408" s="23"/>
    </row>
    <row r="409" spans="1:9" ht="12.75" customHeight="1" x14ac:dyDescent="0.2">
      <c r="A409" s="23"/>
      <c r="B409" s="647"/>
      <c r="C409" s="23"/>
      <c r="D409" s="23"/>
      <c r="E409" s="23"/>
      <c r="F409" s="23"/>
      <c r="G409" s="647"/>
      <c r="I409" s="23"/>
    </row>
    <row r="410" spans="1:9" ht="12.75" customHeight="1" x14ac:dyDescent="0.2">
      <c r="A410" s="23"/>
      <c r="B410" s="647"/>
      <c r="C410" s="23"/>
      <c r="D410" s="23"/>
      <c r="E410" s="23"/>
      <c r="F410" s="23"/>
      <c r="G410" s="647"/>
      <c r="I410" s="23"/>
    </row>
    <row r="411" spans="1:9" ht="12.75" customHeight="1" x14ac:dyDescent="0.2">
      <c r="A411" s="23"/>
      <c r="B411" s="647"/>
      <c r="C411" s="23"/>
      <c r="D411" s="23"/>
      <c r="E411" s="23"/>
      <c r="F411" s="23"/>
      <c r="G411" s="647"/>
      <c r="I411" s="23"/>
    </row>
    <row r="412" spans="1:9" ht="12.75" customHeight="1" x14ac:dyDescent="0.2">
      <c r="A412" s="23"/>
      <c r="B412" s="647"/>
      <c r="C412" s="23"/>
      <c r="D412" s="23"/>
      <c r="E412" s="23"/>
      <c r="F412" s="23"/>
      <c r="G412" s="647"/>
      <c r="I412" s="23"/>
    </row>
    <row r="413" spans="1:9" ht="12.75" customHeight="1" x14ac:dyDescent="0.2">
      <c r="A413" s="23"/>
      <c r="B413" s="647"/>
      <c r="C413" s="23"/>
      <c r="D413" s="23"/>
      <c r="E413" s="23"/>
      <c r="F413" s="23"/>
      <c r="G413" s="647"/>
      <c r="I413" s="23"/>
    </row>
    <row r="414" spans="1:9" ht="12.75" customHeight="1" x14ac:dyDescent="0.2">
      <c r="A414" s="23"/>
      <c r="B414" s="647"/>
      <c r="C414" s="23"/>
      <c r="D414" s="23"/>
      <c r="E414" s="23"/>
      <c r="F414" s="23"/>
      <c r="G414" s="647"/>
      <c r="I414" s="23"/>
    </row>
    <row r="415" spans="1:9" ht="12.75" customHeight="1" x14ac:dyDescent="0.2">
      <c r="A415" s="23"/>
      <c r="B415" s="647"/>
      <c r="C415" s="23"/>
      <c r="D415" s="23"/>
      <c r="E415" s="23"/>
      <c r="F415" s="23"/>
      <c r="G415" s="647"/>
      <c r="I415" s="23"/>
    </row>
    <row r="416" spans="1:9" ht="12.75" customHeight="1" x14ac:dyDescent="0.2">
      <c r="A416" s="23"/>
      <c r="B416" s="647"/>
      <c r="C416" s="23"/>
      <c r="D416" s="23"/>
      <c r="E416" s="23"/>
      <c r="F416" s="23"/>
      <c r="G416" s="647"/>
      <c r="I416" s="23"/>
    </row>
    <row r="417" spans="1:9" ht="12.75" customHeight="1" x14ac:dyDescent="0.2">
      <c r="A417" s="23"/>
      <c r="B417" s="647"/>
      <c r="C417" s="23"/>
      <c r="D417" s="23"/>
      <c r="E417" s="23"/>
      <c r="F417" s="23"/>
      <c r="G417" s="647"/>
      <c r="I417" s="23"/>
    </row>
    <row r="418" spans="1:9" ht="12.75" customHeight="1" x14ac:dyDescent="0.2">
      <c r="A418" s="23"/>
      <c r="B418" s="647"/>
      <c r="C418" s="23"/>
      <c r="D418" s="23"/>
      <c r="E418" s="23"/>
      <c r="F418" s="23"/>
      <c r="G418" s="647"/>
      <c r="I418" s="23"/>
    </row>
    <row r="419" spans="1:9" ht="12.75" customHeight="1" x14ac:dyDescent="0.2">
      <c r="A419" s="23"/>
      <c r="B419" s="647"/>
      <c r="C419" s="23"/>
      <c r="D419" s="23"/>
      <c r="E419" s="23"/>
      <c r="F419" s="23"/>
      <c r="G419" s="647"/>
      <c r="I419" s="23"/>
    </row>
    <row r="420" spans="1:9" ht="12.75" customHeight="1" x14ac:dyDescent="0.2">
      <c r="A420" s="23"/>
      <c r="B420" s="647"/>
      <c r="C420" s="23"/>
      <c r="D420" s="23"/>
      <c r="E420" s="23"/>
      <c r="F420" s="23"/>
      <c r="G420" s="647"/>
      <c r="I420" s="23"/>
    </row>
    <row r="421" spans="1:9" ht="12.75" customHeight="1" x14ac:dyDescent="0.2">
      <c r="A421" s="23"/>
      <c r="B421" s="647"/>
      <c r="C421" s="23"/>
      <c r="D421" s="23"/>
      <c r="E421" s="23"/>
      <c r="F421" s="23"/>
      <c r="G421" s="647"/>
      <c r="I421" s="23"/>
    </row>
    <row r="422" spans="1:9" ht="12.75" customHeight="1" x14ac:dyDescent="0.2">
      <c r="A422" s="23"/>
      <c r="B422" s="647"/>
      <c r="C422" s="23"/>
      <c r="D422" s="23"/>
      <c r="E422" s="23"/>
      <c r="F422" s="23"/>
      <c r="G422" s="647"/>
      <c r="I422" s="23"/>
    </row>
    <row r="423" spans="1:9" ht="12.75" customHeight="1" x14ac:dyDescent="0.2">
      <c r="A423" s="23"/>
      <c r="B423" s="647"/>
      <c r="C423" s="23"/>
      <c r="D423" s="23"/>
      <c r="E423" s="23"/>
      <c r="F423" s="23"/>
      <c r="G423" s="647"/>
      <c r="I423" s="23"/>
    </row>
    <row r="424" spans="1:9" ht="12.75" customHeight="1" x14ac:dyDescent="0.2">
      <c r="A424" s="23"/>
      <c r="B424" s="647"/>
      <c r="C424" s="23"/>
      <c r="D424" s="23"/>
      <c r="E424" s="23"/>
      <c r="F424" s="23"/>
      <c r="G424" s="647"/>
      <c r="I424" s="23"/>
    </row>
    <row r="425" spans="1:9" ht="12.75" customHeight="1" x14ac:dyDescent="0.2">
      <c r="A425" s="23"/>
      <c r="B425" s="647"/>
      <c r="C425" s="23"/>
      <c r="D425" s="23"/>
      <c r="E425" s="23"/>
      <c r="F425" s="23"/>
      <c r="G425" s="647"/>
      <c r="I425" s="23"/>
    </row>
    <row r="426" spans="1:9" ht="12.75" customHeight="1" x14ac:dyDescent="0.2">
      <c r="A426" s="23"/>
      <c r="B426" s="647"/>
      <c r="C426" s="23"/>
      <c r="D426" s="23"/>
      <c r="E426" s="23"/>
      <c r="F426" s="23"/>
      <c r="G426" s="647"/>
      <c r="I426" s="23"/>
    </row>
    <row r="427" spans="1:9" ht="12.75" customHeight="1" x14ac:dyDescent="0.2">
      <c r="A427" s="23"/>
      <c r="B427" s="647"/>
      <c r="C427" s="23"/>
      <c r="D427" s="23"/>
      <c r="E427" s="23"/>
      <c r="F427" s="23"/>
      <c r="G427" s="647"/>
      <c r="I427" s="23"/>
    </row>
    <row r="428" spans="1:9" ht="12.75" customHeight="1" x14ac:dyDescent="0.2">
      <c r="A428" s="23"/>
      <c r="B428" s="647"/>
      <c r="C428" s="23"/>
      <c r="D428" s="23"/>
      <c r="E428" s="23"/>
      <c r="F428" s="23"/>
      <c r="G428" s="647"/>
      <c r="I428" s="23"/>
    </row>
    <row r="429" spans="1:9" ht="12.75" customHeight="1" x14ac:dyDescent="0.2">
      <c r="A429" s="23"/>
      <c r="B429" s="647"/>
      <c r="C429" s="23"/>
      <c r="D429" s="23"/>
      <c r="E429" s="23"/>
      <c r="F429" s="23"/>
      <c r="G429" s="647"/>
      <c r="I429" s="23"/>
    </row>
    <row r="430" spans="1:9" ht="12.75" customHeight="1" x14ac:dyDescent="0.2">
      <c r="A430" s="23"/>
      <c r="B430" s="647"/>
      <c r="C430" s="23"/>
      <c r="D430" s="23"/>
      <c r="E430" s="23"/>
      <c r="F430" s="23"/>
      <c r="G430" s="647"/>
      <c r="I430" s="23"/>
    </row>
    <row r="431" spans="1:9" ht="12.75" customHeight="1" x14ac:dyDescent="0.2">
      <c r="A431" s="23"/>
      <c r="B431" s="647"/>
      <c r="C431" s="23"/>
      <c r="D431" s="23"/>
      <c r="E431" s="23"/>
      <c r="F431" s="23"/>
      <c r="G431" s="647"/>
      <c r="I431" s="23"/>
    </row>
    <row r="432" spans="1:9" ht="12.75" customHeight="1" x14ac:dyDescent="0.2">
      <c r="A432" s="23"/>
      <c r="B432" s="647"/>
      <c r="C432" s="23"/>
      <c r="D432" s="23"/>
      <c r="E432" s="23"/>
      <c r="F432" s="23"/>
      <c r="G432" s="647"/>
      <c r="I432" s="23"/>
    </row>
    <row r="433" spans="1:9" ht="12.75" customHeight="1" x14ac:dyDescent="0.2">
      <c r="A433" s="23"/>
      <c r="B433" s="647"/>
      <c r="C433" s="23"/>
      <c r="D433" s="23"/>
      <c r="E433" s="23"/>
      <c r="F433" s="23"/>
      <c r="G433" s="647"/>
      <c r="I433" s="23"/>
    </row>
    <row r="434" spans="1:9" ht="12.75" customHeight="1" x14ac:dyDescent="0.2">
      <c r="A434" s="23"/>
      <c r="B434" s="647"/>
      <c r="C434" s="23"/>
      <c r="D434" s="23"/>
      <c r="E434" s="23"/>
      <c r="F434" s="23"/>
      <c r="G434" s="647"/>
      <c r="I434" s="23"/>
    </row>
    <row r="435" spans="1:9" ht="12.75" customHeight="1" x14ac:dyDescent="0.2">
      <c r="A435" s="23"/>
      <c r="B435" s="647"/>
      <c r="C435" s="23"/>
      <c r="D435" s="23"/>
      <c r="E435" s="23"/>
      <c r="F435" s="23"/>
      <c r="G435" s="647"/>
      <c r="I435" s="23"/>
    </row>
    <row r="436" spans="1:9" ht="12.75" customHeight="1" x14ac:dyDescent="0.2">
      <c r="A436" s="23"/>
      <c r="B436" s="647"/>
      <c r="C436" s="23"/>
      <c r="D436" s="23"/>
      <c r="E436" s="23"/>
      <c r="F436" s="23"/>
      <c r="G436" s="647"/>
      <c r="I436" s="23"/>
    </row>
    <row r="437" spans="1:9" ht="12.75" customHeight="1" x14ac:dyDescent="0.2">
      <c r="A437" s="23"/>
      <c r="B437" s="647"/>
      <c r="C437" s="23"/>
      <c r="D437" s="23"/>
      <c r="E437" s="23"/>
      <c r="F437" s="23"/>
      <c r="G437" s="647"/>
      <c r="I437" s="23"/>
    </row>
    <row r="438" spans="1:9" ht="12.75" customHeight="1" x14ac:dyDescent="0.2">
      <c r="A438" s="23"/>
      <c r="B438" s="647"/>
      <c r="C438" s="23"/>
      <c r="D438" s="23"/>
      <c r="E438" s="23"/>
      <c r="F438" s="23"/>
      <c r="G438" s="647"/>
      <c r="I438" s="23"/>
    </row>
    <row r="439" spans="1:9" ht="12.75" customHeight="1" x14ac:dyDescent="0.2">
      <c r="A439" s="23"/>
      <c r="B439" s="647"/>
      <c r="C439" s="23"/>
      <c r="D439" s="23"/>
      <c r="E439" s="23"/>
      <c r="F439" s="23"/>
      <c r="G439" s="647"/>
      <c r="I439" s="23"/>
    </row>
    <row r="440" spans="1:9" ht="12.75" customHeight="1" x14ac:dyDescent="0.2">
      <c r="A440" s="23"/>
      <c r="B440" s="647"/>
      <c r="C440" s="23"/>
      <c r="D440" s="23"/>
      <c r="E440" s="23"/>
      <c r="F440" s="23"/>
      <c r="G440" s="647"/>
      <c r="I440" s="23"/>
    </row>
    <row r="441" spans="1:9" ht="12.75" customHeight="1" x14ac:dyDescent="0.2">
      <c r="A441" s="23"/>
      <c r="B441" s="647"/>
      <c r="C441" s="23"/>
      <c r="D441" s="23"/>
      <c r="E441" s="23"/>
      <c r="F441" s="23"/>
      <c r="G441" s="647"/>
      <c r="I441" s="23"/>
    </row>
    <row r="442" spans="1:9" ht="12.75" customHeight="1" x14ac:dyDescent="0.2">
      <c r="A442" s="23"/>
      <c r="B442" s="647"/>
      <c r="C442" s="23"/>
      <c r="D442" s="23"/>
      <c r="E442" s="23"/>
      <c r="F442" s="23"/>
      <c r="G442" s="647"/>
      <c r="I442" s="23"/>
    </row>
    <row r="443" spans="1:9" ht="12.75" customHeight="1" x14ac:dyDescent="0.2">
      <c r="A443" s="23"/>
      <c r="B443" s="647"/>
      <c r="C443" s="23"/>
      <c r="D443" s="23"/>
      <c r="E443" s="23"/>
      <c r="F443" s="23"/>
      <c r="G443" s="647"/>
      <c r="I443" s="23"/>
    </row>
    <row r="444" spans="1:9" ht="12.75" customHeight="1" x14ac:dyDescent="0.2">
      <c r="A444" s="23"/>
      <c r="B444" s="647"/>
      <c r="C444" s="23"/>
      <c r="D444" s="23"/>
      <c r="E444" s="23"/>
      <c r="F444" s="23"/>
      <c r="G444" s="647"/>
      <c r="I444" s="23"/>
    </row>
    <row r="445" spans="1:9" ht="12.75" customHeight="1" x14ac:dyDescent="0.2">
      <c r="A445" s="23"/>
      <c r="B445" s="647"/>
      <c r="C445" s="23"/>
      <c r="D445" s="23"/>
      <c r="E445" s="23"/>
      <c r="F445" s="23"/>
      <c r="G445" s="647"/>
      <c r="I445" s="23"/>
    </row>
    <row r="446" spans="1:9" ht="12.75" customHeight="1" x14ac:dyDescent="0.2">
      <c r="A446" s="23"/>
      <c r="B446" s="647"/>
      <c r="C446" s="23"/>
      <c r="D446" s="23"/>
      <c r="E446" s="23"/>
      <c r="F446" s="23"/>
      <c r="G446" s="647"/>
      <c r="I446" s="23"/>
    </row>
    <row r="447" spans="1:9" ht="12.75" customHeight="1" x14ac:dyDescent="0.2">
      <c r="A447" s="23"/>
      <c r="B447" s="647"/>
      <c r="C447" s="23"/>
      <c r="D447" s="23"/>
      <c r="E447" s="23"/>
      <c r="F447" s="23"/>
      <c r="G447" s="647"/>
      <c r="I447" s="23"/>
    </row>
    <row r="448" spans="1:9" ht="12.75" customHeight="1" x14ac:dyDescent="0.2">
      <c r="A448" s="23"/>
      <c r="B448" s="647"/>
      <c r="C448" s="23"/>
      <c r="D448" s="23"/>
      <c r="E448" s="23"/>
      <c r="F448" s="23"/>
      <c r="G448" s="647"/>
      <c r="I448" s="23"/>
    </row>
    <row r="449" spans="1:9" ht="12.75" customHeight="1" x14ac:dyDescent="0.2">
      <c r="A449" s="23"/>
      <c r="B449" s="647"/>
      <c r="C449" s="23"/>
      <c r="D449" s="23"/>
      <c r="E449" s="23"/>
      <c r="F449" s="23"/>
      <c r="G449" s="647"/>
      <c r="I449" s="23"/>
    </row>
    <row r="450" spans="1:9" ht="12.75" customHeight="1" x14ac:dyDescent="0.2">
      <c r="A450" s="23"/>
      <c r="B450" s="647"/>
      <c r="C450" s="23"/>
      <c r="D450" s="23"/>
      <c r="E450" s="23"/>
      <c r="F450" s="23"/>
      <c r="G450" s="647"/>
      <c r="I450" s="23"/>
    </row>
    <row r="451" spans="1:9" ht="12.75" customHeight="1" x14ac:dyDescent="0.2">
      <c r="A451" s="23"/>
      <c r="B451" s="647"/>
      <c r="C451" s="23"/>
      <c r="D451" s="23"/>
      <c r="E451" s="23"/>
      <c r="F451" s="23"/>
      <c r="G451" s="647"/>
      <c r="I451" s="23"/>
    </row>
    <row r="452" spans="1:9" ht="12.75" customHeight="1" x14ac:dyDescent="0.2">
      <c r="A452" s="23"/>
      <c r="B452" s="647"/>
      <c r="C452" s="23"/>
      <c r="D452" s="23"/>
      <c r="E452" s="23"/>
      <c r="F452" s="23"/>
      <c r="G452" s="647"/>
      <c r="I452" s="23"/>
    </row>
    <row r="453" spans="1:9" ht="12.75" customHeight="1" x14ac:dyDescent="0.2">
      <c r="A453" s="23"/>
      <c r="B453" s="647"/>
      <c r="C453" s="23"/>
      <c r="D453" s="23"/>
      <c r="E453" s="23"/>
      <c r="F453" s="23"/>
      <c r="G453" s="647"/>
      <c r="I453" s="23"/>
    </row>
    <row r="454" spans="1:9" ht="12.75" customHeight="1" x14ac:dyDescent="0.2">
      <c r="A454" s="23"/>
      <c r="B454" s="647"/>
      <c r="C454" s="23"/>
      <c r="D454" s="23"/>
      <c r="E454" s="23"/>
      <c r="F454" s="23"/>
      <c r="G454" s="647"/>
      <c r="I454" s="23"/>
    </row>
    <row r="455" spans="1:9" ht="12.75" customHeight="1" x14ac:dyDescent="0.2">
      <c r="A455" s="23"/>
      <c r="B455" s="647"/>
      <c r="C455" s="23"/>
      <c r="D455" s="23"/>
      <c r="E455" s="23"/>
      <c r="F455" s="23"/>
      <c r="G455" s="647"/>
      <c r="I455" s="23"/>
    </row>
    <row r="456" spans="1:9" ht="12.75" customHeight="1" x14ac:dyDescent="0.2">
      <c r="A456" s="23"/>
      <c r="B456" s="647"/>
      <c r="C456" s="23"/>
      <c r="D456" s="23"/>
      <c r="E456" s="23"/>
      <c r="F456" s="23"/>
      <c r="G456" s="647"/>
      <c r="I456" s="23"/>
    </row>
    <row r="457" spans="1:9" ht="12.75" customHeight="1" x14ac:dyDescent="0.2">
      <c r="A457" s="23"/>
      <c r="B457" s="647"/>
      <c r="C457" s="23"/>
      <c r="D457" s="23"/>
      <c r="E457" s="23"/>
      <c r="F457" s="23"/>
      <c r="G457" s="647"/>
      <c r="I457" s="23"/>
    </row>
    <row r="458" spans="1:9" ht="12.75" customHeight="1" x14ac:dyDescent="0.2">
      <c r="A458" s="23"/>
      <c r="B458" s="647"/>
      <c r="C458" s="23"/>
      <c r="D458" s="23"/>
      <c r="E458" s="23"/>
      <c r="F458" s="23"/>
      <c r="G458" s="647"/>
      <c r="I458" s="23"/>
    </row>
    <row r="459" spans="1:9" ht="12.75" customHeight="1" x14ac:dyDescent="0.2">
      <c r="A459" s="23"/>
      <c r="B459" s="647"/>
      <c r="C459" s="23"/>
      <c r="D459" s="23"/>
      <c r="E459" s="23"/>
      <c r="F459" s="23"/>
      <c r="G459" s="647"/>
      <c r="I459" s="23"/>
    </row>
    <row r="460" spans="1:9" ht="12.75" customHeight="1" x14ac:dyDescent="0.2">
      <c r="A460" s="23"/>
      <c r="B460" s="647"/>
      <c r="C460" s="23"/>
      <c r="D460" s="23"/>
      <c r="E460" s="23"/>
      <c r="F460" s="23"/>
      <c r="G460" s="647"/>
      <c r="I460" s="23"/>
    </row>
    <row r="461" spans="1:9" ht="12.75" customHeight="1" x14ac:dyDescent="0.2">
      <c r="A461" s="23"/>
      <c r="B461" s="647"/>
      <c r="C461" s="23"/>
      <c r="D461" s="23"/>
      <c r="E461" s="23"/>
      <c r="F461" s="23"/>
      <c r="G461" s="647"/>
      <c r="I461" s="23"/>
    </row>
    <row r="462" spans="1:9" ht="12.75" customHeight="1" x14ac:dyDescent="0.2">
      <c r="A462" s="23"/>
      <c r="B462" s="647"/>
      <c r="C462" s="23"/>
      <c r="D462" s="23"/>
      <c r="E462" s="23"/>
      <c r="F462" s="23"/>
      <c r="G462" s="647"/>
      <c r="I462" s="23"/>
    </row>
    <row r="463" spans="1:9" ht="12.75" customHeight="1" x14ac:dyDescent="0.2">
      <c r="A463" s="23"/>
      <c r="B463" s="647"/>
      <c r="C463" s="23"/>
      <c r="D463" s="23"/>
      <c r="E463" s="23"/>
      <c r="F463" s="23"/>
      <c r="G463" s="647"/>
      <c r="I463" s="23"/>
    </row>
    <row r="464" spans="1:9" ht="12.75" customHeight="1" x14ac:dyDescent="0.2">
      <c r="A464" s="23"/>
      <c r="B464" s="647"/>
      <c r="C464" s="23"/>
      <c r="D464" s="23"/>
      <c r="E464" s="23"/>
      <c r="F464" s="23"/>
      <c r="G464" s="647"/>
      <c r="I464" s="23"/>
    </row>
    <row r="465" spans="1:9" ht="12.75" customHeight="1" x14ac:dyDescent="0.2">
      <c r="A465" s="23"/>
      <c r="B465" s="647"/>
      <c r="C465" s="23"/>
      <c r="D465" s="23"/>
      <c r="E465" s="23"/>
      <c r="F465" s="23"/>
      <c r="G465" s="647"/>
      <c r="I465" s="23"/>
    </row>
    <row r="466" spans="1:9" ht="12.75" customHeight="1" x14ac:dyDescent="0.2">
      <c r="A466" s="23"/>
      <c r="B466" s="647"/>
      <c r="C466" s="23"/>
      <c r="D466" s="23"/>
      <c r="E466" s="23"/>
      <c r="F466" s="23"/>
      <c r="G466" s="647"/>
      <c r="I466" s="23"/>
    </row>
    <row r="467" spans="1:9" ht="12.75" customHeight="1" x14ac:dyDescent="0.2">
      <c r="A467" s="23"/>
      <c r="B467" s="647"/>
      <c r="C467" s="23"/>
      <c r="D467" s="23"/>
      <c r="E467" s="23"/>
      <c r="F467" s="23"/>
      <c r="G467" s="647"/>
      <c r="I467" s="23"/>
    </row>
    <row r="468" spans="1:9" ht="12.75" customHeight="1" x14ac:dyDescent="0.2">
      <c r="A468" s="23"/>
      <c r="B468" s="647"/>
      <c r="C468" s="23"/>
      <c r="D468" s="23"/>
      <c r="E468" s="23"/>
      <c r="F468" s="23"/>
      <c r="G468" s="647"/>
      <c r="I468" s="23"/>
    </row>
    <row r="469" spans="1:9" ht="12.75" customHeight="1" x14ac:dyDescent="0.2">
      <c r="A469" s="23"/>
      <c r="B469" s="647"/>
      <c r="C469" s="23"/>
      <c r="D469" s="23"/>
      <c r="E469" s="23"/>
      <c r="F469" s="23"/>
      <c r="G469" s="647"/>
      <c r="I469" s="23"/>
    </row>
    <row r="470" spans="1:9" ht="12.75" customHeight="1" x14ac:dyDescent="0.2">
      <c r="A470" s="23"/>
      <c r="B470" s="647"/>
      <c r="C470" s="23"/>
      <c r="D470" s="23"/>
      <c r="E470" s="23"/>
      <c r="F470" s="23"/>
      <c r="G470" s="647"/>
      <c r="I470" s="23"/>
    </row>
    <row r="471" spans="1:9" ht="12.75" customHeight="1" x14ac:dyDescent="0.2">
      <c r="A471" s="23"/>
      <c r="B471" s="647"/>
      <c r="C471" s="23"/>
      <c r="D471" s="23"/>
      <c r="E471" s="23"/>
      <c r="F471" s="23"/>
      <c r="G471" s="647"/>
      <c r="I471" s="23"/>
    </row>
    <row r="472" spans="1:9" ht="12.75" customHeight="1" x14ac:dyDescent="0.2">
      <c r="A472" s="23"/>
      <c r="B472" s="647"/>
      <c r="C472" s="23"/>
      <c r="D472" s="23"/>
      <c r="E472" s="23"/>
      <c r="F472" s="23"/>
      <c r="G472" s="647"/>
      <c r="I472" s="23"/>
    </row>
    <row r="473" spans="1:9" ht="12.75" customHeight="1" x14ac:dyDescent="0.2">
      <c r="A473" s="23"/>
      <c r="B473" s="647"/>
      <c r="C473" s="23"/>
      <c r="D473" s="23"/>
      <c r="E473" s="23"/>
      <c r="F473" s="23"/>
      <c r="G473" s="647"/>
      <c r="I473" s="23"/>
    </row>
    <row r="474" spans="1:9" ht="12.75" customHeight="1" x14ac:dyDescent="0.2">
      <c r="A474" s="23"/>
      <c r="B474" s="647"/>
      <c r="C474" s="23"/>
      <c r="D474" s="23"/>
      <c r="E474" s="23"/>
      <c r="F474" s="23"/>
      <c r="G474" s="647"/>
      <c r="I474" s="23"/>
    </row>
    <row r="475" spans="1:9" ht="12.75" customHeight="1" x14ac:dyDescent="0.2">
      <c r="A475" s="23"/>
      <c r="B475" s="647"/>
      <c r="C475" s="23"/>
      <c r="D475" s="23"/>
      <c r="E475" s="23"/>
      <c r="F475" s="23"/>
      <c r="G475" s="647"/>
      <c r="I475" s="23"/>
    </row>
    <row r="476" spans="1:9" ht="12.75" customHeight="1" x14ac:dyDescent="0.2">
      <c r="A476" s="23"/>
      <c r="B476" s="647"/>
      <c r="C476" s="23"/>
      <c r="D476" s="23"/>
      <c r="E476" s="23"/>
      <c r="F476" s="23"/>
      <c r="G476" s="647"/>
      <c r="I476" s="23"/>
    </row>
    <row r="477" spans="1:9" ht="12.75" customHeight="1" x14ac:dyDescent="0.2">
      <c r="A477" s="23"/>
      <c r="B477" s="647"/>
      <c r="C477" s="23"/>
      <c r="D477" s="23"/>
      <c r="E477" s="23"/>
      <c r="F477" s="23"/>
      <c r="G477" s="647"/>
      <c r="I477" s="23"/>
    </row>
    <row r="478" spans="1:9" ht="12.75" customHeight="1" x14ac:dyDescent="0.2">
      <c r="A478" s="23"/>
      <c r="B478" s="647"/>
      <c r="C478" s="23"/>
      <c r="D478" s="23"/>
      <c r="E478" s="23"/>
      <c r="F478" s="23"/>
      <c r="G478" s="647"/>
      <c r="I478" s="23"/>
    </row>
    <row r="479" spans="1:9" ht="12.75" customHeight="1" x14ac:dyDescent="0.2">
      <c r="A479" s="23"/>
      <c r="B479" s="647"/>
      <c r="C479" s="23"/>
      <c r="D479" s="23"/>
      <c r="E479" s="23"/>
      <c r="F479" s="23"/>
      <c r="G479" s="647"/>
      <c r="I479" s="23"/>
    </row>
    <row r="480" spans="1:9" ht="12.75" customHeight="1" x14ac:dyDescent="0.2">
      <c r="A480" s="23"/>
      <c r="B480" s="647"/>
      <c r="C480" s="23"/>
      <c r="D480" s="23"/>
      <c r="E480" s="23"/>
      <c r="F480" s="23"/>
      <c r="G480" s="647"/>
      <c r="I480" s="23"/>
    </row>
    <row r="481" spans="1:9" ht="12.75" customHeight="1" x14ac:dyDescent="0.2">
      <c r="A481" s="23"/>
      <c r="B481" s="647"/>
      <c r="C481" s="23"/>
      <c r="D481" s="23"/>
      <c r="E481" s="23"/>
      <c r="F481" s="23"/>
      <c r="G481" s="647"/>
      <c r="I481" s="23"/>
    </row>
    <row r="482" spans="1:9" ht="12.75" customHeight="1" x14ac:dyDescent="0.2">
      <c r="A482" s="23"/>
      <c r="B482" s="647"/>
      <c r="C482" s="23"/>
      <c r="D482" s="23"/>
      <c r="E482" s="23"/>
      <c r="F482" s="23"/>
      <c r="G482" s="647"/>
      <c r="I482" s="23"/>
    </row>
    <row r="483" spans="1:9" ht="12.75" customHeight="1" x14ac:dyDescent="0.2">
      <c r="A483" s="23"/>
      <c r="B483" s="647"/>
      <c r="C483" s="23"/>
      <c r="D483" s="23"/>
      <c r="E483" s="23"/>
      <c r="F483" s="23"/>
      <c r="G483" s="647"/>
      <c r="I483" s="23"/>
    </row>
    <row r="484" spans="1:9" ht="12.75" customHeight="1" x14ac:dyDescent="0.2">
      <c r="A484" s="23"/>
      <c r="B484" s="647"/>
      <c r="C484" s="23"/>
      <c r="D484" s="23"/>
      <c r="E484" s="23"/>
      <c r="F484" s="23"/>
      <c r="G484" s="647"/>
      <c r="I484" s="23"/>
    </row>
    <row r="485" spans="1:9" ht="12.75" customHeight="1" x14ac:dyDescent="0.2">
      <c r="A485" s="23"/>
      <c r="B485" s="647"/>
      <c r="C485" s="23"/>
      <c r="D485" s="23"/>
      <c r="E485" s="23"/>
      <c r="F485" s="23"/>
      <c r="G485" s="647"/>
      <c r="I485" s="23"/>
    </row>
    <row r="486" spans="1:9" ht="12.75" customHeight="1" x14ac:dyDescent="0.2">
      <c r="A486" s="23"/>
      <c r="B486" s="647"/>
      <c r="C486" s="23"/>
      <c r="D486" s="23"/>
      <c r="E486" s="23"/>
      <c r="F486" s="23"/>
      <c r="G486" s="647"/>
      <c r="I486" s="23"/>
    </row>
    <row r="487" spans="1:9" ht="12.75" customHeight="1" x14ac:dyDescent="0.2">
      <c r="A487" s="23"/>
      <c r="B487" s="647"/>
      <c r="C487" s="23"/>
      <c r="D487" s="23"/>
      <c r="E487" s="23"/>
      <c r="F487" s="23"/>
      <c r="G487" s="647"/>
      <c r="I487" s="23"/>
    </row>
    <row r="488" spans="1:9" ht="12.75" customHeight="1" x14ac:dyDescent="0.2">
      <c r="A488" s="23"/>
      <c r="B488" s="647"/>
      <c r="C488" s="23"/>
      <c r="D488" s="23"/>
      <c r="E488" s="23"/>
      <c r="F488" s="23"/>
      <c r="G488" s="647"/>
      <c r="I488" s="23"/>
    </row>
    <row r="489" spans="1:9" ht="12.75" customHeight="1" x14ac:dyDescent="0.2">
      <c r="A489" s="23"/>
      <c r="B489" s="647"/>
      <c r="C489" s="23"/>
      <c r="D489" s="23"/>
      <c r="E489" s="23"/>
      <c r="F489" s="23"/>
      <c r="G489" s="647"/>
      <c r="I489" s="23"/>
    </row>
    <row r="490" spans="1:9" ht="12.75" customHeight="1" x14ac:dyDescent="0.2">
      <c r="A490" s="23"/>
      <c r="B490" s="647"/>
      <c r="C490" s="23"/>
      <c r="D490" s="23"/>
      <c r="E490" s="23"/>
      <c r="F490" s="23"/>
      <c r="G490" s="647"/>
      <c r="I490" s="23"/>
    </row>
    <row r="491" spans="1:9" ht="12.75" customHeight="1" x14ac:dyDescent="0.2">
      <c r="A491" s="23"/>
      <c r="B491" s="647"/>
      <c r="C491" s="23"/>
      <c r="D491" s="23"/>
      <c r="E491" s="23"/>
      <c r="F491" s="23"/>
      <c r="G491" s="647"/>
      <c r="I491" s="23"/>
    </row>
    <row r="492" spans="1:9" ht="12.75" customHeight="1" x14ac:dyDescent="0.2">
      <c r="A492" s="23"/>
      <c r="B492" s="647"/>
      <c r="C492" s="23"/>
      <c r="D492" s="23"/>
      <c r="E492" s="23"/>
      <c r="F492" s="23"/>
      <c r="G492" s="647"/>
      <c r="I492" s="23"/>
    </row>
    <row r="493" spans="1:9" ht="12.75" customHeight="1" x14ac:dyDescent="0.2">
      <c r="A493" s="23"/>
      <c r="B493" s="647"/>
      <c r="C493" s="23"/>
      <c r="D493" s="23"/>
      <c r="E493" s="23"/>
      <c r="F493" s="23"/>
      <c r="G493" s="647"/>
      <c r="I493" s="23"/>
    </row>
    <row r="494" spans="1:9" ht="12.75" customHeight="1" x14ac:dyDescent="0.2">
      <c r="A494" s="23"/>
      <c r="B494" s="647"/>
      <c r="C494" s="23"/>
      <c r="D494" s="23"/>
      <c r="E494" s="23"/>
      <c r="F494" s="23"/>
      <c r="G494" s="647"/>
      <c r="I494" s="23"/>
    </row>
    <row r="495" spans="1:9" ht="12.75" customHeight="1" x14ac:dyDescent="0.2">
      <c r="A495" s="23"/>
      <c r="B495" s="647"/>
      <c r="C495" s="23"/>
      <c r="D495" s="23"/>
      <c r="E495" s="23"/>
      <c r="F495" s="23"/>
      <c r="G495" s="647"/>
      <c r="I495" s="23"/>
    </row>
    <row r="496" spans="1:9" ht="12.75" customHeight="1" x14ac:dyDescent="0.2">
      <c r="A496" s="23"/>
      <c r="B496" s="647"/>
      <c r="C496" s="23"/>
      <c r="D496" s="23"/>
      <c r="E496" s="23"/>
      <c r="F496" s="23"/>
      <c r="G496" s="647"/>
      <c r="I496" s="23"/>
    </row>
    <row r="497" spans="1:9" ht="12.75" customHeight="1" x14ac:dyDescent="0.2">
      <c r="A497" s="23"/>
      <c r="B497" s="647"/>
      <c r="C497" s="23"/>
      <c r="D497" s="23"/>
      <c r="E497" s="23"/>
      <c r="F497" s="23"/>
      <c r="G497" s="647"/>
      <c r="I497" s="23"/>
    </row>
    <row r="498" spans="1:9" ht="12.75" customHeight="1" x14ac:dyDescent="0.2">
      <c r="A498" s="23"/>
      <c r="B498" s="647"/>
      <c r="C498" s="23"/>
      <c r="D498" s="23"/>
      <c r="E498" s="23"/>
      <c r="F498" s="23"/>
      <c r="G498" s="647"/>
      <c r="I498" s="23"/>
    </row>
    <row r="499" spans="1:9" ht="12.75" customHeight="1" x14ac:dyDescent="0.2">
      <c r="A499" s="23"/>
      <c r="B499" s="647"/>
      <c r="C499" s="23"/>
      <c r="D499" s="23"/>
      <c r="E499" s="23"/>
      <c r="F499" s="23"/>
      <c r="G499" s="647"/>
      <c r="I499" s="23"/>
    </row>
    <row r="500" spans="1:9" ht="12.75" customHeight="1" x14ac:dyDescent="0.2">
      <c r="A500" s="23"/>
      <c r="B500" s="647"/>
      <c r="C500" s="23"/>
      <c r="D500" s="23"/>
      <c r="E500" s="23"/>
      <c r="F500" s="23"/>
      <c r="G500" s="647"/>
      <c r="I500" s="23"/>
    </row>
    <row r="501" spans="1:9" ht="12.75" customHeight="1" x14ac:dyDescent="0.2">
      <c r="A501" s="23"/>
      <c r="B501" s="647"/>
      <c r="C501" s="23"/>
      <c r="D501" s="23"/>
      <c r="E501" s="23"/>
      <c r="F501" s="23"/>
      <c r="G501" s="647"/>
      <c r="I501" s="23"/>
    </row>
    <row r="502" spans="1:9" ht="12.75" customHeight="1" x14ac:dyDescent="0.2">
      <c r="A502" s="23"/>
      <c r="B502" s="647"/>
      <c r="C502" s="23"/>
      <c r="D502" s="23"/>
      <c r="E502" s="23"/>
      <c r="F502" s="23"/>
      <c r="G502" s="647"/>
      <c r="I502" s="23"/>
    </row>
    <row r="503" spans="1:9" ht="12.75" customHeight="1" x14ac:dyDescent="0.2">
      <c r="A503" s="23"/>
      <c r="B503" s="647"/>
      <c r="C503" s="23"/>
      <c r="D503" s="23"/>
      <c r="E503" s="23"/>
      <c r="F503" s="23"/>
      <c r="G503" s="647"/>
      <c r="I503" s="23"/>
    </row>
    <row r="504" spans="1:9" ht="12.75" customHeight="1" x14ac:dyDescent="0.2">
      <c r="A504" s="23"/>
      <c r="B504" s="647"/>
      <c r="C504" s="23"/>
      <c r="D504" s="23"/>
      <c r="E504" s="23"/>
      <c r="F504" s="23"/>
      <c r="G504" s="647"/>
      <c r="I504" s="23"/>
    </row>
    <row r="505" spans="1:9" ht="12.75" customHeight="1" x14ac:dyDescent="0.2">
      <c r="A505" s="23"/>
      <c r="B505" s="647"/>
      <c r="C505" s="23"/>
      <c r="D505" s="23"/>
      <c r="E505" s="23"/>
      <c r="F505" s="23"/>
      <c r="G505" s="647"/>
      <c r="I505" s="23"/>
    </row>
    <row r="506" spans="1:9" ht="12.75" customHeight="1" x14ac:dyDescent="0.2">
      <c r="A506" s="23"/>
      <c r="B506" s="647"/>
      <c r="C506" s="23"/>
      <c r="D506" s="23"/>
      <c r="E506" s="23"/>
      <c r="F506" s="23"/>
      <c r="G506" s="647"/>
      <c r="I506" s="23"/>
    </row>
    <row r="507" spans="1:9" ht="12.75" customHeight="1" x14ac:dyDescent="0.2">
      <c r="A507" s="23"/>
      <c r="B507" s="647"/>
      <c r="C507" s="23"/>
      <c r="D507" s="23"/>
      <c r="E507" s="23"/>
      <c r="F507" s="23"/>
      <c r="G507" s="647"/>
      <c r="I507" s="23"/>
    </row>
    <row r="508" spans="1:9" ht="12.75" customHeight="1" x14ac:dyDescent="0.2">
      <c r="A508" s="23"/>
      <c r="B508" s="647"/>
      <c r="C508" s="23"/>
      <c r="D508" s="23"/>
      <c r="E508" s="23"/>
      <c r="F508" s="23"/>
      <c r="G508" s="647"/>
      <c r="I508" s="23"/>
    </row>
    <row r="509" spans="1:9" ht="12.75" customHeight="1" x14ac:dyDescent="0.2">
      <c r="A509" s="23"/>
      <c r="B509" s="647"/>
      <c r="C509" s="23"/>
      <c r="D509" s="23"/>
      <c r="E509" s="23"/>
      <c r="F509" s="23"/>
      <c r="G509" s="647"/>
      <c r="I509" s="23"/>
    </row>
    <row r="510" spans="1:9" ht="12.75" customHeight="1" x14ac:dyDescent="0.2">
      <c r="A510" s="23"/>
      <c r="B510" s="647"/>
      <c r="C510" s="23"/>
      <c r="D510" s="23"/>
      <c r="E510" s="23"/>
      <c r="F510" s="23"/>
      <c r="G510" s="647"/>
      <c r="I510" s="23"/>
    </row>
    <row r="511" spans="1:9" ht="12.75" customHeight="1" x14ac:dyDescent="0.2">
      <c r="A511" s="23"/>
      <c r="B511" s="647"/>
      <c r="C511" s="23"/>
      <c r="D511" s="23"/>
      <c r="E511" s="23"/>
      <c r="F511" s="23"/>
      <c r="G511" s="647"/>
      <c r="I511" s="23"/>
    </row>
    <row r="512" spans="1:9" ht="12.75" customHeight="1" x14ac:dyDescent="0.2">
      <c r="A512" s="23"/>
      <c r="B512" s="647"/>
      <c r="C512" s="23"/>
      <c r="D512" s="23"/>
      <c r="E512" s="23"/>
      <c r="F512" s="23"/>
      <c r="G512" s="647"/>
      <c r="I512" s="23"/>
    </row>
    <row r="513" spans="1:9" ht="12.75" customHeight="1" x14ac:dyDescent="0.2">
      <c r="A513" s="23"/>
      <c r="B513" s="647"/>
      <c r="C513" s="23"/>
      <c r="D513" s="23"/>
      <c r="E513" s="23"/>
      <c r="F513" s="23"/>
      <c r="G513" s="647"/>
      <c r="I513" s="23"/>
    </row>
    <row r="514" spans="1:9" ht="12.75" customHeight="1" x14ac:dyDescent="0.2">
      <c r="A514" s="23"/>
      <c r="B514" s="647"/>
      <c r="C514" s="23"/>
      <c r="D514" s="23"/>
      <c r="E514" s="23"/>
      <c r="F514" s="23"/>
      <c r="G514" s="647"/>
      <c r="I514" s="23"/>
    </row>
    <row r="515" spans="1:9" ht="12.75" customHeight="1" x14ac:dyDescent="0.2">
      <c r="A515" s="23"/>
      <c r="B515" s="647"/>
      <c r="C515" s="23"/>
      <c r="D515" s="23"/>
      <c r="E515" s="23"/>
      <c r="F515" s="23"/>
      <c r="G515" s="647"/>
      <c r="I515" s="23"/>
    </row>
    <row r="516" spans="1:9" ht="12.75" customHeight="1" x14ac:dyDescent="0.2">
      <c r="A516" s="23"/>
      <c r="B516" s="647"/>
      <c r="C516" s="23"/>
      <c r="D516" s="23"/>
      <c r="E516" s="23"/>
      <c r="F516" s="23"/>
      <c r="G516" s="647"/>
      <c r="I516" s="23"/>
    </row>
    <row r="517" spans="1:9" ht="12.75" customHeight="1" x14ac:dyDescent="0.2">
      <c r="A517" s="23"/>
      <c r="B517" s="647"/>
      <c r="C517" s="23"/>
      <c r="D517" s="23"/>
      <c r="E517" s="23"/>
      <c r="F517" s="23"/>
      <c r="G517" s="647"/>
      <c r="I517" s="23"/>
    </row>
    <row r="518" spans="1:9" ht="12.75" customHeight="1" x14ac:dyDescent="0.2">
      <c r="A518" s="23"/>
      <c r="B518" s="647"/>
      <c r="C518" s="23"/>
      <c r="D518" s="23"/>
      <c r="E518" s="23"/>
      <c r="F518" s="23"/>
      <c r="G518" s="647"/>
      <c r="I518" s="23"/>
    </row>
    <row r="519" spans="1:9" ht="12.75" customHeight="1" x14ac:dyDescent="0.2">
      <c r="A519" s="23"/>
      <c r="B519" s="647"/>
      <c r="C519" s="23"/>
      <c r="D519" s="23"/>
      <c r="E519" s="23"/>
      <c r="F519" s="23"/>
      <c r="G519" s="647"/>
      <c r="I519" s="23"/>
    </row>
    <row r="520" spans="1:9" ht="12.75" customHeight="1" x14ac:dyDescent="0.2">
      <c r="A520" s="23"/>
      <c r="B520" s="647"/>
      <c r="C520" s="23"/>
      <c r="D520" s="23"/>
      <c r="E520" s="23"/>
      <c r="F520" s="23"/>
      <c r="G520" s="647"/>
      <c r="I520" s="23"/>
    </row>
    <row r="521" spans="1:9" ht="12.75" customHeight="1" x14ac:dyDescent="0.2">
      <c r="A521" s="23"/>
      <c r="B521" s="647"/>
      <c r="C521" s="23"/>
      <c r="D521" s="23"/>
      <c r="E521" s="23"/>
      <c r="F521" s="23"/>
      <c r="G521" s="647"/>
      <c r="I521" s="23"/>
    </row>
    <row r="522" spans="1:9" ht="12.75" customHeight="1" x14ac:dyDescent="0.2">
      <c r="A522" s="23"/>
      <c r="B522" s="647"/>
      <c r="C522" s="23"/>
      <c r="D522" s="23"/>
      <c r="E522" s="23"/>
      <c r="F522" s="23"/>
      <c r="G522" s="647"/>
      <c r="I522" s="23"/>
    </row>
    <row r="523" spans="1:9" ht="12.75" customHeight="1" x14ac:dyDescent="0.2">
      <c r="A523" s="23"/>
      <c r="B523" s="647"/>
      <c r="C523" s="23"/>
      <c r="D523" s="23"/>
      <c r="E523" s="23"/>
      <c r="F523" s="23"/>
      <c r="G523" s="647"/>
      <c r="I523" s="23"/>
    </row>
    <row r="524" spans="1:9" ht="12.75" customHeight="1" x14ac:dyDescent="0.2">
      <c r="A524" s="23"/>
      <c r="B524" s="647"/>
      <c r="C524" s="23"/>
      <c r="D524" s="23"/>
      <c r="E524" s="23"/>
      <c r="F524" s="23"/>
      <c r="G524" s="647"/>
      <c r="I524" s="23"/>
    </row>
    <row r="525" spans="1:9" ht="12.75" customHeight="1" x14ac:dyDescent="0.2">
      <c r="A525" s="23"/>
      <c r="B525" s="647"/>
      <c r="C525" s="23"/>
      <c r="D525" s="23"/>
      <c r="E525" s="23"/>
      <c r="F525" s="23"/>
      <c r="G525" s="647"/>
      <c r="I525" s="23"/>
    </row>
    <row r="526" spans="1:9" ht="12.75" customHeight="1" x14ac:dyDescent="0.2">
      <c r="A526" s="23"/>
      <c r="B526" s="647"/>
      <c r="C526" s="23"/>
      <c r="D526" s="23"/>
      <c r="E526" s="23"/>
      <c r="F526" s="23"/>
      <c r="G526" s="647"/>
      <c r="I526" s="23"/>
    </row>
    <row r="527" spans="1:9" ht="12.75" customHeight="1" x14ac:dyDescent="0.2">
      <c r="A527" s="23"/>
      <c r="B527" s="647"/>
      <c r="C527" s="23"/>
      <c r="D527" s="23"/>
      <c r="E527" s="23"/>
      <c r="F527" s="23"/>
      <c r="G527" s="647"/>
      <c r="I527" s="23"/>
    </row>
    <row r="528" spans="1:9" ht="12.75" customHeight="1" x14ac:dyDescent="0.2">
      <c r="A528" s="23"/>
      <c r="B528" s="647"/>
      <c r="C528" s="23"/>
      <c r="D528" s="23"/>
      <c r="E528" s="23"/>
      <c r="F528" s="23"/>
      <c r="G528" s="647"/>
      <c r="I528" s="23"/>
    </row>
    <row r="529" spans="1:9" ht="12.75" customHeight="1" x14ac:dyDescent="0.2">
      <c r="A529" s="23"/>
      <c r="B529" s="647"/>
      <c r="C529" s="23"/>
      <c r="D529" s="23"/>
      <c r="E529" s="23"/>
      <c r="F529" s="23"/>
      <c r="G529" s="647"/>
      <c r="I529" s="23"/>
    </row>
    <row r="530" spans="1:9" ht="12.75" customHeight="1" x14ac:dyDescent="0.2">
      <c r="A530" s="23"/>
      <c r="B530" s="647"/>
      <c r="C530" s="23"/>
      <c r="D530" s="23"/>
      <c r="E530" s="23"/>
      <c r="F530" s="23"/>
      <c r="G530" s="647"/>
      <c r="I530" s="23"/>
    </row>
    <row r="531" spans="1:9" ht="12.75" customHeight="1" x14ac:dyDescent="0.2">
      <c r="A531" s="23"/>
      <c r="B531" s="647"/>
      <c r="C531" s="23"/>
      <c r="D531" s="23"/>
      <c r="E531" s="23"/>
      <c r="F531" s="23"/>
      <c r="G531" s="647"/>
      <c r="I531" s="23"/>
    </row>
    <row r="532" spans="1:9" ht="12.75" customHeight="1" x14ac:dyDescent="0.2">
      <c r="A532" s="23"/>
      <c r="B532" s="647"/>
      <c r="C532" s="23"/>
      <c r="D532" s="23"/>
      <c r="E532" s="23"/>
      <c r="F532" s="23"/>
      <c r="G532" s="647"/>
      <c r="I532" s="23"/>
    </row>
    <row r="533" spans="1:9" ht="12.75" customHeight="1" x14ac:dyDescent="0.2">
      <c r="A533" s="23"/>
      <c r="B533" s="647"/>
      <c r="C533" s="23"/>
      <c r="D533" s="23"/>
      <c r="E533" s="23"/>
      <c r="F533" s="23"/>
      <c r="G533" s="647"/>
      <c r="I533" s="23"/>
    </row>
    <row r="534" spans="1:9" ht="12.75" customHeight="1" x14ac:dyDescent="0.2">
      <c r="A534" s="23"/>
      <c r="B534" s="647"/>
      <c r="C534" s="23"/>
      <c r="D534" s="23"/>
      <c r="E534" s="23"/>
      <c r="F534" s="23"/>
      <c r="G534" s="647"/>
      <c r="I534" s="23"/>
    </row>
    <row r="535" spans="1:9" ht="12.75" customHeight="1" x14ac:dyDescent="0.2">
      <c r="A535" s="23"/>
      <c r="B535" s="647"/>
      <c r="C535" s="23"/>
      <c r="D535" s="23"/>
      <c r="E535" s="23"/>
      <c r="F535" s="23"/>
      <c r="G535" s="647"/>
      <c r="I535" s="23"/>
    </row>
    <row r="536" spans="1:9" ht="12.75" customHeight="1" x14ac:dyDescent="0.2">
      <c r="A536" s="23"/>
      <c r="B536" s="647"/>
      <c r="C536" s="23"/>
      <c r="D536" s="23"/>
      <c r="E536" s="23"/>
      <c r="F536" s="23"/>
      <c r="G536" s="647"/>
      <c r="I536" s="23"/>
    </row>
    <row r="537" spans="1:9" ht="12.75" customHeight="1" x14ac:dyDescent="0.2">
      <c r="A537" s="23"/>
      <c r="B537" s="647"/>
      <c r="C537" s="23"/>
      <c r="D537" s="23"/>
      <c r="E537" s="23"/>
      <c r="F537" s="23"/>
      <c r="G537" s="647"/>
      <c r="I537" s="23"/>
    </row>
    <row r="538" spans="1:9" ht="12.75" customHeight="1" x14ac:dyDescent="0.2">
      <c r="A538" s="23"/>
      <c r="B538" s="647"/>
      <c r="C538" s="23"/>
      <c r="D538" s="23"/>
      <c r="E538" s="23"/>
      <c r="F538" s="23"/>
      <c r="G538" s="647"/>
      <c r="I538" s="23"/>
    </row>
    <row r="539" spans="1:9" ht="12.75" customHeight="1" x14ac:dyDescent="0.2">
      <c r="A539" s="23"/>
      <c r="B539" s="647"/>
      <c r="C539" s="23"/>
      <c r="D539" s="23"/>
      <c r="E539" s="23"/>
      <c r="F539" s="23"/>
      <c r="G539" s="647"/>
      <c r="I539" s="23"/>
    </row>
    <row r="540" spans="1:9" ht="12.75" customHeight="1" x14ac:dyDescent="0.2">
      <c r="A540" s="23"/>
      <c r="B540" s="647"/>
      <c r="C540" s="23"/>
      <c r="D540" s="23"/>
      <c r="E540" s="23"/>
      <c r="F540" s="23"/>
      <c r="G540" s="647"/>
      <c r="I540" s="23"/>
    </row>
    <row r="541" spans="1:9" ht="12.75" customHeight="1" x14ac:dyDescent="0.2">
      <c r="A541" s="23"/>
      <c r="B541" s="647"/>
      <c r="C541" s="23"/>
      <c r="D541" s="23"/>
      <c r="E541" s="23"/>
      <c r="F541" s="23"/>
      <c r="G541" s="647"/>
      <c r="I541" s="23"/>
    </row>
    <row r="542" spans="1:9" ht="12.75" customHeight="1" x14ac:dyDescent="0.2">
      <c r="A542" s="23"/>
      <c r="B542" s="647"/>
      <c r="C542" s="23"/>
      <c r="D542" s="23"/>
      <c r="E542" s="23"/>
      <c r="F542" s="23"/>
      <c r="G542" s="647"/>
      <c r="I542" s="23"/>
    </row>
    <row r="543" spans="1:9" ht="12.75" customHeight="1" x14ac:dyDescent="0.2">
      <c r="A543" s="23"/>
      <c r="B543" s="647"/>
      <c r="C543" s="23"/>
      <c r="D543" s="23"/>
      <c r="E543" s="23"/>
      <c r="F543" s="23"/>
      <c r="G543" s="647"/>
      <c r="I543" s="23"/>
    </row>
    <row r="544" spans="1:9" ht="12.75" customHeight="1" x14ac:dyDescent="0.2">
      <c r="A544" s="23"/>
      <c r="B544" s="647"/>
      <c r="C544" s="23"/>
      <c r="D544" s="23"/>
      <c r="E544" s="23"/>
      <c r="F544" s="23"/>
      <c r="G544" s="647"/>
      <c r="I544" s="23"/>
    </row>
    <row r="545" spans="1:9" ht="12.75" customHeight="1" x14ac:dyDescent="0.2">
      <c r="A545" s="23"/>
      <c r="B545" s="647"/>
      <c r="C545" s="23"/>
      <c r="D545" s="23"/>
      <c r="E545" s="23"/>
      <c r="F545" s="23"/>
      <c r="G545" s="647"/>
      <c r="I545" s="23"/>
    </row>
    <row r="546" spans="1:9" ht="12.75" customHeight="1" x14ac:dyDescent="0.2">
      <c r="A546" s="23"/>
      <c r="B546" s="647"/>
      <c r="C546" s="23"/>
      <c r="D546" s="23"/>
      <c r="E546" s="23"/>
      <c r="F546" s="23"/>
      <c r="G546" s="647"/>
      <c r="I546" s="23"/>
    </row>
    <row r="547" spans="1:9" ht="12.75" customHeight="1" x14ac:dyDescent="0.2">
      <c r="A547" s="23"/>
      <c r="B547" s="647"/>
      <c r="C547" s="23"/>
      <c r="D547" s="23"/>
      <c r="E547" s="23"/>
      <c r="F547" s="23"/>
      <c r="G547" s="647"/>
      <c r="I547" s="23"/>
    </row>
    <row r="548" spans="1:9" ht="12.75" customHeight="1" x14ac:dyDescent="0.2">
      <c r="A548" s="23"/>
      <c r="B548" s="647"/>
      <c r="C548" s="23"/>
      <c r="D548" s="23"/>
      <c r="E548" s="23"/>
      <c r="F548" s="23"/>
      <c r="G548" s="647"/>
      <c r="I548" s="23"/>
    </row>
    <row r="549" spans="1:9" ht="12.75" customHeight="1" x14ac:dyDescent="0.2">
      <c r="A549" s="23"/>
      <c r="B549" s="647"/>
      <c r="C549" s="23"/>
      <c r="D549" s="23"/>
      <c r="E549" s="23"/>
      <c r="F549" s="23"/>
      <c r="G549" s="647"/>
      <c r="I549" s="23"/>
    </row>
    <row r="550" spans="1:9" ht="12.75" customHeight="1" x14ac:dyDescent="0.2">
      <c r="A550" s="23"/>
      <c r="B550" s="647"/>
      <c r="C550" s="23"/>
      <c r="D550" s="23"/>
      <c r="E550" s="23"/>
      <c r="F550" s="23"/>
      <c r="G550" s="647"/>
      <c r="I550" s="23"/>
    </row>
    <row r="551" spans="1:9" ht="12.75" customHeight="1" x14ac:dyDescent="0.2">
      <c r="A551" s="23"/>
      <c r="B551" s="647"/>
      <c r="C551" s="23"/>
      <c r="D551" s="23"/>
      <c r="E551" s="23"/>
      <c r="F551" s="23"/>
      <c r="G551" s="647"/>
      <c r="I551" s="23"/>
    </row>
    <row r="552" spans="1:9" ht="12.75" customHeight="1" x14ac:dyDescent="0.2">
      <c r="A552" s="23"/>
      <c r="B552" s="647"/>
      <c r="C552" s="23"/>
      <c r="D552" s="23"/>
      <c r="E552" s="23"/>
      <c r="F552" s="23"/>
      <c r="G552" s="647"/>
      <c r="I552" s="23"/>
    </row>
    <row r="553" spans="1:9" ht="12.75" customHeight="1" x14ac:dyDescent="0.2">
      <c r="A553" s="23"/>
      <c r="B553" s="647"/>
      <c r="C553" s="23"/>
      <c r="D553" s="23"/>
      <c r="E553" s="23"/>
      <c r="F553" s="23"/>
      <c r="G553" s="647"/>
      <c r="I553" s="23"/>
    </row>
    <row r="554" spans="1:9" ht="12.75" customHeight="1" x14ac:dyDescent="0.2">
      <c r="A554" s="23"/>
      <c r="B554" s="647"/>
      <c r="C554" s="23"/>
      <c r="D554" s="23"/>
      <c r="E554" s="23"/>
      <c r="F554" s="23"/>
      <c r="G554" s="647"/>
      <c r="I554" s="23"/>
    </row>
    <row r="555" spans="1:9" ht="12.75" customHeight="1" x14ac:dyDescent="0.2">
      <c r="A555" s="23"/>
      <c r="B555" s="647"/>
      <c r="C555" s="23"/>
      <c r="D555" s="23"/>
      <c r="E555" s="23"/>
      <c r="F555" s="23"/>
      <c r="G555" s="647"/>
      <c r="I555" s="23"/>
    </row>
    <row r="556" spans="1:9" ht="12.75" customHeight="1" x14ac:dyDescent="0.2">
      <c r="A556" s="23"/>
      <c r="B556" s="647"/>
      <c r="C556" s="23"/>
      <c r="D556" s="23"/>
      <c r="E556" s="23"/>
      <c r="F556" s="23"/>
      <c r="G556" s="647"/>
      <c r="I556" s="23"/>
    </row>
    <row r="557" spans="1:9" ht="12.75" customHeight="1" x14ac:dyDescent="0.2">
      <c r="A557" s="23"/>
      <c r="B557" s="647"/>
      <c r="C557" s="23"/>
      <c r="D557" s="23"/>
      <c r="E557" s="23"/>
      <c r="F557" s="23"/>
      <c r="G557" s="647"/>
      <c r="I557" s="23"/>
    </row>
    <row r="558" spans="1:9" ht="12.75" customHeight="1" x14ac:dyDescent="0.2">
      <c r="A558" s="23"/>
      <c r="B558" s="647"/>
      <c r="C558" s="23"/>
      <c r="D558" s="23"/>
      <c r="E558" s="23"/>
      <c r="F558" s="23"/>
      <c r="G558" s="647"/>
      <c r="I558" s="23"/>
    </row>
    <row r="559" spans="1:9" ht="12.75" customHeight="1" x14ac:dyDescent="0.2">
      <c r="A559" s="23"/>
      <c r="B559" s="647"/>
      <c r="C559" s="23"/>
      <c r="D559" s="23"/>
      <c r="E559" s="23"/>
      <c r="F559" s="23"/>
      <c r="G559" s="647"/>
      <c r="I559" s="23"/>
    </row>
    <row r="560" spans="1:9" ht="12.75" customHeight="1" x14ac:dyDescent="0.2">
      <c r="A560" s="23"/>
      <c r="B560" s="647"/>
      <c r="C560" s="23"/>
      <c r="D560" s="23"/>
      <c r="E560" s="23"/>
      <c r="F560" s="23"/>
      <c r="G560" s="647"/>
      <c r="I560" s="23"/>
    </row>
    <row r="561" spans="1:9" ht="12.75" customHeight="1" x14ac:dyDescent="0.2">
      <c r="A561" s="23"/>
      <c r="B561" s="647"/>
      <c r="C561" s="23"/>
      <c r="D561" s="23"/>
      <c r="E561" s="23"/>
      <c r="F561" s="23"/>
      <c r="G561" s="647"/>
      <c r="I561" s="23"/>
    </row>
    <row r="562" spans="1:9" ht="12.75" customHeight="1" x14ac:dyDescent="0.2">
      <c r="A562" s="23"/>
      <c r="B562" s="647"/>
      <c r="C562" s="23"/>
      <c r="D562" s="23"/>
      <c r="E562" s="23"/>
      <c r="F562" s="23"/>
      <c r="G562" s="647"/>
      <c r="I562" s="23"/>
    </row>
    <row r="563" spans="1:9" ht="12.75" customHeight="1" x14ac:dyDescent="0.2">
      <c r="A563" s="23"/>
      <c r="B563" s="647"/>
      <c r="C563" s="23"/>
      <c r="D563" s="23"/>
      <c r="E563" s="23"/>
      <c r="F563" s="23"/>
      <c r="G563" s="647"/>
      <c r="I563" s="23"/>
    </row>
    <row r="564" spans="1:9" ht="12.75" customHeight="1" x14ac:dyDescent="0.2">
      <c r="A564" s="23"/>
      <c r="B564" s="647"/>
      <c r="C564" s="23"/>
      <c r="D564" s="23"/>
      <c r="E564" s="23"/>
      <c r="F564" s="23"/>
      <c r="G564" s="647"/>
      <c r="I564" s="23"/>
    </row>
    <row r="565" spans="1:9" ht="12.75" customHeight="1" x14ac:dyDescent="0.2">
      <c r="A565" s="23"/>
      <c r="B565" s="647"/>
      <c r="C565" s="23"/>
      <c r="D565" s="23"/>
      <c r="E565" s="23"/>
      <c r="F565" s="23"/>
      <c r="G565" s="647"/>
      <c r="I565" s="23"/>
    </row>
    <row r="566" spans="1:9" ht="12.75" customHeight="1" x14ac:dyDescent="0.2">
      <c r="A566" s="23"/>
      <c r="B566" s="647"/>
      <c r="C566" s="23"/>
      <c r="D566" s="23"/>
      <c r="E566" s="23"/>
      <c r="F566" s="23"/>
      <c r="G566" s="647"/>
      <c r="I566" s="23"/>
    </row>
    <row r="567" spans="1:9" ht="12.75" customHeight="1" x14ac:dyDescent="0.2">
      <c r="A567" s="23"/>
      <c r="B567" s="647"/>
      <c r="C567" s="23"/>
      <c r="D567" s="23"/>
      <c r="E567" s="23"/>
      <c r="F567" s="23"/>
      <c r="G567" s="647"/>
      <c r="I567" s="23"/>
    </row>
    <row r="568" spans="1:9" ht="12.75" customHeight="1" x14ac:dyDescent="0.2">
      <c r="A568" s="23"/>
      <c r="B568" s="647"/>
      <c r="C568" s="23"/>
      <c r="D568" s="23"/>
      <c r="E568" s="23"/>
      <c r="F568" s="23"/>
      <c r="G568" s="647"/>
      <c r="I568" s="23"/>
    </row>
    <row r="569" spans="1:9" ht="12.75" customHeight="1" x14ac:dyDescent="0.2">
      <c r="A569" s="23"/>
      <c r="B569" s="647"/>
      <c r="C569" s="23"/>
      <c r="D569" s="23"/>
      <c r="E569" s="23"/>
      <c r="F569" s="23"/>
      <c r="G569" s="647"/>
      <c r="I569" s="23"/>
    </row>
    <row r="570" spans="1:9" ht="12.75" customHeight="1" x14ac:dyDescent="0.2">
      <c r="A570" s="23"/>
      <c r="B570" s="647"/>
      <c r="C570" s="23"/>
      <c r="D570" s="23"/>
      <c r="E570" s="23"/>
      <c r="F570" s="23"/>
      <c r="G570" s="647"/>
      <c r="I570" s="23"/>
    </row>
    <row r="571" spans="1:9" ht="12.75" customHeight="1" x14ac:dyDescent="0.2">
      <c r="A571" s="23"/>
      <c r="B571" s="647"/>
      <c r="C571" s="23"/>
      <c r="D571" s="23"/>
      <c r="E571" s="23"/>
      <c r="F571" s="23"/>
      <c r="G571" s="647"/>
      <c r="I571" s="23"/>
    </row>
    <row r="572" spans="1:9" ht="12.75" customHeight="1" x14ac:dyDescent="0.2">
      <c r="A572" s="23"/>
      <c r="B572" s="647"/>
      <c r="C572" s="23"/>
      <c r="D572" s="23"/>
      <c r="E572" s="23"/>
      <c r="F572" s="23"/>
      <c r="G572" s="647"/>
      <c r="I572" s="23"/>
    </row>
    <row r="573" spans="1:9" ht="12.75" customHeight="1" x14ac:dyDescent="0.2">
      <c r="A573" s="23"/>
      <c r="B573" s="647"/>
      <c r="C573" s="23"/>
      <c r="D573" s="23"/>
      <c r="E573" s="23"/>
      <c r="F573" s="23"/>
      <c r="G573" s="647"/>
      <c r="I573" s="23"/>
    </row>
    <row r="574" spans="1:9" ht="12.75" customHeight="1" x14ac:dyDescent="0.2">
      <c r="A574" s="23"/>
      <c r="B574" s="647"/>
      <c r="C574" s="23"/>
      <c r="D574" s="23"/>
      <c r="E574" s="23"/>
      <c r="F574" s="23"/>
      <c r="G574" s="647"/>
      <c r="I574" s="23"/>
    </row>
    <row r="575" spans="1:9" ht="12.75" customHeight="1" x14ac:dyDescent="0.2">
      <c r="A575" s="23"/>
      <c r="B575" s="647"/>
      <c r="C575" s="23"/>
      <c r="D575" s="23"/>
      <c r="E575" s="23"/>
      <c r="F575" s="23"/>
      <c r="G575" s="647"/>
      <c r="I575" s="23"/>
    </row>
    <row r="576" spans="1:9" ht="12.75" customHeight="1" x14ac:dyDescent="0.2">
      <c r="A576" s="23"/>
      <c r="B576" s="647"/>
      <c r="C576" s="23"/>
      <c r="D576" s="23"/>
      <c r="E576" s="23"/>
      <c r="F576" s="23"/>
      <c r="G576" s="647"/>
      <c r="I576" s="23"/>
    </row>
    <row r="577" spans="1:9" ht="12.75" customHeight="1" x14ac:dyDescent="0.2">
      <c r="A577" s="23"/>
      <c r="B577" s="647"/>
      <c r="C577" s="23"/>
      <c r="D577" s="23"/>
      <c r="E577" s="23"/>
      <c r="F577" s="23"/>
      <c r="G577" s="647"/>
      <c r="I577" s="23"/>
    </row>
    <row r="578" spans="1:9" ht="12.75" customHeight="1" x14ac:dyDescent="0.2">
      <c r="A578" s="23"/>
      <c r="B578" s="647"/>
      <c r="C578" s="23"/>
      <c r="D578" s="23"/>
      <c r="E578" s="23"/>
      <c r="F578" s="23"/>
      <c r="G578" s="647"/>
      <c r="I578" s="23"/>
    </row>
    <row r="579" spans="1:9" ht="12.75" customHeight="1" x14ac:dyDescent="0.2">
      <c r="A579" s="23"/>
      <c r="B579" s="647"/>
      <c r="C579" s="23"/>
      <c r="D579" s="23"/>
      <c r="E579" s="23"/>
      <c r="F579" s="23"/>
      <c r="G579" s="647"/>
      <c r="I579" s="23"/>
    </row>
    <row r="580" spans="1:9" ht="12.75" customHeight="1" x14ac:dyDescent="0.2">
      <c r="A580" s="23"/>
      <c r="B580" s="647"/>
      <c r="C580" s="23"/>
      <c r="D580" s="23"/>
      <c r="E580" s="23"/>
      <c r="F580" s="23"/>
      <c r="G580" s="647"/>
      <c r="I580" s="23"/>
    </row>
    <row r="581" spans="1:9" ht="12.75" customHeight="1" x14ac:dyDescent="0.2">
      <c r="A581" s="23"/>
      <c r="B581" s="647"/>
      <c r="C581" s="23"/>
      <c r="D581" s="23"/>
      <c r="E581" s="23"/>
      <c r="F581" s="23"/>
      <c r="G581" s="647"/>
      <c r="I581" s="23"/>
    </row>
    <row r="582" spans="1:9" ht="12.75" customHeight="1" x14ac:dyDescent="0.2">
      <c r="A582" s="23"/>
      <c r="B582" s="647"/>
      <c r="C582" s="23"/>
      <c r="D582" s="23"/>
      <c r="E582" s="23"/>
      <c r="F582" s="23"/>
      <c r="G582" s="647"/>
      <c r="I582" s="23"/>
    </row>
    <row r="583" spans="1:9" ht="12.75" customHeight="1" x14ac:dyDescent="0.2">
      <c r="A583" s="23"/>
      <c r="B583" s="647"/>
      <c r="C583" s="23"/>
      <c r="D583" s="23"/>
      <c r="E583" s="23"/>
      <c r="F583" s="23"/>
      <c r="G583" s="647"/>
      <c r="I583" s="23"/>
    </row>
    <row r="584" spans="1:9" ht="12.75" customHeight="1" x14ac:dyDescent="0.2">
      <c r="A584" s="23"/>
      <c r="B584" s="647"/>
      <c r="C584" s="23"/>
      <c r="D584" s="23"/>
      <c r="E584" s="23"/>
      <c r="F584" s="23"/>
      <c r="G584" s="647"/>
      <c r="I584" s="23"/>
    </row>
    <row r="585" spans="1:9" ht="12.75" customHeight="1" x14ac:dyDescent="0.2">
      <c r="A585" s="23"/>
      <c r="B585" s="647"/>
      <c r="C585" s="23"/>
      <c r="D585" s="23"/>
      <c r="E585" s="23"/>
      <c r="F585" s="23"/>
      <c r="G585" s="647"/>
      <c r="I585" s="23"/>
    </row>
    <row r="586" spans="1:9" ht="12.75" customHeight="1" x14ac:dyDescent="0.2">
      <c r="A586" s="23"/>
      <c r="B586" s="647"/>
      <c r="C586" s="23"/>
      <c r="D586" s="23"/>
      <c r="E586" s="23"/>
      <c r="F586" s="23"/>
      <c r="G586" s="647"/>
      <c r="I586" s="23"/>
    </row>
    <row r="587" spans="1:9" ht="12.75" customHeight="1" x14ac:dyDescent="0.2">
      <c r="A587" s="23"/>
      <c r="B587" s="647"/>
      <c r="C587" s="23"/>
      <c r="D587" s="23"/>
      <c r="E587" s="23"/>
      <c r="F587" s="23"/>
      <c r="G587" s="647"/>
      <c r="I587" s="23"/>
    </row>
    <row r="588" spans="1:9" ht="12.75" customHeight="1" x14ac:dyDescent="0.2">
      <c r="A588" s="23"/>
      <c r="B588" s="647"/>
      <c r="C588" s="23"/>
      <c r="D588" s="23"/>
      <c r="E588" s="23"/>
      <c r="F588" s="23"/>
      <c r="G588" s="647"/>
      <c r="I588" s="23"/>
    </row>
    <row r="589" spans="1:9" ht="12.75" customHeight="1" x14ac:dyDescent="0.2">
      <c r="A589" s="23"/>
      <c r="B589" s="647"/>
      <c r="C589" s="23"/>
      <c r="D589" s="23"/>
      <c r="E589" s="23"/>
      <c r="F589" s="23"/>
      <c r="G589" s="647"/>
      <c r="I589" s="23"/>
    </row>
    <row r="590" spans="1:9" ht="12.75" customHeight="1" x14ac:dyDescent="0.2">
      <c r="A590" s="23"/>
      <c r="B590" s="647"/>
      <c r="C590" s="23"/>
      <c r="D590" s="23"/>
      <c r="E590" s="23"/>
      <c r="F590" s="23"/>
      <c r="G590" s="647"/>
      <c r="I590" s="23"/>
    </row>
    <row r="591" spans="1:9" ht="12.75" customHeight="1" x14ac:dyDescent="0.2">
      <c r="A591" s="23"/>
      <c r="B591" s="647"/>
      <c r="C591" s="23"/>
      <c r="D591" s="23"/>
      <c r="E591" s="23"/>
      <c r="F591" s="23"/>
      <c r="G591" s="647"/>
      <c r="I591" s="23"/>
    </row>
    <row r="592" spans="1:9" ht="12.75" customHeight="1" x14ac:dyDescent="0.2">
      <c r="A592" s="23"/>
      <c r="B592" s="647"/>
      <c r="C592" s="23"/>
      <c r="D592" s="23"/>
      <c r="E592" s="23"/>
      <c r="F592" s="23"/>
      <c r="G592" s="647"/>
      <c r="I592" s="23"/>
    </row>
    <row r="593" spans="1:9" ht="12.75" customHeight="1" x14ac:dyDescent="0.2">
      <c r="A593" s="23"/>
      <c r="B593" s="647"/>
      <c r="C593" s="23"/>
      <c r="D593" s="23"/>
      <c r="E593" s="23"/>
      <c r="F593" s="23"/>
      <c r="G593" s="647"/>
      <c r="I593" s="23"/>
    </row>
    <row r="594" spans="1:9" ht="12.75" customHeight="1" x14ac:dyDescent="0.2">
      <c r="A594" s="23"/>
      <c r="B594" s="647"/>
      <c r="C594" s="23"/>
      <c r="D594" s="23"/>
      <c r="E594" s="23"/>
      <c r="F594" s="23"/>
      <c r="G594" s="647"/>
      <c r="I594" s="23"/>
    </row>
    <row r="595" spans="1:9" ht="12.75" customHeight="1" x14ac:dyDescent="0.2">
      <c r="A595" s="23"/>
      <c r="B595" s="647"/>
      <c r="C595" s="23"/>
      <c r="D595" s="23"/>
      <c r="E595" s="23"/>
      <c r="F595" s="23"/>
      <c r="G595" s="647"/>
      <c r="I595" s="23"/>
    </row>
    <row r="596" spans="1:9" ht="12.75" customHeight="1" x14ac:dyDescent="0.2">
      <c r="A596" s="23"/>
      <c r="B596" s="647"/>
      <c r="C596" s="23"/>
      <c r="D596" s="23"/>
      <c r="E596" s="23"/>
      <c r="F596" s="23"/>
      <c r="G596" s="647"/>
      <c r="I596" s="23"/>
    </row>
    <row r="597" spans="1:9" ht="12.75" customHeight="1" x14ac:dyDescent="0.2">
      <c r="A597" s="23"/>
      <c r="B597" s="647"/>
      <c r="C597" s="23"/>
      <c r="D597" s="23"/>
      <c r="E597" s="23"/>
      <c r="F597" s="23"/>
      <c r="G597" s="647"/>
      <c r="I597" s="23"/>
    </row>
    <row r="598" spans="1:9" ht="12.75" customHeight="1" x14ac:dyDescent="0.2">
      <c r="A598" s="23"/>
      <c r="B598" s="647"/>
      <c r="C598" s="23"/>
      <c r="D598" s="23"/>
      <c r="E598" s="23"/>
      <c r="F598" s="23"/>
      <c r="G598" s="647"/>
      <c r="I598" s="23"/>
    </row>
    <row r="599" spans="1:9" ht="12.75" customHeight="1" x14ac:dyDescent="0.2">
      <c r="A599" s="23"/>
      <c r="B599" s="647"/>
      <c r="C599" s="23"/>
      <c r="D599" s="23"/>
      <c r="E599" s="23"/>
      <c r="F599" s="23"/>
      <c r="G599" s="647"/>
      <c r="I599" s="23"/>
    </row>
    <row r="600" spans="1:9" ht="12.75" customHeight="1" x14ac:dyDescent="0.2">
      <c r="A600" s="23"/>
      <c r="B600" s="647"/>
      <c r="C600" s="23"/>
      <c r="D600" s="23"/>
      <c r="E600" s="23"/>
      <c r="F600" s="23"/>
      <c r="G600" s="647"/>
      <c r="I600" s="23"/>
    </row>
    <row r="601" spans="1:9" ht="12.75" customHeight="1" x14ac:dyDescent="0.2">
      <c r="A601" s="23"/>
      <c r="B601" s="647"/>
      <c r="C601" s="23"/>
      <c r="D601" s="23"/>
      <c r="E601" s="23"/>
      <c r="F601" s="23"/>
      <c r="G601" s="647"/>
      <c r="I601" s="23"/>
    </row>
    <row r="602" spans="1:9" ht="12.75" customHeight="1" x14ac:dyDescent="0.2">
      <c r="A602" s="23"/>
      <c r="B602" s="647"/>
      <c r="C602" s="23"/>
      <c r="D602" s="23"/>
      <c r="E602" s="23"/>
      <c r="F602" s="23"/>
      <c r="G602" s="647"/>
      <c r="I602" s="23"/>
    </row>
    <row r="603" spans="1:9" ht="12.75" customHeight="1" x14ac:dyDescent="0.2">
      <c r="A603" s="23"/>
      <c r="B603" s="647"/>
      <c r="C603" s="23"/>
      <c r="D603" s="23"/>
      <c r="E603" s="23"/>
      <c r="F603" s="23"/>
      <c r="G603" s="647"/>
      <c r="I603" s="23"/>
    </row>
    <row r="604" spans="1:9" ht="12.75" customHeight="1" x14ac:dyDescent="0.2">
      <c r="A604" s="23"/>
      <c r="B604" s="647"/>
      <c r="C604" s="23"/>
      <c r="D604" s="23"/>
      <c r="E604" s="23"/>
      <c r="F604" s="23"/>
      <c r="G604" s="647"/>
      <c r="I604" s="23"/>
    </row>
    <row r="605" spans="1:9" ht="12.75" customHeight="1" x14ac:dyDescent="0.2">
      <c r="A605" s="23"/>
      <c r="B605" s="647"/>
      <c r="C605" s="23"/>
      <c r="D605" s="23"/>
      <c r="E605" s="23"/>
      <c r="F605" s="23"/>
      <c r="G605" s="647"/>
      <c r="I605" s="23"/>
    </row>
    <row r="606" spans="1:9" ht="12.75" customHeight="1" x14ac:dyDescent="0.2">
      <c r="A606" s="23"/>
      <c r="B606" s="647"/>
      <c r="C606" s="23"/>
      <c r="D606" s="23"/>
      <c r="E606" s="23"/>
      <c r="F606" s="23"/>
      <c r="G606" s="647"/>
      <c r="I606" s="23"/>
    </row>
    <row r="607" spans="1:9" ht="12.75" customHeight="1" x14ac:dyDescent="0.2">
      <c r="A607" s="23"/>
      <c r="B607" s="647"/>
      <c r="C607" s="23"/>
      <c r="D607" s="23"/>
      <c r="E607" s="23"/>
      <c r="F607" s="23"/>
      <c r="G607" s="647"/>
      <c r="I607" s="23"/>
    </row>
    <row r="608" spans="1:9" ht="12.75" customHeight="1" x14ac:dyDescent="0.2">
      <c r="A608" s="23"/>
      <c r="B608" s="647"/>
      <c r="C608" s="23"/>
      <c r="D608" s="23"/>
      <c r="E608" s="23"/>
      <c r="F608" s="23"/>
      <c r="G608" s="647"/>
      <c r="I608" s="23"/>
    </row>
    <row r="609" spans="1:9" ht="12.75" customHeight="1" x14ac:dyDescent="0.2">
      <c r="A609" s="23"/>
      <c r="B609" s="647"/>
      <c r="C609" s="23"/>
      <c r="D609" s="23"/>
      <c r="E609" s="23"/>
      <c r="F609" s="23"/>
      <c r="G609" s="647"/>
      <c r="I609" s="23"/>
    </row>
    <row r="610" spans="1:9" ht="12.75" customHeight="1" x14ac:dyDescent="0.2">
      <c r="A610" s="23"/>
      <c r="B610" s="647"/>
      <c r="C610" s="23"/>
      <c r="D610" s="23"/>
      <c r="E610" s="23"/>
      <c r="F610" s="23"/>
      <c r="G610" s="647"/>
      <c r="I610" s="23"/>
    </row>
    <row r="611" spans="1:9" ht="12.75" customHeight="1" x14ac:dyDescent="0.2">
      <c r="A611" s="23"/>
      <c r="B611" s="647"/>
      <c r="C611" s="23"/>
      <c r="D611" s="23"/>
      <c r="E611" s="23"/>
      <c r="F611" s="23"/>
      <c r="G611" s="647"/>
      <c r="I611" s="23"/>
    </row>
    <row r="612" spans="1:9" ht="12.75" customHeight="1" x14ac:dyDescent="0.2">
      <c r="A612" s="23"/>
      <c r="B612" s="647"/>
      <c r="C612" s="23"/>
      <c r="D612" s="23"/>
      <c r="E612" s="23"/>
      <c r="F612" s="23"/>
      <c r="G612" s="647"/>
      <c r="I612" s="23"/>
    </row>
    <row r="613" spans="1:9" ht="12.75" customHeight="1" x14ac:dyDescent="0.2">
      <c r="A613" s="23"/>
      <c r="B613" s="647"/>
      <c r="C613" s="23"/>
      <c r="D613" s="23"/>
      <c r="E613" s="23"/>
      <c r="F613" s="23"/>
      <c r="G613" s="647"/>
      <c r="I613" s="23"/>
    </row>
    <row r="614" spans="1:9" ht="12.75" customHeight="1" x14ac:dyDescent="0.2">
      <c r="A614" s="23"/>
      <c r="B614" s="647"/>
      <c r="C614" s="23"/>
      <c r="D614" s="23"/>
      <c r="E614" s="23"/>
      <c r="F614" s="23"/>
      <c r="G614" s="647"/>
      <c r="I614" s="23"/>
    </row>
    <row r="615" spans="1:9" ht="12.75" customHeight="1" x14ac:dyDescent="0.2">
      <c r="A615" s="23"/>
      <c r="B615" s="647"/>
      <c r="C615" s="23"/>
      <c r="D615" s="23"/>
      <c r="E615" s="23"/>
      <c r="F615" s="23"/>
      <c r="G615" s="647"/>
      <c r="I615" s="23"/>
    </row>
    <row r="616" spans="1:9" ht="12.75" customHeight="1" x14ac:dyDescent="0.2">
      <c r="A616" s="23"/>
      <c r="B616" s="647"/>
      <c r="C616" s="23"/>
      <c r="D616" s="23"/>
      <c r="E616" s="23"/>
      <c r="F616" s="23"/>
      <c r="G616" s="647"/>
      <c r="I616" s="23"/>
    </row>
    <row r="617" spans="1:9" ht="12.75" customHeight="1" x14ac:dyDescent="0.2">
      <c r="A617" s="23"/>
      <c r="B617" s="647"/>
      <c r="C617" s="23"/>
      <c r="D617" s="23"/>
      <c r="E617" s="23"/>
      <c r="F617" s="23"/>
      <c r="G617" s="647"/>
      <c r="I617" s="23"/>
    </row>
    <row r="618" spans="1:9" ht="12.75" customHeight="1" x14ac:dyDescent="0.2">
      <c r="A618" s="23"/>
      <c r="B618" s="647"/>
      <c r="C618" s="23"/>
      <c r="D618" s="23"/>
      <c r="E618" s="23"/>
      <c r="F618" s="23"/>
      <c r="G618" s="647"/>
      <c r="I618" s="23"/>
    </row>
    <row r="619" spans="1:9" ht="12.75" customHeight="1" x14ac:dyDescent="0.2">
      <c r="A619" s="23"/>
      <c r="B619" s="647"/>
      <c r="C619" s="23"/>
      <c r="D619" s="23"/>
      <c r="E619" s="23"/>
      <c r="F619" s="23"/>
      <c r="G619" s="647"/>
      <c r="I619" s="23"/>
    </row>
    <row r="620" spans="1:9" ht="12.75" customHeight="1" x14ac:dyDescent="0.2">
      <c r="A620" s="23"/>
      <c r="B620" s="647"/>
      <c r="C620" s="23"/>
      <c r="D620" s="23"/>
      <c r="E620" s="23"/>
      <c r="F620" s="23"/>
      <c r="G620" s="647"/>
      <c r="I620" s="23"/>
    </row>
    <row r="621" spans="1:9" ht="12.75" customHeight="1" x14ac:dyDescent="0.2">
      <c r="A621" s="23"/>
      <c r="B621" s="647"/>
      <c r="C621" s="23"/>
      <c r="D621" s="23"/>
      <c r="E621" s="23"/>
      <c r="F621" s="23"/>
      <c r="G621" s="647"/>
      <c r="I621" s="23"/>
    </row>
    <row r="622" spans="1:9" ht="12.75" customHeight="1" x14ac:dyDescent="0.2">
      <c r="A622" s="23"/>
      <c r="B622" s="647"/>
      <c r="C622" s="23"/>
      <c r="D622" s="23"/>
      <c r="E622" s="23"/>
      <c r="F622" s="23"/>
      <c r="G622" s="647"/>
      <c r="I622" s="23"/>
    </row>
    <row r="623" spans="1:9" ht="12.75" customHeight="1" x14ac:dyDescent="0.2">
      <c r="A623" s="23"/>
      <c r="B623" s="647"/>
      <c r="C623" s="23"/>
      <c r="D623" s="23"/>
      <c r="E623" s="23"/>
      <c r="F623" s="23"/>
      <c r="G623" s="647"/>
      <c r="I623" s="23"/>
    </row>
    <row r="624" spans="1:9" ht="12.75" customHeight="1" x14ac:dyDescent="0.2">
      <c r="A624" s="23"/>
      <c r="B624" s="647"/>
      <c r="C624" s="23"/>
      <c r="D624" s="23"/>
      <c r="E624" s="23"/>
      <c r="F624" s="23"/>
      <c r="G624" s="647"/>
      <c r="I624" s="23"/>
    </row>
    <row r="625" spans="1:9" ht="12.75" customHeight="1" x14ac:dyDescent="0.2">
      <c r="A625" s="23"/>
      <c r="B625" s="647"/>
      <c r="C625" s="23"/>
      <c r="D625" s="23"/>
      <c r="E625" s="23"/>
      <c r="F625" s="23"/>
      <c r="G625" s="647"/>
      <c r="I625" s="23"/>
    </row>
    <row r="626" spans="1:9" ht="12.75" customHeight="1" x14ac:dyDescent="0.2">
      <c r="A626" s="23"/>
      <c r="B626" s="647"/>
      <c r="C626" s="23"/>
      <c r="D626" s="23"/>
      <c r="E626" s="23"/>
      <c r="F626" s="23"/>
      <c r="G626" s="647"/>
      <c r="I626" s="23"/>
    </row>
    <row r="627" spans="1:9" ht="12.75" customHeight="1" x14ac:dyDescent="0.2">
      <c r="A627" s="23"/>
      <c r="B627" s="647"/>
      <c r="C627" s="23"/>
      <c r="D627" s="23"/>
      <c r="E627" s="23"/>
      <c r="F627" s="23"/>
      <c r="G627" s="647"/>
      <c r="I627" s="23"/>
    </row>
    <row r="628" spans="1:9" ht="12.75" customHeight="1" x14ac:dyDescent="0.2">
      <c r="A628" s="23"/>
      <c r="B628" s="647"/>
      <c r="C628" s="23"/>
      <c r="D628" s="23"/>
      <c r="E628" s="23"/>
      <c r="F628" s="23"/>
      <c r="G628" s="647"/>
      <c r="I628" s="23"/>
    </row>
    <row r="629" spans="1:9" ht="12.75" customHeight="1" x14ac:dyDescent="0.2">
      <c r="A629" s="23"/>
      <c r="B629" s="647"/>
      <c r="C629" s="23"/>
      <c r="D629" s="23"/>
      <c r="E629" s="23"/>
      <c r="F629" s="23"/>
      <c r="G629" s="647"/>
      <c r="I629" s="23"/>
    </row>
    <row r="630" spans="1:9" ht="12.75" customHeight="1" x14ac:dyDescent="0.2">
      <c r="A630" s="23"/>
      <c r="B630" s="647"/>
      <c r="C630" s="23"/>
      <c r="D630" s="23"/>
      <c r="E630" s="23"/>
      <c r="F630" s="23"/>
      <c r="G630" s="647"/>
      <c r="I630" s="23"/>
    </row>
    <row r="631" spans="1:9" ht="12.75" customHeight="1" x14ac:dyDescent="0.2">
      <c r="A631" s="23"/>
      <c r="B631" s="647"/>
      <c r="C631" s="23"/>
      <c r="D631" s="23"/>
      <c r="E631" s="23"/>
      <c r="F631" s="23"/>
      <c r="G631" s="647"/>
      <c r="I631" s="23"/>
    </row>
    <row r="632" spans="1:9" ht="12.75" customHeight="1" x14ac:dyDescent="0.2">
      <c r="A632" s="23"/>
      <c r="B632" s="647"/>
      <c r="C632" s="23"/>
      <c r="D632" s="23"/>
      <c r="E632" s="23"/>
      <c r="F632" s="23"/>
      <c r="G632" s="647"/>
      <c r="I632" s="23"/>
    </row>
    <row r="633" spans="1:9" ht="12.75" customHeight="1" x14ac:dyDescent="0.2">
      <c r="A633" s="23"/>
      <c r="B633" s="647"/>
      <c r="C633" s="23"/>
      <c r="D633" s="23"/>
      <c r="E633" s="23"/>
      <c r="F633" s="23"/>
      <c r="G633" s="647"/>
      <c r="I633" s="23"/>
    </row>
    <row r="634" spans="1:9" ht="12.75" customHeight="1" x14ac:dyDescent="0.2">
      <c r="A634" s="23"/>
      <c r="B634" s="647"/>
      <c r="C634" s="23"/>
      <c r="D634" s="23"/>
      <c r="E634" s="23"/>
      <c r="F634" s="23"/>
      <c r="G634" s="647"/>
      <c r="I634" s="23"/>
    </row>
    <row r="635" spans="1:9" ht="12.75" customHeight="1" x14ac:dyDescent="0.2">
      <c r="A635" s="23"/>
      <c r="B635" s="647"/>
      <c r="C635" s="23"/>
      <c r="D635" s="23"/>
      <c r="E635" s="23"/>
      <c r="F635" s="23"/>
      <c r="G635" s="647"/>
      <c r="I635" s="23"/>
    </row>
    <row r="636" spans="1:9" ht="12.75" customHeight="1" x14ac:dyDescent="0.2">
      <c r="A636" s="23"/>
      <c r="B636" s="647"/>
      <c r="C636" s="23"/>
      <c r="D636" s="23"/>
      <c r="E636" s="23"/>
      <c r="F636" s="23"/>
      <c r="G636" s="647"/>
      <c r="I636" s="23"/>
    </row>
    <row r="637" spans="1:9" ht="12.75" customHeight="1" x14ac:dyDescent="0.2">
      <c r="A637" s="23"/>
      <c r="B637" s="647"/>
      <c r="C637" s="23"/>
      <c r="D637" s="23"/>
      <c r="E637" s="23"/>
      <c r="F637" s="23"/>
      <c r="G637" s="647"/>
      <c r="I637" s="23"/>
    </row>
    <row r="638" spans="1:9" ht="12.75" customHeight="1" x14ac:dyDescent="0.2">
      <c r="A638" s="23"/>
      <c r="B638" s="647"/>
      <c r="C638" s="23"/>
      <c r="D638" s="23"/>
      <c r="E638" s="23"/>
      <c r="F638" s="23"/>
      <c r="G638" s="647"/>
      <c r="I638" s="23"/>
    </row>
    <row r="639" spans="1:9" ht="12.75" customHeight="1" x14ac:dyDescent="0.2">
      <c r="A639" s="23"/>
      <c r="B639" s="647"/>
      <c r="C639" s="23"/>
      <c r="D639" s="23"/>
      <c r="E639" s="23"/>
      <c r="F639" s="23"/>
      <c r="G639" s="647"/>
      <c r="I639" s="23"/>
    </row>
    <row r="640" spans="1:9" ht="12.75" customHeight="1" x14ac:dyDescent="0.2">
      <c r="A640" s="23"/>
      <c r="B640" s="647"/>
      <c r="C640" s="23"/>
      <c r="D640" s="23"/>
      <c r="E640" s="23"/>
      <c r="F640" s="23"/>
      <c r="G640" s="647"/>
      <c r="I640" s="23"/>
    </row>
    <row r="641" spans="1:9" ht="12.75" customHeight="1" x14ac:dyDescent="0.2">
      <c r="A641" s="23"/>
      <c r="B641" s="647"/>
      <c r="C641" s="23"/>
      <c r="D641" s="23"/>
      <c r="E641" s="23"/>
      <c r="F641" s="23"/>
      <c r="G641" s="647"/>
      <c r="I641" s="23"/>
    </row>
    <row r="642" spans="1:9" ht="12.75" customHeight="1" x14ac:dyDescent="0.2">
      <c r="A642" s="23"/>
      <c r="B642" s="647"/>
      <c r="C642" s="23"/>
      <c r="D642" s="23"/>
      <c r="E642" s="23"/>
      <c r="F642" s="23"/>
      <c r="G642" s="647"/>
      <c r="I642" s="23"/>
    </row>
    <row r="643" spans="1:9" ht="12.75" customHeight="1" x14ac:dyDescent="0.2">
      <c r="A643" s="23"/>
      <c r="B643" s="647"/>
      <c r="C643" s="23"/>
      <c r="D643" s="23"/>
      <c r="E643" s="23"/>
      <c r="F643" s="23"/>
      <c r="G643" s="647"/>
      <c r="I643" s="23"/>
    </row>
    <row r="644" spans="1:9" ht="12.75" customHeight="1" x14ac:dyDescent="0.2">
      <c r="A644" s="23"/>
      <c r="B644" s="647"/>
      <c r="C644" s="23"/>
      <c r="D644" s="23"/>
      <c r="E644" s="23"/>
      <c r="F644" s="23"/>
      <c r="G644" s="647"/>
      <c r="I644" s="23"/>
    </row>
    <row r="645" spans="1:9" ht="12.75" customHeight="1" x14ac:dyDescent="0.2">
      <c r="A645" s="23"/>
      <c r="B645" s="647"/>
      <c r="C645" s="23"/>
      <c r="D645" s="23"/>
      <c r="E645" s="23"/>
      <c r="F645" s="23"/>
      <c r="G645" s="647"/>
      <c r="I645" s="23"/>
    </row>
    <row r="646" spans="1:9" ht="12.75" customHeight="1" x14ac:dyDescent="0.2">
      <c r="A646" s="23"/>
      <c r="B646" s="647"/>
      <c r="C646" s="23"/>
      <c r="D646" s="23"/>
      <c r="E646" s="23"/>
      <c r="F646" s="23"/>
      <c r="G646" s="647"/>
      <c r="I646" s="23"/>
    </row>
    <row r="647" spans="1:9" ht="12.75" customHeight="1" x14ac:dyDescent="0.2">
      <c r="A647" s="23"/>
      <c r="B647" s="647"/>
      <c r="C647" s="23"/>
      <c r="D647" s="23"/>
      <c r="E647" s="23"/>
      <c r="F647" s="23"/>
      <c r="G647" s="647"/>
      <c r="I647" s="23"/>
    </row>
    <row r="648" spans="1:9" ht="12.75" customHeight="1" x14ac:dyDescent="0.2">
      <c r="A648" s="23"/>
      <c r="B648" s="647"/>
      <c r="C648" s="23"/>
      <c r="D648" s="23"/>
      <c r="E648" s="23"/>
      <c r="F648" s="23"/>
      <c r="G648" s="647"/>
      <c r="I648" s="23"/>
    </row>
    <row r="649" spans="1:9" ht="12.75" customHeight="1" x14ac:dyDescent="0.2">
      <c r="A649" s="23"/>
      <c r="B649" s="647"/>
      <c r="C649" s="23"/>
      <c r="D649" s="23"/>
      <c r="E649" s="23"/>
      <c r="F649" s="23"/>
      <c r="G649" s="647"/>
      <c r="I649" s="23"/>
    </row>
    <row r="650" spans="1:9" ht="12.75" customHeight="1" x14ac:dyDescent="0.2">
      <c r="A650" s="23"/>
      <c r="B650" s="647"/>
      <c r="C650" s="23"/>
      <c r="D650" s="23"/>
      <c r="E650" s="23"/>
      <c r="F650" s="23"/>
      <c r="G650" s="647"/>
      <c r="I650" s="23"/>
    </row>
    <row r="651" spans="1:9" ht="12.75" customHeight="1" x14ac:dyDescent="0.2">
      <c r="A651" s="23"/>
      <c r="B651" s="647"/>
      <c r="C651" s="23"/>
      <c r="D651" s="23"/>
      <c r="E651" s="23"/>
      <c r="F651" s="23"/>
      <c r="G651" s="647"/>
      <c r="I651" s="23"/>
    </row>
    <row r="652" spans="1:9" ht="12.75" customHeight="1" x14ac:dyDescent="0.2">
      <c r="A652" s="23"/>
      <c r="B652" s="647"/>
      <c r="C652" s="23"/>
      <c r="D652" s="23"/>
      <c r="E652" s="23"/>
      <c r="F652" s="23"/>
      <c r="G652" s="647"/>
      <c r="I652" s="23"/>
    </row>
    <row r="653" spans="1:9" ht="12.75" customHeight="1" x14ac:dyDescent="0.2">
      <c r="A653" s="23"/>
      <c r="B653" s="647"/>
      <c r="C653" s="23"/>
      <c r="D653" s="23"/>
      <c r="E653" s="23"/>
      <c r="F653" s="23"/>
      <c r="G653" s="647"/>
      <c r="I653" s="23"/>
    </row>
    <row r="654" spans="1:9" ht="12.75" customHeight="1" x14ac:dyDescent="0.2">
      <c r="A654" s="23"/>
      <c r="B654" s="647"/>
      <c r="C654" s="23"/>
      <c r="D654" s="23"/>
      <c r="E654" s="23"/>
      <c r="F654" s="23"/>
      <c r="G654" s="647"/>
      <c r="I654" s="23"/>
    </row>
    <row r="655" spans="1:9" ht="12.75" customHeight="1" x14ac:dyDescent="0.2">
      <c r="A655" s="23"/>
      <c r="B655" s="647"/>
      <c r="C655" s="23"/>
      <c r="D655" s="23"/>
      <c r="E655" s="23"/>
      <c r="F655" s="23"/>
      <c r="G655" s="647"/>
      <c r="I655" s="23"/>
    </row>
    <row r="656" spans="1:9" ht="12.75" customHeight="1" x14ac:dyDescent="0.2">
      <c r="A656" s="23"/>
      <c r="B656" s="647"/>
      <c r="C656" s="23"/>
      <c r="D656" s="23"/>
      <c r="E656" s="23"/>
      <c r="F656" s="23"/>
      <c r="G656" s="647"/>
      <c r="I656" s="23"/>
    </row>
    <row r="657" spans="1:9" ht="12.75" customHeight="1" x14ac:dyDescent="0.2">
      <c r="A657" s="23"/>
      <c r="B657" s="647"/>
      <c r="C657" s="23"/>
      <c r="D657" s="23"/>
      <c r="E657" s="23"/>
      <c r="F657" s="23"/>
      <c r="G657" s="647"/>
      <c r="I657" s="23"/>
    </row>
    <row r="658" spans="1:9" ht="12.75" customHeight="1" x14ac:dyDescent="0.2">
      <c r="A658" s="23"/>
      <c r="B658" s="647"/>
      <c r="C658" s="23"/>
      <c r="D658" s="23"/>
      <c r="E658" s="23"/>
      <c r="F658" s="23"/>
      <c r="G658" s="647"/>
      <c r="I658" s="23"/>
    </row>
    <row r="659" spans="1:9" ht="12.75" customHeight="1" x14ac:dyDescent="0.2">
      <c r="A659" s="23"/>
      <c r="B659" s="647"/>
      <c r="C659" s="23"/>
      <c r="D659" s="23"/>
      <c r="E659" s="23"/>
      <c r="F659" s="23"/>
      <c r="G659" s="647"/>
      <c r="I659" s="23"/>
    </row>
    <row r="660" spans="1:9" ht="12.75" customHeight="1" x14ac:dyDescent="0.2">
      <c r="A660" s="23"/>
      <c r="B660" s="647"/>
      <c r="C660" s="23"/>
      <c r="D660" s="23"/>
      <c r="E660" s="23"/>
      <c r="F660" s="23"/>
      <c r="G660" s="647"/>
      <c r="I660" s="23"/>
    </row>
    <row r="661" spans="1:9" ht="12.75" customHeight="1" x14ac:dyDescent="0.2">
      <c r="A661" s="23"/>
      <c r="B661" s="647"/>
      <c r="C661" s="23"/>
      <c r="D661" s="23"/>
      <c r="E661" s="23"/>
      <c r="F661" s="23"/>
      <c r="G661" s="647"/>
      <c r="I661" s="23"/>
    </row>
    <row r="662" spans="1:9" ht="12.75" customHeight="1" x14ac:dyDescent="0.2">
      <c r="A662" s="23"/>
      <c r="B662" s="647"/>
      <c r="C662" s="23"/>
      <c r="D662" s="23"/>
      <c r="E662" s="23"/>
      <c r="F662" s="23"/>
      <c r="G662" s="647"/>
      <c r="I662" s="23"/>
    </row>
    <row r="663" spans="1:9" ht="12.75" customHeight="1" x14ac:dyDescent="0.2">
      <c r="A663" s="23"/>
      <c r="B663" s="647"/>
      <c r="C663" s="23"/>
      <c r="D663" s="23"/>
      <c r="E663" s="23"/>
      <c r="F663" s="23"/>
      <c r="G663" s="647"/>
      <c r="I663" s="23"/>
    </row>
    <row r="664" spans="1:9" ht="12.75" customHeight="1" x14ac:dyDescent="0.2">
      <c r="A664" s="23"/>
      <c r="B664" s="647"/>
      <c r="C664" s="23"/>
      <c r="D664" s="23"/>
      <c r="E664" s="23"/>
      <c r="F664" s="23"/>
      <c r="G664" s="647"/>
      <c r="I664" s="23"/>
    </row>
    <row r="665" spans="1:9" ht="12.75" customHeight="1" x14ac:dyDescent="0.2">
      <c r="A665" s="23"/>
      <c r="B665" s="647"/>
      <c r="C665" s="23"/>
      <c r="D665" s="23"/>
      <c r="E665" s="23"/>
      <c r="F665" s="23"/>
      <c r="G665" s="647"/>
      <c r="I665" s="23"/>
    </row>
    <row r="666" spans="1:9" ht="12.75" customHeight="1" x14ac:dyDescent="0.2">
      <c r="A666" s="23"/>
      <c r="B666" s="647"/>
      <c r="C666" s="23"/>
      <c r="D666" s="23"/>
      <c r="E666" s="23"/>
      <c r="F666" s="23"/>
      <c r="G666" s="647"/>
      <c r="I666" s="23"/>
    </row>
    <row r="667" spans="1:9" ht="12.75" customHeight="1" x14ac:dyDescent="0.2">
      <c r="A667" s="23"/>
      <c r="B667" s="647"/>
      <c r="C667" s="23"/>
      <c r="D667" s="23"/>
      <c r="E667" s="23"/>
      <c r="F667" s="23"/>
      <c r="G667" s="647"/>
      <c r="I667" s="23"/>
    </row>
    <row r="668" spans="1:9" ht="12.75" customHeight="1" x14ac:dyDescent="0.2">
      <c r="A668" s="23"/>
      <c r="B668" s="647"/>
      <c r="C668" s="23"/>
      <c r="D668" s="23"/>
      <c r="E668" s="23"/>
      <c r="F668" s="23"/>
      <c r="G668" s="647"/>
      <c r="I668" s="23"/>
    </row>
    <row r="669" spans="1:9" ht="12.75" customHeight="1" x14ac:dyDescent="0.2">
      <c r="A669" s="23"/>
      <c r="B669" s="647"/>
      <c r="C669" s="23"/>
      <c r="D669" s="23"/>
      <c r="E669" s="23"/>
      <c r="F669" s="23"/>
      <c r="G669" s="647"/>
      <c r="I669" s="23"/>
    </row>
    <row r="670" spans="1:9" ht="12.75" customHeight="1" x14ac:dyDescent="0.2">
      <c r="A670" s="23"/>
      <c r="B670" s="647"/>
      <c r="C670" s="23"/>
      <c r="D670" s="23"/>
      <c r="E670" s="23"/>
      <c r="F670" s="23"/>
      <c r="G670" s="647"/>
      <c r="I670" s="23"/>
    </row>
    <row r="671" spans="1:9" ht="12.75" customHeight="1" x14ac:dyDescent="0.2">
      <c r="A671" s="23"/>
      <c r="B671" s="647"/>
      <c r="C671" s="23"/>
      <c r="D671" s="23"/>
      <c r="E671" s="23"/>
      <c r="F671" s="23"/>
      <c r="G671" s="647"/>
      <c r="I671" s="23"/>
    </row>
    <row r="672" spans="1:9" ht="12.75" customHeight="1" x14ac:dyDescent="0.2">
      <c r="A672" s="23"/>
      <c r="B672" s="647"/>
      <c r="C672" s="23"/>
      <c r="D672" s="23"/>
      <c r="E672" s="23"/>
      <c r="F672" s="23"/>
      <c r="G672" s="647"/>
      <c r="I672" s="23"/>
    </row>
    <row r="673" spans="1:9" ht="12.75" customHeight="1" x14ac:dyDescent="0.2">
      <c r="A673" s="23"/>
      <c r="B673" s="647"/>
      <c r="C673" s="23"/>
      <c r="D673" s="23"/>
      <c r="E673" s="23"/>
      <c r="F673" s="23"/>
      <c r="G673" s="647"/>
      <c r="I673" s="23"/>
    </row>
    <row r="674" spans="1:9" ht="12.75" customHeight="1" x14ac:dyDescent="0.2">
      <c r="A674" s="23"/>
      <c r="B674" s="647"/>
      <c r="C674" s="23"/>
      <c r="D674" s="23"/>
      <c r="E674" s="23"/>
      <c r="F674" s="23"/>
      <c r="G674" s="647"/>
      <c r="I674" s="23"/>
    </row>
    <row r="675" spans="1:9" ht="12.75" customHeight="1" x14ac:dyDescent="0.2">
      <c r="A675" s="23"/>
      <c r="B675" s="647"/>
      <c r="C675" s="23"/>
      <c r="D675" s="23"/>
      <c r="E675" s="23"/>
      <c r="F675" s="23"/>
      <c r="G675" s="647"/>
      <c r="I675" s="23"/>
    </row>
    <row r="676" spans="1:9" ht="12.75" customHeight="1" x14ac:dyDescent="0.2">
      <c r="A676" s="23"/>
      <c r="B676" s="647"/>
      <c r="C676" s="23"/>
      <c r="D676" s="23"/>
      <c r="E676" s="23"/>
      <c r="F676" s="23"/>
      <c r="G676" s="647"/>
      <c r="I676" s="23"/>
    </row>
    <row r="677" spans="1:9" ht="12.75" customHeight="1" x14ac:dyDescent="0.2">
      <c r="A677" s="23"/>
      <c r="B677" s="647"/>
      <c r="C677" s="23"/>
      <c r="D677" s="23"/>
      <c r="E677" s="23"/>
      <c r="F677" s="23"/>
      <c r="G677" s="647"/>
      <c r="I677" s="23"/>
    </row>
    <row r="678" spans="1:9" ht="12.75" customHeight="1" x14ac:dyDescent="0.2">
      <c r="A678" s="23"/>
      <c r="B678" s="647"/>
      <c r="C678" s="23"/>
      <c r="D678" s="23"/>
      <c r="E678" s="23"/>
      <c r="F678" s="23"/>
      <c r="G678" s="647"/>
      <c r="I678" s="23"/>
    </row>
    <row r="679" spans="1:9" ht="12.75" customHeight="1" x14ac:dyDescent="0.2">
      <c r="A679" s="23"/>
      <c r="B679" s="647"/>
      <c r="C679" s="23"/>
      <c r="D679" s="23"/>
      <c r="E679" s="23"/>
      <c r="F679" s="23"/>
      <c r="G679" s="647"/>
      <c r="I679" s="23"/>
    </row>
    <row r="680" spans="1:9" ht="12.75" customHeight="1" x14ac:dyDescent="0.2">
      <c r="A680" s="23"/>
      <c r="B680" s="647"/>
      <c r="C680" s="23"/>
      <c r="D680" s="23"/>
      <c r="E680" s="23"/>
      <c r="F680" s="23"/>
      <c r="G680" s="647"/>
      <c r="I680" s="23"/>
    </row>
    <row r="681" spans="1:9" ht="12.75" customHeight="1" x14ac:dyDescent="0.2">
      <c r="A681" s="23"/>
      <c r="B681" s="647"/>
      <c r="C681" s="23"/>
      <c r="D681" s="23"/>
      <c r="E681" s="23"/>
      <c r="F681" s="23"/>
      <c r="G681" s="647"/>
      <c r="I681" s="23"/>
    </row>
    <row r="682" spans="1:9" ht="12.75" customHeight="1" x14ac:dyDescent="0.2">
      <c r="A682" s="23"/>
      <c r="B682" s="647"/>
      <c r="C682" s="23"/>
      <c r="D682" s="23"/>
      <c r="E682" s="23"/>
      <c r="F682" s="23"/>
      <c r="G682" s="647"/>
      <c r="I682" s="23"/>
    </row>
    <row r="683" spans="1:9" ht="12.75" customHeight="1" x14ac:dyDescent="0.2">
      <c r="A683" s="23"/>
      <c r="B683" s="647"/>
      <c r="C683" s="23"/>
      <c r="D683" s="23"/>
      <c r="E683" s="23"/>
      <c r="F683" s="23"/>
      <c r="G683" s="647"/>
      <c r="I683" s="23"/>
    </row>
    <row r="684" spans="1:9" ht="12.75" customHeight="1" x14ac:dyDescent="0.2">
      <c r="A684" s="23"/>
      <c r="B684" s="647"/>
      <c r="C684" s="23"/>
      <c r="D684" s="23"/>
      <c r="E684" s="23"/>
      <c r="F684" s="23"/>
      <c r="G684" s="647"/>
      <c r="I684" s="23"/>
    </row>
    <row r="685" spans="1:9" ht="12.75" customHeight="1" x14ac:dyDescent="0.2">
      <c r="A685" s="23"/>
      <c r="B685" s="647"/>
      <c r="C685" s="23"/>
      <c r="D685" s="23"/>
      <c r="E685" s="23"/>
      <c r="F685" s="23"/>
      <c r="G685" s="647"/>
      <c r="I685" s="23"/>
    </row>
    <row r="686" spans="1:9" ht="12.75" customHeight="1" x14ac:dyDescent="0.2">
      <c r="A686" s="23"/>
      <c r="B686" s="647"/>
      <c r="C686" s="23"/>
      <c r="D686" s="23"/>
      <c r="E686" s="23"/>
      <c r="F686" s="23"/>
      <c r="G686" s="647"/>
      <c r="I686" s="23"/>
    </row>
    <row r="687" spans="1:9" ht="12.75" customHeight="1" x14ac:dyDescent="0.2">
      <c r="A687" s="23"/>
      <c r="B687" s="647"/>
      <c r="C687" s="23"/>
      <c r="D687" s="23"/>
      <c r="E687" s="23"/>
      <c r="F687" s="23"/>
      <c r="G687" s="647"/>
      <c r="I687" s="23"/>
    </row>
    <row r="688" spans="1:9" ht="12.75" customHeight="1" x14ac:dyDescent="0.2">
      <c r="A688" s="23"/>
      <c r="B688" s="647"/>
      <c r="C688" s="23"/>
      <c r="D688" s="23"/>
      <c r="E688" s="23"/>
      <c r="F688" s="23"/>
      <c r="G688" s="647"/>
      <c r="I688" s="23"/>
    </row>
    <row r="689" spans="1:9" ht="12.75" customHeight="1" x14ac:dyDescent="0.2">
      <c r="A689" s="23"/>
      <c r="B689" s="647"/>
      <c r="C689" s="23"/>
      <c r="D689" s="23"/>
      <c r="E689" s="23"/>
      <c r="F689" s="23"/>
      <c r="G689" s="647"/>
      <c r="I689" s="23"/>
    </row>
    <row r="690" spans="1:9" ht="12.75" customHeight="1" x14ac:dyDescent="0.2">
      <c r="A690" s="23"/>
      <c r="B690" s="647"/>
      <c r="C690" s="23"/>
      <c r="D690" s="23"/>
      <c r="E690" s="23"/>
      <c r="F690" s="23"/>
      <c r="G690" s="647"/>
      <c r="I690" s="23"/>
    </row>
    <row r="691" spans="1:9" ht="12.75" customHeight="1" x14ac:dyDescent="0.2">
      <c r="A691" s="23"/>
      <c r="B691" s="647"/>
      <c r="C691" s="23"/>
      <c r="D691" s="23"/>
      <c r="E691" s="23"/>
      <c r="F691" s="23"/>
      <c r="G691" s="647"/>
      <c r="I691" s="23"/>
    </row>
    <row r="692" spans="1:9" ht="12.75" customHeight="1" x14ac:dyDescent="0.2">
      <c r="A692" s="23"/>
      <c r="B692" s="647"/>
      <c r="C692" s="23"/>
      <c r="D692" s="23"/>
      <c r="E692" s="23"/>
      <c r="F692" s="23"/>
      <c r="G692" s="647"/>
      <c r="I692" s="23"/>
    </row>
    <row r="693" spans="1:9" ht="12.75" customHeight="1" x14ac:dyDescent="0.2">
      <c r="A693" s="23"/>
      <c r="B693" s="647"/>
      <c r="C693" s="23"/>
      <c r="D693" s="23"/>
      <c r="E693" s="23"/>
      <c r="F693" s="23"/>
      <c r="G693" s="647"/>
      <c r="I693" s="23"/>
    </row>
    <row r="694" spans="1:9" ht="12.75" customHeight="1" x14ac:dyDescent="0.2">
      <c r="A694" s="23"/>
      <c r="B694" s="647"/>
      <c r="C694" s="23"/>
      <c r="D694" s="23"/>
      <c r="E694" s="23"/>
      <c r="F694" s="23"/>
      <c r="G694" s="647"/>
      <c r="I694" s="23"/>
    </row>
    <row r="695" spans="1:9" ht="12.75" customHeight="1" x14ac:dyDescent="0.2">
      <c r="A695" s="23"/>
      <c r="B695" s="647"/>
      <c r="C695" s="23"/>
      <c r="D695" s="23"/>
      <c r="E695" s="23"/>
      <c r="F695" s="23"/>
      <c r="G695" s="647"/>
      <c r="I695" s="23"/>
    </row>
    <row r="696" spans="1:9" ht="12.75" customHeight="1" x14ac:dyDescent="0.2">
      <c r="A696" s="23"/>
      <c r="B696" s="647"/>
      <c r="C696" s="23"/>
      <c r="D696" s="23"/>
      <c r="E696" s="23"/>
      <c r="F696" s="23"/>
      <c r="G696" s="647"/>
      <c r="I696" s="23"/>
    </row>
    <row r="697" spans="1:9" ht="12.75" customHeight="1" x14ac:dyDescent="0.2">
      <c r="A697" s="23"/>
      <c r="B697" s="647"/>
      <c r="C697" s="23"/>
      <c r="D697" s="23"/>
      <c r="E697" s="23"/>
      <c r="F697" s="23"/>
      <c r="G697" s="647"/>
      <c r="I697" s="23"/>
    </row>
    <row r="698" spans="1:9" ht="12.75" customHeight="1" x14ac:dyDescent="0.2">
      <c r="A698" s="23"/>
      <c r="B698" s="647"/>
      <c r="C698" s="23"/>
      <c r="D698" s="23"/>
      <c r="E698" s="23"/>
      <c r="F698" s="23"/>
      <c r="G698" s="647"/>
      <c r="I698" s="23"/>
    </row>
    <row r="699" spans="1:9" ht="12.75" customHeight="1" x14ac:dyDescent="0.2">
      <c r="A699" s="23"/>
      <c r="B699" s="647"/>
      <c r="C699" s="23"/>
      <c r="D699" s="23"/>
      <c r="E699" s="23"/>
      <c r="F699" s="23"/>
      <c r="G699" s="647"/>
      <c r="I699" s="23"/>
    </row>
    <row r="700" spans="1:9" ht="12.75" customHeight="1" x14ac:dyDescent="0.2">
      <c r="A700" s="23"/>
      <c r="B700" s="647"/>
      <c r="C700" s="23"/>
      <c r="D700" s="23"/>
      <c r="E700" s="23"/>
      <c r="F700" s="23"/>
      <c r="G700" s="647"/>
      <c r="I700" s="23"/>
    </row>
    <row r="701" spans="1:9" ht="12.75" customHeight="1" x14ac:dyDescent="0.2">
      <c r="A701" s="23"/>
      <c r="B701" s="647"/>
      <c r="C701" s="23"/>
      <c r="D701" s="23"/>
      <c r="E701" s="23"/>
      <c r="F701" s="23"/>
      <c r="G701" s="647"/>
      <c r="I701" s="23"/>
    </row>
    <row r="702" spans="1:9" ht="12.75" customHeight="1" x14ac:dyDescent="0.2">
      <c r="A702" s="23"/>
      <c r="B702" s="647"/>
      <c r="C702" s="23"/>
      <c r="D702" s="23"/>
      <c r="E702" s="23"/>
      <c r="F702" s="23"/>
      <c r="G702" s="647"/>
      <c r="I702" s="23"/>
    </row>
    <row r="703" spans="1:9" ht="12.75" customHeight="1" x14ac:dyDescent="0.2">
      <c r="A703" s="23"/>
      <c r="B703" s="647"/>
      <c r="C703" s="23"/>
      <c r="D703" s="23"/>
      <c r="E703" s="23"/>
      <c r="F703" s="23"/>
      <c r="G703" s="647"/>
      <c r="I703" s="23"/>
    </row>
    <row r="704" spans="1:9" ht="12.75" customHeight="1" x14ac:dyDescent="0.2">
      <c r="A704" s="23"/>
      <c r="B704" s="647"/>
      <c r="C704" s="23"/>
      <c r="D704" s="23"/>
      <c r="E704" s="23"/>
      <c r="F704" s="23"/>
      <c r="G704" s="647"/>
      <c r="I704" s="23"/>
    </row>
    <row r="705" spans="1:9" ht="12.75" customHeight="1" x14ac:dyDescent="0.2">
      <c r="A705" s="23"/>
      <c r="B705" s="647"/>
      <c r="C705" s="23"/>
      <c r="D705" s="23"/>
      <c r="E705" s="23"/>
      <c r="F705" s="23"/>
      <c r="G705" s="647"/>
      <c r="I705" s="23"/>
    </row>
    <row r="706" spans="1:9" ht="12.75" customHeight="1" x14ac:dyDescent="0.2">
      <c r="A706" s="23"/>
      <c r="B706" s="647"/>
      <c r="C706" s="23"/>
      <c r="D706" s="23"/>
      <c r="E706" s="23"/>
      <c r="F706" s="23"/>
      <c r="G706" s="647"/>
      <c r="I706" s="23"/>
    </row>
    <row r="707" spans="1:9" ht="12.75" customHeight="1" x14ac:dyDescent="0.2">
      <c r="A707" s="23"/>
      <c r="B707" s="647"/>
      <c r="C707" s="23"/>
      <c r="D707" s="23"/>
      <c r="E707" s="23"/>
      <c r="F707" s="23"/>
      <c r="G707" s="647"/>
      <c r="I707" s="23"/>
    </row>
    <row r="708" spans="1:9" ht="12.75" customHeight="1" x14ac:dyDescent="0.2">
      <c r="A708" s="23"/>
      <c r="B708" s="647"/>
      <c r="C708" s="23"/>
      <c r="D708" s="23"/>
      <c r="E708" s="23"/>
      <c r="F708" s="23"/>
      <c r="G708" s="647"/>
      <c r="I708" s="23"/>
    </row>
    <row r="709" spans="1:9" ht="12.75" customHeight="1" x14ac:dyDescent="0.2">
      <c r="A709" s="23"/>
      <c r="B709" s="647"/>
      <c r="C709" s="23"/>
      <c r="D709" s="23"/>
      <c r="E709" s="23"/>
      <c r="F709" s="23"/>
      <c r="G709" s="647"/>
      <c r="I709" s="23"/>
    </row>
    <row r="710" spans="1:9" ht="12.75" customHeight="1" x14ac:dyDescent="0.2">
      <c r="A710" s="23"/>
      <c r="B710" s="647"/>
      <c r="C710" s="23"/>
      <c r="D710" s="23"/>
      <c r="E710" s="23"/>
      <c r="F710" s="23"/>
      <c r="G710" s="647"/>
      <c r="I710" s="23"/>
    </row>
    <row r="711" spans="1:9" ht="12.75" customHeight="1" x14ac:dyDescent="0.2">
      <c r="A711" s="23"/>
      <c r="B711" s="647"/>
      <c r="C711" s="23"/>
      <c r="D711" s="23"/>
      <c r="E711" s="23"/>
      <c r="F711" s="23"/>
      <c r="G711" s="647"/>
      <c r="I711" s="23"/>
    </row>
    <row r="712" spans="1:9" ht="12.75" customHeight="1" x14ac:dyDescent="0.2">
      <c r="A712" s="23"/>
      <c r="B712" s="647"/>
      <c r="C712" s="23"/>
      <c r="D712" s="23"/>
      <c r="E712" s="23"/>
      <c r="F712" s="23"/>
      <c r="G712" s="647"/>
      <c r="I712" s="23"/>
    </row>
    <row r="713" spans="1:9" ht="12.75" customHeight="1" x14ac:dyDescent="0.2">
      <c r="A713" s="23"/>
      <c r="B713" s="647"/>
      <c r="C713" s="23"/>
      <c r="D713" s="23"/>
      <c r="E713" s="23"/>
      <c r="F713" s="23"/>
      <c r="G713" s="647"/>
      <c r="I713" s="23"/>
    </row>
    <row r="714" spans="1:9" ht="12.75" customHeight="1" x14ac:dyDescent="0.2">
      <c r="A714" s="23"/>
      <c r="B714" s="647"/>
      <c r="C714" s="23"/>
      <c r="D714" s="23"/>
      <c r="E714" s="23"/>
      <c r="F714" s="23"/>
      <c r="G714" s="647"/>
      <c r="I714" s="23"/>
    </row>
    <row r="715" spans="1:9" ht="12.75" customHeight="1" x14ac:dyDescent="0.2">
      <c r="A715" s="23"/>
      <c r="B715" s="647"/>
      <c r="C715" s="23"/>
      <c r="D715" s="23"/>
      <c r="E715" s="23"/>
      <c r="F715" s="23"/>
      <c r="G715" s="647"/>
      <c r="I715" s="23"/>
    </row>
    <row r="716" spans="1:9" ht="12.75" customHeight="1" x14ac:dyDescent="0.2">
      <c r="A716" s="23"/>
      <c r="B716" s="647"/>
      <c r="C716" s="23"/>
      <c r="D716" s="23"/>
      <c r="E716" s="23"/>
      <c r="F716" s="23"/>
      <c r="G716" s="647"/>
      <c r="I716" s="23"/>
    </row>
    <row r="717" spans="1:9" ht="12.75" customHeight="1" x14ac:dyDescent="0.2">
      <c r="A717" s="23"/>
      <c r="B717" s="647"/>
      <c r="C717" s="23"/>
      <c r="D717" s="23"/>
      <c r="E717" s="23"/>
      <c r="F717" s="23"/>
      <c r="G717" s="647"/>
      <c r="I717" s="23"/>
    </row>
    <row r="718" spans="1:9" ht="12.75" customHeight="1" x14ac:dyDescent="0.2">
      <c r="A718" s="23"/>
      <c r="B718" s="647"/>
      <c r="C718" s="23"/>
      <c r="D718" s="23"/>
      <c r="E718" s="23"/>
      <c r="F718" s="23"/>
      <c r="G718" s="647"/>
      <c r="I718" s="23"/>
    </row>
    <row r="719" spans="1:9" ht="12.75" customHeight="1" x14ac:dyDescent="0.2">
      <c r="A719" s="23"/>
      <c r="B719" s="647"/>
      <c r="C719" s="23"/>
      <c r="D719" s="23"/>
      <c r="E719" s="23"/>
      <c r="F719" s="23"/>
      <c r="G719" s="647"/>
      <c r="I719" s="23"/>
    </row>
    <row r="720" spans="1:9" ht="12.75" customHeight="1" x14ac:dyDescent="0.2">
      <c r="A720" s="23"/>
      <c r="B720" s="647"/>
      <c r="C720" s="23"/>
      <c r="D720" s="23"/>
      <c r="E720" s="23"/>
      <c r="F720" s="23"/>
      <c r="G720" s="647"/>
      <c r="I720" s="23"/>
    </row>
    <row r="721" spans="1:9" ht="12.75" customHeight="1" x14ac:dyDescent="0.2">
      <c r="A721" s="23"/>
      <c r="B721" s="647"/>
      <c r="C721" s="23"/>
      <c r="D721" s="23"/>
      <c r="E721" s="23"/>
      <c r="F721" s="23"/>
      <c r="G721" s="647"/>
      <c r="I721" s="23"/>
    </row>
    <row r="722" spans="1:9" ht="12.75" customHeight="1" x14ac:dyDescent="0.2">
      <c r="A722" s="23"/>
      <c r="B722" s="647"/>
      <c r="C722" s="23"/>
      <c r="D722" s="23"/>
      <c r="E722" s="23"/>
      <c r="F722" s="23"/>
      <c r="G722" s="647"/>
      <c r="I722" s="23"/>
    </row>
    <row r="723" spans="1:9" ht="12.75" customHeight="1" x14ac:dyDescent="0.2">
      <c r="A723" s="23"/>
      <c r="B723" s="647"/>
      <c r="C723" s="23"/>
      <c r="D723" s="23"/>
      <c r="E723" s="23"/>
      <c r="F723" s="23"/>
      <c r="G723" s="647"/>
      <c r="I723" s="23"/>
    </row>
    <row r="724" spans="1:9" ht="12.75" customHeight="1" x14ac:dyDescent="0.2">
      <c r="A724" s="23"/>
      <c r="B724" s="647"/>
      <c r="C724" s="23"/>
      <c r="D724" s="23"/>
      <c r="E724" s="23"/>
      <c r="F724" s="23"/>
      <c r="G724" s="647"/>
      <c r="I724" s="23"/>
    </row>
    <row r="725" spans="1:9" ht="12.75" customHeight="1" x14ac:dyDescent="0.2">
      <c r="A725" s="23"/>
      <c r="B725" s="647"/>
      <c r="C725" s="23"/>
      <c r="D725" s="23"/>
      <c r="E725" s="23"/>
      <c r="F725" s="23"/>
      <c r="G725" s="647"/>
      <c r="I725" s="23"/>
    </row>
    <row r="726" spans="1:9" ht="12.75" customHeight="1" x14ac:dyDescent="0.2">
      <c r="A726" s="23"/>
      <c r="B726" s="647"/>
      <c r="C726" s="23"/>
      <c r="D726" s="23"/>
      <c r="E726" s="23"/>
      <c r="F726" s="23"/>
      <c r="G726" s="647"/>
      <c r="I726" s="23"/>
    </row>
    <row r="727" spans="1:9" ht="12.75" customHeight="1" x14ac:dyDescent="0.2">
      <c r="A727" s="23"/>
      <c r="B727" s="647"/>
      <c r="C727" s="23"/>
      <c r="D727" s="23"/>
      <c r="E727" s="23"/>
      <c r="F727" s="23"/>
      <c r="G727" s="647"/>
      <c r="I727" s="23"/>
    </row>
    <row r="728" spans="1:9" ht="12.75" customHeight="1" x14ac:dyDescent="0.2">
      <c r="A728" s="23"/>
      <c r="B728" s="647"/>
      <c r="C728" s="23"/>
      <c r="D728" s="23"/>
      <c r="E728" s="23"/>
      <c r="F728" s="23"/>
      <c r="G728" s="647"/>
      <c r="I728" s="23"/>
    </row>
    <row r="729" spans="1:9" ht="12.75" customHeight="1" x14ac:dyDescent="0.2">
      <c r="A729" s="23"/>
      <c r="B729" s="647"/>
      <c r="C729" s="23"/>
      <c r="D729" s="23"/>
      <c r="E729" s="23"/>
      <c r="F729" s="23"/>
      <c r="G729" s="647"/>
      <c r="I729" s="23"/>
    </row>
    <row r="730" spans="1:9" ht="12.75" customHeight="1" x14ac:dyDescent="0.2">
      <c r="A730" s="23"/>
      <c r="B730" s="647"/>
      <c r="C730" s="23"/>
      <c r="D730" s="23"/>
      <c r="E730" s="23"/>
      <c r="F730" s="23"/>
      <c r="G730" s="647"/>
      <c r="I730" s="23"/>
    </row>
    <row r="731" spans="1:9" ht="12.75" customHeight="1" x14ac:dyDescent="0.2">
      <c r="A731" s="23"/>
      <c r="B731" s="647"/>
      <c r="C731" s="23"/>
      <c r="D731" s="23"/>
      <c r="E731" s="23"/>
      <c r="F731" s="23"/>
      <c r="G731" s="647"/>
      <c r="I731" s="23"/>
    </row>
    <row r="732" spans="1:9" ht="12.75" customHeight="1" x14ac:dyDescent="0.2">
      <c r="A732" s="23"/>
      <c r="B732" s="647"/>
      <c r="C732" s="23"/>
      <c r="D732" s="23"/>
      <c r="E732" s="23"/>
      <c r="F732" s="23"/>
      <c r="G732" s="647"/>
      <c r="I732" s="23"/>
    </row>
    <row r="733" spans="1:9" ht="12.75" customHeight="1" x14ac:dyDescent="0.2">
      <c r="A733" s="23"/>
      <c r="B733" s="647"/>
      <c r="C733" s="23"/>
      <c r="D733" s="23"/>
      <c r="E733" s="23"/>
      <c r="F733" s="23"/>
      <c r="G733" s="647"/>
      <c r="I733" s="23"/>
    </row>
    <row r="734" spans="1:9" ht="12.75" customHeight="1" x14ac:dyDescent="0.2">
      <c r="A734" s="23"/>
      <c r="B734" s="647"/>
      <c r="C734" s="23"/>
      <c r="D734" s="23"/>
      <c r="E734" s="23"/>
      <c r="F734" s="23"/>
      <c r="G734" s="647"/>
      <c r="I734" s="23"/>
    </row>
    <row r="735" spans="1:9" ht="12.75" customHeight="1" x14ac:dyDescent="0.2">
      <c r="A735" s="23"/>
      <c r="B735" s="647"/>
      <c r="C735" s="23"/>
      <c r="D735" s="23"/>
      <c r="E735" s="23"/>
      <c r="F735" s="23"/>
      <c r="G735" s="647"/>
      <c r="I735" s="23"/>
    </row>
    <row r="736" spans="1:9" ht="12.75" customHeight="1" x14ac:dyDescent="0.2">
      <c r="A736" s="23"/>
      <c r="B736" s="647"/>
      <c r="C736" s="23"/>
      <c r="D736" s="23"/>
      <c r="E736" s="23"/>
      <c r="F736" s="23"/>
      <c r="G736" s="647"/>
      <c r="I736" s="23"/>
    </row>
    <row r="737" spans="1:9" ht="12.75" customHeight="1" x14ac:dyDescent="0.2">
      <c r="A737" s="23"/>
      <c r="B737" s="647"/>
      <c r="C737" s="23"/>
      <c r="D737" s="23"/>
      <c r="E737" s="23"/>
      <c r="F737" s="23"/>
      <c r="G737" s="647"/>
      <c r="I737" s="23"/>
    </row>
    <row r="738" spans="1:9" ht="12.75" customHeight="1" x14ac:dyDescent="0.2">
      <c r="A738" s="23"/>
      <c r="B738" s="647"/>
      <c r="C738" s="23"/>
      <c r="D738" s="23"/>
      <c r="E738" s="23"/>
      <c r="F738" s="23"/>
      <c r="G738" s="647"/>
      <c r="I738" s="23"/>
    </row>
    <row r="739" spans="1:9" ht="12.75" customHeight="1" x14ac:dyDescent="0.2">
      <c r="A739" s="23"/>
      <c r="B739" s="647"/>
      <c r="C739" s="23"/>
      <c r="D739" s="23"/>
      <c r="E739" s="23"/>
      <c r="F739" s="23"/>
      <c r="G739" s="647"/>
      <c r="I739" s="23"/>
    </row>
    <row r="740" spans="1:9" ht="12.75" customHeight="1" x14ac:dyDescent="0.2">
      <c r="A740" s="23"/>
      <c r="B740" s="647"/>
      <c r="C740" s="23"/>
      <c r="D740" s="23"/>
      <c r="E740" s="23"/>
      <c r="F740" s="23"/>
      <c r="G740" s="647"/>
      <c r="I740" s="23"/>
    </row>
    <row r="741" spans="1:9" ht="12.75" customHeight="1" x14ac:dyDescent="0.2">
      <c r="A741" s="23"/>
      <c r="B741" s="647"/>
      <c r="C741" s="23"/>
      <c r="D741" s="23"/>
      <c r="E741" s="23"/>
      <c r="F741" s="23"/>
      <c r="G741" s="647"/>
      <c r="I741" s="23"/>
    </row>
    <row r="742" spans="1:9" ht="12.75" customHeight="1" x14ac:dyDescent="0.2">
      <c r="A742" s="23"/>
      <c r="B742" s="647"/>
      <c r="C742" s="23"/>
      <c r="D742" s="23"/>
      <c r="E742" s="23"/>
      <c r="F742" s="23"/>
      <c r="G742" s="647"/>
      <c r="I742" s="23"/>
    </row>
    <row r="743" spans="1:9" ht="12.75" customHeight="1" x14ac:dyDescent="0.2">
      <c r="A743" s="23"/>
      <c r="B743" s="647"/>
      <c r="C743" s="23"/>
      <c r="D743" s="23"/>
      <c r="E743" s="23"/>
      <c r="F743" s="23"/>
      <c r="G743" s="647"/>
      <c r="I743" s="23"/>
    </row>
    <row r="744" spans="1:9" ht="12.75" customHeight="1" x14ac:dyDescent="0.2">
      <c r="A744" s="23"/>
      <c r="B744" s="647"/>
      <c r="C744" s="23"/>
      <c r="D744" s="23"/>
      <c r="E744" s="23"/>
      <c r="F744" s="23"/>
      <c r="G744" s="647"/>
      <c r="I744" s="23"/>
    </row>
    <row r="745" spans="1:9" ht="12.75" customHeight="1" x14ac:dyDescent="0.2">
      <c r="A745" s="23"/>
      <c r="B745" s="647"/>
      <c r="C745" s="23"/>
      <c r="D745" s="23"/>
      <c r="E745" s="23"/>
      <c r="F745" s="23"/>
      <c r="G745" s="647"/>
      <c r="I745" s="23"/>
    </row>
    <row r="746" spans="1:9" ht="12.75" customHeight="1" x14ac:dyDescent="0.2">
      <c r="A746" s="23"/>
      <c r="B746" s="647"/>
      <c r="C746" s="23"/>
      <c r="D746" s="23"/>
      <c r="E746" s="23"/>
      <c r="F746" s="23"/>
      <c r="G746" s="647"/>
      <c r="I746" s="23"/>
    </row>
    <row r="747" spans="1:9" ht="12.75" customHeight="1" x14ac:dyDescent="0.2">
      <c r="A747" s="23"/>
      <c r="B747" s="647"/>
      <c r="C747" s="23"/>
      <c r="D747" s="23"/>
      <c r="E747" s="23"/>
      <c r="F747" s="23"/>
      <c r="G747" s="647"/>
      <c r="I747" s="23"/>
    </row>
    <row r="748" spans="1:9" ht="12.75" customHeight="1" x14ac:dyDescent="0.2">
      <c r="A748" s="23"/>
      <c r="B748" s="647"/>
      <c r="C748" s="23"/>
      <c r="D748" s="23"/>
      <c r="E748" s="23"/>
      <c r="F748" s="23"/>
      <c r="G748" s="647"/>
      <c r="I748" s="23"/>
    </row>
    <row r="749" spans="1:9" ht="12.75" customHeight="1" x14ac:dyDescent="0.2">
      <c r="A749" s="23"/>
      <c r="B749" s="647"/>
      <c r="C749" s="23"/>
      <c r="D749" s="23"/>
      <c r="E749" s="23"/>
      <c r="F749" s="23"/>
      <c r="G749" s="647"/>
      <c r="I749" s="23"/>
    </row>
    <row r="750" spans="1:9" ht="12.75" customHeight="1" x14ac:dyDescent="0.2">
      <c r="A750" s="23"/>
      <c r="B750" s="647"/>
      <c r="C750" s="23"/>
      <c r="D750" s="23"/>
      <c r="E750" s="23"/>
      <c r="F750" s="23"/>
      <c r="G750" s="647"/>
      <c r="I750" s="23"/>
    </row>
    <row r="751" spans="1:9" ht="12.75" customHeight="1" x14ac:dyDescent="0.2">
      <c r="A751" s="23"/>
      <c r="B751" s="647"/>
      <c r="C751" s="23"/>
      <c r="D751" s="23"/>
      <c r="E751" s="23"/>
      <c r="F751" s="23"/>
      <c r="G751" s="647"/>
      <c r="I751" s="23"/>
    </row>
    <row r="752" spans="1:9" ht="12.75" customHeight="1" x14ac:dyDescent="0.2">
      <c r="A752" s="23"/>
      <c r="B752" s="647"/>
      <c r="C752" s="23"/>
      <c r="D752" s="23"/>
      <c r="E752" s="23"/>
      <c r="F752" s="23"/>
      <c r="G752" s="647"/>
      <c r="I752" s="23"/>
    </row>
    <row r="753" spans="1:9" ht="12.75" customHeight="1" x14ac:dyDescent="0.2">
      <c r="A753" s="23"/>
      <c r="B753" s="647"/>
      <c r="C753" s="23"/>
      <c r="D753" s="23"/>
      <c r="E753" s="23"/>
      <c r="F753" s="23"/>
      <c r="G753" s="647"/>
      <c r="I753" s="23"/>
    </row>
    <row r="754" spans="1:9" ht="12.75" customHeight="1" x14ac:dyDescent="0.2">
      <c r="A754" s="23"/>
      <c r="B754" s="647"/>
      <c r="C754" s="23"/>
      <c r="D754" s="23"/>
      <c r="E754" s="23"/>
      <c r="F754" s="23"/>
      <c r="G754" s="647"/>
      <c r="I754" s="23"/>
    </row>
    <row r="755" spans="1:9" ht="12.75" customHeight="1" x14ac:dyDescent="0.2">
      <c r="A755" s="23"/>
      <c r="B755" s="647"/>
      <c r="C755" s="23"/>
      <c r="D755" s="23"/>
      <c r="E755" s="23"/>
      <c r="F755" s="23"/>
      <c r="G755" s="647"/>
      <c r="I755" s="23"/>
    </row>
    <row r="756" spans="1:9" ht="12.75" customHeight="1" x14ac:dyDescent="0.2">
      <c r="A756" s="23"/>
      <c r="B756" s="647"/>
      <c r="C756" s="23"/>
      <c r="D756" s="23"/>
      <c r="E756" s="23"/>
      <c r="F756" s="23"/>
      <c r="G756" s="647"/>
      <c r="I756" s="23"/>
    </row>
    <row r="757" spans="1:9" ht="12.75" customHeight="1" x14ac:dyDescent="0.2">
      <c r="A757" s="23"/>
      <c r="B757" s="647"/>
      <c r="C757" s="23"/>
      <c r="D757" s="23"/>
      <c r="E757" s="23"/>
      <c r="F757" s="23"/>
      <c r="G757" s="647"/>
      <c r="I757" s="23"/>
    </row>
    <row r="758" spans="1:9" ht="12.75" customHeight="1" x14ac:dyDescent="0.2">
      <c r="A758" s="23"/>
      <c r="B758" s="647"/>
      <c r="C758" s="23"/>
      <c r="D758" s="23"/>
      <c r="E758" s="23"/>
      <c r="F758" s="23"/>
      <c r="G758" s="647"/>
      <c r="I758" s="23"/>
    </row>
    <row r="759" spans="1:9" ht="12.75" customHeight="1" x14ac:dyDescent="0.2">
      <c r="A759" s="23"/>
      <c r="B759" s="647"/>
      <c r="C759" s="23"/>
      <c r="D759" s="23"/>
      <c r="E759" s="23"/>
      <c r="F759" s="23"/>
      <c r="G759" s="647"/>
      <c r="I759" s="23"/>
    </row>
    <row r="760" spans="1:9" ht="12.75" customHeight="1" x14ac:dyDescent="0.2">
      <c r="A760" s="23"/>
      <c r="B760" s="647"/>
      <c r="C760" s="23"/>
      <c r="D760" s="23"/>
      <c r="E760" s="23"/>
      <c r="F760" s="23"/>
      <c r="G760" s="647"/>
      <c r="I760" s="23"/>
    </row>
    <row r="761" spans="1:9" ht="12.75" customHeight="1" x14ac:dyDescent="0.2">
      <c r="A761" s="23"/>
      <c r="B761" s="647"/>
      <c r="C761" s="23"/>
      <c r="D761" s="23"/>
      <c r="E761" s="23"/>
      <c r="F761" s="23"/>
      <c r="G761" s="647"/>
      <c r="I761" s="23"/>
    </row>
    <row r="762" spans="1:9" ht="12.75" customHeight="1" x14ac:dyDescent="0.2">
      <c r="A762" s="23"/>
      <c r="B762" s="647"/>
      <c r="C762" s="23"/>
      <c r="D762" s="23"/>
      <c r="E762" s="23"/>
      <c r="F762" s="23"/>
      <c r="G762" s="647"/>
      <c r="I762" s="23"/>
    </row>
    <row r="763" spans="1:9" ht="12.75" customHeight="1" x14ac:dyDescent="0.2">
      <c r="A763" s="23"/>
      <c r="B763" s="647"/>
      <c r="C763" s="23"/>
      <c r="D763" s="23"/>
      <c r="E763" s="23"/>
      <c r="F763" s="23"/>
      <c r="G763" s="647"/>
      <c r="I763" s="23"/>
    </row>
    <row r="764" spans="1:9" ht="12.75" customHeight="1" x14ac:dyDescent="0.2">
      <c r="A764" s="23"/>
      <c r="B764" s="647"/>
      <c r="C764" s="23"/>
      <c r="D764" s="23"/>
      <c r="E764" s="23"/>
      <c r="F764" s="23"/>
      <c r="G764" s="647"/>
      <c r="I764" s="23"/>
    </row>
    <row r="765" spans="1:9" ht="12.75" customHeight="1" x14ac:dyDescent="0.2">
      <c r="A765" s="23"/>
      <c r="B765" s="647"/>
      <c r="C765" s="23"/>
      <c r="D765" s="23"/>
      <c r="E765" s="23"/>
      <c r="F765" s="23"/>
      <c r="G765" s="647"/>
      <c r="I765" s="23"/>
    </row>
    <row r="766" spans="1:9" ht="12.75" customHeight="1" x14ac:dyDescent="0.2">
      <c r="A766" s="23"/>
      <c r="B766" s="647"/>
      <c r="C766" s="23"/>
      <c r="D766" s="23"/>
      <c r="E766" s="23"/>
      <c r="F766" s="23"/>
      <c r="G766" s="647"/>
      <c r="I766" s="23"/>
    </row>
    <row r="767" spans="1:9" ht="12.75" customHeight="1" x14ac:dyDescent="0.2">
      <c r="A767" s="23"/>
      <c r="B767" s="647"/>
      <c r="C767" s="23"/>
      <c r="D767" s="23"/>
      <c r="E767" s="23"/>
      <c r="F767" s="23"/>
      <c r="G767" s="647"/>
      <c r="I767" s="23"/>
    </row>
    <row r="768" spans="1:9" ht="12.75" customHeight="1" x14ac:dyDescent="0.2">
      <c r="A768" s="23"/>
      <c r="B768" s="647"/>
      <c r="C768" s="23"/>
      <c r="D768" s="23"/>
      <c r="E768" s="23"/>
      <c r="F768" s="23"/>
      <c r="G768" s="647"/>
      <c r="I768" s="23"/>
    </row>
    <row r="769" spans="1:9" ht="12.75" customHeight="1" x14ac:dyDescent="0.2">
      <c r="A769" s="23"/>
      <c r="B769" s="647"/>
      <c r="C769" s="23"/>
      <c r="D769" s="23"/>
      <c r="E769" s="23"/>
      <c r="F769" s="23"/>
      <c r="G769" s="647"/>
      <c r="I769" s="23"/>
    </row>
    <row r="770" spans="1:9" ht="12.75" customHeight="1" x14ac:dyDescent="0.2">
      <c r="A770" s="23"/>
      <c r="B770" s="647"/>
      <c r="C770" s="23"/>
      <c r="D770" s="23"/>
      <c r="E770" s="23"/>
      <c r="F770" s="23"/>
      <c r="G770" s="647"/>
      <c r="I770" s="23"/>
    </row>
    <row r="771" spans="1:9" ht="12.75" customHeight="1" x14ac:dyDescent="0.2">
      <c r="A771" s="23"/>
      <c r="B771" s="647"/>
      <c r="C771" s="23"/>
      <c r="D771" s="23"/>
      <c r="E771" s="23"/>
      <c r="F771" s="23"/>
      <c r="G771" s="647"/>
      <c r="I771" s="23"/>
    </row>
    <row r="772" spans="1:9" ht="12.75" customHeight="1" x14ac:dyDescent="0.2">
      <c r="A772" s="23"/>
      <c r="B772" s="647"/>
      <c r="C772" s="23"/>
      <c r="D772" s="23"/>
      <c r="E772" s="23"/>
      <c r="F772" s="23"/>
      <c r="G772" s="647"/>
      <c r="I772" s="23"/>
    </row>
    <row r="773" spans="1:9" ht="12.75" customHeight="1" x14ac:dyDescent="0.2">
      <c r="A773" s="23"/>
      <c r="B773" s="647"/>
      <c r="C773" s="23"/>
      <c r="D773" s="23"/>
      <c r="E773" s="23"/>
      <c r="F773" s="23"/>
      <c r="G773" s="647"/>
      <c r="I773" s="23"/>
    </row>
    <row r="774" spans="1:9" ht="12.75" customHeight="1" x14ac:dyDescent="0.2">
      <c r="A774" s="23"/>
      <c r="B774" s="647"/>
      <c r="C774" s="23"/>
      <c r="D774" s="23"/>
      <c r="E774" s="23"/>
      <c r="F774" s="23"/>
      <c r="G774" s="647"/>
      <c r="I774" s="23"/>
    </row>
    <row r="775" spans="1:9" ht="12.75" customHeight="1" x14ac:dyDescent="0.2">
      <c r="A775" s="23"/>
      <c r="B775" s="647"/>
      <c r="C775" s="23"/>
      <c r="D775" s="23"/>
      <c r="E775" s="23"/>
      <c r="F775" s="23"/>
      <c r="G775" s="647"/>
      <c r="I775" s="23"/>
    </row>
    <row r="776" spans="1:9" ht="12.75" customHeight="1" x14ac:dyDescent="0.2">
      <c r="A776" s="23"/>
      <c r="B776" s="647"/>
      <c r="C776" s="23"/>
      <c r="D776" s="23"/>
      <c r="E776" s="23"/>
      <c r="F776" s="23"/>
      <c r="G776" s="647"/>
      <c r="I776" s="23"/>
    </row>
    <row r="777" spans="1:9" ht="12.75" customHeight="1" x14ac:dyDescent="0.2">
      <c r="A777" s="23"/>
      <c r="B777" s="647"/>
      <c r="C777" s="23"/>
      <c r="D777" s="23"/>
      <c r="E777" s="23"/>
      <c r="F777" s="23"/>
      <c r="G777" s="647"/>
      <c r="I777" s="23"/>
    </row>
    <row r="778" spans="1:9" ht="12.75" customHeight="1" x14ac:dyDescent="0.2">
      <c r="A778" s="23"/>
      <c r="B778" s="647"/>
      <c r="C778" s="23"/>
      <c r="D778" s="23"/>
      <c r="E778" s="23"/>
      <c r="F778" s="23"/>
      <c r="G778" s="647"/>
      <c r="I778" s="23"/>
    </row>
    <row r="779" spans="1:9" ht="12.75" customHeight="1" x14ac:dyDescent="0.2">
      <c r="A779" s="23"/>
      <c r="B779" s="647"/>
      <c r="C779" s="23"/>
      <c r="D779" s="23"/>
      <c r="E779" s="23"/>
      <c r="F779" s="23"/>
      <c r="G779" s="647"/>
      <c r="I779" s="23"/>
    </row>
    <row r="780" spans="1:9" ht="12.75" customHeight="1" x14ac:dyDescent="0.2">
      <c r="A780" s="23"/>
      <c r="B780" s="647"/>
      <c r="C780" s="23"/>
      <c r="D780" s="23"/>
      <c r="E780" s="23"/>
      <c r="F780" s="23"/>
      <c r="G780" s="647"/>
      <c r="I780" s="23"/>
    </row>
    <row r="781" spans="1:9" ht="12.75" customHeight="1" x14ac:dyDescent="0.2">
      <c r="A781" s="23"/>
      <c r="B781" s="647"/>
      <c r="C781" s="23"/>
      <c r="D781" s="23"/>
      <c r="E781" s="23"/>
      <c r="F781" s="23"/>
      <c r="G781" s="647"/>
      <c r="I781" s="23"/>
    </row>
    <row r="782" spans="1:9" ht="12.75" customHeight="1" x14ac:dyDescent="0.2">
      <c r="A782" s="23"/>
      <c r="B782" s="647"/>
      <c r="C782" s="23"/>
      <c r="D782" s="23"/>
      <c r="E782" s="23"/>
      <c r="F782" s="23"/>
      <c r="G782" s="647"/>
      <c r="I782" s="23"/>
    </row>
    <row r="783" spans="1:9" ht="12.75" customHeight="1" x14ac:dyDescent="0.2">
      <c r="A783" s="23"/>
      <c r="B783" s="647"/>
      <c r="C783" s="23"/>
      <c r="D783" s="23"/>
      <c r="E783" s="23"/>
      <c r="F783" s="23"/>
      <c r="G783" s="647"/>
      <c r="I783" s="23"/>
    </row>
    <row r="784" spans="1:9" ht="12.75" customHeight="1" x14ac:dyDescent="0.2">
      <c r="A784" s="23"/>
      <c r="B784" s="647"/>
      <c r="C784" s="23"/>
      <c r="D784" s="23"/>
      <c r="E784" s="23"/>
      <c r="F784" s="23"/>
      <c r="G784" s="647"/>
      <c r="I784" s="23"/>
    </row>
    <row r="785" spans="1:9" ht="12.75" customHeight="1" x14ac:dyDescent="0.2">
      <c r="A785" s="23"/>
      <c r="B785" s="647"/>
      <c r="C785" s="23"/>
      <c r="D785" s="23"/>
      <c r="E785" s="23"/>
      <c r="F785" s="23"/>
      <c r="G785" s="647"/>
      <c r="I785" s="23"/>
    </row>
    <row r="786" spans="1:9" ht="12.75" customHeight="1" x14ac:dyDescent="0.2">
      <c r="A786" s="23"/>
      <c r="B786" s="647"/>
      <c r="C786" s="23"/>
      <c r="D786" s="23"/>
      <c r="E786" s="23"/>
      <c r="F786" s="23"/>
      <c r="G786" s="647"/>
      <c r="I786" s="23"/>
    </row>
    <row r="787" spans="1:9" ht="12.75" customHeight="1" x14ac:dyDescent="0.2">
      <c r="A787" s="23"/>
      <c r="B787" s="647"/>
      <c r="C787" s="23"/>
      <c r="D787" s="23"/>
      <c r="E787" s="23"/>
      <c r="F787" s="23"/>
      <c r="G787" s="647"/>
      <c r="I787" s="23"/>
    </row>
    <row r="788" spans="1:9" ht="12.75" customHeight="1" x14ac:dyDescent="0.2">
      <c r="A788" s="23"/>
      <c r="B788" s="647"/>
      <c r="C788" s="23"/>
      <c r="D788" s="23"/>
      <c r="E788" s="23"/>
      <c r="F788" s="23"/>
      <c r="G788" s="647"/>
      <c r="I788" s="23"/>
    </row>
    <row r="789" spans="1:9" ht="12.75" customHeight="1" x14ac:dyDescent="0.2">
      <c r="A789" s="23"/>
      <c r="B789" s="647"/>
      <c r="C789" s="23"/>
      <c r="D789" s="23"/>
      <c r="E789" s="23"/>
      <c r="F789" s="23"/>
      <c r="G789" s="647"/>
      <c r="I789" s="23"/>
    </row>
    <row r="790" spans="1:9" ht="12.75" customHeight="1" x14ac:dyDescent="0.2">
      <c r="A790" s="23"/>
      <c r="B790" s="647"/>
      <c r="C790" s="23"/>
      <c r="D790" s="23"/>
      <c r="E790" s="23"/>
      <c r="F790" s="23"/>
      <c r="G790" s="647"/>
      <c r="I790" s="23"/>
    </row>
    <row r="791" spans="1:9" ht="12.75" customHeight="1" x14ac:dyDescent="0.2">
      <c r="A791" s="23"/>
      <c r="B791" s="647"/>
      <c r="C791" s="23"/>
      <c r="D791" s="23"/>
      <c r="E791" s="23"/>
      <c r="F791" s="23"/>
      <c r="G791" s="647"/>
      <c r="I791" s="23"/>
    </row>
    <row r="792" spans="1:9" ht="12.75" customHeight="1" x14ac:dyDescent="0.2">
      <c r="A792" s="23"/>
      <c r="B792" s="647"/>
      <c r="C792" s="23"/>
      <c r="D792" s="23"/>
      <c r="E792" s="23"/>
      <c r="F792" s="23"/>
      <c r="G792" s="647"/>
      <c r="I792" s="23"/>
    </row>
    <row r="793" spans="1:9" ht="12.75" customHeight="1" x14ac:dyDescent="0.2">
      <c r="A793" s="23"/>
      <c r="B793" s="647"/>
      <c r="C793" s="23"/>
      <c r="D793" s="23"/>
      <c r="E793" s="23"/>
      <c r="F793" s="23"/>
      <c r="G793" s="647"/>
      <c r="I793" s="23"/>
    </row>
    <row r="794" spans="1:9" ht="12.75" customHeight="1" x14ac:dyDescent="0.2">
      <c r="A794" s="23"/>
      <c r="B794" s="647"/>
      <c r="C794" s="23"/>
      <c r="D794" s="23"/>
      <c r="E794" s="23"/>
      <c r="F794" s="23"/>
      <c r="G794" s="647"/>
      <c r="I794" s="23"/>
    </row>
    <row r="795" spans="1:9" ht="12.75" customHeight="1" x14ac:dyDescent="0.2">
      <c r="A795" s="23"/>
      <c r="B795" s="647"/>
      <c r="C795" s="23"/>
      <c r="D795" s="23"/>
      <c r="E795" s="23"/>
      <c r="F795" s="23"/>
      <c r="G795" s="647"/>
      <c r="I795" s="23"/>
    </row>
    <row r="796" spans="1:9" ht="12.75" customHeight="1" x14ac:dyDescent="0.2">
      <c r="A796" s="23"/>
      <c r="B796" s="647"/>
      <c r="C796" s="23"/>
      <c r="D796" s="23"/>
      <c r="E796" s="23"/>
      <c r="F796" s="23"/>
      <c r="G796" s="647"/>
      <c r="I796" s="23"/>
    </row>
    <row r="797" spans="1:9" ht="12.75" customHeight="1" x14ac:dyDescent="0.2">
      <c r="A797" s="23"/>
      <c r="B797" s="647"/>
      <c r="C797" s="23"/>
      <c r="D797" s="23"/>
      <c r="E797" s="23"/>
      <c r="F797" s="23"/>
      <c r="G797" s="647"/>
      <c r="I797" s="23"/>
    </row>
    <row r="798" spans="1:9" ht="12.75" customHeight="1" x14ac:dyDescent="0.2">
      <c r="A798" s="23"/>
      <c r="B798" s="647"/>
      <c r="C798" s="23"/>
      <c r="D798" s="23"/>
      <c r="E798" s="23"/>
      <c r="F798" s="23"/>
      <c r="G798" s="647"/>
      <c r="I798" s="23"/>
    </row>
    <row r="799" spans="1:9" ht="12.75" customHeight="1" x14ac:dyDescent="0.2">
      <c r="A799" s="23"/>
      <c r="B799" s="647"/>
      <c r="C799" s="23"/>
      <c r="D799" s="23"/>
      <c r="E799" s="23"/>
      <c r="F799" s="23"/>
      <c r="G799" s="647"/>
      <c r="I799" s="23"/>
    </row>
    <row r="800" spans="1:9" ht="12.75" customHeight="1" x14ac:dyDescent="0.2">
      <c r="A800" s="23"/>
      <c r="B800" s="647"/>
      <c r="C800" s="23"/>
      <c r="D800" s="23"/>
      <c r="E800" s="23"/>
      <c r="F800" s="23"/>
      <c r="G800" s="647"/>
      <c r="I800" s="23"/>
    </row>
    <row r="801" spans="1:9" ht="12.75" customHeight="1" x14ac:dyDescent="0.2">
      <c r="A801" s="23"/>
      <c r="B801" s="647"/>
      <c r="C801" s="23"/>
      <c r="D801" s="23"/>
      <c r="E801" s="23"/>
      <c r="F801" s="23"/>
      <c r="G801" s="647"/>
      <c r="I801" s="23"/>
    </row>
    <row r="802" spans="1:9" ht="12.75" customHeight="1" x14ac:dyDescent="0.2">
      <c r="A802" s="23"/>
      <c r="B802" s="647"/>
      <c r="C802" s="23"/>
      <c r="D802" s="23"/>
      <c r="E802" s="23"/>
      <c r="F802" s="23"/>
      <c r="G802" s="647"/>
      <c r="I802" s="23"/>
    </row>
    <row r="803" spans="1:9" ht="12.75" customHeight="1" x14ac:dyDescent="0.2">
      <c r="A803" s="23"/>
      <c r="B803" s="647"/>
      <c r="C803" s="23"/>
      <c r="D803" s="23"/>
      <c r="E803" s="23"/>
      <c r="F803" s="23"/>
      <c r="G803" s="647"/>
      <c r="I803" s="23"/>
    </row>
    <row r="804" spans="1:9" ht="12.75" customHeight="1" x14ac:dyDescent="0.2">
      <c r="A804" s="23"/>
      <c r="B804" s="647"/>
      <c r="C804" s="23"/>
      <c r="D804" s="23"/>
      <c r="E804" s="23"/>
      <c r="F804" s="23"/>
      <c r="G804" s="647"/>
      <c r="I804" s="23"/>
    </row>
    <row r="805" spans="1:9" ht="12.75" customHeight="1" x14ac:dyDescent="0.2">
      <c r="A805" s="23"/>
      <c r="B805" s="647"/>
      <c r="C805" s="23"/>
      <c r="D805" s="23"/>
      <c r="E805" s="23"/>
      <c r="F805" s="23"/>
      <c r="G805" s="647"/>
      <c r="I805" s="23"/>
    </row>
    <row r="806" spans="1:9" ht="12.75" customHeight="1" x14ac:dyDescent="0.2">
      <c r="A806" s="23"/>
      <c r="B806" s="647"/>
      <c r="C806" s="23"/>
      <c r="D806" s="23"/>
      <c r="E806" s="23"/>
      <c r="F806" s="23"/>
      <c r="G806" s="647"/>
      <c r="I806" s="23"/>
    </row>
    <row r="807" spans="1:9" ht="12.75" customHeight="1" x14ac:dyDescent="0.2">
      <c r="A807" s="23"/>
      <c r="B807" s="647"/>
      <c r="C807" s="23"/>
      <c r="D807" s="23"/>
      <c r="E807" s="23"/>
      <c r="F807" s="23"/>
      <c r="G807" s="647"/>
      <c r="I807" s="23"/>
    </row>
    <row r="808" spans="1:9" ht="12.75" customHeight="1" x14ac:dyDescent="0.2">
      <c r="A808" s="23"/>
      <c r="B808" s="647"/>
      <c r="C808" s="23"/>
      <c r="D808" s="23"/>
      <c r="E808" s="23"/>
      <c r="F808" s="23"/>
      <c r="G808" s="647"/>
      <c r="I808" s="23"/>
    </row>
    <row r="809" spans="1:9" ht="12.75" customHeight="1" x14ac:dyDescent="0.2">
      <c r="A809" s="23"/>
      <c r="B809" s="647"/>
      <c r="C809" s="23"/>
      <c r="D809" s="23"/>
      <c r="E809" s="23"/>
      <c r="F809" s="23"/>
      <c r="G809" s="647"/>
      <c r="I809" s="23"/>
    </row>
    <row r="810" spans="1:9" ht="12.75" customHeight="1" x14ac:dyDescent="0.2">
      <c r="A810" s="23"/>
      <c r="B810" s="647"/>
      <c r="C810" s="23"/>
      <c r="D810" s="23"/>
      <c r="E810" s="23"/>
      <c r="F810" s="23"/>
      <c r="G810" s="647"/>
      <c r="I810" s="23"/>
    </row>
    <row r="811" spans="1:9" ht="12.75" customHeight="1" x14ac:dyDescent="0.2">
      <c r="A811" s="23"/>
      <c r="B811" s="647"/>
      <c r="C811" s="23"/>
      <c r="D811" s="23"/>
      <c r="E811" s="23"/>
      <c r="F811" s="23"/>
      <c r="G811" s="647"/>
      <c r="I811" s="23"/>
    </row>
    <row r="812" spans="1:9" ht="12.75" customHeight="1" x14ac:dyDescent="0.2">
      <c r="A812" s="23"/>
      <c r="B812" s="647"/>
      <c r="C812" s="23"/>
      <c r="D812" s="23"/>
      <c r="E812" s="23"/>
      <c r="F812" s="23"/>
      <c r="G812" s="647"/>
      <c r="I812" s="23"/>
    </row>
    <row r="813" spans="1:9" ht="12.75" customHeight="1" x14ac:dyDescent="0.2">
      <c r="A813" s="23"/>
      <c r="B813" s="647"/>
      <c r="C813" s="23"/>
      <c r="D813" s="23"/>
      <c r="E813" s="23"/>
      <c r="F813" s="23"/>
      <c r="G813" s="647"/>
      <c r="I813" s="23"/>
    </row>
    <row r="814" spans="1:9" ht="12.75" customHeight="1" x14ac:dyDescent="0.2">
      <c r="A814" s="23"/>
      <c r="B814" s="647"/>
      <c r="C814" s="23"/>
      <c r="D814" s="23"/>
      <c r="E814" s="23"/>
      <c r="F814" s="23"/>
      <c r="G814" s="647"/>
      <c r="I814" s="23"/>
    </row>
    <row r="815" spans="1:9" ht="12.75" customHeight="1" x14ac:dyDescent="0.2">
      <c r="A815" s="23"/>
      <c r="B815" s="647"/>
      <c r="C815" s="23"/>
      <c r="D815" s="23"/>
      <c r="E815" s="23"/>
      <c r="F815" s="23"/>
      <c r="G815" s="647"/>
      <c r="I815" s="23"/>
    </row>
    <row r="816" spans="1:9" ht="12.75" customHeight="1" x14ac:dyDescent="0.2">
      <c r="A816" s="23"/>
      <c r="B816" s="647"/>
      <c r="C816" s="23"/>
      <c r="D816" s="23"/>
      <c r="E816" s="23"/>
      <c r="F816" s="23"/>
      <c r="G816" s="647"/>
      <c r="I816" s="23"/>
    </row>
    <row r="817" spans="1:9" ht="12.75" customHeight="1" x14ac:dyDescent="0.2">
      <c r="A817" s="23"/>
      <c r="B817" s="647"/>
      <c r="C817" s="23"/>
      <c r="D817" s="23"/>
      <c r="E817" s="23"/>
      <c r="F817" s="23"/>
      <c r="G817" s="647"/>
      <c r="I817" s="23"/>
    </row>
    <row r="818" spans="1:9" ht="12.75" customHeight="1" x14ac:dyDescent="0.2">
      <c r="A818" s="23"/>
      <c r="B818" s="647"/>
      <c r="C818" s="23"/>
      <c r="D818" s="23"/>
      <c r="E818" s="23"/>
      <c r="F818" s="23"/>
      <c r="G818" s="647"/>
      <c r="I818" s="23"/>
    </row>
    <row r="819" spans="1:9" ht="12.75" customHeight="1" x14ac:dyDescent="0.2">
      <c r="A819" s="23"/>
      <c r="B819" s="647"/>
      <c r="C819" s="23"/>
      <c r="D819" s="23"/>
      <c r="E819" s="23"/>
      <c r="F819" s="23"/>
      <c r="G819" s="647"/>
      <c r="I819" s="23"/>
    </row>
    <row r="820" spans="1:9" ht="12.75" customHeight="1" x14ac:dyDescent="0.2">
      <c r="A820" s="23"/>
      <c r="B820" s="647"/>
      <c r="C820" s="23"/>
      <c r="D820" s="23"/>
      <c r="E820" s="23"/>
      <c r="F820" s="23"/>
      <c r="G820" s="647"/>
      <c r="I820" s="23"/>
    </row>
    <row r="821" spans="1:9" ht="12.75" customHeight="1" x14ac:dyDescent="0.2">
      <c r="A821" s="23"/>
      <c r="B821" s="647"/>
      <c r="C821" s="23"/>
      <c r="D821" s="23"/>
      <c r="E821" s="23"/>
      <c r="F821" s="23"/>
      <c r="G821" s="647"/>
      <c r="I821" s="23"/>
    </row>
    <row r="822" spans="1:9" ht="12.75" customHeight="1" x14ac:dyDescent="0.2">
      <c r="A822" s="23"/>
      <c r="B822" s="647"/>
      <c r="C822" s="23"/>
      <c r="D822" s="23"/>
      <c r="E822" s="23"/>
      <c r="F822" s="23"/>
      <c r="G822" s="647"/>
      <c r="I822" s="23"/>
    </row>
    <row r="823" spans="1:9" ht="12.75" customHeight="1" x14ac:dyDescent="0.2">
      <c r="A823" s="23"/>
      <c r="B823" s="647"/>
      <c r="C823" s="23"/>
      <c r="D823" s="23"/>
      <c r="E823" s="23"/>
      <c r="F823" s="23"/>
      <c r="G823" s="647"/>
      <c r="I823" s="23"/>
    </row>
    <row r="824" spans="1:9" ht="12.75" customHeight="1" x14ac:dyDescent="0.2">
      <c r="A824" s="23"/>
      <c r="B824" s="647"/>
      <c r="C824" s="23"/>
      <c r="D824" s="23"/>
      <c r="E824" s="23"/>
      <c r="F824" s="23"/>
      <c r="G824" s="647"/>
      <c r="I824" s="23"/>
    </row>
    <row r="825" spans="1:9" ht="12.75" customHeight="1" x14ac:dyDescent="0.2">
      <c r="A825" s="23"/>
      <c r="B825" s="647"/>
      <c r="C825" s="23"/>
      <c r="D825" s="23"/>
      <c r="E825" s="23"/>
      <c r="F825" s="23"/>
      <c r="G825" s="647"/>
      <c r="I825" s="23"/>
    </row>
    <row r="826" spans="1:9" ht="12.75" customHeight="1" x14ac:dyDescent="0.2">
      <c r="A826" s="23"/>
      <c r="B826" s="647"/>
      <c r="C826" s="23"/>
      <c r="D826" s="23"/>
      <c r="E826" s="23"/>
      <c r="F826" s="23"/>
      <c r="G826" s="647"/>
      <c r="I826" s="23"/>
    </row>
    <row r="827" spans="1:9" ht="12.75" customHeight="1" x14ac:dyDescent="0.2">
      <c r="A827" s="23"/>
      <c r="B827" s="647"/>
      <c r="C827" s="23"/>
      <c r="D827" s="23"/>
      <c r="E827" s="23"/>
      <c r="F827" s="23"/>
      <c r="G827" s="647"/>
      <c r="I827" s="23"/>
    </row>
    <row r="828" spans="1:9" ht="12.75" customHeight="1" x14ac:dyDescent="0.2">
      <c r="A828" s="23"/>
      <c r="B828" s="647"/>
      <c r="C828" s="23"/>
      <c r="D828" s="23"/>
      <c r="E828" s="23"/>
      <c r="F828" s="23"/>
      <c r="G828" s="647"/>
      <c r="I828" s="23"/>
    </row>
    <row r="829" spans="1:9" ht="12.75" customHeight="1" x14ac:dyDescent="0.2">
      <c r="A829" s="23"/>
      <c r="B829" s="647"/>
      <c r="C829" s="23"/>
      <c r="D829" s="23"/>
      <c r="E829" s="23"/>
      <c r="F829" s="23"/>
      <c r="G829" s="647"/>
      <c r="I829" s="23"/>
    </row>
    <row r="830" spans="1:9" ht="12.75" customHeight="1" x14ac:dyDescent="0.2">
      <c r="A830" s="23"/>
      <c r="B830" s="647"/>
      <c r="C830" s="23"/>
      <c r="D830" s="23"/>
      <c r="E830" s="23"/>
      <c r="F830" s="23"/>
      <c r="G830" s="647"/>
      <c r="I830" s="23"/>
    </row>
    <row r="831" spans="1:9" ht="12.75" customHeight="1" x14ac:dyDescent="0.2">
      <c r="A831" s="23"/>
      <c r="B831" s="647"/>
      <c r="C831" s="23"/>
      <c r="D831" s="23"/>
      <c r="E831" s="23"/>
      <c r="F831" s="23"/>
      <c r="G831" s="647"/>
      <c r="I831" s="23"/>
    </row>
    <row r="832" spans="1:9" ht="12.75" customHeight="1" x14ac:dyDescent="0.2">
      <c r="A832" s="23"/>
      <c r="B832" s="647"/>
      <c r="C832" s="23"/>
      <c r="D832" s="23"/>
      <c r="E832" s="23"/>
      <c r="F832" s="23"/>
      <c r="G832" s="647"/>
      <c r="I832" s="23"/>
    </row>
    <row r="833" spans="1:9" ht="12.75" customHeight="1" x14ac:dyDescent="0.2">
      <c r="A833" s="23"/>
      <c r="B833" s="647"/>
      <c r="C833" s="23"/>
      <c r="D833" s="23"/>
      <c r="E833" s="23"/>
      <c r="F833" s="23"/>
      <c r="G833" s="647"/>
      <c r="I833" s="23"/>
    </row>
    <row r="834" spans="1:9" ht="12.75" customHeight="1" x14ac:dyDescent="0.2">
      <c r="A834" s="23"/>
      <c r="B834" s="647"/>
      <c r="C834" s="23"/>
      <c r="D834" s="23"/>
      <c r="E834" s="23"/>
      <c r="F834" s="23"/>
      <c r="G834" s="647"/>
      <c r="I834" s="23"/>
    </row>
    <row r="835" spans="1:9" ht="12.75" customHeight="1" x14ac:dyDescent="0.2">
      <c r="A835" s="23"/>
      <c r="B835" s="647"/>
      <c r="C835" s="23"/>
      <c r="D835" s="23"/>
      <c r="E835" s="23"/>
      <c r="F835" s="23"/>
      <c r="G835" s="647"/>
      <c r="I835" s="23"/>
    </row>
    <row r="836" spans="1:9" ht="12.75" customHeight="1" x14ac:dyDescent="0.2">
      <c r="A836" s="23"/>
      <c r="B836" s="647"/>
      <c r="C836" s="23"/>
      <c r="D836" s="23"/>
      <c r="E836" s="23"/>
      <c r="F836" s="23"/>
      <c r="G836" s="647"/>
      <c r="I836" s="23"/>
    </row>
    <row r="837" spans="1:9" ht="12.75" customHeight="1" x14ac:dyDescent="0.2">
      <c r="A837" s="23"/>
      <c r="B837" s="647"/>
      <c r="C837" s="23"/>
      <c r="D837" s="23"/>
      <c r="E837" s="23"/>
      <c r="F837" s="23"/>
      <c r="G837" s="647"/>
      <c r="I837" s="23"/>
    </row>
    <row r="838" spans="1:9" ht="12.75" customHeight="1" x14ac:dyDescent="0.2">
      <c r="A838" s="23"/>
      <c r="B838" s="647"/>
      <c r="C838" s="23"/>
      <c r="D838" s="23"/>
      <c r="E838" s="23"/>
      <c r="F838" s="23"/>
      <c r="G838" s="647"/>
      <c r="I838" s="23"/>
    </row>
    <row r="839" spans="1:9" ht="12.75" customHeight="1" x14ac:dyDescent="0.2">
      <c r="A839" s="23"/>
      <c r="B839" s="647"/>
      <c r="C839" s="23"/>
      <c r="D839" s="23"/>
      <c r="E839" s="23"/>
      <c r="F839" s="23"/>
      <c r="G839" s="647"/>
      <c r="I839" s="23"/>
    </row>
    <row r="840" spans="1:9" ht="12.75" customHeight="1" x14ac:dyDescent="0.2">
      <c r="A840" s="23"/>
      <c r="B840" s="647"/>
      <c r="C840" s="23"/>
      <c r="D840" s="23"/>
      <c r="E840" s="23"/>
      <c r="F840" s="23"/>
      <c r="G840" s="647"/>
      <c r="I840" s="23"/>
    </row>
    <row r="841" spans="1:9" ht="12.75" customHeight="1" x14ac:dyDescent="0.2">
      <c r="A841" s="23"/>
      <c r="B841" s="647"/>
      <c r="C841" s="23"/>
      <c r="D841" s="23"/>
      <c r="E841" s="23"/>
      <c r="F841" s="23"/>
      <c r="G841" s="647"/>
      <c r="I841" s="23"/>
    </row>
    <row r="842" spans="1:9" ht="12.75" customHeight="1" x14ac:dyDescent="0.2">
      <c r="A842" s="23"/>
      <c r="B842" s="647"/>
      <c r="C842" s="23"/>
      <c r="D842" s="23"/>
      <c r="E842" s="23"/>
      <c r="F842" s="23"/>
      <c r="G842" s="647"/>
      <c r="I842" s="23"/>
    </row>
    <row r="843" spans="1:9" ht="12.75" customHeight="1" x14ac:dyDescent="0.2">
      <c r="A843" s="23"/>
      <c r="B843" s="647"/>
      <c r="C843" s="23"/>
      <c r="D843" s="23"/>
      <c r="E843" s="23"/>
      <c r="F843" s="23"/>
      <c r="G843" s="647"/>
      <c r="I843" s="23"/>
    </row>
    <row r="844" spans="1:9" ht="12.75" customHeight="1" x14ac:dyDescent="0.2">
      <c r="A844" s="23"/>
      <c r="B844" s="647"/>
      <c r="C844" s="23"/>
      <c r="D844" s="23"/>
      <c r="E844" s="23"/>
      <c r="F844" s="23"/>
      <c r="G844" s="647"/>
      <c r="I844" s="23"/>
    </row>
    <row r="845" spans="1:9" ht="12.75" customHeight="1" x14ac:dyDescent="0.2">
      <c r="A845" s="23"/>
      <c r="B845" s="647"/>
      <c r="C845" s="23"/>
      <c r="D845" s="23"/>
      <c r="E845" s="23"/>
      <c r="F845" s="23"/>
      <c r="G845" s="647"/>
      <c r="I845" s="23"/>
    </row>
    <row r="846" spans="1:9" ht="12.75" customHeight="1" x14ac:dyDescent="0.2">
      <c r="A846" s="23"/>
      <c r="B846" s="647"/>
      <c r="C846" s="23"/>
      <c r="D846" s="23"/>
      <c r="E846" s="23"/>
      <c r="F846" s="23"/>
      <c r="G846" s="647"/>
      <c r="I846" s="23"/>
    </row>
    <row r="847" spans="1:9" ht="12.75" customHeight="1" x14ac:dyDescent="0.2">
      <c r="A847" s="23"/>
      <c r="B847" s="647"/>
      <c r="C847" s="23"/>
      <c r="D847" s="23"/>
      <c r="E847" s="23"/>
      <c r="F847" s="23"/>
      <c r="G847" s="647"/>
      <c r="I847" s="23"/>
    </row>
    <row r="848" spans="1:9" ht="12.75" customHeight="1" x14ac:dyDescent="0.2">
      <c r="A848" s="23"/>
      <c r="B848" s="647"/>
      <c r="C848" s="23"/>
      <c r="D848" s="23"/>
      <c r="E848" s="23"/>
      <c r="F848" s="23"/>
      <c r="G848" s="647"/>
      <c r="I848" s="23"/>
    </row>
    <row r="849" spans="1:9" ht="12.75" customHeight="1" x14ac:dyDescent="0.2">
      <c r="A849" s="23"/>
      <c r="B849" s="647"/>
      <c r="C849" s="23"/>
      <c r="D849" s="23"/>
      <c r="E849" s="23"/>
      <c r="F849" s="23"/>
      <c r="G849" s="647"/>
      <c r="I849" s="23"/>
    </row>
    <row r="850" spans="1:9" ht="12.75" customHeight="1" x14ac:dyDescent="0.2">
      <c r="A850" s="23"/>
      <c r="B850" s="647"/>
      <c r="C850" s="23"/>
      <c r="D850" s="23"/>
      <c r="E850" s="23"/>
      <c r="F850" s="23"/>
      <c r="G850" s="647"/>
      <c r="I850" s="23"/>
    </row>
    <row r="851" spans="1:9" ht="12.75" customHeight="1" x14ac:dyDescent="0.2">
      <c r="A851" s="23"/>
      <c r="B851" s="647"/>
      <c r="C851" s="23"/>
      <c r="D851" s="23"/>
      <c r="E851" s="23"/>
      <c r="F851" s="23"/>
      <c r="G851" s="647"/>
      <c r="I851" s="23"/>
    </row>
    <row r="852" spans="1:9" ht="12.75" customHeight="1" x14ac:dyDescent="0.2">
      <c r="A852" s="23"/>
      <c r="B852" s="647"/>
      <c r="C852" s="23"/>
      <c r="D852" s="23"/>
      <c r="E852" s="23"/>
      <c r="F852" s="23"/>
      <c r="G852" s="647"/>
      <c r="I852" s="23"/>
    </row>
    <row r="853" spans="1:9" ht="12.75" customHeight="1" x14ac:dyDescent="0.2">
      <c r="A853" s="23"/>
      <c r="B853" s="647"/>
      <c r="C853" s="23"/>
      <c r="D853" s="23"/>
      <c r="E853" s="23"/>
      <c r="F853" s="23"/>
      <c r="G853" s="647"/>
      <c r="I853" s="23"/>
    </row>
    <row r="854" spans="1:9" ht="12.75" customHeight="1" x14ac:dyDescent="0.2">
      <c r="A854" s="23"/>
      <c r="B854" s="647"/>
      <c r="C854" s="23"/>
      <c r="D854" s="23"/>
      <c r="E854" s="23"/>
      <c r="F854" s="23"/>
      <c r="G854" s="647"/>
      <c r="I854" s="23"/>
    </row>
    <row r="855" spans="1:9" ht="12.75" customHeight="1" x14ac:dyDescent="0.2">
      <c r="A855" s="23"/>
      <c r="B855" s="647"/>
      <c r="C855" s="23"/>
      <c r="D855" s="23"/>
      <c r="E855" s="23"/>
      <c r="F855" s="23"/>
      <c r="G855" s="647"/>
      <c r="I855" s="23"/>
    </row>
    <row r="856" spans="1:9" ht="12.75" customHeight="1" x14ac:dyDescent="0.2">
      <c r="A856" s="23"/>
      <c r="B856" s="647"/>
      <c r="C856" s="23"/>
      <c r="D856" s="23"/>
      <c r="E856" s="23"/>
      <c r="F856" s="23"/>
      <c r="G856" s="647"/>
      <c r="I856" s="23"/>
    </row>
    <row r="857" spans="1:9" ht="12.75" customHeight="1" x14ac:dyDescent="0.2">
      <c r="A857" s="23"/>
      <c r="B857" s="647"/>
      <c r="C857" s="23"/>
      <c r="D857" s="23"/>
      <c r="E857" s="23"/>
      <c r="F857" s="23"/>
      <c r="G857" s="647"/>
      <c r="I857" s="23"/>
    </row>
    <row r="858" spans="1:9" ht="12.75" customHeight="1" x14ac:dyDescent="0.2">
      <c r="A858" s="23"/>
      <c r="B858" s="647"/>
      <c r="C858" s="23"/>
      <c r="D858" s="23"/>
      <c r="E858" s="23"/>
      <c r="F858" s="23"/>
      <c r="G858" s="647"/>
      <c r="I858" s="23"/>
    </row>
    <row r="859" spans="1:9" ht="12.75" customHeight="1" x14ac:dyDescent="0.2">
      <c r="A859" s="23"/>
      <c r="B859" s="647"/>
      <c r="C859" s="23"/>
      <c r="D859" s="23"/>
      <c r="E859" s="23"/>
      <c r="F859" s="23"/>
      <c r="G859" s="647"/>
      <c r="I859" s="23"/>
    </row>
    <row r="860" spans="1:9" ht="12.75" customHeight="1" x14ac:dyDescent="0.2">
      <c r="A860" s="23"/>
      <c r="B860" s="647"/>
      <c r="C860" s="23"/>
      <c r="D860" s="23"/>
      <c r="E860" s="23"/>
      <c r="F860" s="23"/>
      <c r="G860" s="647"/>
      <c r="I860" s="23"/>
    </row>
    <row r="861" spans="1:9" ht="12.75" customHeight="1" x14ac:dyDescent="0.2">
      <c r="A861" s="23"/>
      <c r="B861" s="647"/>
      <c r="C861" s="23"/>
      <c r="D861" s="23"/>
      <c r="E861" s="23"/>
      <c r="F861" s="23"/>
      <c r="G861" s="647"/>
      <c r="I861" s="23"/>
    </row>
    <row r="862" spans="1:9" ht="12.75" customHeight="1" x14ac:dyDescent="0.2">
      <c r="A862" s="23"/>
      <c r="B862" s="647"/>
      <c r="C862" s="23"/>
      <c r="D862" s="23"/>
      <c r="E862" s="23"/>
      <c r="F862" s="23"/>
      <c r="G862" s="647"/>
      <c r="I862" s="23"/>
    </row>
    <row r="863" spans="1:9" ht="12.75" customHeight="1" x14ac:dyDescent="0.2">
      <c r="A863" s="23"/>
      <c r="B863" s="647"/>
      <c r="C863" s="23"/>
      <c r="D863" s="23"/>
      <c r="E863" s="23"/>
      <c r="F863" s="23"/>
      <c r="G863" s="647"/>
      <c r="I863" s="23"/>
    </row>
    <row r="864" spans="1:9" ht="12.75" customHeight="1" x14ac:dyDescent="0.2">
      <c r="A864" s="23"/>
      <c r="B864" s="647"/>
      <c r="C864" s="23"/>
      <c r="D864" s="23"/>
      <c r="E864" s="23"/>
      <c r="F864" s="23"/>
      <c r="G864" s="647"/>
      <c r="I864" s="23"/>
    </row>
    <row r="865" spans="1:9" ht="12.75" customHeight="1" x14ac:dyDescent="0.2">
      <c r="A865" s="23"/>
      <c r="B865" s="647"/>
      <c r="C865" s="23"/>
      <c r="D865" s="23"/>
      <c r="E865" s="23"/>
      <c r="F865" s="23"/>
      <c r="G865" s="647"/>
      <c r="I865" s="23"/>
    </row>
    <row r="866" spans="1:9" ht="12.75" customHeight="1" x14ac:dyDescent="0.2">
      <c r="A866" s="23"/>
      <c r="B866" s="647"/>
      <c r="C866" s="23"/>
      <c r="D866" s="23"/>
      <c r="E866" s="23"/>
      <c r="F866" s="23"/>
      <c r="G866" s="647"/>
      <c r="I866" s="23"/>
    </row>
    <row r="867" spans="1:9" ht="12.75" customHeight="1" x14ac:dyDescent="0.2">
      <c r="A867" s="23"/>
      <c r="B867" s="647"/>
      <c r="C867" s="23"/>
      <c r="D867" s="23"/>
      <c r="E867" s="23"/>
      <c r="F867" s="23"/>
      <c r="G867" s="647"/>
      <c r="I867" s="23"/>
    </row>
    <row r="868" spans="1:9" ht="12.75" customHeight="1" x14ac:dyDescent="0.2">
      <c r="A868" s="23"/>
      <c r="B868" s="647"/>
      <c r="C868" s="23"/>
      <c r="D868" s="23"/>
      <c r="E868" s="23"/>
      <c r="F868" s="23"/>
      <c r="G868" s="647"/>
      <c r="I868" s="23"/>
    </row>
    <row r="869" spans="1:9" ht="12.75" customHeight="1" x14ac:dyDescent="0.2">
      <c r="A869" s="23"/>
      <c r="B869" s="647"/>
      <c r="C869" s="23"/>
      <c r="D869" s="23"/>
      <c r="E869" s="23"/>
      <c r="F869" s="23"/>
      <c r="G869" s="647"/>
      <c r="I869" s="23"/>
    </row>
    <row r="870" spans="1:9" ht="12.75" customHeight="1" x14ac:dyDescent="0.2">
      <c r="A870" s="23"/>
      <c r="B870" s="647"/>
      <c r="C870" s="23"/>
      <c r="D870" s="23"/>
      <c r="E870" s="23"/>
      <c r="F870" s="23"/>
      <c r="G870" s="647"/>
      <c r="I870" s="23"/>
    </row>
    <row r="871" spans="1:9" ht="12.75" customHeight="1" x14ac:dyDescent="0.2">
      <c r="A871" s="23"/>
      <c r="B871" s="647"/>
      <c r="C871" s="23"/>
      <c r="D871" s="23"/>
      <c r="E871" s="23"/>
      <c r="F871" s="23"/>
      <c r="G871" s="647"/>
      <c r="I871" s="23"/>
    </row>
    <row r="872" spans="1:9" ht="12.75" customHeight="1" x14ac:dyDescent="0.2">
      <c r="A872" s="23"/>
      <c r="B872" s="647"/>
      <c r="C872" s="23"/>
      <c r="D872" s="23"/>
      <c r="E872" s="23"/>
      <c r="F872" s="23"/>
      <c r="G872" s="647"/>
      <c r="I872" s="23"/>
    </row>
    <row r="873" spans="1:9" ht="12.75" customHeight="1" x14ac:dyDescent="0.2">
      <c r="A873" s="23"/>
      <c r="B873" s="647"/>
      <c r="C873" s="23"/>
      <c r="D873" s="23"/>
      <c r="E873" s="23"/>
      <c r="F873" s="23"/>
      <c r="G873" s="647"/>
      <c r="I873" s="23"/>
    </row>
    <row r="874" spans="1:9" ht="12.75" customHeight="1" x14ac:dyDescent="0.2">
      <c r="A874" s="23"/>
      <c r="B874" s="647"/>
      <c r="C874" s="23"/>
      <c r="D874" s="23"/>
      <c r="E874" s="23"/>
      <c r="F874" s="23"/>
      <c r="G874" s="647"/>
      <c r="I874" s="23"/>
    </row>
    <row r="875" spans="1:9" ht="12.75" customHeight="1" x14ac:dyDescent="0.2">
      <c r="A875" s="23"/>
      <c r="B875" s="647"/>
      <c r="C875" s="23"/>
      <c r="D875" s="23"/>
      <c r="E875" s="23"/>
      <c r="F875" s="23"/>
      <c r="G875" s="647"/>
      <c r="I875" s="23"/>
    </row>
    <row r="876" spans="1:9" ht="12.75" customHeight="1" x14ac:dyDescent="0.2">
      <c r="A876" s="23"/>
      <c r="B876" s="647"/>
      <c r="C876" s="23"/>
      <c r="D876" s="23"/>
      <c r="E876" s="23"/>
      <c r="F876" s="23"/>
      <c r="G876" s="647"/>
      <c r="I876" s="23"/>
    </row>
    <row r="877" spans="1:9" ht="12.75" customHeight="1" x14ac:dyDescent="0.2">
      <c r="A877" s="23"/>
      <c r="B877" s="647"/>
      <c r="C877" s="23"/>
      <c r="D877" s="23"/>
      <c r="E877" s="23"/>
      <c r="F877" s="23"/>
      <c r="G877" s="647"/>
      <c r="I877" s="23"/>
    </row>
    <row r="878" spans="1:9" ht="12.75" customHeight="1" x14ac:dyDescent="0.2">
      <c r="A878" s="23"/>
      <c r="B878" s="647"/>
      <c r="C878" s="23"/>
      <c r="D878" s="23"/>
      <c r="E878" s="23"/>
      <c r="F878" s="23"/>
      <c r="G878" s="647"/>
      <c r="I878" s="23"/>
    </row>
    <row r="879" spans="1:9" ht="12.75" customHeight="1" x14ac:dyDescent="0.2">
      <c r="A879" s="23"/>
      <c r="B879" s="647"/>
      <c r="C879" s="23"/>
      <c r="D879" s="23"/>
      <c r="E879" s="23"/>
      <c r="F879" s="23"/>
      <c r="G879" s="647"/>
      <c r="I879" s="23"/>
    </row>
    <row r="880" spans="1:9" ht="12.75" customHeight="1" x14ac:dyDescent="0.2">
      <c r="A880" s="23"/>
      <c r="B880" s="647"/>
      <c r="C880" s="23"/>
      <c r="D880" s="23"/>
      <c r="E880" s="23"/>
      <c r="F880" s="23"/>
      <c r="G880" s="647"/>
      <c r="I880" s="23"/>
    </row>
    <row r="881" spans="1:9" ht="12.75" customHeight="1" x14ac:dyDescent="0.2">
      <c r="A881" s="23"/>
      <c r="B881" s="647"/>
      <c r="C881" s="23"/>
      <c r="D881" s="23"/>
      <c r="E881" s="23"/>
      <c r="F881" s="23"/>
      <c r="G881" s="647"/>
      <c r="I881" s="23"/>
    </row>
    <row r="882" spans="1:9" ht="12.75" customHeight="1" x14ac:dyDescent="0.2">
      <c r="A882" s="23"/>
      <c r="B882" s="647"/>
      <c r="C882" s="23"/>
      <c r="D882" s="23"/>
      <c r="E882" s="23"/>
      <c r="F882" s="23"/>
      <c r="G882" s="647"/>
      <c r="I882" s="23"/>
    </row>
    <row r="883" spans="1:9" ht="12.75" customHeight="1" x14ac:dyDescent="0.2">
      <c r="A883" s="23"/>
      <c r="B883" s="647"/>
      <c r="C883" s="23"/>
      <c r="D883" s="23"/>
      <c r="E883" s="23"/>
      <c r="F883" s="23"/>
      <c r="G883" s="647"/>
      <c r="I883" s="23"/>
    </row>
    <row r="884" spans="1:9" ht="12.75" customHeight="1" x14ac:dyDescent="0.2">
      <c r="A884" s="23"/>
      <c r="B884" s="647"/>
      <c r="C884" s="23"/>
      <c r="D884" s="23"/>
      <c r="E884" s="23"/>
      <c r="F884" s="23"/>
      <c r="G884" s="647"/>
      <c r="I884" s="23"/>
    </row>
    <row r="885" spans="1:9" ht="12.75" customHeight="1" x14ac:dyDescent="0.2">
      <c r="A885" s="23"/>
      <c r="B885" s="647"/>
      <c r="C885" s="23"/>
      <c r="D885" s="23"/>
      <c r="E885" s="23"/>
      <c r="F885" s="23"/>
      <c r="G885" s="647"/>
      <c r="I885" s="23"/>
    </row>
    <row r="886" spans="1:9" ht="12.75" customHeight="1" x14ac:dyDescent="0.2">
      <c r="A886" s="23"/>
      <c r="B886" s="647"/>
      <c r="C886" s="23"/>
      <c r="D886" s="23"/>
      <c r="E886" s="23"/>
      <c r="F886" s="23"/>
      <c r="G886" s="647"/>
      <c r="I886" s="23"/>
    </row>
    <row r="887" spans="1:9" ht="12.75" customHeight="1" x14ac:dyDescent="0.2">
      <c r="A887" s="23"/>
      <c r="B887" s="647"/>
      <c r="C887" s="23"/>
      <c r="D887" s="23"/>
      <c r="E887" s="23"/>
      <c r="F887" s="23"/>
      <c r="G887" s="647"/>
      <c r="I887" s="23"/>
    </row>
    <row r="888" spans="1:9" ht="12.75" customHeight="1" x14ac:dyDescent="0.2">
      <c r="A888" s="23"/>
      <c r="B888" s="647"/>
      <c r="C888" s="23"/>
      <c r="D888" s="23"/>
      <c r="E888" s="23"/>
      <c r="F888" s="23"/>
      <c r="G888" s="647"/>
      <c r="I888" s="23"/>
    </row>
    <row r="889" spans="1:9" ht="12.75" customHeight="1" x14ac:dyDescent="0.2">
      <c r="A889" s="23"/>
      <c r="B889" s="647"/>
      <c r="C889" s="23"/>
      <c r="D889" s="23"/>
      <c r="E889" s="23"/>
      <c r="F889" s="23"/>
      <c r="G889" s="647"/>
      <c r="I889" s="23"/>
    </row>
    <row r="890" spans="1:9" ht="12.75" customHeight="1" x14ac:dyDescent="0.2">
      <c r="A890" s="23"/>
      <c r="B890" s="647"/>
      <c r="C890" s="23"/>
      <c r="D890" s="23"/>
      <c r="E890" s="23"/>
      <c r="F890" s="23"/>
      <c r="G890" s="647"/>
      <c r="I890" s="23"/>
    </row>
    <row r="891" spans="1:9" ht="12.75" customHeight="1" x14ac:dyDescent="0.2">
      <c r="A891" s="23"/>
      <c r="B891" s="647"/>
      <c r="C891" s="23"/>
      <c r="D891" s="23"/>
      <c r="E891" s="23"/>
      <c r="F891" s="23"/>
      <c r="G891" s="647"/>
      <c r="I891" s="23"/>
    </row>
    <row r="892" spans="1:9" ht="12.75" customHeight="1" x14ac:dyDescent="0.2">
      <c r="A892" s="23"/>
      <c r="B892" s="647"/>
      <c r="C892" s="23"/>
      <c r="D892" s="23"/>
      <c r="E892" s="23"/>
      <c r="F892" s="23"/>
      <c r="G892" s="647"/>
      <c r="I892" s="23"/>
    </row>
    <row r="893" spans="1:9" ht="12.75" customHeight="1" x14ac:dyDescent="0.2">
      <c r="A893" s="23"/>
      <c r="B893" s="647"/>
      <c r="C893" s="23"/>
      <c r="D893" s="23"/>
      <c r="E893" s="23"/>
      <c r="F893" s="23"/>
      <c r="G893" s="647"/>
      <c r="I893" s="23"/>
    </row>
  </sheetData>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0F227-B0FD-4C7C-A0B0-6184FCBE0EE5}">
  <sheetPr>
    <outlinePr summaryBelow="0" summaryRight="0"/>
  </sheetPr>
  <dimension ref="A1:U4338"/>
  <sheetViews>
    <sheetView topLeftCell="A15" workbookViewId="0">
      <selection activeCell="A15" sqref="A1:XFD1048576"/>
    </sheetView>
  </sheetViews>
  <sheetFormatPr baseColWidth="10" defaultColWidth="14.42578125" defaultRowHeight="15" customHeight="1" x14ac:dyDescent="0.2"/>
  <cols>
    <col min="1" max="1" width="6.42578125" style="567" customWidth="1"/>
    <col min="2" max="2" width="11.140625" style="567" customWidth="1"/>
    <col min="3" max="3" width="10.42578125" style="567" customWidth="1"/>
    <col min="4" max="4" width="4.5703125" style="567" customWidth="1"/>
    <col min="5" max="6" width="3.85546875" style="567" customWidth="1"/>
    <col min="7" max="7" width="33.140625" style="567" customWidth="1"/>
    <col min="8" max="8" width="26.42578125" style="567" customWidth="1"/>
    <col min="9" max="9" width="21.28515625" style="567" customWidth="1"/>
    <col min="10" max="10" width="10" style="567" customWidth="1"/>
    <col min="11" max="11" width="14.42578125" style="567" customWidth="1"/>
    <col min="12" max="12" width="11.85546875" style="567" customWidth="1"/>
    <col min="13" max="20" width="10.7109375" style="579" customWidth="1"/>
    <col min="21" max="21" width="28.7109375" style="567" customWidth="1"/>
    <col min="22" max="16384" width="14.42578125" style="567"/>
  </cols>
  <sheetData>
    <row r="1" spans="1:21" ht="15" customHeight="1" x14ac:dyDescent="0.2">
      <c r="A1" s="578" t="s">
        <v>875</v>
      </c>
      <c r="C1" s="578"/>
      <c r="D1" s="578"/>
      <c r="E1" s="578"/>
    </row>
    <row r="2" spans="1:21" ht="102" x14ac:dyDescent="0.2">
      <c r="A2" s="580" t="s">
        <v>55</v>
      </c>
      <c r="B2" s="580" t="s">
        <v>863</v>
      </c>
      <c r="C2" s="580" t="s">
        <v>871</v>
      </c>
      <c r="D2" s="580" t="s">
        <v>291</v>
      </c>
      <c r="E2" s="580" t="s">
        <v>321</v>
      </c>
      <c r="F2" s="580" t="s">
        <v>876</v>
      </c>
      <c r="G2" s="580" t="s">
        <v>548</v>
      </c>
      <c r="H2" s="580" t="s">
        <v>877</v>
      </c>
      <c r="I2" s="580" t="s">
        <v>328</v>
      </c>
      <c r="J2" s="581" t="s">
        <v>862</v>
      </c>
      <c r="K2" s="582" t="s">
        <v>911</v>
      </c>
      <c r="L2" s="583" t="s">
        <v>816</v>
      </c>
      <c r="M2" s="584" t="s">
        <v>2438</v>
      </c>
      <c r="N2" s="585" t="s">
        <v>2453</v>
      </c>
      <c r="O2" s="586" t="s">
        <v>2454</v>
      </c>
      <c r="P2" s="587" t="s">
        <v>2455</v>
      </c>
      <c r="Q2" s="588" t="s">
        <v>2441</v>
      </c>
      <c r="R2" s="587" t="s">
        <v>2442</v>
      </c>
      <c r="S2" s="587" t="s">
        <v>2443</v>
      </c>
      <c r="T2" s="589" t="s">
        <v>2456</v>
      </c>
      <c r="U2" s="590" t="s">
        <v>2393</v>
      </c>
    </row>
    <row r="3" spans="1:21" s="602" customFormat="1" ht="12.75" x14ac:dyDescent="0.2">
      <c r="A3" s="591" t="s">
        <v>72</v>
      </c>
      <c r="B3" s="591" t="s">
        <v>754</v>
      </c>
      <c r="C3" s="592" t="s">
        <v>587</v>
      </c>
      <c r="D3" s="592" t="s">
        <v>297</v>
      </c>
      <c r="E3" s="592" t="s">
        <v>148</v>
      </c>
      <c r="F3" s="592" t="s">
        <v>476</v>
      </c>
      <c r="G3" s="591" t="s">
        <v>2010</v>
      </c>
      <c r="H3" s="591" t="s">
        <v>475</v>
      </c>
      <c r="I3" s="592" t="s">
        <v>332</v>
      </c>
      <c r="J3" s="593" t="s">
        <v>381</v>
      </c>
      <c r="K3" s="594">
        <v>0.17647058823529413</v>
      </c>
      <c r="L3" s="592" t="s">
        <v>2051</v>
      </c>
      <c r="M3" s="595">
        <v>2021</v>
      </c>
      <c r="N3" s="596">
        <v>63</v>
      </c>
      <c r="O3" s="597">
        <v>1</v>
      </c>
      <c r="P3" s="598">
        <f t="shared" ref="P3:P66" si="0">ROUNDUP(N3*O3,0)</f>
        <v>63</v>
      </c>
      <c r="Q3" s="596">
        <v>63</v>
      </c>
      <c r="R3" s="599">
        <f t="shared" ref="R3:R66" si="1">Q3/P3</f>
        <v>1</v>
      </c>
      <c r="S3" s="599">
        <f t="shared" ref="S3:S66" si="2">Q3/N3</f>
        <v>1</v>
      </c>
      <c r="T3" s="600">
        <f t="shared" ref="T3:T66" si="3">O3/K3</f>
        <v>5.6666666666666661</v>
      </c>
      <c r="U3" s="601" t="s">
        <v>3030</v>
      </c>
    </row>
    <row r="4" spans="1:21" ht="12.75" x14ac:dyDescent="0.2">
      <c r="A4" s="591" t="s">
        <v>72</v>
      </c>
      <c r="B4" s="591" t="s">
        <v>754</v>
      </c>
      <c r="C4" s="592" t="s">
        <v>587</v>
      </c>
      <c r="D4" s="592" t="s">
        <v>297</v>
      </c>
      <c r="E4" s="592" t="s">
        <v>148</v>
      </c>
      <c r="F4" s="592" t="s">
        <v>476</v>
      </c>
      <c r="G4" s="591" t="s">
        <v>2011</v>
      </c>
      <c r="H4" s="591" t="s">
        <v>475</v>
      </c>
      <c r="I4" s="592" t="s">
        <v>332</v>
      </c>
      <c r="J4" s="593" t="s">
        <v>381</v>
      </c>
      <c r="K4" s="594">
        <v>0.2638888888888889</v>
      </c>
      <c r="L4" s="592" t="s">
        <v>2051</v>
      </c>
      <c r="M4" s="595">
        <v>2021</v>
      </c>
      <c r="N4" s="596">
        <v>72</v>
      </c>
      <c r="O4" s="603">
        <v>1</v>
      </c>
      <c r="P4" s="598">
        <f t="shared" si="0"/>
        <v>72</v>
      </c>
      <c r="Q4" s="596">
        <v>72</v>
      </c>
      <c r="R4" s="599">
        <f t="shared" si="1"/>
        <v>1</v>
      </c>
      <c r="S4" s="599">
        <f t="shared" si="2"/>
        <v>1</v>
      </c>
      <c r="T4" s="600">
        <f t="shared" si="3"/>
        <v>3.7894736842105261</v>
      </c>
      <c r="U4" s="601"/>
    </row>
    <row r="5" spans="1:21" ht="12.75" x14ac:dyDescent="0.2">
      <c r="A5" s="591" t="s">
        <v>72</v>
      </c>
      <c r="B5" s="591" t="s">
        <v>754</v>
      </c>
      <c r="C5" s="592" t="s">
        <v>587</v>
      </c>
      <c r="D5" s="592" t="s">
        <v>297</v>
      </c>
      <c r="E5" s="592" t="s">
        <v>148</v>
      </c>
      <c r="F5" s="592" t="s">
        <v>476</v>
      </c>
      <c r="G5" s="591" t="s">
        <v>2012</v>
      </c>
      <c r="H5" s="591" t="s">
        <v>475</v>
      </c>
      <c r="I5" s="592" t="s">
        <v>332</v>
      </c>
      <c r="J5" s="593" t="s">
        <v>381</v>
      </c>
      <c r="K5" s="594">
        <v>0.47872340425531917</v>
      </c>
      <c r="L5" s="592" t="s">
        <v>2051</v>
      </c>
      <c r="M5" s="595">
        <v>2021</v>
      </c>
      <c r="N5" s="596">
        <v>92</v>
      </c>
      <c r="O5" s="603">
        <v>1</v>
      </c>
      <c r="P5" s="598">
        <f t="shared" si="0"/>
        <v>92</v>
      </c>
      <c r="Q5" s="596">
        <v>92</v>
      </c>
      <c r="R5" s="599">
        <f t="shared" si="1"/>
        <v>1</v>
      </c>
      <c r="S5" s="599">
        <f t="shared" si="2"/>
        <v>1</v>
      </c>
      <c r="T5" s="600">
        <f t="shared" si="3"/>
        <v>2.0888888888888886</v>
      </c>
      <c r="U5" s="601"/>
    </row>
    <row r="6" spans="1:21" ht="12.75" x14ac:dyDescent="0.2">
      <c r="A6" s="591" t="s">
        <v>72</v>
      </c>
      <c r="B6" s="591" t="s">
        <v>754</v>
      </c>
      <c r="C6" s="592" t="s">
        <v>587</v>
      </c>
      <c r="D6" s="592" t="s">
        <v>297</v>
      </c>
      <c r="E6" s="592" t="s">
        <v>148</v>
      </c>
      <c r="F6" s="592" t="s">
        <v>476</v>
      </c>
      <c r="G6" s="591" t="s">
        <v>2013</v>
      </c>
      <c r="H6" s="591" t="s">
        <v>475</v>
      </c>
      <c r="I6" s="592" t="s">
        <v>332</v>
      </c>
      <c r="J6" s="593" t="s">
        <v>381</v>
      </c>
      <c r="K6" s="594">
        <v>0.7142857142857143</v>
      </c>
      <c r="L6" s="592" t="s">
        <v>2051</v>
      </c>
      <c r="M6" s="595">
        <v>2021</v>
      </c>
      <c r="N6" s="596">
        <v>12</v>
      </c>
      <c r="O6" s="603">
        <v>1</v>
      </c>
      <c r="P6" s="598">
        <f t="shared" si="0"/>
        <v>12</v>
      </c>
      <c r="Q6" s="596">
        <v>12</v>
      </c>
      <c r="R6" s="599">
        <f t="shared" si="1"/>
        <v>1</v>
      </c>
      <c r="S6" s="599">
        <f t="shared" si="2"/>
        <v>1</v>
      </c>
      <c r="T6" s="600">
        <f t="shared" si="3"/>
        <v>1.4</v>
      </c>
      <c r="U6" s="601"/>
    </row>
    <row r="7" spans="1:21" ht="12.75" x14ac:dyDescent="0.2">
      <c r="A7" s="591" t="s">
        <v>72</v>
      </c>
      <c r="B7" s="591" t="s">
        <v>754</v>
      </c>
      <c r="C7" s="592" t="s">
        <v>587</v>
      </c>
      <c r="D7" s="592" t="s">
        <v>297</v>
      </c>
      <c r="E7" s="592" t="s">
        <v>148</v>
      </c>
      <c r="F7" s="592" t="s">
        <v>476</v>
      </c>
      <c r="G7" s="591" t="s">
        <v>2014</v>
      </c>
      <c r="H7" s="591" t="s">
        <v>475</v>
      </c>
      <c r="I7" s="592" t="s">
        <v>332</v>
      </c>
      <c r="J7" s="593" t="s">
        <v>381</v>
      </c>
      <c r="K7" s="594">
        <v>4.926423544465771E-2</v>
      </c>
      <c r="L7" s="592" t="s">
        <v>2051</v>
      </c>
      <c r="M7" s="595">
        <v>2021</v>
      </c>
      <c r="N7" s="596">
        <v>1340</v>
      </c>
      <c r="O7" s="603">
        <v>1</v>
      </c>
      <c r="P7" s="598">
        <f t="shared" si="0"/>
        <v>1340</v>
      </c>
      <c r="Q7" s="596">
        <v>1340</v>
      </c>
      <c r="R7" s="599">
        <f t="shared" si="1"/>
        <v>1</v>
      </c>
      <c r="S7" s="599">
        <f t="shared" si="2"/>
        <v>1</v>
      </c>
      <c r="T7" s="600">
        <f t="shared" si="3"/>
        <v>20.2987012987013</v>
      </c>
      <c r="U7" s="601"/>
    </row>
    <row r="8" spans="1:21" ht="12.75" x14ac:dyDescent="0.2">
      <c r="A8" s="591" t="s">
        <v>72</v>
      </c>
      <c r="B8" s="591" t="s">
        <v>754</v>
      </c>
      <c r="C8" s="592" t="s">
        <v>587</v>
      </c>
      <c r="D8" s="592" t="s">
        <v>297</v>
      </c>
      <c r="E8" s="592" t="s">
        <v>148</v>
      </c>
      <c r="F8" s="592" t="s">
        <v>476</v>
      </c>
      <c r="G8" s="591" t="s">
        <v>2015</v>
      </c>
      <c r="H8" s="591" t="s">
        <v>475</v>
      </c>
      <c r="I8" s="592" t="s">
        <v>332</v>
      </c>
      <c r="J8" s="593" t="s">
        <v>381</v>
      </c>
      <c r="K8" s="594">
        <v>0.35714285714285715</v>
      </c>
      <c r="L8" s="592" t="s">
        <v>2051</v>
      </c>
      <c r="M8" s="595">
        <v>2021</v>
      </c>
      <c r="N8" s="596">
        <v>17</v>
      </c>
      <c r="O8" s="603">
        <v>1</v>
      </c>
      <c r="P8" s="598">
        <f t="shared" si="0"/>
        <v>17</v>
      </c>
      <c r="Q8" s="596">
        <v>17</v>
      </c>
      <c r="R8" s="599">
        <f t="shared" si="1"/>
        <v>1</v>
      </c>
      <c r="S8" s="599">
        <f t="shared" si="2"/>
        <v>1</v>
      </c>
      <c r="T8" s="600">
        <f t="shared" si="3"/>
        <v>2.8</v>
      </c>
      <c r="U8" s="601"/>
    </row>
    <row r="9" spans="1:21" ht="12.75" x14ac:dyDescent="0.2">
      <c r="A9" s="591" t="s">
        <v>72</v>
      </c>
      <c r="B9" s="591" t="s">
        <v>754</v>
      </c>
      <c r="C9" s="592" t="s">
        <v>587</v>
      </c>
      <c r="D9" s="592" t="s">
        <v>297</v>
      </c>
      <c r="E9" s="592" t="s">
        <v>148</v>
      </c>
      <c r="F9" s="592" t="s">
        <v>476</v>
      </c>
      <c r="G9" s="591" t="s">
        <v>2016</v>
      </c>
      <c r="H9" s="591" t="s">
        <v>475</v>
      </c>
      <c r="I9" s="592" t="s">
        <v>332</v>
      </c>
      <c r="J9" s="593" t="s">
        <v>381</v>
      </c>
      <c r="K9" s="594">
        <v>0.11494252873563218</v>
      </c>
      <c r="L9" s="592" t="s">
        <v>2051</v>
      </c>
      <c r="M9" s="595">
        <v>2021</v>
      </c>
      <c r="N9" s="596">
        <v>87</v>
      </c>
      <c r="O9" s="603">
        <v>1</v>
      </c>
      <c r="P9" s="598">
        <f t="shared" si="0"/>
        <v>87</v>
      </c>
      <c r="Q9" s="596">
        <v>87</v>
      </c>
      <c r="R9" s="599">
        <f t="shared" si="1"/>
        <v>1</v>
      </c>
      <c r="S9" s="599">
        <f t="shared" si="2"/>
        <v>1</v>
      </c>
      <c r="T9" s="600">
        <f t="shared" si="3"/>
        <v>8.6999999999999993</v>
      </c>
      <c r="U9" s="601"/>
    </row>
    <row r="10" spans="1:21" ht="12.75" x14ac:dyDescent="0.2">
      <c r="A10" s="591" t="s">
        <v>72</v>
      </c>
      <c r="B10" s="591" t="s">
        <v>754</v>
      </c>
      <c r="C10" s="592" t="s">
        <v>587</v>
      </c>
      <c r="D10" s="592" t="s">
        <v>297</v>
      </c>
      <c r="E10" s="592" t="s">
        <v>148</v>
      </c>
      <c r="F10" s="592" t="s">
        <v>476</v>
      </c>
      <c r="G10" s="591" t="s">
        <v>2017</v>
      </c>
      <c r="H10" s="591" t="s">
        <v>475</v>
      </c>
      <c r="I10" s="592" t="s">
        <v>332</v>
      </c>
      <c r="J10" s="593" t="s">
        <v>381</v>
      </c>
      <c r="K10" s="594">
        <v>7.9646017699115043E-2</v>
      </c>
      <c r="L10" s="592" t="s">
        <v>2051</v>
      </c>
      <c r="M10" s="595">
        <v>2021</v>
      </c>
      <c r="N10" s="596">
        <v>112</v>
      </c>
      <c r="O10" s="603">
        <v>1</v>
      </c>
      <c r="P10" s="598">
        <f t="shared" si="0"/>
        <v>112</v>
      </c>
      <c r="Q10" s="596">
        <v>112</v>
      </c>
      <c r="R10" s="599">
        <f t="shared" si="1"/>
        <v>1</v>
      </c>
      <c r="S10" s="599">
        <f t="shared" si="2"/>
        <v>1</v>
      </c>
      <c r="T10" s="600">
        <f t="shared" si="3"/>
        <v>12.555555555555555</v>
      </c>
      <c r="U10" s="601"/>
    </row>
    <row r="11" spans="1:21" ht="12.75" x14ac:dyDescent="0.2">
      <c r="A11" s="591" t="s">
        <v>72</v>
      </c>
      <c r="B11" s="591" t="s">
        <v>754</v>
      </c>
      <c r="C11" s="592" t="s">
        <v>587</v>
      </c>
      <c r="D11" s="592" t="s">
        <v>297</v>
      </c>
      <c r="E11" s="592" t="s">
        <v>148</v>
      </c>
      <c r="F11" s="592" t="s">
        <v>476</v>
      </c>
      <c r="G11" s="591" t="s">
        <v>2018</v>
      </c>
      <c r="H11" s="591" t="s">
        <v>475</v>
      </c>
      <c r="I11" s="592" t="s">
        <v>332</v>
      </c>
      <c r="J11" s="593" t="s">
        <v>381</v>
      </c>
      <c r="K11" s="594">
        <v>0.14569536423841059</v>
      </c>
      <c r="L11" s="592" t="s">
        <v>2051</v>
      </c>
      <c r="M11" s="595">
        <v>2021</v>
      </c>
      <c r="N11" s="596">
        <v>146</v>
      </c>
      <c r="O11" s="603">
        <v>1</v>
      </c>
      <c r="P11" s="598">
        <f t="shared" si="0"/>
        <v>146</v>
      </c>
      <c r="Q11" s="596">
        <v>146</v>
      </c>
      <c r="R11" s="599">
        <f t="shared" si="1"/>
        <v>1</v>
      </c>
      <c r="S11" s="599">
        <f t="shared" si="2"/>
        <v>1</v>
      </c>
      <c r="T11" s="600">
        <f t="shared" si="3"/>
        <v>6.8636363636363642</v>
      </c>
      <c r="U11" s="601"/>
    </row>
    <row r="12" spans="1:21" ht="12.75" x14ac:dyDescent="0.2">
      <c r="A12" s="591" t="s">
        <v>72</v>
      </c>
      <c r="B12" s="591" t="s">
        <v>754</v>
      </c>
      <c r="C12" s="592" t="s">
        <v>587</v>
      </c>
      <c r="D12" s="592" t="s">
        <v>297</v>
      </c>
      <c r="E12" s="592" t="s">
        <v>148</v>
      </c>
      <c r="F12" s="592" t="s">
        <v>476</v>
      </c>
      <c r="G12" s="591" t="s">
        <v>2019</v>
      </c>
      <c r="H12" s="591" t="s">
        <v>475</v>
      </c>
      <c r="I12" s="592" t="s">
        <v>332</v>
      </c>
      <c r="J12" s="593" t="s">
        <v>381</v>
      </c>
      <c r="K12" s="594">
        <v>0.33333333333333331</v>
      </c>
      <c r="L12" s="592" t="s">
        <v>2051</v>
      </c>
      <c r="M12" s="595">
        <v>2021</v>
      </c>
      <c r="N12" s="596">
        <v>21</v>
      </c>
      <c r="O12" s="603">
        <v>1</v>
      </c>
      <c r="P12" s="598">
        <f t="shared" si="0"/>
        <v>21</v>
      </c>
      <c r="Q12" s="596">
        <v>21</v>
      </c>
      <c r="R12" s="599">
        <f t="shared" si="1"/>
        <v>1</v>
      </c>
      <c r="S12" s="599">
        <f t="shared" si="2"/>
        <v>1</v>
      </c>
      <c r="T12" s="600">
        <f t="shared" si="3"/>
        <v>3</v>
      </c>
      <c r="U12" s="601"/>
    </row>
    <row r="13" spans="1:21" ht="12.75" x14ac:dyDescent="0.2">
      <c r="A13" s="591" t="s">
        <v>72</v>
      </c>
      <c r="B13" s="591" t="s">
        <v>754</v>
      </c>
      <c r="C13" s="591" t="s">
        <v>587</v>
      </c>
      <c r="D13" s="591" t="s">
        <v>303</v>
      </c>
      <c r="E13" s="591" t="s">
        <v>148</v>
      </c>
      <c r="F13" s="592" t="s">
        <v>476</v>
      </c>
      <c r="G13" s="591" t="s">
        <v>2000</v>
      </c>
      <c r="H13" s="591" t="s">
        <v>475</v>
      </c>
      <c r="I13" s="592" t="s">
        <v>332</v>
      </c>
      <c r="J13" s="593" t="s">
        <v>379</v>
      </c>
      <c r="K13" s="604">
        <v>1</v>
      </c>
      <c r="L13" s="591" t="s">
        <v>2051</v>
      </c>
      <c r="M13" s="595">
        <v>2021</v>
      </c>
      <c r="N13" s="596">
        <v>137</v>
      </c>
      <c r="O13" s="603">
        <v>1</v>
      </c>
      <c r="P13" s="598">
        <f t="shared" si="0"/>
        <v>137</v>
      </c>
      <c r="Q13" s="596">
        <v>137</v>
      </c>
      <c r="R13" s="599">
        <f t="shared" si="1"/>
        <v>1</v>
      </c>
      <c r="S13" s="599">
        <f t="shared" si="2"/>
        <v>1</v>
      </c>
      <c r="T13" s="600">
        <f t="shared" si="3"/>
        <v>1</v>
      </c>
      <c r="U13" s="601" t="s">
        <v>3030</v>
      </c>
    </row>
    <row r="14" spans="1:21" ht="12.75" x14ac:dyDescent="0.2">
      <c r="A14" s="591" t="s">
        <v>72</v>
      </c>
      <c r="B14" s="591" t="s">
        <v>754</v>
      </c>
      <c r="C14" s="592" t="s">
        <v>587</v>
      </c>
      <c r="D14" s="592" t="s">
        <v>2032</v>
      </c>
      <c r="E14" s="592" t="s">
        <v>148</v>
      </c>
      <c r="F14" s="592" t="s">
        <v>476</v>
      </c>
      <c r="G14" s="591" t="s">
        <v>2000</v>
      </c>
      <c r="H14" s="591" t="s">
        <v>475</v>
      </c>
      <c r="I14" s="592" t="s">
        <v>332</v>
      </c>
      <c r="J14" s="593" t="s">
        <v>379</v>
      </c>
      <c r="K14" s="604">
        <v>1</v>
      </c>
      <c r="L14" s="592" t="s">
        <v>2051</v>
      </c>
      <c r="M14" s="595">
        <v>2021</v>
      </c>
      <c r="N14" s="596">
        <v>663</v>
      </c>
      <c r="O14" s="603">
        <v>1</v>
      </c>
      <c r="P14" s="598">
        <f t="shared" si="0"/>
        <v>663</v>
      </c>
      <c r="Q14" s="596">
        <v>663</v>
      </c>
      <c r="R14" s="599">
        <f t="shared" si="1"/>
        <v>1</v>
      </c>
      <c r="S14" s="599">
        <f t="shared" si="2"/>
        <v>1</v>
      </c>
      <c r="T14" s="600">
        <f t="shared" si="3"/>
        <v>1</v>
      </c>
      <c r="U14" s="601" t="s">
        <v>3030</v>
      </c>
    </row>
    <row r="15" spans="1:21" ht="12.75" x14ac:dyDescent="0.2">
      <c r="A15" s="591" t="s">
        <v>72</v>
      </c>
      <c r="B15" s="591" t="s">
        <v>754</v>
      </c>
      <c r="C15" s="592" t="s">
        <v>587</v>
      </c>
      <c r="D15" s="592" t="s">
        <v>2032</v>
      </c>
      <c r="E15" s="592" t="s">
        <v>148</v>
      </c>
      <c r="F15" s="592" t="s">
        <v>476</v>
      </c>
      <c r="G15" s="591" t="s">
        <v>2033</v>
      </c>
      <c r="H15" s="591" t="s">
        <v>475</v>
      </c>
      <c r="I15" s="592" t="s">
        <v>332</v>
      </c>
      <c r="J15" s="593" t="s">
        <v>379</v>
      </c>
      <c r="K15" s="604">
        <v>1</v>
      </c>
      <c r="L15" s="592" t="s">
        <v>2051</v>
      </c>
      <c r="M15" s="595">
        <v>2021</v>
      </c>
      <c r="N15" s="596">
        <v>19</v>
      </c>
      <c r="O15" s="603">
        <v>1</v>
      </c>
      <c r="P15" s="598">
        <f t="shared" si="0"/>
        <v>19</v>
      </c>
      <c r="Q15" s="596">
        <v>19</v>
      </c>
      <c r="R15" s="599">
        <f t="shared" si="1"/>
        <v>1</v>
      </c>
      <c r="S15" s="599">
        <f t="shared" si="2"/>
        <v>1</v>
      </c>
      <c r="T15" s="600">
        <f t="shared" si="3"/>
        <v>1</v>
      </c>
      <c r="U15" s="601" t="s">
        <v>3030</v>
      </c>
    </row>
    <row r="16" spans="1:21" ht="12.75" x14ac:dyDescent="0.2">
      <c r="A16" s="591" t="s">
        <v>72</v>
      </c>
      <c r="B16" s="591" t="s">
        <v>754</v>
      </c>
      <c r="C16" s="591" t="s">
        <v>587</v>
      </c>
      <c r="D16" s="591" t="s">
        <v>303</v>
      </c>
      <c r="E16" s="591" t="s">
        <v>148</v>
      </c>
      <c r="F16" s="592" t="s">
        <v>476</v>
      </c>
      <c r="G16" s="591" t="s">
        <v>2001</v>
      </c>
      <c r="H16" s="591" t="s">
        <v>475</v>
      </c>
      <c r="I16" s="592" t="s">
        <v>332</v>
      </c>
      <c r="J16" s="593" t="s">
        <v>379</v>
      </c>
      <c r="K16" s="604">
        <v>1</v>
      </c>
      <c r="L16" s="591" t="s">
        <v>2051</v>
      </c>
      <c r="M16" s="595">
        <v>2021</v>
      </c>
      <c r="N16" s="596">
        <v>17</v>
      </c>
      <c r="O16" s="603">
        <v>1</v>
      </c>
      <c r="P16" s="598">
        <f t="shared" si="0"/>
        <v>17</v>
      </c>
      <c r="Q16" s="596">
        <v>17</v>
      </c>
      <c r="R16" s="599">
        <f t="shared" si="1"/>
        <v>1</v>
      </c>
      <c r="S16" s="599">
        <f t="shared" si="2"/>
        <v>1</v>
      </c>
      <c r="T16" s="600">
        <f t="shared" si="3"/>
        <v>1</v>
      </c>
      <c r="U16" s="601" t="s">
        <v>3030</v>
      </c>
    </row>
    <row r="17" spans="1:21" ht="12.75" x14ac:dyDescent="0.2">
      <c r="A17" s="591" t="s">
        <v>72</v>
      </c>
      <c r="B17" s="591" t="s">
        <v>754</v>
      </c>
      <c r="C17" s="592" t="s">
        <v>587</v>
      </c>
      <c r="D17" s="592" t="s">
        <v>2032</v>
      </c>
      <c r="E17" s="592" t="s">
        <v>148</v>
      </c>
      <c r="F17" s="592" t="s">
        <v>476</v>
      </c>
      <c r="G17" s="591" t="s">
        <v>2034</v>
      </c>
      <c r="H17" s="591" t="s">
        <v>475</v>
      </c>
      <c r="I17" s="592" t="s">
        <v>332</v>
      </c>
      <c r="J17" s="593" t="s">
        <v>379</v>
      </c>
      <c r="K17" s="604">
        <v>1</v>
      </c>
      <c r="L17" s="592" t="s">
        <v>2051</v>
      </c>
      <c r="M17" s="595">
        <v>2021</v>
      </c>
      <c r="N17" s="596">
        <v>36</v>
      </c>
      <c r="O17" s="603">
        <v>1</v>
      </c>
      <c r="P17" s="598">
        <f t="shared" si="0"/>
        <v>36</v>
      </c>
      <c r="Q17" s="596">
        <v>36</v>
      </c>
      <c r="R17" s="599">
        <f t="shared" si="1"/>
        <v>1</v>
      </c>
      <c r="S17" s="599">
        <f t="shared" si="2"/>
        <v>1</v>
      </c>
      <c r="T17" s="600">
        <f t="shared" si="3"/>
        <v>1</v>
      </c>
      <c r="U17" s="601" t="s">
        <v>3030</v>
      </c>
    </row>
    <row r="18" spans="1:21" ht="12.75" x14ac:dyDescent="0.2">
      <c r="A18" s="591" t="s">
        <v>72</v>
      </c>
      <c r="B18" s="591" t="s">
        <v>754</v>
      </c>
      <c r="C18" s="592" t="s">
        <v>587</v>
      </c>
      <c r="D18" s="592" t="s">
        <v>2032</v>
      </c>
      <c r="E18" s="592" t="s">
        <v>148</v>
      </c>
      <c r="F18" s="592" t="s">
        <v>476</v>
      </c>
      <c r="G18" s="591" t="s">
        <v>2035</v>
      </c>
      <c r="H18" s="591" t="s">
        <v>475</v>
      </c>
      <c r="I18" s="592" t="s">
        <v>332</v>
      </c>
      <c r="J18" s="593" t="s">
        <v>379</v>
      </c>
      <c r="K18" s="604">
        <v>1</v>
      </c>
      <c r="L18" s="592" t="s">
        <v>2051</v>
      </c>
      <c r="M18" s="595">
        <v>2021</v>
      </c>
      <c r="N18" s="596">
        <v>22</v>
      </c>
      <c r="O18" s="603">
        <v>1</v>
      </c>
      <c r="P18" s="598">
        <f t="shared" si="0"/>
        <v>22</v>
      </c>
      <c r="Q18" s="596">
        <v>22</v>
      </c>
      <c r="R18" s="599">
        <f t="shared" si="1"/>
        <v>1</v>
      </c>
      <c r="S18" s="599">
        <f t="shared" si="2"/>
        <v>1</v>
      </c>
      <c r="T18" s="600">
        <f t="shared" si="3"/>
        <v>1</v>
      </c>
      <c r="U18" s="601" t="s">
        <v>3030</v>
      </c>
    </row>
    <row r="19" spans="1:21" ht="12.75" x14ac:dyDescent="0.2">
      <c r="A19" s="591" t="s">
        <v>72</v>
      </c>
      <c r="B19" s="591" t="s">
        <v>754</v>
      </c>
      <c r="C19" s="592" t="s">
        <v>587</v>
      </c>
      <c r="D19" s="592" t="s">
        <v>297</v>
      </c>
      <c r="E19" s="592" t="s">
        <v>148</v>
      </c>
      <c r="F19" s="592" t="s">
        <v>476</v>
      </c>
      <c r="G19" s="591" t="s">
        <v>2020</v>
      </c>
      <c r="H19" s="591" t="s">
        <v>475</v>
      </c>
      <c r="I19" s="592" t="s">
        <v>332</v>
      </c>
      <c r="J19" s="593" t="s">
        <v>381</v>
      </c>
      <c r="K19" s="594">
        <v>0.23809523809523808</v>
      </c>
      <c r="L19" s="592" t="s">
        <v>2051</v>
      </c>
      <c r="M19" s="595">
        <v>2021</v>
      </c>
      <c r="N19" s="596">
        <v>18</v>
      </c>
      <c r="O19" s="603">
        <v>1</v>
      </c>
      <c r="P19" s="598">
        <f t="shared" si="0"/>
        <v>18</v>
      </c>
      <c r="Q19" s="596">
        <v>18</v>
      </c>
      <c r="R19" s="599">
        <f t="shared" si="1"/>
        <v>1</v>
      </c>
      <c r="S19" s="599">
        <f t="shared" si="2"/>
        <v>1</v>
      </c>
      <c r="T19" s="600">
        <f t="shared" si="3"/>
        <v>4.2</v>
      </c>
      <c r="U19" s="601" t="s">
        <v>3030</v>
      </c>
    </row>
    <row r="20" spans="1:21" ht="12.75" x14ac:dyDescent="0.2">
      <c r="A20" s="591" t="s">
        <v>72</v>
      </c>
      <c r="B20" s="591" t="s">
        <v>754</v>
      </c>
      <c r="C20" s="592" t="s">
        <v>587</v>
      </c>
      <c r="D20" s="592" t="s">
        <v>297</v>
      </c>
      <c r="E20" s="592" t="s">
        <v>148</v>
      </c>
      <c r="F20" s="592" t="s">
        <v>476</v>
      </c>
      <c r="G20" s="591" t="s">
        <v>2021</v>
      </c>
      <c r="H20" s="591" t="s">
        <v>475</v>
      </c>
      <c r="I20" s="592" t="s">
        <v>332</v>
      </c>
      <c r="J20" s="593" t="s">
        <v>381</v>
      </c>
      <c r="K20" s="594">
        <v>0.11702127659574468</v>
      </c>
      <c r="L20" s="592" t="s">
        <v>2051</v>
      </c>
      <c r="M20" s="595">
        <v>2021</v>
      </c>
      <c r="N20" s="596">
        <v>94</v>
      </c>
      <c r="O20" s="603">
        <v>1</v>
      </c>
      <c r="P20" s="598">
        <f t="shared" si="0"/>
        <v>94</v>
      </c>
      <c r="Q20" s="596">
        <v>94</v>
      </c>
      <c r="R20" s="599">
        <f t="shared" si="1"/>
        <v>1</v>
      </c>
      <c r="S20" s="599">
        <f t="shared" si="2"/>
        <v>1</v>
      </c>
      <c r="T20" s="600">
        <f t="shared" si="3"/>
        <v>8.545454545454545</v>
      </c>
      <c r="U20" s="601" t="s">
        <v>3030</v>
      </c>
    </row>
    <row r="21" spans="1:21" ht="12.75" x14ac:dyDescent="0.2">
      <c r="A21" s="591" t="s">
        <v>72</v>
      </c>
      <c r="B21" s="591" t="s">
        <v>754</v>
      </c>
      <c r="C21" s="591" t="s">
        <v>587</v>
      </c>
      <c r="D21" s="591" t="s">
        <v>303</v>
      </c>
      <c r="E21" s="591" t="s">
        <v>148</v>
      </c>
      <c r="F21" s="592" t="s">
        <v>476</v>
      </c>
      <c r="G21" s="591" t="s">
        <v>2002</v>
      </c>
      <c r="H21" s="591" t="s">
        <v>475</v>
      </c>
      <c r="I21" s="592" t="s">
        <v>332</v>
      </c>
      <c r="J21" s="593" t="s">
        <v>381</v>
      </c>
      <c r="K21" s="594">
        <v>0.375</v>
      </c>
      <c r="L21" s="591" t="s">
        <v>2051</v>
      </c>
      <c r="M21" s="595">
        <v>2021</v>
      </c>
      <c r="N21" s="596">
        <v>11</v>
      </c>
      <c r="O21" s="603">
        <v>1</v>
      </c>
      <c r="P21" s="598">
        <f t="shared" si="0"/>
        <v>11</v>
      </c>
      <c r="Q21" s="596">
        <v>11</v>
      </c>
      <c r="R21" s="599">
        <f t="shared" si="1"/>
        <v>1</v>
      </c>
      <c r="S21" s="599">
        <f t="shared" si="2"/>
        <v>1</v>
      </c>
      <c r="T21" s="600">
        <f t="shared" si="3"/>
        <v>2.6666666666666665</v>
      </c>
      <c r="U21" s="601" t="s">
        <v>3030</v>
      </c>
    </row>
    <row r="22" spans="1:21" ht="12.75" x14ac:dyDescent="0.2">
      <c r="A22" s="591" t="s">
        <v>72</v>
      </c>
      <c r="B22" s="591" t="s">
        <v>754</v>
      </c>
      <c r="C22" s="592" t="s">
        <v>587</v>
      </c>
      <c r="D22" s="592" t="s">
        <v>297</v>
      </c>
      <c r="E22" s="592" t="s">
        <v>148</v>
      </c>
      <c r="F22" s="592" t="s">
        <v>476</v>
      </c>
      <c r="G22" s="591" t="s">
        <v>2022</v>
      </c>
      <c r="H22" s="591" t="s">
        <v>475</v>
      </c>
      <c r="I22" s="592" t="s">
        <v>332</v>
      </c>
      <c r="J22" s="593" t="s">
        <v>381</v>
      </c>
      <c r="K22" s="594">
        <v>0.23232323232323232</v>
      </c>
      <c r="L22" s="592" t="s">
        <v>2051</v>
      </c>
      <c r="M22" s="595">
        <v>2021</v>
      </c>
      <c r="N22" s="596">
        <v>99</v>
      </c>
      <c r="O22" s="603">
        <v>1</v>
      </c>
      <c r="P22" s="598">
        <f t="shared" si="0"/>
        <v>99</v>
      </c>
      <c r="Q22" s="596">
        <v>99</v>
      </c>
      <c r="R22" s="599">
        <f t="shared" si="1"/>
        <v>1</v>
      </c>
      <c r="S22" s="599">
        <f t="shared" si="2"/>
        <v>1</v>
      </c>
      <c r="T22" s="600">
        <f t="shared" si="3"/>
        <v>4.304347826086957</v>
      </c>
      <c r="U22" s="601" t="s">
        <v>3030</v>
      </c>
    </row>
    <row r="23" spans="1:21" ht="12.75" x14ac:dyDescent="0.2">
      <c r="A23" s="591" t="s">
        <v>72</v>
      </c>
      <c r="B23" s="591" t="s">
        <v>754</v>
      </c>
      <c r="C23" s="592" t="s">
        <v>587</v>
      </c>
      <c r="D23" s="592" t="s">
        <v>297</v>
      </c>
      <c r="E23" s="592" t="s">
        <v>148</v>
      </c>
      <c r="F23" s="592" t="s">
        <v>476</v>
      </c>
      <c r="G23" s="591" t="s">
        <v>2023</v>
      </c>
      <c r="H23" s="591" t="s">
        <v>475</v>
      </c>
      <c r="I23" s="592" t="s">
        <v>332</v>
      </c>
      <c r="J23" s="593" t="s">
        <v>381</v>
      </c>
      <c r="K23" s="594">
        <v>0.51315789473684215</v>
      </c>
      <c r="L23" s="592" t="s">
        <v>2051</v>
      </c>
      <c r="M23" s="595">
        <v>2021</v>
      </c>
      <c r="N23" s="596">
        <v>79</v>
      </c>
      <c r="O23" s="603">
        <v>1</v>
      </c>
      <c r="P23" s="598">
        <f t="shared" si="0"/>
        <v>79</v>
      </c>
      <c r="Q23" s="596">
        <v>79</v>
      </c>
      <c r="R23" s="599">
        <f t="shared" si="1"/>
        <v>1</v>
      </c>
      <c r="S23" s="599">
        <f t="shared" si="2"/>
        <v>1</v>
      </c>
      <c r="T23" s="600">
        <f t="shared" si="3"/>
        <v>1.9487179487179485</v>
      </c>
      <c r="U23" s="601" t="s">
        <v>3030</v>
      </c>
    </row>
    <row r="24" spans="1:21" ht="12.75" x14ac:dyDescent="0.2">
      <c r="A24" s="591" t="s">
        <v>72</v>
      </c>
      <c r="B24" s="591" t="s">
        <v>754</v>
      </c>
      <c r="C24" s="592" t="s">
        <v>587</v>
      </c>
      <c r="D24" s="592" t="s">
        <v>297</v>
      </c>
      <c r="E24" s="592" t="s">
        <v>148</v>
      </c>
      <c r="F24" s="592" t="s">
        <v>476</v>
      </c>
      <c r="G24" s="591" t="s">
        <v>2024</v>
      </c>
      <c r="H24" s="591" t="s">
        <v>475</v>
      </c>
      <c r="I24" s="592" t="s">
        <v>332</v>
      </c>
      <c r="J24" s="593" t="s">
        <v>381</v>
      </c>
      <c r="K24" s="594">
        <v>4.9323017408123788E-2</v>
      </c>
      <c r="L24" s="592" t="s">
        <v>2051</v>
      </c>
      <c r="M24" s="595">
        <v>2021</v>
      </c>
      <c r="N24" s="596">
        <v>2128</v>
      </c>
      <c r="O24" s="603">
        <v>1</v>
      </c>
      <c r="P24" s="598">
        <f t="shared" si="0"/>
        <v>2128</v>
      </c>
      <c r="Q24" s="596">
        <v>2128</v>
      </c>
      <c r="R24" s="599">
        <f t="shared" si="1"/>
        <v>1</v>
      </c>
      <c r="S24" s="599">
        <f t="shared" si="2"/>
        <v>1</v>
      </c>
      <c r="T24" s="600">
        <f t="shared" si="3"/>
        <v>20.274509803921571</v>
      </c>
      <c r="U24" s="601" t="s">
        <v>3030</v>
      </c>
    </row>
    <row r="25" spans="1:21" ht="12.75" x14ac:dyDescent="0.2">
      <c r="A25" s="591" t="s">
        <v>72</v>
      </c>
      <c r="B25" s="591" t="s">
        <v>754</v>
      </c>
      <c r="C25" s="591" t="s">
        <v>587</v>
      </c>
      <c r="D25" s="591" t="s">
        <v>303</v>
      </c>
      <c r="E25" s="591" t="s">
        <v>148</v>
      </c>
      <c r="F25" s="592" t="s">
        <v>476</v>
      </c>
      <c r="G25" s="591" t="s">
        <v>2004</v>
      </c>
      <c r="H25" s="591" t="s">
        <v>475</v>
      </c>
      <c r="I25" s="592" t="s">
        <v>332</v>
      </c>
      <c r="J25" s="593" t="s">
        <v>381</v>
      </c>
      <c r="K25" s="594">
        <v>5.5813953488372092E-2</v>
      </c>
      <c r="L25" s="591" t="s">
        <v>2051</v>
      </c>
      <c r="M25" s="595">
        <v>2021</v>
      </c>
      <c r="N25" s="596">
        <v>446</v>
      </c>
      <c r="O25" s="603">
        <v>1</v>
      </c>
      <c r="P25" s="598">
        <f t="shared" si="0"/>
        <v>446</v>
      </c>
      <c r="Q25" s="596">
        <v>446</v>
      </c>
      <c r="R25" s="599">
        <f t="shared" si="1"/>
        <v>1</v>
      </c>
      <c r="S25" s="599">
        <f t="shared" si="2"/>
        <v>1</v>
      </c>
      <c r="T25" s="600">
        <f t="shared" si="3"/>
        <v>17.916666666666668</v>
      </c>
      <c r="U25" s="601" t="s">
        <v>3030</v>
      </c>
    </row>
    <row r="26" spans="1:21" ht="12.75" x14ac:dyDescent="0.2">
      <c r="A26" s="591" t="s">
        <v>72</v>
      </c>
      <c r="B26" s="591" t="s">
        <v>754</v>
      </c>
      <c r="C26" s="592" t="s">
        <v>587</v>
      </c>
      <c r="D26" s="592" t="s">
        <v>297</v>
      </c>
      <c r="E26" s="592" t="s">
        <v>148</v>
      </c>
      <c r="F26" s="592" t="s">
        <v>476</v>
      </c>
      <c r="G26" s="591" t="s">
        <v>2025</v>
      </c>
      <c r="H26" s="591" t="s">
        <v>475</v>
      </c>
      <c r="I26" s="592" t="s">
        <v>332</v>
      </c>
      <c r="J26" s="593" t="s">
        <v>381</v>
      </c>
      <c r="K26" s="594">
        <v>9.2307692307692313E-2</v>
      </c>
      <c r="L26" s="592" t="s">
        <v>2051</v>
      </c>
      <c r="M26" s="595">
        <v>2021</v>
      </c>
      <c r="N26" s="596">
        <v>58</v>
      </c>
      <c r="O26" s="603">
        <v>1</v>
      </c>
      <c r="P26" s="598">
        <f t="shared" si="0"/>
        <v>58</v>
      </c>
      <c r="Q26" s="596">
        <v>58</v>
      </c>
      <c r="R26" s="599">
        <f t="shared" si="1"/>
        <v>1</v>
      </c>
      <c r="S26" s="599">
        <f t="shared" si="2"/>
        <v>1</v>
      </c>
      <c r="T26" s="600">
        <f t="shared" si="3"/>
        <v>10.833333333333332</v>
      </c>
      <c r="U26" s="601" t="s">
        <v>3030</v>
      </c>
    </row>
    <row r="27" spans="1:21" ht="12.75" x14ac:dyDescent="0.2">
      <c r="A27" s="591" t="s">
        <v>72</v>
      </c>
      <c r="B27" s="591" t="s">
        <v>754</v>
      </c>
      <c r="C27" s="592" t="s">
        <v>587</v>
      </c>
      <c r="D27" s="592" t="s">
        <v>297</v>
      </c>
      <c r="E27" s="592" t="s">
        <v>148</v>
      </c>
      <c r="F27" s="592" t="s">
        <v>476</v>
      </c>
      <c r="G27" s="591" t="s">
        <v>2026</v>
      </c>
      <c r="H27" s="591" t="s">
        <v>475</v>
      </c>
      <c r="I27" s="592" t="s">
        <v>332</v>
      </c>
      <c r="J27" s="593" t="s">
        <v>381</v>
      </c>
      <c r="K27" s="594">
        <v>0.15384615384615385</v>
      </c>
      <c r="L27" s="592" t="s">
        <v>2051</v>
      </c>
      <c r="M27" s="595">
        <v>2021</v>
      </c>
      <c r="N27" s="596">
        <v>27</v>
      </c>
      <c r="O27" s="603">
        <v>1</v>
      </c>
      <c r="P27" s="598">
        <f t="shared" si="0"/>
        <v>27</v>
      </c>
      <c r="Q27" s="596">
        <v>27</v>
      </c>
      <c r="R27" s="599">
        <f t="shared" si="1"/>
        <v>1</v>
      </c>
      <c r="S27" s="599">
        <f t="shared" si="2"/>
        <v>1</v>
      </c>
      <c r="T27" s="600">
        <f t="shared" si="3"/>
        <v>6.5</v>
      </c>
      <c r="U27" s="601" t="s">
        <v>3030</v>
      </c>
    </row>
    <row r="28" spans="1:21" ht="12.75" x14ac:dyDescent="0.2">
      <c r="A28" s="591" t="s">
        <v>72</v>
      </c>
      <c r="B28" s="591" t="s">
        <v>754</v>
      </c>
      <c r="C28" s="592" t="s">
        <v>587</v>
      </c>
      <c r="D28" s="592" t="s">
        <v>303</v>
      </c>
      <c r="E28" s="592" t="s">
        <v>148</v>
      </c>
      <c r="F28" s="592" t="s">
        <v>476</v>
      </c>
      <c r="G28" s="591" t="s">
        <v>2005</v>
      </c>
      <c r="H28" s="591" t="s">
        <v>475</v>
      </c>
      <c r="I28" s="592" t="s">
        <v>332</v>
      </c>
      <c r="J28" s="593" t="s">
        <v>381</v>
      </c>
      <c r="K28" s="594">
        <v>6.5217391304347824E-2</v>
      </c>
      <c r="L28" s="592" t="s">
        <v>2051</v>
      </c>
      <c r="M28" s="595">
        <v>2021</v>
      </c>
      <c r="N28" s="596">
        <v>45</v>
      </c>
      <c r="O28" s="603">
        <v>1</v>
      </c>
      <c r="P28" s="598">
        <f t="shared" si="0"/>
        <v>45</v>
      </c>
      <c r="Q28" s="596">
        <v>45</v>
      </c>
      <c r="R28" s="599">
        <f t="shared" si="1"/>
        <v>1</v>
      </c>
      <c r="S28" s="599">
        <f t="shared" si="2"/>
        <v>1</v>
      </c>
      <c r="T28" s="600">
        <f t="shared" si="3"/>
        <v>15.333333333333334</v>
      </c>
      <c r="U28" s="601" t="s">
        <v>3030</v>
      </c>
    </row>
    <row r="29" spans="1:21" ht="12.75" x14ac:dyDescent="0.2">
      <c r="A29" s="591" t="s">
        <v>72</v>
      </c>
      <c r="B29" s="591" t="s">
        <v>754</v>
      </c>
      <c r="C29" s="592" t="s">
        <v>587</v>
      </c>
      <c r="D29" s="592" t="s">
        <v>297</v>
      </c>
      <c r="E29" s="592" t="s">
        <v>148</v>
      </c>
      <c r="F29" s="592" t="s">
        <v>476</v>
      </c>
      <c r="G29" s="591" t="s">
        <v>2005</v>
      </c>
      <c r="H29" s="591" t="s">
        <v>475</v>
      </c>
      <c r="I29" s="592" t="s">
        <v>332</v>
      </c>
      <c r="J29" s="593" t="s">
        <v>381</v>
      </c>
      <c r="K29" s="594">
        <v>9.3333333333333338E-2</v>
      </c>
      <c r="L29" s="592" t="s">
        <v>2051</v>
      </c>
      <c r="M29" s="595">
        <v>2021</v>
      </c>
      <c r="N29" s="596">
        <v>77</v>
      </c>
      <c r="O29" s="603">
        <v>1</v>
      </c>
      <c r="P29" s="598">
        <f t="shared" si="0"/>
        <v>77</v>
      </c>
      <c r="Q29" s="596">
        <v>77</v>
      </c>
      <c r="R29" s="599">
        <f t="shared" si="1"/>
        <v>1</v>
      </c>
      <c r="S29" s="599">
        <f t="shared" si="2"/>
        <v>1</v>
      </c>
      <c r="T29" s="600">
        <f t="shared" si="3"/>
        <v>10.714285714285714</v>
      </c>
      <c r="U29" s="601" t="s">
        <v>3030</v>
      </c>
    </row>
    <row r="30" spans="1:21" ht="12.75" x14ac:dyDescent="0.2">
      <c r="A30" s="591" t="s">
        <v>72</v>
      </c>
      <c r="B30" s="591" t="s">
        <v>754</v>
      </c>
      <c r="C30" s="592" t="s">
        <v>587</v>
      </c>
      <c r="D30" s="592" t="s">
        <v>303</v>
      </c>
      <c r="E30" s="592" t="s">
        <v>148</v>
      </c>
      <c r="F30" s="592" t="s">
        <v>476</v>
      </c>
      <c r="G30" s="591" t="s">
        <v>2006</v>
      </c>
      <c r="H30" s="591" t="s">
        <v>475</v>
      </c>
      <c r="I30" s="592" t="s">
        <v>332</v>
      </c>
      <c r="J30" s="593" t="s">
        <v>381</v>
      </c>
      <c r="K30" s="594">
        <v>0.10526315789473684</v>
      </c>
      <c r="L30" s="592" t="s">
        <v>2051</v>
      </c>
      <c r="M30" s="595">
        <v>2021</v>
      </c>
      <c r="N30" s="596">
        <v>34</v>
      </c>
      <c r="O30" s="603">
        <v>1</v>
      </c>
      <c r="P30" s="598">
        <f t="shared" si="0"/>
        <v>34</v>
      </c>
      <c r="Q30" s="596">
        <v>34</v>
      </c>
      <c r="R30" s="599">
        <f t="shared" si="1"/>
        <v>1</v>
      </c>
      <c r="S30" s="599">
        <f t="shared" si="2"/>
        <v>1</v>
      </c>
      <c r="T30" s="600">
        <f t="shared" si="3"/>
        <v>9.5</v>
      </c>
      <c r="U30" s="601" t="s">
        <v>3030</v>
      </c>
    </row>
    <row r="31" spans="1:21" ht="12.75" x14ac:dyDescent="0.2">
      <c r="A31" s="591" t="s">
        <v>72</v>
      </c>
      <c r="B31" s="591" t="s">
        <v>754</v>
      </c>
      <c r="C31" s="592" t="s">
        <v>587</v>
      </c>
      <c r="D31" s="592" t="s">
        <v>297</v>
      </c>
      <c r="E31" s="592" t="s">
        <v>148</v>
      </c>
      <c r="F31" s="592" t="s">
        <v>476</v>
      </c>
      <c r="G31" s="591" t="s">
        <v>2006</v>
      </c>
      <c r="H31" s="591" t="s">
        <v>475</v>
      </c>
      <c r="I31" s="592" t="s">
        <v>332</v>
      </c>
      <c r="J31" s="593" t="s">
        <v>381</v>
      </c>
      <c r="K31" s="594">
        <v>0.18055555555555555</v>
      </c>
      <c r="L31" s="592" t="s">
        <v>2051</v>
      </c>
      <c r="M31" s="595">
        <v>2021</v>
      </c>
      <c r="N31" s="596">
        <v>77</v>
      </c>
      <c r="O31" s="603">
        <v>1</v>
      </c>
      <c r="P31" s="598">
        <f t="shared" si="0"/>
        <v>77</v>
      </c>
      <c r="Q31" s="596">
        <v>77</v>
      </c>
      <c r="R31" s="599">
        <f t="shared" si="1"/>
        <v>1</v>
      </c>
      <c r="S31" s="599">
        <f t="shared" si="2"/>
        <v>1</v>
      </c>
      <c r="T31" s="600">
        <f t="shared" si="3"/>
        <v>5.5384615384615383</v>
      </c>
      <c r="U31" s="601" t="s">
        <v>3030</v>
      </c>
    </row>
    <row r="32" spans="1:21" ht="12.75" x14ac:dyDescent="0.2">
      <c r="A32" s="591" t="s">
        <v>72</v>
      </c>
      <c r="B32" s="591" t="s">
        <v>754</v>
      </c>
      <c r="C32" s="592" t="s">
        <v>587</v>
      </c>
      <c r="D32" s="592" t="s">
        <v>305</v>
      </c>
      <c r="E32" s="592" t="s">
        <v>148</v>
      </c>
      <c r="F32" s="592" t="s">
        <v>476</v>
      </c>
      <c r="G32" s="591" t="s">
        <v>2009</v>
      </c>
      <c r="H32" s="591" t="s">
        <v>475</v>
      </c>
      <c r="I32" s="592" t="s">
        <v>332</v>
      </c>
      <c r="J32" s="593" t="s">
        <v>381</v>
      </c>
      <c r="K32" s="594">
        <v>0.25</v>
      </c>
      <c r="L32" s="592" t="s">
        <v>2051</v>
      </c>
      <c r="M32" s="595">
        <v>2021</v>
      </c>
      <c r="N32" s="596">
        <v>21</v>
      </c>
      <c r="O32" s="603">
        <v>1</v>
      </c>
      <c r="P32" s="598">
        <f t="shared" si="0"/>
        <v>21</v>
      </c>
      <c r="Q32" s="596">
        <v>21</v>
      </c>
      <c r="R32" s="599">
        <f t="shared" si="1"/>
        <v>1</v>
      </c>
      <c r="S32" s="599">
        <f t="shared" si="2"/>
        <v>1</v>
      </c>
      <c r="T32" s="600">
        <f t="shared" si="3"/>
        <v>4</v>
      </c>
      <c r="U32" s="601" t="s">
        <v>3030</v>
      </c>
    </row>
    <row r="33" spans="1:21" ht="12.75" x14ac:dyDescent="0.2">
      <c r="A33" s="591" t="s">
        <v>72</v>
      </c>
      <c r="B33" s="591" t="s">
        <v>754</v>
      </c>
      <c r="C33" s="592" t="s">
        <v>587</v>
      </c>
      <c r="D33" s="592" t="s">
        <v>297</v>
      </c>
      <c r="E33" s="592" t="s">
        <v>148</v>
      </c>
      <c r="F33" s="592" t="s">
        <v>476</v>
      </c>
      <c r="G33" s="591" t="s">
        <v>2027</v>
      </c>
      <c r="H33" s="591" t="s">
        <v>475</v>
      </c>
      <c r="I33" s="592" t="s">
        <v>332</v>
      </c>
      <c r="J33" s="593" t="s">
        <v>381</v>
      </c>
      <c r="K33" s="594">
        <v>0.29032258064516131</v>
      </c>
      <c r="L33" s="592" t="s">
        <v>2051</v>
      </c>
      <c r="M33" s="595">
        <v>2021</v>
      </c>
      <c r="N33" s="596">
        <v>32</v>
      </c>
      <c r="O33" s="603">
        <v>1</v>
      </c>
      <c r="P33" s="598">
        <f t="shared" si="0"/>
        <v>32</v>
      </c>
      <c r="Q33" s="596">
        <v>32</v>
      </c>
      <c r="R33" s="599">
        <f t="shared" si="1"/>
        <v>1</v>
      </c>
      <c r="S33" s="599">
        <f t="shared" si="2"/>
        <v>1</v>
      </c>
      <c r="T33" s="600">
        <f t="shared" si="3"/>
        <v>3.4444444444444442</v>
      </c>
      <c r="U33" s="601" t="s">
        <v>3030</v>
      </c>
    </row>
    <row r="34" spans="1:21" ht="12.75" x14ac:dyDescent="0.2">
      <c r="A34" s="591" t="s">
        <v>72</v>
      </c>
      <c r="B34" s="591" t="s">
        <v>754</v>
      </c>
      <c r="C34" s="592" t="s">
        <v>587</v>
      </c>
      <c r="D34" s="592" t="s">
        <v>297</v>
      </c>
      <c r="E34" s="592" t="s">
        <v>148</v>
      </c>
      <c r="F34" s="592" t="s">
        <v>476</v>
      </c>
      <c r="G34" s="591" t="s">
        <v>2028</v>
      </c>
      <c r="H34" s="591" t="s">
        <v>475</v>
      </c>
      <c r="I34" s="592" t="s">
        <v>332</v>
      </c>
      <c r="J34" s="593" t="s">
        <v>381</v>
      </c>
      <c r="K34" s="594">
        <v>0.29629629629629628</v>
      </c>
      <c r="L34" s="592" t="s">
        <v>2051</v>
      </c>
      <c r="M34" s="595">
        <v>2021</v>
      </c>
      <c r="N34" s="596">
        <v>24</v>
      </c>
      <c r="O34" s="603">
        <v>1</v>
      </c>
      <c r="P34" s="598">
        <f t="shared" si="0"/>
        <v>24</v>
      </c>
      <c r="Q34" s="596">
        <v>24</v>
      </c>
      <c r="R34" s="599">
        <f t="shared" si="1"/>
        <v>1</v>
      </c>
      <c r="S34" s="599">
        <f t="shared" si="2"/>
        <v>1</v>
      </c>
      <c r="T34" s="600">
        <f t="shared" si="3"/>
        <v>3.375</v>
      </c>
      <c r="U34" s="601" t="s">
        <v>3030</v>
      </c>
    </row>
    <row r="35" spans="1:21" ht="12.75" x14ac:dyDescent="0.2">
      <c r="A35" s="591" t="s">
        <v>72</v>
      </c>
      <c r="B35" s="591" t="s">
        <v>754</v>
      </c>
      <c r="C35" s="592" t="s">
        <v>587</v>
      </c>
      <c r="D35" s="592" t="s">
        <v>303</v>
      </c>
      <c r="E35" s="592" t="s">
        <v>148</v>
      </c>
      <c r="F35" s="592" t="s">
        <v>476</v>
      </c>
      <c r="G35" s="591" t="s">
        <v>2007</v>
      </c>
      <c r="H35" s="591" t="s">
        <v>475</v>
      </c>
      <c r="I35" s="592" t="s">
        <v>332</v>
      </c>
      <c r="J35" s="593" t="s">
        <v>381</v>
      </c>
      <c r="K35" s="594">
        <v>0.48</v>
      </c>
      <c r="L35" s="592" t="s">
        <v>2051</v>
      </c>
      <c r="M35" s="595">
        <v>2021</v>
      </c>
      <c r="N35" s="596">
        <v>22</v>
      </c>
      <c r="O35" s="603">
        <v>1</v>
      </c>
      <c r="P35" s="598">
        <f t="shared" si="0"/>
        <v>22</v>
      </c>
      <c r="Q35" s="596">
        <v>22</v>
      </c>
      <c r="R35" s="599">
        <f t="shared" si="1"/>
        <v>1</v>
      </c>
      <c r="S35" s="599">
        <f t="shared" si="2"/>
        <v>1</v>
      </c>
      <c r="T35" s="600">
        <f t="shared" si="3"/>
        <v>2.0833333333333335</v>
      </c>
      <c r="U35" s="601" t="s">
        <v>3030</v>
      </c>
    </row>
    <row r="36" spans="1:21" ht="12.75" x14ac:dyDescent="0.2">
      <c r="A36" s="591" t="s">
        <v>72</v>
      </c>
      <c r="B36" s="591" t="s">
        <v>754</v>
      </c>
      <c r="C36" s="592" t="s">
        <v>587</v>
      </c>
      <c r="D36" s="592" t="s">
        <v>297</v>
      </c>
      <c r="E36" s="592" t="s">
        <v>148</v>
      </c>
      <c r="F36" s="592" t="s">
        <v>476</v>
      </c>
      <c r="G36" s="591" t="s">
        <v>2007</v>
      </c>
      <c r="H36" s="591" t="s">
        <v>475</v>
      </c>
      <c r="I36" s="592" t="s">
        <v>332</v>
      </c>
      <c r="J36" s="593" t="s">
        <v>381</v>
      </c>
      <c r="K36" s="594">
        <v>0.58064516129032262</v>
      </c>
      <c r="L36" s="592" t="s">
        <v>2266</v>
      </c>
      <c r="M36" s="595">
        <v>2021</v>
      </c>
      <c r="N36" s="596">
        <v>30</v>
      </c>
      <c r="O36" s="603">
        <v>1</v>
      </c>
      <c r="P36" s="598">
        <f t="shared" si="0"/>
        <v>30</v>
      </c>
      <c r="Q36" s="596">
        <v>30</v>
      </c>
      <c r="R36" s="599">
        <f t="shared" si="1"/>
        <v>1</v>
      </c>
      <c r="S36" s="599">
        <f t="shared" si="2"/>
        <v>1</v>
      </c>
      <c r="T36" s="600">
        <f t="shared" si="3"/>
        <v>1.7222222222222221</v>
      </c>
      <c r="U36" s="601" t="s">
        <v>3031</v>
      </c>
    </row>
    <row r="37" spans="1:21" ht="12.75" x14ac:dyDescent="0.2">
      <c r="A37" s="591" t="s">
        <v>72</v>
      </c>
      <c r="B37" s="591" t="s">
        <v>754</v>
      </c>
      <c r="C37" s="592" t="s">
        <v>587</v>
      </c>
      <c r="D37" s="592" t="s">
        <v>297</v>
      </c>
      <c r="E37" s="592" t="s">
        <v>148</v>
      </c>
      <c r="F37" s="592" t="s">
        <v>476</v>
      </c>
      <c r="G37" s="591" t="s">
        <v>2029</v>
      </c>
      <c r="H37" s="591" t="s">
        <v>475</v>
      </c>
      <c r="I37" s="592" t="s">
        <v>332</v>
      </c>
      <c r="J37" s="593" t="s">
        <v>381</v>
      </c>
      <c r="K37" s="594">
        <v>0.71186440677966101</v>
      </c>
      <c r="L37" s="592" t="s">
        <v>2051</v>
      </c>
      <c r="M37" s="595">
        <v>2021</v>
      </c>
      <c r="N37" s="596">
        <v>59</v>
      </c>
      <c r="O37" s="603">
        <v>1</v>
      </c>
      <c r="P37" s="598">
        <f t="shared" si="0"/>
        <v>59</v>
      </c>
      <c r="Q37" s="596">
        <v>59</v>
      </c>
      <c r="R37" s="599">
        <f t="shared" si="1"/>
        <v>1</v>
      </c>
      <c r="S37" s="599">
        <f t="shared" si="2"/>
        <v>1</v>
      </c>
      <c r="T37" s="600">
        <f t="shared" si="3"/>
        <v>1.4047619047619049</v>
      </c>
      <c r="U37" s="601" t="s">
        <v>3030</v>
      </c>
    </row>
    <row r="38" spans="1:21" ht="12.75" x14ac:dyDescent="0.2">
      <c r="A38" s="591" t="s">
        <v>72</v>
      </c>
      <c r="B38" s="591" t="s">
        <v>754</v>
      </c>
      <c r="C38" s="592" t="s">
        <v>587</v>
      </c>
      <c r="D38" s="592" t="s">
        <v>297</v>
      </c>
      <c r="E38" s="592" t="s">
        <v>148</v>
      </c>
      <c r="F38" s="592" t="s">
        <v>476</v>
      </c>
      <c r="G38" s="591" t="s">
        <v>2030</v>
      </c>
      <c r="H38" s="591" t="s">
        <v>475</v>
      </c>
      <c r="I38" s="592" t="s">
        <v>332</v>
      </c>
      <c r="J38" s="593" t="s">
        <v>381</v>
      </c>
      <c r="K38" s="594">
        <v>0.14285714285714285</v>
      </c>
      <c r="L38" s="592" t="s">
        <v>2051</v>
      </c>
      <c r="M38" s="595">
        <v>2021</v>
      </c>
      <c r="N38" s="596">
        <v>46</v>
      </c>
      <c r="O38" s="603">
        <v>1</v>
      </c>
      <c r="P38" s="598">
        <f t="shared" si="0"/>
        <v>46</v>
      </c>
      <c r="Q38" s="596">
        <v>46</v>
      </c>
      <c r="R38" s="599">
        <f t="shared" si="1"/>
        <v>1</v>
      </c>
      <c r="S38" s="599">
        <f t="shared" si="2"/>
        <v>1</v>
      </c>
      <c r="T38" s="600">
        <f t="shared" si="3"/>
        <v>7</v>
      </c>
      <c r="U38" s="601" t="s">
        <v>3030</v>
      </c>
    </row>
    <row r="39" spans="1:21" ht="12.75" x14ac:dyDescent="0.2">
      <c r="A39" s="591" t="s">
        <v>72</v>
      </c>
      <c r="B39" s="591" t="s">
        <v>754</v>
      </c>
      <c r="C39" s="592" t="s">
        <v>587</v>
      </c>
      <c r="D39" s="592" t="s">
        <v>303</v>
      </c>
      <c r="E39" s="592" t="s">
        <v>148</v>
      </c>
      <c r="F39" s="592" t="s">
        <v>476</v>
      </c>
      <c r="G39" s="591" t="s">
        <v>2008</v>
      </c>
      <c r="H39" s="591" t="s">
        <v>475</v>
      </c>
      <c r="I39" s="592" t="s">
        <v>332</v>
      </c>
      <c r="J39" s="593" t="s">
        <v>381</v>
      </c>
      <c r="K39" s="594">
        <v>0.23076923076923078</v>
      </c>
      <c r="L39" s="592" t="s">
        <v>2051</v>
      </c>
      <c r="M39" s="595">
        <v>2021</v>
      </c>
      <c r="N39" s="596">
        <v>13</v>
      </c>
      <c r="O39" s="603">
        <v>1</v>
      </c>
      <c r="P39" s="598">
        <f t="shared" si="0"/>
        <v>13</v>
      </c>
      <c r="Q39" s="596">
        <v>13</v>
      </c>
      <c r="R39" s="599">
        <f t="shared" si="1"/>
        <v>1</v>
      </c>
      <c r="S39" s="599">
        <f t="shared" si="2"/>
        <v>1</v>
      </c>
      <c r="T39" s="600">
        <f t="shared" si="3"/>
        <v>4.333333333333333</v>
      </c>
      <c r="U39" s="601" t="s">
        <v>3030</v>
      </c>
    </row>
    <row r="40" spans="1:21" ht="12.75" x14ac:dyDescent="0.2">
      <c r="A40" s="591" t="s">
        <v>72</v>
      </c>
      <c r="B40" s="591" t="s">
        <v>754</v>
      </c>
      <c r="C40" s="592" t="s">
        <v>587</v>
      </c>
      <c r="D40" s="592" t="s">
        <v>297</v>
      </c>
      <c r="E40" s="592" t="s">
        <v>148</v>
      </c>
      <c r="F40" s="592" t="s">
        <v>476</v>
      </c>
      <c r="G40" s="591" t="s">
        <v>2031</v>
      </c>
      <c r="H40" s="591" t="s">
        <v>475</v>
      </c>
      <c r="I40" s="592" t="s">
        <v>332</v>
      </c>
      <c r="J40" s="593" t="s">
        <v>381</v>
      </c>
      <c r="K40" s="594">
        <v>0.18181818181818182</v>
      </c>
      <c r="L40" s="592" t="s">
        <v>2051</v>
      </c>
      <c r="M40" s="595">
        <v>2021</v>
      </c>
      <c r="N40" s="596">
        <v>42</v>
      </c>
      <c r="O40" s="603">
        <v>1</v>
      </c>
      <c r="P40" s="598">
        <f t="shared" si="0"/>
        <v>42</v>
      </c>
      <c r="Q40" s="596">
        <v>42</v>
      </c>
      <c r="R40" s="599">
        <f t="shared" si="1"/>
        <v>1</v>
      </c>
      <c r="S40" s="599">
        <f t="shared" si="2"/>
        <v>1</v>
      </c>
      <c r="T40" s="600">
        <f t="shared" si="3"/>
        <v>5.5</v>
      </c>
      <c r="U40" s="601" t="s">
        <v>3030</v>
      </c>
    </row>
    <row r="41" spans="1:21" ht="12.75" x14ac:dyDescent="0.2">
      <c r="A41" s="591" t="s">
        <v>72</v>
      </c>
      <c r="B41" s="591" t="s">
        <v>754</v>
      </c>
      <c r="C41" s="592" t="s">
        <v>588</v>
      </c>
      <c r="D41" s="592" t="s">
        <v>297</v>
      </c>
      <c r="E41" s="592" t="s">
        <v>148</v>
      </c>
      <c r="F41" s="592" t="s">
        <v>476</v>
      </c>
      <c r="G41" s="591" t="s">
        <v>2036</v>
      </c>
      <c r="H41" s="591" t="s">
        <v>475</v>
      </c>
      <c r="I41" s="592" t="s">
        <v>332</v>
      </c>
      <c r="J41" s="593" t="s">
        <v>381</v>
      </c>
      <c r="K41" s="594">
        <v>0.11971830985915492</v>
      </c>
      <c r="L41" s="592"/>
      <c r="M41" s="595">
        <v>2021</v>
      </c>
      <c r="N41" s="596">
        <v>140</v>
      </c>
      <c r="O41" s="603">
        <v>1</v>
      </c>
      <c r="P41" s="598">
        <f t="shared" si="0"/>
        <v>140</v>
      </c>
      <c r="Q41" s="596">
        <v>140</v>
      </c>
      <c r="R41" s="599">
        <f t="shared" si="1"/>
        <v>1</v>
      </c>
      <c r="S41" s="599">
        <f t="shared" si="2"/>
        <v>1</v>
      </c>
      <c r="T41" s="600">
        <f t="shared" si="3"/>
        <v>8.3529411764705888</v>
      </c>
      <c r="U41" s="601" t="s">
        <v>3030</v>
      </c>
    </row>
    <row r="42" spans="1:21" ht="12.75" x14ac:dyDescent="0.2">
      <c r="A42" s="591" t="s">
        <v>72</v>
      </c>
      <c r="B42" s="591" t="s">
        <v>754</v>
      </c>
      <c r="C42" s="592" t="s">
        <v>588</v>
      </c>
      <c r="D42" s="592" t="s">
        <v>297</v>
      </c>
      <c r="E42" s="592" t="s">
        <v>148</v>
      </c>
      <c r="F42" s="592" t="s">
        <v>476</v>
      </c>
      <c r="G42" s="591" t="s">
        <v>2011</v>
      </c>
      <c r="H42" s="591" t="s">
        <v>475</v>
      </c>
      <c r="I42" s="592" t="s">
        <v>332</v>
      </c>
      <c r="J42" s="593" t="s">
        <v>381</v>
      </c>
      <c r="K42" s="594">
        <v>0.23875432525951557</v>
      </c>
      <c r="L42" s="592" t="s">
        <v>2051</v>
      </c>
      <c r="M42" s="595">
        <v>2021</v>
      </c>
      <c r="N42" s="596">
        <v>287</v>
      </c>
      <c r="O42" s="603">
        <v>1</v>
      </c>
      <c r="P42" s="598">
        <f t="shared" si="0"/>
        <v>287</v>
      </c>
      <c r="Q42" s="596">
        <v>287</v>
      </c>
      <c r="R42" s="599">
        <f t="shared" si="1"/>
        <v>1</v>
      </c>
      <c r="S42" s="599">
        <f t="shared" si="2"/>
        <v>1</v>
      </c>
      <c r="T42" s="600">
        <f t="shared" si="3"/>
        <v>4.1884057971014492</v>
      </c>
      <c r="U42" s="601" t="s">
        <v>3030</v>
      </c>
    </row>
    <row r="43" spans="1:21" ht="12.75" x14ac:dyDescent="0.2">
      <c r="A43" s="591" t="s">
        <v>72</v>
      </c>
      <c r="B43" s="591" t="s">
        <v>754</v>
      </c>
      <c r="C43" s="592" t="s">
        <v>588</v>
      </c>
      <c r="D43" s="592" t="s">
        <v>297</v>
      </c>
      <c r="E43" s="592" t="s">
        <v>148</v>
      </c>
      <c r="F43" s="592" t="s">
        <v>476</v>
      </c>
      <c r="G43" s="591" t="s">
        <v>2012</v>
      </c>
      <c r="H43" s="591" t="s">
        <v>475</v>
      </c>
      <c r="I43" s="592" t="s">
        <v>332</v>
      </c>
      <c r="J43" s="593" t="s">
        <v>381</v>
      </c>
      <c r="K43" s="594">
        <v>0.23577235772357724</v>
      </c>
      <c r="L43" s="592" t="s">
        <v>2051</v>
      </c>
      <c r="M43" s="595">
        <v>2021</v>
      </c>
      <c r="N43" s="596">
        <v>125</v>
      </c>
      <c r="O43" s="603">
        <v>1</v>
      </c>
      <c r="P43" s="598">
        <f t="shared" si="0"/>
        <v>125</v>
      </c>
      <c r="Q43" s="596">
        <v>125</v>
      </c>
      <c r="R43" s="599">
        <f t="shared" si="1"/>
        <v>1</v>
      </c>
      <c r="S43" s="599">
        <f t="shared" si="2"/>
        <v>1</v>
      </c>
      <c r="T43" s="600">
        <f t="shared" si="3"/>
        <v>4.2413793103448274</v>
      </c>
      <c r="U43" s="601" t="s">
        <v>3030</v>
      </c>
    </row>
    <row r="44" spans="1:21" ht="12.75" x14ac:dyDescent="0.2">
      <c r="A44" s="591" t="s">
        <v>72</v>
      </c>
      <c r="B44" s="591" t="s">
        <v>754</v>
      </c>
      <c r="C44" s="592" t="s">
        <v>588</v>
      </c>
      <c r="D44" s="592" t="s">
        <v>297</v>
      </c>
      <c r="E44" s="592" t="s">
        <v>148</v>
      </c>
      <c r="F44" s="592" t="s">
        <v>476</v>
      </c>
      <c r="G44" s="591" t="s">
        <v>2037</v>
      </c>
      <c r="H44" s="591" t="s">
        <v>475</v>
      </c>
      <c r="I44" s="592" t="s">
        <v>332</v>
      </c>
      <c r="J44" s="593" t="s">
        <v>381</v>
      </c>
      <c r="K44" s="594">
        <v>0.21428571428571427</v>
      </c>
      <c r="L44" s="592" t="s">
        <v>2051</v>
      </c>
      <c r="M44" s="595">
        <v>2021</v>
      </c>
      <c r="N44" s="596">
        <v>14</v>
      </c>
      <c r="O44" s="603">
        <v>1</v>
      </c>
      <c r="P44" s="598">
        <f t="shared" si="0"/>
        <v>14</v>
      </c>
      <c r="Q44" s="596">
        <v>14</v>
      </c>
      <c r="R44" s="599">
        <f t="shared" si="1"/>
        <v>1</v>
      </c>
      <c r="S44" s="599">
        <f t="shared" si="2"/>
        <v>1</v>
      </c>
      <c r="T44" s="600">
        <f t="shared" si="3"/>
        <v>4.666666666666667</v>
      </c>
      <c r="U44" s="601" t="s">
        <v>3030</v>
      </c>
    </row>
    <row r="45" spans="1:21" ht="12.75" x14ac:dyDescent="0.2">
      <c r="A45" s="591" t="s">
        <v>72</v>
      </c>
      <c r="B45" s="591" t="s">
        <v>754</v>
      </c>
      <c r="C45" s="592" t="s">
        <v>588</v>
      </c>
      <c r="D45" s="592" t="s">
        <v>297</v>
      </c>
      <c r="E45" s="592" t="s">
        <v>148</v>
      </c>
      <c r="F45" s="592" t="s">
        <v>476</v>
      </c>
      <c r="G45" s="591" t="s">
        <v>2038</v>
      </c>
      <c r="H45" s="591" t="s">
        <v>475</v>
      </c>
      <c r="I45" s="592" t="s">
        <v>332</v>
      </c>
      <c r="J45" s="593" t="s">
        <v>381</v>
      </c>
      <c r="K45" s="594">
        <v>9.6774193548387094E-2</v>
      </c>
      <c r="L45" s="592" t="s">
        <v>2051</v>
      </c>
      <c r="M45" s="595">
        <v>2021</v>
      </c>
      <c r="N45" s="596">
        <v>33</v>
      </c>
      <c r="O45" s="603">
        <v>1</v>
      </c>
      <c r="P45" s="598">
        <f t="shared" si="0"/>
        <v>33</v>
      </c>
      <c r="Q45" s="596">
        <v>33</v>
      </c>
      <c r="R45" s="599">
        <f t="shared" si="1"/>
        <v>1</v>
      </c>
      <c r="S45" s="599">
        <f t="shared" si="2"/>
        <v>1</v>
      </c>
      <c r="T45" s="600">
        <f t="shared" si="3"/>
        <v>10.333333333333334</v>
      </c>
      <c r="U45" s="601" t="s">
        <v>3030</v>
      </c>
    </row>
    <row r="46" spans="1:21" ht="12.75" x14ac:dyDescent="0.2">
      <c r="A46" s="591" t="s">
        <v>72</v>
      </c>
      <c r="B46" s="591" t="s">
        <v>754</v>
      </c>
      <c r="C46" s="592" t="s">
        <v>588</v>
      </c>
      <c r="D46" s="592" t="s">
        <v>297</v>
      </c>
      <c r="E46" s="592" t="s">
        <v>148</v>
      </c>
      <c r="F46" s="592" t="s">
        <v>476</v>
      </c>
      <c r="G46" s="591" t="s">
        <v>2018</v>
      </c>
      <c r="H46" s="591" t="s">
        <v>475</v>
      </c>
      <c r="I46" s="592" t="s">
        <v>332</v>
      </c>
      <c r="J46" s="593" t="s">
        <v>381</v>
      </c>
      <c r="K46" s="594">
        <v>6.25E-2</v>
      </c>
      <c r="L46" s="592" t="s">
        <v>2051</v>
      </c>
      <c r="M46" s="595">
        <v>2021</v>
      </c>
      <c r="N46" s="596">
        <v>39</v>
      </c>
      <c r="O46" s="603">
        <v>1</v>
      </c>
      <c r="P46" s="598">
        <f t="shared" si="0"/>
        <v>39</v>
      </c>
      <c r="Q46" s="596">
        <v>39</v>
      </c>
      <c r="R46" s="599">
        <f t="shared" si="1"/>
        <v>1</v>
      </c>
      <c r="S46" s="599">
        <f t="shared" si="2"/>
        <v>1</v>
      </c>
      <c r="T46" s="600">
        <f t="shared" si="3"/>
        <v>16</v>
      </c>
      <c r="U46" s="601" t="s">
        <v>3030</v>
      </c>
    </row>
    <row r="47" spans="1:21" ht="12.75" x14ac:dyDescent="0.2">
      <c r="A47" s="591" t="s">
        <v>72</v>
      </c>
      <c r="B47" s="591" t="s">
        <v>754</v>
      </c>
      <c r="C47" s="592" t="s">
        <v>588</v>
      </c>
      <c r="D47" s="592" t="s">
        <v>297</v>
      </c>
      <c r="E47" s="592" t="s">
        <v>148</v>
      </c>
      <c r="F47" s="592" t="s">
        <v>476</v>
      </c>
      <c r="G47" s="591" t="s">
        <v>2039</v>
      </c>
      <c r="H47" s="591" t="s">
        <v>475</v>
      </c>
      <c r="I47" s="592" t="s">
        <v>332</v>
      </c>
      <c r="J47" s="593" t="s">
        <v>381</v>
      </c>
      <c r="K47" s="594">
        <v>5.0847457627118647E-2</v>
      </c>
      <c r="L47" s="592" t="s">
        <v>2051</v>
      </c>
      <c r="M47" s="595">
        <v>2021</v>
      </c>
      <c r="N47" s="596">
        <v>53</v>
      </c>
      <c r="O47" s="603">
        <v>1</v>
      </c>
      <c r="P47" s="598">
        <f t="shared" si="0"/>
        <v>53</v>
      </c>
      <c r="Q47" s="596">
        <v>53</v>
      </c>
      <c r="R47" s="599">
        <f t="shared" si="1"/>
        <v>1</v>
      </c>
      <c r="S47" s="599">
        <f t="shared" si="2"/>
        <v>1</v>
      </c>
      <c r="T47" s="600">
        <f t="shared" si="3"/>
        <v>19.666666666666664</v>
      </c>
      <c r="U47" s="601" t="s">
        <v>3030</v>
      </c>
    </row>
    <row r="48" spans="1:21" ht="12.75" x14ac:dyDescent="0.2">
      <c r="A48" s="591" t="s">
        <v>72</v>
      </c>
      <c r="B48" s="591" t="s">
        <v>754</v>
      </c>
      <c r="C48" s="592" t="s">
        <v>588</v>
      </c>
      <c r="D48" s="592" t="s">
        <v>2032</v>
      </c>
      <c r="E48" s="592" t="s">
        <v>148</v>
      </c>
      <c r="F48" s="592" t="s">
        <v>476</v>
      </c>
      <c r="G48" s="591" t="s">
        <v>2047</v>
      </c>
      <c r="H48" s="591" t="s">
        <v>475</v>
      </c>
      <c r="I48" s="592" t="s">
        <v>332</v>
      </c>
      <c r="J48" s="593" t="s">
        <v>379</v>
      </c>
      <c r="K48" s="604">
        <v>1</v>
      </c>
      <c r="L48" s="592" t="s">
        <v>2051</v>
      </c>
      <c r="M48" s="595">
        <v>2021</v>
      </c>
      <c r="N48" s="596">
        <v>66</v>
      </c>
      <c r="O48" s="603">
        <v>1</v>
      </c>
      <c r="P48" s="598">
        <f t="shared" si="0"/>
        <v>66</v>
      </c>
      <c r="Q48" s="596">
        <v>66</v>
      </c>
      <c r="R48" s="599">
        <f t="shared" si="1"/>
        <v>1</v>
      </c>
      <c r="S48" s="599">
        <f t="shared" si="2"/>
        <v>1</v>
      </c>
      <c r="T48" s="600">
        <f t="shared" si="3"/>
        <v>1</v>
      </c>
      <c r="U48" s="601" t="s">
        <v>3030</v>
      </c>
    </row>
    <row r="49" spans="1:21" ht="12.75" x14ac:dyDescent="0.2">
      <c r="A49" s="591" t="s">
        <v>72</v>
      </c>
      <c r="B49" s="591" t="s">
        <v>754</v>
      </c>
      <c r="C49" s="592" t="s">
        <v>588</v>
      </c>
      <c r="D49" s="592" t="s">
        <v>2032</v>
      </c>
      <c r="E49" s="592" t="s">
        <v>148</v>
      </c>
      <c r="F49" s="592" t="s">
        <v>476</v>
      </c>
      <c r="G49" s="591" t="s">
        <v>2034</v>
      </c>
      <c r="H49" s="591" t="s">
        <v>475</v>
      </c>
      <c r="I49" s="592" t="s">
        <v>332</v>
      </c>
      <c r="J49" s="593" t="s">
        <v>379</v>
      </c>
      <c r="K49" s="604">
        <v>1</v>
      </c>
      <c r="L49" s="592" t="s">
        <v>2051</v>
      </c>
      <c r="M49" s="595">
        <v>2021</v>
      </c>
      <c r="N49" s="596">
        <v>40</v>
      </c>
      <c r="O49" s="603">
        <v>1</v>
      </c>
      <c r="P49" s="598">
        <f t="shared" si="0"/>
        <v>40</v>
      </c>
      <c r="Q49" s="596">
        <v>40</v>
      </c>
      <c r="R49" s="599">
        <f t="shared" si="1"/>
        <v>1</v>
      </c>
      <c r="S49" s="599">
        <f t="shared" si="2"/>
        <v>1</v>
      </c>
      <c r="T49" s="600">
        <f t="shared" si="3"/>
        <v>1</v>
      </c>
      <c r="U49" s="601" t="s">
        <v>3030</v>
      </c>
    </row>
    <row r="50" spans="1:21" ht="12.75" x14ac:dyDescent="0.2">
      <c r="A50" s="591" t="s">
        <v>72</v>
      </c>
      <c r="B50" s="591" t="s">
        <v>754</v>
      </c>
      <c r="C50" s="592" t="s">
        <v>588</v>
      </c>
      <c r="D50" s="592" t="s">
        <v>2032</v>
      </c>
      <c r="E50" s="592" t="s">
        <v>148</v>
      </c>
      <c r="F50" s="592" t="s">
        <v>476</v>
      </c>
      <c r="G50" s="591" t="s">
        <v>2035</v>
      </c>
      <c r="H50" s="591" t="s">
        <v>475</v>
      </c>
      <c r="I50" s="592" t="s">
        <v>332</v>
      </c>
      <c r="J50" s="593" t="s">
        <v>379</v>
      </c>
      <c r="K50" s="604">
        <v>1</v>
      </c>
      <c r="L50" s="592" t="s">
        <v>2051</v>
      </c>
      <c r="M50" s="595">
        <v>2021</v>
      </c>
      <c r="N50" s="596">
        <v>16</v>
      </c>
      <c r="O50" s="603">
        <v>1</v>
      </c>
      <c r="P50" s="598">
        <f t="shared" si="0"/>
        <v>16</v>
      </c>
      <c r="Q50" s="596">
        <v>16</v>
      </c>
      <c r="R50" s="599">
        <f t="shared" si="1"/>
        <v>1</v>
      </c>
      <c r="S50" s="599">
        <f t="shared" si="2"/>
        <v>1</v>
      </c>
      <c r="T50" s="600">
        <f t="shared" si="3"/>
        <v>1</v>
      </c>
      <c r="U50" s="601" t="s">
        <v>3030</v>
      </c>
    </row>
    <row r="51" spans="1:21" ht="12.75" x14ac:dyDescent="0.2">
      <c r="A51" s="591" t="s">
        <v>72</v>
      </c>
      <c r="B51" s="591" t="s">
        <v>754</v>
      </c>
      <c r="C51" s="592" t="s">
        <v>588</v>
      </c>
      <c r="D51" s="592" t="s">
        <v>2032</v>
      </c>
      <c r="E51" s="592" t="s">
        <v>148</v>
      </c>
      <c r="F51" s="592" t="s">
        <v>476</v>
      </c>
      <c r="G51" s="591" t="s">
        <v>2048</v>
      </c>
      <c r="H51" s="591" t="s">
        <v>475</v>
      </c>
      <c r="I51" s="592" t="s">
        <v>332</v>
      </c>
      <c r="J51" s="593" t="s">
        <v>379</v>
      </c>
      <c r="K51" s="604">
        <v>1</v>
      </c>
      <c r="L51" s="592" t="s">
        <v>2051</v>
      </c>
      <c r="M51" s="595">
        <v>2021</v>
      </c>
      <c r="N51" s="596">
        <v>212</v>
      </c>
      <c r="O51" s="603">
        <v>1</v>
      </c>
      <c r="P51" s="598">
        <f t="shared" si="0"/>
        <v>212</v>
      </c>
      <c r="Q51" s="596">
        <v>212</v>
      </c>
      <c r="R51" s="599">
        <f t="shared" si="1"/>
        <v>1</v>
      </c>
      <c r="S51" s="599">
        <f t="shared" si="2"/>
        <v>1</v>
      </c>
      <c r="T51" s="600">
        <f t="shared" si="3"/>
        <v>1</v>
      </c>
      <c r="U51" s="601" t="s">
        <v>3030</v>
      </c>
    </row>
    <row r="52" spans="1:21" ht="12.75" x14ac:dyDescent="0.2">
      <c r="A52" s="591" t="s">
        <v>72</v>
      </c>
      <c r="B52" s="591" t="s">
        <v>754</v>
      </c>
      <c r="C52" s="592" t="s">
        <v>588</v>
      </c>
      <c r="D52" s="592" t="s">
        <v>297</v>
      </c>
      <c r="E52" s="592" t="s">
        <v>148</v>
      </c>
      <c r="F52" s="592" t="s">
        <v>476</v>
      </c>
      <c r="G52" s="591" t="s">
        <v>2021</v>
      </c>
      <c r="H52" s="591" t="s">
        <v>475</v>
      </c>
      <c r="I52" s="592" t="s">
        <v>332</v>
      </c>
      <c r="J52" s="593" t="s">
        <v>381</v>
      </c>
      <c r="K52" s="594">
        <v>0.13235294117647059</v>
      </c>
      <c r="L52" s="592" t="s">
        <v>2051</v>
      </c>
      <c r="M52" s="595">
        <v>2021</v>
      </c>
      <c r="N52" s="596">
        <v>70</v>
      </c>
      <c r="O52" s="603">
        <v>1</v>
      </c>
      <c r="P52" s="598">
        <f t="shared" si="0"/>
        <v>70</v>
      </c>
      <c r="Q52" s="596">
        <v>70</v>
      </c>
      <c r="R52" s="599">
        <f t="shared" si="1"/>
        <v>1</v>
      </c>
      <c r="S52" s="599">
        <f t="shared" si="2"/>
        <v>1</v>
      </c>
      <c r="T52" s="600">
        <f t="shared" si="3"/>
        <v>7.5555555555555554</v>
      </c>
      <c r="U52" s="601" t="s">
        <v>3030</v>
      </c>
    </row>
    <row r="53" spans="1:21" ht="12.75" x14ac:dyDescent="0.2">
      <c r="A53" s="591" t="s">
        <v>72</v>
      </c>
      <c r="B53" s="591" t="s">
        <v>754</v>
      </c>
      <c r="C53" s="592" t="s">
        <v>588</v>
      </c>
      <c r="D53" s="592" t="s">
        <v>297</v>
      </c>
      <c r="E53" s="592" t="s">
        <v>148</v>
      </c>
      <c r="F53" s="592" t="s">
        <v>476</v>
      </c>
      <c r="G53" s="591" t="s">
        <v>2040</v>
      </c>
      <c r="H53" s="591" t="s">
        <v>475</v>
      </c>
      <c r="I53" s="592" t="s">
        <v>332</v>
      </c>
      <c r="J53" s="593" t="s">
        <v>381</v>
      </c>
      <c r="K53" s="594">
        <v>0.17721518987341772</v>
      </c>
      <c r="L53" s="592" t="s">
        <v>2051</v>
      </c>
      <c r="M53" s="595">
        <v>2021</v>
      </c>
      <c r="N53" s="596">
        <v>77</v>
      </c>
      <c r="O53" s="603">
        <v>1</v>
      </c>
      <c r="P53" s="598">
        <f t="shared" si="0"/>
        <v>77</v>
      </c>
      <c r="Q53" s="596">
        <v>77</v>
      </c>
      <c r="R53" s="599">
        <f t="shared" si="1"/>
        <v>1</v>
      </c>
      <c r="S53" s="599">
        <f t="shared" si="2"/>
        <v>1</v>
      </c>
      <c r="T53" s="600">
        <f t="shared" si="3"/>
        <v>5.6428571428571432</v>
      </c>
      <c r="U53" s="601" t="s">
        <v>3030</v>
      </c>
    </row>
    <row r="54" spans="1:21" ht="12.75" x14ac:dyDescent="0.2">
      <c r="A54" s="591" t="s">
        <v>72</v>
      </c>
      <c r="B54" s="591" t="s">
        <v>754</v>
      </c>
      <c r="C54" s="592" t="s">
        <v>588</v>
      </c>
      <c r="D54" s="592" t="s">
        <v>297</v>
      </c>
      <c r="E54" s="592" t="s">
        <v>148</v>
      </c>
      <c r="F54" s="592" t="s">
        <v>476</v>
      </c>
      <c r="G54" s="591" t="s">
        <v>2023</v>
      </c>
      <c r="H54" s="591" t="s">
        <v>475</v>
      </c>
      <c r="I54" s="592" t="s">
        <v>332</v>
      </c>
      <c r="J54" s="593" t="s">
        <v>381</v>
      </c>
      <c r="K54" s="594">
        <v>0.70833333333333337</v>
      </c>
      <c r="L54" s="592" t="s">
        <v>2051</v>
      </c>
      <c r="M54" s="595">
        <v>2021</v>
      </c>
      <c r="N54" s="596">
        <v>24</v>
      </c>
      <c r="O54" s="603">
        <v>1</v>
      </c>
      <c r="P54" s="598">
        <f t="shared" si="0"/>
        <v>24</v>
      </c>
      <c r="Q54" s="596">
        <v>24</v>
      </c>
      <c r="R54" s="599">
        <f t="shared" si="1"/>
        <v>1</v>
      </c>
      <c r="S54" s="599">
        <f t="shared" si="2"/>
        <v>1</v>
      </c>
      <c r="T54" s="600">
        <f t="shared" si="3"/>
        <v>1.4117647058823528</v>
      </c>
      <c r="U54" s="601" t="s">
        <v>3030</v>
      </c>
    </row>
    <row r="55" spans="1:21" ht="12.75" x14ac:dyDescent="0.2">
      <c r="A55" s="591" t="s">
        <v>72</v>
      </c>
      <c r="B55" s="591" t="s">
        <v>754</v>
      </c>
      <c r="C55" s="592" t="s">
        <v>588</v>
      </c>
      <c r="D55" s="592" t="s">
        <v>297</v>
      </c>
      <c r="E55" s="592" t="s">
        <v>148</v>
      </c>
      <c r="F55" s="592" t="s">
        <v>476</v>
      </c>
      <c r="G55" s="591" t="s">
        <v>2041</v>
      </c>
      <c r="H55" s="591" t="s">
        <v>475</v>
      </c>
      <c r="I55" s="592" t="s">
        <v>332</v>
      </c>
      <c r="J55" s="593" t="s">
        <v>381</v>
      </c>
      <c r="K55" s="594">
        <v>0.17647058823529413</v>
      </c>
      <c r="L55" s="592" t="s">
        <v>2051</v>
      </c>
      <c r="M55" s="595">
        <v>2021</v>
      </c>
      <c r="N55" s="596">
        <v>17</v>
      </c>
      <c r="O55" s="603">
        <v>1</v>
      </c>
      <c r="P55" s="598">
        <f t="shared" si="0"/>
        <v>17</v>
      </c>
      <c r="Q55" s="596">
        <v>17</v>
      </c>
      <c r="R55" s="599">
        <f t="shared" si="1"/>
        <v>1</v>
      </c>
      <c r="S55" s="599">
        <f t="shared" si="2"/>
        <v>1</v>
      </c>
      <c r="T55" s="600">
        <f t="shared" si="3"/>
        <v>5.6666666666666661</v>
      </c>
      <c r="U55" s="601" t="s">
        <v>3030</v>
      </c>
    </row>
    <row r="56" spans="1:21" ht="12.75" x14ac:dyDescent="0.2">
      <c r="A56" s="591" t="s">
        <v>72</v>
      </c>
      <c r="B56" s="591" t="s">
        <v>754</v>
      </c>
      <c r="C56" s="592" t="s">
        <v>588</v>
      </c>
      <c r="D56" s="592" t="s">
        <v>297</v>
      </c>
      <c r="E56" s="592" t="s">
        <v>148</v>
      </c>
      <c r="F56" s="592" t="s">
        <v>476</v>
      </c>
      <c r="G56" s="591" t="s">
        <v>2042</v>
      </c>
      <c r="H56" s="591" t="s">
        <v>475</v>
      </c>
      <c r="I56" s="592" t="s">
        <v>332</v>
      </c>
      <c r="J56" s="593" t="s">
        <v>381</v>
      </c>
      <c r="K56" s="594">
        <v>0.06</v>
      </c>
      <c r="L56" s="592" t="s">
        <v>2051</v>
      </c>
      <c r="M56" s="595">
        <v>2021</v>
      </c>
      <c r="N56" s="596">
        <v>94</v>
      </c>
      <c r="O56" s="603">
        <v>1</v>
      </c>
      <c r="P56" s="598">
        <f t="shared" si="0"/>
        <v>94</v>
      </c>
      <c r="Q56" s="596">
        <v>94</v>
      </c>
      <c r="R56" s="599">
        <f t="shared" si="1"/>
        <v>1</v>
      </c>
      <c r="S56" s="599">
        <f t="shared" si="2"/>
        <v>1</v>
      </c>
      <c r="T56" s="600">
        <f t="shared" si="3"/>
        <v>16.666666666666668</v>
      </c>
      <c r="U56" s="601" t="s">
        <v>3030</v>
      </c>
    </row>
    <row r="57" spans="1:21" ht="12.75" x14ac:dyDescent="0.2">
      <c r="A57" s="591" t="s">
        <v>72</v>
      </c>
      <c r="B57" s="591" t="s">
        <v>754</v>
      </c>
      <c r="C57" s="592" t="s">
        <v>588</v>
      </c>
      <c r="D57" s="592" t="s">
        <v>297</v>
      </c>
      <c r="E57" s="592" t="s">
        <v>148</v>
      </c>
      <c r="F57" s="592" t="s">
        <v>476</v>
      </c>
      <c r="G57" s="591" t="s">
        <v>2026</v>
      </c>
      <c r="H57" s="591" t="s">
        <v>475</v>
      </c>
      <c r="I57" s="592" t="s">
        <v>332</v>
      </c>
      <c r="J57" s="593" t="s">
        <v>381</v>
      </c>
      <c r="K57" s="594">
        <v>8.3333333333333329E-2</v>
      </c>
      <c r="L57" s="592" t="s">
        <v>2051</v>
      </c>
      <c r="M57" s="595">
        <v>2021</v>
      </c>
      <c r="N57" s="596">
        <v>43</v>
      </c>
      <c r="O57" s="603">
        <v>1</v>
      </c>
      <c r="P57" s="598">
        <f t="shared" si="0"/>
        <v>43</v>
      </c>
      <c r="Q57" s="596">
        <v>43</v>
      </c>
      <c r="R57" s="599">
        <f t="shared" si="1"/>
        <v>1</v>
      </c>
      <c r="S57" s="599">
        <f t="shared" si="2"/>
        <v>1</v>
      </c>
      <c r="T57" s="600">
        <f t="shared" si="3"/>
        <v>12</v>
      </c>
      <c r="U57" s="601" t="s">
        <v>3030</v>
      </c>
    </row>
    <row r="58" spans="1:21" ht="12.75" x14ac:dyDescent="0.2">
      <c r="A58" s="591" t="s">
        <v>72</v>
      </c>
      <c r="B58" s="591" t="s">
        <v>754</v>
      </c>
      <c r="C58" s="592" t="s">
        <v>588</v>
      </c>
      <c r="D58" s="592" t="s">
        <v>297</v>
      </c>
      <c r="E58" s="592" t="s">
        <v>148</v>
      </c>
      <c r="F58" s="592" t="s">
        <v>476</v>
      </c>
      <c r="G58" s="591" t="s">
        <v>2043</v>
      </c>
      <c r="H58" s="591" t="s">
        <v>475</v>
      </c>
      <c r="I58" s="592" t="s">
        <v>332</v>
      </c>
      <c r="J58" s="593" t="s">
        <v>381</v>
      </c>
      <c r="K58" s="594">
        <v>4.9941927990708478E-2</v>
      </c>
      <c r="L58" s="592" t="s">
        <v>2051</v>
      </c>
      <c r="M58" s="595">
        <v>2021</v>
      </c>
      <c r="N58" s="596">
        <v>858</v>
      </c>
      <c r="O58" s="603">
        <v>1</v>
      </c>
      <c r="P58" s="598">
        <f t="shared" si="0"/>
        <v>858</v>
      </c>
      <c r="Q58" s="596">
        <v>858</v>
      </c>
      <c r="R58" s="599">
        <f t="shared" si="1"/>
        <v>1</v>
      </c>
      <c r="S58" s="599">
        <f t="shared" si="2"/>
        <v>1</v>
      </c>
      <c r="T58" s="600">
        <f t="shared" si="3"/>
        <v>20.02325581395349</v>
      </c>
      <c r="U58" s="601" t="s">
        <v>3030</v>
      </c>
    </row>
    <row r="59" spans="1:21" ht="12.75" x14ac:dyDescent="0.2">
      <c r="A59" s="591" t="s">
        <v>72</v>
      </c>
      <c r="B59" s="591" t="s">
        <v>754</v>
      </c>
      <c r="C59" s="592" t="s">
        <v>588</v>
      </c>
      <c r="D59" s="592" t="s">
        <v>297</v>
      </c>
      <c r="E59" s="592" t="s">
        <v>148</v>
      </c>
      <c r="F59" s="592" t="s">
        <v>476</v>
      </c>
      <c r="G59" s="591" t="s">
        <v>2009</v>
      </c>
      <c r="H59" s="591" t="s">
        <v>475</v>
      </c>
      <c r="I59" s="592" t="s">
        <v>332</v>
      </c>
      <c r="J59" s="593" t="s">
        <v>381</v>
      </c>
      <c r="K59" s="594">
        <v>0.2</v>
      </c>
      <c r="L59" s="592" t="s">
        <v>2051</v>
      </c>
      <c r="M59" s="595">
        <v>2021</v>
      </c>
      <c r="N59" s="596">
        <v>19</v>
      </c>
      <c r="O59" s="603">
        <v>1</v>
      </c>
      <c r="P59" s="598">
        <f t="shared" si="0"/>
        <v>19</v>
      </c>
      <c r="Q59" s="596">
        <v>19</v>
      </c>
      <c r="R59" s="599">
        <f t="shared" si="1"/>
        <v>1</v>
      </c>
      <c r="S59" s="599">
        <f t="shared" si="2"/>
        <v>1</v>
      </c>
      <c r="T59" s="600">
        <f t="shared" si="3"/>
        <v>5</v>
      </c>
      <c r="U59" s="601" t="s">
        <v>3030</v>
      </c>
    </row>
    <row r="60" spans="1:21" ht="12.75" x14ac:dyDescent="0.2">
      <c r="A60" s="591" t="s">
        <v>72</v>
      </c>
      <c r="B60" s="591" t="s">
        <v>754</v>
      </c>
      <c r="C60" s="592" t="s">
        <v>588</v>
      </c>
      <c r="D60" s="592" t="s">
        <v>297</v>
      </c>
      <c r="E60" s="592" t="s">
        <v>148</v>
      </c>
      <c r="F60" s="592" t="s">
        <v>476</v>
      </c>
      <c r="G60" s="591" t="s">
        <v>2044</v>
      </c>
      <c r="H60" s="591" t="s">
        <v>475</v>
      </c>
      <c r="I60" s="592" t="s">
        <v>332</v>
      </c>
      <c r="J60" s="593" t="s">
        <v>381</v>
      </c>
      <c r="K60" s="594">
        <v>6.1224489795918366E-2</v>
      </c>
      <c r="L60" s="592" t="s">
        <v>2051</v>
      </c>
      <c r="M60" s="595">
        <v>2021</v>
      </c>
      <c r="N60" s="596">
        <v>29</v>
      </c>
      <c r="O60" s="603">
        <v>1</v>
      </c>
      <c r="P60" s="598">
        <f t="shared" si="0"/>
        <v>29</v>
      </c>
      <c r="Q60" s="596">
        <v>29</v>
      </c>
      <c r="R60" s="599">
        <f t="shared" si="1"/>
        <v>1</v>
      </c>
      <c r="S60" s="599">
        <f t="shared" si="2"/>
        <v>1</v>
      </c>
      <c r="T60" s="600">
        <f t="shared" si="3"/>
        <v>16.333333333333332</v>
      </c>
      <c r="U60" s="601" t="s">
        <v>3031</v>
      </c>
    </row>
    <row r="61" spans="1:21" ht="12.75" x14ac:dyDescent="0.2">
      <c r="A61" s="591" t="s">
        <v>72</v>
      </c>
      <c r="B61" s="591" t="s">
        <v>754</v>
      </c>
      <c r="C61" s="592" t="s">
        <v>588</v>
      </c>
      <c r="D61" s="592" t="s">
        <v>297</v>
      </c>
      <c r="E61" s="592" t="s">
        <v>148</v>
      </c>
      <c r="F61" s="592" t="s">
        <v>476</v>
      </c>
      <c r="G61" s="591" t="s">
        <v>2009</v>
      </c>
      <c r="H61" s="591" t="s">
        <v>475</v>
      </c>
      <c r="I61" s="592" t="s">
        <v>332</v>
      </c>
      <c r="J61" s="593" t="s">
        <v>381</v>
      </c>
      <c r="K61" s="594">
        <v>0.23333333333333334</v>
      </c>
      <c r="L61" s="592" t="s">
        <v>2266</v>
      </c>
      <c r="M61" s="595">
        <v>2021</v>
      </c>
      <c r="N61" s="596">
        <v>18</v>
      </c>
      <c r="O61" s="603">
        <v>1</v>
      </c>
      <c r="P61" s="598">
        <f t="shared" si="0"/>
        <v>18</v>
      </c>
      <c r="Q61" s="596">
        <v>18</v>
      </c>
      <c r="R61" s="599">
        <f t="shared" si="1"/>
        <v>1</v>
      </c>
      <c r="S61" s="599">
        <f t="shared" si="2"/>
        <v>1</v>
      </c>
      <c r="T61" s="600">
        <f t="shared" si="3"/>
        <v>4.2857142857142856</v>
      </c>
      <c r="U61" s="601" t="s">
        <v>3031</v>
      </c>
    </row>
    <row r="62" spans="1:21" ht="12.75" x14ac:dyDescent="0.2">
      <c r="A62" s="591" t="s">
        <v>72</v>
      </c>
      <c r="B62" s="591" t="s">
        <v>754</v>
      </c>
      <c r="C62" s="592" t="s">
        <v>588</v>
      </c>
      <c r="D62" s="592" t="s">
        <v>297</v>
      </c>
      <c r="E62" s="592" t="s">
        <v>148</v>
      </c>
      <c r="F62" s="592" t="s">
        <v>476</v>
      </c>
      <c r="G62" s="591" t="s">
        <v>2057</v>
      </c>
      <c r="H62" s="591" t="s">
        <v>475</v>
      </c>
      <c r="I62" s="592" t="s">
        <v>332</v>
      </c>
      <c r="J62" s="593" t="s">
        <v>381</v>
      </c>
      <c r="K62" s="594">
        <v>0.3</v>
      </c>
      <c r="L62" s="592" t="s">
        <v>2266</v>
      </c>
      <c r="M62" s="595">
        <v>2021</v>
      </c>
      <c r="N62" s="596">
        <v>40</v>
      </c>
      <c r="O62" s="603">
        <v>1</v>
      </c>
      <c r="P62" s="598">
        <f t="shared" si="0"/>
        <v>40</v>
      </c>
      <c r="Q62" s="596">
        <v>40</v>
      </c>
      <c r="R62" s="599">
        <f t="shared" si="1"/>
        <v>1</v>
      </c>
      <c r="S62" s="599">
        <f t="shared" si="2"/>
        <v>1</v>
      </c>
      <c r="T62" s="600">
        <f t="shared" si="3"/>
        <v>3.3333333333333335</v>
      </c>
      <c r="U62" s="601" t="s">
        <v>3030</v>
      </c>
    </row>
    <row r="63" spans="1:21" ht="12.75" x14ac:dyDescent="0.2">
      <c r="A63" s="591" t="s">
        <v>72</v>
      </c>
      <c r="B63" s="591" t="s">
        <v>754</v>
      </c>
      <c r="C63" s="592" t="s">
        <v>588</v>
      </c>
      <c r="D63" s="592" t="s">
        <v>297</v>
      </c>
      <c r="E63" s="592" t="s">
        <v>148</v>
      </c>
      <c r="F63" s="592" t="s">
        <v>476</v>
      </c>
      <c r="G63" s="591" t="s">
        <v>2045</v>
      </c>
      <c r="H63" s="591" t="s">
        <v>475</v>
      </c>
      <c r="I63" s="592" t="s">
        <v>332</v>
      </c>
      <c r="J63" s="593" t="s">
        <v>381</v>
      </c>
      <c r="K63" s="594">
        <v>0.72222222222222221</v>
      </c>
      <c r="L63" s="592" t="s">
        <v>2051</v>
      </c>
      <c r="M63" s="595">
        <v>2021</v>
      </c>
      <c r="N63" s="596">
        <v>18</v>
      </c>
      <c r="O63" s="603">
        <v>1</v>
      </c>
      <c r="P63" s="598">
        <f t="shared" si="0"/>
        <v>18</v>
      </c>
      <c r="Q63" s="596">
        <v>18</v>
      </c>
      <c r="R63" s="599">
        <f t="shared" si="1"/>
        <v>1</v>
      </c>
      <c r="S63" s="599">
        <f t="shared" si="2"/>
        <v>1</v>
      </c>
      <c r="T63" s="600">
        <f t="shared" si="3"/>
        <v>1.3846153846153846</v>
      </c>
      <c r="U63" s="601" t="s">
        <v>3030</v>
      </c>
    </row>
    <row r="64" spans="1:21" ht="12.75" x14ac:dyDescent="0.2">
      <c r="A64" s="591" t="s">
        <v>72</v>
      </c>
      <c r="B64" s="591" t="s">
        <v>754</v>
      </c>
      <c r="C64" s="592" t="s">
        <v>588</v>
      </c>
      <c r="D64" s="592" t="s">
        <v>297</v>
      </c>
      <c r="E64" s="592" t="s">
        <v>148</v>
      </c>
      <c r="F64" s="592" t="s">
        <v>476</v>
      </c>
      <c r="G64" s="591" t="s">
        <v>2046</v>
      </c>
      <c r="H64" s="591" t="s">
        <v>475</v>
      </c>
      <c r="I64" s="592" t="s">
        <v>332</v>
      </c>
      <c r="J64" s="593" t="s">
        <v>381</v>
      </c>
      <c r="K64" s="594">
        <v>0.2</v>
      </c>
      <c r="L64" s="592" t="s">
        <v>2051</v>
      </c>
      <c r="M64" s="595">
        <v>2021</v>
      </c>
      <c r="N64" s="596">
        <v>13</v>
      </c>
      <c r="O64" s="603">
        <v>1</v>
      </c>
      <c r="P64" s="598">
        <f t="shared" si="0"/>
        <v>13</v>
      </c>
      <c r="Q64" s="596">
        <v>13</v>
      </c>
      <c r="R64" s="599">
        <f t="shared" si="1"/>
        <v>1</v>
      </c>
      <c r="S64" s="599">
        <f t="shared" si="2"/>
        <v>1</v>
      </c>
      <c r="T64" s="600">
        <f t="shared" si="3"/>
        <v>5</v>
      </c>
      <c r="U64" s="601" t="s">
        <v>3030</v>
      </c>
    </row>
    <row r="65" spans="1:21" ht="12.75" x14ac:dyDescent="0.2">
      <c r="A65" s="591" t="s">
        <v>72</v>
      </c>
      <c r="B65" s="591" t="s">
        <v>754</v>
      </c>
      <c r="C65" s="592" t="s">
        <v>583</v>
      </c>
      <c r="D65" s="592" t="s">
        <v>297</v>
      </c>
      <c r="E65" s="592" t="s">
        <v>148</v>
      </c>
      <c r="F65" s="592" t="s">
        <v>476</v>
      </c>
      <c r="G65" s="591" t="s">
        <v>2012</v>
      </c>
      <c r="H65" s="591" t="s">
        <v>475</v>
      </c>
      <c r="I65" s="592" t="s">
        <v>332</v>
      </c>
      <c r="J65" s="593" t="s">
        <v>381</v>
      </c>
      <c r="K65" s="594">
        <v>0.7142857142857143</v>
      </c>
      <c r="L65" s="592" t="s">
        <v>2051</v>
      </c>
      <c r="M65" s="595">
        <v>2021</v>
      </c>
      <c r="N65" s="596">
        <v>34</v>
      </c>
      <c r="O65" s="603">
        <v>1</v>
      </c>
      <c r="P65" s="598">
        <f t="shared" si="0"/>
        <v>34</v>
      </c>
      <c r="Q65" s="596">
        <v>34</v>
      </c>
      <c r="R65" s="599">
        <f t="shared" si="1"/>
        <v>1</v>
      </c>
      <c r="S65" s="599">
        <f t="shared" si="2"/>
        <v>1</v>
      </c>
      <c r="T65" s="600">
        <f t="shared" si="3"/>
        <v>1.4</v>
      </c>
      <c r="U65" s="601" t="s">
        <v>3030</v>
      </c>
    </row>
    <row r="66" spans="1:21" ht="12.75" x14ac:dyDescent="0.2">
      <c r="A66" s="591" t="s">
        <v>72</v>
      </c>
      <c r="B66" s="591" t="s">
        <v>754</v>
      </c>
      <c r="C66" s="592" t="s">
        <v>583</v>
      </c>
      <c r="D66" s="592" t="s">
        <v>297</v>
      </c>
      <c r="E66" s="592" t="s">
        <v>148</v>
      </c>
      <c r="F66" s="592" t="s">
        <v>476</v>
      </c>
      <c r="G66" s="591" t="s">
        <v>2013</v>
      </c>
      <c r="H66" s="591" t="s">
        <v>475</v>
      </c>
      <c r="I66" s="592" t="s">
        <v>332</v>
      </c>
      <c r="J66" s="593" t="s">
        <v>381</v>
      </c>
      <c r="K66" s="594">
        <v>0.70967741935483875</v>
      </c>
      <c r="L66" s="592" t="s">
        <v>2051</v>
      </c>
      <c r="M66" s="595">
        <v>2021</v>
      </c>
      <c r="N66" s="596">
        <v>31</v>
      </c>
      <c r="O66" s="603">
        <v>1</v>
      </c>
      <c r="P66" s="598">
        <f t="shared" si="0"/>
        <v>31</v>
      </c>
      <c r="Q66" s="596">
        <v>31</v>
      </c>
      <c r="R66" s="599">
        <f t="shared" si="1"/>
        <v>1</v>
      </c>
      <c r="S66" s="599">
        <f t="shared" si="2"/>
        <v>1</v>
      </c>
      <c r="T66" s="600">
        <f t="shared" si="3"/>
        <v>1.4090909090909089</v>
      </c>
      <c r="U66" s="601" t="s">
        <v>3030</v>
      </c>
    </row>
    <row r="67" spans="1:21" ht="12.75" x14ac:dyDescent="0.2">
      <c r="A67" s="591" t="s">
        <v>72</v>
      </c>
      <c r="B67" s="591" t="s">
        <v>754</v>
      </c>
      <c r="C67" s="592" t="s">
        <v>583</v>
      </c>
      <c r="D67" s="592" t="s">
        <v>2032</v>
      </c>
      <c r="E67" s="592" t="s">
        <v>148</v>
      </c>
      <c r="F67" s="592" t="s">
        <v>476</v>
      </c>
      <c r="G67" s="591" t="s">
        <v>2050</v>
      </c>
      <c r="H67" s="591" t="s">
        <v>475</v>
      </c>
      <c r="I67" s="592" t="s">
        <v>332</v>
      </c>
      <c r="J67" s="593" t="s">
        <v>379</v>
      </c>
      <c r="K67" s="604">
        <v>1</v>
      </c>
      <c r="L67" s="592" t="s">
        <v>2051</v>
      </c>
      <c r="M67" s="595">
        <v>2021</v>
      </c>
      <c r="N67" s="596">
        <v>30</v>
      </c>
      <c r="O67" s="603">
        <v>1</v>
      </c>
      <c r="P67" s="598">
        <f t="shared" ref="P67:P130" si="4">ROUNDUP(N67*O67,0)</f>
        <v>30</v>
      </c>
      <c r="Q67" s="596">
        <v>30</v>
      </c>
      <c r="R67" s="599">
        <f t="shared" ref="R67:R130" si="5">Q67/P67</f>
        <v>1</v>
      </c>
      <c r="S67" s="599">
        <f t="shared" ref="S67:S130" si="6">Q67/N67</f>
        <v>1</v>
      </c>
      <c r="T67" s="600">
        <f t="shared" ref="T67:T130" si="7">O67/K67</f>
        <v>1</v>
      </c>
      <c r="U67" s="601" t="s">
        <v>3030</v>
      </c>
    </row>
    <row r="68" spans="1:21" ht="12.75" x14ac:dyDescent="0.2">
      <c r="A68" s="591" t="s">
        <v>72</v>
      </c>
      <c r="B68" s="591" t="s">
        <v>754</v>
      </c>
      <c r="C68" s="592" t="s">
        <v>583</v>
      </c>
      <c r="D68" s="592" t="s">
        <v>297</v>
      </c>
      <c r="E68" s="592" t="s">
        <v>148</v>
      </c>
      <c r="F68" s="592" t="s">
        <v>476</v>
      </c>
      <c r="G68" s="591" t="s">
        <v>2049</v>
      </c>
      <c r="H68" s="591" t="s">
        <v>475</v>
      </c>
      <c r="I68" s="592" t="s">
        <v>332</v>
      </c>
      <c r="J68" s="593" t="s">
        <v>381</v>
      </c>
      <c r="K68" s="594">
        <v>0.70370370370370372</v>
      </c>
      <c r="L68" s="592" t="s">
        <v>2051</v>
      </c>
      <c r="M68" s="595">
        <v>2021</v>
      </c>
      <c r="N68" s="596">
        <v>28</v>
      </c>
      <c r="O68" s="603">
        <v>1</v>
      </c>
      <c r="P68" s="598">
        <f t="shared" si="4"/>
        <v>28</v>
      </c>
      <c r="Q68" s="596">
        <v>28</v>
      </c>
      <c r="R68" s="599">
        <f t="shared" si="5"/>
        <v>1</v>
      </c>
      <c r="S68" s="599">
        <f t="shared" si="6"/>
        <v>1</v>
      </c>
      <c r="T68" s="600">
        <f t="shared" si="7"/>
        <v>1.4210526315789473</v>
      </c>
      <c r="U68" s="601" t="s">
        <v>3030</v>
      </c>
    </row>
    <row r="69" spans="1:21" ht="12.75" x14ac:dyDescent="0.2">
      <c r="A69" s="591" t="s">
        <v>72</v>
      </c>
      <c r="B69" s="591" t="s">
        <v>754</v>
      </c>
      <c r="C69" s="592" t="s">
        <v>583</v>
      </c>
      <c r="D69" s="592" t="s">
        <v>297</v>
      </c>
      <c r="E69" s="592" t="s">
        <v>148</v>
      </c>
      <c r="F69" s="592" t="s">
        <v>476</v>
      </c>
      <c r="G69" s="591" t="s">
        <v>2007</v>
      </c>
      <c r="H69" s="591" t="s">
        <v>475</v>
      </c>
      <c r="I69" s="592" t="s">
        <v>332</v>
      </c>
      <c r="J69" s="593" t="s">
        <v>381</v>
      </c>
      <c r="K69" s="594">
        <v>0.75</v>
      </c>
      <c r="L69" s="592" t="s">
        <v>2051</v>
      </c>
      <c r="M69" s="595">
        <v>2021</v>
      </c>
      <c r="N69" s="596">
        <v>64</v>
      </c>
      <c r="O69" s="603">
        <v>1</v>
      </c>
      <c r="P69" s="598">
        <f t="shared" si="4"/>
        <v>64</v>
      </c>
      <c r="Q69" s="596">
        <v>64</v>
      </c>
      <c r="R69" s="599">
        <f t="shared" si="5"/>
        <v>1</v>
      </c>
      <c r="S69" s="599">
        <f t="shared" si="6"/>
        <v>1</v>
      </c>
      <c r="T69" s="600">
        <f t="shared" si="7"/>
        <v>1.3333333333333333</v>
      </c>
      <c r="U69" s="601" t="s">
        <v>3031</v>
      </c>
    </row>
    <row r="70" spans="1:21" ht="12.75" x14ac:dyDescent="0.2">
      <c r="A70" s="591" t="s">
        <v>72</v>
      </c>
      <c r="B70" s="591" t="s">
        <v>754</v>
      </c>
      <c r="C70" s="592" t="s">
        <v>583</v>
      </c>
      <c r="D70" s="592" t="s">
        <v>297</v>
      </c>
      <c r="E70" s="592" t="s">
        <v>148</v>
      </c>
      <c r="F70" s="592" t="s">
        <v>476</v>
      </c>
      <c r="G70" s="591" t="s">
        <v>2028</v>
      </c>
      <c r="H70" s="591" t="s">
        <v>475</v>
      </c>
      <c r="I70" s="592" t="s">
        <v>332</v>
      </c>
      <c r="J70" s="593" t="s">
        <v>381</v>
      </c>
      <c r="K70" s="594">
        <v>0.703125</v>
      </c>
      <c r="L70" s="592" t="s">
        <v>2266</v>
      </c>
      <c r="M70" s="595">
        <v>2021</v>
      </c>
      <c r="N70" s="596">
        <v>11</v>
      </c>
      <c r="O70" s="603">
        <v>1</v>
      </c>
      <c r="P70" s="598">
        <f t="shared" si="4"/>
        <v>11</v>
      </c>
      <c r="Q70" s="596">
        <v>11</v>
      </c>
      <c r="R70" s="599">
        <f t="shared" si="5"/>
        <v>1</v>
      </c>
      <c r="S70" s="599">
        <f t="shared" si="6"/>
        <v>1</v>
      </c>
      <c r="T70" s="600">
        <f t="shared" si="7"/>
        <v>1.4222222222222223</v>
      </c>
      <c r="U70" s="601" t="s">
        <v>3030</v>
      </c>
    </row>
    <row r="71" spans="1:21" ht="12.75" x14ac:dyDescent="0.2">
      <c r="A71" s="591" t="s">
        <v>72</v>
      </c>
      <c r="B71" s="591" t="s">
        <v>754</v>
      </c>
      <c r="C71" s="592" t="s">
        <v>583</v>
      </c>
      <c r="D71" s="592" t="s">
        <v>297</v>
      </c>
      <c r="E71" s="592" t="s">
        <v>148</v>
      </c>
      <c r="F71" s="592" t="s">
        <v>476</v>
      </c>
      <c r="G71" s="591" t="s">
        <v>2058</v>
      </c>
      <c r="H71" s="591" t="s">
        <v>475</v>
      </c>
      <c r="I71" s="592" t="s">
        <v>332</v>
      </c>
      <c r="J71" s="593" t="s">
        <v>381</v>
      </c>
      <c r="K71" s="594">
        <v>0.70370370370370372</v>
      </c>
      <c r="L71" s="592" t="s">
        <v>2266</v>
      </c>
      <c r="M71" s="595">
        <v>2021</v>
      </c>
      <c r="N71" s="596">
        <v>27</v>
      </c>
      <c r="O71" s="603">
        <v>1</v>
      </c>
      <c r="P71" s="598">
        <f t="shared" si="4"/>
        <v>27</v>
      </c>
      <c r="Q71" s="596">
        <v>27</v>
      </c>
      <c r="R71" s="599">
        <f t="shared" si="5"/>
        <v>1</v>
      </c>
      <c r="S71" s="599">
        <f t="shared" si="6"/>
        <v>1</v>
      </c>
      <c r="T71" s="600">
        <f t="shared" si="7"/>
        <v>1.4210526315789473</v>
      </c>
      <c r="U71" s="601" t="s">
        <v>3031</v>
      </c>
    </row>
    <row r="72" spans="1:21" ht="12.75" x14ac:dyDescent="0.2">
      <c r="A72" s="591" t="s">
        <v>72</v>
      </c>
      <c r="B72" s="591" t="s">
        <v>754</v>
      </c>
      <c r="C72" s="592" t="s">
        <v>587</v>
      </c>
      <c r="D72" s="592" t="s">
        <v>297</v>
      </c>
      <c r="E72" s="592" t="s">
        <v>148</v>
      </c>
      <c r="F72" s="592" t="s">
        <v>476</v>
      </c>
      <c r="G72" s="591" t="s">
        <v>2010</v>
      </c>
      <c r="H72" s="591" t="s">
        <v>456</v>
      </c>
      <c r="I72" s="592" t="s">
        <v>334</v>
      </c>
      <c r="J72" s="592" t="s">
        <v>379</v>
      </c>
      <c r="K72" s="605">
        <v>1</v>
      </c>
      <c r="L72" s="592" t="s">
        <v>2051</v>
      </c>
      <c r="M72" s="595">
        <v>2022</v>
      </c>
      <c r="N72" s="596">
        <v>69</v>
      </c>
      <c r="O72" s="597">
        <v>1</v>
      </c>
      <c r="P72" s="598">
        <f t="shared" si="4"/>
        <v>69</v>
      </c>
      <c r="Q72" s="596">
        <v>69</v>
      </c>
      <c r="R72" s="599">
        <f t="shared" si="5"/>
        <v>1</v>
      </c>
      <c r="S72" s="599">
        <f t="shared" si="6"/>
        <v>1</v>
      </c>
      <c r="T72" s="600">
        <f t="shared" si="7"/>
        <v>1</v>
      </c>
      <c r="U72" s="606"/>
    </row>
    <row r="73" spans="1:21" ht="12.75" x14ac:dyDescent="0.2">
      <c r="A73" s="591" t="s">
        <v>72</v>
      </c>
      <c r="B73" s="591" t="s">
        <v>754</v>
      </c>
      <c r="C73" s="592" t="s">
        <v>587</v>
      </c>
      <c r="D73" s="592" t="s">
        <v>297</v>
      </c>
      <c r="E73" s="592" t="s">
        <v>148</v>
      </c>
      <c r="F73" s="592" t="s">
        <v>476</v>
      </c>
      <c r="G73" s="591" t="s">
        <v>2011</v>
      </c>
      <c r="H73" s="591" t="s">
        <v>456</v>
      </c>
      <c r="I73" s="592" t="s">
        <v>2052</v>
      </c>
      <c r="J73" s="592" t="s">
        <v>379</v>
      </c>
      <c r="K73" s="605">
        <v>1</v>
      </c>
      <c r="L73" s="592" t="s">
        <v>2051</v>
      </c>
      <c r="M73" s="595">
        <v>2022</v>
      </c>
      <c r="N73" s="596">
        <v>75</v>
      </c>
      <c r="O73" s="597">
        <v>1</v>
      </c>
      <c r="P73" s="598">
        <f t="shared" si="4"/>
        <v>75</v>
      </c>
      <c r="Q73" s="596">
        <v>75</v>
      </c>
      <c r="R73" s="599">
        <f t="shared" si="5"/>
        <v>1</v>
      </c>
      <c r="S73" s="599">
        <f t="shared" si="6"/>
        <v>1</v>
      </c>
      <c r="T73" s="600">
        <f t="shared" si="7"/>
        <v>1</v>
      </c>
      <c r="U73" s="606"/>
    </row>
    <row r="74" spans="1:21" ht="12.75" x14ac:dyDescent="0.2">
      <c r="A74" s="591" t="s">
        <v>72</v>
      </c>
      <c r="B74" s="591" t="s">
        <v>754</v>
      </c>
      <c r="C74" s="592" t="s">
        <v>587</v>
      </c>
      <c r="D74" s="592" t="s">
        <v>297</v>
      </c>
      <c r="E74" s="592" t="s">
        <v>148</v>
      </c>
      <c r="F74" s="592" t="s">
        <v>476</v>
      </c>
      <c r="G74" s="591" t="s">
        <v>2012</v>
      </c>
      <c r="H74" s="591" t="s">
        <v>456</v>
      </c>
      <c r="I74" s="592" t="s">
        <v>2052</v>
      </c>
      <c r="J74" s="592" t="s">
        <v>379</v>
      </c>
      <c r="K74" s="605">
        <v>1</v>
      </c>
      <c r="L74" s="592" t="s">
        <v>2051</v>
      </c>
      <c r="M74" s="595">
        <v>2022</v>
      </c>
      <c r="N74" s="596">
        <v>92</v>
      </c>
      <c r="O74" s="597">
        <v>1</v>
      </c>
      <c r="P74" s="598">
        <f t="shared" si="4"/>
        <v>92</v>
      </c>
      <c r="Q74" s="596">
        <v>92</v>
      </c>
      <c r="R74" s="599">
        <f t="shared" si="5"/>
        <v>1</v>
      </c>
      <c r="S74" s="599">
        <f t="shared" si="6"/>
        <v>1</v>
      </c>
      <c r="T74" s="600">
        <f t="shared" si="7"/>
        <v>1</v>
      </c>
      <c r="U74" s="606"/>
    </row>
    <row r="75" spans="1:21" ht="12.75" x14ac:dyDescent="0.2">
      <c r="A75" s="591" t="s">
        <v>72</v>
      </c>
      <c r="B75" s="591" t="s">
        <v>754</v>
      </c>
      <c r="C75" s="592" t="s">
        <v>587</v>
      </c>
      <c r="D75" s="592" t="s">
        <v>297</v>
      </c>
      <c r="E75" s="592" t="s">
        <v>148</v>
      </c>
      <c r="F75" s="592" t="s">
        <v>476</v>
      </c>
      <c r="G75" s="591" t="s">
        <v>2013</v>
      </c>
      <c r="H75" s="591" t="s">
        <v>456</v>
      </c>
      <c r="I75" s="592" t="s">
        <v>2052</v>
      </c>
      <c r="J75" s="592" t="s">
        <v>379</v>
      </c>
      <c r="K75" s="605">
        <v>1</v>
      </c>
      <c r="L75" s="592" t="s">
        <v>2051</v>
      </c>
      <c r="M75" s="595">
        <v>2022</v>
      </c>
      <c r="N75" s="596">
        <v>12</v>
      </c>
      <c r="O75" s="597">
        <v>1</v>
      </c>
      <c r="P75" s="598">
        <f t="shared" si="4"/>
        <v>12</v>
      </c>
      <c r="Q75" s="596">
        <v>12</v>
      </c>
      <c r="R75" s="599">
        <f t="shared" si="5"/>
        <v>1</v>
      </c>
      <c r="S75" s="599">
        <f t="shared" si="6"/>
        <v>1</v>
      </c>
      <c r="T75" s="600">
        <f t="shared" si="7"/>
        <v>1</v>
      </c>
      <c r="U75" s="606"/>
    </row>
    <row r="76" spans="1:21" ht="12.75" x14ac:dyDescent="0.2">
      <c r="A76" s="591" t="s">
        <v>72</v>
      </c>
      <c r="B76" s="591" t="s">
        <v>754</v>
      </c>
      <c r="C76" s="592" t="s">
        <v>587</v>
      </c>
      <c r="D76" s="592" t="s">
        <v>297</v>
      </c>
      <c r="E76" s="592" t="s">
        <v>148</v>
      </c>
      <c r="F76" s="592" t="s">
        <v>476</v>
      </c>
      <c r="G76" s="591" t="s">
        <v>2014</v>
      </c>
      <c r="H76" s="591" t="s">
        <v>456</v>
      </c>
      <c r="I76" s="592" t="s">
        <v>2053</v>
      </c>
      <c r="J76" s="592" t="s">
        <v>379</v>
      </c>
      <c r="K76" s="605">
        <v>1</v>
      </c>
      <c r="L76" s="592" t="s">
        <v>2051</v>
      </c>
      <c r="M76" s="595">
        <v>2022</v>
      </c>
      <c r="N76" s="596">
        <v>1219</v>
      </c>
      <c r="O76" s="597">
        <v>1</v>
      </c>
      <c r="P76" s="598">
        <f t="shared" si="4"/>
        <v>1219</v>
      </c>
      <c r="Q76" s="596">
        <v>1219</v>
      </c>
      <c r="R76" s="599">
        <f t="shared" si="5"/>
        <v>1</v>
      </c>
      <c r="S76" s="599">
        <f t="shared" si="6"/>
        <v>1</v>
      </c>
      <c r="T76" s="600">
        <f t="shared" si="7"/>
        <v>1</v>
      </c>
      <c r="U76" s="606"/>
    </row>
    <row r="77" spans="1:21" ht="12.75" x14ac:dyDescent="0.2">
      <c r="A77" s="591" t="s">
        <v>72</v>
      </c>
      <c r="B77" s="591" t="s">
        <v>754</v>
      </c>
      <c r="C77" s="592" t="s">
        <v>587</v>
      </c>
      <c r="D77" s="592" t="s">
        <v>297</v>
      </c>
      <c r="E77" s="592" t="s">
        <v>148</v>
      </c>
      <c r="F77" s="592" t="s">
        <v>476</v>
      </c>
      <c r="G77" s="591" t="s">
        <v>2015</v>
      </c>
      <c r="H77" s="591" t="s">
        <v>456</v>
      </c>
      <c r="I77" s="592" t="s">
        <v>334</v>
      </c>
      <c r="J77" s="592" t="s">
        <v>379</v>
      </c>
      <c r="K77" s="605">
        <v>1</v>
      </c>
      <c r="L77" s="592" t="s">
        <v>2051</v>
      </c>
      <c r="M77" s="595">
        <v>2022</v>
      </c>
      <c r="N77" s="596">
        <v>18</v>
      </c>
      <c r="O77" s="597">
        <v>1</v>
      </c>
      <c r="P77" s="598">
        <f t="shared" si="4"/>
        <v>18</v>
      </c>
      <c r="Q77" s="596">
        <v>18</v>
      </c>
      <c r="R77" s="599">
        <f t="shared" si="5"/>
        <v>1</v>
      </c>
      <c r="S77" s="599">
        <f t="shared" si="6"/>
        <v>1</v>
      </c>
      <c r="T77" s="600">
        <f t="shared" si="7"/>
        <v>1</v>
      </c>
      <c r="U77" s="606"/>
    </row>
    <row r="78" spans="1:21" ht="12.75" x14ac:dyDescent="0.2">
      <c r="A78" s="591" t="s">
        <v>72</v>
      </c>
      <c r="B78" s="591" t="s">
        <v>754</v>
      </c>
      <c r="C78" s="592" t="s">
        <v>587</v>
      </c>
      <c r="D78" s="592" t="s">
        <v>297</v>
      </c>
      <c r="E78" s="592" t="s">
        <v>148</v>
      </c>
      <c r="F78" s="592" t="s">
        <v>476</v>
      </c>
      <c r="G78" s="591" t="s">
        <v>2016</v>
      </c>
      <c r="H78" s="591" t="s">
        <v>456</v>
      </c>
      <c r="I78" s="592" t="s">
        <v>334</v>
      </c>
      <c r="J78" s="592" t="s">
        <v>379</v>
      </c>
      <c r="K78" s="605">
        <v>1</v>
      </c>
      <c r="L78" s="592" t="s">
        <v>2051</v>
      </c>
      <c r="M78" s="595">
        <v>2022</v>
      </c>
      <c r="N78" s="596">
        <v>88</v>
      </c>
      <c r="O78" s="597">
        <v>1</v>
      </c>
      <c r="P78" s="598">
        <f t="shared" si="4"/>
        <v>88</v>
      </c>
      <c r="Q78" s="596">
        <v>88</v>
      </c>
      <c r="R78" s="599">
        <f t="shared" si="5"/>
        <v>1</v>
      </c>
      <c r="S78" s="599">
        <f t="shared" si="6"/>
        <v>1</v>
      </c>
      <c r="T78" s="600">
        <f t="shared" si="7"/>
        <v>1</v>
      </c>
      <c r="U78" s="606"/>
    </row>
    <row r="79" spans="1:21" ht="12.75" x14ac:dyDescent="0.2">
      <c r="A79" s="591" t="s">
        <v>72</v>
      </c>
      <c r="B79" s="591" t="s">
        <v>754</v>
      </c>
      <c r="C79" s="592" t="s">
        <v>587</v>
      </c>
      <c r="D79" s="592" t="s">
        <v>297</v>
      </c>
      <c r="E79" s="592" t="s">
        <v>148</v>
      </c>
      <c r="F79" s="592" t="s">
        <v>476</v>
      </c>
      <c r="G79" s="591" t="s">
        <v>2017</v>
      </c>
      <c r="H79" s="591" t="s">
        <v>456</v>
      </c>
      <c r="I79" s="592" t="s">
        <v>334</v>
      </c>
      <c r="J79" s="592" t="s">
        <v>379</v>
      </c>
      <c r="K79" s="605">
        <v>1</v>
      </c>
      <c r="L79" s="592" t="s">
        <v>2051</v>
      </c>
      <c r="M79" s="595">
        <v>2022</v>
      </c>
      <c r="N79" s="596">
        <v>102</v>
      </c>
      <c r="O79" s="597">
        <v>1</v>
      </c>
      <c r="P79" s="598">
        <f t="shared" si="4"/>
        <v>102</v>
      </c>
      <c r="Q79" s="596">
        <v>102</v>
      </c>
      <c r="R79" s="599">
        <f t="shared" si="5"/>
        <v>1</v>
      </c>
      <c r="S79" s="599">
        <f t="shared" si="6"/>
        <v>1</v>
      </c>
      <c r="T79" s="600">
        <f t="shared" si="7"/>
        <v>1</v>
      </c>
      <c r="U79" s="606"/>
    </row>
    <row r="80" spans="1:21" ht="12.75" x14ac:dyDescent="0.2">
      <c r="A80" s="591" t="s">
        <v>72</v>
      </c>
      <c r="B80" s="591" t="s">
        <v>754</v>
      </c>
      <c r="C80" s="592" t="s">
        <v>587</v>
      </c>
      <c r="D80" s="592" t="s">
        <v>297</v>
      </c>
      <c r="E80" s="592" t="s">
        <v>148</v>
      </c>
      <c r="F80" s="592" t="s">
        <v>476</v>
      </c>
      <c r="G80" s="591" t="s">
        <v>2018</v>
      </c>
      <c r="H80" s="591" t="s">
        <v>456</v>
      </c>
      <c r="I80" s="592" t="s">
        <v>334</v>
      </c>
      <c r="J80" s="592" t="s">
        <v>379</v>
      </c>
      <c r="K80" s="605">
        <v>1</v>
      </c>
      <c r="L80" s="592" t="s">
        <v>2051</v>
      </c>
      <c r="M80" s="595">
        <v>2022</v>
      </c>
      <c r="N80" s="596">
        <v>131</v>
      </c>
      <c r="O80" s="597">
        <v>1</v>
      </c>
      <c r="P80" s="598">
        <f t="shared" si="4"/>
        <v>131</v>
      </c>
      <c r="Q80" s="596">
        <v>131</v>
      </c>
      <c r="R80" s="599">
        <f t="shared" si="5"/>
        <v>1</v>
      </c>
      <c r="S80" s="599">
        <f t="shared" si="6"/>
        <v>1</v>
      </c>
      <c r="T80" s="600">
        <f t="shared" si="7"/>
        <v>1</v>
      </c>
      <c r="U80" s="606"/>
    </row>
    <row r="81" spans="1:21" ht="12.75" x14ac:dyDescent="0.2">
      <c r="A81" s="591" t="s">
        <v>72</v>
      </c>
      <c r="B81" s="591" t="s">
        <v>754</v>
      </c>
      <c r="C81" s="592" t="s">
        <v>587</v>
      </c>
      <c r="D81" s="592" t="s">
        <v>297</v>
      </c>
      <c r="E81" s="592" t="s">
        <v>148</v>
      </c>
      <c r="F81" s="592" t="s">
        <v>476</v>
      </c>
      <c r="G81" s="591" t="s">
        <v>2019</v>
      </c>
      <c r="H81" s="591" t="s">
        <v>456</v>
      </c>
      <c r="I81" s="592" t="s">
        <v>2052</v>
      </c>
      <c r="J81" s="592" t="s">
        <v>379</v>
      </c>
      <c r="K81" s="605">
        <v>1</v>
      </c>
      <c r="L81" s="592" t="s">
        <v>2051</v>
      </c>
      <c r="M81" s="595">
        <v>2022</v>
      </c>
      <c r="N81" s="596">
        <v>16</v>
      </c>
      <c r="O81" s="597">
        <v>1</v>
      </c>
      <c r="P81" s="598">
        <f t="shared" si="4"/>
        <v>16</v>
      </c>
      <c r="Q81" s="596">
        <v>16</v>
      </c>
      <c r="R81" s="599">
        <f t="shared" si="5"/>
        <v>1</v>
      </c>
      <c r="S81" s="599">
        <f t="shared" si="6"/>
        <v>1</v>
      </c>
      <c r="T81" s="600">
        <f t="shared" si="7"/>
        <v>1</v>
      </c>
      <c r="U81" s="606"/>
    </row>
    <row r="82" spans="1:21" ht="12.75" x14ac:dyDescent="0.2">
      <c r="A82" s="591" t="s">
        <v>72</v>
      </c>
      <c r="B82" s="591" t="s">
        <v>754</v>
      </c>
      <c r="C82" s="592" t="s">
        <v>587</v>
      </c>
      <c r="D82" s="592" t="s">
        <v>297</v>
      </c>
      <c r="E82" s="592" t="s">
        <v>148</v>
      </c>
      <c r="F82" s="592" t="s">
        <v>476</v>
      </c>
      <c r="G82" s="591" t="s">
        <v>2020</v>
      </c>
      <c r="H82" s="591" t="s">
        <v>456</v>
      </c>
      <c r="I82" s="592" t="s">
        <v>334</v>
      </c>
      <c r="J82" s="592" t="s">
        <v>379</v>
      </c>
      <c r="K82" s="605">
        <v>1</v>
      </c>
      <c r="L82" s="592" t="s">
        <v>2051</v>
      </c>
      <c r="M82" s="595">
        <v>2022</v>
      </c>
      <c r="N82" s="596">
        <v>19</v>
      </c>
      <c r="O82" s="597">
        <v>1</v>
      </c>
      <c r="P82" s="598">
        <f t="shared" si="4"/>
        <v>19</v>
      </c>
      <c r="Q82" s="596">
        <v>19</v>
      </c>
      <c r="R82" s="599">
        <f t="shared" si="5"/>
        <v>1</v>
      </c>
      <c r="S82" s="599">
        <f t="shared" si="6"/>
        <v>1</v>
      </c>
      <c r="T82" s="600">
        <f t="shared" si="7"/>
        <v>1</v>
      </c>
      <c r="U82" s="606"/>
    </row>
    <row r="83" spans="1:21" ht="12.75" x14ac:dyDescent="0.2">
      <c r="A83" s="591" t="s">
        <v>72</v>
      </c>
      <c r="B83" s="591" t="s">
        <v>754</v>
      </c>
      <c r="C83" s="592" t="s">
        <v>587</v>
      </c>
      <c r="D83" s="592" t="s">
        <v>297</v>
      </c>
      <c r="E83" s="592" t="s">
        <v>148</v>
      </c>
      <c r="F83" s="592" t="s">
        <v>476</v>
      </c>
      <c r="G83" s="591" t="s">
        <v>2021</v>
      </c>
      <c r="H83" s="591" t="s">
        <v>456</v>
      </c>
      <c r="I83" s="592" t="s">
        <v>334</v>
      </c>
      <c r="J83" s="592" t="s">
        <v>379</v>
      </c>
      <c r="K83" s="605">
        <v>1</v>
      </c>
      <c r="L83" s="592" t="s">
        <v>2051</v>
      </c>
      <c r="M83" s="595">
        <v>2022</v>
      </c>
      <c r="N83" s="596">
        <v>90</v>
      </c>
      <c r="O83" s="597">
        <v>1</v>
      </c>
      <c r="P83" s="598">
        <f t="shared" si="4"/>
        <v>90</v>
      </c>
      <c r="Q83" s="596">
        <v>90</v>
      </c>
      <c r="R83" s="599">
        <f t="shared" si="5"/>
        <v>1</v>
      </c>
      <c r="S83" s="599">
        <f t="shared" si="6"/>
        <v>1</v>
      </c>
      <c r="T83" s="600">
        <f t="shared" si="7"/>
        <v>1</v>
      </c>
      <c r="U83" s="606"/>
    </row>
    <row r="84" spans="1:21" ht="12.75" x14ac:dyDescent="0.2">
      <c r="A84" s="591" t="s">
        <v>72</v>
      </c>
      <c r="B84" s="591" t="s">
        <v>754</v>
      </c>
      <c r="C84" s="591" t="s">
        <v>587</v>
      </c>
      <c r="D84" s="591" t="s">
        <v>303</v>
      </c>
      <c r="E84" s="591" t="s">
        <v>148</v>
      </c>
      <c r="F84" s="592" t="s">
        <v>476</v>
      </c>
      <c r="G84" s="591" t="s">
        <v>2002</v>
      </c>
      <c r="H84" s="591" t="s">
        <v>456</v>
      </c>
      <c r="I84" s="592" t="s">
        <v>334</v>
      </c>
      <c r="J84" s="592" t="s">
        <v>379</v>
      </c>
      <c r="K84" s="605">
        <v>1</v>
      </c>
      <c r="L84" s="591" t="s">
        <v>2051</v>
      </c>
      <c r="M84" s="595">
        <v>2022</v>
      </c>
      <c r="N84" s="596">
        <v>11</v>
      </c>
      <c r="O84" s="597">
        <v>1</v>
      </c>
      <c r="P84" s="598">
        <f t="shared" si="4"/>
        <v>11</v>
      </c>
      <c r="Q84" s="596">
        <v>11</v>
      </c>
      <c r="R84" s="599">
        <f t="shared" si="5"/>
        <v>1</v>
      </c>
      <c r="S84" s="599">
        <f t="shared" si="6"/>
        <v>1</v>
      </c>
      <c r="T84" s="600">
        <f t="shared" si="7"/>
        <v>1</v>
      </c>
      <c r="U84" s="606"/>
    </row>
    <row r="85" spans="1:21" ht="12.75" x14ac:dyDescent="0.2">
      <c r="A85" s="591" t="s">
        <v>72</v>
      </c>
      <c r="B85" s="591" t="s">
        <v>754</v>
      </c>
      <c r="C85" s="592" t="s">
        <v>587</v>
      </c>
      <c r="D85" s="592" t="s">
        <v>297</v>
      </c>
      <c r="E85" s="592" t="s">
        <v>148</v>
      </c>
      <c r="F85" s="592" t="s">
        <v>476</v>
      </c>
      <c r="G85" s="591" t="s">
        <v>2022</v>
      </c>
      <c r="H85" s="591" t="s">
        <v>456</v>
      </c>
      <c r="I85" s="592" t="s">
        <v>2052</v>
      </c>
      <c r="J85" s="592" t="s">
        <v>379</v>
      </c>
      <c r="K85" s="605">
        <v>1</v>
      </c>
      <c r="L85" s="592" t="s">
        <v>2051</v>
      </c>
      <c r="M85" s="595">
        <v>2022</v>
      </c>
      <c r="N85" s="596">
        <v>93</v>
      </c>
      <c r="O85" s="597">
        <v>1</v>
      </c>
      <c r="P85" s="598">
        <f t="shared" si="4"/>
        <v>93</v>
      </c>
      <c r="Q85" s="596">
        <v>93</v>
      </c>
      <c r="R85" s="599">
        <f t="shared" si="5"/>
        <v>1</v>
      </c>
      <c r="S85" s="599">
        <f t="shared" si="6"/>
        <v>1</v>
      </c>
      <c r="T85" s="600">
        <f t="shared" si="7"/>
        <v>1</v>
      </c>
      <c r="U85" s="606"/>
    </row>
    <row r="86" spans="1:21" ht="12.75" x14ac:dyDescent="0.2">
      <c r="A86" s="591" t="s">
        <v>72</v>
      </c>
      <c r="B86" s="591" t="s">
        <v>754</v>
      </c>
      <c r="C86" s="592" t="s">
        <v>587</v>
      </c>
      <c r="D86" s="592" t="s">
        <v>297</v>
      </c>
      <c r="E86" s="592" t="s">
        <v>148</v>
      </c>
      <c r="F86" s="592" t="s">
        <v>476</v>
      </c>
      <c r="G86" s="591" t="s">
        <v>2023</v>
      </c>
      <c r="H86" s="591" t="s">
        <v>456</v>
      </c>
      <c r="I86" s="592" t="s">
        <v>2052</v>
      </c>
      <c r="J86" s="592" t="s">
        <v>379</v>
      </c>
      <c r="K86" s="605">
        <v>1</v>
      </c>
      <c r="L86" s="592" t="s">
        <v>2051</v>
      </c>
      <c r="M86" s="595">
        <v>2022</v>
      </c>
      <c r="N86" s="596">
        <v>48</v>
      </c>
      <c r="O86" s="597">
        <v>1</v>
      </c>
      <c r="P86" s="598">
        <f t="shared" si="4"/>
        <v>48</v>
      </c>
      <c r="Q86" s="596">
        <v>48</v>
      </c>
      <c r="R86" s="599">
        <f t="shared" si="5"/>
        <v>1</v>
      </c>
      <c r="S86" s="599">
        <f t="shared" si="6"/>
        <v>1</v>
      </c>
      <c r="T86" s="600">
        <f t="shared" si="7"/>
        <v>1</v>
      </c>
      <c r="U86" s="606"/>
    </row>
    <row r="87" spans="1:21" ht="12.75" x14ac:dyDescent="0.2">
      <c r="A87" s="591" t="s">
        <v>72</v>
      </c>
      <c r="B87" s="591" t="s">
        <v>754</v>
      </c>
      <c r="C87" s="592" t="s">
        <v>587</v>
      </c>
      <c r="D87" s="592" t="s">
        <v>297</v>
      </c>
      <c r="E87" s="592" t="s">
        <v>148</v>
      </c>
      <c r="F87" s="592" t="s">
        <v>476</v>
      </c>
      <c r="G87" s="591" t="s">
        <v>2024</v>
      </c>
      <c r="H87" s="591" t="s">
        <v>456</v>
      </c>
      <c r="I87" s="592" t="s">
        <v>2053</v>
      </c>
      <c r="J87" s="592" t="s">
        <v>379</v>
      </c>
      <c r="K87" s="605">
        <v>1</v>
      </c>
      <c r="L87" s="592" t="s">
        <v>2051</v>
      </c>
      <c r="M87" s="595">
        <v>2022</v>
      </c>
      <c r="N87" s="596">
        <v>2323</v>
      </c>
      <c r="O87" s="597">
        <v>1</v>
      </c>
      <c r="P87" s="598">
        <f t="shared" si="4"/>
        <v>2323</v>
      </c>
      <c r="Q87" s="596">
        <v>2323</v>
      </c>
      <c r="R87" s="599">
        <f t="shared" si="5"/>
        <v>1</v>
      </c>
      <c r="S87" s="599">
        <f t="shared" si="6"/>
        <v>1</v>
      </c>
      <c r="T87" s="600">
        <f t="shared" si="7"/>
        <v>1</v>
      </c>
      <c r="U87" s="606"/>
    </row>
    <row r="88" spans="1:21" ht="12.75" x14ac:dyDescent="0.2">
      <c r="A88" s="591" t="s">
        <v>72</v>
      </c>
      <c r="B88" s="591" t="s">
        <v>754</v>
      </c>
      <c r="C88" s="591" t="s">
        <v>587</v>
      </c>
      <c r="D88" s="591" t="s">
        <v>303</v>
      </c>
      <c r="E88" s="591" t="s">
        <v>148</v>
      </c>
      <c r="F88" s="592" t="s">
        <v>476</v>
      </c>
      <c r="G88" s="591" t="s">
        <v>2004</v>
      </c>
      <c r="H88" s="591" t="s">
        <v>456</v>
      </c>
      <c r="I88" s="592" t="s">
        <v>2053</v>
      </c>
      <c r="J88" s="592" t="s">
        <v>379</v>
      </c>
      <c r="K88" s="605">
        <v>1</v>
      </c>
      <c r="L88" s="591" t="s">
        <v>2051</v>
      </c>
      <c r="M88" s="595">
        <v>2022</v>
      </c>
      <c r="N88" s="596">
        <v>437</v>
      </c>
      <c r="O88" s="597">
        <v>1</v>
      </c>
      <c r="P88" s="598">
        <f t="shared" si="4"/>
        <v>437</v>
      </c>
      <c r="Q88" s="596">
        <v>437</v>
      </c>
      <c r="R88" s="599">
        <f t="shared" si="5"/>
        <v>1</v>
      </c>
      <c r="S88" s="599">
        <f t="shared" si="6"/>
        <v>1</v>
      </c>
      <c r="T88" s="600">
        <f t="shared" si="7"/>
        <v>1</v>
      </c>
      <c r="U88" s="606"/>
    </row>
    <row r="89" spans="1:21" ht="12.75" x14ac:dyDescent="0.2">
      <c r="A89" s="591" t="s">
        <v>72</v>
      </c>
      <c r="B89" s="591" t="s">
        <v>754</v>
      </c>
      <c r="C89" s="592" t="s">
        <v>587</v>
      </c>
      <c r="D89" s="592" t="s">
        <v>297</v>
      </c>
      <c r="E89" s="592" t="s">
        <v>148</v>
      </c>
      <c r="F89" s="592" t="s">
        <v>476</v>
      </c>
      <c r="G89" s="591" t="s">
        <v>2025</v>
      </c>
      <c r="H89" s="591" t="s">
        <v>456</v>
      </c>
      <c r="I89" s="592" t="s">
        <v>334</v>
      </c>
      <c r="J89" s="592" t="s">
        <v>379</v>
      </c>
      <c r="K89" s="605">
        <v>1</v>
      </c>
      <c r="L89" s="592" t="s">
        <v>2051</v>
      </c>
      <c r="M89" s="595">
        <v>2022</v>
      </c>
      <c r="N89" s="596">
        <v>30</v>
      </c>
      <c r="O89" s="597">
        <v>1</v>
      </c>
      <c r="P89" s="598">
        <f t="shared" si="4"/>
        <v>30</v>
      </c>
      <c r="Q89" s="596">
        <v>30</v>
      </c>
      <c r="R89" s="599">
        <f t="shared" si="5"/>
        <v>1</v>
      </c>
      <c r="S89" s="599">
        <f t="shared" si="6"/>
        <v>1</v>
      </c>
      <c r="T89" s="600">
        <f t="shared" si="7"/>
        <v>1</v>
      </c>
      <c r="U89" s="606"/>
    </row>
    <row r="90" spans="1:21" ht="12.75" x14ac:dyDescent="0.2">
      <c r="A90" s="591" t="s">
        <v>72</v>
      </c>
      <c r="B90" s="591" t="s">
        <v>754</v>
      </c>
      <c r="C90" s="592" t="s">
        <v>587</v>
      </c>
      <c r="D90" s="592" t="s">
        <v>297</v>
      </c>
      <c r="E90" s="592" t="s">
        <v>148</v>
      </c>
      <c r="F90" s="592" t="s">
        <v>476</v>
      </c>
      <c r="G90" s="591" t="s">
        <v>2026</v>
      </c>
      <c r="H90" s="591" t="s">
        <v>456</v>
      </c>
      <c r="I90" s="592" t="s">
        <v>334</v>
      </c>
      <c r="J90" s="592" t="s">
        <v>379</v>
      </c>
      <c r="K90" s="605">
        <v>1</v>
      </c>
      <c r="L90" s="592" t="s">
        <v>2051</v>
      </c>
      <c r="M90" s="595">
        <v>2022</v>
      </c>
      <c r="N90" s="596">
        <v>12</v>
      </c>
      <c r="O90" s="597">
        <v>1</v>
      </c>
      <c r="P90" s="598">
        <f t="shared" si="4"/>
        <v>12</v>
      </c>
      <c r="Q90" s="596">
        <v>12</v>
      </c>
      <c r="R90" s="599">
        <f t="shared" si="5"/>
        <v>1</v>
      </c>
      <c r="S90" s="599">
        <f t="shared" si="6"/>
        <v>1</v>
      </c>
      <c r="T90" s="600">
        <f t="shared" si="7"/>
        <v>1</v>
      </c>
      <c r="U90" s="606"/>
    </row>
    <row r="91" spans="1:21" ht="12.75" x14ac:dyDescent="0.2">
      <c r="A91" s="591" t="s">
        <v>72</v>
      </c>
      <c r="B91" s="591" t="s">
        <v>754</v>
      </c>
      <c r="C91" s="592" t="s">
        <v>587</v>
      </c>
      <c r="D91" s="592" t="s">
        <v>303</v>
      </c>
      <c r="E91" s="592" t="s">
        <v>148</v>
      </c>
      <c r="F91" s="592" t="s">
        <v>476</v>
      </c>
      <c r="G91" s="591" t="s">
        <v>2005</v>
      </c>
      <c r="H91" s="591" t="s">
        <v>456</v>
      </c>
      <c r="I91" s="592" t="s">
        <v>334</v>
      </c>
      <c r="J91" s="592" t="s">
        <v>379</v>
      </c>
      <c r="K91" s="605">
        <v>1</v>
      </c>
      <c r="L91" s="592" t="s">
        <v>2051</v>
      </c>
      <c r="M91" s="595">
        <v>2022</v>
      </c>
      <c r="N91" s="596">
        <v>48</v>
      </c>
      <c r="O91" s="597">
        <v>1</v>
      </c>
      <c r="P91" s="598">
        <f t="shared" si="4"/>
        <v>48</v>
      </c>
      <c r="Q91" s="596">
        <v>48</v>
      </c>
      <c r="R91" s="599">
        <f t="shared" si="5"/>
        <v>1</v>
      </c>
      <c r="S91" s="599">
        <f t="shared" si="6"/>
        <v>1</v>
      </c>
      <c r="T91" s="600">
        <f t="shared" si="7"/>
        <v>1</v>
      </c>
      <c r="U91" s="606"/>
    </row>
    <row r="92" spans="1:21" ht="12.75" x14ac:dyDescent="0.2">
      <c r="A92" s="591" t="s">
        <v>72</v>
      </c>
      <c r="B92" s="591" t="s">
        <v>754</v>
      </c>
      <c r="C92" s="592" t="s">
        <v>587</v>
      </c>
      <c r="D92" s="592" t="s">
        <v>297</v>
      </c>
      <c r="E92" s="592" t="s">
        <v>148</v>
      </c>
      <c r="F92" s="592" t="s">
        <v>476</v>
      </c>
      <c r="G92" s="591" t="s">
        <v>2005</v>
      </c>
      <c r="H92" s="591" t="s">
        <v>456</v>
      </c>
      <c r="I92" s="592" t="s">
        <v>334</v>
      </c>
      <c r="J92" s="592" t="s">
        <v>379</v>
      </c>
      <c r="K92" s="605">
        <v>1</v>
      </c>
      <c r="L92" s="592" t="s">
        <v>2051</v>
      </c>
      <c r="M92" s="595">
        <v>2022</v>
      </c>
      <c r="N92" s="596">
        <v>68</v>
      </c>
      <c r="O92" s="597">
        <v>1</v>
      </c>
      <c r="P92" s="598">
        <f t="shared" si="4"/>
        <v>68</v>
      </c>
      <c r="Q92" s="596">
        <v>68</v>
      </c>
      <c r="R92" s="599">
        <f t="shared" si="5"/>
        <v>1</v>
      </c>
      <c r="S92" s="599">
        <f t="shared" si="6"/>
        <v>1</v>
      </c>
      <c r="T92" s="600">
        <f t="shared" si="7"/>
        <v>1</v>
      </c>
      <c r="U92" s="606"/>
    </row>
    <row r="93" spans="1:21" ht="12.75" x14ac:dyDescent="0.2">
      <c r="A93" s="591" t="s">
        <v>72</v>
      </c>
      <c r="B93" s="591" t="s">
        <v>754</v>
      </c>
      <c r="C93" s="592" t="s">
        <v>587</v>
      </c>
      <c r="D93" s="592" t="s">
        <v>303</v>
      </c>
      <c r="E93" s="592" t="s">
        <v>148</v>
      </c>
      <c r="F93" s="592" t="s">
        <v>476</v>
      </c>
      <c r="G93" s="591" t="s">
        <v>2006</v>
      </c>
      <c r="H93" s="591" t="s">
        <v>456</v>
      </c>
      <c r="I93" s="592" t="s">
        <v>334</v>
      </c>
      <c r="J93" s="592" t="s">
        <v>379</v>
      </c>
      <c r="K93" s="605">
        <v>1</v>
      </c>
      <c r="L93" s="592" t="s">
        <v>2051</v>
      </c>
      <c r="M93" s="595">
        <v>2022</v>
      </c>
      <c r="N93" s="596">
        <v>34</v>
      </c>
      <c r="O93" s="597">
        <v>1</v>
      </c>
      <c r="P93" s="598">
        <f t="shared" si="4"/>
        <v>34</v>
      </c>
      <c r="Q93" s="596">
        <v>34</v>
      </c>
      <c r="R93" s="599">
        <f t="shared" si="5"/>
        <v>1</v>
      </c>
      <c r="S93" s="599">
        <f t="shared" si="6"/>
        <v>1</v>
      </c>
      <c r="T93" s="600">
        <f t="shared" si="7"/>
        <v>1</v>
      </c>
      <c r="U93" s="606"/>
    </row>
    <row r="94" spans="1:21" ht="12.75" x14ac:dyDescent="0.2">
      <c r="A94" s="591" t="s">
        <v>72</v>
      </c>
      <c r="B94" s="591" t="s">
        <v>754</v>
      </c>
      <c r="C94" s="592" t="s">
        <v>587</v>
      </c>
      <c r="D94" s="592" t="s">
        <v>297</v>
      </c>
      <c r="E94" s="592" t="s">
        <v>148</v>
      </c>
      <c r="F94" s="592" t="s">
        <v>476</v>
      </c>
      <c r="G94" s="591" t="s">
        <v>2006</v>
      </c>
      <c r="H94" s="591" t="s">
        <v>456</v>
      </c>
      <c r="I94" s="592" t="s">
        <v>334</v>
      </c>
      <c r="J94" s="592" t="s">
        <v>379</v>
      </c>
      <c r="K94" s="605">
        <v>1</v>
      </c>
      <c r="L94" s="592" t="s">
        <v>2051</v>
      </c>
      <c r="M94" s="595">
        <v>2022</v>
      </c>
      <c r="N94" s="596">
        <v>73</v>
      </c>
      <c r="O94" s="597">
        <v>1</v>
      </c>
      <c r="P94" s="598">
        <f t="shared" si="4"/>
        <v>73</v>
      </c>
      <c r="Q94" s="596">
        <v>73</v>
      </c>
      <c r="R94" s="599">
        <f t="shared" si="5"/>
        <v>1</v>
      </c>
      <c r="S94" s="599">
        <f t="shared" si="6"/>
        <v>1</v>
      </c>
      <c r="T94" s="600">
        <f t="shared" si="7"/>
        <v>1</v>
      </c>
      <c r="U94" s="606"/>
    </row>
    <row r="95" spans="1:21" ht="12.75" x14ac:dyDescent="0.2">
      <c r="A95" s="591" t="s">
        <v>72</v>
      </c>
      <c r="B95" s="591" t="s">
        <v>754</v>
      </c>
      <c r="C95" s="592" t="s">
        <v>587</v>
      </c>
      <c r="D95" s="592" t="s">
        <v>305</v>
      </c>
      <c r="E95" s="592" t="s">
        <v>148</v>
      </c>
      <c r="F95" s="592" t="s">
        <v>476</v>
      </c>
      <c r="G95" s="591" t="s">
        <v>2009</v>
      </c>
      <c r="H95" s="591" t="s">
        <v>456</v>
      </c>
      <c r="I95" s="592" t="s">
        <v>334</v>
      </c>
      <c r="J95" s="592" t="s">
        <v>379</v>
      </c>
      <c r="K95" s="605">
        <v>1</v>
      </c>
      <c r="L95" s="592" t="s">
        <v>2051</v>
      </c>
      <c r="M95" s="595">
        <v>2022</v>
      </c>
      <c r="N95" s="596">
        <v>14</v>
      </c>
      <c r="O95" s="597">
        <v>1</v>
      </c>
      <c r="P95" s="598">
        <f t="shared" si="4"/>
        <v>14</v>
      </c>
      <c r="Q95" s="596">
        <v>14</v>
      </c>
      <c r="R95" s="599">
        <f t="shared" si="5"/>
        <v>1</v>
      </c>
      <c r="S95" s="599">
        <f t="shared" si="6"/>
        <v>1</v>
      </c>
      <c r="T95" s="600">
        <f t="shared" si="7"/>
        <v>1</v>
      </c>
      <c r="U95" s="606"/>
    </row>
    <row r="96" spans="1:21" ht="12.75" x14ac:dyDescent="0.2">
      <c r="A96" s="591" t="s">
        <v>72</v>
      </c>
      <c r="B96" s="591" t="s">
        <v>754</v>
      </c>
      <c r="C96" s="592" t="s">
        <v>587</v>
      </c>
      <c r="D96" s="592" t="s">
        <v>297</v>
      </c>
      <c r="E96" s="592" t="s">
        <v>148</v>
      </c>
      <c r="F96" s="592" t="s">
        <v>476</v>
      </c>
      <c r="G96" s="591" t="s">
        <v>2027</v>
      </c>
      <c r="H96" s="591" t="s">
        <v>456</v>
      </c>
      <c r="I96" s="592" t="s">
        <v>2052</v>
      </c>
      <c r="J96" s="592" t="s">
        <v>379</v>
      </c>
      <c r="K96" s="605">
        <v>1</v>
      </c>
      <c r="L96" s="592" t="s">
        <v>2051</v>
      </c>
      <c r="M96" s="595">
        <v>2022</v>
      </c>
      <c r="N96" s="596">
        <v>38</v>
      </c>
      <c r="O96" s="597">
        <v>1</v>
      </c>
      <c r="P96" s="598">
        <f t="shared" si="4"/>
        <v>38</v>
      </c>
      <c r="Q96" s="596">
        <v>38</v>
      </c>
      <c r="R96" s="599">
        <f t="shared" si="5"/>
        <v>1</v>
      </c>
      <c r="S96" s="599">
        <f t="shared" si="6"/>
        <v>1</v>
      </c>
      <c r="T96" s="600">
        <f t="shared" si="7"/>
        <v>1</v>
      </c>
      <c r="U96" s="606"/>
    </row>
    <row r="97" spans="1:21" ht="12.75" x14ac:dyDescent="0.2">
      <c r="A97" s="591" t="s">
        <v>72</v>
      </c>
      <c r="B97" s="591" t="s">
        <v>754</v>
      </c>
      <c r="C97" s="592" t="s">
        <v>587</v>
      </c>
      <c r="D97" s="592" t="s">
        <v>297</v>
      </c>
      <c r="E97" s="592" t="s">
        <v>148</v>
      </c>
      <c r="F97" s="592" t="s">
        <v>476</v>
      </c>
      <c r="G97" s="591" t="s">
        <v>2028</v>
      </c>
      <c r="H97" s="591" t="s">
        <v>456</v>
      </c>
      <c r="I97" s="592" t="s">
        <v>2052</v>
      </c>
      <c r="J97" s="592" t="s">
        <v>379</v>
      </c>
      <c r="K97" s="605">
        <v>1</v>
      </c>
      <c r="L97" s="592" t="s">
        <v>2051</v>
      </c>
      <c r="M97" s="595">
        <v>2022</v>
      </c>
      <c r="N97" s="596">
        <v>54</v>
      </c>
      <c r="O97" s="597">
        <v>1</v>
      </c>
      <c r="P97" s="598">
        <f t="shared" si="4"/>
        <v>54</v>
      </c>
      <c r="Q97" s="596">
        <v>54</v>
      </c>
      <c r="R97" s="599">
        <f t="shared" si="5"/>
        <v>1</v>
      </c>
      <c r="S97" s="599">
        <f t="shared" si="6"/>
        <v>1</v>
      </c>
      <c r="T97" s="600">
        <f t="shared" si="7"/>
        <v>1</v>
      </c>
      <c r="U97" s="606"/>
    </row>
    <row r="98" spans="1:21" ht="12.75" x14ac:dyDescent="0.2">
      <c r="A98" s="591" t="s">
        <v>72</v>
      </c>
      <c r="B98" s="591" t="s">
        <v>754</v>
      </c>
      <c r="C98" s="592" t="s">
        <v>587</v>
      </c>
      <c r="D98" s="592" t="s">
        <v>303</v>
      </c>
      <c r="E98" s="592" t="s">
        <v>148</v>
      </c>
      <c r="F98" s="592" t="s">
        <v>476</v>
      </c>
      <c r="G98" s="591" t="s">
        <v>2007</v>
      </c>
      <c r="H98" s="591" t="s">
        <v>456</v>
      </c>
      <c r="I98" s="592" t="s">
        <v>2052</v>
      </c>
      <c r="J98" s="592" t="s">
        <v>379</v>
      </c>
      <c r="K98" s="605">
        <v>1</v>
      </c>
      <c r="L98" s="592" t="s">
        <v>2051</v>
      </c>
      <c r="M98" s="595">
        <v>2022</v>
      </c>
      <c r="N98" s="596">
        <v>23</v>
      </c>
      <c r="O98" s="597">
        <v>1</v>
      </c>
      <c r="P98" s="598">
        <f t="shared" si="4"/>
        <v>23</v>
      </c>
      <c r="Q98" s="596">
        <v>23</v>
      </c>
      <c r="R98" s="599">
        <f t="shared" si="5"/>
        <v>1</v>
      </c>
      <c r="S98" s="599">
        <f t="shared" si="6"/>
        <v>1</v>
      </c>
      <c r="T98" s="600">
        <f t="shared" si="7"/>
        <v>1</v>
      </c>
      <c r="U98" s="606"/>
    </row>
    <row r="99" spans="1:21" ht="12.75" x14ac:dyDescent="0.2">
      <c r="A99" s="591" t="s">
        <v>72</v>
      </c>
      <c r="B99" s="591" t="s">
        <v>754</v>
      </c>
      <c r="C99" s="592" t="s">
        <v>587</v>
      </c>
      <c r="D99" s="592" t="s">
        <v>297</v>
      </c>
      <c r="E99" s="592" t="s">
        <v>148</v>
      </c>
      <c r="F99" s="592" t="s">
        <v>476</v>
      </c>
      <c r="G99" s="591" t="s">
        <v>2007</v>
      </c>
      <c r="H99" s="591" t="s">
        <v>456</v>
      </c>
      <c r="I99" s="592" t="s">
        <v>2052</v>
      </c>
      <c r="J99" s="592" t="s">
        <v>379</v>
      </c>
      <c r="K99" s="605">
        <v>1</v>
      </c>
      <c r="L99" s="592" t="s">
        <v>2266</v>
      </c>
      <c r="M99" s="595">
        <v>2022</v>
      </c>
      <c r="N99" s="596">
        <v>33</v>
      </c>
      <c r="O99" s="597">
        <v>1</v>
      </c>
      <c r="P99" s="598">
        <f t="shared" si="4"/>
        <v>33</v>
      </c>
      <c r="Q99" s="596">
        <v>33</v>
      </c>
      <c r="R99" s="599">
        <f t="shared" si="5"/>
        <v>1</v>
      </c>
      <c r="S99" s="599">
        <f t="shared" si="6"/>
        <v>1</v>
      </c>
      <c r="T99" s="600">
        <f t="shared" si="7"/>
        <v>1</v>
      </c>
      <c r="U99" s="606"/>
    </row>
    <row r="100" spans="1:21" ht="12.75" x14ac:dyDescent="0.2">
      <c r="A100" s="591" t="s">
        <v>72</v>
      </c>
      <c r="B100" s="591" t="s">
        <v>754</v>
      </c>
      <c r="C100" s="592" t="s">
        <v>587</v>
      </c>
      <c r="D100" s="592" t="s">
        <v>297</v>
      </c>
      <c r="E100" s="592" t="s">
        <v>148</v>
      </c>
      <c r="F100" s="592" t="s">
        <v>476</v>
      </c>
      <c r="G100" s="591" t="s">
        <v>2029</v>
      </c>
      <c r="H100" s="591" t="s">
        <v>456</v>
      </c>
      <c r="I100" s="592" t="s">
        <v>2052</v>
      </c>
      <c r="J100" s="592" t="s">
        <v>379</v>
      </c>
      <c r="K100" s="605">
        <v>1</v>
      </c>
      <c r="L100" s="592" t="s">
        <v>2051</v>
      </c>
      <c r="M100" s="595">
        <v>2022</v>
      </c>
      <c r="N100" s="596">
        <v>57</v>
      </c>
      <c r="O100" s="597">
        <v>1</v>
      </c>
      <c r="P100" s="598">
        <f t="shared" si="4"/>
        <v>57</v>
      </c>
      <c r="Q100" s="596">
        <v>57</v>
      </c>
      <c r="R100" s="599">
        <f t="shared" si="5"/>
        <v>1</v>
      </c>
      <c r="S100" s="599">
        <f t="shared" si="6"/>
        <v>1</v>
      </c>
      <c r="T100" s="600">
        <f t="shared" si="7"/>
        <v>1</v>
      </c>
      <c r="U100" s="606"/>
    </row>
    <row r="101" spans="1:21" ht="12.75" x14ac:dyDescent="0.2">
      <c r="A101" s="591" t="s">
        <v>72</v>
      </c>
      <c r="B101" s="591" t="s">
        <v>754</v>
      </c>
      <c r="C101" s="592" t="s">
        <v>587</v>
      </c>
      <c r="D101" s="592" t="s">
        <v>297</v>
      </c>
      <c r="E101" s="592" t="s">
        <v>148</v>
      </c>
      <c r="F101" s="592" t="s">
        <v>476</v>
      </c>
      <c r="G101" s="591" t="s">
        <v>2030</v>
      </c>
      <c r="H101" s="591" t="s">
        <v>456</v>
      </c>
      <c r="I101" s="592" t="s">
        <v>334</v>
      </c>
      <c r="J101" s="592" t="s">
        <v>379</v>
      </c>
      <c r="K101" s="605">
        <v>1</v>
      </c>
      <c r="L101" s="592" t="s">
        <v>2051</v>
      </c>
      <c r="M101" s="595">
        <v>2022</v>
      </c>
      <c r="N101" s="596">
        <v>80</v>
      </c>
      <c r="O101" s="597">
        <v>1</v>
      </c>
      <c r="P101" s="598">
        <f t="shared" si="4"/>
        <v>80</v>
      </c>
      <c r="Q101" s="596">
        <v>80</v>
      </c>
      <c r="R101" s="599">
        <f t="shared" si="5"/>
        <v>1</v>
      </c>
      <c r="S101" s="599">
        <f t="shared" si="6"/>
        <v>1</v>
      </c>
      <c r="T101" s="600">
        <f t="shared" si="7"/>
        <v>1</v>
      </c>
      <c r="U101" s="606"/>
    </row>
    <row r="102" spans="1:21" ht="12.75" x14ac:dyDescent="0.2">
      <c r="A102" s="591" t="s">
        <v>72</v>
      </c>
      <c r="B102" s="591" t="s">
        <v>754</v>
      </c>
      <c r="C102" s="592" t="s">
        <v>587</v>
      </c>
      <c r="D102" s="592" t="s">
        <v>303</v>
      </c>
      <c r="E102" s="592" t="s">
        <v>148</v>
      </c>
      <c r="F102" s="592" t="s">
        <v>476</v>
      </c>
      <c r="G102" s="591" t="s">
        <v>2008</v>
      </c>
      <c r="H102" s="591" t="s">
        <v>456</v>
      </c>
      <c r="I102" s="592" t="s">
        <v>334</v>
      </c>
      <c r="J102" s="592" t="s">
        <v>379</v>
      </c>
      <c r="K102" s="605">
        <v>1</v>
      </c>
      <c r="L102" s="592" t="s">
        <v>2051</v>
      </c>
      <c r="M102" s="595">
        <v>2022</v>
      </c>
      <c r="N102" s="596">
        <v>16</v>
      </c>
      <c r="O102" s="597">
        <v>1</v>
      </c>
      <c r="P102" s="598">
        <f t="shared" si="4"/>
        <v>16</v>
      </c>
      <c r="Q102" s="596">
        <v>16</v>
      </c>
      <c r="R102" s="599">
        <f t="shared" si="5"/>
        <v>1</v>
      </c>
      <c r="S102" s="599">
        <f t="shared" si="6"/>
        <v>1</v>
      </c>
      <c r="T102" s="600">
        <f t="shared" si="7"/>
        <v>1</v>
      </c>
      <c r="U102" s="606"/>
    </row>
    <row r="103" spans="1:21" ht="12.75" x14ac:dyDescent="0.2">
      <c r="A103" s="591" t="s">
        <v>72</v>
      </c>
      <c r="B103" s="591" t="s">
        <v>754</v>
      </c>
      <c r="C103" s="592" t="s">
        <v>587</v>
      </c>
      <c r="D103" s="592" t="s">
        <v>297</v>
      </c>
      <c r="E103" s="592" t="s">
        <v>148</v>
      </c>
      <c r="F103" s="592" t="s">
        <v>476</v>
      </c>
      <c r="G103" s="591" t="s">
        <v>2031</v>
      </c>
      <c r="H103" s="591" t="s">
        <v>456</v>
      </c>
      <c r="I103" s="592" t="s">
        <v>334</v>
      </c>
      <c r="J103" s="592" t="s">
        <v>379</v>
      </c>
      <c r="K103" s="605">
        <v>1</v>
      </c>
      <c r="L103" s="592" t="s">
        <v>2051</v>
      </c>
      <c r="M103" s="595">
        <v>2022</v>
      </c>
      <c r="N103" s="596">
        <v>63</v>
      </c>
      <c r="O103" s="597">
        <v>1</v>
      </c>
      <c r="P103" s="598">
        <f t="shared" si="4"/>
        <v>63</v>
      </c>
      <c r="Q103" s="596">
        <v>63</v>
      </c>
      <c r="R103" s="599">
        <f t="shared" si="5"/>
        <v>1</v>
      </c>
      <c r="S103" s="599">
        <f t="shared" si="6"/>
        <v>1</v>
      </c>
      <c r="T103" s="600">
        <f t="shared" si="7"/>
        <v>1</v>
      </c>
      <c r="U103" s="606"/>
    </row>
    <row r="104" spans="1:21" ht="12.75" x14ac:dyDescent="0.2">
      <c r="A104" s="591" t="s">
        <v>72</v>
      </c>
      <c r="B104" s="591" t="s">
        <v>754</v>
      </c>
      <c r="C104" s="592" t="s">
        <v>588</v>
      </c>
      <c r="D104" s="592" t="s">
        <v>297</v>
      </c>
      <c r="E104" s="592" t="s">
        <v>148</v>
      </c>
      <c r="F104" s="592" t="s">
        <v>476</v>
      </c>
      <c r="G104" s="591" t="s">
        <v>2036</v>
      </c>
      <c r="H104" s="591" t="s">
        <v>456</v>
      </c>
      <c r="I104" s="592" t="s">
        <v>334</v>
      </c>
      <c r="J104" s="592" t="s">
        <v>379</v>
      </c>
      <c r="K104" s="605">
        <v>1</v>
      </c>
      <c r="L104" s="592"/>
      <c r="M104" s="595">
        <v>2022</v>
      </c>
      <c r="N104" s="596">
        <v>139</v>
      </c>
      <c r="O104" s="597">
        <v>1</v>
      </c>
      <c r="P104" s="598">
        <f t="shared" si="4"/>
        <v>139</v>
      </c>
      <c r="Q104" s="596">
        <v>139</v>
      </c>
      <c r="R104" s="599">
        <f t="shared" si="5"/>
        <v>1</v>
      </c>
      <c r="S104" s="599">
        <f t="shared" si="6"/>
        <v>1</v>
      </c>
      <c r="T104" s="600">
        <f t="shared" si="7"/>
        <v>1</v>
      </c>
      <c r="U104" s="606"/>
    </row>
    <row r="105" spans="1:21" ht="12.75" x14ac:dyDescent="0.2">
      <c r="A105" s="591" t="s">
        <v>72</v>
      </c>
      <c r="B105" s="591" t="s">
        <v>754</v>
      </c>
      <c r="C105" s="592" t="s">
        <v>588</v>
      </c>
      <c r="D105" s="592" t="s">
        <v>297</v>
      </c>
      <c r="E105" s="592" t="s">
        <v>148</v>
      </c>
      <c r="F105" s="592" t="s">
        <v>476</v>
      </c>
      <c r="G105" s="591" t="s">
        <v>2011</v>
      </c>
      <c r="H105" s="591" t="s">
        <v>456</v>
      </c>
      <c r="I105" s="592" t="s">
        <v>2052</v>
      </c>
      <c r="J105" s="592" t="s">
        <v>379</v>
      </c>
      <c r="K105" s="605">
        <v>1</v>
      </c>
      <c r="L105" s="592" t="s">
        <v>2051</v>
      </c>
      <c r="M105" s="595">
        <v>2022</v>
      </c>
      <c r="N105" s="596">
        <v>284</v>
      </c>
      <c r="O105" s="597">
        <v>1</v>
      </c>
      <c r="P105" s="598">
        <f t="shared" si="4"/>
        <v>284</v>
      </c>
      <c r="Q105" s="596">
        <v>284</v>
      </c>
      <c r="R105" s="599">
        <f t="shared" si="5"/>
        <v>1</v>
      </c>
      <c r="S105" s="599">
        <f t="shared" si="6"/>
        <v>1</v>
      </c>
      <c r="T105" s="600">
        <f t="shared" si="7"/>
        <v>1</v>
      </c>
      <c r="U105" s="606"/>
    </row>
    <row r="106" spans="1:21" ht="12.75" x14ac:dyDescent="0.2">
      <c r="A106" s="591" t="s">
        <v>72</v>
      </c>
      <c r="B106" s="591" t="s">
        <v>754</v>
      </c>
      <c r="C106" s="592" t="s">
        <v>588</v>
      </c>
      <c r="D106" s="592" t="s">
        <v>297</v>
      </c>
      <c r="E106" s="592" t="s">
        <v>148</v>
      </c>
      <c r="F106" s="592" t="s">
        <v>476</v>
      </c>
      <c r="G106" s="591" t="s">
        <v>2012</v>
      </c>
      <c r="H106" s="591" t="s">
        <v>456</v>
      </c>
      <c r="I106" s="592" t="s">
        <v>2052</v>
      </c>
      <c r="J106" s="592" t="s">
        <v>379</v>
      </c>
      <c r="K106" s="605">
        <v>1</v>
      </c>
      <c r="L106" s="592" t="s">
        <v>2051</v>
      </c>
      <c r="M106" s="595">
        <v>2022</v>
      </c>
      <c r="N106" s="596">
        <v>124</v>
      </c>
      <c r="O106" s="597">
        <v>1</v>
      </c>
      <c r="P106" s="598">
        <f t="shared" si="4"/>
        <v>124</v>
      </c>
      <c r="Q106" s="596">
        <v>124</v>
      </c>
      <c r="R106" s="599">
        <f t="shared" si="5"/>
        <v>1</v>
      </c>
      <c r="S106" s="599">
        <f t="shared" si="6"/>
        <v>1</v>
      </c>
      <c r="T106" s="600">
        <f t="shared" si="7"/>
        <v>1</v>
      </c>
      <c r="U106" s="606"/>
    </row>
    <row r="107" spans="1:21" ht="12.75" x14ac:dyDescent="0.2">
      <c r="A107" s="591" t="s">
        <v>72</v>
      </c>
      <c r="B107" s="591" t="s">
        <v>754</v>
      </c>
      <c r="C107" s="592" t="s">
        <v>588</v>
      </c>
      <c r="D107" s="592" t="s">
        <v>297</v>
      </c>
      <c r="E107" s="592" t="s">
        <v>148</v>
      </c>
      <c r="F107" s="592" t="s">
        <v>476</v>
      </c>
      <c r="G107" s="591" t="s">
        <v>2037</v>
      </c>
      <c r="H107" s="591" t="s">
        <v>456</v>
      </c>
      <c r="I107" s="592" t="s">
        <v>334</v>
      </c>
      <c r="J107" s="592" t="s">
        <v>379</v>
      </c>
      <c r="K107" s="605">
        <v>1</v>
      </c>
      <c r="L107" s="592" t="s">
        <v>2051</v>
      </c>
      <c r="M107" s="595">
        <v>2022</v>
      </c>
      <c r="N107" s="596">
        <v>24</v>
      </c>
      <c r="O107" s="597">
        <v>1</v>
      </c>
      <c r="P107" s="598">
        <f t="shared" si="4"/>
        <v>24</v>
      </c>
      <c r="Q107" s="596">
        <v>24</v>
      </c>
      <c r="R107" s="599">
        <f t="shared" si="5"/>
        <v>1</v>
      </c>
      <c r="S107" s="599">
        <f t="shared" si="6"/>
        <v>1</v>
      </c>
      <c r="T107" s="600">
        <f t="shared" si="7"/>
        <v>1</v>
      </c>
      <c r="U107" s="606"/>
    </row>
    <row r="108" spans="1:21" ht="12.75" x14ac:dyDescent="0.2">
      <c r="A108" s="591" t="s">
        <v>72</v>
      </c>
      <c r="B108" s="591" t="s">
        <v>754</v>
      </c>
      <c r="C108" s="592" t="s">
        <v>588</v>
      </c>
      <c r="D108" s="592" t="s">
        <v>297</v>
      </c>
      <c r="E108" s="592" t="s">
        <v>148</v>
      </c>
      <c r="F108" s="592" t="s">
        <v>476</v>
      </c>
      <c r="G108" s="591" t="s">
        <v>2038</v>
      </c>
      <c r="H108" s="591" t="s">
        <v>456</v>
      </c>
      <c r="I108" s="592" t="s">
        <v>334</v>
      </c>
      <c r="J108" s="592" t="s">
        <v>379</v>
      </c>
      <c r="K108" s="605">
        <v>1</v>
      </c>
      <c r="L108" s="592" t="s">
        <v>2051</v>
      </c>
      <c r="M108" s="595">
        <v>2022</v>
      </c>
      <c r="N108" s="596">
        <v>67</v>
      </c>
      <c r="O108" s="597">
        <v>1</v>
      </c>
      <c r="P108" s="598">
        <f t="shared" si="4"/>
        <v>67</v>
      </c>
      <c r="Q108" s="596">
        <v>67</v>
      </c>
      <c r="R108" s="599">
        <f t="shared" si="5"/>
        <v>1</v>
      </c>
      <c r="S108" s="599">
        <f t="shared" si="6"/>
        <v>1</v>
      </c>
      <c r="T108" s="600">
        <f t="shared" si="7"/>
        <v>1</v>
      </c>
      <c r="U108" s="606"/>
    </row>
    <row r="109" spans="1:21" ht="12.75" x14ac:dyDescent="0.2">
      <c r="A109" s="591" t="s">
        <v>72</v>
      </c>
      <c r="B109" s="591" t="s">
        <v>754</v>
      </c>
      <c r="C109" s="592" t="s">
        <v>588</v>
      </c>
      <c r="D109" s="592" t="s">
        <v>297</v>
      </c>
      <c r="E109" s="592" t="s">
        <v>148</v>
      </c>
      <c r="F109" s="592" t="s">
        <v>476</v>
      </c>
      <c r="G109" s="591" t="s">
        <v>2018</v>
      </c>
      <c r="H109" s="591" t="s">
        <v>456</v>
      </c>
      <c r="I109" s="592" t="s">
        <v>334</v>
      </c>
      <c r="J109" s="592" t="s">
        <v>379</v>
      </c>
      <c r="K109" s="605">
        <v>1</v>
      </c>
      <c r="L109" s="592" t="s">
        <v>2051</v>
      </c>
      <c r="M109" s="595">
        <v>2022</v>
      </c>
      <c r="N109" s="596">
        <v>60</v>
      </c>
      <c r="O109" s="597">
        <v>1</v>
      </c>
      <c r="P109" s="598">
        <f t="shared" si="4"/>
        <v>60</v>
      </c>
      <c r="Q109" s="596">
        <v>60</v>
      </c>
      <c r="R109" s="599">
        <f t="shared" si="5"/>
        <v>1</v>
      </c>
      <c r="S109" s="599">
        <f t="shared" si="6"/>
        <v>1</v>
      </c>
      <c r="T109" s="600">
        <f t="shared" si="7"/>
        <v>1</v>
      </c>
      <c r="U109" s="606"/>
    </row>
    <row r="110" spans="1:21" ht="12.75" x14ac:dyDescent="0.2">
      <c r="A110" s="591" t="s">
        <v>72</v>
      </c>
      <c r="B110" s="591" t="s">
        <v>754</v>
      </c>
      <c r="C110" s="592" t="s">
        <v>588</v>
      </c>
      <c r="D110" s="592" t="s">
        <v>297</v>
      </c>
      <c r="E110" s="592" t="s">
        <v>148</v>
      </c>
      <c r="F110" s="592" t="s">
        <v>476</v>
      </c>
      <c r="G110" s="591" t="s">
        <v>2039</v>
      </c>
      <c r="H110" s="591" t="s">
        <v>456</v>
      </c>
      <c r="I110" s="592" t="s">
        <v>334</v>
      </c>
      <c r="J110" s="592" t="s">
        <v>379</v>
      </c>
      <c r="K110" s="605">
        <v>1</v>
      </c>
      <c r="L110" s="592" t="s">
        <v>2051</v>
      </c>
      <c r="M110" s="595">
        <v>2022</v>
      </c>
      <c r="N110" s="596">
        <v>93</v>
      </c>
      <c r="O110" s="597">
        <v>1</v>
      </c>
      <c r="P110" s="598">
        <f t="shared" si="4"/>
        <v>93</v>
      </c>
      <c r="Q110" s="596">
        <v>93</v>
      </c>
      <c r="R110" s="599">
        <f t="shared" si="5"/>
        <v>1</v>
      </c>
      <c r="S110" s="599">
        <f t="shared" si="6"/>
        <v>1</v>
      </c>
      <c r="T110" s="600">
        <f t="shared" si="7"/>
        <v>1</v>
      </c>
      <c r="U110" s="606"/>
    </row>
    <row r="111" spans="1:21" ht="12.75" x14ac:dyDescent="0.2">
      <c r="A111" s="591" t="s">
        <v>72</v>
      </c>
      <c r="B111" s="591" t="s">
        <v>754</v>
      </c>
      <c r="C111" s="592" t="s">
        <v>588</v>
      </c>
      <c r="D111" s="592" t="s">
        <v>297</v>
      </c>
      <c r="E111" s="592" t="s">
        <v>148</v>
      </c>
      <c r="F111" s="592" t="s">
        <v>476</v>
      </c>
      <c r="G111" s="591" t="s">
        <v>2021</v>
      </c>
      <c r="H111" s="591" t="s">
        <v>456</v>
      </c>
      <c r="I111" s="592" t="s">
        <v>334</v>
      </c>
      <c r="J111" s="592" t="s">
        <v>379</v>
      </c>
      <c r="K111" s="605">
        <v>1</v>
      </c>
      <c r="L111" s="592" t="s">
        <v>2051</v>
      </c>
      <c r="M111" s="595">
        <v>2022</v>
      </c>
      <c r="N111" s="596">
        <v>61</v>
      </c>
      <c r="O111" s="597">
        <v>1</v>
      </c>
      <c r="P111" s="598">
        <f t="shared" si="4"/>
        <v>61</v>
      </c>
      <c r="Q111" s="596">
        <v>61</v>
      </c>
      <c r="R111" s="599">
        <f t="shared" si="5"/>
        <v>1</v>
      </c>
      <c r="S111" s="599">
        <f t="shared" si="6"/>
        <v>1</v>
      </c>
      <c r="T111" s="600">
        <f t="shared" si="7"/>
        <v>1</v>
      </c>
      <c r="U111" s="606"/>
    </row>
    <row r="112" spans="1:21" ht="12.75" x14ac:dyDescent="0.2">
      <c r="A112" s="591" t="s">
        <v>72</v>
      </c>
      <c r="B112" s="591" t="s">
        <v>754</v>
      </c>
      <c r="C112" s="592" t="s">
        <v>588</v>
      </c>
      <c r="D112" s="592" t="s">
        <v>297</v>
      </c>
      <c r="E112" s="592" t="s">
        <v>148</v>
      </c>
      <c r="F112" s="592" t="s">
        <v>476</v>
      </c>
      <c r="G112" s="591" t="s">
        <v>2040</v>
      </c>
      <c r="H112" s="591" t="s">
        <v>456</v>
      </c>
      <c r="I112" s="592" t="s">
        <v>2052</v>
      </c>
      <c r="J112" s="592" t="s">
        <v>379</v>
      </c>
      <c r="K112" s="605">
        <v>1</v>
      </c>
      <c r="L112" s="592" t="s">
        <v>2051</v>
      </c>
      <c r="M112" s="595">
        <v>2022</v>
      </c>
      <c r="N112" s="596">
        <v>72</v>
      </c>
      <c r="O112" s="597">
        <v>1</v>
      </c>
      <c r="P112" s="598">
        <f t="shared" si="4"/>
        <v>72</v>
      </c>
      <c r="Q112" s="596">
        <v>72</v>
      </c>
      <c r="R112" s="599">
        <f t="shared" si="5"/>
        <v>1</v>
      </c>
      <c r="S112" s="599">
        <f t="shared" si="6"/>
        <v>1</v>
      </c>
      <c r="T112" s="600">
        <f t="shared" si="7"/>
        <v>1</v>
      </c>
      <c r="U112" s="606"/>
    </row>
    <row r="113" spans="1:21" ht="12.75" x14ac:dyDescent="0.2">
      <c r="A113" s="591" t="s">
        <v>72</v>
      </c>
      <c r="B113" s="591" t="s">
        <v>754</v>
      </c>
      <c r="C113" s="592" t="s">
        <v>588</v>
      </c>
      <c r="D113" s="592" t="s">
        <v>297</v>
      </c>
      <c r="E113" s="592" t="s">
        <v>148</v>
      </c>
      <c r="F113" s="592" t="s">
        <v>476</v>
      </c>
      <c r="G113" s="591" t="s">
        <v>2023</v>
      </c>
      <c r="H113" s="591" t="s">
        <v>456</v>
      </c>
      <c r="I113" s="592" t="s">
        <v>2052</v>
      </c>
      <c r="J113" s="592" t="s">
        <v>379</v>
      </c>
      <c r="K113" s="605">
        <v>1</v>
      </c>
      <c r="L113" s="592" t="s">
        <v>2051</v>
      </c>
      <c r="M113" s="595">
        <v>2022</v>
      </c>
      <c r="N113" s="596">
        <v>23</v>
      </c>
      <c r="O113" s="597">
        <v>1</v>
      </c>
      <c r="P113" s="598">
        <f t="shared" si="4"/>
        <v>23</v>
      </c>
      <c r="Q113" s="596">
        <v>23</v>
      </c>
      <c r="R113" s="599">
        <f t="shared" si="5"/>
        <v>1</v>
      </c>
      <c r="S113" s="599">
        <f t="shared" si="6"/>
        <v>1</v>
      </c>
      <c r="T113" s="600">
        <f t="shared" si="7"/>
        <v>1</v>
      </c>
      <c r="U113" s="606"/>
    </row>
    <row r="114" spans="1:21" ht="12.75" x14ac:dyDescent="0.2">
      <c r="A114" s="591" t="s">
        <v>72</v>
      </c>
      <c r="B114" s="591" t="s">
        <v>754</v>
      </c>
      <c r="C114" s="592" t="s">
        <v>588</v>
      </c>
      <c r="D114" s="592" t="s">
        <v>297</v>
      </c>
      <c r="E114" s="592" t="s">
        <v>148</v>
      </c>
      <c r="F114" s="592" t="s">
        <v>476</v>
      </c>
      <c r="G114" s="591" t="s">
        <v>2041</v>
      </c>
      <c r="H114" s="591" t="s">
        <v>456</v>
      </c>
      <c r="I114" s="592" t="s">
        <v>334</v>
      </c>
      <c r="J114" s="592" t="s">
        <v>379</v>
      </c>
      <c r="K114" s="605">
        <v>1</v>
      </c>
      <c r="L114" s="592" t="s">
        <v>2051</v>
      </c>
      <c r="M114" s="595">
        <v>2022</v>
      </c>
      <c r="N114" s="596">
        <v>10</v>
      </c>
      <c r="O114" s="597">
        <v>1</v>
      </c>
      <c r="P114" s="598">
        <f t="shared" si="4"/>
        <v>10</v>
      </c>
      <c r="Q114" s="596">
        <v>10</v>
      </c>
      <c r="R114" s="599">
        <f t="shared" si="5"/>
        <v>1</v>
      </c>
      <c r="S114" s="599">
        <f t="shared" si="6"/>
        <v>1</v>
      </c>
      <c r="T114" s="600">
        <f t="shared" si="7"/>
        <v>1</v>
      </c>
      <c r="U114" s="606"/>
    </row>
    <row r="115" spans="1:21" ht="12.75" x14ac:dyDescent="0.2">
      <c r="A115" s="591" t="s">
        <v>72</v>
      </c>
      <c r="B115" s="591" t="s">
        <v>754</v>
      </c>
      <c r="C115" s="592" t="s">
        <v>588</v>
      </c>
      <c r="D115" s="592" t="s">
        <v>297</v>
      </c>
      <c r="E115" s="592" t="s">
        <v>148</v>
      </c>
      <c r="F115" s="592" t="s">
        <v>476</v>
      </c>
      <c r="G115" s="591" t="s">
        <v>2042</v>
      </c>
      <c r="H115" s="591" t="s">
        <v>456</v>
      </c>
      <c r="I115" s="592" t="s">
        <v>2053</v>
      </c>
      <c r="J115" s="592" t="s">
        <v>379</v>
      </c>
      <c r="K115" s="605">
        <v>1</v>
      </c>
      <c r="L115" s="592" t="s">
        <v>2051</v>
      </c>
      <c r="M115" s="595">
        <v>2022</v>
      </c>
      <c r="N115" s="596">
        <v>93</v>
      </c>
      <c r="O115" s="597">
        <v>1</v>
      </c>
      <c r="P115" s="598">
        <f t="shared" si="4"/>
        <v>93</v>
      </c>
      <c r="Q115" s="596">
        <v>93</v>
      </c>
      <c r="R115" s="599">
        <f t="shared" si="5"/>
        <v>1</v>
      </c>
      <c r="S115" s="599">
        <f t="shared" si="6"/>
        <v>1</v>
      </c>
      <c r="T115" s="600">
        <f t="shared" si="7"/>
        <v>1</v>
      </c>
      <c r="U115" s="606"/>
    </row>
    <row r="116" spans="1:21" ht="12.75" x14ac:dyDescent="0.2">
      <c r="A116" s="591" t="s">
        <v>72</v>
      </c>
      <c r="B116" s="591" t="s">
        <v>754</v>
      </c>
      <c r="C116" s="592" t="s">
        <v>588</v>
      </c>
      <c r="D116" s="592" t="s">
        <v>297</v>
      </c>
      <c r="E116" s="592" t="s">
        <v>148</v>
      </c>
      <c r="F116" s="592" t="s">
        <v>476</v>
      </c>
      <c r="G116" s="591" t="s">
        <v>2026</v>
      </c>
      <c r="H116" s="591" t="s">
        <v>456</v>
      </c>
      <c r="I116" s="592" t="s">
        <v>334</v>
      </c>
      <c r="J116" s="592" t="s">
        <v>379</v>
      </c>
      <c r="K116" s="605">
        <v>1</v>
      </c>
      <c r="L116" s="592" t="s">
        <v>2051</v>
      </c>
      <c r="M116" s="595">
        <v>2022</v>
      </c>
      <c r="N116" s="596">
        <v>10</v>
      </c>
      <c r="O116" s="597">
        <v>1</v>
      </c>
      <c r="P116" s="598">
        <f t="shared" si="4"/>
        <v>10</v>
      </c>
      <c r="Q116" s="596">
        <v>10</v>
      </c>
      <c r="R116" s="599">
        <f t="shared" si="5"/>
        <v>1</v>
      </c>
      <c r="S116" s="599">
        <f t="shared" si="6"/>
        <v>1</v>
      </c>
      <c r="T116" s="600">
        <f t="shared" si="7"/>
        <v>1</v>
      </c>
      <c r="U116" s="606"/>
    </row>
    <row r="117" spans="1:21" ht="12.75" x14ac:dyDescent="0.2">
      <c r="A117" s="591" t="s">
        <v>72</v>
      </c>
      <c r="B117" s="591" t="s">
        <v>754</v>
      </c>
      <c r="C117" s="592" t="s">
        <v>588</v>
      </c>
      <c r="D117" s="592" t="s">
        <v>297</v>
      </c>
      <c r="E117" s="592" t="s">
        <v>148</v>
      </c>
      <c r="F117" s="592" t="s">
        <v>476</v>
      </c>
      <c r="G117" s="591" t="s">
        <v>2043</v>
      </c>
      <c r="H117" s="591" t="s">
        <v>456</v>
      </c>
      <c r="I117" s="592" t="s">
        <v>334</v>
      </c>
      <c r="J117" s="592" t="s">
        <v>379</v>
      </c>
      <c r="K117" s="605">
        <v>1</v>
      </c>
      <c r="L117" s="592" t="s">
        <v>2051</v>
      </c>
      <c r="M117" s="595">
        <v>2022</v>
      </c>
      <c r="N117" s="596">
        <v>744</v>
      </c>
      <c r="O117" s="597">
        <v>1</v>
      </c>
      <c r="P117" s="598">
        <f t="shared" si="4"/>
        <v>744</v>
      </c>
      <c r="Q117" s="596">
        <v>744</v>
      </c>
      <c r="R117" s="599">
        <f t="shared" si="5"/>
        <v>1</v>
      </c>
      <c r="S117" s="599">
        <f t="shared" si="6"/>
        <v>1</v>
      </c>
      <c r="T117" s="600">
        <f t="shared" si="7"/>
        <v>1</v>
      </c>
      <c r="U117" s="606"/>
    </row>
    <row r="118" spans="1:21" ht="12.75" x14ac:dyDescent="0.2">
      <c r="A118" s="591" t="s">
        <v>72</v>
      </c>
      <c r="B118" s="591" t="s">
        <v>754</v>
      </c>
      <c r="C118" s="592" t="s">
        <v>588</v>
      </c>
      <c r="D118" s="592" t="s">
        <v>297</v>
      </c>
      <c r="E118" s="592" t="s">
        <v>148</v>
      </c>
      <c r="F118" s="592" t="s">
        <v>476</v>
      </c>
      <c r="G118" s="591" t="s">
        <v>2009</v>
      </c>
      <c r="H118" s="591" t="s">
        <v>456</v>
      </c>
      <c r="I118" s="592" t="s">
        <v>334</v>
      </c>
      <c r="J118" s="592" t="s">
        <v>379</v>
      </c>
      <c r="K118" s="605">
        <v>1</v>
      </c>
      <c r="L118" s="592" t="s">
        <v>2051</v>
      </c>
      <c r="M118" s="595">
        <v>2022</v>
      </c>
      <c r="N118" s="596">
        <v>15</v>
      </c>
      <c r="O118" s="597">
        <v>1</v>
      </c>
      <c r="P118" s="598">
        <f t="shared" si="4"/>
        <v>15</v>
      </c>
      <c r="Q118" s="596">
        <v>15</v>
      </c>
      <c r="R118" s="599">
        <f t="shared" si="5"/>
        <v>1</v>
      </c>
      <c r="S118" s="599">
        <f t="shared" si="6"/>
        <v>1</v>
      </c>
      <c r="T118" s="600">
        <f t="shared" si="7"/>
        <v>1</v>
      </c>
      <c r="U118" s="606"/>
    </row>
    <row r="119" spans="1:21" ht="12.75" x14ac:dyDescent="0.2">
      <c r="A119" s="591" t="s">
        <v>72</v>
      </c>
      <c r="B119" s="591" t="s">
        <v>754</v>
      </c>
      <c r="C119" s="592" t="s">
        <v>588</v>
      </c>
      <c r="D119" s="592" t="s">
        <v>297</v>
      </c>
      <c r="E119" s="592" t="s">
        <v>148</v>
      </c>
      <c r="F119" s="592" t="s">
        <v>476</v>
      </c>
      <c r="G119" s="591" t="s">
        <v>2044</v>
      </c>
      <c r="H119" s="591" t="s">
        <v>456</v>
      </c>
      <c r="I119" s="592" t="s">
        <v>334</v>
      </c>
      <c r="J119" s="592" t="s">
        <v>379</v>
      </c>
      <c r="K119" s="605">
        <v>1</v>
      </c>
      <c r="L119" s="592" t="s">
        <v>2051</v>
      </c>
      <c r="M119" s="595">
        <v>2022</v>
      </c>
      <c r="N119" s="596">
        <v>38</v>
      </c>
      <c r="O119" s="597">
        <v>1</v>
      </c>
      <c r="P119" s="598">
        <f t="shared" si="4"/>
        <v>38</v>
      </c>
      <c r="Q119" s="596">
        <v>38</v>
      </c>
      <c r="R119" s="599">
        <f t="shared" si="5"/>
        <v>1</v>
      </c>
      <c r="S119" s="599">
        <f t="shared" si="6"/>
        <v>1</v>
      </c>
      <c r="T119" s="600">
        <f t="shared" si="7"/>
        <v>1</v>
      </c>
      <c r="U119" s="606"/>
    </row>
    <row r="120" spans="1:21" ht="12.75" x14ac:dyDescent="0.2">
      <c r="A120" s="591" t="s">
        <v>72</v>
      </c>
      <c r="B120" s="591" t="s">
        <v>754</v>
      </c>
      <c r="C120" s="592" t="s">
        <v>588</v>
      </c>
      <c r="D120" s="592" t="s">
        <v>297</v>
      </c>
      <c r="E120" s="592" t="s">
        <v>148</v>
      </c>
      <c r="F120" s="592" t="s">
        <v>476</v>
      </c>
      <c r="G120" s="591" t="s">
        <v>2009</v>
      </c>
      <c r="H120" s="591" t="s">
        <v>456</v>
      </c>
      <c r="I120" s="592" t="s">
        <v>334</v>
      </c>
      <c r="J120" s="592" t="s">
        <v>379</v>
      </c>
      <c r="K120" s="605">
        <v>1</v>
      </c>
      <c r="L120" s="592" t="s">
        <v>2266</v>
      </c>
      <c r="M120" s="595">
        <v>2022</v>
      </c>
      <c r="N120" s="596">
        <v>27</v>
      </c>
      <c r="O120" s="597">
        <v>1</v>
      </c>
      <c r="P120" s="598">
        <f t="shared" si="4"/>
        <v>27</v>
      </c>
      <c r="Q120" s="596">
        <v>27</v>
      </c>
      <c r="R120" s="599">
        <f t="shared" si="5"/>
        <v>1</v>
      </c>
      <c r="S120" s="599">
        <f t="shared" si="6"/>
        <v>1</v>
      </c>
      <c r="T120" s="600">
        <f t="shared" si="7"/>
        <v>1</v>
      </c>
      <c r="U120" s="606"/>
    </row>
    <row r="121" spans="1:21" ht="12.75" x14ac:dyDescent="0.2">
      <c r="A121" s="591" t="s">
        <v>72</v>
      </c>
      <c r="B121" s="591" t="s">
        <v>754</v>
      </c>
      <c r="C121" s="592" t="s">
        <v>588</v>
      </c>
      <c r="D121" s="592" t="s">
        <v>297</v>
      </c>
      <c r="E121" s="592" t="s">
        <v>148</v>
      </c>
      <c r="F121" s="592" t="s">
        <v>476</v>
      </c>
      <c r="G121" s="591" t="s">
        <v>2057</v>
      </c>
      <c r="H121" s="591" t="s">
        <v>456</v>
      </c>
      <c r="I121" s="592" t="s">
        <v>2052</v>
      </c>
      <c r="J121" s="592" t="s">
        <v>379</v>
      </c>
      <c r="K121" s="605">
        <v>1</v>
      </c>
      <c r="L121" s="592" t="s">
        <v>2266</v>
      </c>
      <c r="M121" s="595">
        <v>2022</v>
      </c>
      <c r="N121" s="596">
        <v>15</v>
      </c>
      <c r="O121" s="597">
        <v>1</v>
      </c>
      <c r="P121" s="598">
        <f t="shared" si="4"/>
        <v>15</v>
      </c>
      <c r="Q121" s="596">
        <v>15</v>
      </c>
      <c r="R121" s="599">
        <f t="shared" si="5"/>
        <v>1</v>
      </c>
      <c r="S121" s="599">
        <f t="shared" si="6"/>
        <v>1</v>
      </c>
      <c r="T121" s="600">
        <f t="shared" si="7"/>
        <v>1</v>
      </c>
      <c r="U121" s="606"/>
    </row>
    <row r="122" spans="1:21" ht="12.75" x14ac:dyDescent="0.2">
      <c r="A122" s="591" t="s">
        <v>72</v>
      </c>
      <c r="B122" s="591" t="s">
        <v>754</v>
      </c>
      <c r="C122" s="592" t="s">
        <v>588</v>
      </c>
      <c r="D122" s="592" t="s">
        <v>297</v>
      </c>
      <c r="E122" s="592" t="s">
        <v>148</v>
      </c>
      <c r="F122" s="592" t="s">
        <v>476</v>
      </c>
      <c r="G122" s="591" t="s">
        <v>2045</v>
      </c>
      <c r="H122" s="591" t="s">
        <v>456</v>
      </c>
      <c r="I122" s="592" t="s">
        <v>334</v>
      </c>
      <c r="J122" s="592" t="s">
        <v>379</v>
      </c>
      <c r="K122" s="605">
        <v>1</v>
      </c>
      <c r="L122" s="592" t="s">
        <v>2051</v>
      </c>
      <c r="M122" s="595">
        <v>2022</v>
      </c>
      <c r="N122" s="596">
        <v>24</v>
      </c>
      <c r="O122" s="597">
        <v>1</v>
      </c>
      <c r="P122" s="598">
        <f t="shared" si="4"/>
        <v>24</v>
      </c>
      <c r="Q122" s="596">
        <v>24</v>
      </c>
      <c r="R122" s="599">
        <f t="shared" si="5"/>
        <v>1</v>
      </c>
      <c r="S122" s="599">
        <f t="shared" si="6"/>
        <v>1</v>
      </c>
      <c r="T122" s="600">
        <f t="shared" si="7"/>
        <v>1</v>
      </c>
      <c r="U122" s="606"/>
    </row>
    <row r="123" spans="1:21" ht="12.75" x14ac:dyDescent="0.2">
      <c r="A123" s="591" t="s">
        <v>72</v>
      </c>
      <c r="B123" s="591" t="s">
        <v>754</v>
      </c>
      <c r="C123" s="592" t="s">
        <v>588</v>
      </c>
      <c r="D123" s="592" t="s">
        <v>297</v>
      </c>
      <c r="E123" s="592" t="s">
        <v>148</v>
      </c>
      <c r="F123" s="592" t="s">
        <v>476</v>
      </c>
      <c r="G123" s="591" t="s">
        <v>2046</v>
      </c>
      <c r="H123" s="591" t="s">
        <v>456</v>
      </c>
      <c r="I123" s="592" t="s">
        <v>334</v>
      </c>
      <c r="J123" s="592" t="s">
        <v>379</v>
      </c>
      <c r="K123" s="605">
        <v>1</v>
      </c>
      <c r="L123" s="592" t="s">
        <v>2051</v>
      </c>
      <c r="M123" s="595">
        <v>2022</v>
      </c>
      <c r="N123" s="596">
        <v>27</v>
      </c>
      <c r="O123" s="597">
        <v>1</v>
      </c>
      <c r="P123" s="598">
        <f t="shared" si="4"/>
        <v>27</v>
      </c>
      <c r="Q123" s="596">
        <v>27</v>
      </c>
      <c r="R123" s="599">
        <f t="shared" si="5"/>
        <v>1</v>
      </c>
      <c r="S123" s="599">
        <f t="shared" si="6"/>
        <v>1</v>
      </c>
      <c r="T123" s="600">
        <f t="shared" si="7"/>
        <v>1</v>
      </c>
      <c r="U123" s="606"/>
    </row>
    <row r="124" spans="1:21" ht="12.75" x14ac:dyDescent="0.2">
      <c r="A124" s="591" t="s">
        <v>72</v>
      </c>
      <c r="B124" s="591" t="s">
        <v>754</v>
      </c>
      <c r="C124" s="592" t="s">
        <v>583</v>
      </c>
      <c r="D124" s="592" t="s">
        <v>297</v>
      </c>
      <c r="E124" s="592" t="s">
        <v>148</v>
      </c>
      <c r="F124" s="592" t="s">
        <v>476</v>
      </c>
      <c r="G124" s="591" t="s">
        <v>2012</v>
      </c>
      <c r="H124" s="591" t="s">
        <v>456</v>
      </c>
      <c r="I124" s="592" t="s">
        <v>2052</v>
      </c>
      <c r="J124" s="592" t="s">
        <v>379</v>
      </c>
      <c r="K124" s="605">
        <v>1</v>
      </c>
      <c r="L124" s="592" t="s">
        <v>2051</v>
      </c>
      <c r="M124" s="595">
        <v>2022</v>
      </c>
      <c r="N124" s="596">
        <v>39</v>
      </c>
      <c r="O124" s="597">
        <v>1</v>
      </c>
      <c r="P124" s="598">
        <f t="shared" si="4"/>
        <v>39</v>
      </c>
      <c r="Q124" s="596">
        <v>39</v>
      </c>
      <c r="R124" s="599">
        <f t="shared" si="5"/>
        <v>1</v>
      </c>
      <c r="S124" s="599">
        <f t="shared" si="6"/>
        <v>1</v>
      </c>
      <c r="T124" s="600">
        <f t="shared" si="7"/>
        <v>1</v>
      </c>
      <c r="U124" s="606"/>
    </row>
    <row r="125" spans="1:21" ht="12.75" x14ac:dyDescent="0.2">
      <c r="A125" s="591" t="s">
        <v>72</v>
      </c>
      <c r="B125" s="591" t="s">
        <v>754</v>
      </c>
      <c r="C125" s="592" t="s">
        <v>583</v>
      </c>
      <c r="D125" s="592" t="s">
        <v>297</v>
      </c>
      <c r="E125" s="592" t="s">
        <v>148</v>
      </c>
      <c r="F125" s="592" t="s">
        <v>476</v>
      </c>
      <c r="G125" s="591" t="s">
        <v>2013</v>
      </c>
      <c r="H125" s="591" t="s">
        <v>456</v>
      </c>
      <c r="I125" s="592" t="s">
        <v>2052</v>
      </c>
      <c r="J125" s="592" t="s">
        <v>379</v>
      </c>
      <c r="K125" s="605">
        <v>1</v>
      </c>
      <c r="L125" s="592" t="s">
        <v>2051</v>
      </c>
      <c r="M125" s="595">
        <v>2022</v>
      </c>
      <c r="N125" s="596">
        <v>29</v>
      </c>
      <c r="O125" s="597">
        <v>1</v>
      </c>
      <c r="P125" s="598">
        <f t="shared" si="4"/>
        <v>29</v>
      </c>
      <c r="Q125" s="596">
        <v>29</v>
      </c>
      <c r="R125" s="599">
        <f t="shared" si="5"/>
        <v>1</v>
      </c>
      <c r="S125" s="599">
        <f t="shared" si="6"/>
        <v>1</v>
      </c>
      <c r="T125" s="600">
        <f t="shared" si="7"/>
        <v>1</v>
      </c>
      <c r="U125" s="606"/>
    </row>
    <row r="126" spans="1:21" ht="12.75" x14ac:dyDescent="0.2">
      <c r="A126" s="591" t="s">
        <v>72</v>
      </c>
      <c r="B126" s="591" t="s">
        <v>754</v>
      </c>
      <c r="C126" s="592" t="s">
        <v>583</v>
      </c>
      <c r="D126" s="592" t="s">
        <v>297</v>
      </c>
      <c r="E126" s="592" t="s">
        <v>148</v>
      </c>
      <c r="F126" s="592" t="s">
        <v>476</v>
      </c>
      <c r="G126" s="591" t="s">
        <v>2049</v>
      </c>
      <c r="H126" s="591" t="s">
        <v>456</v>
      </c>
      <c r="I126" s="592" t="s">
        <v>2052</v>
      </c>
      <c r="J126" s="592" t="s">
        <v>379</v>
      </c>
      <c r="K126" s="605">
        <v>1</v>
      </c>
      <c r="L126" s="592" t="s">
        <v>2051</v>
      </c>
      <c r="M126" s="595">
        <v>2022</v>
      </c>
      <c r="N126" s="596">
        <v>27</v>
      </c>
      <c r="O126" s="597">
        <v>1</v>
      </c>
      <c r="P126" s="598">
        <f t="shared" si="4"/>
        <v>27</v>
      </c>
      <c r="Q126" s="596">
        <v>27</v>
      </c>
      <c r="R126" s="599">
        <f t="shared" si="5"/>
        <v>1</v>
      </c>
      <c r="S126" s="599">
        <f t="shared" si="6"/>
        <v>1</v>
      </c>
      <c r="T126" s="600">
        <f t="shared" si="7"/>
        <v>1</v>
      </c>
      <c r="U126" s="606"/>
    </row>
    <row r="127" spans="1:21" ht="12.75" x14ac:dyDescent="0.2">
      <c r="A127" s="591" t="s">
        <v>72</v>
      </c>
      <c r="B127" s="591" t="s">
        <v>754</v>
      </c>
      <c r="C127" s="592" t="s">
        <v>583</v>
      </c>
      <c r="D127" s="592" t="s">
        <v>297</v>
      </c>
      <c r="E127" s="592" t="s">
        <v>148</v>
      </c>
      <c r="F127" s="592" t="s">
        <v>476</v>
      </c>
      <c r="G127" s="591" t="s">
        <v>2007</v>
      </c>
      <c r="H127" s="591" t="s">
        <v>456</v>
      </c>
      <c r="I127" s="592" t="s">
        <v>2052</v>
      </c>
      <c r="J127" s="592" t="s">
        <v>379</v>
      </c>
      <c r="K127" s="605">
        <v>1</v>
      </c>
      <c r="L127" s="592" t="s">
        <v>2051</v>
      </c>
      <c r="M127" s="595">
        <v>2022</v>
      </c>
      <c r="N127" s="596">
        <v>11</v>
      </c>
      <c r="O127" s="597">
        <v>1</v>
      </c>
      <c r="P127" s="598">
        <f t="shared" si="4"/>
        <v>11</v>
      </c>
      <c r="Q127" s="596">
        <v>11</v>
      </c>
      <c r="R127" s="599">
        <f t="shared" si="5"/>
        <v>1</v>
      </c>
      <c r="S127" s="599">
        <f t="shared" si="6"/>
        <v>1</v>
      </c>
      <c r="T127" s="600">
        <f t="shared" si="7"/>
        <v>1</v>
      </c>
      <c r="U127" s="606"/>
    </row>
    <row r="128" spans="1:21" ht="12.75" x14ac:dyDescent="0.2">
      <c r="A128" s="591" t="s">
        <v>72</v>
      </c>
      <c r="B128" s="591" t="s">
        <v>754</v>
      </c>
      <c r="C128" s="592" t="s">
        <v>583</v>
      </c>
      <c r="D128" s="592" t="s">
        <v>297</v>
      </c>
      <c r="E128" s="592" t="s">
        <v>148</v>
      </c>
      <c r="F128" s="592" t="s">
        <v>476</v>
      </c>
      <c r="G128" s="591" t="s">
        <v>2028</v>
      </c>
      <c r="H128" s="591" t="s">
        <v>456</v>
      </c>
      <c r="I128" s="592" t="s">
        <v>2052</v>
      </c>
      <c r="J128" s="592" t="s">
        <v>379</v>
      </c>
      <c r="K128" s="605">
        <v>1</v>
      </c>
      <c r="L128" s="592" t="s">
        <v>2266</v>
      </c>
      <c r="M128" s="595">
        <v>2022</v>
      </c>
      <c r="N128" s="596">
        <v>65</v>
      </c>
      <c r="O128" s="597">
        <v>1</v>
      </c>
      <c r="P128" s="598">
        <f t="shared" si="4"/>
        <v>65</v>
      </c>
      <c r="Q128" s="596">
        <v>65</v>
      </c>
      <c r="R128" s="599">
        <f t="shared" si="5"/>
        <v>1</v>
      </c>
      <c r="S128" s="599">
        <f t="shared" si="6"/>
        <v>1</v>
      </c>
      <c r="T128" s="600">
        <f t="shared" si="7"/>
        <v>1</v>
      </c>
      <c r="U128" s="606"/>
    </row>
    <row r="129" spans="1:21" ht="12.75" x14ac:dyDescent="0.2">
      <c r="A129" s="591" t="s">
        <v>72</v>
      </c>
      <c r="B129" s="591" t="s">
        <v>754</v>
      </c>
      <c r="C129" s="592" t="s">
        <v>583</v>
      </c>
      <c r="D129" s="592" t="s">
        <v>297</v>
      </c>
      <c r="E129" s="592" t="s">
        <v>148</v>
      </c>
      <c r="F129" s="592" t="s">
        <v>476</v>
      </c>
      <c r="G129" s="591" t="s">
        <v>2058</v>
      </c>
      <c r="H129" s="591" t="s">
        <v>456</v>
      </c>
      <c r="I129" s="592" t="s">
        <v>2052</v>
      </c>
      <c r="J129" s="592" t="s">
        <v>379</v>
      </c>
      <c r="K129" s="605">
        <v>1</v>
      </c>
      <c r="L129" s="592" t="s">
        <v>2266</v>
      </c>
      <c r="M129" s="595">
        <v>2022</v>
      </c>
      <c r="N129" s="596">
        <v>28</v>
      </c>
      <c r="O129" s="597">
        <v>1</v>
      </c>
      <c r="P129" s="598">
        <f t="shared" si="4"/>
        <v>28</v>
      </c>
      <c r="Q129" s="596">
        <v>28</v>
      </c>
      <c r="R129" s="599">
        <f t="shared" si="5"/>
        <v>1</v>
      </c>
      <c r="S129" s="599">
        <f t="shared" si="6"/>
        <v>1</v>
      </c>
      <c r="T129" s="600">
        <f t="shared" si="7"/>
        <v>1</v>
      </c>
      <c r="U129" s="606"/>
    </row>
    <row r="130" spans="1:21" ht="12.75" x14ac:dyDescent="0.2">
      <c r="A130" s="591" t="s">
        <v>72</v>
      </c>
      <c r="B130" s="591" t="s">
        <v>754</v>
      </c>
      <c r="C130" s="592" t="s">
        <v>587</v>
      </c>
      <c r="D130" s="592" t="s">
        <v>297</v>
      </c>
      <c r="E130" s="592" t="s">
        <v>148</v>
      </c>
      <c r="F130" s="592" t="s">
        <v>524</v>
      </c>
      <c r="G130" s="591" t="s">
        <v>2010</v>
      </c>
      <c r="H130" s="591" t="s">
        <v>523</v>
      </c>
      <c r="I130" s="592" t="s">
        <v>332</v>
      </c>
      <c r="J130" s="593" t="s">
        <v>381</v>
      </c>
      <c r="K130" s="594">
        <v>0.17647058823529413</v>
      </c>
      <c r="L130" s="592" t="s">
        <v>2051</v>
      </c>
      <c r="M130" s="595">
        <v>2021</v>
      </c>
      <c r="N130" s="596">
        <v>63</v>
      </c>
      <c r="O130" s="603">
        <v>0.17460317460317459</v>
      </c>
      <c r="P130" s="598">
        <f t="shared" si="4"/>
        <v>11</v>
      </c>
      <c r="Q130" s="596">
        <v>7</v>
      </c>
      <c r="R130" s="599">
        <f t="shared" si="5"/>
        <v>0.63636363636363635</v>
      </c>
      <c r="S130" s="599">
        <f t="shared" si="6"/>
        <v>0.1111111111111111</v>
      </c>
      <c r="T130" s="600">
        <f t="shared" si="7"/>
        <v>0.98941798941798931</v>
      </c>
      <c r="U130" s="601" t="s">
        <v>3030</v>
      </c>
    </row>
    <row r="131" spans="1:21" ht="12.75" x14ac:dyDescent="0.2">
      <c r="A131" s="591" t="s">
        <v>72</v>
      </c>
      <c r="B131" s="591" t="s">
        <v>754</v>
      </c>
      <c r="C131" s="592" t="s">
        <v>587</v>
      </c>
      <c r="D131" s="592" t="s">
        <v>297</v>
      </c>
      <c r="E131" s="592" t="s">
        <v>148</v>
      </c>
      <c r="F131" s="592" t="s">
        <v>524</v>
      </c>
      <c r="G131" s="591" t="s">
        <v>2011</v>
      </c>
      <c r="H131" s="591" t="s">
        <v>523</v>
      </c>
      <c r="I131" s="592" t="s">
        <v>332</v>
      </c>
      <c r="J131" s="593" t="s">
        <v>381</v>
      </c>
      <c r="K131" s="594">
        <v>0.2638888888888889</v>
      </c>
      <c r="L131" s="592" t="s">
        <v>2051</v>
      </c>
      <c r="M131" s="595">
        <v>2021</v>
      </c>
      <c r="N131" s="596">
        <v>72</v>
      </c>
      <c r="O131" s="603">
        <v>0.2638888888888889</v>
      </c>
      <c r="P131" s="598">
        <f t="shared" ref="P131:P194" si="8">ROUNDUP(N131*O131,0)</f>
        <v>19</v>
      </c>
      <c r="Q131" s="596">
        <v>19</v>
      </c>
      <c r="R131" s="599">
        <f t="shared" ref="R131:R194" si="9">Q131/P131</f>
        <v>1</v>
      </c>
      <c r="S131" s="599">
        <f t="shared" ref="S131:S194" si="10">Q131/N131</f>
        <v>0.2638888888888889</v>
      </c>
      <c r="T131" s="600">
        <f t="shared" ref="T131:T194" si="11">O131/K131</f>
        <v>1</v>
      </c>
      <c r="U131" s="606" t="s">
        <v>2051</v>
      </c>
    </row>
    <row r="132" spans="1:21" ht="12.75" x14ac:dyDescent="0.2">
      <c r="A132" s="591" t="s">
        <v>72</v>
      </c>
      <c r="B132" s="591" t="s">
        <v>754</v>
      </c>
      <c r="C132" s="592" t="s">
        <v>587</v>
      </c>
      <c r="D132" s="592" t="s">
        <v>297</v>
      </c>
      <c r="E132" s="592" t="s">
        <v>148</v>
      </c>
      <c r="F132" s="592" t="s">
        <v>524</v>
      </c>
      <c r="G132" s="591" t="s">
        <v>2012</v>
      </c>
      <c r="H132" s="591" t="s">
        <v>523</v>
      </c>
      <c r="I132" s="592" t="s">
        <v>332</v>
      </c>
      <c r="J132" s="593" t="s">
        <v>381</v>
      </c>
      <c r="K132" s="594">
        <v>0.47872340425531917</v>
      </c>
      <c r="L132" s="592" t="s">
        <v>2051</v>
      </c>
      <c r="M132" s="595">
        <v>2021</v>
      </c>
      <c r="N132" s="596">
        <v>92</v>
      </c>
      <c r="O132" s="603">
        <v>0.41304347826086951</v>
      </c>
      <c r="P132" s="598">
        <f t="shared" si="8"/>
        <v>38</v>
      </c>
      <c r="Q132" s="596">
        <v>31</v>
      </c>
      <c r="R132" s="599">
        <f t="shared" si="9"/>
        <v>0.81578947368421051</v>
      </c>
      <c r="S132" s="599">
        <f t="shared" si="10"/>
        <v>0.33695652173913043</v>
      </c>
      <c r="T132" s="600">
        <f t="shared" si="11"/>
        <v>0.86280193236714964</v>
      </c>
      <c r="U132" s="601" t="s">
        <v>3030</v>
      </c>
    </row>
    <row r="133" spans="1:21" ht="12.75" x14ac:dyDescent="0.2">
      <c r="A133" s="591" t="s">
        <v>72</v>
      </c>
      <c r="B133" s="591" t="s">
        <v>754</v>
      </c>
      <c r="C133" s="592" t="s">
        <v>587</v>
      </c>
      <c r="D133" s="592" t="s">
        <v>297</v>
      </c>
      <c r="E133" s="592" t="s">
        <v>148</v>
      </c>
      <c r="F133" s="592" t="s">
        <v>524</v>
      </c>
      <c r="G133" s="591" t="s">
        <v>2013</v>
      </c>
      <c r="H133" s="591" t="s">
        <v>523</v>
      </c>
      <c r="I133" s="592" t="s">
        <v>332</v>
      </c>
      <c r="J133" s="593" t="s">
        <v>381</v>
      </c>
      <c r="K133" s="594">
        <v>0.7142857142857143</v>
      </c>
      <c r="L133" s="592" t="s">
        <v>2051</v>
      </c>
      <c r="M133" s="595">
        <v>2021</v>
      </c>
      <c r="N133" s="596">
        <v>12</v>
      </c>
      <c r="O133" s="603">
        <v>0.5</v>
      </c>
      <c r="P133" s="598">
        <f t="shared" si="8"/>
        <v>6</v>
      </c>
      <c r="Q133" s="596">
        <v>4</v>
      </c>
      <c r="R133" s="599">
        <f t="shared" si="9"/>
        <v>0.66666666666666663</v>
      </c>
      <c r="S133" s="599">
        <f t="shared" si="10"/>
        <v>0.33333333333333331</v>
      </c>
      <c r="T133" s="600">
        <f t="shared" si="11"/>
        <v>0.7</v>
      </c>
      <c r="U133" s="601" t="s">
        <v>3030</v>
      </c>
    </row>
    <row r="134" spans="1:21" ht="12.75" x14ac:dyDescent="0.2">
      <c r="A134" s="591" t="s">
        <v>72</v>
      </c>
      <c r="B134" s="591" t="s">
        <v>754</v>
      </c>
      <c r="C134" s="592" t="s">
        <v>587</v>
      </c>
      <c r="D134" s="592" t="s">
        <v>297</v>
      </c>
      <c r="E134" s="592" t="s">
        <v>148</v>
      </c>
      <c r="F134" s="592" t="s">
        <v>524</v>
      </c>
      <c r="G134" s="591" t="s">
        <v>2014</v>
      </c>
      <c r="H134" s="591" t="s">
        <v>523</v>
      </c>
      <c r="I134" s="592" t="s">
        <v>332</v>
      </c>
      <c r="J134" s="593" t="s">
        <v>381</v>
      </c>
      <c r="K134" s="594">
        <v>4.926423544465771E-2</v>
      </c>
      <c r="L134" s="592" t="s">
        <v>2051</v>
      </c>
      <c r="M134" s="595">
        <v>2021</v>
      </c>
      <c r="N134" s="596">
        <v>1340</v>
      </c>
      <c r="O134" s="603">
        <v>7.6119402985074622E-2</v>
      </c>
      <c r="P134" s="598">
        <f t="shared" si="8"/>
        <v>102</v>
      </c>
      <c r="Q134" s="596">
        <v>88</v>
      </c>
      <c r="R134" s="599">
        <f t="shared" si="9"/>
        <v>0.86274509803921573</v>
      </c>
      <c r="S134" s="599">
        <f t="shared" si="10"/>
        <v>6.5671641791044774E-2</v>
      </c>
      <c r="T134" s="600">
        <f t="shared" si="11"/>
        <v>1.5451250242295018</v>
      </c>
      <c r="U134" s="601" t="s">
        <v>3030</v>
      </c>
    </row>
    <row r="135" spans="1:21" ht="12.75" x14ac:dyDescent="0.2">
      <c r="A135" s="591" t="s">
        <v>72</v>
      </c>
      <c r="B135" s="591" t="s">
        <v>754</v>
      </c>
      <c r="C135" s="592" t="s">
        <v>587</v>
      </c>
      <c r="D135" s="592" t="s">
        <v>297</v>
      </c>
      <c r="E135" s="592" t="s">
        <v>148</v>
      </c>
      <c r="F135" s="592" t="s">
        <v>524</v>
      </c>
      <c r="G135" s="591" t="s">
        <v>2015</v>
      </c>
      <c r="H135" s="591" t="s">
        <v>523</v>
      </c>
      <c r="I135" s="592" t="s">
        <v>332</v>
      </c>
      <c r="J135" s="593" t="s">
        <v>381</v>
      </c>
      <c r="K135" s="594">
        <v>0.35714285714285715</v>
      </c>
      <c r="L135" s="592" t="s">
        <v>2051</v>
      </c>
      <c r="M135" s="595">
        <v>2021</v>
      </c>
      <c r="N135" s="596">
        <v>17</v>
      </c>
      <c r="O135" s="603">
        <v>0.35294117647058826</v>
      </c>
      <c r="P135" s="598">
        <f t="shared" si="8"/>
        <v>6</v>
      </c>
      <c r="Q135" s="596">
        <v>6</v>
      </c>
      <c r="R135" s="599">
        <f t="shared" si="9"/>
        <v>1</v>
      </c>
      <c r="S135" s="599">
        <f t="shared" si="10"/>
        <v>0.35294117647058826</v>
      </c>
      <c r="T135" s="600">
        <f t="shared" si="11"/>
        <v>0.9882352941176471</v>
      </c>
      <c r="U135" s="601" t="s">
        <v>3030</v>
      </c>
    </row>
    <row r="136" spans="1:21" ht="12.75" x14ac:dyDescent="0.2">
      <c r="A136" s="591" t="s">
        <v>72</v>
      </c>
      <c r="B136" s="591" t="s">
        <v>754</v>
      </c>
      <c r="C136" s="592" t="s">
        <v>587</v>
      </c>
      <c r="D136" s="592" t="s">
        <v>297</v>
      </c>
      <c r="E136" s="592" t="s">
        <v>148</v>
      </c>
      <c r="F136" s="592" t="s">
        <v>524</v>
      </c>
      <c r="G136" s="591" t="s">
        <v>2016</v>
      </c>
      <c r="H136" s="591" t="s">
        <v>523</v>
      </c>
      <c r="I136" s="592" t="s">
        <v>332</v>
      </c>
      <c r="J136" s="593" t="s">
        <v>381</v>
      </c>
      <c r="K136" s="594">
        <v>0.11494252873563218</v>
      </c>
      <c r="L136" s="592" t="s">
        <v>2051</v>
      </c>
      <c r="M136" s="595">
        <v>2021</v>
      </c>
      <c r="N136" s="596">
        <v>87</v>
      </c>
      <c r="O136" s="603">
        <v>0.11494252873563218</v>
      </c>
      <c r="P136" s="598">
        <f t="shared" si="8"/>
        <v>10</v>
      </c>
      <c r="Q136" s="596">
        <v>10</v>
      </c>
      <c r="R136" s="599">
        <f t="shared" si="9"/>
        <v>1</v>
      </c>
      <c r="S136" s="599">
        <f t="shared" si="10"/>
        <v>0.11494252873563218</v>
      </c>
      <c r="T136" s="600">
        <f t="shared" si="11"/>
        <v>1</v>
      </c>
      <c r="U136" s="606" t="s">
        <v>2051</v>
      </c>
    </row>
    <row r="137" spans="1:21" ht="12.75" x14ac:dyDescent="0.2">
      <c r="A137" s="591" t="s">
        <v>72</v>
      </c>
      <c r="B137" s="591" t="s">
        <v>754</v>
      </c>
      <c r="C137" s="592" t="s">
        <v>587</v>
      </c>
      <c r="D137" s="592" t="s">
        <v>297</v>
      </c>
      <c r="E137" s="592" t="s">
        <v>148</v>
      </c>
      <c r="F137" s="592" t="s">
        <v>524</v>
      </c>
      <c r="G137" s="591" t="s">
        <v>2017</v>
      </c>
      <c r="H137" s="591" t="s">
        <v>523</v>
      </c>
      <c r="I137" s="592" t="s">
        <v>332</v>
      </c>
      <c r="J137" s="593" t="s">
        <v>381</v>
      </c>
      <c r="K137" s="594">
        <v>7.9646017699115043E-2</v>
      </c>
      <c r="L137" s="592" t="s">
        <v>2051</v>
      </c>
      <c r="M137" s="595">
        <v>2021</v>
      </c>
      <c r="N137" s="596">
        <v>112</v>
      </c>
      <c r="O137" s="603">
        <v>0.11607142857142858</v>
      </c>
      <c r="P137" s="598">
        <f t="shared" si="8"/>
        <v>13</v>
      </c>
      <c r="Q137" s="596">
        <v>12</v>
      </c>
      <c r="R137" s="599">
        <f t="shared" si="9"/>
        <v>0.92307692307692313</v>
      </c>
      <c r="S137" s="599">
        <f t="shared" si="10"/>
        <v>0.10714285714285714</v>
      </c>
      <c r="T137" s="600">
        <f t="shared" si="11"/>
        <v>1.45734126984127</v>
      </c>
      <c r="U137" s="601" t="s">
        <v>3030</v>
      </c>
    </row>
    <row r="138" spans="1:21" ht="12.75" x14ac:dyDescent="0.2">
      <c r="A138" s="591" t="s">
        <v>72</v>
      </c>
      <c r="B138" s="591" t="s">
        <v>754</v>
      </c>
      <c r="C138" s="592" t="s">
        <v>587</v>
      </c>
      <c r="D138" s="592" t="s">
        <v>297</v>
      </c>
      <c r="E138" s="592" t="s">
        <v>148</v>
      </c>
      <c r="F138" s="592" t="s">
        <v>524</v>
      </c>
      <c r="G138" s="591" t="s">
        <v>2018</v>
      </c>
      <c r="H138" s="591" t="s">
        <v>523</v>
      </c>
      <c r="I138" s="592" t="s">
        <v>332</v>
      </c>
      <c r="J138" s="593" t="s">
        <v>381</v>
      </c>
      <c r="K138" s="594">
        <v>0.14569536423841059</v>
      </c>
      <c r="L138" s="592" t="s">
        <v>2051</v>
      </c>
      <c r="M138" s="595">
        <v>2021</v>
      </c>
      <c r="N138" s="596">
        <v>146</v>
      </c>
      <c r="O138" s="603">
        <v>0.15068493150684931</v>
      </c>
      <c r="P138" s="598">
        <f t="shared" si="8"/>
        <v>22</v>
      </c>
      <c r="Q138" s="596">
        <v>17</v>
      </c>
      <c r="R138" s="599">
        <f t="shared" si="9"/>
        <v>0.77272727272727271</v>
      </c>
      <c r="S138" s="599">
        <f t="shared" si="10"/>
        <v>0.11643835616438356</v>
      </c>
      <c r="T138" s="600">
        <f t="shared" si="11"/>
        <v>1.0342465753424657</v>
      </c>
      <c r="U138" s="601" t="s">
        <v>3030</v>
      </c>
    </row>
    <row r="139" spans="1:21" ht="12.75" x14ac:dyDescent="0.2">
      <c r="A139" s="591" t="s">
        <v>72</v>
      </c>
      <c r="B139" s="591" t="s">
        <v>754</v>
      </c>
      <c r="C139" s="592" t="s">
        <v>587</v>
      </c>
      <c r="D139" s="592" t="s">
        <v>297</v>
      </c>
      <c r="E139" s="592" t="s">
        <v>148</v>
      </c>
      <c r="F139" s="592" t="s">
        <v>524</v>
      </c>
      <c r="G139" s="591" t="s">
        <v>2019</v>
      </c>
      <c r="H139" s="591" t="s">
        <v>523</v>
      </c>
      <c r="I139" s="592" t="s">
        <v>332</v>
      </c>
      <c r="J139" s="593" t="s">
        <v>381</v>
      </c>
      <c r="K139" s="594">
        <v>0.33333333333333331</v>
      </c>
      <c r="L139" s="592" t="s">
        <v>2051</v>
      </c>
      <c r="M139" s="595">
        <v>2021</v>
      </c>
      <c r="N139" s="596">
        <v>21</v>
      </c>
      <c r="O139" s="603">
        <v>0.2857142857142857</v>
      </c>
      <c r="P139" s="598">
        <f t="shared" si="8"/>
        <v>6</v>
      </c>
      <c r="Q139" s="596">
        <v>4</v>
      </c>
      <c r="R139" s="599">
        <f t="shared" si="9"/>
        <v>0.66666666666666663</v>
      </c>
      <c r="S139" s="599">
        <f t="shared" si="10"/>
        <v>0.19047619047619047</v>
      </c>
      <c r="T139" s="600">
        <f t="shared" si="11"/>
        <v>0.8571428571428571</v>
      </c>
      <c r="U139" s="601" t="s">
        <v>3030</v>
      </c>
    </row>
    <row r="140" spans="1:21" ht="12.75" x14ac:dyDescent="0.2">
      <c r="A140" s="591" t="s">
        <v>72</v>
      </c>
      <c r="B140" s="591" t="s">
        <v>754</v>
      </c>
      <c r="C140" s="592" t="s">
        <v>587</v>
      </c>
      <c r="D140" s="592" t="s">
        <v>297</v>
      </c>
      <c r="E140" s="592" t="s">
        <v>148</v>
      </c>
      <c r="F140" s="592" t="s">
        <v>524</v>
      </c>
      <c r="G140" s="591" t="s">
        <v>2020</v>
      </c>
      <c r="H140" s="591" t="s">
        <v>523</v>
      </c>
      <c r="I140" s="592" t="s">
        <v>332</v>
      </c>
      <c r="J140" s="593" t="s">
        <v>381</v>
      </c>
      <c r="K140" s="594">
        <v>0.23809523809523808</v>
      </c>
      <c r="L140" s="592" t="s">
        <v>2051</v>
      </c>
      <c r="M140" s="595">
        <v>2021</v>
      </c>
      <c r="N140" s="596">
        <v>18</v>
      </c>
      <c r="O140" s="603">
        <v>0.22222222222222221</v>
      </c>
      <c r="P140" s="598">
        <f t="shared" si="8"/>
        <v>4</v>
      </c>
      <c r="Q140" s="596">
        <v>3</v>
      </c>
      <c r="R140" s="599">
        <f t="shared" si="9"/>
        <v>0.75</v>
      </c>
      <c r="S140" s="599">
        <f t="shared" si="10"/>
        <v>0.16666666666666666</v>
      </c>
      <c r="T140" s="600">
        <f t="shared" si="11"/>
        <v>0.93333333333333335</v>
      </c>
      <c r="U140" s="601" t="s">
        <v>3030</v>
      </c>
    </row>
    <row r="141" spans="1:21" ht="12.75" x14ac:dyDescent="0.2">
      <c r="A141" s="591" t="s">
        <v>72</v>
      </c>
      <c r="B141" s="591" t="s">
        <v>754</v>
      </c>
      <c r="C141" s="592" t="s">
        <v>587</v>
      </c>
      <c r="D141" s="592" t="s">
        <v>297</v>
      </c>
      <c r="E141" s="592" t="s">
        <v>148</v>
      </c>
      <c r="F141" s="592" t="s">
        <v>524</v>
      </c>
      <c r="G141" s="591" t="s">
        <v>2021</v>
      </c>
      <c r="H141" s="591" t="s">
        <v>523</v>
      </c>
      <c r="I141" s="592" t="s">
        <v>332</v>
      </c>
      <c r="J141" s="593" t="s">
        <v>381</v>
      </c>
      <c r="K141" s="594">
        <v>0.11702127659574468</v>
      </c>
      <c r="L141" s="592" t="s">
        <v>2051</v>
      </c>
      <c r="M141" s="595">
        <v>2021</v>
      </c>
      <c r="N141" s="596">
        <v>94</v>
      </c>
      <c r="O141" s="603">
        <v>0.11702127659574468</v>
      </c>
      <c r="P141" s="598">
        <f t="shared" si="8"/>
        <v>11</v>
      </c>
      <c r="Q141" s="596">
        <v>10</v>
      </c>
      <c r="R141" s="599">
        <f t="shared" si="9"/>
        <v>0.90909090909090906</v>
      </c>
      <c r="S141" s="599">
        <f t="shared" si="10"/>
        <v>0.10638297872340426</v>
      </c>
      <c r="T141" s="600">
        <f t="shared" si="11"/>
        <v>1</v>
      </c>
      <c r="U141" s="606" t="s">
        <v>2051</v>
      </c>
    </row>
    <row r="142" spans="1:21" ht="12.75" x14ac:dyDescent="0.2">
      <c r="A142" s="591" t="s">
        <v>72</v>
      </c>
      <c r="B142" s="591" t="s">
        <v>754</v>
      </c>
      <c r="C142" s="591" t="s">
        <v>587</v>
      </c>
      <c r="D142" s="591" t="s">
        <v>303</v>
      </c>
      <c r="E142" s="591" t="s">
        <v>148</v>
      </c>
      <c r="F142" s="592" t="s">
        <v>524</v>
      </c>
      <c r="G142" s="591" t="s">
        <v>2002</v>
      </c>
      <c r="H142" s="591" t="s">
        <v>523</v>
      </c>
      <c r="I142" s="592" t="s">
        <v>332</v>
      </c>
      <c r="J142" s="593" t="s">
        <v>381</v>
      </c>
      <c r="K142" s="594">
        <v>0.375</v>
      </c>
      <c r="L142" s="591" t="s">
        <v>2051</v>
      </c>
      <c r="M142" s="595">
        <v>2021</v>
      </c>
      <c r="N142" s="596">
        <v>11</v>
      </c>
      <c r="O142" s="603">
        <v>0.27272727272727271</v>
      </c>
      <c r="P142" s="598">
        <f t="shared" si="8"/>
        <v>3</v>
      </c>
      <c r="Q142" s="596">
        <v>2</v>
      </c>
      <c r="R142" s="599">
        <f t="shared" si="9"/>
        <v>0.66666666666666663</v>
      </c>
      <c r="S142" s="599">
        <f t="shared" si="10"/>
        <v>0.18181818181818182</v>
      </c>
      <c r="T142" s="600">
        <f t="shared" si="11"/>
        <v>0.72727272727272718</v>
      </c>
      <c r="U142" s="601" t="s">
        <v>3030</v>
      </c>
    </row>
    <row r="143" spans="1:21" ht="12.75" x14ac:dyDescent="0.2">
      <c r="A143" s="591" t="s">
        <v>72</v>
      </c>
      <c r="B143" s="591" t="s">
        <v>754</v>
      </c>
      <c r="C143" s="592" t="s">
        <v>587</v>
      </c>
      <c r="D143" s="592" t="s">
        <v>297</v>
      </c>
      <c r="E143" s="592" t="s">
        <v>148</v>
      </c>
      <c r="F143" s="592" t="s">
        <v>524</v>
      </c>
      <c r="G143" s="591" t="s">
        <v>2022</v>
      </c>
      <c r="H143" s="591" t="s">
        <v>523</v>
      </c>
      <c r="I143" s="592" t="s">
        <v>332</v>
      </c>
      <c r="J143" s="593" t="s">
        <v>381</v>
      </c>
      <c r="K143" s="594">
        <v>0.23232323232323232</v>
      </c>
      <c r="L143" s="592" t="s">
        <v>2051</v>
      </c>
      <c r="M143" s="595">
        <v>2021</v>
      </c>
      <c r="N143" s="596">
        <v>99</v>
      </c>
      <c r="O143" s="603">
        <v>0.20202020202020202</v>
      </c>
      <c r="P143" s="598">
        <f t="shared" si="8"/>
        <v>20</v>
      </c>
      <c r="Q143" s="596">
        <v>14</v>
      </c>
      <c r="R143" s="599">
        <f t="shared" si="9"/>
        <v>0.7</v>
      </c>
      <c r="S143" s="599">
        <f t="shared" si="10"/>
        <v>0.14141414141414141</v>
      </c>
      <c r="T143" s="600">
        <f t="shared" si="11"/>
        <v>0.86956521739130432</v>
      </c>
      <c r="U143" s="601" t="s">
        <v>3030</v>
      </c>
    </row>
    <row r="144" spans="1:21" ht="12.75" x14ac:dyDescent="0.2">
      <c r="A144" s="591" t="s">
        <v>72</v>
      </c>
      <c r="B144" s="591" t="s">
        <v>754</v>
      </c>
      <c r="C144" s="592" t="s">
        <v>587</v>
      </c>
      <c r="D144" s="592" t="s">
        <v>297</v>
      </c>
      <c r="E144" s="592" t="s">
        <v>148</v>
      </c>
      <c r="F144" s="592" t="s">
        <v>524</v>
      </c>
      <c r="G144" s="591" t="s">
        <v>2023</v>
      </c>
      <c r="H144" s="591" t="s">
        <v>523</v>
      </c>
      <c r="I144" s="592" t="s">
        <v>332</v>
      </c>
      <c r="J144" s="593" t="s">
        <v>381</v>
      </c>
      <c r="K144" s="594">
        <v>0.51315789473684215</v>
      </c>
      <c r="L144" s="592" t="s">
        <v>2051</v>
      </c>
      <c r="M144" s="595">
        <v>2021</v>
      </c>
      <c r="N144" s="596">
        <v>79</v>
      </c>
      <c r="O144" s="603">
        <v>0.46835443037974683</v>
      </c>
      <c r="P144" s="598">
        <f t="shared" si="8"/>
        <v>37</v>
      </c>
      <c r="Q144" s="596">
        <v>34</v>
      </c>
      <c r="R144" s="599">
        <f t="shared" si="9"/>
        <v>0.91891891891891897</v>
      </c>
      <c r="S144" s="599">
        <f t="shared" si="10"/>
        <v>0.43037974683544306</v>
      </c>
      <c r="T144" s="600">
        <f t="shared" si="11"/>
        <v>0.91269068484258353</v>
      </c>
      <c r="U144" s="601" t="s">
        <v>3030</v>
      </c>
    </row>
    <row r="145" spans="1:21" ht="12.75" x14ac:dyDescent="0.2">
      <c r="A145" s="591" t="s">
        <v>72</v>
      </c>
      <c r="B145" s="591" t="s">
        <v>754</v>
      </c>
      <c r="C145" s="592" t="s">
        <v>587</v>
      </c>
      <c r="D145" s="592" t="s">
        <v>297</v>
      </c>
      <c r="E145" s="592" t="s">
        <v>148</v>
      </c>
      <c r="F145" s="592" t="s">
        <v>524</v>
      </c>
      <c r="G145" s="591" t="s">
        <v>2024</v>
      </c>
      <c r="H145" s="591" t="s">
        <v>523</v>
      </c>
      <c r="I145" s="592" t="s">
        <v>332</v>
      </c>
      <c r="J145" s="593" t="s">
        <v>381</v>
      </c>
      <c r="K145" s="594">
        <v>4.9323017408123788E-2</v>
      </c>
      <c r="L145" s="592" t="s">
        <v>2051</v>
      </c>
      <c r="M145" s="595">
        <v>2021</v>
      </c>
      <c r="N145" s="596">
        <v>2128</v>
      </c>
      <c r="O145" s="603">
        <v>7.6597744360902262E-2</v>
      </c>
      <c r="P145" s="598">
        <f t="shared" si="8"/>
        <v>163</v>
      </c>
      <c r="Q145" s="596">
        <v>125</v>
      </c>
      <c r="R145" s="599">
        <f t="shared" si="9"/>
        <v>0.76687116564417179</v>
      </c>
      <c r="S145" s="599">
        <f t="shared" si="10"/>
        <v>5.8740601503759399E-2</v>
      </c>
      <c r="T145" s="600">
        <f t="shared" si="11"/>
        <v>1.552981719003391</v>
      </c>
      <c r="U145" s="601" t="s">
        <v>3030</v>
      </c>
    </row>
    <row r="146" spans="1:21" ht="12.75" x14ac:dyDescent="0.2">
      <c r="A146" s="591" t="s">
        <v>72</v>
      </c>
      <c r="B146" s="591" t="s">
        <v>754</v>
      </c>
      <c r="C146" s="591" t="s">
        <v>587</v>
      </c>
      <c r="D146" s="591" t="s">
        <v>303</v>
      </c>
      <c r="E146" s="591" t="s">
        <v>148</v>
      </c>
      <c r="F146" s="592" t="s">
        <v>524</v>
      </c>
      <c r="G146" s="591" t="s">
        <v>2004</v>
      </c>
      <c r="H146" s="591" t="s">
        <v>523</v>
      </c>
      <c r="I146" s="592" t="s">
        <v>332</v>
      </c>
      <c r="J146" s="593" t="s">
        <v>381</v>
      </c>
      <c r="K146" s="594">
        <v>5.5813953488372092E-2</v>
      </c>
      <c r="L146" s="591" t="s">
        <v>2051</v>
      </c>
      <c r="M146" s="595">
        <v>2021</v>
      </c>
      <c r="N146" s="596">
        <v>446</v>
      </c>
      <c r="O146" s="603">
        <v>0.10089686098654709</v>
      </c>
      <c r="P146" s="598">
        <f t="shared" si="8"/>
        <v>45</v>
      </c>
      <c r="Q146" s="596">
        <v>31</v>
      </c>
      <c r="R146" s="599">
        <f t="shared" si="9"/>
        <v>0.68888888888888888</v>
      </c>
      <c r="S146" s="599">
        <f t="shared" si="10"/>
        <v>6.9506726457399109E-2</v>
      </c>
      <c r="T146" s="600">
        <f t="shared" si="11"/>
        <v>1.8077354260089686</v>
      </c>
      <c r="U146" s="601" t="s">
        <v>3030</v>
      </c>
    </row>
    <row r="147" spans="1:21" ht="12.75" x14ac:dyDescent="0.2">
      <c r="A147" s="591" t="s">
        <v>72</v>
      </c>
      <c r="B147" s="591" t="s">
        <v>754</v>
      </c>
      <c r="C147" s="592" t="s">
        <v>587</v>
      </c>
      <c r="D147" s="592" t="s">
        <v>297</v>
      </c>
      <c r="E147" s="592" t="s">
        <v>148</v>
      </c>
      <c r="F147" s="592" t="s">
        <v>524</v>
      </c>
      <c r="G147" s="591" t="s">
        <v>2025</v>
      </c>
      <c r="H147" s="591" t="s">
        <v>523</v>
      </c>
      <c r="I147" s="592" t="s">
        <v>332</v>
      </c>
      <c r="J147" s="593" t="s">
        <v>381</v>
      </c>
      <c r="K147" s="594">
        <v>9.2307692307692313E-2</v>
      </c>
      <c r="L147" s="592" t="s">
        <v>2051</v>
      </c>
      <c r="M147" s="595">
        <v>2021</v>
      </c>
      <c r="N147" s="596">
        <v>58</v>
      </c>
      <c r="O147" s="603">
        <v>0.13793103448275862</v>
      </c>
      <c r="P147" s="598">
        <f t="shared" si="8"/>
        <v>8</v>
      </c>
      <c r="Q147" s="596">
        <v>8</v>
      </c>
      <c r="R147" s="599">
        <f t="shared" si="9"/>
        <v>1</v>
      </c>
      <c r="S147" s="599">
        <f t="shared" si="10"/>
        <v>0.13793103448275862</v>
      </c>
      <c r="T147" s="600">
        <f t="shared" si="11"/>
        <v>1.4942528735632183</v>
      </c>
      <c r="U147" s="601" t="s">
        <v>3030</v>
      </c>
    </row>
    <row r="148" spans="1:21" ht="12.75" x14ac:dyDescent="0.2">
      <c r="A148" s="591" t="s">
        <v>72</v>
      </c>
      <c r="B148" s="591" t="s">
        <v>754</v>
      </c>
      <c r="C148" s="592" t="s">
        <v>587</v>
      </c>
      <c r="D148" s="592" t="s">
        <v>297</v>
      </c>
      <c r="E148" s="592" t="s">
        <v>148</v>
      </c>
      <c r="F148" s="592" t="s">
        <v>524</v>
      </c>
      <c r="G148" s="591" t="s">
        <v>2026</v>
      </c>
      <c r="H148" s="591" t="s">
        <v>523</v>
      </c>
      <c r="I148" s="592" t="s">
        <v>332</v>
      </c>
      <c r="J148" s="593" t="s">
        <v>381</v>
      </c>
      <c r="K148" s="594">
        <v>0.15384615384615385</v>
      </c>
      <c r="L148" s="592" t="s">
        <v>2051</v>
      </c>
      <c r="M148" s="595">
        <v>2021</v>
      </c>
      <c r="N148" s="596">
        <v>27</v>
      </c>
      <c r="O148" s="603">
        <v>0.22222222222222221</v>
      </c>
      <c r="P148" s="598">
        <f t="shared" si="8"/>
        <v>6</v>
      </c>
      <c r="Q148" s="596">
        <v>5</v>
      </c>
      <c r="R148" s="599">
        <f t="shared" si="9"/>
        <v>0.83333333333333337</v>
      </c>
      <c r="S148" s="599">
        <f t="shared" si="10"/>
        <v>0.18518518518518517</v>
      </c>
      <c r="T148" s="600">
        <f t="shared" si="11"/>
        <v>1.4444444444444442</v>
      </c>
      <c r="U148" s="601" t="s">
        <v>3030</v>
      </c>
    </row>
    <row r="149" spans="1:21" ht="12.75" x14ac:dyDescent="0.2">
      <c r="A149" s="591" t="s">
        <v>72</v>
      </c>
      <c r="B149" s="591" t="s">
        <v>754</v>
      </c>
      <c r="C149" s="592" t="s">
        <v>587</v>
      </c>
      <c r="D149" s="592" t="s">
        <v>303</v>
      </c>
      <c r="E149" s="592" t="s">
        <v>148</v>
      </c>
      <c r="F149" s="592" t="s">
        <v>524</v>
      </c>
      <c r="G149" s="591" t="s">
        <v>2005</v>
      </c>
      <c r="H149" s="591" t="s">
        <v>523</v>
      </c>
      <c r="I149" s="592" t="s">
        <v>332</v>
      </c>
      <c r="J149" s="593" t="s">
        <v>381</v>
      </c>
      <c r="K149" s="594">
        <v>6.5217391304347824E-2</v>
      </c>
      <c r="L149" s="592" t="s">
        <v>2051</v>
      </c>
      <c r="M149" s="595">
        <v>2021</v>
      </c>
      <c r="N149" s="596">
        <v>45</v>
      </c>
      <c r="O149" s="603">
        <v>0.1111111111111111</v>
      </c>
      <c r="P149" s="598">
        <f t="shared" si="8"/>
        <v>5</v>
      </c>
      <c r="Q149" s="596">
        <v>3</v>
      </c>
      <c r="R149" s="599">
        <f t="shared" si="9"/>
        <v>0.6</v>
      </c>
      <c r="S149" s="599">
        <f t="shared" si="10"/>
        <v>6.6666666666666666E-2</v>
      </c>
      <c r="T149" s="600">
        <f t="shared" si="11"/>
        <v>1.7037037037037037</v>
      </c>
      <c r="U149" s="601" t="s">
        <v>3030</v>
      </c>
    </row>
    <row r="150" spans="1:21" ht="12.75" x14ac:dyDescent="0.2">
      <c r="A150" s="591" t="s">
        <v>72</v>
      </c>
      <c r="B150" s="591" t="s">
        <v>754</v>
      </c>
      <c r="C150" s="592" t="s">
        <v>587</v>
      </c>
      <c r="D150" s="592" t="s">
        <v>297</v>
      </c>
      <c r="E150" s="592" t="s">
        <v>148</v>
      </c>
      <c r="F150" s="592" t="s">
        <v>524</v>
      </c>
      <c r="G150" s="591" t="s">
        <v>2005</v>
      </c>
      <c r="H150" s="591" t="s">
        <v>523</v>
      </c>
      <c r="I150" s="592" t="s">
        <v>332</v>
      </c>
      <c r="J150" s="593" t="s">
        <v>381</v>
      </c>
      <c r="K150" s="594">
        <v>9.3333333333333338E-2</v>
      </c>
      <c r="L150" s="592" t="s">
        <v>2051</v>
      </c>
      <c r="M150" s="595">
        <v>2021</v>
      </c>
      <c r="N150" s="596">
        <v>77</v>
      </c>
      <c r="O150" s="603">
        <v>0.12987012987012986</v>
      </c>
      <c r="P150" s="598">
        <f t="shared" si="8"/>
        <v>10</v>
      </c>
      <c r="Q150" s="596">
        <v>7</v>
      </c>
      <c r="R150" s="599">
        <f t="shared" si="9"/>
        <v>0.7</v>
      </c>
      <c r="S150" s="599">
        <f t="shared" si="10"/>
        <v>9.0909090909090912E-2</v>
      </c>
      <c r="T150" s="600">
        <f t="shared" si="11"/>
        <v>1.3914656771799627</v>
      </c>
      <c r="U150" s="601" t="s">
        <v>3030</v>
      </c>
    </row>
    <row r="151" spans="1:21" ht="12.75" x14ac:dyDescent="0.2">
      <c r="A151" s="591" t="s">
        <v>72</v>
      </c>
      <c r="B151" s="591" t="s">
        <v>754</v>
      </c>
      <c r="C151" s="592" t="s">
        <v>587</v>
      </c>
      <c r="D151" s="592" t="s">
        <v>303</v>
      </c>
      <c r="E151" s="592" t="s">
        <v>148</v>
      </c>
      <c r="F151" s="592" t="s">
        <v>524</v>
      </c>
      <c r="G151" s="591" t="s">
        <v>2006</v>
      </c>
      <c r="H151" s="591" t="s">
        <v>523</v>
      </c>
      <c r="I151" s="592" t="s">
        <v>332</v>
      </c>
      <c r="J151" s="593" t="s">
        <v>381</v>
      </c>
      <c r="K151" s="594">
        <v>0.10526315789473684</v>
      </c>
      <c r="L151" s="592" t="s">
        <v>2051</v>
      </c>
      <c r="M151" s="595">
        <v>2021</v>
      </c>
      <c r="N151" s="596">
        <v>34</v>
      </c>
      <c r="O151" s="603">
        <v>8.8235294117647065E-2</v>
      </c>
      <c r="P151" s="598">
        <f t="shared" si="8"/>
        <v>3</v>
      </c>
      <c r="Q151" s="596">
        <v>2</v>
      </c>
      <c r="R151" s="599">
        <f t="shared" si="9"/>
        <v>0.66666666666666663</v>
      </c>
      <c r="S151" s="599">
        <f t="shared" si="10"/>
        <v>5.8823529411764705E-2</v>
      </c>
      <c r="T151" s="600">
        <f t="shared" si="11"/>
        <v>0.83823529411764719</v>
      </c>
      <c r="U151" s="601" t="s">
        <v>3030</v>
      </c>
    </row>
    <row r="152" spans="1:21" ht="12.75" x14ac:dyDescent="0.2">
      <c r="A152" s="591" t="s">
        <v>72</v>
      </c>
      <c r="B152" s="591" t="s">
        <v>754</v>
      </c>
      <c r="C152" s="592" t="s">
        <v>587</v>
      </c>
      <c r="D152" s="592" t="s">
        <v>297</v>
      </c>
      <c r="E152" s="592" t="s">
        <v>148</v>
      </c>
      <c r="F152" s="592" t="s">
        <v>524</v>
      </c>
      <c r="G152" s="591" t="s">
        <v>2006</v>
      </c>
      <c r="H152" s="591" t="s">
        <v>523</v>
      </c>
      <c r="I152" s="592" t="s">
        <v>332</v>
      </c>
      <c r="J152" s="593" t="s">
        <v>381</v>
      </c>
      <c r="K152" s="594">
        <v>0.18055555555555555</v>
      </c>
      <c r="L152" s="592" t="s">
        <v>2051</v>
      </c>
      <c r="M152" s="595">
        <v>2021</v>
      </c>
      <c r="N152" s="596">
        <v>77</v>
      </c>
      <c r="O152" s="603">
        <v>0.19480519480519484</v>
      </c>
      <c r="P152" s="598">
        <f t="shared" si="8"/>
        <v>15</v>
      </c>
      <c r="Q152" s="596">
        <v>13</v>
      </c>
      <c r="R152" s="599">
        <f t="shared" si="9"/>
        <v>0.8666666666666667</v>
      </c>
      <c r="S152" s="599">
        <f t="shared" si="10"/>
        <v>0.16883116883116883</v>
      </c>
      <c r="T152" s="600">
        <f t="shared" si="11"/>
        <v>1.0789210789210792</v>
      </c>
      <c r="U152" s="601" t="s">
        <v>3030</v>
      </c>
    </row>
    <row r="153" spans="1:21" ht="12.75" x14ac:dyDescent="0.2">
      <c r="A153" s="591" t="s">
        <v>72</v>
      </c>
      <c r="B153" s="591" t="s">
        <v>754</v>
      </c>
      <c r="C153" s="592" t="s">
        <v>587</v>
      </c>
      <c r="D153" s="592" t="s">
        <v>305</v>
      </c>
      <c r="E153" s="592" t="s">
        <v>148</v>
      </c>
      <c r="F153" s="592" t="s">
        <v>524</v>
      </c>
      <c r="G153" s="591" t="s">
        <v>2009</v>
      </c>
      <c r="H153" s="591" t="s">
        <v>523</v>
      </c>
      <c r="I153" s="592" t="s">
        <v>332</v>
      </c>
      <c r="J153" s="593" t="s">
        <v>381</v>
      </c>
      <c r="K153" s="594">
        <v>0.25</v>
      </c>
      <c r="L153" s="592" t="s">
        <v>2051</v>
      </c>
      <c r="M153" s="595">
        <v>2021</v>
      </c>
      <c r="N153" s="596">
        <v>21</v>
      </c>
      <c r="O153" s="603">
        <v>0.2857142857142857</v>
      </c>
      <c r="P153" s="598">
        <f t="shared" si="8"/>
        <v>6</v>
      </c>
      <c r="Q153" s="596">
        <v>6</v>
      </c>
      <c r="R153" s="599">
        <f t="shared" si="9"/>
        <v>1</v>
      </c>
      <c r="S153" s="599">
        <f t="shared" si="10"/>
        <v>0.2857142857142857</v>
      </c>
      <c r="T153" s="600">
        <f t="shared" si="11"/>
        <v>1.1428571428571428</v>
      </c>
      <c r="U153" s="601" t="s">
        <v>3030</v>
      </c>
    </row>
    <row r="154" spans="1:21" ht="12.75" x14ac:dyDescent="0.2">
      <c r="A154" s="591" t="s">
        <v>72</v>
      </c>
      <c r="B154" s="591" t="s">
        <v>754</v>
      </c>
      <c r="C154" s="592" t="s">
        <v>587</v>
      </c>
      <c r="D154" s="592" t="s">
        <v>297</v>
      </c>
      <c r="E154" s="592" t="s">
        <v>148</v>
      </c>
      <c r="F154" s="592" t="s">
        <v>524</v>
      </c>
      <c r="G154" s="591" t="s">
        <v>2027</v>
      </c>
      <c r="H154" s="591" t="s">
        <v>523</v>
      </c>
      <c r="I154" s="592" t="s">
        <v>332</v>
      </c>
      <c r="J154" s="593" t="s">
        <v>381</v>
      </c>
      <c r="K154" s="594">
        <v>0.29032258064516131</v>
      </c>
      <c r="L154" s="592" t="s">
        <v>2051</v>
      </c>
      <c r="M154" s="595">
        <v>2021</v>
      </c>
      <c r="N154" s="596">
        <v>32</v>
      </c>
      <c r="O154" s="603">
        <v>0.3125</v>
      </c>
      <c r="P154" s="598">
        <f t="shared" si="8"/>
        <v>10</v>
      </c>
      <c r="Q154" s="596">
        <v>9</v>
      </c>
      <c r="R154" s="599">
        <f t="shared" si="9"/>
        <v>0.9</v>
      </c>
      <c r="S154" s="599">
        <f t="shared" si="10"/>
        <v>0.28125</v>
      </c>
      <c r="T154" s="600">
        <f t="shared" si="11"/>
        <v>1.0763888888888888</v>
      </c>
      <c r="U154" s="601" t="s">
        <v>3030</v>
      </c>
    </row>
    <row r="155" spans="1:21" ht="12.75" x14ac:dyDescent="0.2">
      <c r="A155" s="591" t="s">
        <v>72</v>
      </c>
      <c r="B155" s="591" t="s">
        <v>754</v>
      </c>
      <c r="C155" s="592" t="s">
        <v>587</v>
      </c>
      <c r="D155" s="592" t="s">
        <v>297</v>
      </c>
      <c r="E155" s="592" t="s">
        <v>148</v>
      </c>
      <c r="F155" s="592" t="s">
        <v>524</v>
      </c>
      <c r="G155" s="591" t="s">
        <v>2028</v>
      </c>
      <c r="H155" s="591" t="s">
        <v>523</v>
      </c>
      <c r="I155" s="592" t="s">
        <v>332</v>
      </c>
      <c r="J155" s="593" t="s">
        <v>381</v>
      </c>
      <c r="K155" s="594">
        <v>0.29629629629629628</v>
      </c>
      <c r="L155" s="592" t="s">
        <v>2051</v>
      </c>
      <c r="M155" s="595">
        <v>2021</v>
      </c>
      <c r="N155" s="596">
        <v>24</v>
      </c>
      <c r="O155" s="603">
        <v>0.45833333333333326</v>
      </c>
      <c r="P155" s="598">
        <f t="shared" si="8"/>
        <v>11</v>
      </c>
      <c r="Q155" s="596">
        <v>8</v>
      </c>
      <c r="R155" s="599">
        <f t="shared" si="9"/>
        <v>0.72727272727272729</v>
      </c>
      <c r="S155" s="599">
        <f t="shared" si="10"/>
        <v>0.33333333333333331</v>
      </c>
      <c r="T155" s="600">
        <f t="shared" si="11"/>
        <v>1.5468749999999998</v>
      </c>
      <c r="U155" s="601" t="s">
        <v>3030</v>
      </c>
    </row>
    <row r="156" spans="1:21" ht="12.75" x14ac:dyDescent="0.2">
      <c r="A156" s="591" t="s">
        <v>72</v>
      </c>
      <c r="B156" s="591" t="s">
        <v>754</v>
      </c>
      <c r="C156" s="592" t="s">
        <v>587</v>
      </c>
      <c r="D156" s="592" t="s">
        <v>303</v>
      </c>
      <c r="E156" s="592" t="s">
        <v>148</v>
      </c>
      <c r="F156" s="592" t="s">
        <v>524</v>
      </c>
      <c r="G156" s="591" t="s">
        <v>2007</v>
      </c>
      <c r="H156" s="591" t="s">
        <v>523</v>
      </c>
      <c r="I156" s="592" t="s">
        <v>332</v>
      </c>
      <c r="J156" s="593" t="s">
        <v>381</v>
      </c>
      <c r="K156" s="594">
        <v>0.48</v>
      </c>
      <c r="L156" s="592" t="s">
        <v>2051</v>
      </c>
      <c r="M156" s="595">
        <v>2021</v>
      </c>
      <c r="N156" s="596">
        <v>22</v>
      </c>
      <c r="O156" s="603">
        <v>0.45454545454545453</v>
      </c>
      <c r="P156" s="598">
        <f t="shared" si="8"/>
        <v>10</v>
      </c>
      <c r="Q156" s="596">
        <v>8</v>
      </c>
      <c r="R156" s="599">
        <f t="shared" si="9"/>
        <v>0.8</v>
      </c>
      <c r="S156" s="599">
        <f t="shared" si="10"/>
        <v>0.36363636363636365</v>
      </c>
      <c r="T156" s="600">
        <f t="shared" si="11"/>
        <v>0.94696969696969702</v>
      </c>
      <c r="U156" s="601" t="s">
        <v>3030</v>
      </c>
    </row>
    <row r="157" spans="1:21" ht="12.75" x14ac:dyDescent="0.2">
      <c r="A157" s="591" t="s">
        <v>72</v>
      </c>
      <c r="B157" s="591" t="s">
        <v>754</v>
      </c>
      <c r="C157" s="592" t="s">
        <v>587</v>
      </c>
      <c r="D157" s="592" t="s">
        <v>297</v>
      </c>
      <c r="E157" s="592" t="s">
        <v>148</v>
      </c>
      <c r="F157" s="592" t="s">
        <v>524</v>
      </c>
      <c r="G157" s="591" t="s">
        <v>2007</v>
      </c>
      <c r="H157" s="591" t="s">
        <v>523</v>
      </c>
      <c r="I157" s="592" t="s">
        <v>332</v>
      </c>
      <c r="J157" s="593" t="s">
        <v>381</v>
      </c>
      <c r="K157" s="594">
        <v>0.58064516129032262</v>
      </c>
      <c r="L157" s="592" t="s">
        <v>2266</v>
      </c>
      <c r="M157" s="595">
        <v>2021</v>
      </c>
      <c r="N157" s="596">
        <v>30</v>
      </c>
      <c r="O157" s="603">
        <v>0.53333333333333333</v>
      </c>
      <c r="P157" s="598">
        <f t="shared" si="8"/>
        <v>16</v>
      </c>
      <c r="Q157" s="596">
        <v>12</v>
      </c>
      <c r="R157" s="599">
        <f t="shared" si="9"/>
        <v>0.75</v>
      </c>
      <c r="S157" s="599">
        <f t="shared" si="10"/>
        <v>0.4</v>
      </c>
      <c r="T157" s="600">
        <f t="shared" si="11"/>
        <v>0.9185185185185184</v>
      </c>
      <c r="U157" s="601" t="s">
        <v>3031</v>
      </c>
    </row>
    <row r="158" spans="1:21" ht="12.75" x14ac:dyDescent="0.2">
      <c r="A158" s="591" t="s">
        <v>72</v>
      </c>
      <c r="B158" s="591" t="s">
        <v>754</v>
      </c>
      <c r="C158" s="592" t="s">
        <v>587</v>
      </c>
      <c r="D158" s="592" t="s">
        <v>297</v>
      </c>
      <c r="E158" s="592" t="s">
        <v>148</v>
      </c>
      <c r="F158" s="592" t="s">
        <v>524</v>
      </c>
      <c r="G158" s="591" t="s">
        <v>2029</v>
      </c>
      <c r="H158" s="591" t="s">
        <v>523</v>
      </c>
      <c r="I158" s="592" t="s">
        <v>332</v>
      </c>
      <c r="J158" s="593" t="s">
        <v>381</v>
      </c>
      <c r="K158" s="594">
        <v>0.71186440677966101</v>
      </c>
      <c r="L158" s="592" t="s">
        <v>2051</v>
      </c>
      <c r="M158" s="595">
        <v>2021</v>
      </c>
      <c r="N158" s="596">
        <v>59</v>
      </c>
      <c r="O158" s="603">
        <v>0.55932203389830504</v>
      </c>
      <c r="P158" s="598">
        <f t="shared" si="8"/>
        <v>33</v>
      </c>
      <c r="Q158" s="596">
        <v>33</v>
      </c>
      <c r="R158" s="599">
        <f t="shared" si="9"/>
        <v>1</v>
      </c>
      <c r="S158" s="599">
        <f t="shared" si="10"/>
        <v>0.55932203389830504</v>
      </c>
      <c r="T158" s="600">
        <f t="shared" si="11"/>
        <v>0.7857142857142857</v>
      </c>
      <c r="U158" s="601" t="s">
        <v>3030</v>
      </c>
    </row>
    <row r="159" spans="1:21" ht="12.75" x14ac:dyDescent="0.2">
      <c r="A159" s="591" t="s">
        <v>72</v>
      </c>
      <c r="B159" s="591" t="s">
        <v>754</v>
      </c>
      <c r="C159" s="592" t="s">
        <v>587</v>
      </c>
      <c r="D159" s="592" t="s">
        <v>297</v>
      </c>
      <c r="E159" s="592" t="s">
        <v>148</v>
      </c>
      <c r="F159" s="592" t="s">
        <v>524</v>
      </c>
      <c r="G159" s="591" t="s">
        <v>2030</v>
      </c>
      <c r="H159" s="591" t="s">
        <v>523</v>
      </c>
      <c r="I159" s="592" t="s">
        <v>332</v>
      </c>
      <c r="J159" s="593" t="s">
        <v>381</v>
      </c>
      <c r="K159" s="594">
        <v>0.14285714285714285</v>
      </c>
      <c r="L159" s="592" t="s">
        <v>2051</v>
      </c>
      <c r="M159" s="595">
        <v>2021</v>
      </c>
      <c r="N159" s="596">
        <v>46</v>
      </c>
      <c r="O159" s="603">
        <v>0.15217391304347827</v>
      </c>
      <c r="P159" s="598">
        <f t="shared" si="8"/>
        <v>7</v>
      </c>
      <c r="Q159" s="596">
        <v>6</v>
      </c>
      <c r="R159" s="599">
        <f t="shared" si="9"/>
        <v>0.8571428571428571</v>
      </c>
      <c r="S159" s="599">
        <f t="shared" si="10"/>
        <v>0.13043478260869565</v>
      </c>
      <c r="T159" s="600">
        <f t="shared" si="11"/>
        <v>1.0652173913043479</v>
      </c>
      <c r="U159" s="601" t="s">
        <v>3030</v>
      </c>
    </row>
    <row r="160" spans="1:21" ht="12.75" x14ac:dyDescent="0.2">
      <c r="A160" s="591" t="s">
        <v>72</v>
      </c>
      <c r="B160" s="591" t="s">
        <v>754</v>
      </c>
      <c r="C160" s="592" t="s">
        <v>587</v>
      </c>
      <c r="D160" s="592" t="s">
        <v>303</v>
      </c>
      <c r="E160" s="592" t="s">
        <v>148</v>
      </c>
      <c r="F160" s="592" t="s">
        <v>524</v>
      </c>
      <c r="G160" s="591" t="s">
        <v>2008</v>
      </c>
      <c r="H160" s="591" t="s">
        <v>523</v>
      </c>
      <c r="I160" s="592" t="s">
        <v>332</v>
      </c>
      <c r="J160" s="593" t="s">
        <v>381</v>
      </c>
      <c r="K160" s="594">
        <v>0.23076923076923078</v>
      </c>
      <c r="L160" s="592" t="s">
        <v>2051</v>
      </c>
      <c r="M160" s="595">
        <v>2021</v>
      </c>
      <c r="N160" s="596">
        <v>13</v>
      </c>
      <c r="O160" s="603">
        <v>0.23076923076923075</v>
      </c>
      <c r="P160" s="598">
        <f t="shared" si="8"/>
        <v>3</v>
      </c>
      <c r="Q160" s="596">
        <v>3</v>
      </c>
      <c r="R160" s="599">
        <f t="shared" si="9"/>
        <v>1</v>
      </c>
      <c r="S160" s="599">
        <f t="shared" si="10"/>
        <v>0.23076923076923078</v>
      </c>
      <c r="T160" s="600">
        <f t="shared" si="11"/>
        <v>0.99999999999999989</v>
      </c>
      <c r="U160" s="606" t="s">
        <v>2051</v>
      </c>
    </row>
    <row r="161" spans="1:21" ht="12.75" x14ac:dyDescent="0.2">
      <c r="A161" s="591" t="s">
        <v>72</v>
      </c>
      <c r="B161" s="591" t="s">
        <v>754</v>
      </c>
      <c r="C161" s="592" t="s">
        <v>587</v>
      </c>
      <c r="D161" s="592" t="s">
        <v>297</v>
      </c>
      <c r="E161" s="592" t="s">
        <v>148</v>
      </c>
      <c r="F161" s="592" t="s">
        <v>524</v>
      </c>
      <c r="G161" s="591" t="s">
        <v>2031</v>
      </c>
      <c r="H161" s="591" t="s">
        <v>523</v>
      </c>
      <c r="I161" s="592" t="s">
        <v>332</v>
      </c>
      <c r="J161" s="593" t="s">
        <v>381</v>
      </c>
      <c r="K161" s="594">
        <v>0.18181818181818182</v>
      </c>
      <c r="L161" s="592" t="s">
        <v>2051</v>
      </c>
      <c r="M161" s="595">
        <v>2021</v>
      </c>
      <c r="N161" s="596">
        <v>42</v>
      </c>
      <c r="O161" s="603">
        <v>0.14285714285714285</v>
      </c>
      <c r="P161" s="598">
        <f t="shared" si="8"/>
        <v>6</v>
      </c>
      <c r="Q161" s="596">
        <v>5</v>
      </c>
      <c r="R161" s="599">
        <f t="shared" si="9"/>
        <v>0.83333333333333337</v>
      </c>
      <c r="S161" s="599">
        <f t="shared" si="10"/>
        <v>0.11904761904761904</v>
      </c>
      <c r="T161" s="600">
        <f t="shared" si="11"/>
        <v>0.7857142857142857</v>
      </c>
      <c r="U161" s="601" t="s">
        <v>3030</v>
      </c>
    </row>
    <row r="162" spans="1:21" ht="12.75" x14ac:dyDescent="0.2">
      <c r="A162" s="591" t="s">
        <v>72</v>
      </c>
      <c r="B162" s="591" t="s">
        <v>754</v>
      </c>
      <c r="C162" s="592" t="s">
        <v>588</v>
      </c>
      <c r="D162" s="592" t="s">
        <v>297</v>
      </c>
      <c r="E162" s="592" t="s">
        <v>148</v>
      </c>
      <c r="F162" s="592" t="s">
        <v>524</v>
      </c>
      <c r="G162" s="591" t="s">
        <v>2036</v>
      </c>
      <c r="H162" s="591" t="s">
        <v>523</v>
      </c>
      <c r="I162" s="592" t="s">
        <v>332</v>
      </c>
      <c r="J162" s="593" t="s">
        <v>381</v>
      </c>
      <c r="K162" s="594">
        <v>0.11971830985915492</v>
      </c>
      <c r="L162" s="592"/>
      <c r="M162" s="595">
        <v>2021</v>
      </c>
      <c r="N162" s="596">
        <v>140</v>
      </c>
      <c r="O162" s="603">
        <v>0.12142857142857143</v>
      </c>
      <c r="P162" s="598">
        <f t="shared" si="8"/>
        <v>17</v>
      </c>
      <c r="Q162" s="596">
        <v>16</v>
      </c>
      <c r="R162" s="599">
        <f t="shared" si="9"/>
        <v>0.94117647058823528</v>
      </c>
      <c r="S162" s="599">
        <f t="shared" si="10"/>
        <v>0.11428571428571428</v>
      </c>
      <c r="T162" s="600">
        <f t="shared" si="11"/>
        <v>1.0142857142857142</v>
      </c>
      <c r="U162" s="601" t="s">
        <v>3030</v>
      </c>
    </row>
    <row r="163" spans="1:21" ht="12.75" x14ac:dyDescent="0.2">
      <c r="A163" s="591" t="s">
        <v>72</v>
      </c>
      <c r="B163" s="591" t="s">
        <v>754</v>
      </c>
      <c r="C163" s="592" t="s">
        <v>588</v>
      </c>
      <c r="D163" s="592" t="s">
        <v>297</v>
      </c>
      <c r="E163" s="592" t="s">
        <v>148</v>
      </c>
      <c r="F163" s="592" t="s">
        <v>524</v>
      </c>
      <c r="G163" s="591" t="s">
        <v>2011</v>
      </c>
      <c r="H163" s="591" t="s">
        <v>523</v>
      </c>
      <c r="I163" s="592" t="s">
        <v>332</v>
      </c>
      <c r="J163" s="593" t="s">
        <v>381</v>
      </c>
      <c r="K163" s="594">
        <v>0.23875432525951557</v>
      </c>
      <c r="L163" s="592" t="s">
        <v>2051</v>
      </c>
      <c r="M163" s="595">
        <v>2021</v>
      </c>
      <c r="N163" s="596">
        <v>287</v>
      </c>
      <c r="O163" s="603">
        <v>0.23693379790940766</v>
      </c>
      <c r="P163" s="598">
        <f t="shared" si="8"/>
        <v>68</v>
      </c>
      <c r="Q163" s="596">
        <v>57</v>
      </c>
      <c r="R163" s="599">
        <f t="shared" si="9"/>
        <v>0.83823529411764708</v>
      </c>
      <c r="S163" s="599">
        <f t="shared" si="10"/>
        <v>0.19860627177700349</v>
      </c>
      <c r="T163" s="600">
        <f t="shared" si="11"/>
        <v>0.99237489269302637</v>
      </c>
      <c r="U163" s="601" t="s">
        <v>3030</v>
      </c>
    </row>
    <row r="164" spans="1:21" ht="12.75" x14ac:dyDescent="0.2">
      <c r="A164" s="591" t="s">
        <v>72</v>
      </c>
      <c r="B164" s="591" t="s">
        <v>754</v>
      </c>
      <c r="C164" s="592" t="s">
        <v>588</v>
      </c>
      <c r="D164" s="592" t="s">
        <v>297</v>
      </c>
      <c r="E164" s="592" t="s">
        <v>148</v>
      </c>
      <c r="F164" s="592" t="s">
        <v>524</v>
      </c>
      <c r="G164" s="591" t="s">
        <v>2012</v>
      </c>
      <c r="H164" s="591" t="s">
        <v>523</v>
      </c>
      <c r="I164" s="592" t="s">
        <v>332</v>
      </c>
      <c r="J164" s="593" t="s">
        <v>381</v>
      </c>
      <c r="K164" s="594">
        <v>0.23577235772357724</v>
      </c>
      <c r="L164" s="592" t="s">
        <v>2051</v>
      </c>
      <c r="M164" s="595">
        <v>2021</v>
      </c>
      <c r="N164" s="596">
        <v>125</v>
      </c>
      <c r="O164" s="603">
        <v>0.23200000000000004</v>
      </c>
      <c r="P164" s="598">
        <f t="shared" si="8"/>
        <v>29</v>
      </c>
      <c r="Q164" s="596">
        <v>26</v>
      </c>
      <c r="R164" s="599">
        <f t="shared" si="9"/>
        <v>0.89655172413793105</v>
      </c>
      <c r="S164" s="599">
        <f t="shared" si="10"/>
        <v>0.20799999999999999</v>
      </c>
      <c r="T164" s="600">
        <f t="shared" si="11"/>
        <v>0.9840000000000001</v>
      </c>
      <c r="U164" s="601" t="s">
        <v>3030</v>
      </c>
    </row>
    <row r="165" spans="1:21" ht="12.75" x14ac:dyDescent="0.2">
      <c r="A165" s="591" t="s">
        <v>72</v>
      </c>
      <c r="B165" s="591" t="s">
        <v>754</v>
      </c>
      <c r="C165" s="592" t="s">
        <v>588</v>
      </c>
      <c r="D165" s="592" t="s">
        <v>297</v>
      </c>
      <c r="E165" s="592" t="s">
        <v>148</v>
      </c>
      <c r="F165" s="592" t="s">
        <v>524</v>
      </c>
      <c r="G165" s="591" t="s">
        <v>2037</v>
      </c>
      <c r="H165" s="591" t="s">
        <v>523</v>
      </c>
      <c r="I165" s="592" t="s">
        <v>332</v>
      </c>
      <c r="J165" s="593" t="s">
        <v>381</v>
      </c>
      <c r="K165" s="594">
        <v>0.21428571428571427</v>
      </c>
      <c r="L165" s="592" t="s">
        <v>2051</v>
      </c>
      <c r="M165" s="595">
        <v>2021</v>
      </c>
      <c r="N165" s="596">
        <v>14</v>
      </c>
      <c r="O165" s="603">
        <v>0.21428571428571427</v>
      </c>
      <c r="P165" s="598">
        <f t="shared" si="8"/>
        <v>3</v>
      </c>
      <c r="Q165" s="596">
        <v>2</v>
      </c>
      <c r="R165" s="599">
        <f t="shared" si="9"/>
        <v>0.66666666666666663</v>
      </c>
      <c r="S165" s="599">
        <f t="shared" si="10"/>
        <v>0.14285714285714285</v>
      </c>
      <c r="T165" s="600">
        <f t="shared" si="11"/>
        <v>1</v>
      </c>
      <c r="U165" s="606" t="s">
        <v>2051</v>
      </c>
    </row>
    <row r="166" spans="1:21" ht="12.75" x14ac:dyDescent="0.2">
      <c r="A166" s="591" t="s">
        <v>72</v>
      </c>
      <c r="B166" s="591" t="s">
        <v>754</v>
      </c>
      <c r="C166" s="592" t="s">
        <v>588</v>
      </c>
      <c r="D166" s="592" t="s">
        <v>297</v>
      </c>
      <c r="E166" s="592" t="s">
        <v>148</v>
      </c>
      <c r="F166" s="592" t="s">
        <v>524</v>
      </c>
      <c r="G166" s="591" t="s">
        <v>2038</v>
      </c>
      <c r="H166" s="591" t="s">
        <v>523</v>
      </c>
      <c r="I166" s="592" t="s">
        <v>332</v>
      </c>
      <c r="J166" s="593" t="s">
        <v>381</v>
      </c>
      <c r="K166" s="594">
        <v>9.6774193548387094E-2</v>
      </c>
      <c r="L166" s="592" t="s">
        <v>2051</v>
      </c>
      <c r="M166" s="595">
        <v>2021</v>
      </c>
      <c r="N166" s="596">
        <v>33</v>
      </c>
      <c r="O166" s="603">
        <v>0.12121212121212122</v>
      </c>
      <c r="P166" s="598">
        <f t="shared" si="8"/>
        <v>4</v>
      </c>
      <c r="Q166" s="596">
        <v>4</v>
      </c>
      <c r="R166" s="599">
        <f t="shared" si="9"/>
        <v>1</v>
      </c>
      <c r="S166" s="599">
        <f t="shared" si="10"/>
        <v>0.12121212121212122</v>
      </c>
      <c r="T166" s="600">
        <f t="shared" si="11"/>
        <v>1.2525252525252526</v>
      </c>
      <c r="U166" s="601" t="s">
        <v>3030</v>
      </c>
    </row>
    <row r="167" spans="1:21" ht="12.75" x14ac:dyDescent="0.2">
      <c r="A167" s="591" t="s">
        <v>72</v>
      </c>
      <c r="B167" s="591" t="s">
        <v>754</v>
      </c>
      <c r="C167" s="592" t="s">
        <v>588</v>
      </c>
      <c r="D167" s="592" t="s">
        <v>297</v>
      </c>
      <c r="E167" s="592" t="s">
        <v>148</v>
      </c>
      <c r="F167" s="592" t="s">
        <v>524</v>
      </c>
      <c r="G167" s="591" t="s">
        <v>2018</v>
      </c>
      <c r="H167" s="591" t="s">
        <v>523</v>
      </c>
      <c r="I167" s="592" t="s">
        <v>332</v>
      </c>
      <c r="J167" s="593" t="s">
        <v>381</v>
      </c>
      <c r="K167" s="594">
        <v>6.25E-2</v>
      </c>
      <c r="L167" s="592" t="s">
        <v>2051</v>
      </c>
      <c r="M167" s="595">
        <v>2021</v>
      </c>
      <c r="N167" s="596">
        <v>39</v>
      </c>
      <c r="O167" s="603">
        <v>7.6923076923076927E-2</v>
      </c>
      <c r="P167" s="598">
        <f t="shared" si="8"/>
        <v>3</v>
      </c>
      <c r="Q167" s="596">
        <v>2</v>
      </c>
      <c r="R167" s="599">
        <f t="shared" si="9"/>
        <v>0.66666666666666663</v>
      </c>
      <c r="S167" s="599">
        <f t="shared" si="10"/>
        <v>5.128205128205128E-2</v>
      </c>
      <c r="T167" s="600">
        <f t="shared" si="11"/>
        <v>1.2307692307692308</v>
      </c>
      <c r="U167" s="601" t="s">
        <v>3030</v>
      </c>
    </row>
    <row r="168" spans="1:21" ht="12.75" x14ac:dyDescent="0.2">
      <c r="A168" s="591" t="s">
        <v>72</v>
      </c>
      <c r="B168" s="591" t="s">
        <v>754</v>
      </c>
      <c r="C168" s="592" t="s">
        <v>588</v>
      </c>
      <c r="D168" s="592" t="s">
        <v>297</v>
      </c>
      <c r="E168" s="592" t="s">
        <v>148</v>
      </c>
      <c r="F168" s="592" t="s">
        <v>524</v>
      </c>
      <c r="G168" s="591" t="s">
        <v>2039</v>
      </c>
      <c r="H168" s="591" t="s">
        <v>523</v>
      </c>
      <c r="I168" s="592" t="s">
        <v>332</v>
      </c>
      <c r="J168" s="593" t="s">
        <v>381</v>
      </c>
      <c r="K168" s="594">
        <v>5.0847457627118647E-2</v>
      </c>
      <c r="L168" s="592" t="s">
        <v>2051</v>
      </c>
      <c r="M168" s="595">
        <v>2021</v>
      </c>
      <c r="N168" s="596">
        <v>53</v>
      </c>
      <c r="O168" s="603">
        <v>0.11320754716981134</v>
      </c>
      <c r="P168" s="598">
        <f t="shared" si="8"/>
        <v>6</v>
      </c>
      <c r="Q168" s="596">
        <v>4</v>
      </c>
      <c r="R168" s="599">
        <f t="shared" si="9"/>
        <v>0.66666666666666663</v>
      </c>
      <c r="S168" s="599">
        <f t="shared" si="10"/>
        <v>7.5471698113207544E-2</v>
      </c>
      <c r="T168" s="600">
        <f t="shared" si="11"/>
        <v>2.226415094339623</v>
      </c>
      <c r="U168" s="601" t="s">
        <v>3030</v>
      </c>
    </row>
    <row r="169" spans="1:21" ht="12.75" x14ac:dyDescent="0.2">
      <c r="A169" s="591" t="s">
        <v>72</v>
      </c>
      <c r="B169" s="591" t="s">
        <v>754</v>
      </c>
      <c r="C169" s="592" t="s">
        <v>588</v>
      </c>
      <c r="D169" s="592" t="s">
        <v>297</v>
      </c>
      <c r="E169" s="592" t="s">
        <v>148</v>
      </c>
      <c r="F169" s="592" t="s">
        <v>524</v>
      </c>
      <c r="G169" s="591" t="s">
        <v>2021</v>
      </c>
      <c r="H169" s="591" t="s">
        <v>523</v>
      </c>
      <c r="I169" s="592" t="s">
        <v>332</v>
      </c>
      <c r="J169" s="593" t="s">
        <v>381</v>
      </c>
      <c r="K169" s="594">
        <v>0.13235294117647059</v>
      </c>
      <c r="L169" s="592" t="s">
        <v>2051</v>
      </c>
      <c r="M169" s="595">
        <v>2021</v>
      </c>
      <c r="N169" s="596">
        <v>70</v>
      </c>
      <c r="O169" s="603">
        <v>0.12857142857142856</v>
      </c>
      <c r="P169" s="598">
        <f t="shared" si="8"/>
        <v>9</v>
      </c>
      <c r="Q169" s="596">
        <v>6</v>
      </c>
      <c r="R169" s="599">
        <f t="shared" si="9"/>
        <v>0.66666666666666663</v>
      </c>
      <c r="S169" s="599">
        <f t="shared" si="10"/>
        <v>8.5714285714285715E-2</v>
      </c>
      <c r="T169" s="600">
        <f t="shared" si="11"/>
        <v>0.97142857142857131</v>
      </c>
      <c r="U169" s="601" t="s">
        <v>3030</v>
      </c>
    </row>
    <row r="170" spans="1:21" ht="12.75" x14ac:dyDescent="0.2">
      <c r="A170" s="591" t="s">
        <v>72</v>
      </c>
      <c r="B170" s="591" t="s">
        <v>754</v>
      </c>
      <c r="C170" s="592" t="s">
        <v>588</v>
      </c>
      <c r="D170" s="592" t="s">
        <v>297</v>
      </c>
      <c r="E170" s="592" t="s">
        <v>148</v>
      </c>
      <c r="F170" s="592" t="s">
        <v>524</v>
      </c>
      <c r="G170" s="591" t="s">
        <v>2040</v>
      </c>
      <c r="H170" s="591" t="s">
        <v>523</v>
      </c>
      <c r="I170" s="592" t="s">
        <v>332</v>
      </c>
      <c r="J170" s="593" t="s">
        <v>381</v>
      </c>
      <c r="K170" s="594">
        <v>0.17721518987341772</v>
      </c>
      <c r="L170" s="592" t="s">
        <v>2051</v>
      </c>
      <c r="M170" s="595">
        <v>2021</v>
      </c>
      <c r="N170" s="596">
        <v>77</v>
      </c>
      <c r="O170" s="603">
        <v>0.16883116883116883</v>
      </c>
      <c r="P170" s="598">
        <f t="shared" si="8"/>
        <v>13</v>
      </c>
      <c r="Q170" s="596">
        <v>8</v>
      </c>
      <c r="R170" s="599">
        <f t="shared" si="9"/>
        <v>0.61538461538461542</v>
      </c>
      <c r="S170" s="599">
        <f t="shared" si="10"/>
        <v>0.1038961038961039</v>
      </c>
      <c r="T170" s="600">
        <f t="shared" si="11"/>
        <v>0.95269016697588127</v>
      </c>
      <c r="U170" s="601" t="s">
        <v>3030</v>
      </c>
    </row>
    <row r="171" spans="1:21" ht="12.75" x14ac:dyDescent="0.2">
      <c r="A171" s="591" t="s">
        <v>72</v>
      </c>
      <c r="B171" s="591" t="s">
        <v>754</v>
      </c>
      <c r="C171" s="592" t="s">
        <v>588</v>
      </c>
      <c r="D171" s="592" t="s">
        <v>297</v>
      </c>
      <c r="E171" s="592" t="s">
        <v>148</v>
      </c>
      <c r="F171" s="592" t="s">
        <v>524</v>
      </c>
      <c r="G171" s="591" t="s">
        <v>2023</v>
      </c>
      <c r="H171" s="591" t="s">
        <v>523</v>
      </c>
      <c r="I171" s="592" t="s">
        <v>332</v>
      </c>
      <c r="J171" s="593" t="s">
        <v>381</v>
      </c>
      <c r="K171" s="594">
        <v>0.70833333333333337</v>
      </c>
      <c r="L171" s="592" t="s">
        <v>2051</v>
      </c>
      <c r="M171" s="595">
        <v>2021</v>
      </c>
      <c r="N171" s="596">
        <v>24</v>
      </c>
      <c r="O171" s="603">
        <v>0.54166666666666663</v>
      </c>
      <c r="P171" s="598">
        <f t="shared" si="8"/>
        <v>13</v>
      </c>
      <c r="Q171" s="596">
        <v>11</v>
      </c>
      <c r="R171" s="599">
        <f t="shared" si="9"/>
        <v>0.84615384615384615</v>
      </c>
      <c r="S171" s="599">
        <f t="shared" si="10"/>
        <v>0.45833333333333331</v>
      </c>
      <c r="T171" s="600">
        <f t="shared" si="11"/>
        <v>0.76470588235294112</v>
      </c>
      <c r="U171" s="601" t="s">
        <v>3030</v>
      </c>
    </row>
    <row r="172" spans="1:21" ht="12.75" x14ac:dyDescent="0.2">
      <c r="A172" s="591" t="s">
        <v>72</v>
      </c>
      <c r="B172" s="591" t="s">
        <v>754</v>
      </c>
      <c r="C172" s="592" t="s">
        <v>588</v>
      </c>
      <c r="D172" s="592" t="s">
        <v>297</v>
      </c>
      <c r="E172" s="592" t="s">
        <v>148</v>
      </c>
      <c r="F172" s="592" t="s">
        <v>524</v>
      </c>
      <c r="G172" s="591" t="s">
        <v>2041</v>
      </c>
      <c r="H172" s="591" t="s">
        <v>523</v>
      </c>
      <c r="I172" s="592" t="s">
        <v>332</v>
      </c>
      <c r="J172" s="593" t="s">
        <v>381</v>
      </c>
      <c r="K172" s="594">
        <v>0.17647058823529413</v>
      </c>
      <c r="L172" s="592" t="s">
        <v>2051</v>
      </c>
      <c r="M172" s="595">
        <v>2021</v>
      </c>
      <c r="N172" s="596">
        <v>17</v>
      </c>
      <c r="O172" s="603">
        <v>0.17647058823529413</v>
      </c>
      <c r="P172" s="598">
        <f t="shared" si="8"/>
        <v>3</v>
      </c>
      <c r="Q172" s="596">
        <v>2</v>
      </c>
      <c r="R172" s="599">
        <f t="shared" si="9"/>
        <v>0.66666666666666663</v>
      </c>
      <c r="S172" s="599">
        <f t="shared" si="10"/>
        <v>0.11764705882352941</v>
      </c>
      <c r="T172" s="600">
        <f t="shared" si="11"/>
        <v>1</v>
      </c>
      <c r="U172" s="606" t="s">
        <v>2051</v>
      </c>
    </row>
    <row r="173" spans="1:21" ht="12.75" x14ac:dyDescent="0.2">
      <c r="A173" s="591" t="s">
        <v>72</v>
      </c>
      <c r="B173" s="591" t="s">
        <v>754</v>
      </c>
      <c r="C173" s="592" t="s">
        <v>588</v>
      </c>
      <c r="D173" s="592" t="s">
        <v>297</v>
      </c>
      <c r="E173" s="592" t="s">
        <v>148</v>
      </c>
      <c r="F173" s="592" t="s">
        <v>524</v>
      </c>
      <c r="G173" s="591" t="s">
        <v>2042</v>
      </c>
      <c r="H173" s="591" t="s">
        <v>523</v>
      </c>
      <c r="I173" s="592" t="s">
        <v>332</v>
      </c>
      <c r="J173" s="593" t="s">
        <v>381</v>
      </c>
      <c r="K173" s="594">
        <v>0.06</v>
      </c>
      <c r="L173" s="592" t="s">
        <v>2051</v>
      </c>
      <c r="M173" s="595">
        <v>2021</v>
      </c>
      <c r="N173" s="596">
        <v>94</v>
      </c>
      <c r="O173" s="603">
        <v>9.5744680851063843E-2</v>
      </c>
      <c r="P173" s="598">
        <f t="shared" si="8"/>
        <v>9</v>
      </c>
      <c r="Q173" s="596">
        <v>5</v>
      </c>
      <c r="R173" s="599">
        <f t="shared" si="9"/>
        <v>0.55555555555555558</v>
      </c>
      <c r="S173" s="599">
        <f t="shared" si="10"/>
        <v>5.3191489361702128E-2</v>
      </c>
      <c r="T173" s="600">
        <f t="shared" si="11"/>
        <v>1.595744680851064</v>
      </c>
      <c r="U173" s="601" t="s">
        <v>3030</v>
      </c>
    </row>
    <row r="174" spans="1:21" ht="12.75" x14ac:dyDescent="0.2">
      <c r="A174" s="591" t="s">
        <v>72</v>
      </c>
      <c r="B174" s="591" t="s">
        <v>754</v>
      </c>
      <c r="C174" s="592" t="s">
        <v>588</v>
      </c>
      <c r="D174" s="592" t="s">
        <v>297</v>
      </c>
      <c r="E174" s="592" t="s">
        <v>148</v>
      </c>
      <c r="F174" s="592" t="s">
        <v>524</v>
      </c>
      <c r="G174" s="591" t="s">
        <v>2026</v>
      </c>
      <c r="H174" s="591" t="s">
        <v>523</v>
      </c>
      <c r="I174" s="592" t="s">
        <v>332</v>
      </c>
      <c r="J174" s="593" t="s">
        <v>381</v>
      </c>
      <c r="K174" s="594">
        <v>8.3333333333333329E-2</v>
      </c>
      <c r="L174" s="592" t="s">
        <v>2051</v>
      </c>
      <c r="M174" s="595">
        <v>2021</v>
      </c>
      <c r="N174" s="596">
        <v>43</v>
      </c>
      <c r="O174" s="603">
        <v>6.9767441860465115E-2</v>
      </c>
      <c r="P174" s="598">
        <f t="shared" si="8"/>
        <v>3</v>
      </c>
      <c r="Q174" s="596">
        <v>2</v>
      </c>
      <c r="R174" s="599">
        <f t="shared" si="9"/>
        <v>0.66666666666666663</v>
      </c>
      <c r="S174" s="599">
        <f t="shared" si="10"/>
        <v>4.6511627906976744E-2</v>
      </c>
      <c r="T174" s="600">
        <f t="shared" si="11"/>
        <v>0.83720930232558144</v>
      </c>
      <c r="U174" s="601" t="s">
        <v>3030</v>
      </c>
    </row>
    <row r="175" spans="1:21" ht="12.75" x14ac:dyDescent="0.2">
      <c r="A175" s="591" t="s">
        <v>72</v>
      </c>
      <c r="B175" s="591" t="s">
        <v>754</v>
      </c>
      <c r="C175" s="592" t="s">
        <v>588</v>
      </c>
      <c r="D175" s="592" t="s">
        <v>297</v>
      </c>
      <c r="E175" s="592" t="s">
        <v>148</v>
      </c>
      <c r="F175" s="592" t="s">
        <v>524</v>
      </c>
      <c r="G175" s="591" t="s">
        <v>2043</v>
      </c>
      <c r="H175" s="591" t="s">
        <v>523</v>
      </c>
      <c r="I175" s="592" t="s">
        <v>332</v>
      </c>
      <c r="J175" s="593" t="s">
        <v>381</v>
      </c>
      <c r="K175" s="594">
        <v>4.9941927990708478E-2</v>
      </c>
      <c r="L175" s="592" t="s">
        <v>2051</v>
      </c>
      <c r="M175" s="595">
        <v>2021</v>
      </c>
      <c r="N175" s="596">
        <v>858</v>
      </c>
      <c r="O175" s="603">
        <v>9.5571095571095568E-2</v>
      </c>
      <c r="P175" s="598">
        <f t="shared" si="8"/>
        <v>82</v>
      </c>
      <c r="Q175" s="596">
        <v>58</v>
      </c>
      <c r="R175" s="599">
        <f t="shared" si="9"/>
        <v>0.70731707317073167</v>
      </c>
      <c r="S175" s="599">
        <f t="shared" si="10"/>
        <v>6.75990675990676E-2</v>
      </c>
      <c r="T175" s="600">
        <f t="shared" si="11"/>
        <v>1.9136444950398439</v>
      </c>
      <c r="U175" s="601" t="s">
        <v>3030</v>
      </c>
    </row>
    <row r="176" spans="1:21" ht="12.75" x14ac:dyDescent="0.2">
      <c r="A176" s="591" t="s">
        <v>72</v>
      </c>
      <c r="B176" s="591" t="s">
        <v>754</v>
      </c>
      <c r="C176" s="592" t="s">
        <v>588</v>
      </c>
      <c r="D176" s="592" t="s">
        <v>297</v>
      </c>
      <c r="E176" s="592" t="s">
        <v>148</v>
      </c>
      <c r="F176" s="592" t="s">
        <v>524</v>
      </c>
      <c r="G176" s="591" t="s">
        <v>2009</v>
      </c>
      <c r="H176" s="591" t="s">
        <v>523</v>
      </c>
      <c r="I176" s="592" t="s">
        <v>332</v>
      </c>
      <c r="J176" s="593" t="s">
        <v>381</v>
      </c>
      <c r="K176" s="594">
        <v>0.2</v>
      </c>
      <c r="L176" s="592" t="s">
        <v>2051</v>
      </c>
      <c r="M176" s="595">
        <v>2021</v>
      </c>
      <c r="N176" s="596">
        <v>19</v>
      </c>
      <c r="O176" s="603">
        <v>0.21052631578947367</v>
      </c>
      <c r="P176" s="598">
        <f t="shared" si="8"/>
        <v>4</v>
      </c>
      <c r="Q176" s="596">
        <v>3</v>
      </c>
      <c r="R176" s="599">
        <f t="shared" si="9"/>
        <v>0.75</v>
      </c>
      <c r="S176" s="599">
        <f t="shared" si="10"/>
        <v>0.15789473684210525</v>
      </c>
      <c r="T176" s="600">
        <f t="shared" si="11"/>
        <v>1.0526315789473684</v>
      </c>
      <c r="U176" s="601" t="s">
        <v>3030</v>
      </c>
    </row>
    <row r="177" spans="1:21" ht="12.75" x14ac:dyDescent="0.2">
      <c r="A177" s="591" t="s">
        <v>72</v>
      </c>
      <c r="B177" s="591" t="s">
        <v>754</v>
      </c>
      <c r="C177" s="592" t="s">
        <v>588</v>
      </c>
      <c r="D177" s="592" t="s">
        <v>297</v>
      </c>
      <c r="E177" s="592" t="s">
        <v>148</v>
      </c>
      <c r="F177" s="592" t="s">
        <v>524</v>
      </c>
      <c r="G177" s="591" t="s">
        <v>2044</v>
      </c>
      <c r="H177" s="591" t="s">
        <v>523</v>
      </c>
      <c r="I177" s="592" t="s">
        <v>332</v>
      </c>
      <c r="J177" s="593" t="s">
        <v>381</v>
      </c>
      <c r="K177" s="594">
        <v>6.1224489795918366E-2</v>
      </c>
      <c r="L177" s="592" t="s">
        <v>2051</v>
      </c>
      <c r="M177" s="595">
        <v>2021</v>
      </c>
      <c r="N177" s="596">
        <v>29</v>
      </c>
      <c r="O177" s="603">
        <v>0.24137931034482757</v>
      </c>
      <c r="P177" s="598">
        <f t="shared" si="8"/>
        <v>7</v>
      </c>
      <c r="Q177" s="596">
        <v>6</v>
      </c>
      <c r="R177" s="599">
        <f t="shared" si="9"/>
        <v>0.8571428571428571</v>
      </c>
      <c r="S177" s="599">
        <f t="shared" si="10"/>
        <v>0.20689655172413793</v>
      </c>
      <c r="T177" s="600">
        <f t="shared" si="11"/>
        <v>3.9425287356321839</v>
      </c>
      <c r="U177" s="601" t="s">
        <v>3031</v>
      </c>
    </row>
    <row r="178" spans="1:21" ht="12.75" x14ac:dyDescent="0.2">
      <c r="A178" s="591" t="s">
        <v>72</v>
      </c>
      <c r="B178" s="591" t="s">
        <v>754</v>
      </c>
      <c r="C178" s="592" t="s">
        <v>588</v>
      </c>
      <c r="D178" s="592" t="s">
        <v>297</v>
      </c>
      <c r="E178" s="592" t="s">
        <v>148</v>
      </c>
      <c r="F178" s="592" t="s">
        <v>524</v>
      </c>
      <c r="G178" s="591" t="s">
        <v>2009</v>
      </c>
      <c r="H178" s="591" t="s">
        <v>523</v>
      </c>
      <c r="I178" s="592" t="s">
        <v>332</v>
      </c>
      <c r="J178" s="593" t="s">
        <v>381</v>
      </c>
      <c r="K178" s="594">
        <v>0.23333333333333334</v>
      </c>
      <c r="L178" s="592" t="s">
        <v>2266</v>
      </c>
      <c r="M178" s="595">
        <v>2021</v>
      </c>
      <c r="N178" s="596">
        <v>18</v>
      </c>
      <c r="O178" s="603">
        <v>0.27777777777777779</v>
      </c>
      <c r="P178" s="598">
        <f t="shared" si="8"/>
        <v>5</v>
      </c>
      <c r="Q178" s="596">
        <v>4</v>
      </c>
      <c r="R178" s="599">
        <f t="shared" si="9"/>
        <v>0.8</v>
      </c>
      <c r="S178" s="599">
        <f t="shared" si="10"/>
        <v>0.22222222222222221</v>
      </c>
      <c r="T178" s="600">
        <f t="shared" si="11"/>
        <v>1.1904761904761905</v>
      </c>
      <c r="U178" s="601" t="s">
        <v>3031</v>
      </c>
    </row>
    <row r="179" spans="1:21" ht="12.75" x14ac:dyDescent="0.2">
      <c r="A179" s="591" t="s">
        <v>72</v>
      </c>
      <c r="B179" s="591" t="s">
        <v>754</v>
      </c>
      <c r="C179" s="592" t="s">
        <v>588</v>
      </c>
      <c r="D179" s="592" t="s">
        <v>297</v>
      </c>
      <c r="E179" s="592" t="s">
        <v>148</v>
      </c>
      <c r="F179" s="592" t="s">
        <v>524</v>
      </c>
      <c r="G179" s="591" t="s">
        <v>2057</v>
      </c>
      <c r="H179" s="591" t="s">
        <v>523</v>
      </c>
      <c r="I179" s="592" t="s">
        <v>332</v>
      </c>
      <c r="J179" s="593" t="s">
        <v>381</v>
      </c>
      <c r="K179" s="594">
        <v>0.3</v>
      </c>
      <c r="L179" s="592" t="s">
        <v>2266</v>
      </c>
      <c r="M179" s="595">
        <v>2021</v>
      </c>
      <c r="N179" s="596">
        <v>40</v>
      </c>
      <c r="O179" s="603">
        <v>0.1</v>
      </c>
      <c r="P179" s="598">
        <f t="shared" si="8"/>
        <v>4</v>
      </c>
      <c r="Q179" s="596">
        <v>3</v>
      </c>
      <c r="R179" s="599">
        <f t="shared" si="9"/>
        <v>0.75</v>
      </c>
      <c r="S179" s="599">
        <f t="shared" si="10"/>
        <v>7.4999999999999997E-2</v>
      </c>
      <c r="T179" s="600">
        <f t="shared" si="11"/>
        <v>0.33333333333333337</v>
      </c>
      <c r="U179" s="601" t="s">
        <v>3030</v>
      </c>
    </row>
    <row r="180" spans="1:21" ht="12.75" x14ac:dyDescent="0.2">
      <c r="A180" s="591" t="s">
        <v>72</v>
      </c>
      <c r="B180" s="591" t="s">
        <v>754</v>
      </c>
      <c r="C180" s="592" t="s">
        <v>588</v>
      </c>
      <c r="D180" s="592" t="s">
        <v>297</v>
      </c>
      <c r="E180" s="592" t="s">
        <v>148</v>
      </c>
      <c r="F180" s="592" t="s">
        <v>524</v>
      </c>
      <c r="G180" s="591" t="s">
        <v>2045</v>
      </c>
      <c r="H180" s="591" t="s">
        <v>523</v>
      </c>
      <c r="I180" s="592" t="s">
        <v>332</v>
      </c>
      <c r="J180" s="593" t="s">
        <v>381</v>
      </c>
      <c r="K180" s="594">
        <v>0.72222222222222221</v>
      </c>
      <c r="L180" s="592" t="s">
        <v>2051</v>
      </c>
      <c r="M180" s="595">
        <v>2021</v>
      </c>
      <c r="N180" s="596">
        <v>18</v>
      </c>
      <c r="O180" s="603">
        <v>0.66666666666666652</v>
      </c>
      <c r="P180" s="598">
        <f t="shared" si="8"/>
        <v>12</v>
      </c>
      <c r="Q180" s="596">
        <v>9</v>
      </c>
      <c r="R180" s="599">
        <f t="shared" si="9"/>
        <v>0.75</v>
      </c>
      <c r="S180" s="599">
        <f t="shared" si="10"/>
        <v>0.5</v>
      </c>
      <c r="T180" s="600">
        <f t="shared" si="11"/>
        <v>0.92307692307692291</v>
      </c>
      <c r="U180" s="601" t="s">
        <v>3030</v>
      </c>
    </row>
    <row r="181" spans="1:21" ht="12.75" x14ac:dyDescent="0.2">
      <c r="A181" s="591" t="s">
        <v>72</v>
      </c>
      <c r="B181" s="591" t="s">
        <v>754</v>
      </c>
      <c r="C181" s="592" t="s">
        <v>588</v>
      </c>
      <c r="D181" s="592" t="s">
        <v>297</v>
      </c>
      <c r="E181" s="592" t="s">
        <v>148</v>
      </c>
      <c r="F181" s="592" t="s">
        <v>524</v>
      </c>
      <c r="G181" s="591" t="s">
        <v>2046</v>
      </c>
      <c r="H181" s="591" t="s">
        <v>523</v>
      </c>
      <c r="I181" s="592" t="s">
        <v>332</v>
      </c>
      <c r="J181" s="593" t="s">
        <v>381</v>
      </c>
      <c r="K181" s="594">
        <v>0.2</v>
      </c>
      <c r="L181" s="592" t="s">
        <v>2051</v>
      </c>
      <c r="M181" s="595">
        <v>2021</v>
      </c>
      <c r="N181" s="596">
        <v>13</v>
      </c>
      <c r="O181" s="603">
        <v>0.23076923076923075</v>
      </c>
      <c r="P181" s="598">
        <f t="shared" si="8"/>
        <v>3</v>
      </c>
      <c r="Q181" s="596">
        <v>2</v>
      </c>
      <c r="R181" s="599">
        <f t="shared" si="9"/>
        <v>0.66666666666666663</v>
      </c>
      <c r="S181" s="599">
        <f t="shared" si="10"/>
        <v>0.15384615384615385</v>
      </c>
      <c r="T181" s="600">
        <f t="shared" si="11"/>
        <v>1.1538461538461537</v>
      </c>
      <c r="U181" s="601" t="s">
        <v>3030</v>
      </c>
    </row>
    <row r="182" spans="1:21" ht="12.75" x14ac:dyDescent="0.2">
      <c r="A182" s="591" t="s">
        <v>72</v>
      </c>
      <c r="B182" s="591" t="s">
        <v>754</v>
      </c>
      <c r="C182" s="592" t="s">
        <v>583</v>
      </c>
      <c r="D182" s="592" t="s">
        <v>297</v>
      </c>
      <c r="E182" s="592" t="s">
        <v>148</v>
      </c>
      <c r="F182" s="592" t="s">
        <v>524</v>
      </c>
      <c r="G182" s="591" t="s">
        <v>2012</v>
      </c>
      <c r="H182" s="591" t="s">
        <v>523</v>
      </c>
      <c r="I182" s="592" t="s">
        <v>332</v>
      </c>
      <c r="J182" s="593" t="s">
        <v>381</v>
      </c>
      <c r="K182" s="594">
        <v>0.7142857142857143</v>
      </c>
      <c r="L182" s="592" t="s">
        <v>2051</v>
      </c>
      <c r="M182" s="595">
        <v>2021</v>
      </c>
      <c r="N182" s="596">
        <v>34</v>
      </c>
      <c r="O182" s="603">
        <v>0.55882352941176472</v>
      </c>
      <c r="P182" s="598">
        <f t="shared" si="8"/>
        <v>19</v>
      </c>
      <c r="Q182" s="596">
        <v>14</v>
      </c>
      <c r="R182" s="599">
        <f t="shared" si="9"/>
        <v>0.73684210526315785</v>
      </c>
      <c r="S182" s="599">
        <f t="shared" si="10"/>
        <v>0.41176470588235292</v>
      </c>
      <c r="T182" s="600">
        <f t="shared" si="11"/>
        <v>0.78235294117647058</v>
      </c>
      <c r="U182" s="601" t="s">
        <v>3030</v>
      </c>
    </row>
    <row r="183" spans="1:21" ht="12.75" x14ac:dyDescent="0.2">
      <c r="A183" s="591" t="s">
        <v>72</v>
      </c>
      <c r="B183" s="591" t="s">
        <v>754</v>
      </c>
      <c r="C183" s="592" t="s">
        <v>583</v>
      </c>
      <c r="D183" s="592" t="s">
        <v>297</v>
      </c>
      <c r="E183" s="592" t="s">
        <v>148</v>
      </c>
      <c r="F183" s="592" t="s">
        <v>524</v>
      </c>
      <c r="G183" s="591" t="s">
        <v>2013</v>
      </c>
      <c r="H183" s="591" t="s">
        <v>523</v>
      </c>
      <c r="I183" s="592" t="s">
        <v>332</v>
      </c>
      <c r="J183" s="593" t="s">
        <v>381</v>
      </c>
      <c r="K183" s="594">
        <v>0.70967741935483875</v>
      </c>
      <c r="L183" s="592" t="s">
        <v>2051</v>
      </c>
      <c r="M183" s="595">
        <v>2021</v>
      </c>
      <c r="N183" s="596">
        <v>31</v>
      </c>
      <c r="O183" s="603">
        <v>0.5161290322580645</v>
      </c>
      <c r="P183" s="598">
        <f t="shared" si="8"/>
        <v>16</v>
      </c>
      <c r="Q183" s="596">
        <v>12</v>
      </c>
      <c r="R183" s="599">
        <f t="shared" si="9"/>
        <v>0.75</v>
      </c>
      <c r="S183" s="599">
        <f t="shared" si="10"/>
        <v>0.38709677419354838</v>
      </c>
      <c r="T183" s="600">
        <f t="shared" si="11"/>
        <v>0.72727272727272718</v>
      </c>
      <c r="U183" s="601" t="s">
        <v>3030</v>
      </c>
    </row>
    <row r="184" spans="1:21" ht="12.75" x14ac:dyDescent="0.2">
      <c r="A184" s="591" t="s">
        <v>72</v>
      </c>
      <c r="B184" s="591" t="s">
        <v>754</v>
      </c>
      <c r="C184" s="592" t="s">
        <v>583</v>
      </c>
      <c r="D184" s="592" t="s">
        <v>297</v>
      </c>
      <c r="E184" s="592" t="s">
        <v>148</v>
      </c>
      <c r="F184" s="592" t="s">
        <v>524</v>
      </c>
      <c r="G184" s="591" t="s">
        <v>2049</v>
      </c>
      <c r="H184" s="591" t="s">
        <v>523</v>
      </c>
      <c r="I184" s="592" t="s">
        <v>332</v>
      </c>
      <c r="J184" s="593" t="s">
        <v>381</v>
      </c>
      <c r="K184" s="594">
        <v>0.70370370370370372</v>
      </c>
      <c r="L184" s="592" t="s">
        <v>2051</v>
      </c>
      <c r="M184" s="595">
        <v>2021</v>
      </c>
      <c r="N184" s="596">
        <v>28</v>
      </c>
      <c r="O184" s="603">
        <v>0.5357142857142857</v>
      </c>
      <c r="P184" s="598">
        <f t="shared" si="8"/>
        <v>15</v>
      </c>
      <c r="Q184" s="596">
        <v>10</v>
      </c>
      <c r="R184" s="599">
        <f t="shared" si="9"/>
        <v>0.66666666666666663</v>
      </c>
      <c r="S184" s="599">
        <f t="shared" si="10"/>
        <v>0.35714285714285715</v>
      </c>
      <c r="T184" s="600">
        <f t="shared" si="11"/>
        <v>0.76127819548872178</v>
      </c>
      <c r="U184" s="601" t="s">
        <v>3030</v>
      </c>
    </row>
    <row r="185" spans="1:21" ht="12.75" x14ac:dyDescent="0.2">
      <c r="A185" s="591" t="s">
        <v>72</v>
      </c>
      <c r="B185" s="591" t="s">
        <v>754</v>
      </c>
      <c r="C185" s="592" t="s">
        <v>583</v>
      </c>
      <c r="D185" s="592" t="s">
        <v>297</v>
      </c>
      <c r="E185" s="592" t="s">
        <v>148</v>
      </c>
      <c r="F185" s="592" t="s">
        <v>524</v>
      </c>
      <c r="G185" s="591" t="s">
        <v>2007</v>
      </c>
      <c r="H185" s="591" t="s">
        <v>523</v>
      </c>
      <c r="I185" s="592" t="s">
        <v>332</v>
      </c>
      <c r="J185" s="593" t="s">
        <v>381</v>
      </c>
      <c r="K185" s="594">
        <v>0.75</v>
      </c>
      <c r="L185" s="592" t="s">
        <v>2051</v>
      </c>
      <c r="M185" s="595">
        <v>2021</v>
      </c>
      <c r="N185" s="596">
        <v>64</v>
      </c>
      <c r="O185" s="603">
        <v>0.609375</v>
      </c>
      <c r="P185" s="598">
        <f t="shared" si="8"/>
        <v>39</v>
      </c>
      <c r="Q185" s="596">
        <v>35</v>
      </c>
      <c r="R185" s="599">
        <f t="shared" si="9"/>
        <v>0.89743589743589747</v>
      </c>
      <c r="S185" s="599">
        <f t="shared" si="10"/>
        <v>0.546875</v>
      </c>
      <c r="T185" s="600">
        <f t="shared" si="11"/>
        <v>0.8125</v>
      </c>
      <c r="U185" s="601" t="s">
        <v>3031</v>
      </c>
    </row>
    <row r="186" spans="1:21" ht="12.75" x14ac:dyDescent="0.2">
      <c r="A186" s="591" t="s">
        <v>72</v>
      </c>
      <c r="B186" s="591" t="s">
        <v>754</v>
      </c>
      <c r="C186" s="592" t="s">
        <v>583</v>
      </c>
      <c r="D186" s="592" t="s">
        <v>297</v>
      </c>
      <c r="E186" s="592" t="s">
        <v>148</v>
      </c>
      <c r="F186" s="592" t="s">
        <v>524</v>
      </c>
      <c r="G186" s="591" t="s">
        <v>2028</v>
      </c>
      <c r="H186" s="591" t="s">
        <v>523</v>
      </c>
      <c r="I186" s="592" t="s">
        <v>332</v>
      </c>
      <c r="J186" s="593" t="s">
        <v>381</v>
      </c>
      <c r="K186" s="594">
        <v>0.703125</v>
      </c>
      <c r="L186" s="592" t="s">
        <v>2266</v>
      </c>
      <c r="M186" s="595">
        <v>2021</v>
      </c>
      <c r="N186" s="596">
        <v>11</v>
      </c>
      <c r="O186" s="603">
        <v>0.54545454545454541</v>
      </c>
      <c r="P186" s="598">
        <f t="shared" si="8"/>
        <v>6</v>
      </c>
      <c r="Q186" s="596">
        <v>6</v>
      </c>
      <c r="R186" s="599">
        <f t="shared" si="9"/>
        <v>1</v>
      </c>
      <c r="S186" s="599">
        <f t="shared" si="10"/>
        <v>0.54545454545454541</v>
      </c>
      <c r="T186" s="600">
        <f t="shared" si="11"/>
        <v>0.77575757575757565</v>
      </c>
      <c r="U186" s="601" t="s">
        <v>3030</v>
      </c>
    </row>
    <row r="187" spans="1:21" ht="12.75" x14ac:dyDescent="0.2">
      <c r="A187" s="591" t="s">
        <v>72</v>
      </c>
      <c r="B187" s="591" t="s">
        <v>754</v>
      </c>
      <c r="C187" s="592" t="s">
        <v>583</v>
      </c>
      <c r="D187" s="592" t="s">
        <v>297</v>
      </c>
      <c r="E187" s="592" t="s">
        <v>148</v>
      </c>
      <c r="F187" s="592" t="s">
        <v>524</v>
      </c>
      <c r="G187" s="591" t="s">
        <v>2058</v>
      </c>
      <c r="H187" s="591" t="s">
        <v>523</v>
      </c>
      <c r="I187" s="592" t="s">
        <v>332</v>
      </c>
      <c r="J187" s="593" t="s">
        <v>381</v>
      </c>
      <c r="K187" s="594">
        <v>0.70370370370370372</v>
      </c>
      <c r="L187" s="592" t="s">
        <v>2266</v>
      </c>
      <c r="M187" s="595">
        <v>2021</v>
      </c>
      <c r="N187" s="596">
        <v>27</v>
      </c>
      <c r="O187" s="603">
        <v>0.51851851851851849</v>
      </c>
      <c r="P187" s="598">
        <f t="shared" si="8"/>
        <v>14</v>
      </c>
      <c r="Q187" s="596">
        <v>13</v>
      </c>
      <c r="R187" s="599">
        <f t="shared" si="9"/>
        <v>0.9285714285714286</v>
      </c>
      <c r="S187" s="599">
        <f t="shared" si="10"/>
        <v>0.48148148148148145</v>
      </c>
      <c r="T187" s="600">
        <f t="shared" si="11"/>
        <v>0.73684210526315785</v>
      </c>
      <c r="U187" s="601" t="s">
        <v>3031</v>
      </c>
    </row>
    <row r="188" spans="1:21" ht="12.75" x14ac:dyDescent="0.2">
      <c r="A188" s="591" t="s">
        <v>72</v>
      </c>
      <c r="B188" s="591" t="s">
        <v>754</v>
      </c>
      <c r="C188" s="592" t="s">
        <v>587</v>
      </c>
      <c r="D188" s="592" t="s">
        <v>297</v>
      </c>
      <c r="E188" s="592" t="s">
        <v>148</v>
      </c>
      <c r="F188" s="592" t="s">
        <v>524</v>
      </c>
      <c r="G188" s="591" t="s">
        <v>2010</v>
      </c>
      <c r="H188" s="591" t="s">
        <v>525</v>
      </c>
      <c r="I188" s="592" t="s">
        <v>332</v>
      </c>
      <c r="J188" s="593" t="s">
        <v>381</v>
      </c>
      <c r="K188" s="594">
        <v>0.17647058823529413</v>
      </c>
      <c r="L188" s="592" t="s">
        <v>2051</v>
      </c>
      <c r="M188" s="595">
        <v>2021</v>
      </c>
      <c r="N188" s="596">
        <v>63</v>
      </c>
      <c r="O188" s="603">
        <v>0.17460317460317459</v>
      </c>
      <c r="P188" s="598">
        <f t="shared" si="8"/>
        <v>11</v>
      </c>
      <c r="Q188" s="596">
        <v>7</v>
      </c>
      <c r="R188" s="599">
        <f t="shared" si="9"/>
        <v>0.63636363636363635</v>
      </c>
      <c r="S188" s="599">
        <f t="shared" si="10"/>
        <v>0.1111111111111111</v>
      </c>
      <c r="T188" s="600">
        <f t="shared" si="11"/>
        <v>0.98941798941798931</v>
      </c>
      <c r="U188" s="601" t="s">
        <v>3030</v>
      </c>
    </row>
    <row r="189" spans="1:21" ht="12.75" x14ac:dyDescent="0.2">
      <c r="A189" s="591" t="s">
        <v>72</v>
      </c>
      <c r="B189" s="591" t="s">
        <v>754</v>
      </c>
      <c r="C189" s="592" t="s">
        <v>587</v>
      </c>
      <c r="D189" s="592" t="s">
        <v>297</v>
      </c>
      <c r="E189" s="592" t="s">
        <v>148</v>
      </c>
      <c r="F189" s="592" t="s">
        <v>524</v>
      </c>
      <c r="G189" s="591" t="s">
        <v>2011</v>
      </c>
      <c r="H189" s="591" t="s">
        <v>525</v>
      </c>
      <c r="I189" s="592" t="s">
        <v>332</v>
      </c>
      <c r="J189" s="593" t="s">
        <v>381</v>
      </c>
      <c r="K189" s="594">
        <v>0.2638888888888889</v>
      </c>
      <c r="L189" s="592" t="s">
        <v>2051</v>
      </c>
      <c r="M189" s="595">
        <v>2021</v>
      </c>
      <c r="N189" s="596">
        <v>72</v>
      </c>
      <c r="O189" s="603">
        <v>0.2638888888888889</v>
      </c>
      <c r="P189" s="598">
        <f t="shared" si="8"/>
        <v>19</v>
      </c>
      <c r="Q189" s="596">
        <v>19</v>
      </c>
      <c r="R189" s="599">
        <f t="shared" si="9"/>
        <v>1</v>
      </c>
      <c r="S189" s="599">
        <f t="shared" si="10"/>
        <v>0.2638888888888889</v>
      </c>
      <c r="T189" s="600">
        <f t="shared" si="11"/>
        <v>1</v>
      </c>
      <c r="U189" s="606" t="s">
        <v>2051</v>
      </c>
    </row>
    <row r="190" spans="1:21" ht="12.75" x14ac:dyDescent="0.2">
      <c r="A190" s="591" t="s">
        <v>72</v>
      </c>
      <c r="B190" s="591" t="s">
        <v>754</v>
      </c>
      <c r="C190" s="592" t="s">
        <v>587</v>
      </c>
      <c r="D190" s="592" t="s">
        <v>297</v>
      </c>
      <c r="E190" s="592" t="s">
        <v>148</v>
      </c>
      <c r="F190" s="592" t="s">
        <v>524</v>
      </c>
      <c r="G190" s="591" t="s">
        <v>2012</v>
      </c>
      <c r="H190" s="591" t="s">
        <v>525</v>
      </c>
      <c r="I190" s="592" t="s">
        <v>332</v>
      </c>
      <c r="J190" s="593" t="s">
        <v>381</v>
      </c>
      <c r="K190" s="594">
        <v>0.47872340425531917</v>
      </c>
      <c r="L190" s="592" t="s">
        <v>2051</v>
      </c>
      <c r="M190" s="595">
        <v>2021</v>
      </c>
      <c r="N190" s="596">
        <v>92</v>
      </c>
      <c r="O190" s="603">
        <v>0.41304347826086951</v>
      </c>
      <c r="P190" s="598">
        <f t="shared" si="8"/>
        <v>38</v>
      </c>
      <c r="Q190" s="596">
        <v>31</v>
      </c>
      <c r="R190" s="599">
        <f t="shared" si="9"/>
        <v>0.81578947368421051</v>
      </c>
      <c r="S190" s="599">
        <f t="shared" si="10"/>
        <v>0.33695652173913043</v>
      </c>
      <c r="T190" s="600">
        <f t="shared" si="11"/>
        <v>0.86280193236714964</v>
      </c>
      <c r="U190" s="601" t="s">
        <v>3030</v>
      </c>
    </row>
    <row r="191" spans="1:21" ht="12.75" x14ac:dyDescent="0.2">
      <c r="A191" s="591" t="s">
        <v>72</v>
      </c>
      <c r="B191" s="591" t="s">
        <v>754</v>
      </c>
      <c r="C191" s="592" t="s">
        <v>587</v>
      </c>
      <c r="D191" s="592" t="s">
        <v>297</v>
      </c>
      <c r="E191" s="592" t="s">
        <v>148</v>
      </c>
      <c r="F191" s="592" t="s">
        <v>524</v>
      </c>
      <c r="G191" s="591" t="s">
        <v>2013</v>
      </c>
      <c r="H191" s="591" t="s">
        <v>525</v>
      </c>
      <c r="I191" s="592" t="s">
        <v>332</v>
      </c>
      <c r="J191" s="593" t="s">
        <v>381</v>
      </c>
      <c r="K191" s="594">
        <v>0.7142857142857143</v>
      </c>
      <c r="L191" s="592" t="s">
        <v>2051</v>
      </c>
      <c r="M191" s="595">
        <v>2021</v>
      </c>
      <c r="N191" s="596">
        <v>12</v>
      </c>
      <c r="O191" s="603">
        <v>0.5</v>
      </c>
      <c r="P191" s="598">
        <f t="shared" si="8"/>
        <v>6</v>
      </c>
      <c r="Q191" s="596">
        <v>4</v>
      </c>
      <c r="R191" s="599">
        <f t="shared" si="9"/>
        <v>0.66666666666666663</v>
      </c>
      <c r="S191" s="599">
        <f t="shared" si="10"/>
        <v>0.33333333333333331</v>
      </c>
      <c r="T191" s="600">
        <f t="shared" si="11"/>
        <v>0.7</v>
      </c>
      <c r="U191" s="601" t="s">
        <v>3030</v>
      </c>
    </row>
    <row r="192" spans="1:21" ht="12.75" x14ac:dyDescent="0.2">
      <c r="A192" s="591" t="s">
        <v>72</v>
      </c>
      <c r="B192" s="591" t="s">
        <v>754</v>
      </c>
      <c r="C192" s="592" t="s">
        <v>587</v>
      </c>
      <c r="D192" s="592" t="s">
        <v>297</v>
      </c>
      <c r="E192" s="592" t="s">
        <v>148</v>
      </c>
      <c r="F192" s="592" t="s">
        <v>524</v>
      </c>
      <c r="G192" s="591" t="s">
        <v>2014</v>
      </c>
      <c r="H192" s="591" t="s">
        <v>525</v>
      </c>
      <c r="I192" s="592" t="s">
        <v>332</v>
      </c>
      <c r="J192" s="593" t="s">
        <v>381</v>
      </c>
      <c r="K192" s="594">
        <v>4.926423544465771E-2</v>
      </c>
      <c r="L192" s="592" t="s">
        <v>2051</v>
      </c>
      <c r="M192" s="595">
        <v>2021</v>
      </c>
      <c r="N192" s="596">
        <v>1340</v>
      </c>
      <c r="O192" s="603">
        <v>7.6119402985074622E-2</v>
      </c>
      <c r="P192" s="598">
        <f t="shared" si="8"/>
        <v>102</v>
      </c>
      <c r="Q192" s="596">
        <v>88</v>
      </c>
      <c r="R192" s="599">
        <f t="shared" si="9"/>
        <v>0.86274509803921573</v>
      </c>
      <c r="S192" s="599">
        <f t="shared" si="10"/>
        <v>6.5671641791044774E-2</v>
      </c>
      <c r="T192" s="600">
        <f t="shared" si="11"/>
        <v>1.5451250242295018</v>
      </c>
      <c r="U192" s="601" t="s">
        <v>3030</v>
      </c>
    </row>
    <row r="193" spans="1:21" ht="12.75" x14ac:dyDescent="0.2">
      <c r="A193" s="591" t="s">
        <v>72</v>
      </c>
      <c r="B193" s="591" t="s">
        <v>754</v>
      </c>
      <c r="C193" s="592" t="s">
        <v>587</v>
      </c>
      <c r="D193" s="592" t="s">
        <v>297</v>
      </c>
      <c r="E193" s="592" t="s">
        <v>148</v>
      </c>
      <c r="F193" s="592" t="s">
        <v>524</v>
      </c>
      <c r="G193" s="591" t="s">
        <v>2015</v>
      </c>
      <c r="H193" s="591" t="s">
        <v>525</v>
      </c>
      <c r="I193" s="592" t="s">
        <v>332</v>
      </c>
      <c r="J193" s="593" t="s">
        <v>381</v>
      </c>
      <c r="K193" s="594">
        <v>0.35714285714285715</v>
      </c>
      <c r="L193" s="592" t="s">
        <v>2051</v>
      </c>
      <c r="M193" s="595">
        <v>2021</v>
      </c>
      <c r="N193" s="596">
        <v>17</v>
      </c>
      <c r="O193" s="603">
        <v>0.35294117647058826</v>
      </c>
      <c r="P193" s="598">
        <f t="shared" si="8"/>
        <v>6</v>
      </c>
      <c r="Q193" s="596">
        <v>6</v>
      </c>
      <c r="R193" s="599">
        <f t="shared" si="9"/>
        <v>1</v>
      </c>
      <c r="S193" s="599">
        <f t="shared" si="10"/>
        <v>0.35294117647058826</v>
      </c>
      <c r="T193" s="600">
        <f t="shared" si="11"/>
        <v>0.9882352941176471</v>
      </c>
      <c r="U193" s="601" t="s">
        <v>3030</v>
      </c>
    </row>
    <row r="194" spans="1:21" ht="12.75" x14ac:dyDescent="0.2">
      <c r="A194" s="591" t="s">
        <v>72</v>
      </c>
      <c r="B194" s="591" t="s">
        <v>754</v>
      </c>
      <c r="C194" s="592" t="s">
        <v>587</v>
      </c>
      <c r="D194" s="592" t="s">
        <v>297</v>
      </c>
      <c r="E194" s="592" t="s">
        <v>148</v>
      </c>
      <c r="F194" s="592" t="s">
        <v>524</v>
      </c>
      <c r="G194" s="591" t="s">
        <v>2016</v>
      </c>
      <c r="H194" s="591" t="s">
        <v>525</v>
      </c>
      <c r="I194" s="592" t="s">
        <v>332</v>
      </c>
      <c r="J194" s="593" t="s">
        <v>381</v>
      </c>
      <c r="K194" s="594">
        <v>0.11494252873563218</v>
      </c>
      <c r="L194" s="592" t="s">
        <v>2051</v>
      </c>
      <c r="M194" s="595">
        <v>2021</v>
      </c>
      <c r="N194" s="596">
        <v>87</v>
      </c>
      <c r="O194" s="603">
        <v>0.11494252873563218</v>
      </c>
      <c r="P194" s="598">
        <f t="shared" si="8"/>
        <v>10</v>
      </c>
      <c r="Q194" s="596">
        <v>10</v>
      </c>
      <c r="R194" s="599">
        <f t="shared" si="9"/>
        <v>1</v>
      </c>
      <c r="S194" s="599">
        <f t="shared" si="10"/>
        <v>0.11494252873563218</v>
      </c>
      <c r="T194" s="600">
        <f t="shared" si="11"/>
        <v>1</v>
      </c>
      <c r="U194" s="606" t="s">
        <v>2051</v>
      </c>
    </row>
    <row r="195" spans="1:21" ht="12.75" x14ac:dyDescent="0.2">
      <c r="A195" s="591" t="s">
        <v>72</v>
      </c>
      <c r="B195" s="591" t="s">
        <v>754</v>
      </c>
      <c r="C195" s="592" t="s">
        <v>587</v>
      </c>
      <c r="D195" s="592" t="s">
        <v>297</v>
      </c>
      <c r="E195" s="592" t="s">
        <v>148</v>
      </c>
      <c r="F195" s="592" t="s">
        <v>524</v>
      </c>
      <c r="G195" s="591" t="s">
        <v>2017</v>
      </c>
      <c r="H195" s="591" t="s">
        <v>525</v>
      </c>
      <c r="I195" s="592" t="s">
        <v>332</v>
      </c>
      <c r="J195" s="593" t="s">
        <v>381</v>
      </c>
      <c r="K195" s="594">
        <v>7.9646017699115043E-2</v>
      </c>
      <c r="L195" s="592" t="s">
        <v>2051</v>
      </c>
      <c r="M195" s="595">
        <v>2021</v>
      </c>
      <c r="N195" s="596">
        <v>112</v>
      </c>
      <c r="O195" s="603">
        <v>0.11607142857142858</v>
      </c>
      <c r="P195" s="598">
        <f t="shared" ref="P195:P258" si="12">ROUNDUP(N195*O195,0)</f>
        <v>13</v>
      </c>
      <c r="Q195" s="596">
        <v>12</v>
      </c>
      <c r="R195" s="599">
        <f t="shared" ref="R195:R258" si="13">Q195/P195</f>
        <v>0.92307692307692313</v>
      </c>
      <c r="S195" s="599">
        <f t="shared" ref="S195:S258" si="14">Q195/N195</f>
        <v>0.10714285714285714</v>
      </c>
      <c r="T195" s="600">
        <f t="shared" ref="T195:T258" si="15">O195/K195</f>
        <v>1.45734126984127</v>
      </c>
      <c r="U195" s="601" t="s">
        <v>3030</v>
      </c>
    </row>
    <row r="196" spans="1:21" ht="12.75" x14ac:dyDescent="0.2">
      <c r="A196" s="591" t="s">
        <v>72</v>
      </c>
      <c r="B196" s="591" t="s">
        <v>754</v>
      </c>
      <c r="C196" s="592" t="s">
        <v>587</v>
      </c>
      <c r="D196" s="592" t="s">
        <v>297</v>
      </c>
      <c r="E196" s="592" t="s">
        <v>148</v>
      </c>
      <c r="F196" s="592" t="s">
        <v>524</v>
      </c>
      <c r="G196" s="591" t="s">
        <v>2018</v>
      </c>
      <c r="H196" s="591" t="s">
        <v>525</v>
      </c>
      <c r="I196" s="592" t="s">
        <v>332</v>
      </c>
      <c r="J196" s="593" t="s">
        <v>381</v>
      </c>
      <c r="K196" s="594">
        <v>0.14569536423841059</v>
      </c>
      <c r="L196" s="592" t="s">
        <v>2051</v>
      </c>
      <c r="M196" s="595">
        <v>2021</v>
      </c>
      <c r="N196" s="596">
        <v>146</v>
      </c>
      <c r="O196" s="603">
        <v>0.15068493150684931</v>
      </c>
      <c r="P196" s="598">
        <f t="shared" si="12"/>
        <v>22</v>
      </c>
      <c r="Q196" s="596">
        <v>17</v>
      </c>
      <c r="R196" s="599">
        <f t="shared" si="13"/>
        <v>0.77272727272727271</v>
      </c>
      <c r="S196" s="599">
        <f t="shared" si="14"/>
        <v>0.11643835616438356</v>
      </c>
      <c r="T196" s="600">
        <f t="shared" si="15"/>
        <v>1.0342465753424657</v>
      </c>
      <c r="U196" s="601" t="s">
        <v>3030</v>
      </c>
    </row>
    <row r="197" spans="1:21" ht="12.75" x14ac:dyDescent="0.2">
      <c r="A197" s="591" t="s">
        <v>72</v>
      </c>
      <c r="B197" s="591" t="s">
        <v>754</v>
      </c>
      <c r="C197" s="592" t="s">
        <v>587</v>
      </c>
      <c r="D197" s="592" t="s">
        <v>297</v>
      </c>
      <c r="E197" s="592" t="s">
        <v>148</v>
      </c>
      <c r="F197" s="592" t="s">
        <v>524</v>
      </c>
      <c r="G197" s="591" t="s">
        <v>2019</v>
      </c>
      <c r="H197" s="591" t="s">
        <v>525</v>
      </c>
      <c r="I197" s="592" t="s">
        <v>332</v>
      </c>
      <c r="J197" s="593" t="s">
        <v>381</v>
      </c>
      <c r="K197" s="594">
        <v>0.33333333333333331</v>
      </c>
      <c r="L197" s="592" t="s">
        <v>2051</v>
      </c>
      <c r="M197" s="595">
        <v>2021</v>
      </c>
      <c r="N197" s="596">
        <v>21</v>
      </c>
      <c r="O197" s="603">
        <v>0.2857142857142857</v>
      </c>
      <c r="P197" s="598">
        <f t="shared" si="12"/>
        <v>6</v>
      </c>
      <c r="Q197" s="596">
        <v>4</v>
      </c>
      <c r="R197" s="599">
        <f t="shared" si="13"/>
        <v>0.66666666666666663</v>
      </c>
      <c r="S197" s="599">
        <f t="shared" si="14"/>
        <v>0.19047619047619047</v>
      </c>
      <c r="T197" s="600">
        <f t="shared" si="15"/>
        <v>0.8571428571428571</v>
      </c>
      <c r="U197" s="601" t="s">
        <v>3030</v>
      </c>
    </row>
    <row r="198" spans="1:21" ht="12.75" x14ac:dyDescent="0.2">
      <c r="A198" s="591" t="s">
        <v>72</v>
      </c>
      <c r="B198" s="591" t="s">
        <v>754</v>
      </c>
      <c r="C198" s="592" t="s">
        <v>587</v>
      </c>
      <c r="D198" s="592" t="s">
        <v>297</v>
      </c>
      <c r="E198" s="592" t="s">
        <v>148</v>
      </c>
      <c r="F198" s="592" t="s">
        <v>524</v>
      </c>
      <c r="G198" s="591" t="s">
        <v>2020</v>
      </c>
      <c r="H198" s="591" t="s">
        <v>525</v>
      </c>
      <c r="I198" s="592" t="s">
        <v>332</v>
      </c>
      <c r="J198" s="593" t="s">
        <v>381</v>
      </c>
      <c r="K198" s="594">
        <v>0.23809523809523808</v>
      </c>
      <c r="L198" s="592" t="s">
        <v>2051</v>
      </c>
      <c r="M198" s="595">
        <v>2021</v>
      </c>
      <c r="N198" s="596">
        <v>18</v>
      </c>
      <c r="O198" s="603">
        <v>0.22222222222222221</v>
      </c>
      <c r="P198" s="598">
        <f t="shared" si="12"/>
        <v>4</v>
      </c>
      <c r="Q198" s="596">
        <v>3</v>
      </c>
      <c r="R198" s="599">
        <f t="shared" si="13"/>
        <v>0.75</v>
      </c>
      <c r="S198" s="599">
        <f t="shared" si="14"/>
        <v>0.16666666666666666</v>
      </c>
      <c r="T198" s="600">
        <f t="shared" si="15"/>
        <v>0.93333333333333335</v>
      </c>
      <c r="U198" s="601" t="s">
        <v>3030</v>
      </c>
    </row>
    <row r="199" spans="1:21" ht="12.75" x14ac:dyDescent="0.2">
      <c r="A199" s="591" t="s">
        <v>72</v>
      </c>
      <c r="B199" s="591" t="s">
        <v>754</v>
      </c>
      <c r="C199" s="592" t="s">
        <v>587</v>
      </c>
      <c r="D199" s="592" t="s">
        <v>297</v>
      </c>
      <c r="E199" s="592" t="s">
        <v>148</v>
      </c>
      <c r="F199" s="592" t="s">
        <v>524</v>
      </c>
      <c r="G199" s="591" t="s">
        <v>2021</v>
      </c>
      <c r="H199" s="591" t="s">
        <v>525</v>
      </c>
      <c r="I199" s="592" t="s">
        <v>332</v>
      </c>
      <c r="J199" s="593" t="s">
        <v>381</v>
      </c>
      <c r="K199" s="594">
        <v>0.11702127659574468</v>
      </c>
      <c r="L199" s="592" t="s">
        <v>2051</v>
      </c>
      <c r="M199" s="595">
        <v>2021</v>
      </c>
      <c r="N199" s="596">
        <v>94</v>
      </c>
      <c r="O199" s="603">
        <v>0.11702127659574468</v>
      </c>
      <c r="P199" s="598">
        <f t="shared" si="12"/>
        <v>11</v>
      </c>
      <c r="Q199" s="596">
        <v>10</v>
      </c>
      <c r="R199" s="599">
        <f t="shared" si="13"/>
        <v>0.90909090909090906</v>
      </c>
      <c r="S199" s="599">
        <f t="shared" si="14"/>
        <v>0.10638297872340426</v>
      </c>
      <c r="T199" s="600">
        <f t="shared" si="15"/>
        <v>1</v>
      </c>
      <c r="U199" s="606" t="s">
        <v>2051</v>
      </c>
    </row>
    <row r="200" spans="1:21" ht="12.75" x14ac:dyDescent="0.2">
      <c r="A200" s="591" t="s">
        <v>72</v>
      </c>
      <c r="B200" s="591" t="s">
        <v>754</v>
      </c>
      <c r="C200" s="591" t="s">
        <v>587</v>
      </c>
      <c r="D200" s="591" t="s">
        <v>303</v>
      </c>
      <c r="E200" s="591" t="s">
        <v>148</v>
      </c>
      <c r="F200" s="592" t="s">
        <v>524</v>
      </c>
      <c r="G200" s="591" t="s">
        <v>2002</v>
      </c>
      <c r="H200" s="591" t="s">
        <v>525</v>
      </c>
      <c r="I200" s="592" t="s">
        <v>332</v>
      </c>
      <c r="J200" s="593" t="s">
        <v>381</v>
      </c>
      <c r="K200" s="594">
        <v>0.375</v>
      </c>
      <c r="L200" s="591" t="s">
        <v>2051</v>
      </c>
      <c r="M200" s="595">
        <v>2021</v>
      </c>
      <c r="N200" s="596">
        <v>11</v>
      </c>
      <c r="O200" s="603">
        <v>0.27272727272727271</v>
      </c>
      <c r="P200" s="598">
        <f t="shared" si="12"/>
        <v>3</v>
      </c>
      <c r="Q200" s="596">
        <v>2</v>
      </c>
      <c r="R200" s="599">
        <f t="shared" si="13"/>
        <v>0.66666666666666663</v>
      </c>
      <c r="S200" s="599">
        <f t="shared" si="14"/>
        <v>0.18181818181818182</v>
      </c>
      <c r="T200" s="600">
        <f t="shared" si="15"/>
        <v>0.72727272727272718</v>
      </c>
      <c r="U200" s="601" t="s">
        <v>3030</v>
      </c>
    </row>
    <row r="201" spans="1:21" ht="12.75" x14ac:dyDescent="0.2">
      <c r="A201" s="591" t="s">
        <v>72</v>
      </c>
      <c r="B201" s="591" t="s">
        <v>754</v>
      </c>
      <c r="C201" s="592" t="s">
        <v>587</v>
      </c>
      <c r="D201" s="592" t="s">
        <v>297</v>
      </c>
      <c r="E201" s="592" t="s">
        <v>148</v>
      </c>
      <c r="F201" s="592" t="s">
        <v>524</v>
      </c>
      <c r="G201" s="591" t="s">
        <v>2022</v>
      </c>
      <c r="H201" s="591" t="s">
        <v>525</v>
      </c>
      <c r="I201" s="592" t="s">
        <v>332</v>
      </c>
      <c r="J201" s="593" t="s">
        <v>381</v>
      </c>
      <c r="K201" s="594">
        <v>0.23232323232323232</v>
      </c>
      <c r="L201" s="592" t="s">
        <v>2051</v>
      </c>
      <c r="M201" s="595">
        <v>2021</v>
      </c>
      <c r="N201" s="596">
        <v>99</v>
      </c>
      <c r="O201" s="603">
        <v>0.20202020202020202</v>
      </c>
      <c r="P201" s="598">
        <f t="shared" si="12"/>
        <v>20</v>
      </c>
      <c r="Q201" s="596">
        <v>14</v>
      </c>
      <c r="R201" s="599">
        <f t="shared" si="13"/>
        <v>0.7</v>
      </c>
      <c r="S201" s="599">
        <f t="shared" si="14"/>
        <v>0.14141414141414141</v>
      </c>
      <c r="T201" s="600">
        <f t="shared" si="15"/>
        <v>0.86956521739130432</v>
      </c>
      <c r="U201" s="601" t="s">
        <v>3030</v>
      </c>
    </row>
    <row r="202" spans="1:21" ht="12.75" x14ac:dyDescent="0.2">
      <c r="A202" s="591" t="s">
        <v>72</v>
      </c>
      <c r="B202" s="591" t="s">
        <v>754</v>
      </c>
      <c r="C202" s="592" t="s">
        <v>587</v>
      </c>
      <c r="D202" s="592" t="s">
        <v>297</v>
      </c>
      <c r="E202" s="592" t="s">
        <v>148</v>
      </c>
      <c r="F202" s="592" t="s">
        <v>524</v>
      </c>
      <c r="G202" s="591" t="s">
        <v>2023</v>
      </c>
      <c r="H202" s="591" t="s">
        <v>525</v>
      </c>
      <c r="I202" s="592" t="s">
        <v>332</v>
      </c>
      <c r="J202" s="593" t="s">
        <v>381</v>
      </c>
      <c r="K202" s="594">
        <v>0.51315789473684215</v>
      </c>
      <c r="L202" s="592" t="s">
        <v>2051</v>
      </c>
      <c r="M202" s="595">
        <v>2021</v>
      </c>
      <c r="N202" s="596">
        <v>79</v>
      </c>
      <c r="O202" s="603">
        <v>0.46835443037974683</v>
      </c>
      <c r="P202" s="598">
        <f t="shared" si="12"/>
        <v>37</v>
      </c>
      <c r="Q202" s="596">
        <v>34</v>
      </c>
      <c r="R202" s="599">
        <f t="shared" si="13"/>
        <v>0.91891891891891897</v>
      </c>
      <c r="S202" s="599">
        <f t="shared" si="14"/>
        <v>0.43037974683544306</v>
      </c>
      <c r="T202" s="600">
        <f t="shared" si="15"/>
        <v>0.91269068484258353</v>
      </c>
      <c r="U202" s="601" t="s">
        <v>3030</v>
      </c>
    </row>
    <row r="203" spans="1:21" ht="12.75" x14ac:dyDescent="0.2">
      <c r="A203" s="591" t="s">
        <v>72</v>
      </c>
      <c r="B203" s="591" t="s">
        <v>754</v>
      </c>
      <c r="C203" s="592" t="s">
        <v>587</v>
      </c>
      <c r="D203" s="592" t="s">
        <v>297</v>
      </c>
      <c r="E203" s="592" t="s">
        <v>148</v>
      </c>
      <c r="F203" s="592" t="s">
        <v>524</v>
      </c>
      <c r="G203" s="591" t="s">
        <v>2024</v>
      </c>
      <c r="H203" s="591" t="s">
        <v>525</v>
      </c>
      <c r="I203" s="592" t="s">
        <v>332</v>
      </c>
      <c r="J203" s="593" t="s">
        <v>381</v>
      </c>
      <c r="K203" s="594">
        <v>4.9323017408123788E-2</v>
      </c>
      <c r="L203" s="592" t="s">
        <v>2051</v>
      </c>
      <c r="M203" s="595">
        <v>2021</v>
      </c>
      <c r="N203" s="596">
        <v>2128</v>
      </c>
      <c r="O203" s="603">
        <v>7.6597744360902262E-2</v>
      </c>
      <c r="P203" s="598">
        <f t="shared" si="12"/>
        <v>163</v>
      </c>
      <c r="Q203" s="596">
        <v>125</v>
      </c>
      <c r="R203" s="599">
        <f t="shared" si="13"/>
        <v>0.76687116564417179</v>
      </c>
      <c r="S203" s="599">
        <f t="shared" si="14"/>
        <v>5.8740601503759399E-2</v>
      </c>
      <c r="T203" s="600">
        <f t="shared" si="15"/>
        <v>1.552981719003391</v>
      </c>
      <c r="U203" s="601" t="s">
        <v>3030</v>
      </c>
    </row>
    <row r="204" spans="1:21" ht="12.75" x14ac:dyDescent="0.2">
      <c r="A204" s="591" t="s">
        <v>72</v>
      </c>
      <c r="B204" s="591" t="s">
        <v>754</v>
      </c>
      <c r="C204" s="591" t="s">
        <v>587</v>
      </c>
      <c r="D204" s="591" t="s">
        <v>303</v>
      </c>
      <c r="E204" s="591" t="s">
        <v>148</v>
      </c>
      <c r="F204" s="592" t="s">
        <v>524</v>
      </c>
      <c r="G204" s="591" t="s">
        <v>2004</v>
      </c>
      <c r="H204" s="591" t="s">
        <v>525</v>
      </c>
      <c r="I204" s="592" t="s">
        <v>332</v>
      </c>
      <c r="J204" s="593" t="s">
        <v>381</v>
      </c>
      <c r="K204" s="594">
        <v>5.5813953488372092E-2</v>
      </c>
      <c r="L204" s="591" t="s">
        <v>2051</v>
      </c>
      <c r="M204" s="595">
        <v>2021</v>
      </c>
      <c r="N204" s="596">
        <v>446</v>
      </c>
      <c r="O204" s="603">
        <v>0.10089686098654709</v>
      </c>
      <c r="P204" s="598">
        <f t="shared" si="12"/>
        <v>45</v>
      </c>
      <c r="Q204" s="596">
        <v>31</v>
      </c>
      <c r="R204" s="599">
        <f t="shared" si="13"/>
        <v>0.68888888888888888</v>
      </c>
      <c r="S204" s="599">
        <f t="shared" si="14"/>
        <v>6.9506726457399109E-2</v>
      </c>
      <c r="T204" s="600">
        <f t="shared" si="15"/>
        <v>1.8077354260089686</v>
      </c>
      <c r="U204" s="601" t="s">
        <v>3030</v>
      </c>
    </row>
    <row r="205" spans="1:21" ht="12.75" x14ac:dyDescent="0.2">
      <c r="A205" s="591" t="s">
        <v>72</v>
      </c>
      <c r="B205" s="591" t="s">
        <v>754</v>
      </c>
      <c r="C205" s="592" t="s">
        <v>587</v>
      </c>
      <c r="D205" s="592" t="s">
        <v>297</v>
      </c>
      <c r="E205" s="592" t="s">
        <v>148</v>
      </c>
      <c r="F205" s="592" t="s">
        <v>524</v>
      </c>
      <c r="G205" s="591" t="s">
        <v>2025</v>
      </c>
      <c r="H205" s="591" t="s">
        <v>525</v>
      </c>
      <c r="I205" s="592" t="s">
        <v>332</v>
      </c>
      <c r="J205" s="593" t="s">
        <v>381</v>
      </c>
      <c r="K205" s="594">
        <v>9.2307692307692313E-2</v>
      </c>
      <c r="L205" s="592" t="s">
        <v>2051</v>
      </c>
      <c r="M205" s="595">
        <v>2021</v>
      </c>
      <c r="N205" s="596">
        <v>58</v>
      </c>
      <c r="O205" s="603">
        <v>0.13793103448275862</v>
      </c>
      <c r="P205" s="598">
        <f t="shared" si="12"/>
        <v>8</v>
      </c>
      <c r="Q205" s="596">
        <v>8</v>
      </c>
      <c r="R205" s="599">
        <f t="shared" si="13"/>
        <v>1</v>
      </c>
      <c r="S205" s="599">
        <f t="shared" si="14"/>
        <v>0.13793103448275862</v>
      </c>
      <c r="T205" s="600">
        <f t="shared" si="15"/>
        <v>1.4942528735632183</v>
      </c>
      <c r="U205" s="601" t="s">
        <v>3030</v>
      </c>
    </row>
    <row r="206" spans="1:21" ht="12.75" x14ac:dyDescent="0.2">
      <c r="A206" s="591" t="s">
        <v>72</v>
      </c>
      <c r="B206" s="591" t="s">
        <v>754</v>
      </c>
      <c r="C206" s="592" t="s">
        <v>587</v>
      </c>
      <c r="D206" s="592" t="s">
        <v>297</v>
      </c>
      <c r="E206" s="592" t="s">
        <v>148</v>
      </c>
      <c r="F206" s="592" t="s">
        <v>524</v>
      </c>
      <c r="G206" s="591" t="s">
        <v>2026</v>
      </c>
      <c r="H206" s="591" t="s">
        <v>525</v>
      </c>
      <c r="I206" s="592" t="s">
        <v>332</v>
      </c>
      <c r="J206" s="593" t="s">
        <v>381</v>
      </c>
      <c r="K206" s="594">
        <v>0.15384615384615385</v>
      </c>
      <c r="L206" s="592" t="s">
        <v>2051</v>
      </c>
      <c r="M206" s="595">
        <v>2021</v>
      </c>
      <c r="N206" s="596">
        <v>27</v>
      </c>
      <c r="O206" s="603">
        <v>0.22222222222222221</v>
      </c>
      <c r="P206" s="598">
        <f t="shared" si="12"/>
        <v>6</v>
      </c>
      <c r="Q206" s="596">
        <v>5</v>
      </c>
      <c r="R206" s="599">
        <f t="shared" si="13"/>
        <v>0.83333333333333337</v>
      </c>
      <c r="S206" s="599">
        <f t="shared" si="14"/>
        <v>0.18518518518518517</v>
      </c>
      <c r="T206" s="600">
        <f t="shared" si="15"/>
        <v>1.4444444444444442</v>
      </c>
      <c r="U206" s="601" t="s">
        <v>3030</v>
      </c>
    </row>
    <row r="207" spans="1:21" ht="12.75" x14ac:dyDescent="0.2">
      <c r="A207" s="591" t="s">
        <v>72</v>
      </c>
      <c r="B207" s="591" t="s">
        <v>754</v>
      </c>
      <c r="C207" s="592" t="s">
        <v>587</v>
      </c>
      <c r="D207" s="592" t="s">
        <v>303</v>
      </c>
      <c r="E207" s="592" t="s">
        <v>148</v>
      </c>
      <c r="F207" s="592" t="s">
        <v>524</v>
      </c>
      <c r="G207" s="591" t="s">
        <v>2005</v>
      </c>
      <c r="H207" s="591" t="s">
        <v>525</v>
      </c>
      <c r="I207" s="592" t="s">
        <v>332</v>
      </c>
      <c r="J207" s="593" t="s">
        <v>381</v>
      </c>
      <c r="K207" s="594">
        <v>6.5217391304347824E-2</v>
      </c>
      <c r="L207" s="592" t="s">
        <v>2051</v>
      </c>
      <c r="M207" s="595">
        <v>2021</v>
      </c>
      <c r="N207" s="596">
        <v>45</v>
      </c>
      <c r="O207" s="603">
        <v>0.1111111111111111</v>
      </c>
      <c r="P207" s="598">
        <f t="shared" si="12"/>
        <v>5</v>
      </c>
      <c r="Q207" s="596">
        <v>3</v>
      </c>
      <c r="R207" s="599">
        <f t="shared" si="13"/>
        <v>0.6</v>
      </c>
      <c r="S207" s="599">
        <f t="shared" si="14"/>
        <v>6.6666666666666666E-2</v>
      </c>
      <c r="T207" s="600">
        <f t="shared" si="15"/>
        <v>1.7037037037037037</v>
      </c>
      <c r="U207" s="601" t="s">
        <v>3030</v>
      </c>
    </row>
    <row r="208" spans="1:21" ht="12.75" x14ac:dyDescent="0.2">
      <c r="A208" s="591" t="s">
        <v>72</v>
      </c>
      <c r="B208" s="591" t="s">
        <v>754</v>
      </c>
      <c r="C208" s="592" t="s">
        <v>587</v>
      </c>
      <c r="D208" s="592" t="s">
        <v>297</v>
      </c>
      <c r="E208" s="592" t="s">
        <v>148</v>
      </c>
      <c r="F208" s="592" t="s">
        <v>524</v>
      </c>
      <c r="G208" s="591" t="s">
        <v>2005</v>
      </c>
      <c r="H208" s="591" t="s">
        <v>525</v>
      </c>
      <c r="I208" s="592" t="s">
        <v>332</v>
      </c>
      <c r="J208" s="593" t="s">
        <v>381</v>
      </c>
      <c r="K208" s="594">
        <v>9.3333333333333338E-2</v>
      </c>
      <c r="L208" s="592" t="s">
        <v>2051</v>
      </c>
      <c r="M208" s="595">
        <v>2021</v>
      </c>
      <c r="N208" s="596">
        <v>77</v>
      </c>
      <c r="O208" s="603">
        <v>0.12987012987012986</v>
      </c>
      <c r="P208" s="598">
        <f t="shared" si="12"/>
        <v>10</v>
      </c>
      <c r="Q208" s="596">
        <v>7</v>
      </c>
      <c r="R208" s="599">
        <f t="shared" si="13"/>
        <v>0.7</v>
      </c>
      <c r="S208" s="599">
        <f t="shared" si="14"/>
        <v>9.0909090909090912E-2</v>
      </c>
      <c r="T208" s="600">
        <f t="shared" si="15"/>
        <v>1.3914656771799627</v>
      </c>
      <c r="U208" s="601" t="s">
        <v>3030</v>
      </c>
    </row>
    <row r="209" spans="1:21" ht="12.75" x14ac:dyDescent="0.2">
      <c r="A209" s="591" t="s">
        <v>72</v>
      </c>
      <c r="B209" s="591" t="s">
        <v>754</v>
      </c>
      <c r="C209" s="592" t="s">
        <v>587</v>
      </c>
      <c r="D209" s="592" t="s">
        <v>303</v>
      </c>
      <c r="E209" s="592" t="s">
        <v>148</v>
      </c>
      <c r="F209" s="592" t="s">
        <v>524</v>
      </c>
      <c r="G209" s="591" t="s">
        <v>2006</v>
      </c>
      <c r="H209" s="591" t="s">
        <v>525</v>
      </c>
      <c r="I209" s="592" t="s">
        <v>332</v>
      </c>
      <c r="J209" s="593" t="s">
        <v>381</v>
      </c>
      <c r="K209" s="594">
        <v>0.10526315789473684</v>
      </c>
      <c r="L209" s="592" t="s">
        <v>2051</v>
      </c>
      <c r="M209" s="595">
        <v>2021</v>
      </c>
      <c r="N209" s="596">
        <v>34</v>
      </c>
      <c r="O209" s="603">
        <v>8.8235294117647065E-2</v>
      </c>
      <c r="P209" s="598">
        <f t="shared" si="12"/>
        <v>3</v>
      </c>
      <c r="Q209" s="596">
        <v>2</v>
      </c>
      <c r="R209" s="599">
        <f t="shared" si="13"/>
        <v>0.66666666666666663</v>
      </c>
      <c r="S209" s="599">
        <f t="shared" si="14"/>
        <v>5.8823529411764705E-2</v>
      </c>
      <c r="T209" s="600">
        <f t="shared" si="15"/>
        <v>0.83823529411764719</v>
      </c>
      <c r="U209" s="601" t="s">
        <v>3030</v>
      </c>
    </row>
    <row r="210" spans="1:21" ht="12.75" x14ac:dyDescent="0.2">
      <c r="A210" s="591" t="s">
        <v>72</v>
      </c>
      <c r="B210" s="591" t="s">
        <v>754</v>
      </c>
      <c r="C210" s="592" t="s">
        <v>587</v>
      </c>
      <c r="D210" s="592" t="s">
        <v>297</v>
      </c>
      <c r="E210" s="592" t="s">
        <v>148</v>
      </c>
      <c r="F210" s="592" t="s">
        <v>524</v>
      </c>
      <c r="G210" s="591" t="s">
        <v>2006</v>
      </c>
      <c r="H210" s="591" t="s">
        <v>525</v>
      </c>
      <c r="I210" s="592" t="s">
        <v>332</v>
      </c>
      <c r="J210" s="593" t="s">
        <v>381</v>
      </c>
      <c r="K210" s="594">
        <v>0.18055555555555555</v>
      </c>
      <c r="L210" s="592" t="s">
        <v>2051</v>
      </c>
      <c r="M210" s="595">
        <v>2021</v>
      </c>
      <c r="N210" s="596">
        <v>77</v>
      </c>
      <c r="O210" s="603">
        <v>0.19480519480519484</v>
      </c>
      <c r="P210" s="598">
        <f t="shared" si="12"/>
        <v>15</v>
      </c>
      <c r="Q210" s="596">
        <v>13</v>
      </c>
      <c r="R210" s="599">
        <f t="shared" si="13"/>
        <v>0.8666666666666667</v>
      </c>
      <c r="S210" s="599">
        <f t="shared" si="14"/>
        <v>0.16883116883116883</v>
      </c>
      <c r="T210" s="600">
        <f t="shared" si="15"/>
        <v>1.0789210789210792</v>
      </c>
      <c r="U210" s="601" t="s">
        <v>3030</v>
      </c>
    </row>
    <row r="211" spans="1:21" ht="12.75" x14ac:dyDescent="0.2">
      <c r="A211" s="591" t="s">
        <v>72</v>
      </c>
      <c r="B211" s="591" t="s">
        <v>754</v>
      </c>
      <c r="C211" s="592" t="s">
        <v>587</v>
      </c>
      <c r="D211" s="592" t="s">
        <v>305</v>
      </c>
      <c r="E211" s="592" t="s">
        <v>148</v>
      </c>
      <c r="F211" s="592" t="s">
        <v>524</v>
      </c>
      <c r="G211" s="591" t="s">
        <v>2009</v>
      </c>
      <c r="H211" s="591" t="s">
        <v>525</v>
      </c>
      <c r="I211" s="592" t="s">
        <v>332</v>
      </c>
      <c r="J211" s="593" t="s">
        <v>381</v>
      </c>
      <c r="K211" s="594">
        <v>0.25</v>
      </c>
      <c r="L211" s="592" t="s">
        <v>2051</v>
      </c>
      <c r="M211" s="595">
        <v>2021</v>
      </c>
      <c r="N211" s="596">
        <v>21</v>
      </c>
      <c r="O211" s="603">
        <v>0.2857142857142857</v>
      </c>
      <c r="P211" s="598">
        <f t="shared" si="12"/>
        <v>6</v>
      </c>
      <c r="Q211" s="596">
        <v>6</v>
      </c>
      <c r="R211" s="599">
        <f t="shared" si="13"/>
        <v>1</v>
      </c>
      <c r="S211" s="599">
        <f t="shared" si="14"/>
        <v>0.2857142857142857</v>
      </c>
      <c r="T211" s="600">
        <f t="shared" si="15"/>
        <v>1.1428571428571428</v>
      </c>
      <c r="U211" s="601" t="s">
        <v>3030</v>
      </c>
    </row>
    <row r="212" spans="1:21" ht="12.75" x14ac:dyDescent="0.2">
      <c r="A212" s="591" t="s">
        <v>72</v>
      </c>
      <c r="B212" s="591" t="s">
        <v>754</v>
      </c>
      <c r="C212" s="592" t="s">
        <v>587</v>
      </c>
      <c r="D212" s="592" t="s">
        <v>297</v>
      </c>
      <c r="E212" s="592" t="s">
        <v>148</v>
      </c>
      <c r="F212" s="592" t="s">
        <v>524</v>
      </c>
      <c r="G212" s="591" t="s">
        <v>2027</v>
      </c>
      <c r="H212" s="591" t="s">
        <v>525</v>
      </c>
      <c r="I212" s="592" t="s">
        <v>332</v>
      </c>
      <c r="J212" s="593" t="s">
        <v>381</v>
      </c>
      <c r="K212" s="594">
        <v>0.29032258064516131</v>
      </c>
      <c r="L212" s="592" t="s">
        <v>2051</v>
      </c>
      <c r="M212" s="595">
        <v>2021</v>
      </c>
      <c r="N212" s="596">
        <v>32</v>
      </c>
      <c r="O212" s="603">
        <v>0.3125</v>
      </c>
      <c r="P212" s="598">
        <f t="shared" si="12"/>
        <v>10</v>
      </c>
      <c r="Q212" s="596">
        <v>9</v>
      </c>
      <c r="R212" s="599">
        <f t="shared" si="13"/>
        <v>0.9</v>
      </c>
      <c r="S212" s="599">
        <f t="shared" si="14"/>
        <v>0.28125</v>
      </c>
      <c r="T212" s="600">
        <f t="shared" si="15"/>
        <v>1.0763888888888888</v>
      </c>
      <c r="U212" s="601" t="s">
        <v>3030</v>
      </c>
    </row>
    <row r="213" spans="1:21" ht="12.75" x14ac:dyDescent="0.2">
      <c r="A213" s="591" t="s">
        <v>72</v>
      </c>
      <c r="B213" s="591" t="s">
        <v>754</v>
      </c>
      <c r="C213" s="592" t="s">
        <v>587</v>
      </c>
      <c r="D213" s="592" t="s">
        <v>297</v>
      </c>
      <c r="E213" s="592" t="s">
        <v>148</v>
      </c>
      <c r="F213" s="592" t="s">
        <v>524</v>
      </c>
      <c r="G213" s="591" t="s">
        <v>2028</v>
      </c>
      <c r="H213" s="591" t="s">
        <v>525</v>
      </c>
      <c r="I213" s="592" t="s">
        <v>332</v>
      </c>
      <c r="J213" s="593" t="s">
        <v>381</v>
      </c>
      <c r="K213" s="594">
        <v>0.29629629629629628</v>
      </c>
      <c r="L213" s="592" t="s">
        <v>2051</v>
      </c>
      <c r="M213" s="595">
        <v>2021</v>
      </c>
      <c r="N213" s="596">
        <v>24</v>
      </c>
      <c r="O213" s="603">
        <v>0.45833333333333326</v>
      </c>
      <c r="P213" s="598">
        <f t="shared" si="12"/>
        <v>11</v>
      </c>
      <c r="Q213" s="596">
        <v>8</v>
      </c>
      <c r="R213" s="599">
        <f t="shared" si="13"/>
        <v>0.72727272727272729</v>
      </c>
      <c r="S213" s="599">
        <f t="shared" si="14"/>
        <v>0.33333333333333331</v>
      </c>
      <c r="T213" s="600">
        <f t="shared" si="15"/>
        <v>1.5468749999999998</v>
      </c>
      <c r="U213" s="601" t="s">
        <v>3030</v>
      </c>
    </row>
    <row r="214" spans="1:21" ht="12.75" x14ac:dyDescent="0.2">
      <c r="A214" s="591" t="s">
        <v>72</v>
      </c>
      <c r="B214" s="591" t="s">
        <v>754</v>
      </c>
      <c r="C214" s="592" t="s">
        <v>587</v>
      </c>
      <c r="D214" s="592" t="s">
        <v>303</v>
      </c>
      <c r="E214" s="592" t="s">
        <v>148</v>
      </c>
      <c r="F214" s="592" t="s">
        <v>524</v>
      </c>
      <c r="G214" s="591" t="s">
        <v>2007</v>
      </c>
      <c r="H214" s="591" t="s">
        <v>525</v>
      </c>
      <c r="I214" s="592" t="s">
        <v>332</v>
      </c>
      <c r="J214" s="593" t="s">
        <v>381</v>
      </c>
      <c r="K214" s="594">
        <v>0.48</v>
      </c>
      <c r="L214" s="592" t="s">
        <v>2051</v>
      </c>
      <c r="M214" s="595">
        <v>2021</v>
      </c>
      <c r="N214" s="596">
        <v>22</v>
      </c>
      <c r="O214" s="603">
        <v>0.45454545454545453</v>
      </c>
      <c r="P214" s="598">
        <f t="shared" si="12"/>
        <v>10</v>
      </c>
      <c r="Q214" s="596">
        <v>8</v>
      </c>
      <c r="R214" s="599">
        <f t="shared" si="13"/>
        <v>0.8</v>
      </c>
      <c r="S214" s="599">
        <f t="shared" si="14"/>
        <v>0.36363636363636365</v>
      </c>
      <c r="T214" s="600">
        <f t="shared" si="15"/>
        <v>0.94696969696969702</v>
      </c>
      <c r="U214" s="601" t="s">
        <v>3030</v>
      </c>
    </row>
    <row r="215" spans="1:21" ht="12.75" x14ac:dyDescent="0.2">
      <c r="A215" s="591" t="s">
        <v>72</v>
      </c>
      <c r="B215" s="591" t="s">
        <v>754</v>
      </c>
      <c r="C215" s="592" t="s">
        <v>587</v>
      </c>
      <c r="D215" s="592" t="s">
        <v>297</v>
      </c>
      <c r="E215" s="592" t="s">
        <v>148</v>
      </c>
      <c r="F215" s="592" t="s">
        <v>524</v>
      </c>
      <c r="G215" s="591" t="s">
        <v>2007</v>
      </c>
      <c r="H215" s="591" t="s">
        <v>525</v>
      </c>
      <c r="I215" s="592" t="s">
        <v>332</v>
      </c>
      <c r="J215" s="593" t="s">
        <v>381</v>
      </c>
      <c r="K215" s="594">
        <v>0.58064516129032262</v>
      </c>
      <c r="L215" s="592" t="s">
        <v>2266</v>
      </c>
      <c r="M215" s="595">
        <v>2021</v>
      </c>
      <c r="N215" s="596">
        <v>30</v>
      </c>
      <c r="O215" s="603">
        <v>0.53333333333333333</v>
      </c>
      <c r="P215" s="598">
        <f t="shared" si="12"/>
        <v>16</v>
      </c>
      <c r="Q215" s="596">
        <v>12</v>
      </c>
      <c r="R215" s="599">
        <f t="shared" si="13"/>
        <v>0.75</v>
      </c>
      <c r="S215" s="599">
        <f t="shared" si="14"/>
        <v>0.4</v>
      </c>
      <c r="T215" s="600">
        <f t="shared" si="15"/>
        <v>0.9185185185185184</v>
      </c>
      <c r="U215" s="601" t="s">
        <v>3031</v>
      </c>
    </row>
    <row r="216" spans="1:21" ht="12.75" x14ac:dyDescent="0.2">
      <c r="A216" s="591" t="s">
        <v>72</v>
      </c>
      <c r="B216" s="591" t="s">
        <v>754</v>
      </c>
      <c r="C216" s="592" t="s">
        <v>587</v>
      </c>
      <c r="D216" s="592" t="s">
        <v>297</v>
      </c>
      <c r="E216" s="592" t="s">
        <v>148</v>
      </c>
      <c r="F216" s="592" t="s">
        <v>524</v>
      </c>
      <c r="G216" s="591" t="s">
        <v>2029</v>
      </c>
      <c r="H216" s="591" t="s">
        <v>525</v>
      </c>
      <c r="I216" s="592" t="s">
        <v>332</v>
      </c>
      <c r="J216" s="593" t="s">
        <v>381</v>
      </c>
      <c r="K216" s="594">
        <v>0.71186440677966101</v>
      </c>
      <c r="L216" s="592" t="s">
        <v>2051</v>
      </c>
      <c r="M216" s="595">
        <v>2021</v>
      </c>
      <c r="N216" s="596">
        <v>59</v>
      </c>
      <c r="O216" s="603">
        <v>0.55932203389830504</v>
      </c>
      <c r="P216" s="598">
        <f t="shared" si="12"/>
        <v>33</v>
      </c>
      <c r="Q216" s="596">
        <v>33</v>
      </c>
      <c r="R216" s="599">
        <f t="shared" si="13"/>
        <v>1</v>
      </c>
      <c r="S216" s="599">
        <f t="shared" si="14"/>
        <v>0.55932203389830504</v>
      </c>
      <c r="T216" s="600">
        <f t="shared" si="15"/>
        <v>0.7857142857142857</v>
      </c>
      <c r="U216" s="601" t="s">
        <v>3030</v>
      </c>
    </row>
    <row r="217" spans="1:21" ht="12.75" x14ac:dyDescent="0.2">
      <c r="A217" s="591" t="s">
        <v>72</v>
      </c>
      <c r="B217" s="591" t="s">
        <v>754</v>
      </c>
      <c r="C217" s="592" t="s">
        <v>587</v>
      </c>
      <c r="D217" s="592" t="s">
        <v>297</v>
      </c>
      <c r="E217" s="592" t="s">
        <v>148</v>
      </c>
      <c r="F217" s="592" t="s">
        <v>524</v>
      </c>
      <c r="G217" s="591" t="s">
        <v>2030</v>
      </c>
      <c r="H217" s="591" t="s">
        <v>525</v>
      </c>
      <c r="I217" s="592" t="s">
        <v>332</v>
      </c>
      <c r="J217" s="593" t="s">
        <v>381</v>
      </c>
      <c r="K217" s="594">
        <v>0.14285714285714285</v>
      </c>
      <c r="L217" s="592" t="s">
        <v>2051</v>
      </c>
      <c r="M217" s="595">
        <v>2021</v>
      </c>
      <c r="N217" s="596">
        <v>46</v>
      </c>
      <c r="O217" s="603">
        <v>0.15217391304347827</v>
      </c>
      <c r="P217" s="598">
        <f t="shared" si="12"/>
        <v>7</v>
      </c>
      <c r="Q217" s="596">
        <v>6</v>
      </c>
      <c r="R217" s="599">
        <f t="shared" si="13"/>
        <v>0.8571428571428571</v>
      </c>
      <c r="S217" s="599">
        <f t="shared" si="14"/>
        <v>0.13043478260869565</v>
      </c>
      <c r="T217" s="600">
        <f t="shared" si="15"/>
        <v>1.0652173913043479</v>
      </c>
      <c r="U217" s="601" t="s">
        <v>3030</v>
      </c>
    </row>
    <row r="218" spans="1:21" ht="12.75" x14ac:dyDescent="0.2">
      <c r="A218" s="591" t="s">
        <v>72</v>
      </c>
      <c r="B218" s="591" t="s">
        <v>754</v>
      </c>
      <c r="C218" s="592" t="s">
        <v>587</v>
      </c>
      <c r="D218" s="592" t="s">
        <v>303</v>
      </c>
      <c r="E218" s="592" t="s">
        <v>148</v>
      </c>
      <c r="F218" s="592" t="s">
        <v>524</v>
      </c>
      <c r="G218" s="591" t="s">
        <v>2008</v>
      </c>
      <c r="H218" s="591" t="s">
        <v>525</v>
      </c>
      <c r="I218" s="592" t="s">
        <v>332</v>
      </c>
      <c r="J218" s="593" t="s">
        <v>381</v>
      </c>
      <c r="K218" s="594">
        <v>0.23076923076923078</v>
      </c>
      <c r="L218" s="592" t="s">
        <v>2051</v>
      </c>
      <c r="M218" s="595">
        <v>2021</v>
      </c>
      <c r="N218" s="596">
        <v>13</v>
      </c>
      <c r="O218" s="603">
        <v>0.23076923076923075</v>
      </c>
      <c r="P218" s="598">
        <f t="shared" si="12"/>
        <v>3</v>
      </c>
      <c r="Q218" s="596">
        <v>3</v>
      </c>
      <c r="R218" s="599">
        <f t="shared" si="13"/>
        <v>1</v>
      </c>
      <c r="S218" s="599">
        <f t="shared" si="14"/>
        <v>0.23076923076923078</v>
      </c>
      <c r="T218" s="600">
        <f t="shared" si="15"/>
        <v>0.99999999999999989</v>
      </c>
      <c r="U218" s="606" t="s">
        <v>2051</v>
      </c>
    </row>
    <row r="219" spans="1:21" ht="12.75" x14ac:dyDescent="0.2">
      <c r="A219" s="591" t="s">
        <v>72</v>
      </c>
      <c r="B219" s="591" t="s">
        <v>754</v>
      </c>
      <c r="C219" s="592" t="s">
        <v>587</v>
      </c>
      <c r="D219" s="592" t="s">
        <v>297</v>
      </c>
      <c r="E219" s="592" t="s">
        <v>148</v>
      </c>
      <c r="F219" s="592" t="s">
        <v>524</v>
      </c>
      <c r="G219" s="591" t="s">
        <v>2031</v>
      </c>
      <c r="H219" s="591" t="s">
        <v>525</v>
      </c>
      <c r="I219" s="592" t="s">
        <v>332</v>
      </c>
      <c r="J219" s="593" t="s">
        <v>381</v>
      </c>
      <c r="K219" s="594">
        <v>0.18181818181818182</v>
      </c>
      <c r="L219" s="592" t="s">
        <v>2051</v>
      </c>
      <c r="M219" s="595">
        <v>2021</v>
      </c>
      <c r="N219" s="596">
        <v>42</v>
      </c>
      <c r="O219" s="603">
        <v>0.14285714285714285</v>
      </c>
      <c r="P219" s="598">
        <f t="shared" si="12"/>
        <v>6</v>
      </c>
      <c r="Q219" s="596">
        <v>5</v>
      </c>
      <c r="R219" s="599">
        <f t="shared" si="13"/>
        <v>0.83333333333333337</v>
      </c>
      <c r="S219" s="599">
        <f t="shared" si="14"/>
        <v>0.11904761904761904</v>
      </c>
      <c r="T219" s="600">
        <f t="shared" si="15"/>
        <v>0.7857142857142857</v>
      </c>
      <c r="U219" s="601" t="s">
        <v>3030</v>
      </c>
    </row>
    <row r="220" spans="1:21" ht="12.75" x14ac:dyDescent="0.2">
      <c r="A220" s="591" t="s">
        <v>72</v>
      </c>
      <c r="B220" s="591" t="s">
        <v>754</v>
      </c>
      <c r="C220" s="592" t="s">
        <v>588</v>
      </c>
      <c r="D220" s="592" t="s">
        <v>297</v>
      </c>
      <c r="E220" s="592" t="s">
        <v>148</v>
      </c>
      <c r="F220" s="592" t="s">
        <v>524</v>
      </c>
      <c r="G220" s="591" t="s">
        <v>2036</v>
      </c>
      <c r="H220" s="591" t="s">
        <v>525</v>
      </c>
      <c r="I220" s="592" t="s">
        <v>332</v>
      </c>
      <c r="J220" s="593" t="s">
        <v>381</v>
      </c>
      <c r="K220" s="594">
        <v>0.11971830985915492</v>
      </c>
      <c r="L220" s="592"/>
      <c r="M220" s="595">
        <v>2021</v>
      </c>
      <c r="N220" s="596">
        <v>140</v>
      </c>
      <c r="O220" s="603">
        <v>0.12142857142857143</v>
      </c>
      <c r="P220" s="598">
        <f t="shared" si="12"/>
        <v>17</v>
      </c>
      <c r="Q220" s="596">
        <v>16</v>
      </c>
      <c r="R220" s="599">
        <f t="shared" si="13"/>
        <v>0.94117647058823528</v>
      </c>
      <c r="S220" s="599">
        <f t="shared" si="14"/>
        <v>0.11428571428571428</v>
      </c>
      <c r="T220" s="600">
        <f t="shared" si="15"/>
        <v>1.0142857142857142</v>
      </c>
      <c r="U220" s="601" t="s">
        <v>3030</v>
      </c>
    </row>
    <row r="221" spans="1:21" ht="12.75" x14ac:dyDescent="0.2">
      <c r="A221" s="591" t="s">
        <v>72</v>
      </c>
      <c r="B221" s="591" t="s">
        <v>754</v>
      </c>
      <c r="C221" s="592" t="s">
        <v>588</v>
      </c>
      <c r="D221" s="592" t="s">
        <v>297</v>
      </c>
      <c r="E221" s="592" t="s">
        <v>148</v>
      </c>
      <c r="F221" s="592" t="s">
        <v>524</v>
      </c>
      <c r="G221" s="591" t="s">
        <v>2011</v>
      </c>
      <c r="H221" s="591" t="s">
        <v>525</v>
      </c>
      <c r="I221" s="592" t="s">
        <v>332</v>
      </c>
      <c r="J221" s="593" t="s">
        <v>381</v>
      </c>
      <c r="K221" s="594">
        <v>0.23875432525951557</v>
      </c>
      <c r="L221" s="592" t="s">
        <v>2051</v>
      </c>
      <c r="M221" s="595">
        <v>2021</v>
      </c>
      <c r="N221" s="596">
        <v>287</v>
      </c>
      <c r="O221" s="603">
        <v>0.23693379790940766</v>
      </c>
      <c r="P221" s="598">
        <f t="shared" si="12"/>
        <v>68</v>
      </c>
      <c r="Q221" s="596">
        <v>57</v>
      </c>
      <c r="R221" s="599">
        <f t="shared" si="13"/>
        <v>0.83823529411764708</v>
      </c>
      <c r="S221" s="599">
        <f t="shared" si="14"/>
        <v>0.19860627177700349</v>
      </c>
      <c r="T221" s="600">
        <f t="shared" si="15"/>
        <v>0.99237489269302637</v>
      </c>
      <c r="U221" s="601" t="s">
        <v>3030</v>
      </c>
    </row>
    <row r="222" spans="1:21" ht="12.75" x14ac:dyDescent="0.2">
      <c r="A222" s="591" t="s">
        <v>72</v>
      </c>
      <c r="B222" s="591" t="s">
        <v>754</v>
      </c>
      <c r="C222" s="592" t="s">
        <v>588</v>
      </c>
      <c r="D222" s="592" t="s">
        <v>297</v>
      </c>
      <c r="E222" s="592" t="s">
        <v>148</v>
      </c>
      <c r="F222" s="592" t="s">
        <v>524</v>
      </c>
      <c r="G222" s="591" t="s">
        <v>2012</v>
      </c>
      <c r="H222" s="591" t="s">
        <v>525</v>
      </c>
      <c r="I222" s="592" t="s">
        <v>332</v>
      </c>
      <c r="J222" s="593" t="s">
        <v>381</v>
      </c>
      <c r="K222" s="594">
        <v>0.23577235772357724</v>
      </c>
      <c r="L222" s="592" t="s">
        <v>2051</v>
      </c>
      <c r="M222" s="595">
        <v>2021</v>
      </c>
      <c r="N222" s="596">
        <v>125</v>
      </c>
      <c r="O222" s="603">
        <v>0.23200000000000004</v>
      </c>
      <c r="P222" s="598">
        <f t="shared" si="12"/>
        <v>29</v>
      </c>
      <c r="Q222" s="596">
        <v>26</v>
      </c>
      <c r="R222" s="599">
        <f t="shared" si="13"/>
        <v>0.89655172413793105</v>
      </c>
      <c r="S222" s="599">
        <f t="shared" si="14"/>
        <v>0.20799999999999999</v>
      </c>
      <c r="T222" s="600">
        <f t="shared" si="15"/>
        <v>0.9840000000000001</v>
      </c>
      <c r="U222" s="601" t="s">
        <v>3030</v>
      </c>
    </row>
    <row r="223" spans="1:21" ht="12.75" x14ac:dyDescent="0.2">
      <c r="A223" s="591" t="s">
        <v>72</v>
      </c>
      <c r="B223" s="591" t="s">
        <v>754</v>
      </c>
      <c r="C223" s="592" t="s">
        <v>588</v>
      </c>
      <c r="D223" s="592" t="s">
        <v>297</v>
      </c>
      <c r="E223" s="592" t="s">
        <v>148</v>
      </c>
      <c r="F223" s="592" t="s">
        <v>524</v>
      </c>
      <c r="G223" s="591" t="s">
        <v>2037</v>
      </c>
      <c r="H223" s="591" t="s">
        <v>525</v>
      </c>
      <c r="I223" s="592" t="s">
        <v>332</v>
      </c>
      <c r="J223" s="593" t="s">
        <v>381</v>
      </c>
      <c r="K223" s="594">
        <v>0.21428571428571427</v>
      </c>
      <c r="L223" s="592" t="s">
        <v>2051</v>
      </c>
      <c r="M223" s="595">
        <v>2021</v>
      </c>
      <c r="N223" s="596">
        <v>14</v>
      </c>
      <c r="O223" s="603">
        <v>0.21428571428571427</v>
      </c>
      <c r="P223" s="598">
        <f t="shared" si="12"/>
        <v>3</v>
      </c>
      <c r="Q223" s="596">
        <v>2</v>
      </c>
      <c r="R223" s="599">
        <f t="shared" si="13"/>
        <v>0.66666666666666663</v>
      </c>
      <c r="S223" s="599">
        <f t="shared" si="14"/>
        <v>0.14285714285714285</v>
      </c>
      <c r="T223" s="600">
        <f t="shared" si="15"/>
        <v>1</v>
      </c>
      <c r="U223" s="606" t="s">
        <v>2051</v>
      </c>
    </row>
    <row r="224" spans="1:21" ht="12.75" x14ac:dyDescent="0.2">
      <c r="A224" s="591" t="s">
        <v>72</v>
      </c>
      <c r="B224" s="591" t="s">
        <v>754</v>
      </c>
      <c r="C224" s="592" t="s">
        <v>588</v>
      </c>
      <c r="D224" s="592" t="s">
        <v>297</v>
      </c>
      <c r="E224" s="592" t="s">
        <v>148</v>
      </c>
      <c r="F224" s="592" t="s">
        <v>524</v>
      </c>
      <c r="G224" s="591" t="s">
        <v>2038</v>
      </c>
      <c r="H224" s="591" t="s">
        <v>525</v>
      </c>
      <c r="I224" s="592" t="s">
        <v>332</v>
      </c>
      <c r="J224" s="593" t="s">
        <v>381</v>
      </c>
      <c r="K224" s="594">
        <v>9.6774193548387094E-2</v>
      </c>
      <c r="L224" s="592" t="s">
        <v>2051</v>
      </c>
      <c r="M224" s="595">
        <v>2021</v>
      </c>
      <c r="N224" s="596">
        <v>33</v>
      </c>
      <c r="O224" s="603">
        <v>0.12121212121212122</v>
      </c>
      <c r="P224" s="598">
        <f t="shared" si="12"/>
        <v>4</v>
      </c>
      <c r="Q224" s="596">
        <v>4</v>
      </c>
      <c r="R224" s="599">
        <f t="shared" si="13"/>
        <v>1</v>
      </c>
      <c r="S224" s="599">
        <f t="shared" si="14"/>
        <v>0.12121212121212122</v>
      </c>
      <c r="T224" s="600">
        <f t="shared" si="15"/>
        <v>1.2525252525252526</v>
      </c>
      <c r="U224" s="601" t="s">
        <v>3030</v>
      </c>
    </row>
    <row r="225" spans="1:21" ht="12.75" x14ac:dyDescent="0.2">
      <c r="A225" s="591" t="s">
        <v>72</v>
      </c>
      <c r="B225" s="591" t="s">
        <v>754</v>
      </c>
      <c r="C225" s="592" t="s">
        <v>588</v>
      </c>
      <c r="D225" s="592" t="s">
        <v>297</v>
      </c>
      <c r="E225" s="592" t="s">
        <v>148</v>
      </c>
      <c r="F225" s="592" t="s">
        <v>524</v>
      </c>
      <c r="G225" s="591" t="s">
        <v>2018</v>
      </c>
      <c r="H225" s="591" t="s">
        <v>525</v>
      </c>
      <c r="I225" s="592" t="s">
        <v>332</v>
      </c>
      <c r="J225" s="593" t="s">
        <v>381</v>
      </c>
      <c r="K225" s="594">
        <v>6.25E-2</v>
      </c>
      <c r="L225" s="592" t="s">
        <v>2051</v>
      </c>
      <c r="M225" s="595">
        <v>2021</v>
      </c>
      <c r="N225" s="596">
        <v>39</v>
      </c>
      <c r="O225" s="603">
        <v>7.6923076923076927E-2</v>
      </c>
      <c r="P225" s="598">
        <f t="shared" si="12"/>
        <v>3</v>
      </c>
      <c r="Q225" s="596">
        <v>2</v>
      </c>
      <c r="R225" s="599">
        <f t="shared" si="13"/>
        <v>0.66666666666666663</v>
      </c>
      <c r="S225" s="599">
        <f t="shared" si="14"/>
        <v>5.128205128205128E-2</v>
      </c>
      <c r="T225" s="600">
        <f t="shared" si="15"/>
        <v>1.2307692307692308</v>
      </c>
      <c r="U225" s="601" t="s">
        <v>3030</v>
      </c>
    </row>
    <row r="226" spans="1:21" ht="12.75" x14ac:dyDescent="0.2">
      <c r="A226" s="591" t="s">
        <v>72</v>
      </c>
      <c r="B226" s="591" t="s">
        <v>754</v>
      </c>
      <c r="C226" s="592" t="s">
        <v>588</v>
      </c>
      <c r="D226" s="592" t="s">
        <v>297</v>
      </c>
      <c r="E226" s="592" t="s">
        <v>148</v>
      </c>
      <c r="F226" s="592" t="s">
        <v>524</v>
      </c>
      <c r="G226" s="591" t="s">
        <v>2039</v>
      </c>
      <c r="H226" s="591" t="s">
        <v>525</v>
      </c>
      <c r="I226" s="592" t="s">
        <v>332</v>
      </c>
      <c r="J226" s="593" t="s">
        <v>381</v>
      </c>
      <c r="K226" s="594">
        <v>5.0847457627118647E-2</v>
      </c>
      <c r="L226" s="592" t="s">
        <v>2051</v>
      </c>
      <c r="M226" s="595">
        <v>2021</v>
      </c>
      <c r="N226" s="596">
        <v>53</v>
      </c>
      <c r="O226" s="603">
        <v>0.11320754716981134</v>
      </c>
      <c r="P226" s="598">
        <f t="shared" si="12"/>
        <v>6</v>
      </c>
      <c r="Q226" s="596">
        <v>4</v>
      </c>
      <c r="R226" s="599">
        <f t="shared" si="13"/>
        <v>0.66666666666666663</v>
      </c>
      <c r="S226" s="599">
        <f t="shared" si="14"/>
        <v>7.5471698113207544E-2</v>
      </c>
      <c r="T226" s="600">
        <f t="shared" si="15"/>
        <v>2.226415094339623</v>
      </c>
      <c r="U226" s="601" t="s">
        <v>3030</v>
      </c>
    </row>
    <row r="227" spans="1:21" ht="12.75" x14ac:dyDescent="0.2">
      <c r="A227" s="591" t="s">
        <v>72</v>
      </c>
      <c r="B227" s="591" t="s">
        <v>754</v>
      </c>
      <c r="C227" s="592" t="s">
        <v>588</v>
      </c>
      <c r="D227" s="592" t="s">
        <v>297</v>
      </c>
      <c r="E227" s="592" t="s">
        <v>148</v>
      </c>
      <c r="F227" s="592" t="s">
        <v>524</v>
      </c>
      <c r="G227" s="591" t="s">
        <v>2021</v>
      </c>
      <c r="H227" s="591" t="s">
        <v>525</v>
      </c>
      <c r="I227" s="592" t="s">
        <v>332</v>
      </c>
      <c r="J227" s="593" t="s">
        <v>381</v>
      </c>
      <c r="K227" s="594">
        <v>0.13235294117647059</v>
      </c>
      <c r="L227" s="592" t="s">
        <v>2051</v>
      </c>
      <c r="M227" s="595">
        <v>2021</v>
      </c>
      <c r="N227" s="596">
        <v>70</v>
      </c>
      <c r="O227" s="603">
        <v>0.12857142857142856</v>
      </c>
      <c r="P227" s="598">
        <f t="shared" si="12"/>
        <v>9</v>
      </c>
      <c r="Q227" s="596">
        <v>6</v>
      </c>
      <c r="R227" s="599">
        <f t="shared" si="13"/>
        <v>0.66666666666666663</v>
      </c>
      <c r="S227" s="599">
        <f t="shared" si="14"/>
        <v>8.5714285714285715E-2</v>
      </c>
      <c r="T227" s="600">
        <f t="shared" si="15"/>
        <v>0.97142857142857131</v>
      </c>
      <c r="U227" s="601" t="s">
        <v>3030</v>
      </c>
    </row>
    <row r="228" spans="1:21" ht="12.75" x14ac:dyDescent="0.2">
      <c r="A228" s="591" t="s">
        <v>72</v>
      </c>
      <c r="B228" s="591" t="s">
        <v>754</v>
      </c>
      <c r="C228" s="592" t="s">
        <v>588</v>
      </c>
      <c r="D228" s="592" t="s">
        <v>297</v>
      </c>
      <c r="E228" s="592" t="s">
        <v>148</v>
      </c>
      <c r="F228" s="592" t="s">
        <v>524</v>
      </c>
      <c r="G228" s="591" t="s">
        <v>2040</v>
      </c>
      <c r="H228" s="591" t="s">
        <v>525</v>
      </c>
      <c r="I228" s="592" t="s">
        <v>332</v>
      </c>
      <c r="J228" s="593" t="s">
        <v>381</v>
      </c>
      <c r="K228" s="594">
        <v>0.17721518987341772</v>
      </c>
      <c r="L228" s="592" t="s">
        <v>2051</v>
      </c>
      <c r="M228" s="595">
        <v>2021</v>
      </c>
      <c r="N228" s="596">
        <v>77</v>
      </c>
      <c r="O228" s="603">
        <v>0.16883116883116883</v>
      </c>
      <c r="P228" s="598">
        <f t="shared" si="12"/>
        <v>13</v>
      </c>
      <c r="Q228" s="596">
        <v>8</v>
      </c>
      <c r="R228" s="599">
        <f t="shared" si="13"/>
        <v>0.61538461538461542</v>
      </c>
      <c r="S228" s="599">
        <f t="shared" si="14"/>
        <v>0.1038961038961039</v>
      </c>
      <c r="T228" s="600">
        <f t="shared" si="15"/>
        <v>0.95269016697588127</v>
      </c>
      <c r="U228" s="601" t="s">
        <v>3030</v>
      </c>
    </row>
    <row r="229" spans="1:21" ht="12.75" x14ac:dyDescent="0.2">
      <c r="A229" s="591" t="s">
        <v>72</v>
      </c>
      <c r="B229" s="591" t="s">
        <v>754</v>
      </c>
      <c r="C229" s="592" t="s">
        <v>588</v>
      </c>
      <c r="D229" s="592" t="s">
        <v>297</v>
      </c>
      <c r="E229" s="592" t="s">
        <v>148</v>
      </c>
      <c r="F229" s="592" t="s">
        <v>524</v>
      </c>
      <c r="G229" s="591" t="s">
        <v>2023</v>
      </c>
      <c r="H229" s="591" t="s">
        <v>525</v>
      </c>
      <c r="I229" s="592" t="s">
        <v>332</v>
      </c>
      <c r="J229" s="593" t="s">
        <v>381</v>
      </c>
      <c r="K229" s="594">
        <v>0.70833333333333337</v>
      </c>
      <c r="L229" s="592" t="s">
        <v>2051</v>
      </c>
      <c r="M229" s="595">
        <v>2021</v>
      </c>
      <c r="N229" s="596">
        <v>24</v>
      </c>
      <c r="O229" s="603">
        <v>0.54166666666666663</v>
      </c>
      <c r="P229" s="598">
        <f t="shared" si="12"/>
        <v>13</v>
      </c>
      <c r="Q229" s="596">
        <v>11</v>
      </c>
      <c r="R229" s="599">
        <f t="shared" si="13"/>
        <v>0.84615384615384615</v>
      </c>
      <c r="S229" s="599">
        <f t="shared" si="14"/>
        <v>0.45833333333333331</v>
      </c>
      <c r="T229" s="600">
        <f t="shared" si="15"/>
        <v>0.76470588235294112</v>
      </c>
      <c r="U229" s="601" t="s">
        <v>3030</v>
      </c>
    </row>
    <row r="230" spans="1:21" ht="12.75" x14ac:dyDescent="0.2">
      <c r="A230" s="591" t="s">
        <v>72</v>
      </c>
      <c r="B230" s="591" t="s">
        <v>754</v>
      </c>
      <c r="C230" s="592" t="s">
        <v>588</v>
      </c>
      <c r="D230" s="592" t="s">
        <v>297</v>
      </c>
      <c r="E230" s="592" t="s">
        <v>148</v>
      </c>
      <c r="F230" s="592" t="s">
        <v>524</v>
      </c>
      <c r="G230" s="591" t="s">
        <v>2041</v>
      </c>
      <c r="H230" s="591" t="s">
        <v>525</v>
      </c>
      <c r="I230" s="592" t="s">
        <v>332</v>
      </c>
      <c r="J230" s="593" t="s">
        <v>381</v>
      </c>
      <c r="K230" s="594">
        <v>0.17647058823529413</v>
      </c>
      <c r="L230" s="592" t="s">
        <v>2051</v>
      </c>
      <c r="M230" s="595">
        <v>2021</v>
      </c>
      <c r="N230" s="596">
        <v>17</v>
      </c>
      <c r="O230" s="603">
        <v>0.17647058823529413</v>
      </c>
      <c r="P230" s="598">
        <f t="shared" si="12"/>
        <v>3</v>
      </c>
      <c r="Q230" s="596">
        <v>2</v>
      </c>
      <c r="R230" s="599">
        <f t="shared" si="13"/>
        <v>0.66666666666666663</v>
      </c>
      <c r="S230" s="599">
        <f t="shared" si="14"/>
        <v>0.11764705882352941</v>
      </c>
      <c r="T230" s="600">
        <f t="shared" si="15"/>
        <v>1</v>
      </c>
      <c r="U230" s="606" t="s">
        <v>2051</v>
      </c>
    </row>
    <row r="231" spans="1:21" ht="12.75" x14ac:dyDescent="0.2">
      <c r="A231" s="591" t="s">
        <v>72</v>
      </c>
      <c r="B231" s="591" t="s">
        <v>754</v>
      </c>
      <c r="C231" s="592" t="s">
        <v>588</v>
      </c>
      <c r="D231" s="592" t="s">
        <v>297</v>
      </c>
      <c r="E231" s="592" t="s">
        <v>148</v>
      </c>
      <c r="F231" s="592" t="s">
        <v>524</v>
      </c>
      <c r="G231" s="591" t="s">
        <v>2042</v>
      </c>
      <c r="H231" s="591" t="s">
        <v>525</v>
      </c>
      <c r="I231" s="592" t="s">
        <v>332</v>
      </c>
      <c r="J231" s="593" t="s">
        <v>381</v>
      </c>
      <c r="K231" s="594">
        <v>0.06</v>
      </c>
      <c r="L231" s="592" t="s">
        <v>2051</v>
      </c>
      <c r="M231" s="595">
        <v>2021</v>
      </c>
      <c r="N231" s="596">
        <v>94</v>
      </c>
      <c r="O231" s="603">
        <v>9.5744680851063843E-2</v>
      </c>
      <c r="P231" s="598">
        <f t="shared" si="12"/>
        <v>9</v>
      </c>
      <c r="Q231" s="596">
        <v>5</v>
      </c>
      <c r="R231" s="599">
        <f t="shared" si="13"/>
        <v>0.55555555555555558</v>
      </c>
      <c r="S231" s="599">
        <f t="shared" si="14"/>
        <v>5.3191489361702128E-2</v>
      </c>
      <c r="T231" s="600">
        <f t="shared" si="15"/>
        <v>1.595744680851064</v>
      </c>
      <c r="U231" s="601" t="s">
        <v>3030</v>
      </c>
    </row>
    <row r="232" spans="1:21" ht="12.75" x14ac:dyDescent="0.2">
      <c r="A232" s="591" t="s">
        <v>72</v>
      </c>
      <c r="B232" s="591" t="s">
        <v>754</v>
      </c>
      <c r="C232" s="592" t="s">
        <v>588</v>
      </c>
      <c r="D232" s="592" t="s">
        <v>297</v>
      </c>
      <c r="E232" s="592" t="s">
        <v>148</v>
      </c>
      <c r="F232" s="592" t="s">
        <v>524</v>
      </c>
      <c r="G232" s="591" t="s">
        <v>2026</v>
      </c>
      <c r="H232" s="591" t="s">
        <v>525</v>
      </c>
      <c r="I232" s="592" t="s">
        <v>332</v>
      </c>
      <c r="J232" s="593" t="s">
        <v>381</v>
      </c>
      <c r="K232" s="594">
        <v>8.3333333333333329E-2</v>
      </c>
      <c r="L232" s="592" t="s">
        <v>2051</v>
      </c>
      <c r="M232" s="595">
        <v>2021</v>
      </c>
      <c r="N232" s="596">
        <v>43</v>
      </c>
      <c r="O232" s="603">
        <v>6.9767441860465115E-2</v>
      </c>
      <c r="P232" s="598">
        <f t="shared" si="12"/>
        <v>3</v>
      </c>
      <c r="Q232" s="596">
        <v>2</v>
      </c>
      <c r="R232" s="599">
        <f t="shared" si="13"/>
        <v>0.66666666666666663</v>
      </c>
      <c r="S232" s="599">
        <f t="shared" si="14"/>
        <v>4.6511627906976744E-2</v>
      </c>
      <c r="T232" s="600">
        <f t="shared" si="15"/>
        <v>0.83720930232558144</v>
      </c>
      <c r="U232" s="601" t="s">
        <v>3030</v>
      </c>
    </row>
    <row r="233" spans="1:21" ht="12.75" x14ac:dyDescent="0.2">
      <c r="A233" s="591" t="s">
        <v>72</v>
      </c>
      <c r="B233" s="591" t="s">
        <v>754</v>
      </c>
      <c r="C233" s="592" t="s">
        <v>588</v>
      </c>
      <c r="D233" s="592" t="s">
        <v>297</v>
      </c>
      <c r="E233" s="592" t="s">
        <v>148</v>
      </c>
      <c r="F233" s="592" t="s">
        <v>524</v>
      </c>
      <c r="G233" s="591" t="s">
        <v>2043</v>
      </c>
      <c r="H233" s="591" t="s">
        <v>525</v>
      </c>
      <c r="I233" s="592" t="s">
        <v>332</v>
      </c>
      <c r="J233" s="593" t="s">
        <v>381</v>
      </c>
      <c r="K233" s="594">
        <v>4.9941927990708478E-2</v>
      </c>
      <c r="L233" s="592" t="s">
        <v>2051</v>
      </c>
      <c r="M233" s="595">
        <v>2021</v>
      </c>
      <c r="N233" s="596">
        <v>858</v>
      </c>
      <c r="O233" s="603">
        <v>9.5571095571095568E-2</v>
      </c>
      <c r="P233" s="598">
        <f t="shared" si="12"/>
        <v>82</v>
      </c>
      <c r="Q233" s="596">
        <v>58</v>
      </c>
      <c r="R233" s="599">
        <f t="shared" si="13"/>
        <v>0.70731707317073167</v>
      </c>
      <c r="S233" s="599">
        <f t="shared" si="14"/>
        <v>6.75990675990676E-2</v>
      </c>
      <c r="T233" s="600">
        <f t="shared" si="15"/>
        <v>1.9136444950398439</v>
      </c>
      <c r="U233" s="601" t="s">
        <v>3030</v>
      </c>
    </row>
    <row r="234" spans="1:21" ht="12.75" x14ac:dyDescent="0.2">
      <c r="A234" s="591" t="s">
        <v>72</v>
      </c>
      <c r="B234" s="591" t="s">
        <v>754</v>
      </c>
      <c r="C234" s="592" t="s">
        <v>588</v>
      </c>
      <c r="D234" s="592" t="s">
        <v>297</v>
      </c>
      <c r="E234" s="592" t="s">
        <v>148</v>
      </c>
      <c r="F234" s="592" t="s">
        <v>524</v>
      </c>
      <c r="G234" s="591" t="s">
        <v>2009</v>
      </c>
      <c r="H234" s="591" t="s">
        <v>525</v>
      </c>
      <c r="I234" s="592" t="s">
        <v>332</v>
      </c>
      <c r="J234" s="593" t="s">
        <v>381</v>
      </c>
      <c r="K234" s="594">
        <v>0.2</v>
      </c>
      <c r="L234" s="592" t="s">
        <v>2051</v>
      </c>
      <c r="M234" s="595">
        <v>2021</v>
      </c>
      <c r="N234" s="596">
        <v>19</v>
      </c>
      <c r="O234" s="603">
        <v>0.21052631578947367</v>
      </c>
      <c r="P234" s="598">
        <f t="shared" si="12"/>
        <v>4</v>
      </c>
      <c r="Q234" s="596">
        <v>3</v>
      </c>
      <c r="R234" s="599">
        <f t="shared" si="13"/>
        <v>0.75</v>
      </c>
      <c r="S234" s="599">
        <f t="shared" si="14"/>
        <v>0.15789473684210525</v>
      </c>
      <c r="T234" s="600">
        <f t="shared" si="15"/>
        <v>1.0526315789473684</v>
      </c>
      <c r="U234" s="601" t="s">
        <v>3030</v>
      </c>
    </row>
    <row r="235" spans="1:21" ht="12.75" x14ac:dyDescent="0.2">
      <c r="A235" s="591" t="s">
        <v>72</v>
      </c>
      <c r="B235" s="591" t="s">
        <v>754</v>
      </c>
      <c r="C235" s="592" t="s">
        <v>588</v>
      </c>
      <c r="D235" s="592" t="s">
        <v>297</v>
      </c>
      <c r="E235" s="592" t="s">
        <v>148</v>
      </c>
      <c r="F235" s="592" t="s">
        <v>524</v>
      </c>
      <c r="G235" s="591" t="s">
        <v>2044</v>
      </c>
      <c r="H235" s="591" t="s">
        <v>525</v>
      </c>
      <c r="I235" s="592" t="s">
        <v>332</v>
      </c>
      <c r="J235" s="593" t="s">
        <v>381</v>
      </c>
      <c r="K235" s="594">
        <v>6.1224489795918366E-2</v>
      </c>
      <c r="L235" s="592" t="s">
        <v>2051</v>
      </c>
      <c r="M235" s="595">
        <v>2021</v>
      </c>
      <c r="N235" s="596">
        <v>29</v>
      </c>
      <c r="O235" s="603">
        <v>0.24137931034482757</v>
      </c>
      <c r="P235" s="598">
        <f t="shared" si="12"/>
        <v>7</v>
      </c>
      <c r="Q235" s="596">
        <v>6</v>
      </c>
      <c r="R235" s="599">
        <f t="shared" si="13"/>
        <v>0.8571428571428571</v>
      </c>
      <c r="S235" s="599">
        <f t="shared" si="14"/>
        <v>0.20689655172413793</v>
      </c>
      <c r="T235" s="600">
        <f t="shared" si="15"/>
        <v>3.9425287356321839</v>
      </c>
      <c r="U235" s="601" t="s">
        <v>3031</v>
      </c>
    </row>
    <row r="236" spans="1:21" ht="12.75" x14ac:dyDescent="0.2">
      <c r="A236" s="591" t="s">
        <v>72</v>
      </c>
      <c r="B236" s="591" t="s">
        <v>754</v>
      </c>
      <c r="C236" s="592" t="s">
        <v>588</v>
      </c>
      <c r="D236" s="592" t="s">
        <v>297</v>
      </c>
      <c r="E236" s="592" t="s">
        <v>148</v>
      </c>
      <c r="F236" s="592" t="s">
        <v>524</v>
      </c>
      <c r="G236" s="591" t="s">
        <v>2009</v>
      </c>
      <c r="H236" s="591" t="s">
        <v>525</v>
      </c>
      <c r="I236" s="592" t="s">
        <v>332</v>
      </c>
      <c r="J236" s="593" t="s">
        <v>381</v>
      </c>
      <c r="K236" s="594">
        <v>0.23333333333333334</v>
      </c>
      <c r="L236" s="592" t="s">
        <v>2266</v>
      </c>
      <c r="M236" s="595">
        <v>2021</v>
      </c>
      <c r="N236" s="596">
        <v>18</v>
      </c>
      <c r="O236" s="603">
        <v>0.27777777777777779</v>
      </c>
      <c r="P236" s="598">
        <f t="shared" si="12"/>
        <v>5</v>
      </c>
      <c r="Q236" s="596">
        <v>4</v>
      </c>
      <c r="R236" s="599">
        <f t="shared" si="13"/>
        <v>0.8</v>
      </c>
      <c r="S236" s="599">
        <f t="shared" si="14"/>
        <v>0.22222222222222221</v>
      </c>
      <c r="T236" s="600">
        <f t="shared" si="15"/>
        <v>1.1904761904761905</v>
      </c>
      <c r="U236" s="601" t="s">
        <v>3031</v>
      </c>
    </row>
    <row r="237" spans="1:21" ht="12.75" x14ac:dyDescent="0.2">
      <c r="A237" s="591" t="s">
        <v>72</v>
      </c>
      <c r="B237" s="591" t="s">
        <v>754</v>
      </c>
      <c r="C237" s="592" t="s">
        <v>588</v>
      </c>
      <c r="D237" s="592" t="s">
        <v>297</v>
      </c>
      <c r="E237" s="592" t="s">
        <v>148</v>
      </c>
      <c r="F237" s="592" t="s">
        <v>524</v>
      </c>
      <c r="G237" s="591" t="s">
        <v>2057</v>
      </c>
      <c r="H237" s="591" t="s">
        <v>525</v>
      </c>
      <c r="I237" s="592" t="s">
        <v>332</v>
      </c>
      <c r="J237" s="593" t="s">
        <v>381</v>
      </c>
      <c r="K237" s="594">
        <v>0.3</v>
      </c>
      <c r="L237" s="592" t="s">
        <v>2266</v>
      </c>
      <c r="M237" s="595">
        <v>2021</v>
      </c>
      <c r="N237" s="596">
        <v>40</v>
      </c>
      <c r="O237" s="603">
        <v>0.1</v>
      </c>
      <c r="P237" s="598">
        <f t="shared" si="12"/>
        <v>4</v>
      </c>
      <c r="Q237" s="596">
        <v>3</v>
      </c>
      <c r="R237" s="599">
        <f t="shared" si="13"/>
        <v>0.75</v>
      </c>
      <c r="S237" s="599">
        <f t="shared" si="14"/>
        <v>7.4999999999999997E-2</v>
      </c>
      <c r="T237" s="600">
        <f t="shared" si="15"/>
        <v>0.33333333333333337</v>
      </c>
      <c r="U237" s="601" t="s">
        <v>3030</v>
      </c>
    </row>
    <row r="238" spans="1:21" ht="12.75" x14ac:dyDescent="0.2">
      <c r="A238" s="591" t="s">
        <v>72</v>
      </c>
      <c r="B238" s="591" t="s">
        <v>754</v>
      </c>
      <c r="C238" s="592" t="s">
        <v>588</v>
      </c>
      <c r="D238" s="592" t="s">
        <v>297</v>
      </c>
      <c r="E238" s="592" t="s">
        <v>148</v>
      </c>
      <c r="F238" s="592" t="s">
        <v>524</v>
      </c>
      <c r="G238" s="591" t="s">
        <v>2045</v>
      </c>
      <c r="H238" s="591" t="s">
        <v>525</v>
      </c>
      <c r="I238" s="592" t="s">
        <v>332</v>
      </c>
      <c r="J238" s="593" t="s">
        <v>381</v>
      </c>
      <c r="K238" s="594">
        <v>0.72222222222222221</v>
      </c>
      <c r="L238" s="592" t="s">
        <v>2051</v>
      </c>
      <c r="M238" s="595">
        <v>2021</v>
      </c>
      <c r="N238" s="596">
        <v>18</v>
      </c>
      <c r="O238" s="603">
        <v>0.66666666666666652</v>
      </c>
      <c r="P238" s="598">
        <f t="shared" si="12"/>
        <v>12</v>
      </c>
      <c r="Q238" s="596">
        <v>9</v>
      </c>
      <c r="R238" s="599">
        <f t="shared" si="13"/>
        <v>0.75</v>
      </c>
      <c r="S238" s="599">
        <f t="shared" si="14"/>
        <v>0.5</v>
      </c>
      <c r="T238" s="600">
        <f t="shared" si="15"/>
        <v>0.92307692307692291</v>
      </c>
      <c r="U238" s="601" t="s">
        <v>3030</v>
      </c>
    </row>
    <row r="239" spans="1:21" ht="12.75" x14ac:dyDescent="0.2">
      <c r="A239" s="591" t="s">
        <v>72</v>
      </c>
      <c r="B239" s="591" t="s">
        <v>754</v>
      </c>
      <c r="C239" s="592" t="s">
        <v>588</v>
      </c>
      <c r="D239" s="592" t="s">
        <v>297</v>
      </c>
      <c r="E239" s="592" t="s">
        <v>148</v>
      </c>
      <c r="F239" s="592" t="s">
        <v>524</v>
      </c>
      <c r="G239" s="591" t="s">
        <v>2046</v>
      </c>
      <c r="H239" s="591" t="s">
        <v>525</v>
      </c>
      <c r="I239" s="592" t="s">
        <v>332</v>
      </c>
      <c r="J239" s="593" t="s">
        <v>381</v>
      </c>
      <c r="K239" s="594">
        <v>0.2</v>
      </c>
      <c r="L239" s="592" t="s">
        <v>2051</v>
      </c>
      <c r="M239" s="595">
        <v>2021</v>
      </c>
      <c r="N239" s="596">
        <v>13</v>
      </c>
      <c r="O239" s="603">
        <v>0.23076923076923075</v>
      </c>
      <c r="P239" s="598">
        <f t="shared" si="12"/>
        <v>3</v>
      </c>
      <c r="Q239" s="596">
        <v>2</v>
      </c>
      <c r="R239" s="599">
        <f t="shared" si="13"/>
        <v>0.66666666666666663</v>
      </c>
      <c r="S239" s="599">
        <f t="shared" si="14"/>
        <v>0.15384615384615385</v>
      </c>
      <c r="T239" s="600">
        <f t="shared" si="15"/>
        <v>1.1538461538461537</v>
      </c>
      <c r="U239" s="601" t="s">
        <v>3030</v>
      </c>
    </row>
    <row r="240" spans="1:21" ht="12.75" x14ac:dyDescent="0.2">
      <c r="A240" s="591" t="s">
        <v>72</v>
      </c>
      <c r="B240" s="591" t="s">
        <v>754</v>
      </c>
      <c r="C240" s="592" t="s">
        <v>583</v>
      </c>
      <c r="D240" s="592" t="s">
        <v>297</v>
      </c>
      <c r="E240" s="592" t="s">
        <v>148</v>
      </c>
      <c r="F240" s="592" t="s">
        <v>524</v>
      </c>
      <c r="G240" s="591" t="s">
        <v>2012</v>
      </c>
      <c r="H240" s="591" t="s">
        <v>525</v>
      </c>
      <c r="I240" s="592" t="s">
        <v>332</v>
      </c>
      <c r="J240" s="593" t="s">
        <v>381</v>
      </c>
      <c r="K240" s="594">
        <v>0.7142857142857143</v>
      </c>
      <c r="L240" s="592" t="s">
        <v>2051</v>
      </c>
      <c r="M240" s="595">
        <v>2021</v>
      </c>
      <c r="N240" s="596">
        <v>34</v>
      </c>
      <c r="O240" s="603">
        <v>0.55882352941176472</v>
      </c>
      <c r="P240" s="598">
        <f t="shared" si="12"/>
        <v>19</v>
      </c>
      <c r="Q240" s="596">
        <v>14</v>
      </c>
      <c r="R240" s="599">
        <f t="shared" si="13"/>
        <v>0.73684210526315785</v>
      </c>
      <c r="S240" s="599">
        <f t="shared" si="14"/>
        <v>0.41176470588235292</v>
      </c>
      <c r="T240" s="600">
        <f t="shared" si="15"/>
        <v>0.78235294117647058</v>
      </c>
      <c r="U240" s="601" t="s">
        <v>3030</v>
      </c>
    </row>
    <row r="241" spans="1:21" ht="12.75" x14ac:dyDescent="0.2">
      <c r="A241" s="591" t="s">
        <v>72</v>
      </c>
      <c r="B241" s="591" t="s">
        <v>754</v>
      </c>
      <c r="C241" s="592" t="s">
        <v>583</v>
      </c>
      <c r="D241" s="592" t="s">
        <v>297</v>
      </c>
      <c r="E241" s="592" t="s">
        <v>148</v>
      </c>
      <c r="F241" s="592" t="s">
        <v>524</v>
      </c>
      <c r="G241" s="591" t="s">
        <v>2013</v>
      </c>
      <c r="H241" s="591" t="s">
        <v>525</v>
      </c>
      <c r="I241" s="592" t="s">
        <v>332</v>
      </c>
      <c r="J241" s="593" t="s">
        <v>381</v>
      </c>
      <c r="K241" s="594">
        <v>0.70967741935483875</v>
      </c>
      <c r="L241" s="592" t="s">
        <v>2051</v>
      </c>
      <c r="M241" s="595">
        <v>2021</v>
      </c>
      <c r="N241" s="596">
        <v>31</v>
      </c>
      <c r="O241" s="603">
        <v>0.5161290322580645</v>
      </c>
      <c r="P241" s="598">
        <f t="shared" si="12"/>
        <v>16</v>
      </c>
      <c r="Q241" s="596">
        <v>12</v>
      </c>
      <c r="R241" s="599">
        <f t="shared" si="13"/>
        <v>0.75</v>
      </c>
      <c r="S241" s="599">
        <f t="shared" si="14"/>
        <v>0.38709677419354838</v>
      </c>
      <c r="T241" s="600">
        <f t="shared" si="15"/>
        <v>0.72727272727272718</v>
      </c>
      <c r="U241" s="601" t="s">
        <v>3030</v>
      </c>
    </row>
    <row r="242" spans="1:21" ht="12.75" x14ac:dyDescent="0.2">
      <c r="A242" s="591" t="s">
        <v>72</v>
      </c>
      <c r="B242" s="591" t="s">
        <v>754</v>
      </c>
      <c r="C242" s="592" t="s">
        <v>583</v>
      </c>
      <c r="D242" s="592" t="s">
        <v>297</v>
      </c>
      <c r="E242" s="592" t="s">
        <v>148</v>
      </c>
      <c r="F242" s="592" t="s">
        <v>524</v>
      </c>
      <c r="G242" s="591" t="s">
        <v>2049</v>
      </c>
      <c r="H242" s="591" t="s">
        <v>525</v>
      </c>
      <c r="I242" s="592" t="s">
        <v>332</v>
      </c>
      <c r="J242" s="593" t="s">
        <v>381</v>
      </c>
      <c r="K242" s="594">
        <v>0.70370370370370372</v>
      </c>
      <c r="L242" s="592" t="s">
        <v>2051</v>
      </c>
      <c r="M242" s="595">
        <v>2021</v>
      </c>
      <c r="N242" s="596">
        <v>28</v>
      </c>
      <c r="O242" s="603">
        <v>0.5357142857142857</v>
      </c>
      <c r="P242" s="598">
        <f t="shared" si="12"/>
        <v>15</v>
      </c>
      <c r="Q242" s="596">
        <v>10</v>
      </c>
      <c r="R242" s="599">
        <f t="shared" si="13"/>
        <v>0.66666666666666663</v>
      </c>
      <c r="S242" s="599">
        <f t="shared" si="14"/>
        <v>0.35714285714285715</v>
      </c>
      <c r="T242" s="600">
        <f t="shared" si="15"/>
        <v>0.76127819548872178</v>
      </c>
      <c r="U242" s="601" t="s">
        <v>3030</v>
      </c>
    </row>
    <row r="243" spans="1:21" ht="12.75" x14ac:dyDescent="0.2">
      <c r="A243" s="591" t="s">
        <v>72</v>
      </c>
      <c r="B243" s="591" t="s">
        <v>754</v>
      </c>
      <c r="C243" s="592" t="s">
        <v>583</v>
      </c>
      <c r="D243" s="592" t="s">
        <v>297</v>
      </c>
      <c r="E243" s="592" t="s">
        <v>148</v>
      </c>
      <c r="F243" s="592" t="s">
        <v>524</v>
      </c>
      <c r="G243" s="591" t="s">
        <v>2007</v>
      </c>
      <c r="H243" s="591" t="s">
        <v>525</v>
      </c>
      <c r="I243" s="592" t="s">
        <v>332</v>
      </c>
      <c r="J243" s="593" t="s">
        <v>381</v>
      </c>
      <c r="K243" s="594">
        <v>0.75</v>
      </c>
      <c r="L243" s="592" t="s">
        <v>2051</v>
      </c>
      <c r="M243" s="595">
        <v>2021</v>
      </c>
      <c r="N243" s="596">
        <v>64</v>
      </c>
      <c r="O243" s="603">
        <v>0.609375</v>
      </c>
      <c r="P243" s="598">
        <f t="shared" si="12"/>
        <v>39</v>
      </c>
      <c r="Q243" s="596">
        <v>35</v>
      </c>
      <c r="R243" s="599">
        <f t="shared" si="13"/>
        <v>0.89743589743589747</v>
      </c>
      <c r="S243" s="599">
        <f t="shared" si="14"/>
        <v>0.546875</v>
      </c>
      <c r="T243" s="600">
        <f t="shared" si="15"/>
        <v>0.8125</v>
      </c>
      <c r="U243" s="601" t="s">
        <v>3031</v>
      </c>
    </row>
    <row r="244" spans="1:21" ht="12.75" x14ac:dyDescent="0.2">
      <c r="A244" s="591" t="s">
        <v>72</v>
      </c>
      <c r="B244" s="591" t="s">
        <v>754</v>
      </c>
      <c r="C244" s="592" t="s">
        <v>583</v>
      </c>
      <c r="D244" s="592" t="s">
        <v>297</v>
      </c>
      <c r="E244" s="592" t="s">
        <v>148</v>
      </c>
      <c r="F244" s="592" t="s">
        <v>524</v>
      </c>
      <c r="G244" s="591" t="s">
        <v>2028</v>
      </c>
      <c r="H244" s="591" t="s">
        <v>525</v>
      </c>
      <c r="I244" s="592" t="s">
        <v>332</v>
      </c>
      <c r="J244" s="593" t="s">
        <v>381</v>
      </c>
      <c r="K244" s="594">
        <v>0.703125</v>
      </c>
      <c r="L244" s="592" t="s">
        <v>2266</v>
      </c>
      <c r="M244" s="595">
        <v>2021</v>
      </c>
      <c r="N244" s="596">
        <v>11</v>
      </c>
      <c r="O244" s="603">
        <v>0.54545454545454541</v>
      </c>
      <c r="P244" s="598">
        <f t="shared" si="12"/>
        <v>6</v>
      </c>
      <c r="Q244" s="596">
        <v>6</v>
      </c>
      <c r="R244" s="599">
        <f t="shared" si="13"/>
        <v>1</v>
      </c>
      <c r="S244" s="599">
        <f t="shared" si="14"/>
        <v>0.54545454545454541</v>
      </c>
      <c r="T244" s="600">
        <f t="shared" si="15"/>
        <v>0.77575757575757565</v>
      </c>
      <c r="U244" s="601" t="s">
        <v>3030</v>
      </c>
    </row>
    <row r="245" spans="1:21" ht="12.75" x14ac:dyDescent="0.2">
      <c r="A245" s="591" t="s">
        <v>72</v>
      </c>
      <c r="B245" s="591" t="s">
        <v>754</v>
      </c>
      <c r="C245" s="592" t="s">
        <v>583</v>
      </c>
      <c r="D245" s="592" t="s">
        <v>297</v>
      </c>
      <c r="E245" s="592" t="s">
        <v>148</v>
      </c>
      <c r="F245" s="592" t="s">
        <v>524</v>
      </c>
      <c r="G245" s="591" t="s">
        <v>2058</v>
      </c>
      <c r="H245" s="591" t="s">
        <v>525</v>
      </c>
      <c r="I245" s="592" t="s">
        <v>332</v>
      </c>
      <c r="J245" s="593" t="s">
        <v>381</v>
      </c>
      <c r="K245" s="594">
        <v>0.70370370370370372</v>
      </c>
      <c r="L245" s="592" t="s">
        <v>2266</v>
      </c>
      <c r="M245" s="595">
        <v>2021</v>
      </c>
      <c r="N245" s="596">
        <v>27</v>
      </c>
      <c r="O245" s="603">
        <v>0.51851851851851849</v>
      </c>
      <c r="P245" s="598">
        <f t="shared" si="12"/>
        <v>14</v>
      </c>
      <c r="Q245" s="596">
        <v>13</v>
      </c>
      <c r="R245" s="599">
        <f t="shared" si="13"/>
        <v>0.9285714285714286</v>
      </c>
      <c r="S245" s="599">
        <f t="shared" si="14"/>
        <v>0.48148148148148145</v>
      </c>
      <c r="T245" s="600">
        <f t="shared" si="15"/>
        <v>0.73684210526315785</v>
      </c>
      <c r="U245" s="601" t="s">
        <v>3031</v>
      </c>
    </row>
    <row r="246" spans="1:21" ht="12.75" x14ac:dyDescent="0.2">
      <c r="A246" s="591" t="s">
        <v>72</v>
      </c>
      <c r="B246" s="591" t="s">
        <v>754</v>
      </c>
      <c r="C246" s="592" t="s">
        <v>587</v>
      </c>
      <c r="D246" s="592" t="s">
        <v>297</v>
      </c>
      <c r="E246" s="592" t="s">
        <v>148</v>
      </c>
      <c r="F246" s="592" t="s">
        <v>524</v>
      </c>
      <c r="G246" s="591" t="s">
        <v>2010</v>
      </c>
      <c r="H246" s="591" t="s">
        <v>526</v>
      </c>
      <c r="I246" s="592" t="s">
        <v>332</v>
      </c>
      <c r="J246" s="593" t="s">
        <v>381</v>
      </c>
      <c r="K246" s="594">
        <v>0.17647058823529413</v>
      </c>
      <c r="L246" s="592" t="s">
        <v>2051</v>
      </c>
      <c r="M246" s="595">
        <v>2021</v>
      </c>
      <c r="N246" s="596">
        <v>63</v>
      </c>
      <c r="O246" s="603">
        <v>0.17460317460317459</v>
      </c>
      <c r="P246" s="598">
        <f t="shared" si="12"/>
        <v>11</v>
      </c>
      <c r="Q246" s="596">
        <v>7</v>
      </c>
      <c r="R246" s="599">
        <f t="shared" si="13"/>
        <v>0.63636363636363635</v>
      </c>
      <c r="S246" s="599">
        <f t="shared" si="14"/>
        <v>0.1111111111111111</v>
      </c>
      <c r="T246" s="600">
        <f t="shared" si="15"/>
        <v>0.98941798941798931</v>
      </c>
      <c r="U246" s="601" t="s">
        <v>3030</v>
      </c>
    </row>
    <row r="247" spans="1:21" ht="12.75" x14ac:dyDescent="0.2">
      <c r="A247" s="591" t="s">
        <v>72</v>
      </c>
      <c r="B247" s="591" t="s">
        <v>754</v>
      </c>
      <c r="C247" s="592" t="s">
        <v>587</v>
      </c>
      <c r="D247" s="592" t="s">
        <v>297</v>
      </c>
      <c r="E247" s="592" t="s">
        <v>148</v>
      </c>
      <c r="F247" s="592" t="s">
        <v>524</v>
      </c>
      <c r="G247" s="591" t="s">
        <v>2011</v>
      </c>
      <c r="H247" s="591" t="s">
        <v>526</v>
      </c>
      <c r="I247" s="592" t="s">
        <v>332</v>
      </c>
      <c r="J247" s="593" t="s">
        <v>381</v>
      </c>
      <c r="K247" s="594">
        <v>0.2638888888888889</v>
      </c>
      <c r="L247" s="592" t="s">
        <v>2051</v>
      </c>
      <c r="M247" s="595">
        <v>2021</v>
      </c>
      <c r="N247" s="596">
        <v>72</v>
      </c>
      <c r="O247" s="603">
        <v>0.2638888888888889</v>
      </c>
      <c r="P247" s="598">
        <f t="shared" si="12"/>
        <v>19</v>
      </c>
      <c r="Q247" s="596">
        <v>19</v>
      </c>
      <c r="R247" s="599">
        <f t="shared" si="13"/>
        <v>1</v>
      </c>
      <c r="S247" s="599">
        <f t="shared" si="14"/>
        <v>0.2638888888888889</v>
      </c>
      <c r="T247" s="600">
        <f t="shared" si="15"/>
        <v>1</v>
      </c>
      <c r="U247" s="606" t="s">
        <v>2051</v>
      </c>
    </row>
    <row r="248" spans="1:21" ht="12.75" x14ac:dyDescent="0.2">
      <c r="A248" s="591" t="s">
        <v>72</v>
      </c>
      <c r="B248" s="591" t="s">
        <v>754</v>
      </c>
      <c r="C248" s="592" t="s">
        <v>587</v>
      </c>
      <c r="D248" s="592" t="s">
        <v>297</v>
      </c>
      <c r="E248" s="592" t="s">
        <v>148</v>
      </c>
      <c r="F248" s="592" t="s">
        <v>524</v>
      </c>
      <c r="G248" s="591" t="s">
        <v>2012</v>
      </c>
      <c r="H248" s="591" t="s">
        <v>526</v>
      </c>
      <c r="I248" s="592" t="s">
        <v>332</v>
      </c>
      <c r="J248" s="593" t="s">
        <v>381</v>
      </c>
      <c r="K248" s="594">
        <v>0.47872340425531917</v>
      </c>
      <c r="L248" s="592" t="s">
        <v>2051</v>
      </c>
      <c r="M248" s="595">
        <v>2021</v>
      </c>
      <c r="N248" s="596">
        <v>92</v>
      </c>
      <c r="O248" s="603">
        <v>0.41304347826086951</v>
      </c>
      <c r="P248" s="598">
        <f t="shared" si="12"/>
        <v>38</v>
      </c>
      <c r="Q248" s="596">
        <v>31</v>
      </c>
      <c r="R248" s="599">
        <f t="shared" si="13"/>
        <v>0.81578947368421051</v>
      </c>
      <c r="S248" s="599">
        <f t="shared" si="14"/>
        <v>0.33695652173913043</v>
      </c>
      <c r="T248" s="600">
        <f t="shared" si="15"/>
        <v>0.86280193236714964</v>
      </c>
      <c r="U248" s="601" t="s">
        <v>3030</v>
      </c>
    </row>
    <row r="249" spans="1:21" ht="12.75" x14ac:dyDescent="0.2">
      <c r="A249" s="591" t="s">
        <v>72</v>
      </c>
      <c r="B249" s="591" t="s">
        <v>754</v>
      </c>
      <c r="C249" s="592" t="s">
        <v>587</v>
      </c>
      <c r="D249" s="592" t="s">
        <v>297</v>
      </c>
      <c r="E249" s="592" t="s">
        <v>148</v>
      </c>
      <c r="F249" s="592" t="s">
        <v>524</v>
      </c>
      <c r="G249" s="591" t="s">
        <v>2013</v>
      </c>
      <c r="H249" s="591" t="s">
        <v>526</v>
      </c>
      <c r="I249" s="592" t="s">
        <v>332</v>
      </c>
      <c r="J249" s="593" t="s">
        <v>381</v>
      </c>
      <c r="K249" s="594">
        <v>0.7142857142857143</v>
      </c>
      <c r="L249" s="592" t="s">
        <v>2051</v>
      </c>
      <c r="M249" s="595">
        <v>2021</v>
      </c>
      <c r="N249" s="596">
        <v>12</v>
      </c>
      <c r="O249" s="603">
        <v>0.5</v>
      </c>
      <c r="P249" s="598">
        <f t="shared" si="12"/>
        <v>6</v>
      </c>
      <c r="Q249" s="596">
        <v>4</v>
      </c>
      <c r="R249" s="599">
        <f t="shared" si="13"/>
        <v>0.66666666666666663</v>
      </c>
      <c r="S249" s="599">
        <f t="shared" si="14"/>
        <v>0.33333333333333331</v>
      </c>
      <c r="T249" s="600">
        <f t="shared" si="15"/>
        <v>0.7</v>
      </c>
      <c r="U249" s="601" t="s">
        <v>3030</v>
      </c>
    </row>
    <row r="250" spans="1:21" ht="12.75" x14ac:dyDescent="0.2">
      <c r="A250" s="591" t="s">
        <v>72</v>
      </c>
      <c r="B250" s="591" t="s">
        <v>754</v>
      </c>
      <c r="C250" s="592" t="s">
        <v>587</v>
      </c>
      <c r="D250" s="592" t="s">
        <v>297</v>
      </c>
      <c r="E250" s="592" t="s">
        <v>148</v>
      </c>
      <c r="F250" s="592" t="s">
        <v>524</v>
      </c>
      <c r="G250" s="591" t="s">
        <v>2014</v>
      </c>
      <c r="H250" s="591" t="s">
        <v>526</v>
      </c>
      <c r="I250" s="592" t="s">
        <v>332</v>
      </c>
      <c r="J250" s="593" t="s">
        <v>381</v>
      </c>
      <c r="K250" s="594">
        <v>4.926423544465771E-2</v>
      </c>
      <c r="L250" s="592" t="s">
        <v>2051</v>
      </c>
      <c r="M250" s="595">
        <v>2021</v>
      </c>
      <c r="N250" s="596">
        <v>1340</v>
      </c>
      <c r="O250" s="603">
        <v>7.6119402985074622E-2</v>
      </c>
      <c r="P250" s="598">
        <f t="shared" si="12"/>
        <v>102</v>
      </c>
      <c r="Q250" s="596">
        <v>88</v>
      </c>
      <c r="R250" s="599">
        <f t="shared" si="13"/>
        <v>0.86274509803921573</v>
      </c>
      <c r="S250" s="599">
        <f t="shared" si="14"/>
        <v>6.5671641791044774E-2</v>
      </c>
      <c r="T250" s="600">
        <f t="shared" si="15"/>
        <v>1.5451250242295018</v>
      </c>
      <c r="U250" s="601" t="s">
        <v>3030</v>
      </c>
    </row>
    <row r="251" spans="1:21" ht="12.75" x14ac:dyDescent="0.2">
      <c r="A251" s="591" t="s">
        <v>72</v>
      </c>
      <c r="B251" s="591" t="s">
        <v>754</v>
      </c>
      <c r="C251" s="592" t="s">
        <v>587</v>
      </c>
      <c r="D251" s="592" t="s">
        <v>297</v>
      </c>
      <c r="E251" s="592" t="s">
        <v>148</v>
      </c>
      <c r="F251" s="592" t="s">
        <v>524</v>
      </c>
      <c r="G251" s="591" t="s">
        <v>2015</v>
      </c>
      <c r="H251" s="591" t="s">
        <v>526</v>
      </c>
      <c r="I251" s="592" t="s">
        <v>332</v>
      </c>
      <c r="J251" s="593" t="s">
        <v>381</v>
      </c>
      <c r="K251" s="594">
        <v>0.35714285714285715</v>
      </c>
      <c r="L251" s="592" t="s">
        <v>2051</v>
      </c>
      <c r="M251" s="595">
        <v>2021</v>
      </c>
      <c r="N251" s="596">
        <v>17</v>
      </c>
      <c r="O251" s="603">
        <v>0.35294117647058826</v>
      </c>
      <c r="P251" s="598">
        <f t="shared" si="12"/>
        <v>6</v>
      </c>
      <c r="Q251" s="596">
        <v>6</v>
      </c>
      <c r="R251" s="599">
        <f t="shared" si="13"/>
        <v>1</v>
      </c>
      <c r="S251" s="599">
        <f t="shared" si="14"/>
        <v>0.35294117647058826</v>
      </c>
      <c r="T251" s="600">
        <f t="shared" si="15"/>
        <v>0.9882352941176471</v>
      </c>
      <c r="U251" s="601" t="s">
        <v>3030</v>
      </c>
    </row>
    <row r="252" spans="1:21" ht="12.75" x14ac:dyDescent="0.2">
      <c r="A252" s="591" t="s">
        <v>72</v>
      </c>
      <c r="B252" s="591" t="s">
        <v>754</v>
      </c>
      <c r="C252" s="592" t="s">
        <v>587</v>
      </c>
      <c r="D252" s="592" t="s">
        <v>297</v>
      </c>
      <c r="E252" s="592" t="s">
        <v>148</v>
      </c>
      <c r="F252" s="592" t="s">
        <v>524</v>
      </c>
      <c r="G252" s="591" t="s">
        <v>2016</v>
      </c>
      <c r="H252" s="591" t="s">
        <v>526</v>
      </c>
      <c r="I252" s="592" t="s">
        <v>332</v>
      </c>
      <c r="J252" s="593" t="s">
        <v>381</v>
      </c>
      <c r="K252" s="594">
        <v>0.11494252873563218</v>
      </c>
      <c r="L252" s="592" t="s">
        <v>2051</v>
      </c>
      <c r="M252" s="595">
        <v>2021</v>
      </c>
      <c r="N252" s="596">
        <v>87</v>
      </c>
      <c r="O252" s="603">
        <v>0.11494252873563218</v>
      </c>
      <c r="P252" s="598">
        <f t="shared" si="12"/>
        <v>10</v>
      </c>
      <c r="Q252" s="596">
        <v>10</v>
      </c>
      <c r="R252" s="599">
        <f t="shared" si="13"/>
        <v>1</v>
      </c>
      <c r="S252" s="599">
        <f t="shared" si="14"/>
        <v>0.11494252873563218</v>
      </c>
      <c r="T252" s="600">
        <f t="shared" si="15"/>
        <v>1</v>
      </c>
      <c r="U252" s="606" t="s">
        <v>2051</v>
      </c>
    </row>
    <row r="253" spans="1:21" ht="12.75" x14ac:dyDescent="0.2">
      <c r="A253" s="591" t="s">
        <v>72</v>
      </c>
      <c r="B253" s="591" t="s">
        <v>754</v>
      </c>
      <c r="C253" s="592" t="s">
        <v>587</v>
      </c>
      <c r="D253" s="592" t="s">
        <v>297</v>
      </c>
      <c r="E253" s="592" t="s">
        <v>148</v>
      </c>
      <c r="F253" s="592" t="s">
        <v>524</v>
      </c>
      <c r="G253" s="591" t="s">
        <v>2017</v>
      </c>
      <c r="H253" s="591" t="s">
        <v>526</v>
      </c>
      <c r="I253" s="592" t="s">
        <v>332</v>
      </c>
      <c r="J253" s="593" t="s">
        <v>381</v>
      </c>
      <c r="K253" s="594">
        <v>7.9646017699115043E-2</v>
      </c>
      <c r="L253" s="592" t="s">
        <v>2051</v>
      </c>
      <c r="M253" s="595">
        <v>2021</v>
      </c>
      <c r="N253" s="596">
        <v>112</v>
      </c>
      <c r="O253" s="603">
        <v>0.11607142857142858</v>
      </c>
      <c r="P253" s="598">
        <f t="shared" si="12"/>
        <v>13</v>
      </c>
      <c r="Q253" s="596">
        <v>12</v>
      </c>
      <c r="R253" s="599">
        <f t="shared" si="13"/>
        <v>0.92307692307692313</v>
      </c>
      <c r="S253" s="599">
        <f t="shared" si="14"/>
        <v>0.10714285714285714</v>
      </c>
      <c r="T253" s="600">
        <f t="shared" si="15"/>
        <v>1.45734126984127</v>
      </c>
      <c r="U253" s="601" t="s">
        <v>3030</v>
      </c>
    </row>
    <row r="254" spans="1:21" ht="12.75" x14ac:dyDescent="0.2">
      <c r="A254" s="591" t="s">
        <v>72</v>
      </c>
      <c r="B254" s="591" t="s">
        <v>754</v>
      </c>
      <c r="C254" s="592" t="s">
        <v>587</v>
      </c>
      <c r="D254" s="592" t="s">
        <v>297</v>
      </c>
      <c r="E254" s="592" t="s">
        <v>148</v>
      </c>
      <c r="F254" s="592" t="s">
        <v>524</v>
      </c>
      <c r="G254" s="591" t="s">
        <v>2018</v>
      </c>
      <c r="H254" s="591" t="s">
        <v>526</v>
      </c>
      <c r="I254" s="592" t="s">
        <v>332</v>
      </c>
      <c r="J254" s="593" t="s">
        <v>381</v>
      </c>
      <c r="K254" s="594">
        <v>0.14569536423841059</v>
      </c>
      <c r="L254" s="592" t="s">
        <v>2051</v>
      </c>
      <c r="M254" s="595">
        <v>2021</v>
      </c>
      <c r="N254" s="596">
        <v>146</v>
      </c>
      <c r="O254" s="603">
        <v>0.15068493150684931</v>
      </c>
      <c r="P254" s="598">
        <f t="shared" si="12"/>
        <v>22</v>
      </c>
      <c r="Q254" s="596">
        <v>17</v>
      </c>
      <c r="R254" s="599">
        <f t="shared" si="13"/>
        <v>0.77272727272727271</v>
      </c>
      <c r="S254" s="599">
        <f t="shared" si="14"/>
        <v>0.11643835616438356</v>
      </c>
      <c r="T254" s="600">
        <f t="shared" si="15"/>
        <v>1.0342465753424657</v>
      </c>
      <c r="U254" s="601" t="s">
        <v>3030</v>
      </c>
    </row>
    <row r="255" spans="1:21" ht="12.75" x14ac:dyDescent="0.2">
      <c r="A255" s="591" t="s">
        <v>72</v>
      </c>
      <c r="B255" s="591" t="s">
        <v>754</v>
      </c>
      <c r="C255" s="592" t="s">
        <v>587</v>
      </c>
      <c r="D255" s="592" t="s">
        <v>297</v>
      </c>
      <c r="E255" s="592" t="s">
        <v>148</v>
      </c>
      <c r="F255" s="592" t="s">
        <v>524</v>
      </c>
      <c r="G255" s="591" t="s">
        <v>2019</v>
      </c>
      <c r="H255" s="591" t="s">
        <v>526</v>
      </c>
      <c r="I255" s="592" t="s">
        <v>332</v>
      </c>
      <c r="J255" s="593" t="s">
        <v>381</v>
      </c>
      <c r="K255" s="594">
        <v>0.33333333333333331</v>
      </c>
      <c r="L255" s="592" t="s">
        <v>2051</v>
      </c>
      <c r="M255" s="595">
        <v>2021</v>
      </c>
      <c r="N255" s="596">
        <v>21</v>
      </c>
      <c r="O255" s="603">
        <v>0.2857142857142857</v>
      </c>
      <c r="P255" s="598">
        <f t="shared" si="12"/>
        <v>6</v>
      </c>
      <c r="Q255" s="596">
        <v>4</v>
      </c>
      <c r="R255" s="599">
        <f t="shared" si="13"/>
        <v>0.66666666666666663</v>
      </c>
      <c r="S255" s="599">
        <f t="shared" si="14"/>
        <v>0.19047619047619047</v>
      </c>
      <c r="T255" s="600">
        <f t="shared" si="15"/>
        <v>0.8571428571428571</v>
      </c>
      <c r="U255" s="601" t="s">
        <v>3030</v>
      </c>
    </row>
    <row r="256" spans="1:21" ht="12.75" x14ac:dyDescent="0.2">
      <c r="A256" s="591" t="s">
        <v>72</v>
      </c>
      <c r="B256" s="591" t="s">
        <v>754</v>
      </c>
      <c r="C256" s="592" t="s">
        <v>587</v>
      </c>
      <c r="D256" s="592" t="s">
        <v>297</v>
      </c>
      <c r="E256" s="592" t="s">
        <v>148</v>
      </c>
      <c r="F256" s="592" t="s">
        <v>524</v>
      </c>
      <c r="G256" s="591" t="s">
        <v>2020</v>
      </c>
      <c r="H256" s="591" t="s">
        <v>526</v>
      </c>
      <c r="I256" s="592" t="s">
        <v>332</v>
      </c>
      <c r="J256" s="593" t="s">
        <v>381</v>
      </c>
      <c r="K256" s="594">
        <v>0.23809523809523808</v>
      </c>
      <c r="L256" s="592" t="s">
        <v>2051</v>
      </c>
      <c r="M256" s="595">
        <v>2021</v>
      </c>
      <c r="N256" s="596">
        <v>18</v>
      </c>
      <c r="O256" s="603">
        <v>0.22222222222222221</v>
      </c>
      <c r="P256" s="598">
        <f t="shared" si="12"/>
        <v>4</v>
      </c>
      <c r="Q256" s="596">
        <v>3</v>
      </c>
      <c r="R256" s="599">
        <f t="shared" si="13"/>
        <v>0.75</v>
      </c>
      <c r="S256" s="599">
        <f t="shared" si="14"/>
        <v>0.16666666666666666</v>
      </c>
      <c r="T256" s="600">
        <f t="shared" si="15"/>
        <v>0.93333333333333335</v>
      </c>
      <c r="U256" s="601" t="s">
        <v>3030</v>
      </c>
    </row>
    <row r="257" spans="1:21" ht="12.75" x14ac:dyDescent="0.2">
      <c r="A257" s="591" t="s">
        <v>72</v>
      </c>
      <c r="B257" s="591" t="s">
        <v>754</v>
      </c>
      <c r="C257" s="592" t="s">
        <v>587</v>
      </c>
      <c r="D257" s="592" t="s">
        <v>297</v>
      </c>
      <c r="E257" s="592" t="s">
        <v>148</v>
      </c>
      <c r="F257" s="592" t="s">
        <v>524</v>
      </c>
      <c r="G257" s="591" t="s">
        <v>2021</v>
      </c>
      <c r="H257" s="591" t="s">
        <v>526</v>
      </c>
      <c r="I257" s="592" t="s">
        <v>332</v>
      </c>
      <c r="J257" s="593" t="s">
        <v>381</v>
      </c>
      <c r="K257" s="594">
        <v>0.11702127659574468</v>
      </c>
      <c r="L257" s="592" t="s">
        <v>2051</v>
      </c>
      <c r="M257" s="595">
        <v>2021</v>
      </c>
      <c r="N257" s="596">
        <v>94</v>
      </c>
      <c r="O257" s="603">
        <v>0.11702127659574468</v>
      </c>
      <c r="P257" s="598">
        <f t="shared" si="12"/>
        <v>11</v>
      </c>
      <c r="Q257" s="596">
        <v>10</v>
      </c>
      <c r="R257" s="599">
        <f t="shared" si="13"/>
        <v>0.90909090909090906</v>
      </c>
      <c r="S257" s="599">
        <f t="shared" si="14"/>
        <v>0.10638297872340426</v>
      </c>
      <c r="T257" s="600">
        <f t="shared" si="15"/>
        <v>1</v>
      </c>
      <c r="U257" s="606" t="s">
        <v>2051</v>
      </c>
    </row>
    <row r="258" spans="1:21" ht="12.75" x14ac:dyDescent="0.2">
      <c r="A258" s="591" t="s">
        <v>72</v>
      </c>
      <c r="B258" s="591" t="s">
        <v>754</v>
      </c>
      <c r="C258" s="591" t="s">
        <v>587</v>
      </c>
      <c r="D258" s="591" t="s">
        <v>303</v>
      </c>
      <c r="E258" s="591" t="s">
        <v>148</v>
      </c>
      <c r="F258" s="592" t="s">
        <v>524</v>
      </c>
      <c r="G258" s="591" t="s">
        <v>2002</v>
      </c>
      <c r="H258" s="591" t="s">
        <v>526</v>
      </c>
      <c r="I258" s="592" t="s">
        <v>332</v>
      </c>
      <c r="J258" s="593" t="s">
        <v>381</v>
      </c>
      <c r="K258" s="594">
        <v>0.375</v>
      </c>
      <c r="L258" s="591" t="s">
        <v>2051</v>
      </c>
      <c r="M258" s="595">
        <v>2021</v>
      </c>
      <c r="N258" s="596">
        <v>11</v>
      </c>
      <c r="O258" s="603">
        <v>0.27272727272727271</v>
      </c>
      <c r="P258" s="598">
        <f t="shared" si="12"/>
        <v>3</v>
      </c>
      <c r="Q258" s="596">
        <v>2</v>
      </c>
      <c r="R258" s="599">
        <f t="shared" si="13"/>
        <v>0.66666666666666663</v>
      </c>
      <c r="S258" s="599">
        <f t="shared" si="14"/>
        <v>0.18181818181818182</v>
      </c>
      <c r="T258" s="600">
        <f t="shared" si="15"/>
        <v>0.72727272727272718</v>
      </c>
      <c r="U258" s="601" t="s">
        <v>3030</v>
      </c>
    </row>
    <row r="259" spans="1:21" ht="12.75" x14ac:dyDescent="0.2">
      <c r="A259" s="591" t="s">
        <v>72</v>
      </c>
      <c r="B259" s="591" t="s">
        <v>754</v>
      </c>
      <c r="C259" s="592" t="s">
        <v>587</v>
      </c>
      <c r="D259" s="592" t="s">
        <v>297</v>
      </c>
      <c r="E259" s="592" t="s">
        <v>148</v>
      </c>
      <c r="F259" s="592" t="s">
        <v>524</v>
      </c>
      <c r="G259" s="591" t="s">
        <v>2022</v>
      </c>
      <c r="H259" s="591" t="s">
        <v>526</v>
      </c>
      <c r="I259" s="592" t="s">
        <v>332</v>
      </c>
      <c r="J259" s="593" t="s">
        <v>381</v>
      </c>
      <c r="K259" s="594">
        <v>0.23232323232323232</v>
      </c>
      <c r="L259" s="592" t="s">
        <v>2051</v>
      </c>
      <c r="M259" s="595">
        <v>2021</v>
      </c>
      <c r="N259" s="596">
        <v>99</v>
      </c>
      <c r="O259" s="603">
        <v>0.20202020202020202</v>
      </c>
      <c r="P259" s="598">
        <f t="shared" ref="P259:P322" si="16">ROUNDUP(N259*O259,0)</f>
        <v>20</v>
      </c>
      <c r="Q259" s="596">
        <v>14</v>
      </c>
      <c r="R259" s="599">
        <f t="shared" ref="R259:R322" si="17">Q259/P259</f>
        <v>0.7</v>
      </c>
      <c r="S259" s="599">
        <f t="shared" ref="S259:S322" si="18">Q259/N259</f>
        <v>0.14141414141414141</v>
      </c>
      <c r="T259" s="600">
        <f t="shared" ref="T259:T322" si="19">O259/K259</f>
        <v>0.86956521739130432</v>
      </c>
      <c r="U259" s="601" t="s">
        <v>3030</v>
      </c>
    </row>
    <row r="260" spans="1:21" ht="12.75" x14ac:dyDescent="0.2">
      <c r="A260" s="591" t="s">
        <v>72</v>
      </c>
      <c r="B260" s="591" t="s">
        <v>754</v>
      </c>
      <c r="C260" s="592" t="s">
        <v>587</v>
      </c>
      <c r="D260" s="592" t="s">
        <v>297</v>
      </c>
      <c r="E260" s="592" t="s">
        <v>148</v>
      </c>
      <c r="F260" s="592" t="s">
        <v>524</v>
      </c>
      <c r="G260" s="591" t="s">
        <v>2023</v>
      </c>
      <c r="H260" s="591" t="s">
        <v>526</v>
      </c>
      <c r="I260" s="592" t="s">
        <v>332</v>
      </c>
      <c r="J260" s="593" t="s">
        <v>381</v>
      </c>
      <c r="K260" s="594">
        <v>0.51315789473684215</v>
      </c>
      <c r="L260" s="592" t="s">
        <v>2051</v>
      </c>
      <c r="M260" s="595">
        <v>2021</v>
      </c>
      <c r="N260" s="596">
        <v>79</v>
      </c>
      <c r="O260" s="603">
        <v>0.46835443037974683</v>
      </c>
      <c r="P260" s="598">
        <f t="shared" si="16"/>
        <v>37</v>
      </c>
      <c r="Q260" s="596">
        <v>34</v>
      </c>
      <c r="R260" s="599">
        <f t="shared" si="17"/>
        <v>0.91891891891891897</v>
      </c>
      <c r="S260" s="599">
        <f t="shared" si="18"/>
        <v>0.43037974683544306</v>
      </c>
      <c r="T260" s="600">
        <f t="shared" si="19"/>
        <v>0.91269068484258353</v>
      </c>
      <c r="U260" s="601" t="s">
        <v>3030</v>
      </c>
    </row>
    <row r="261" spans="1:21" ht="12.75" x14ac:dyDescent="0.2">
      <c r="A261" s="591" t="s">
        <v>72</v>
      </c>
      <c r="B261" s="591" t="s">
        <v>754</v>
      </c>
      <c r="C261" s="592" t="s">
        <v>587</v>
      </c>
      <c r="D261" s="592" t="s">
        <v>297</v>
      </c>
      <c r="E261" s="592" t="s">
        <v>148</v>
      </c>
      <c r="F261" s="592" t="s">
        <v>524</v>
      </c>
      <c r="G261" s="591" t="s">
        <v>2024</v>
      </c>
      <c r="H261" s="591" t="s">
        <v>526</v>
      </c>
      <c r="I261" s="592" t="s">
        <v>332</v>
      </c>
      <c r="J261" s="593" t="s">
        <v>381</v>
      </c>
      <c r="K261" s="594">
        <v>4.9323017408123788E-2</v>
      </c>
      <c r="L261" s="592" t="s">
        <v>2051</v>
      </c>
      <c r="M261" s="595">
        <v>2021</v>
      </c>
      <c r="N261" s="596">
        <v>2128</v>
      </c>
      <c r="O261" s="603">
        <v>7.6597744360902262E-2</v>
      </c>
      <c r="P261" s="598">
        <f t="shared" si="16"/>
        <v>163</v>
      </c>
      <c r="Q261" s="596">
        <v>125</v>
      </c>
      <c r="R261" s="599">
        <f t="shared" si="17"/>
        <v>0.76687116564417179</v>
      </c>
      <c r="S261" s="599">
        <f t="shared" si="18"/>
        <v>5.8740601503759399E-2</v>
      </c>
      <c r="T261" s="600">
        <f t="shared" si="19"/>
        <v>1.552981719003391</v>
      </c>
      <c r="U261" s="601" t="s">
        <v>3030</v>
      </c>
    </row>
    <row r="262" spans="1:21" ht="12.75" x14ac:dyDescent="0.2">
      <c r="A262" s="591" t="s">
        <v>72</v>
      </c>
      <c r="B262" s="591" t="s">
        <v>754</v>
      </c>
      <c r="C262" s="591" t="s">
        <v>587</v>
      </c>
      <c r="D262" s="591" t="s">
        <v>303</v>
      </c>
      <c r="E262" s="591" t="s">
        <v>148</v>
      </c>
      <c r="F262" s="592" t="s">
        <v>524</v>
      </c>
      <c r="G262" s="591" t="s">
        <v>2004</v>
      </c>
      <c r="H262" s="591" t="s">
        <v>526</v>
      </c>
      <c r="I262" s="592" t="s">
        <v>332</v>
      </c>
      <c r="J262" s="593" t="s">
        <v>381</v>
      </c>
      <c r="K262" s="594">
        <v>5.5813953488372092E-2</v>
      </c>
      <c r="L262" s="591" t="s">
        <v>2051</v>
      </c>
      <c r="M262" s="595">
        <v>2021</v>
      </c>
      <c r="N262" s="596">
        <v>446</v>
      </c>
      <c r="O262" s="603">
        <v>0.10089686098654709</v>
      </c>
      <c r="P262" s="598">
        <f t="shared" si="16"/>
        <v>45</v>
      </c>
      <c r="Q262" s="596">
        <v>31</v>
      </c>
      <c r="R262" s="599">
        <f t="shared" si="17"/>
        <v>0.68888888888888888</v>
      </c>
      <c r="S262" s="599">
        <f t="shared" si="18"/>
        <v>6.9506726457399109E-2</v>
      </c>
      <c r="T262" s="600">
        <f t="shared" si="19"/>
        <v>1.8077354260089686</v>
      </c>
      <c r="U262" s="601" t="s">
        <v>3030</v>
      </c>
    </row>
    <row r="263" spans="1:21" ht="12.75" x14ac:dyDescent="0.2">
      <c r="A263" s="591" t="s">
        <v>72</v>
      </c>
      <c r="B263" s="591" t="s">
        <v>754</v>
      </c>
      <c r="C263" s="592" t="s">
        <v>587</v>
      </c>
      <c r="D263" s="592" t="s">
        <v>297</v>
      </c>
      <c r="E263" s="592" t="s">
        <v>148</v>
      </c>
      <c r="F263" s="592" t="s">
        <v>524</v>
      </c>
      <c r="G263" s="591" t="s">
        <v>2025</v>
      </c>
      <c r="H263" s="591" t="s">
        <v>526</v>
      </c>
      <c r="I263" s="592" t="s">
        <v>332</v>
      </c>
      <c r="J263" s="593" t="s">
        <v>381</v>
      </c>
      <c r="K263" s="594">
        <v>9.2307692307692313E-2</v>
      </c>
      <c r="L263" s="592" t="s">
        <v>2051</v>
      </c>
      <c r="M263" s="595">
        <v>2021</v>
      </c>
      <c r="N263" s="596">
        <v>58</v>
      </c>
      <c r="O263" s="603">
        <v>0.13793103448275862</v>
      </c>
      <c r="P263" s="598">
        <f t="shared" si="16"/>
        <v>8</v>
      </c>
      <c r="Q263" s="596">
        <v>8</v>
      </c>
      <c r="R263" s="599">
        <f t="shared" si="17"/>
        <v>1</v>
      </c>
      <c r="S263" s="599">
        <f t="shared" si="18"/>
        <v>0.13793103448275862</v>
      </c>
      <c r="T263" s="600">
        <f t="shared" si="19"/>
        <v>1.4942528735632183</v>
      </c>
      <c r="U263" s="601" t="s">
        <v>3030</v>
      </c>
    </row>
    <row r="264" spans="1:21" ht="12.75" x14ac:dyDescent="0.2">
      <c r="A264" s="591" t="s">
        <v>72</v>
      </c>
      <c r="B264" s="591" t="s">
        <v>754</v>
      </c>
      <c r="C264" s="592" t="s">
        <v>587</v>
      </c>
      <c r="D264" s="592" t="s">
        <v>297</v>
      </c>
      <c r="E264" s="592" t="s">
        <v>148</v>
      </c>
      <c r="F264" s="592" t="s">
        <v>524</v>
      </c>
      <c r="G264" s="591" t="s">
        <v>2026</v>
      </c>
      <c r="H264" s="591" t="s">
        <v>526</v>
      </c>
      <c r="I264" s="592" t="s">
        <v>332</v>
      </c>
      <c r="J264" s="593" t="s">
        <v>381</v>
      </c>
      <c r="K264" s="594">
        <v>0.15384615384615385</v>
      </c>
      <c r="L264" s="592" t="s">
        <v>2051</v>
      </c>
      <c r="M264" s="595">
        <v>2021</v>
      </c>
      <c r="N264" s="596">
        <v>27</v>
      </c>
      <c r="O264" s="603">
        <v>0.22222222222222221</v>
      </c>
      <c r="P264" s="598">
        <f t="shared" si="16"/>
        <v>6</v>
      </c>
      <c r="Q264" s="596">
        <v>5</v>
      </c>
      <c r="R264" s="599">
        <f t="shared" si="17"/>
        <v>0.83333333333333337</v>
      </c>
      <c r="S264" s="599">
        <f t="shared" si="18"/>
        <v>0.18518518518518517</v>
      </c>
      <c r="T264" s="600">
        <f t="shared" si="19"/>
        <v>1.4444444444444442</v>
      </c>
      <c r="U264" s="601" t="s">
        <v>3030</v>
      </c>
    </row>
    <row r="265" spans="1:21" ht="12.75" x14ac:dyDescent="0.2">
      <c r="A265" s="591" t="s">
        <v>72</v>
      </c>
      <c r="B265" s="591" t="s">
        <v>754</v>
      </c>
      <c r="C265" s="592" t="s">
        <v>587</v>
      </c>
      <c r="D265" s="592" t="s">
        <v>303</v>
      </c>
      <c r="E265" s="592" t="s">
        <v>148</v>
      </c>
      <c r="F265" s="592" t="s">
        <v>524</v>
      </c>
      <c r="G265" s="591" t="s">
        <v>2005</v>
      </c>
      <c r="H265" s="591" t="s">
        <v>526</v>
      </c>
      <c r="I265" s="592" t="s">
        <v>332</v>
      </c>
      <c r="J265" s="593" t="s">
        <v>381</v>
      </c>
      <c r="K265" s="594">
        <v>6.5217391304347824E-2</v>
      </c>
      <c r="L265" s="592" t="s">
        <v>2051</v>
      </c>
      <c r="M265" s="595">
        <v>2021</v>
      </c>
      <c r="N265" s="596">
        <v>45</v>
      </c>
      <c r="O265" s="603">
        <v>0.1111111111111111</v>
      </c>
      <c r="P265" s="598">
        <f t="shared" si="16"/>
        <v>5</v>
      </c>
      <c r="Q265" s="596">
        <v>3</v>
      </c>
      <c r="R265" s="599">
        <f t="shared" si="17"/>
        <v>0.6</v>
      </c>
      <c r="S265" s="599">
        <f t="shared" si="18"/>
        <v>6.6666666666666666E-2</v>
      </c>
      <c r="T265" s="600">
        <f t="shared" si="19"/>
        <v>1.7037037037037037</v>
      </c>
      <c r="U265" s="601" t="s">
        <v>3030</v>
      </c>
    </row>
    <row r="266" spans="1:21" ht="12.75" x14ac:dyDescent="0.2">
      <c r="A266" s="591" t="s">
        <v>72</v>
      </c>
      <c r="B266" s="591" t="s">
        <v>754</v>
      </c>
      <c r="C266" s="592" t="s">
        <v>587</v>
      </c>
      <c r="D266" s="592" t="s">
        <v>297</v>
      </c>
      <c r="E266" s="592" t="s">
        <v>148</v>
      </c>
      <c r="F266" s="592" t="s">
        <v>524</v>
      </c>
      <c r="G266" s="591" t="s">
        <v>2005</v>
      </c>
      <c r="H266" s="591" t="s">
        <v>526</v>
      </c>
      <c r="I266" s="592" t="s">
        <v>332</v>
      </c>
      <c r="J266" s="593" t="s">
        <v>381</v>
      </c>
      <c r="K266" s="594">
        <v>9.3333333333333338E-2</v>
      </c>
      <c r="L266" s="592" t="s">
        <v>2051</v>
      </c>
      <c r="M266" s="595">
        <v>2021</v>
      </c>
      <c r="N266" s="596">
        <v>77</v>
      </c>
      <c r="O266" s="603">
        <v>0.12987012987012986</v>
      </c>
      <c r="P266" s="598">
        <f t="shared" si="16"/>
        <v>10</v>
      </c>
      <c r="Q266" s="596">
        <v>7</v>
      </c>
      <c r="R266" s="599">
        <f t="shared" si="17"/>
        <v>0.7</v>
      </c>
      <c r="S266" s="599">
        <f t="shared" si="18"/>
        <v>9.0909090909090912E-2</v>
      </c>
      <c r="T266" s="600">
        <f t="shared" si="19"/>
        <v>1.3914656771799627</v>
      </c>
      <c r="U266" s="601" t="s">
        <v>3030</v>
      </c>
    </row>
    <row r="267" spans="1:21" ht="12.75" x14ac:dyDescent="0.2">
      <c r="A267" s="591" t="s">
        <v>72</v>
      </c>
      <c r="B267" s="591" t="s">
        <v>754</v>
      </c>
      <c r="C267" s="592" t="s">
        <v>587</v>
      </c>
      <c r="D267" s="592" t="s">
        <v>303</v>
      </c>
      <c r="E267" s="592" t="s">
        <v>148</v>
      </c>
      <c r="F267" s="592" t="s">
        <v>524</v>
      </c>
      <c r="G267" s="591" t="s">
        <v>2006</v>
      </c>
      <c r="H267" s="591" t="s">
        <v>526</v>
      </c>
      <c r="I267" s="592" t="s">
        <v>332</v>
      </c>
      <c r="J267" s="593" t="s">
        <v>381</v>
      </c>
      <c r="K267" s="594">
        <v>0.10526315789473684</v>
      </c>
      <c r="L267" s="592" t="s">
        <v>2051</v>
      </c>
      <c r="M267" s="595">
        <v>2021</v>
      </c>
      <c r="N267" s="596">
        <v>34</v>
      </c>
      <c r="O267" s="603">
        <v>8.8235294117647065E-2</v>
      </c>
      <c r="P267" s="598">
        <f t="shared" si="16"/>
        <v>3</v>
      </c>
      <c r="Q267" s="596">
        <v>2</v>
      </c>
      <c r="R267" s="599">
        <f t="shared" si="17"/>
        <v>0.66666666666666663</v>
      </c>
      <c r="S267" s="599">
        <f t="shared" si="18"/>
        <v>5.8823529411764705E-2</v>
      </c>
      <c r="T267" s="600">
        <f t="shared" si="19"/>
        <v>0.83823529411764719</v>
      </c>
      <c r="U267" s="601" t="s">
        <v>3030</v>
      </c>
    </row>
    <row r="268" spans="1:21" ht="12.75" x14ac:dyDescent="0.2">
      <c r="A268" s="591" t="s">
        <v>72</v>
      </c>
      <c r="B268" s="591" t="s">
        <v>754</v>
      </c>
      <c r="C268" s="592" t="s">
        <v>587</v>
      </c>
      <c r="D268" s="592" t="s">
        <v>297</v>
      </c>
      <c r="E268" s="592" t="s">
        <v>148</v>
      </c>
      <c r="F268" s="592" t="s">
        <v>524</v>
      </c>
      <c r="G268" s="591" t="s">
        <v>2006</v>
      </c>
      <c r="H268" s="591" t="s">
        <v>526</v>
      </c>
      <c r="I268" s="592" t="s">
        <v>332</v>
      </c>
      <c r="J268" s="593" t="s">
        <v>381</v>
      </c>
      <c r="K268" s="594">
        <v>0.18055555555555555</v>
      </c>
      <c r="L268" s="592" t="s">
        <v>2051</v>
      </c>
      <c r="M268" s="595">
        <v>2021</v>
      </c>
      <c r="N268" s="596">
        <v>77</v>
      </c>
      <c r="O268" s="603">
        <v>0.19480519480519484</v>
      </c>
      <c r="P268" s="598">
        <f t="shared" si="16"/>
        <v>15</v>
      </c>
      <c r="Q268" s="596">
        <v>13</v>
      </c>
      <c r="R268" s="599">
        <f t="shared" si="17"/>
        <v>0.8666666666666667</v>
      </c>
      <c r="S268" s="599">
        <f t="shared" si="18"/>
        <v>0.16883116883116883</v>
      </c>
      <c r="T268" s="600">
        <f t="shared" si="19"/>
        <v>1.0789210789210792</v>
      </c>
      <c r="U268" s="601" t="s">
        <v>3030</v>
      </c>
    </row>
    <row r="269" spans="1:21" ht="12.75" x14ac:dyDescent="0.2">
      <c r="A269" s="591" t="s">
        <v>72</v>
      </c>
      <c r="B269" s="591" t="s">
        <v>754</v>
      </c>
      <c r="C269" s="592" t="s">
        <v>587</v>
      </c>
      <c r="D269" s="592" t="s">
        <v>305</v>
      </c>
      <c r="E269" s="592" t="s">
        <v>148</v>
      </c>
      <c r="F269" s="592" t="s">
        <v>524</v>
      </c>
      <c r="G269" s="591" t="s">
        <v>2009</v>
      </c>
      <c r="H269" s="591" t="s">
        <v>526</v>
      </c>
      <c r="I269" s="592" t="s">
        <v>332</v>
      </c>
      <c r="J269" s="593" t="s">
        <v>381</v>
      </c>
      <c r="K269" s="594">
        <v>0.25</v>
      </c>
      <c r="L269" s="592" t="s">
        <v>2051</v>
      </c>
      <c r="M269" s="595">
        <v>2021</v>
      </c>
      <c r="N269" s="596">
        <v>21</v>
      </c>
      <c r="O269" s="603">
        <v>0.2857142857142857</v>
      </c>
      <c r="P269" s="598">
        <f t="shared" si="16"/>
        <v>6</v>
      </c>
      <c r="Q269" s="596">
        <v>6</v>
      </c>
      <c r="R269" s="599">
        <f t="shared" si="17"/>
        <v>1</v>
      </c>
      <c r="S269" s="599">
        <f t="shared" si="18"/>
        <v>0.2857142857142857</v>
      </c>
      <c r="T269" s="600">
        <f t="shared" si="19"/>
        <v>1.1428571428571428</v>
      </c>
      <c r="U269" s="601" t="s">
        <v>3030</v>
      </c>
    </row>
    <row r="270" spans="1:21" ht="12.75" x14ac:dyDescent="0.2">
      <c r="A270" s="591" t="s">
        <v>72</v>
      </c>
      <c r="B270" s="591" t="s">
        <v>754</v>
      </c>
      <c r="C270" s="592" t="s">
        <v>587</v>
      </c>
      <c r="D270" s="592" t="s">
        <v>297</v>
      </c>
      <c r="E270" s="592" t="s">
        <v>148</v>
      </c>
      <c r="F270" s="592" t="s">
        <v>524</v>
      </c>
      <c r="G270" s="591" t="s">
        <v>2027</v>
      </c>
      <c r="H270" s="591" t="s">
        <v>526</v>
      </c>
      <c r="I270" s="592" t="s">
        <v>332</v>
      </c>
      <c r="J270" s="593" t="s">
        <v>381</v>
      </c>
      <c r="K270" s="594">
        <v>0.29032258064516131</v>
      </c>
      <c r="L270" s="592" t="s">
        <v>2051</v>
      </c>
      <c r="M270" s="595">
        <v>2021</v>
      </c>
      <c r="N270" s="596">
        <v>32</v>
      </c>
      <c r="O270" s="603">
        <v>0.3125</v>
      </c>
      <c r="P270" s="598">
        <f t="shared" si="16"/>
        <v>10</v>
      </c>
      <c r="Q270" s="596">
        <v>9</v>
      </c>
      <c r="R270" s="599">
        <f t="shared" si="17"/>
        <v>0.9</v>
      </c>
      <c r="S270" s="599">
        <f t="shared" si="18"/>
        <v>0.28125</v>
      </c>
      <c r="T270" s="600">
        <f t="shared" si="19"/>
        <v>1.0763888888888888</v>
      </c>
      <c r="U270" s="601" t="s">
        <v>3030</v>
      </c>
    </row>
    <row r="271" spans="1:21" ht="12.75" x14ac:dyDescent="0.2">
      <c r="A271" s="591" t="s">
        <v>72</v>
      </c>
      <c r="B271" s="591" t="s">
        <v>754</v>
      </c>
      <c r="C271" s="592" t="s">
        <v>587</v>
      </c>
      <c r="D271" s="592" t="s">
        <v>297</v>
      </c>
      <c r="E271" s="592" t="s">
        <v>148</v>
      </c>
      <c r="F271" s="592" t="s">
        <v>524</v>
      </c>
      <c r="G271" s="591" t="s">
        <v>2028</v>
      </c>
      <c r="H271" s="591" t="s">
        <v>526</v>
      </c>
      <c r="I271" s="592" t="s">
        <v>332</v>
      </c>
      <c r="J271" s="593" t="s">
        <v>381</v>
      </c>
      <c r="K271" s="594">
        <v>0.29629629629629628</v>
      </c>
      <c r="L271" s="592" t="s">
        <v>2051</v>
      </c>
      <c r="M271" s="595">
        <v>2021</v>
      </c>
      <c r="N271" s="596">
        <v>24</v>
      </c>
      <c r="O271" s="603">
        <v>0.45833333333333326</v>
      </c>
      <c r="P271" s="598">
        <f t="shared" si="16"/>
        <v>11</v>
      </c>
      <c r="Q271" s="596">
        <v>8</v>
      </c>
      <c r="R271" s="599">
        <f t="shared" si="17"/>
        <v>0.72727272727272729</v>
      </c>
      <c r="S271" s="599">
        <f t="shared" si="18"/>
        <v>0.33333333333333331</v>
      </c>
      <c r="T271" s="600">
        <f t="shared" si="19"/>
        <v>1.5468749999999998</v>
      </c>
      <c r="U271" s="601" t="s">
        <v>3030</v>
      </c>
    </row>
    <row r="272" spans="1:21" ht="12.75" x14ac:dyDescent="0.2">
      <c r="A272" s="591" t="s">
        <v>72</v>
      </c>
      <c r="B272" s="591" t="s">
        <v>754</v>
      </c>
      <c r="C272" s="592" t="s">
        <v>587</v>
      </c>
      <c r="D272" s="592" t="s">
        <v>303</v>
      </c>
      <c r="E272" s="592" t="s">
        <v>148</v>
      </c>
      <c r="F272" s="592" t="s">
        <v>524</v>
      </c>
      <c r="G272" s="591" t="s">
        <v>2007</v>
      </c>
      <c r="H272" s="591" t="s">
        <v>526</v>
      </c>
      <c r="I272" s="592" t="s">
        <v>332</v>
      </c>
      <c r="J272" s="593" t="s">
        <v>381</v>
      </c>
      <c r="K272" s="594">
        <v>0.48</v>
      </c>
      <c r="L272" s="592" t="s">
        <v>2051</v>
      </c>
      <c r="M272" s="595">
        <v>2021</v>
      </c>
      <c r="N272" s="596">
        <v>22</v>
      </c>
      <c r="O272" s="603">
        <v>0.45454545454545453</v>
      </c>
      <c r="P272" s="598">
        <f t="shared" si="16"/>
        <v>10</v>
      </c>
      <c r="Q272" s="596">
        <v>8</v>
      </c>
      <c r="R272" s="599">
        <f t="shared" si="17"/>
        <v>0.8</v>
      </c>
      <c r="S272" s="599">
        <f t="shared" si="18"/>
        <v>0.36363636363636365</v>
      </c>
      <c r="T272" s="600">
        <f t="shared" si="19"/>
        <v>0.94696969696969702</v>
      </c>
      <c r="U272" s="601" t="s">
        <v>3030</v>
      </c>
    </row>
    <row r="273" spans="1:21" ht="12.75" x14ac:dyDescent="0.2">
      <c r="A273" s="591" t="s">
        <v>72</v>
      </c>
      <c r="B273" s="591" t="s">
        <v>754</v>
      </c>
      <c r="C273" s="592" t="s">
        <v>587</v>
      </c>
      <c r="D273" s="592" t="s">
        <v>297</v>
      </c>
      <c r="E273" s="592" t="s">
        <v>148</v>
      </c>
      <c r="F273" s="592" t="s">
        <v>524</v>
      </c>
      <c r="G273" s="591" t="s">
        <v>2007</v>
      </c>
      <c r="H273" s="591" t="s">
        <v>526</v>
      </c>
      <c r="I273" s="592" t="s">
        <v>332</v>
      </c>
      <c r="J273" s="593" t="s">
        <v>381</v>
      </c>
      <c r="K273" s="594">
        <v>0.58064516129032262</v>
      </c>
      <c r="L273" s="592" t="s">
        <v>2266</v>
      </c>
      <c r="M273" s="595">
        <v>2021</v>
      </c>
      <c r="N273" s="596">
        <v>30</v>
      </c>
      <c r="O273" s="603">
        <v>0.53333333333333333</v>
      </c>
      <c r="P273" s="598">
        <f t="shared" si="16"/>
        <v>16</v>
      </c>
      <c r="Q273" s="596">
        <v>12</v>
      </c>
      <c r="R273" s="599">
        <f t="shared" si="17"/>
        <v>0.75</v>
      </c>
      <c r="S273" s="599">
        <f t="shared" si="18"/>
        <v>0.4</v>
      </c>
      <c r="T273" s="600">
        <f t="shared" si="19"/>
        <v>0.9185185185185184</v>
      </c>
      <c r="U273" s="601" t="s">
        <v>3031</v>
      </c>
    </row>
    <row r="274" spans="1:21" ht="12.75" x14ac:dyDescent="0.2">
      <c r="A274" s="591" t="s">
        <v>72</v>
      </c>
      <c r="B274" s="591" t="s">
        <v>754</v>
      </c>
      <c r="C274" s="592" t="s">
        <v>587</v>
      </c>
      <c r="D274" s="592" t="s">
        <v>297</v>
      </c>
      <c r="E274" s="592" t="s">
        <v>148</v>
      </c>
      <c r="F274" s="592" t="s">
        <v>524</v>
      </c>
      <c r="G274" s="591" t="s">
        <v>2029</v>
      </c>
      <c r="H274" s="591" t="s">
        <v>526</v>
      </c>
      <c r="I274" s="592" t="s">
        <v>332</v>
      </c>
      <c r="J274" s="593" t="s">
        <v>381</v>
      </c>
      <c r="K274" s="594">
        <v>0.71186440677966101</v>
      </c>
      <c r="L274" s="592" t="s">
        <v>2051</v>
      </c>
      <c r="M274" s="595">
        <v>2021</v>
      </c>
      <c r="N274" s="596">
        <v>59</v>
      </c>
      <c r="O274" s="603">
        <v>0.55932203389830504</v>
      </c>
      <c r="P274" s="598">
        <f t="shared" si="16"/>
        <v>33</v>
      </c>
      <c r="Q274" s="596">
        <v>33</v>
      </c>
      <c r="R274" s="599">
        <f t="shared" si="17"/>
        <v>1</v>
      </c>
      <c r="S274" s="599">
        <f t="shared" si="18"/>
        <v>0.55932203389830504</v>
      </c>
      <c r="T274" s="600">
        <f t="shared" si="19"/>
        <v>0.7857142857142857</v>
      </c>
      <c r="U274" s="601" t="s">
        <v>3030</v>
      </c>
    </row>
    <row r="275" spans="1:21" ht="12.75" x14ac:dyDescent="0.2">
      <c r="A275" s="591" t="s">
        <v>72</v>
      </c>
      <c r="B275" s="591" t="s">
        <v>754</v>
      </c>
      <c r="C275" s="592" t="s">
        <v>587</v>
      </c>
      <c r="D275" s="592" t="s">
        <v>297</v>
      </c>
      <c r="E275" s="592" t="s">
        <v>148</v>
      </c>
      <c r="F275" s="592" t="s">
        <v>524</v>
      </c>
      <c r="G275" s="591" t="s">
        <v>2030</v>
      </c>
      <c r="H275" s="591" t="s">
        <v>526</v>
      </c>
      <c r="I275" s="592" t="s">
        <v>332</v>
      </c>
      <c r="J275" s="593" t="s">
        <v>381</v>
      </c>
      <c r="K275" s="594">
        <v>0.14285714285714285</v>
      </c>
      <c r="L275" s="592" t="s">
        <v>2051</v>
      </c>
      <c r="M275" s="595">
        <v>2021</v>
      </c>
      <c r="N275" s="596">
        <v>46</v>
      </c>
      <c r="O275" s="603">
        <v>0.15217391304347827</v>
      </c>
      <c r="P275" s="598">
        <f t="shared" si="16"/>
        <v>7</v>
      </c>
      <c r="Q275" s="596">
        <v>6</v>
      </c>
      <c r="R275" s="599">
        <f t="shared" si="17"/>
        <v>0.8571428571428571</v>
      </c>
      <c r="S275" s="599">
        <f t="shared" si="18"/>
        <v>0.13043478260869565</v>
      </c>
      <c r="T275" s="600">
        <f t="shared" si="19"/>
        <v>1.0652173913043479</v>
      </c>
      <c r="U275" s="601" t="s">
        <v>3030</v>
      </c>
    </row>
    <row r="276" spans="1:21" ht="12.75" x14ac:dyDescent="0.2">
      <c r="A276" s="591" t="s">
        <v>72</v>
      </c>
      <c r="B276" s="591" t="s">
        <v>754</v>
      </c>
      <c r="C276" s="592" t="s">
        <v>587</v>
      </c>
      <c r="D276" s="592" t="s">
        <v>303</v>
      </c>
      <c r="E276" s="592" t="s">
        <v>148</v>
      </c>
      <c r="F276" s="592" t="s">
        <v>524</v>
      </c>
      <c r="G276" s="591" t="s">
        <v>2008</v>
      </c>
      <c r="H276" s="591" t="s">
        <v>526</v>
      </c>
      <c r="I276" s="592" t="s">
        <v>332</v>
      </c>
      <c r="J276" s="593" t="s">
        <v>381</v>
      </c>
      <c r="K276" s="594">
        <v>0.23076923076923078</v>
      </c>
      <c r="L276" s="592" t="s">
        <v>2051</v>
      </c>
      <c r="M276" s="595">
        <v>2021</v>
      </c>
      <c r="N276" s="596">
        <v>13</v>
      </c>
      <c r="O276" s="603">
        <v>0.23076923076923075</v>
      </c>
      <c r="P276" s="598">
        <f t="shared" si="16"/>
        <v>3</v>
      </c>
      <c r="Q276" s="596">
        <v>3</v>
      </c>
      <c r="R276" s="599">
        <f t="shared" si="17"/>
        <v>1</v>
      </c>
      <c r="S276" s="599">
        <f t="shared" si="18"/>
        <v>0.23076923076923078</v>
      </c>
      <c r="T276" s="600">
        <f t="shared" si="19"/>
        <v>0.99999999999999989</v>
      </c>
      <c r="U276" s="606" t="s">
        <v>2051</v>
      </c>
    </row>
    <row r="277" spans="1:21" ht="12.75" x14ac:dyDescent="0.2">
      <c r="A277" s="591" t="s">
        <v>72</v>
      </c>
      <c r="B277" s="591" t="s">
        <v>754</v>
      </c>
      <c r="C277" s="592" t="s">
        <v>587</v>
      </c>
      <c r="D277" s="592" t="s">
        <v>297</v>
      </c>
      <c r="E277" s="592" t="s">
        <v>148</v>
      </c>
      <c r="F277" s="592" t="s">
        <v>524</v>
      </c>
      <c r="G277" s="591" t="s">
        <v>2031</v>
      </c>
      <c r="H277" s="591" t="s">
        <v>526</v>
      </c>
      <c r="I277" s="592" t="s">
        <v>332</v>
      </c>
      <c r="J277" s="593" t="s">
        <v>381</v>
      </c>
      <c r="K277" s="594">
        <v>0.18181818181818182</v>
      </c>
      <c r="L277" s="592" t="s">
        <v>2051</v>
      </c>
      <c r="M277" s="595">
        <v>2021</v>
      </c>
      <c r="N277" s="596">
        <v>42</v>
      </c>
      <c r="O277" s="603">
        <v>0.14285714285714285</v>
      </c>
      <c r="P277" s="598">
        <f t="shared" si="16"/>
        <v>6</v>
      </c>
      <c r="Q277" s="596">
        <v>5</v>
      </c>
      <c r="R277" s="599">
        <f t="shared" si="17"/>
        <v>0.83333333333333337</v>
      </c>
      <c r="S277" s="599">
        <f t="shared" si="18"/>
        <v>0.11904761904761904</v>
      </c>
      <c r="T277" s="600">
        <f t="shared" si="19"/>
        <v>0.7857142857142857</v>
      </c>
      <c r="U277" s="601" t="s">
        <v>3030</v>
      </c>
    </row>
    <row r="278" spans="1:21" ht="12.75" x14ac:dyDescent="0.2">
      <c r="A278" s="591" t="s">
        <v>72</v>
      </c>
      <c r="B278" s="591" t="s">
        <v>754</v>
      </c>
      <c r="C278" s="592" t="s">
        <v>588</v>
      </c>
      <c r="D278" s="592" t="s">
        <v>297</v>
      </c>
      <c r="E278" s="592" t="s">
        <v>148</v>
      </c>
      <c r="F278" s="592" t="s">
        <v>524</v>
      </c>
      <c r="G278" s="591" t="s">
        <v>2036</v>
      </c>
      <c r="H278" s="591" t="s">
        <v>526</v>
      </c>
      <c r="I278" s="592" t="s">
        <v>332</v>
      </c>
      <c r="J278" s="593" t="s">
        <v>381</v>
      </c>
      <c r="K278" s="594">
        <v>0.11971830985915492</v>
      </c>
      <c r="L278" s="592"/>
      <c r="M278" s="595">
        <v>2021</v>
      </c>
      <c r="N278" s="596">
        <v>140</v>
      </c>
      <c r="O278" s="603">
        <v>0.12142857142857143</v>
      </c>
      <c r="P278" s="598">
        <f t="shared" si="16"/>
        <v>17</v>
      </c>
      <c r="Q278" s="596">
        <v>16</v>
      </c>
      <c r="R278" s="599">
        <f t="shared" si="17"/>
        <v>0.94117647058823528</v>
      </c>
      <c r="S278" s="599">
        <f t="shared" si="18"/>
        <v>0.11428571428571428</v>
      </c>
      <c r="T278" s="600">
        <f t="shared" si="19"/>
        <v>1.0142857142857142</v>
      </c>
      <c r="U278" s="601" t="s">
        <v>3030</v>
      </c>
    </row>
    <row r="279" spans="1:21" ht="12.75" x14ac:dyDescent="0.2">
      <c r="A279" s="591" t="s">
        <v>72</v>
      </c>
      <c r="B279" s="591" t="s">
        <v>754</v>
      </c>
      <c r="C279" s="592" t="s">
        <v>588</v>
      </c>
      <c r="D279" s="592" t="s">
        <v>297</v>
      </c>
      <c r="E279" s="592" t="s">
        <v>148</v>
      </c>
      <c r="F279" s="592" t="s">
        <v>524</v>
      </c>
      <c r="G279" s="591" t="s">
        <v>2011</v>
      </c>
      <c r="H279" s="591" t="s">
        <v>526</v>
      </c>
      <c r="I279" s="592" t="s">
        <v>332</v>
      </c>
      <c r="J279" s="593" t="s">
        <v>381</v>
      </c>
      <c r="K279" s="594">
        <v>0.23875432525951557</v>
      </c>
      <c r="L279" s="592" t="s">
        <v>2051</v>
      </c>
      <c r="M279" s="595">
        <v>2021</v>
      </c>
      <c r="N279" s="596">
        <v>287</v>
      </c>
      <c r="O279" s="603">
        <v>0.23693379790940766</v>
      </c>
      <c r="P279" s="598">
        <f t="shared" si="16"/>
        <v>68</v>
      </c>
      <c r="Q279" s="596">
        <v>57</v>
      </c>
      <c r="R279" s="599">
        <f t="shared" si="17"/>
        <v>0.83823529411764708</v>
      </c>
      <c r="S279" s="599">
        <f t="shared" si="18"/>
        <v>0.19860627177700349</v>
      </c>
      <c r="T279" s="600">
        <f t="shared" si="19"/>
        <v>0.99237489269302637</v>
      </c>
      <c r="U279" s="601" t="s">
        <v>3030</v>
      </c>
    </row>
    <row r="280" spans="1:21" ht="12.75" x14ac:dyDescent="0.2">
      <c r="A280" s="591" t="s">
        <v>72</v>
      </c>
      <c r="B280" s="591" t="s">
        <v>754</v>
      </c>
      <c r="C280" s="592" t="s">
        <v>588</v>
      </c>
      <c r="D280" s="592" t="s">
        <v>297</v>
      </c>
      <c r="E280" s="592" t="s">
        <v>148</v>
      </c>
      <c r="F280" s="592" t="s">
        <v>524</v>
      </c>
      <c r="G280" s="591" t="s">
        <v>2012</v>
      </c>
      <c r="H280" s="591" t="s">
        <v>526</v>
      </c>
      <c r="I280" s="592" t="s">
        <v>332</v>
      </c>
      <c r="J280" s="593" t="s">
        <v>381</v>
      </c>
      <c r="K280" s="594">
        <v>0.23577235772357724</v>
      </c>
      <c r="L280" s="592" t="s">
        <v>2051</v>
      </c>
      <c r="M280" s="595">
        <v>2021</v>
      </c>
      <c r="N280" s="596">
        <v>125</v>
      </c>
      <c r="O280" s="603">
        <v>0.23200000000000004</v>
      </c>
      <c r="P280" s="598">
        <f t="shared" si="16"/>
        <v>29</v>
      </c>
      <c r="Q280" s="596">
        <v>26</v>
      </c>
      <c r="R280" s="599">
        <f t="shared" si="17"/>
        <v>0.89655172413793105</v>
      </c>
      <c r="S280" s="599">
        <f t="shared" si="18"/>
        <v>0.20799999999999999</v>
      </c>
      <c r="T280" s="600">
        <f t="shared" si="19"/>
        <v>0.9840000000000001</v>
      </c>
      <c r="U280" s="601" t="s">
        <v>3030</v>
      </c>
    </row>
    <row r="281" spans="1:21" ht="12.75" x14ac:dyDescent="0.2">
      <c r="A281" s="591" t="s">
        <v>72</v>
      </c>
      <c r="B281" s="591" t="s">
        <v>754</v>
      </c>
      <c r="C281" s="592" t="s">
        <v>588</v>
      </c>
      <c r="D281" s="592" t="s">
        <v>297</v>
      </c>
      <c r="E281" s="592" t="s">
        <v>148</v>
      </c>
      <c r="F281" s="592" t="s">
        <v>524</v>
      </c>
      <c r="G281" s="591" t="s">
        <v>2037</v>
      </c>
      <c r="H281" s="591" t="s">
        <v>526</v>
      </c>
      <c r="I281" s="592" t="s">
        <v>332</v>
      </c>
      <c r="J281" s="593" t="s">
        <v>381</v>
      </c>
      <c r="K281" s="594">
        <v>0.21428571428571427</v>
      </c>
      <c r="L281" s="592" t="s">
        <v>2051</v>
      </c>
      <c r="M281" s="595">
        <v>2021</v>
      </c>
      <c r="N281" s="596">
        <v>14</v>
      </c>
      <c r="O281" s="603">
        <v>0.21428571428571427</v>
      </c>
      <c r="P281" s="598">
        <f t="shared" si="16"/>
        <v>3</v>
      </c>
      <c r="Q281" s="596">
        <v>2</v>
      </c>
      <c r="R281" s="599">
        <f t="shared" si="17"/>
        <v>0.66666666666666663</v>
      </c>
      <c r="S281" s="599">
        <f t="shared" si="18"/>
        <v>0.14285714285714285</v>
      </c>
      <c r="T281" s="600">
        <f t="shared" si="19"/>
        <v>1</v>
      </c>
      <c r="U281" s="606" t="s">
        <v>2051</v>
      </c>
    </row>
    <row r="282" spans="1:21" ht="12.75" x14ac:dyDescent="0.2">
      <c r="A282" s="591" t="s">
        <v>72</v>
      </c>
      <c r="B282" s="591" t="s">
        <v>754</v>
      </c>
      <c r="C282" s="592" t="s">
        <v>588</v>
      </c>
      <c r="D282" s="592" t="s">
        <v>297</v>
      </c>
      <c r="E282" s="592" t="s">
        <v>148</v>
      </c>
      <c r="F282" s="592" t="s">
        <v>524</v>
      </c>
      <c r="G282" s="591" t="s">
        <v>2038</v>
      </c>
      <c r="H282" s="591" t="s">
        <v>526</v>
      </c>
      <c r="I282" s="592" t="s">
        <v>332</v>
      </c>
      <c r="J282" s="593" t="s">
        <v>381</v>
      </c>
      <c r="K282" s="594">
        <v>9.6774193548387094E-2</v>
      </c>
      <c r="L282" s="592" t="s">
        <v>2051</v>
      </c>
      <c r="M282" s="595">
        <v>2021</v>
      </c>
      <c r="N282" s="596">
        <v>33</v>
      </c>
      <c r="O282" s="603">
        <v>0.12121212121212122</v>
      </c>
      <c r="P282" s="598">
        <f t="shared" si="16"/>
        <v>4</v>
      </c>
      <c r="Q282" s="596">
        <v>4</v>
      </c>
      <c r="R282" s="599">
        <f t="shared" si="17"/>
        <v>1</v>
      </c>
      <c r="S282" s="599">
        <f t="shared" si="18"/>
        <v>0.12121212121212122</v>
      </c>
      <c r="T282" s="600">
        <f t="shared" si="19"/>
        <v>1.2525252525252526</v>
      </c>
      <c r="U282" s="601" t="s">
        <v>3030</v>
      </c>
    </row>
    <row r="283" spans="1:21" ht="12.75" x14ac:dyDescent="0.2">
      <c r="A283" s="591" t="s">
        <v>72</v>
      </c>
      <c r="B283" s="591" t="s">
        <v>754</v>
      </c>
      <c r="C283" s="592" t="s">
        <v>588</v>
      </c>
      <c r="D283" s="592" t="s">
        <v>297</v>
      </c>
      <c r="E283" s="592" t="s">
        <v>148</v>
      </c>
      <c r="F283" s="592" t="s">
        <v>524</v>
      </c>
      <c r="G283" s="591" t="s">
        <v>2018</v>
      </c>
      <c r="H283" s="591" t="s">
        <v>526</v>
      </c>
      <c r="I283" s="592" t="s">
        <v>332</v>
      </c>
      <c r="J283" s="593" t="s">
        <v>381</v>
      </c>
      <c r="K283" s="594">
        <v>6.25E-2</v>
      </c>
      <c r="L283" s="592" t="s">
        <v>2051</v>
      </c>
      <c r="M283" s="595">
        <v>2021</v>
      </c>
      <c r="N283" s="596">
        <v>39</v>
      </c>
      <c r="O283" s="603">
        <v>7.6923076923076927E-2</v>
      </c>
      <c r="P283" s="598">
        <f t="shared" si="16"/>
        <v>3</v>
      </c>
      <c r="Q283" s="596">
        <v>2</v>
      </c>
      <c r="R283" s="599">
        <f t="shared" si="17"/>
        <v>0.66666666666666663</v>
      </c>
      <c r="S283" s="599">
        <f t="shared" si="18"/>
        <v>5.128205128205128E-2</v>
      </c>
      <c r="T283" s="600">
        <f t="shared" si="19"/>
        <v>1.2307692307692308</v>
      </c>
      <c r="U283" s="601" t="s">
        <v>3030</v>
      </c>
    </row>
    <row r="284" spans="1:21" ht="12.75" x14ac:dyDescent="0.2">
      <c r="A284" s="591" t="s">
        <v>72</v>
      </c>
      <c r="B284" s="591" t="s">
        <v>754</v>
      </c>
      <c r="C284" s="592" t="s">
        <v>588</v>
      </c>
      <c r="D284" s="592" t="s">
        <v>297</v>
      </c>
      <c r="E284" s="592" t="s">
        <v>148</v>
      </c>
      <c r="F284" s="592" t="s">
        <v>524</v>
      </c>
      <c r="G284" s="591" t="s">
        <v>2039</v>
      </c>
      <c r="H284" s="591" t="s">
        <v>526</v>
      </c>
      <c r="I284" s="592" t="s">
        <v>332</v>
      </c>
      <c r="J284" s="593" t="s">
        <v>381</v>
      </c>
      <c r="K284" s="594">
        <v>5.0847457627118647E-2</v>
      </c>
      <c r="L284" s="592" t="s">
        <v>2051</v>
      </c>
      <c r="M284" s="595">
        <v>2021</v>
      </c>
      <c r="N284" s="596">
        <v>53</v>
      </c>
      <c r="O284" s="603">
        <v>0.11320754716981134</v>
      </c>
      <c r="P284" s="598">
        <f t="shared" si="16"/>
        <v>6</v>
      </c>
      <c r="Q284" s="596">
        <v>4</v>
      </c>
      <c r="R284" s="599">
        <f t="shared" si="17"/>
        <v>0.66666666666666663</v>
      </c>
      <c r="S284" s="599">
        <f t="shared" si="18"/>
        <v>7.5471698113207544E-2</v>
      </c>
      <c r="T284" s="600">
        <f t="shared" si="19"/>
        <v>2.226415094339623</v>
      </c>
      <c r="U284" s="601" t="s">
        <v>3030</v>
      </c>
    </row>
    <row r="285" spans="1:21" ht="12.75" x14ac:dyDescent="0.2">
      <c r="A285" s="591" t="s">
        <v>72</v>
      </c>
      <c r="B285" s="591" t="s">
        <v>754</v>
      </c>
      <c r="C285" s="592" t="s">
        <v>588</v>
      </c>
      <c r="D285" s="592" t="s">
        <v>297</v>
      </c>
      <c r="E285" s="592" t="s">
        <v>148</v>
      </c>
      <c r="F285" s="592" t="s">
        <v>524</v>
      </c>
      <c r="G285" s="591" t="s">
        <v>2021</v>
      </c>
      <c r="H285" s="591" t="s">
        <v>526</v>
      </c>
      <c r="I285" s="592" t="s">
        <v>332</v>
      </c>
      <c r="J285" s="593" t="s">
        <v>381</v>
      </c>
      <c r="K285" s="594">
        <v>0.13235294117647059</v>
      </c>
      <c r="L285" s="592" t="s">
        <v>2051</v>
      </c>
      <c r="M285" s="595">
        <v>2021</v>
      </c>
      <c r="N285" s="596">
        <v>70</v>
      </c>
      <c r="O285" s="603">
        <v>0.12857142857142856</v>
      </c>
      <c r="P285" s="598">
        <f t="shared" si="16"/>
        <v>9</v>
      </c>
      <c r="Q285" s="596">
        <v>6</v>
      </c>
      <c r="R285" s="599">
        <f t="shared" si="17"/>
        <v>0.66666666666666663</v>
      </c>
      <c r="S285" s="599">
        <f t="shared" si="18"/>
        <v>8.5714285714285715E-2</v>
      </c>
      <c r="T285" s="600">
        <f t="shared" si="19"/>
        <v>0.97142857142857131</v>
      </c>
      <c r="U285" s="601" t="s">
        <v>3030</v>
      </c>
    </row>
    <row r="286" spans="1:21" ht="12.75" x14ac:dyDescent="0.2">
      <c r="A286" s="591" t="s">
        <v>72</v>
      </c>
      <c r="B286" s="591" t="s">
        <v>754</v>
      </c>
      <c r="C286" s="592" t="s">
        <v>588</v>
      </c>
      <c r="D286" s="592" t="s">
        <v>297</v>
      </c>
      <c r="E286" s="592" t="s">
        <v>148</v>
      </c>
      <c r="F286" s="592" t="s">
        <v>524</v>
      </c>
      <c r="G286" s="591" t="s">
        <v>2040</v>
      </c>
      <c r="H286" s="591" t="s">
        <v>526</v>
      </c>
      <c r="I286" s="592" t="s">
        <v>332</v>
      </c>
      <c r="J286" s="593" t="s">
        <v>381</v>
      </c>
      <c r="K286" s="594">
        <v>0.17721518987341772</v>
      </c>
      <c r="L286" s="592" t="s">
        <v>2051</v>
      </c>
      <c r="M286" s="595">
        <v>2021</v>
      </c>
      <c r="N286" s="596">
        <v>77</v>
      </c>
      <c r="O286" s="603">
        <v>0.16883116883116883</v>
      </c>
      <c r="P286" s="598">
        <f t="shared" si="16"/>
        <v>13</v>
      </c>
      <c r="Q286" s="596">
        <v>8</v>
      </c>
      <c r="R286" s="599">
        <f t="shared" si="17"/>
        <v>0.61538461538461542</v>
      </c>
      <c r="S286" s="599">
        <f t="shared" si="18"/>
        <v>0.1038961038961039</v>
      </c>
      <c r="T286" s="600">
        <f t="shared" si="19"/>
        <v>0.95269016697588127</v>
      </c>
      <c r="U286" s="601" t="s">
        <v>3030</v>
      </c>
    </row>
    <row r="287" spans="1:21" ht="12.75" x14ac:dyDescent="0.2">
      <c r="A287" s="591" t="s">
        <v>72</v>
      </c>
      <c r="B287" s="591" t="s">
        <v>754</v>
      </c>
      <c r="C287" s="592" t="s">
        <v>588</v>
      </c>
      <c r="D287" s="592" t="s">
        <v>297</v>
      </c>
      <c r="E287" s="592" t="s">
        <v>148</v>
      </c>
      <c r="F287" s="592" t="s">
        <v>524</v>
      </c>
      <c r="G287" s="591" t="s">
        <v>2023</v>
      </c>
      <c r="H287" s="591" t="s">
        <v>526</v>
      </c>
      <c r="I287" s="592" t="s">
        <v>332</v>
      </c>
      <c r="J287" s="593" t="s">
        <v>381</v>
      </c>
      <c r="K287" s="594">
        <v>0.70833333333333337</v>
      </c>
      <c r="L287" s="592" t="s">
        <v>2051</v>
      </c>
      <c r="M287" s="595">
        <v>2021</v>
      </c>
      <c r="N287" s="596">
        <v>24</v>
      </c>
      <c r="O287" s="603">
        <v>0.54166666666666663</v>
      </c>
      <c r="P287" s="598">
        <f t="shared" si="16"/>
        <v>13</v>
      </c>
      <c r="Q287" s="596">
        <v>11</v>
      </c>
      <c r="R287" s="599">
        <f t="shared" si="17"/>
        <v>0.84615384615384615</v>
      </c>
      <c r="S287" s="599">
        <f t="shared" si="18"/>
        <v>0.45833333333333331</v>
      </c>
      <c r="T287" s="600">
        <f t="shared" si="19"/>
        <v>0.76470588235294112</v>
      </c>
      <c r="U287" s="601" t="s">
        <v>3030</v>
      </c>
    </row>
    <row r="288" spans="1:21" ht="12.75" x14ac:dyDescent="0.2">
      <c r="A288" s="591" t="s">
        <v>72</v>
      </c>
      <c r="B288" s="591" t="s">
        <v>754</v>
      </c>
      <c r="C288" s="592" t="s">
        <v>588</v>
      </c>
      <c r="D288" s="592" t="s">
        <v>297</v>
      </c>
      <c r="E288" s="592" t="s">
        <v>148</v>
      </c>
      <c r="F288" s="592" t="s">
        <v>524</v>
      </c>
      <c r="G288" s="591" t="s">
        <v>2041</v>
      </c>
      <c r="H288" s="591" t="s">
        <v>526</v>
      </c>
      <c r="I288" s="592" t="s">
        <v>332</v>
      </c>
      <c r="J288" s="593" t="s">
        <v>381</v>
      </c>
      <c r="K288" s="594">
        <v>0.17647058823529413</v>
      </c>
      <c r="L288" s="592" t="s">
        <v>2051</v>
      </c>
      <c r="M288" s="595">
        <v>2021</v>
      </c>
      <c r="N288" s="596">
        <v>17</v>
      </c>
      <c r="O288" s="603">
        <v>0.17647058823529413</v>
      </c>
      <c r="P288" s="598">
        <f t="shared" si="16"/>
        <v>3</v>
      </c>
      <c r="Q288" s="596">
        <v>2</v>
      </c>
      <c r="R288" s="599">
        <f t="shared" si="17"/>
        <v>0.66666666666666663</v>
      </c>
      <c r="S288" s="599">
        <f t="shared" si="18"/>
        <v>0.11764705882352941</v>
      </c>
      <c r="T288" s="600">
        <f t="shared" si="19"/>
        <v>1</v>
      </c>
      <c r="U288" s="606" t="s">
        <v>2051</v>
      </c>
    </row>
    <row r="289" spans="1:21" ht="12.75" x14ac:dyDescent="0.2">
      <c r="A289" s="591" t="s">
        <v>72</v>
      </c>
      <c r="B289" s="591" t="s">
        <v>754</v>
      </c>
      <c r="C289" s="592" t="s">
        <v>588</v>
      </c>
      <c r="D289" s="592" t="s">
        <v>297</v>
      </c>
      <c r="E289" s="592" t="s">
        <v>148</v>
      </c>
      <c r="F289" s="592" t="s">
        <v>524</v>
      </c>
      <c r="G289" s="591" t="s">
        <v>2042</v>
      </c>
      <c r="H289" s="591" t="s">
        <v>526</v>
      </c>
      <c r="I289" s="592" t="s">
        <v>332</v>
      </c>
      <c r="J289" s="593" t="s">
        <v>381</v>
      </c>
      <c r="K289" s="594">
        <v>0.06</v>
      </c>
      <c r="L289" s="592" t="s">
        <v>2051</v>
      </c>
      <c r="M289" s="595">
        <v>2021</v>
      </c>
      <c r="N289" s="596">
        <v>94</v>
      </c>
      <c r="O289" s="603">
        <v>9.5744680851063843E-2</v>
      </c>
      <c r="P289" s="598">
        <f t="shared" si="16"/>
        <v>9</v>
      </c>
      <c r="Q289" s="596">
        <v>5</v>
      </c>
      <c r="R289" s="599">
        <f t="shared" si="17"/>
        <v>0.55555555555555558</v>
      </c>
      <c r="S289" s="599">
        <f t="shared" si="18"/>
        <v>5.3191489361702128E-2</v>
      </c>
      <c r="T289" s="600">
        <f t="shared" si="19"/>
        <v>1.595744680851064</v>
      </c>
      <c r="U289" s="601" t="s">
        <v>3030</v>
      </c>
    </row>
    <row r="290" spans="1:21" ht="12.75" x14ac:dyDescent="0.2">
      <c r="A290" s="591" t="s">
        <v>72</v>
      </c>
      <c r="B290" s="591" t="s">
        <v>754</v>
      </c>
      <c r="C290" s="592" t="s">
        <v>588</v>
      </c>
      <c r="D290" s="592" t="s">
        <v>297</v>
      </c>
      <c r="E290" s="592" t="s">
        <v>148</v>
      </c>
      <c r="F290" s="592" t="s">
        <v>524</v>
      </c>
      <c r="G290" s="591" t="s">
        <v>2026</v>
      </c>
      <c r="H290" s="591" t="s">
        <v>526</v>
      </c>
      <c r="I290" s="592" t="s">
        <v>332</v>
      </c>
      <c r="J290" s="593" t="s">
        <v>381</v>
      </c>
      <c r="K290" s="594">
        <v>8.3333333333333329E-2</v>
      </c>
      <c r="L290" s="592" t="s">
        <v>2051</v>
      </c>
      <c r="M290" s="595">
        <v>2021</v>
      </c>
      <c r="N290" s="596">
        <v>43</v>
      </c>
      <c r="O290" s="603">
        <v>6.9767441860465115E-2</v>
      </c>
      <c r="P290" s="598">
        <f t="shared" si="16"/>
        <v>3</v>
      </c>
      <c r="Q290" s="596">
        <v>2</v>
      </c>
      <c r="R290" s="599">
        <f t="shared" si="17"/>
        <v>0.66666666666666663</v>
      </c>
      <c r="S290" s="599">
        <f t="shared" si="18"/>
        <v>4.6511627906976744E-2</v>
      </c>
      <c r="T290" s="600">
        <f t="shared" si="19"/>
        <v>0.83720930232558144</v>
      </c>
      <c r="U290" s="601" t="s">
        <v>3030</v>
      </c>
    </row>
    <row r="291" spans="1:21" ht="12.75" x14ac:dyDescent="0.2">
      <c r="A291" s="591" t="s">
        <v>72</v>
      </c>
      <c r="B291" s="591" t="s">
        <v>754</v>
      </c>
      <c r="C291" s="592" t="s">
        <v>588</v>
      </c>
      <c r="D291" s="592" t="s">
        <v>297</v>
      </c>
      <c r="E291" s="592" t="s">
        <v>148</v>
      </c>
      <c r="F291" s="592" t="s">
        <v>524</v>
      </c>
      <c r="G291" s="591" t="s">
        <v>2043</v>
      </c>
      <c r="H291" s="591" t="s">
        <v>526</v>
      </c>
      <c r="I291" s="592" t="s">
        <v>332</v>
      </c>
      <c r="J291" s="593" t="s">
        <v>381</v>
      </c>
      <c r="K291" s="594">
        <v>4.9941927990708478E-2</v>
      </c>
      <c r="L291" s="592" t="s">
        <v>2051</v>
      </c>
      <c r="M291" s="595">
        <v>2021</v>
      </c>
      <c r="N291" s="596">
        <v>858</v>
      </c>
      <c r="O291" s="603">
        <v>9.5571095571095568E-2</v>
      </c>
      <c r="P291" s="598">
        <f t="shared" si="16"/>
        <v>82</v>
      </c>
      <c r="Q291" s="596">
        <v>58</v>
      </c>
      <c r="R291" s="599">
        <f t="shared" si="17"/>
        <v>0.70731707317073167</v>
      </c>
      <c r="S291" s="599">
        <f t="shared" si="18"/>
        <v>6.75990675990676E-2</v>
      </c>
      <c r="T291" s="600">
        <f t="shared" si="19"/>
        <v>1.9136444950398439</v>
      </c>
      <c r="U291" s="601" t="s">
        <v>3030</v>
      </c>
    </row>
    <row r="292" spans="1:21" ht="12.75" x14ac:dyDescent="0.2">
      <c r="A292" s="591" t="s">
        <v>72</v>
      </c>
      <c r="B292" s="591" t="s">
        <v>754</v>
      </c>
      <c r="C292" s="592" t="s">
        <v>588</v>
      </c>
      <c r="D292" s="592" t="s">
        <v>297</v>
      </c>
      <c r="E292" s="592" t="s">
        <v>148</v>
      </c>
      <c r="F292" s="592" t="s">
        <v>524</v>
      </c>
      <c r="G292" s="591" t="s">
        <v>2009</v>
      </c>
      <c r="H292" s="591" t="s">
        <v>526</v>
      </c>
      <c r="I292" s="592" t="s">
        <v>332</v>
      </c>
      <c r="J292" s="593" t="s">
        <v>381</v>
      </c>
      <c r="K292" s="594">
        <v>0.2</v>
      </c>
      <c r="L292" s="592" t="s">
        <v>2051</v>
      </c>
      <c r="M292" s="595">
        <v>2021</v>
      </c>
      <c r="N292" s="596">
        <v>19</v>
      </c>
      <c r="O292" s="603">
        <v>0.21052631578947367</v>
      </c>
      <c r="P292" s="598">
        <f t="shared" si="16"/>
        <v>4</v>
      </c>
      <c r="Q292" s="596">
        <v>3</v>
      </c>
      <c r="R292" s="599">
        <f t="shared" si="17"/>
        <v>0.75</v>
      </c>
      <c r="S292" s="599">
        <f t="shared" si="18"/>
        <v>0.15789473684210525</v>
      </c>
      <c r="T292" s="600">
        <f t="shared" si="19"/>
        <v>1.0526315789473684</v>
      </c>
      <c r="U292" s="601" t="s">
        <v>3030</v>
      </c>
    </row>
    <row r="293" spans="1:21" ht="12.75" x14ac:dyDescent="0.2">
      <c r="A293" s="591" t="s">
        <v>72</v>
      </c>
      <c r="B293" s="591" t="s">
        <v>754</v>
      </c>
      <c r="C293" s="592" t="s">
        <v>588</v>
      </c>
      <c r="D293" s="592" t="s">
        <v>297</v>
      </c>
      <c r="E293" s="592" t="s">
        <v>148</v>
      </c>
      <c r="F293" s="592" t="s">
        <v>524</v>
      </c>
      <c r="G293" s="591" t="s">
        <v>2044</v>
      </c>
      <c r="H293" s="591" t="s">
        <v>526</v>
      </c>
      <c r="I293" s="592" t="s">
        <v>332</v>
      </c>
      <c r="J293" s="593" t="s">
        <v>381</v>
      </c>
      <c r="K293" s="594">
        <v>6.1224489795918366E-2</v>
      </c>
      <c r="L293" s="592" t="s">
        <v>2051</v>
      </c>
      <c r="M293" s="595">
        <v>2021</v>
      </c>
      <c r="N293" s="596">
        <v>29</v>
      </c>
      <c r="O293" s="603">
        <v>0.24137931034482757</v>
      </c>
      <c r="P293" s="598">
        <f t="shared" si="16"/>
        <v>7</v>
      </c>
      <c r="Q293" s="596">
        <v>6</v>
      </c>
      <c r="R293" s="599">
        <f t="shared" si="17"/>
        <v>0.8571428571428571</v>
      </c>
      <c r="S293" s="599">
        <f t="shared" si="18"/>
        <v>0.20689655172413793</v>
      </c>
      <c r="T293" s="600">
        <f t="shared" si="19"/>
        <v>3.9425287356321839</v>
      </c>
      <c r="U293" s="601" t="s">
        <v>3031</v>
      </c>
    </row>
    <row r="294" spans="1:21" ht="12.75" x14ac:dyDescent="0.2">
      <c r="A294" s="591" t="s">
        <v>72</v>
      </c>
      <c r="B294" s="591" t="s">
        <v>754</v>
      </c>
      <c r="C294" s="592" t="s">
        <v>588</v>
      </c>
      <c r="D294" s="592" t="s">
        <v>297</v>
      </c>
      <c r="E294" s="592" t="s">
        <v>148</v>
      </c>
      <c r="F294" s="592" t="s">
        <v>524</v>
      </c>
      <c r="G294" s="591" t="s">
        <v>2009</v>
      </c>
      <c r="H294" s="591" t="s">
        <v>526</v>
      </c>
      <c r="I294" s="592" t="s">
        <v>332</v>
      </c>
      <c r="J294" s="593" t="s">
        <v>381</v>
      </c>
      <c r="K294" s="594">
        <v>0.23333333333333334</v>
      </c>
      <c r="L294" s="592" t="s">
        <v>2266</v>
      </c>
      <c r="M294" s="595">
        <v>2021</v>
      </c>
      <c r="N294" s="596">
        <v>18</v>
      </c>
      <c r="O294" s="603">
        <v>0.27777777777777779</v>
      </c>
      <c r="P294" s="598">
        <f t="shared" si="16"/>
        <v>5</v>
      </c>
      <c r="Q294" s="596">
        <v>4</v>
      </c>
      <c r="R294" s="599">
        <f t="shared" si="17"/>
        <v>0.8</v>
      </c>
      <c r="S294" s="599">
        <f t="shared" si="18"/>
        <v>0.22222222222222221</v>
      </c>
      <c r="T294" s="600">
        <f t="shared" si="19"/>
        <v>1.1904761904761905</v>
      </c>
      <c r="U294" s="601" t="s">
        <v>3031</v>
      </c>
    </row>
    <row r="295" spans="1:21" ht="12.75" x14ac:dyDescent="0.2">
      <c r="A295" s="591" t="s">
        <v>72</v>
      </c>
      <c r="B295" s="591" t="s">
        <v>754</v>
      </c>
      <c r="C295" s="592" t="s">
        <v>588</v>
      </c>
      <c r="D295" s="592" t="s">
        <v>297</v>
      </c>
      <c r="E295" s="592" t="s">
        <v>148</v>
      </c>
      <c r="F295" s="592" t="s">
        <v>524</v>
      </c>
      <c r="G295" s="591" t="s">
        <v>2057</v>
      </c>
      <c r="H295" s="591" t="s">
        <v>526</v>
      </c>
      <c r="I295" s="592" t="s">
        <v>332</v>
      </c>
      <c r="J295" s="593" t="s">
        <v>381</v>
      </c>
      <c r="K295" s="594">
        <v>0.3</v>
      </c>
      <c r="L295" s="592" t="s">
        <v>2266</v>
      </c>
      <c r="M295" s="595">
        <v>2021</v>
      </c>
      <c r="N295" s="596">
        <v>40</v>
      </c>
      <c r="O295" s="603">
        <v>0.1</v>
      </c>
      <c r="P295" s="598">
        <f t="shared" si="16"/>
        <v>4</v>
      </c>
      <c r="Q295" s="596">
        <v>3</v>
      </c>
      <c r="R295" s="599">
        <f t="shared" si="17"/>
        <v>0.75</v>
      </c>
      <c r="S295" s="599">
        <f t="shared" si="18"/>
        <v>7.4999999999999997E-2</v>
      </c>
      <c r="T295" s="600">
        <f t="shared" si="19"/>
        <v>0.33333333333333337</v>
      </c>
      <c r="U295" s="601" t="s">
        <v>3030</v>
      </c>
    </row>
    <row r="296" spans="1:21" ht="12.75" x14ac:dyDescent="0.2">
      <c r="A296" s="591" t="s">
        <v>72</v>
      </c>
      <c r="B296" s="591" t="s">
        <v>754</v>
      </c>
      <c r="C296" s="592" t="s">
        <v>588</v>
      </c>
      <c r="D296" s="592" t="s">
        <v>297</v>
      </c>
      <c r="E296" s="592" t="s">
        <v>148</v>
      </c>
      <c r="F296" s="592" t="s">
        <v>524</v>
      </c>
      <c r="G296" s="591" t="s">
        <v>2045</v>
      </c>
      <c r="H296" s="591" t="s">
        <v>526</v>
      </c>
      <c r="I296" s="592" t="s">
        <v>332</v>
      </c>
      <c r="J296" s="593" t="s">
        <v>381</v>
      </c>
      <c r="K296" s="594">
        <v>0.72222222222222221</v>
      </c>
      <c r="L296" s="592" t="s">
        <v>2051</v>
      </c>
      <c r="M296" s="595">
        <v>2021</v>
      </c>
      <c r="N296" s="596">
        <v>18</v>
      </c>
      <c r="O296" s="603">
        <v>0.66666666666666652</v>
      </c>
      <c r="P296" s="598">
        <f t="shared" si="16"/>
        <v>12</v>
      </c>
      <c r="Q296" s="596">
        <v>9</v>
      </c>
      <c r="R296" s="599">
        <f t="shared" si="17"/>
        <v>0.75</v>
      </c>
      <c r="S296" s="599">
        <f t="shared" si="18"/>
        <v>0.5</v>
      </c>
      <c r="T296" s="600">
        <f t="shared" si="19"/>
        <v>0.92307692307692291</v>
      </c>
      <c r="U296" s="601" t="s">
        <v>3030</v>
      </c>
    </row>
    <row r="297" spans="1:21" ht="12.75" x14ac:dyDescent="0.2">
      <c r="A297" s="591" t="s">
        <v>72</v>
      </c>
      <c r="B297" s="591" t="s">
        <v>754</v>
      </c>
      <c r="C297" s="592" t="s">
        <v>588</v>
      </c>
      <c r="D297" s="592" t="s">
        <v>297</v>
      </c>
      <c r="E297" s="592" t="s">
        <v>148</v>
      </c>
      <c r="F297" s="592" t="s">
        <v>524</v>
      </c>
      <c r="G297" s="591" t="s">
        <v>2046</v>
      </c>
      <c r="H297" s="591" t="s">
        <v>526</v>
      </c>
      <c r="I297" s="592" t="s">
        <v>332</v>
      </c>
      <c r="J297" s="593" t="s">
        <v>381</v>
      </c>
      <c r="K297" s="594">
        <v>0.2</v>
      </c>
      <c r="L297" s="592" t="s">
        <v>2051</v>
      </c>
      <c r="M297" s="595">
        <v>2021</v>
      </c>
      <c r="N297" s="596">
        <v>13</v>
      </c>
      <c r="O297" s="603">
        <v>0.23076923076923075</v>
      </c>
      <c r="P297" s="598">
        <f t="shared" si="16"/>
        <v>3</v>
      </c>
      <c r="Q297" s="596">
        <v>2</v>
      </c>
      <c r="R297" s="599">
        <f t="shared" si="17"/>
        <v>0.66666666666666663</v>
      </c>
      <c r="S297" s="599">
        <f t="shared" si="18"/>
        <v>0.15384615384615385</v>
      </c>
      <c r="T297" s="600">
        <f t="shared" si="19"/>
        <v>1.1538461538461537</v>
      </c>
      <c r="U297" s="601" t="s">
        <v>3030</v>
      </c>
    </row>
    <row r="298" spans="1:21" ht="12.75" x14ac:dyDescent="0.2">
      <c r="A298" s="591" t="s">
        <v>72</v>
      </c>
      <c r="B298" s="591" t="s">
        <v>754</v>
      </c>
      <c r="C298" s="592" t="s">
        <v>583</v>
      </c>
      <c r="D298" s="592" t="s">
        <v>297</v>
      </c>
      <c r="E298" s="592" t="s">
        <v>148</v>
      </c>
      <c r="F298" s="592" t="s">
        <v>524</v>
      </c>
      <c r="G298" s="591" t="s">
        <v>2012</v>
      </c>
      <c r="H298" s="591" t="s">
        <v>526</v>
      </c>
      <c r="I298" s="592" t="s">
        <v>332</v>
      </c>
      <c r="J298" s="593" t="s">
        <v>381</v>
      </c>
      <c r="K298" s="594">
        <v>0.7142857142857143</v>
      </c>
      <c r="L298" s="592" t="s">
        <v>2051</v>
      </c>
      <c r="M298" s="595">
        <v>2021</v>
      </c>
      <c r="N298" s="596">
        <v>34</v>
      </c>
      <c r="O298" s="603">
        <v>0.55882352941176472</v>
      </c>
      <c r="P298" s="598">
        <f t="shared" si="16"/>
        <v>19</v>
      </c>
      <c r="Q298" s="596">
        <v>14</v>
      </c>
      <c r="R298" s="599">
        <f t="shared" si="17"/>
        <v>0.73684210526315785</v>
      </c>
      <c r="S298" s="599">
        <f t="shared" si="18"/>
        <v>0.41176470588235292</v>
      </c>
      <c r="T298" s="600">
        <f t="shared" si="19"/>
        <v>0.78235294117647058</v>
      </c>
      <c r="U298" s="601" t="s">
        <v>3030</v>
      </c>
    </row>
    <row r="299" spans="1:21" ht="12.75" x14ac:dyDescent="0.2">
      <c r="A299" s="591" t="s">
        <v>72</v>
      </c>
      <c r="B299" s="591" t="s">
        <v>754</v>
      </c>
      <c r="C299" s="592" t="s">
        <v>583</v>
      </c>
      <c r="D299" s="592" t="s">
        <v>297</v>
      </c>
      <c r="E299" s="592" t="s">
        <v>148</v>
      </c>
      <c r="F299" s="592" t="s">
        <v>524</v>
      </c>
      <c r="G299" s="591" t="s">
        <v>2013</v>
      </c>
      <c r="H299" s="591" t="s">
        <v>526</v>
      </c>
      <c r="I299" s="592" t="s">
        <v>332</v>
      </c>
      <c r="J299" s="593" t="s">
        <v>381</v>
      </c>
      <c r="K299" s="594">
        <v>0.70967741935483875</v>
      </c>
      <c r="L299" s="592" t="s">
        <v>2051</v>
      </c>
      <c r="M299" s="595">
        <v>2021</v>
      </c>
      <c r="N299" s="596">
        <v>31</v>
      </c>
      <c r="O299" s="603">
        <v>0.5161290322580645</v>
      </c>
      <c r="P299" s="598">
        <f t="shared" si="16"/>
        <v>16</v>
      </c>
      <c r="Q299" s="596">
        <v>12</v>
      </c>
      <c r="R299" s="599">
        <f t="shared" si="17"/>
        <v>0.75</v>
      </c>
      <c r="S299" s="599">
        <f t="shared" si="18"/>
        <v>0.38709677419354838</v>
      </c>
      <c r="T299" s="600">
        <f t="shared" si="19"/>
        <v>0.72727272727272718</v>
      </c>
      <c r="U299" s="601" t="s">
        <v>3030</v>
      </c>
    </row>
    <row r="300" spans="1:21" ht="12.75" x14ac:dyDescent="0.2">
      <c r="A300" s="591" t="s">
        <v>72</v>
      </c>
      <c r="B300" s="591" t="s">
        <v>754</v>
      </c>
      <c r="C300" s="592" t="s">
        <v>583</v>
      </c>
      <c r="D300" s="592" t="s">
        <v>297</v>
      </c>
      <c r="E300" s="592" t="s">
        <v>148</v>
      </c>
      <c r="F300" s="592" t="s">
        <v>524</v>
      </c>
      <c r="G300" s="591" t="s">
        <v>2049</v>
      </c>
      <c r="H300" s="591" t="s">
        <v>526</v>
      </c>
      <c r="I300" s="592" t="s">
        <v>332</v>
      </c>
      <c r="J300" s="593" t="s">
        <v>381</v>
      </c>
      <c r="K300" s="594">
        <v>0.70370370370370372</v>
      </c>
      <c r="L300" s="592" t="s">
        <v>2051</v>
      </c>
      <c r="M300" s="595">
        <v>2021</v>
      </c>
      <c r="N300" s="596">
        <v>28</v>
      </c>
      <c r="O300" s="603">
        <v>0.5357142857142857</v>
      </c>
      <c r="P300" s="598">
        <f t="shared" si="16"/>
        <v>15</v>
      </c>
      <c r="Q300" s="596">
        <v>10</v>
      </c>
      <c r="R300" s="599">
        <f t="shared" si="17"/>
        <v>0.66666666666666663</v>
      </c>
      <c r="S300" s="599">
        <f t="shared" si="18"/>
        <v>0.35714285714285715</v>
      </c>
      <c r="T300" s="600">
        <f t="shared" si="19"/>
        <v>0.76127819548872178</v>
      </c>
      <c r="U300" s="601" t="s">
        <v>3030</v>
      </c>
    </row>
    <row r="301" spans="1:21" ht="12.75" x14ac:dyDescent="0.2">
      <c r="A301" s="591" t="s">
        <v>72</v>
      </c>
      <c r="B301" s="591" t="s">
        <v>754</v>
      </c>
      <c r="C301" s="592" t="s">
        <v>583</v>
      </c>
      <c r="D301" s="592" t="s">
        <v>297</v>
      </c>
      <c r="E301" s="592" t="s">
        <v>148</v>
      </c>
      <c r="F301" s="592" t="s">
        <v>524</v>
      </c>
      <c r="G301" s="591" t="s">
        <v>2007</v>
      </c>
      <c r="H301" s="591" t="s">
        <v>526</v>
      </c>
      <c r="I301" s="592" t="s">
        <v>332</v>
      </c>
      <c r="J301" s="593" t="s">
        <v>381</v>
      </c>
      <c r="K301" s="594">
        <v>0.75</v>
      </c>
      <c r="L301" s="592" t="s">
        <v>2051</v>
      </c>
      <c r="M301" s="595">
        <v>2021</v>
      </c>
      <c r="N301" s="596">
        <v>64</v>
      </c>
      <c r="O301" s="603">
        <v>0.609375</v>
      </c>
      <c r="P301" s="598">
        <f t="shared" si="16"/>
        <v>39</v>
      </c>
      <c r="Q301" s="596">
        <v>35</v>
      </c>
      <c r="R301" s="599">
        <f t="shared" si="17"/>
        <v>0.89743589743589747</v>
      </c>
      <c r="S301" s="599">
        <f t="shared" si="18"/>
        <v>0.546875</v>
      </c>
      <c r="T301" s="600">
        <f t="shared" si="19"/>
        <v>0.8125</v>
      </c>
      <c r="U301" s="601" t="s">
        <v>3031</v>
      </c>
    </row>
    <row r="302" spans="1:21" ht="12.75" x14ac:dyDescent="0.2">
      <c r="A302" s="591" t="s">
        <v>72</v>
      </c>
      <c r="B302" s="591" t="s">
        <v>754</v>
      </c>
      <c r="C302" s="592" t="s">
        <v>583</v>
      </c>
      <c r="D302" s="592" t="s">
        <v>297</v>
      </c>
      <c r="E302" s="592" t="s">
        <v>148</v>
      </c>
      <c r="F302" s="592" t="s">
        <v>524</v>
      </c>
      <c r="G302" s="591" t="s">
        <v>2028</v>
      </c>
      <c r="H302" s="591" t="s">
        <v>526</v>
      </c>
      <c r="I302" s="592" t="s">
        <v>332</v>
      </c>
      <c r="J302" s="593" t="s">
        <v>381</v>
      </c>
      <c r="K302" s="594">
        <v>0.703125</v>
      </c>
      <c r="L302" s="592" t="s">
        <v>2266</v>
      </c>
      <c r="M302" s="595">
        <v>2021</v>
      </c>
      <c r="N302" s="596">
        <v>11</v>
      </c>
      <c r="O302" s="603">
        <v>0.54545454545454541</v>
      </c>
      <c r="P302" s="598">
        <f t="shared" si="16"/>
        <v>6</v>
      </c>
      <c r="Q302" s="596">
        <v>6</v>
      </c>
      <c r="R302" s="599">
        <f t="shared" si="17"/>
        <v>1</v>
      </c>
      <c r="S302" s="599">
        <f t="shared" si="18"/>
        <v>0.54545454545454541</v>
      </c>
      <c r="T302" s="600">
        <f t="shared" si="19"/>
        <v>0.77575757575757565</v>
      </c>
      <c r="U302" s="601" t="s">
        <v>3030</v>
      </c>
    </row>
    <row r="303" spans="1:21" ht="12.75" x14ac:dyDescent="0.2">
      <c r="A303" s="591" t="s">
        <v>72</v>
      </c>
      <c r="B303" s="591" t="s">
        <v>754</v>
      </c>
      <c r="C303" s="592" t="s">
        <v>583</v>
      </c>
      <c r="D303" s="592" t="s">
        <v>297</v>
      </c>
      <c r="E303" s="592" t="s">
        <v>148</v>
      </c>
      <c r="F303" s="592" t="s">
        <v>524</v>
      </c>
      <c r="G303" s="591" t="s">
        <v>2058</v>
      </c>
      <c r="H303" s="591" t="s">
        <v>526</v>
      </c>
      <c r="I303" s="592" t="s">
        <v>332</v>
      </c>
      <c r="J303" s="593" t="s">
        <v>381</v>
      </c>
      <c r="K303" s="594">
        <v>0.70370370370370372</v>
      </c>
      <c r="L303" s="592" t="s">
        <v>2266</v>
      </c>
      <c r="M303" s="595">
        <v>2021</v>
      </c>
      <c r="N303" s="596">
        <v>27</v>
      </c>
      <c r="O303" s="603">
        <v>0.51851851851851849</v>
      </c>
      <c r="P303" s="598">
        <f t="shared" si="16"/>
        <v>14</v>
      </c>
      <c r="Q303" s="596">
        <v>13</v>
      </c>
      <c r="R303" s="599">
        <f t="shared" si="17"/>
        <v>0.9285714285714286</v>
      </c>
      <c r="S303" s="599">
        <f t="shared" si="18"/>
        <v>0.48148148148148145</v>
      </c>
      <c r="T303" s="600">
        <f t="shared" si="19"/>
        <v>0.73684210526315785</v>
      </c>
      <c r="U303" s="601" t="s">
        <v>3031</v>
      </c>
    </row>
    <row r="304" spans="1:21" ht="12.75" x14ac:dyDescent="0.2">
      <c r="A304" s="591" t="s">
        <v>72</v>
      </c>
      <c r="B304" s="591" t="s">
        <v>754</v>
      </c>
      <c r="C304" s="592" t="s">
        <v>587</v>
      </c>
      <c r="D304" s="592" t="s">
        <v>297</v>
      </c>
      <c r="E304" s="592" t="s">
        <v>148</v>
      </c>
      <c r="F304" s="592" t="s">
        <v>524</v>
      </c>
      <c r="G304" s="591" t="s">
        <v>2010</v>
      </c>
      <c r="H304" s="591" t="s">
        <v>527</v>
      </c>
      <c r="I304" s="592" t="s">
        <v>332</v>
      </c>
      <c r="J304" s="593" t="s">
        <v>381</v>
      </c>
      <c r="K304" s="594">
        <v>0.17647058823529413</v>
      </c>
      <c r="L304" s="592" t="s">
        <v>2051</v>
      </c>
      <c r="M304" s="595">
        <v>2021</v>
      </c>
      <c r="N304" s="596">
        <v>63</v>
      </c>
      <c r="O304" s="603">
        <v>0.17460317460317459</v>
      </c>
      <c r="P304" s="598">
        <f t="shared" si="16"/>
        <v>11</v>
      </c>
      <c r="Q304" s="596">
        <v>7</v>
      </c>
      <c r="R304" s="599">
        <f t="shared" si="17"/>
        <v>0.63636363636363635</v>
      </c>
      <c r="S304" s="599">
        <f t="shared" si="18"/>
        <v>0.1111111111111111</v>
      </c>
      <c r="T304" s="600">
        <f t="shared" si="19"/>
        <v>0.98941798941798931</v>
      </c>
      <c r="U304" s="601" t="s">
        <v>3030</v>
      </c>
    </row>
    <row r="305" spans="1:21" ht="12.75" x14ac:dyDescent="0.2">
      <c r="A305" s="591" t="s">
        <v>72</v>
      </c>
      <c r="B305" s="591" t="s">
        <v>754</v>
      </c>
      <c r="C305" s="592" t="s">
        <v>587</v>
      </c>
      <c r="D305" s="592" t="s">
        <v>297</v>
      </c>
      <c r="E305" s="592" t="s">
        <v>148</v>
      </c>
      <c r="F305" s="592" t="s">
        <v>524</v>
      </c>
      <c r="G305" s="591" t="s">
        <v>2011</v>
      </c>
      <c r="H305" s="591" t="s">
        <v>527</v>
      </c>
      <c r="I305" s="592" t="s">
        <v>332</v>
      </c>
      <c r="J305" s="593" t="s">
        <v>381</v>
      </c>
      <c r="K305" s="594">
        <v>0.2638888888888889</v>
      </c>
      <c r="L305" s="592" t="s">
        <v>2051</v>
      </c>
      <c r="M305" s="595">
        <v>2021</v>
      </c>
      <c r="N305" s="596">
        <v>72</v>
      </c>
      <c r="O305" s="603">
        <v>0.2638888888888889</v>
      </c>
      <c r="P305" s="598">
        <f t="shared" si="16"/>
        <v>19</v>
      </c>
      <c r="Q305" s="596">
        <v>19</v>
      </c>
      <c r="R305" s="599">
        <f t="shared" si="17"/>
        <v>1</v>
      </c>
      <c r="S305" s="599">
        <f t="shared" si="18"/>
        <v>0.2638888888888889</v>
      </c>
      <c r="T305" s="600">
        <f t="shared" si="19"/>
        <v>1</v>
      </c>
      <c r="U305" s="606" t="s">
        <v>2051</v>
      </c>
    </row>
    <row r="306" spans="1:21" ht="12.75" x14ac:dyDescent="0.2">
      <c r="A306" s="591" t="s">
        <v>72</v>
      </c>
      <c r="B306" s="591" t="s">
        <v>754</v>
      </c>
      <c r="C306" s="592" t="s">
        <v>587</v>
      </c>
      <c r="D306" s="592" t="s">
        <v>297</v>
      </c>
      <c r="E306" s="592" t="s">
        <v>148</v>
      </c>
      <c r="F306" s="592" t="s">
        <v>524</v>
      </c>
      <c r="G306" s="591" t="s">
        <v>2012</v>
      </c>
      <c r="H306" s="591" t="s">
        <v>527</v>
      </c>
      <c r="I306" s="592" t="s">
        <v>332</v>
      </c>
      <c r="J306" s="593" t="s">
        <v>381</v>
      </c>
      <c r="K306" s="594">
        <v>0.47872340425531917</v>
      </c>
      <c r="L306" s="592" t="s">
        <v>2051</v>
      </c>
      <c r="M306" s="595">
        <v>2021</v>
      </c>
      <c r="N306" s="596">
        <v>92</v>
      </c>
      <c r="O306" s="603">
        <v>0.41304347826086951</v>
      </c>
      <c r="P306" s="598">
        <f t="shared" si="16"/>
        <v>38</v>
      </c>
      <c r="Q306" s="596">
        <v>31</v>
      </c>
      <c r="R306" s="599">
        <f t="shared" si="17"/>
        <v>0.81578947368421051</v>
      </c>
      <c r="S306" s="599">
        <f t="shared" si="18"/>
        <v>0.33695652173913043</v>
      </c>
      <c r="T306" s="600">
        <f t="shared" si="19"/>
        <v>0.86280193236714964</v>
      </c>
      <c r="U306" s="601" t="s">
        <v>3030</v>
      </c>
    </row>
    <row r="307" spans="1:21" ht="12.75" x14ac:dyDescent="0.2">
      <c r="A307" s="591" t="s">
        <v>72</v>
      </c>
      <c r="B307" s="591" t="s">
        <v>754</v>
      </c>
      <c r="C307" s="592" t="s">
        <v>587</v>
      </c>
      <c r="D307" s="592" t="s">
        <v>297</v>
      </c>
      <c r="E307" s="592" t="s">
        <v>148</v>
      </c>
      <c r="F307" s="592" t="s">
        <v>524</v>
      </c>
      <c r="G307" s="591" t="s">
        <v>2013</v>
      </c>
      <c r="H307" s="591" t="s">
        <v>527</v>
      </c>
      <c r="I307" s="592" t="s">
        <v>332</v>
      </c>
      <c r="J307" s="593" t="s">
        <v>381</v>
      </c>
      <c r="K307" s="594">
        <v>0.7142857142857143</v>
      </c>
      <c r="L307" s="592" t="s">
        <v>2051</v>
      </c>
      <c r="M307" s="595">
        <v>2021</v>
      </c>
      <c r="N307" s="596">
        <v>12</v>
      </c>
      <c r="O307" s="603">
        <v>0.5</v>
      </c>
      <c r="P307" s="598">
        <f t="shared" si="16"/>
        <v>6</v>
      </c>
      <c r="Q307" s="596">
        <v>4</v>
      </c>
      <c r="R307" s="599">
        <f t="shared" si="17"/>
        <v>0.66666666666666663</v>
      </c>
      <c r="S307" s="599">
        <f t="shared" si="18"/>
        <v>0.33333333333333331</v>
      </c>
      <c r="T307" s="600">
        <f t="shared" si="19"/>
        <v>0.7</v>
      </c>
      <c r="U307" s="601" t="s">
        <v>3030</v>
      </c>
    </row>
    <row r="308" spans="1:21" ht="12.75" x14ac:dyDescent="0.2">
      <c r="A308" s="591" t="s">
        <v>72</v>
      </c>
      <c r="B308" s="591" t="s">
        <v>754</v>
      </c>
      <c r="C308" s="592" t="s">
        <v>587</v>
      </c>
      <c r="D308" s="592" t="s">
        <v>297</v>
      </c>
      <c r="E308" s="592" t="s">
        <v>148</v>
      </c>
      <c r="F308" s="592" t="s">
        <v>524</v>
      </c>
      <c r="G308" s="591" t="s">
        <v>2014</v>
      </c>
      <c r="H308" s="591" t="s">
        <v>527</v>
      </c>
      <c r="I308" s="592" t="s">
        <v>332</v>
      </c>
      <c r="J308" s="593" t="s">
        <v>381</v>
      </c>
      <c r="K308" s="594">
        <v>4.926423544465771E-2</v>
      </c>
      <c r="L308" s="592" t="s">
        <v>2051</v>
      </c>
      <c r="M308" s="595">
        <v>2021</v>
      </c>
      <c r="N308" s="596">
        <v>1340</v>
      </c>
      <c r="O308" s="603">
        <v>7.6119402985074622E-2</v>
      </c>
      <c r="P308" s="598">
        <f t="shared" si="16"/>
        <v>102</v>
      </c>
      <c r="Q308" s="596">
        <v>88</v>
      </c>
      <c r="R308" s="599">
        <f t="shared" si="17"/>
        <v>0.86274509803921573</v>
      </c>
      <c r="S308" s="599">
        <f t="shared" si="18"/>
        <v>6.5671641791044774E-2</v>
      </c>
      <c r="T308" s="600">
        <f t="shared" si="19"/>
        <v>1.5451250242295018</v>
      </c>
      <c r="U308" s="601" t="s">
        <v>3030</v>
      </c>
    </row>
    <row r="309" spans="1:21" ht="12.75" x14ac:dyDescent="0.2">
      <c r="A309" s="591" t="s">
        <v>72</v>
      </c>
      <c r="B309" s="591" t="s">
        <v>754</v>
      </c>
      <c r="C309" s="592" t="s">
        <v>587</v>
      </c>
      <c r="D309" s="592" t="s">
        <v>297</v>
      </c>
      <c r="E309" s="592" t="s">
        <v>148</v>
      </c>
      <c r="F309" s="592" t="s">
        <v>524</v>
      </c>
      <c r="G309" s="591" t="s">
        <v>2015</v>
      </c>
      <c r="H309" s="591" t="s">
        <v>527</v>
      </c>
      <c r="I309" s="592" t="s">
        <v>332</v>
      </c>
      <c r="J309" s="593" t="s">
        <v>381</v>
      </c>
      <c r="K309" s="594">
        <v>0.35714285714285715</v>
      </c>
      <c r="L309" s="592" t="s">
        <v>2051</v>
      </c>
      <c r="M309" s="595">
        <v>2021</v>
      </c>
      <c r="N309" s="596">
        <v>17</v>
      </c>
      <c r="O309" s="603">
        <v>0.35294117647058826</v>
      </c>
      <c r="P309" s="598">
        <f t="shared" si="16"/>
        <v>6</v>
      </c>
      <c r="Q309" s="596">
        <v>6</v>
      </c>
      <c r="R309" s="599">
        <f t="shared" si="17"/>
        <v>1</v>
      </c>
      <c r="S309" s="599">
        <f t="shared" si="18"/>
        <v>0.35294117647058826</v>
      </c>
      <c r="T309" s="600">
        <f t="shared" si="19"/>
        <v>0.9882352941176471</v>
      </c>
      <c r="U309" s="601" t="s">
        <v>3030</v>
      </c>
    </row>
    <row r="310" spans="1:21" ht="12.75" x14ac:dyDescent="0.2">
      <c r="A310" s="591" t="s">
        <v>72</v>
      </c>
      <c r="B310" s="591" t="s">
        <v>754</v>
      </c>
      <c r="C310" s="592" t="s">
        <v>587</v>
      </c>
      <c r="D310" s="592" t="s">
        <v>297</v>
      </c>
      <c r="E310" s="592" t="s">
        <v>148</v>
      </c>
      <c r="F310" s="592" t="s">
        <v>524</v>
      </c>
      <c r="G310" s="591" t="s">
        <v>2016</v>
      </c>
      <c r="H310" s="591" t="s">
        <v>527</v>
      </c>
      <c r="I310" s="592" t="s">
        <v>332</v>
      </c>
      <c r="J310" s="593" t="s">
        <v>381</v>
      </c>
      <c r="K310" s="594">
        <v>0.11494252873563218</v>
      </c>
      <c r="L310" s="592" t="s">
        <v>2051</v>
      </c>
      <c r="M310" s="595">
        <v>2021</v>
      </c>
      <c r="N310" s="596">
        <v>87</v>
      </c>
      <c r="O310" s="603">
        <v>0.11494252873563218</v>
      </c>
      <c r="P310" s="598">
        <f t="shared" si="16"/>
        <v>10</v>
      </c>
      <c r="Q310" s="596">
        <v>10</v>
      </c>
      <c r="R310" s="599">
        <f t="shared" si="17"/>
        <v>1</v>
      </c>
      <c r="S310" s="599">
        <f t="shared" si="18"/>
        <v>0.11494252873563218</v>
      </c>
      <c r="T310" s="600">
        <f t="shared" si="19"/>
        <v>1</v>
      </c>
      <c r="U310" s="606" t="s">
        <v>2051</v>
      </c>
    </row>
    <row r="311" spans="1:21" ht="12.75" x14ac:dyDescent="0.2">
      <c r="A311" s="591" t="s">
        <v>72</v>
      </c>
      <c r="B311" s="591" t="s">
        <v>754</v>
      </c>
      <c r="C311" s="592" t="s">
        <v>587</v>
      </c>
      <c r="D311" s="592" t="s">
        <v>297</v>
      </c>
      <c r="E311" s="592" t="s">
        <v>148</v>
      </c>
      <c r="F311" s="592" t="s">
        <v>524</v>
      </c>
      <c r="G311" s="591" t="s">
        <v>2017</v>
      </c>
      <c r="H311" s="591" t="s">
        <v>527</v>
      </c>
      <c r="I311" s="592" t="s">
        <v>332</v>
      </c>
      <c r="J311" s="593" t="s">
        <v>381</v>
      </c>
      <c r="K311" s="594">
        <v>7.9646017699115043E-2</v>
      </c>
      <c r="L311" s="592" t="s">
        <v>2051</v>
      </c>
      <c r="M311" s="595">
        <v>2021</v>
      </c>
      <c r="N311" s="596">
        <v>112</v>
      </c>
      <c r="O311" s="603">
        <v>0.11607142857142858</v>
      </c>
      <c r="P311" s="598">
        <f t="shared" si="16"/>
        <v>13</v>
      </c>
      <c r="Q311" s="596">
        <v>12</v>
      </c>
      <c r="R311" s="599">
        <f t="shared" si="17"/>
        <v>0.92307692307692313</v>
      </c>
      <c r="S311" s="599">
        <f t="shared" si="18"/>
        <v>0.10714285714285714</v>
      </c>
      <c r="T311" s="600">
        <f t="shared" si="19"/>
        <v>1.45734126984127</v>
      </c>
      <c r="U311" s="601" t="s">
        <v>3030</v>
      </c>
    </row>
    <row r="312" spans="1:21" ht="12.75" x14ac:dyDescent="0.2">
      <c r="A312" s="591" t="s">
        <v>72</v>
      </c>
      <c r="B312" s="591" t="s">
        <v>754</v>
      </c>
      <c r="C312" s="592" t="s">
        <v>587</v>
      </c>
      <c r="D312" s="592" t="s">
        <v>297</v>
      </c>
      <c r="E312" s="592" t="s">
        <v>148</v>
      </c>
      <c r="F312" s="592" t="s">
        <v>524</v>
      </c>
      <c r="G312" s="591" t="s">
        <v>2018</v>
      </c>
      <c r="H312" s="591" t="s">
        <v>527</v>
      </c>
      <c r="I312" s="592" t="s">
        <v>332</v>
      </c>
      <c r="J312" s="593" t="s">
        <v>381</v>
      </c>
      <c r="K312" s="594">
        <v>0.14569536423841059</v>
      </c>
      <c r="L312" s="592" t="s">
        <v>2051</v>
      </c>
      <c r="M312" s="595">
        <v>2021</v>
      </c>
      <c r="N312" s="596">
        <v>146</v>
      </c>
      <c r="O312" s="603">
        <v>0.15068493150684931</v>
      </c>
      <c r="P312" s="598">
        <f t="shared" si="16"/>
        <v>22</v>
      </c>
      <c r="Q312" s="596">
        <v>17</v>
      </c>
      <c r="R312" s="599">
        <f t="shared" si="17"/>
        <v>0.77272727272727271</v>
      </c>
      <c r="S312" s="599">
        <f t="shared" si="18"/>
        <v>0.11643835616438356</v>
      </c>
      <c r="T312" s="600">
        <f t="shared" si="19"/>
        <v>1.0342465753424657</v>
      </c>
      <c r="U312" s="601" t="s">
        <v>3030</v>
      </c>
    </row>
    <row r="313" spans="1:21" ht="12.75" x14ac:dyDescent="0.2">
      <c r="A313" s="591" t="s">
        <v>72</v>
      </c>
      <c r="B313" s="591" t="s">
        <v>754</v>
      </c>
      <c r="C313" s="592" t="s">
        <v>587</v>
      </c>
      <c r="D313" s="592" t="s">
        <v>297</v>
      </c>
      <c r="E313" s="592" t="s">
        <v>148</v>
      </c>
      <c r="F313" s="592" t="s">
        <v>524</v>
      </c>
      <c r="G313" s="591" t="s">
        <v>2019</v>
      </c>
      <c r="H313" s="591" t="s">
        <v>527</v>
      </c>
      <c r="I313" s="592" t="s">
        <v>332</v>
      </c>
      <c r="J313" s="593" t="s">
        <v>381</v>
      </c>
      <c r="K313" s="594">
        <v>0.33333333333333331</v>
      </c>
      <c r="L313" s="592" t="s">
        <v>2051</v>
      </c>
      <c r="M313" s="595">
        <v>2021</v>
      </c>
      <c r="N313" s="596">
        <v>21</v>
      </c>
      <c r="O313" s="603">
        <v>0.2857142857142857</v>
      </c>
      <c r="P313" s="598">
        <f t="shared" si="16"/>
        <v>6</v>
      </c>
      <c r="Q313" s="596">
        <v>4</v>
      </c>
      <c r="R313" s="599">
        <f t="shared" si="17"/>
        <v>0.66666666666666663</v>
      </c>
      <c r="S313" s="599">
        <f t="shared" si="18"/>
        <v>0.19047619047619047</v>
      </c>
      <c r="T313" s="600">
        <f t="shared" si="19"/>
        <v>0.8571428571428571</v>
      </c>
      <c r="U313" s="601" t="s">
        <v>3030</v>
      </c>
    </row>
    <row r="314" spans="1:21" ht="12.75" x14ac:dyDescent="0.2">
      <c r="A314" s="591" t="s">
        <v>72</v>
      </c>
      <c r="B314" s="591" t="s">
        <v>754</v>
      </c>
      <c r="C314" s="592" t="s">
        <v>587</v>
      </c>
      <c r="D314" s="592" t="s">
        <v>297</v>
      </c>
      <c r="E314" s="592" t="s">
        <v>148</v>
      </c>
      <c r="F314" s="592" t="s">
        <v>524</v>
      </c>
      <c r="G314" s="591" t="s">
        <v>2020</v>
      </c>
      <c r="H314" s="591" t="s">
        <v>527</v>
      </c>
      <c r="I314" s="592" t="s">
        <v>332</v>
      </c>
      <c r="J314" s="593" t="s">
        <v>381</v>
      </c>
      <c r="K314" s="594">
        <v>0.23809523809523808</v>
      </c>
      <c r="L314" s="592" t="s">
        <v>2051</v>
      </c>
      <c r="M314" s="595">
        <v>2021</v>
      </c>
      <c r="N314" s="596">
        <v>18</v>
      </c>
      <c r="O314" s="603">
        <v>0.22222222222222221</v>
      </c>
      <c r="P314" s="598">
        <f t="shared" si="16"/>
        <v>4</v>
      </c>
      <c r="Q314" s="596">
        <v>3</v>
      </c>
      <c r="R314" s="599">
        <f t="shared" si="17"/>
        <v>0.75</v>
      </c>
      <c r="S314" s="599">
        <f t="shared" si="18"/>
        <v>0.16666666666666666</v>
      </c>
      <c r="T314" s="600">
        <f t="shared" si="19"/>
        <v>0.93333333333333335</v>
      </c>
      <c r="U314" s="601" t="s">
        <v>3030</v>
      </c>
    </row>
    <row r="315" spans="1:21" ht="12.75" x14ac:dyDescent="0.2">
      <c r="A315" s="591" t="s">
        <v>72</v>
      </c>
      <c r="B315" s="591" t="s">
        <v>754</v>
      </c>
      <c r="C315" s="592" t="s">
        <v>587</v>
      </c>
      <c r="D315" s="592" t="s">
        <v>297</v>
      </c>
      <c r="E315" s="592" t="s">
        <v>148</v>
      </c>
      <c r="F315" s="592" t="s">
        <v>524</v>
      </c>
      <c r="G315" s="591" t="s">
        <v>2021</v>
      </c>
      <c r="H315" s="591" t="s">
        <v>527</v>
      </c>
      <c r="I315" s="592" t="s">
        <v>332</v>
      </c>
      <c r="J315" s="593" t="s">
        <v>381</v>
      </c>
      <c r="K315" s="594">
        <v>0.11702127659574468</v>
      </c>
      <c r="L315" s="592" t="s">
        <v>2051</v>
      </c>
      <c r="M315" s="595">
        <v>2021</v>
      </c>
      <c r="N315" s="596">
        <v>94</v>
      </c>
      <c r="O315" s="603">
        <v>0.11702127659574468</v>
      </c>
      <c r="P315" s="598">
        <f t="shared" si="16"/>
        <v>11</v>
      </c>
      <c r="Q315" s="596">
        <v>10</v>
      </c>
      <c r="R315" s="599">
        <f t="shared" si="17"/>
        <v>0.90909090909090906</v>
      </c>
      <c r="S315" s="599">
        <f t="shared" si="18"/>
        <v>0.10638297872340426</v>
      </c>
      <c r="T315" s="600">
        <f t="shared" si="19"/>
        <v>1</v>
      </c>
      <c r="U315" s="606" t="s">
        <v>2051</v>
      </c>
    </row>
    <row r="316" spans="1:21" ht="12.75" x14ac:dyDescent="0.2">
      <c r="A316" s="591" t="s">
        <v>72</v>
      </c>
      <c r="B316" s="591" t="s">
        <v>754</v>
      </c>
      <c r="C316" s="591" t="s">
        <v>587</v>
      </c>
      <c r="D316" s="591" t="s">
        <v>303</v>
      </c>
      <c r="E316" s="591" t="s">
        <v>148</v>
      </c>
      <c r="F316" s="592" t="s">
        <v>524</v>
      </c>
      <c r="G316" s="591" t="s">
        <v>2002</v>
      </c>
      <c r="H316" s="591" t="s">
        <v>527</v>
      </c>
      <c r="I316" s="592" t="s">
        <v>332</v>
      </c>
      <c r="J316" s="593" t="s">
        <v>381</v>
      </c>
      <c r="K316" s="594">
        <v>0.375</v>
      </c>
      <c r="L316" s="591" t="s">
        <v>2051</v>
      </c>
      <c r="M316" s="595">
        <v>2021</v>
      </c>
      <c r="N316" s="596">
        <v>11</v>
      </c>
      <c r="O316" s="603">
        <v>0.27272727272727271</v>
      </c>
      <c r="P316" s="598">
        <f t="shared" si="16"/>
        <v>3</v>
      </c>
      <c r="Q316" s="596">
        <v>2</v>
      </c>
      <c r="R316" s="599">
        <f t="shared" si="17"/>
        <v>0.66666666666666663</v>
      </c>
      <c r="S316" s="599">
        <f t="shared" si="18"/>
        <v>0.18181818181818182</v>
      </c>
      <c r="T316" s="600">
        <f t="shared" si="19"/>
        <v>0.72727272727272718</v>
      </c>
      <c r="U316" s="601" t="s">
        <v>3030</v>
      </c>
    </row>
    <row r="317" spans="1:21" ht="12.75" x14ac:dyDescent="0.2">
      <c r="A317" s="591" t="s">
        <v>72</v>
      </c>
      <c r="B317" s="591" t="s">
        <v>754</v>
      </c>
      <c r="C317" s="592" t="s">
        <v>587</v>
      </c>
      <c r="D317" s="592" t="s">
        <v>297</v>
      </c>
      <c r="E317" s="592" t="s">
        <v>148</v>
      </c>
      <c r="F317" s="592" t="s">
        <v>524</v>
      </c>
      <c r="G317" s="591" t="s">
        <v>2022</v>
      </c>
      <c r="H317" s="591" t="s">
        <v>527</v>
      </c>
      <c r="I317" s="592" t="s">
        <v>332</v>
      </c>
      <c r="J317" s="593" t="s">
        <v>381</v>
      </c>
      <c r="K317" s="594">
        <v>0.23232323232323232</v>
      </c>
      <c r="L317" s="592" t="s">
        <v>2051</v>
      </c>
      <c r="M317" s="595">
        <v>2021</v>
      </c>
      <c r="N317" s="596">
        <v>99</v>
      </c>
      <c r="O317" s="603">
        <v>0.20202020202020202</v>
      </c>
      <c r="P317" s="598">
        <f t="shared" si="16"/>
        <v>20</v>
      </c>
      <c r="Q317" s="596">
        <v>14</v>
      </c>
      <c r="R317" s="599">
        <f t="shared" si="17"/>
        <v>0.7</v>
      </c>
      <c r="S317" s="599">
        <f t="shared" si="18"/>
        <v>0.14141414141414141</v>
      </c>
      <c r="T317" s="600">
        <f t="shared" si="19"/>
        <v>0.86956521739130432</v>
      </c>
      <c r="U317" s="601" t="s">
        <v>3030</v>
      </c>
    </row>
    <row r="318" spans="1:21" ht="12.75" x14ac:dyDescent="0.2">
      <c r="A318" s="591" t="s">
        <v>72</v>
      </c>
      <c r="B318" s="591" t="s">
        <v>754</v>
      </c>
      <c r="C318" s="592" t="s">
        <v>587</v>
      </c>
      <c r="D318" s="592" t="s">
        <v>297</v>
      </c>
      <c r="E318" s="592" t="s">
        <v>148</v>
      </c>
      <c r="F318" s="592" t="s">
        <v>524</v>
      </c>
      <c r="G318" s="591" t="s">
        <v>2023</v>
      </c>
      <c r="H318" s="591" t="s">
        <v>527</v>
      </c>
      <c r="I318" s="592" t="s">
        <v>332</v>
      </c>
      <c r="J318" s="593" t="s">
        <v>381</v>
      </c>
      <c r="K318" s="594">
        <v>0.51315789473684215</v>
      </c>
      <c r="L318" s="592" t="s">
        <v>2051</v>
      </c>
      <c r="M318" s="595">
        <v>2021</v>
      </c>
      <c r="N318" s="596">
        <v>79</v>
      </c>
      <c r="O318" s="603">
        <v>0.46835443037974683</v>
      </c>
      <c r="P318" s="598">
        <f t="shared" si="16"/>
        <v>37</v>
      </c>
      <c r="Q318" s="596">
        <v>34</v>
      </c>
      <c r="R318" s="599">
        <f t="shared" si="17"/>
        <v>0.91891891891891897</v>
      </c>
      <c r="S318" s="599">
        <f t="shared" si="18"/>
        <v>0.43037974683544306</v>
      </c>
      <c r="T318" s="600">
        <f t="shared" si="19"/>
        <v>0.91269068484258353</v>
      </c>
      <c r="U318" s="601" t="s">
        <v>3030</v>
      </c>
    </row>
    <row r="319" spans="1:21" ht="12.75" x14ac:dyDescent="0.2">
      <c r="A319" s="591" t="s">
        <v>72</v>
      </c>
      <c r="B319" s="591" t="s">
        <v>754</v>
      </c>
      <c r="C319" s="592" t="s">
        <v>587</v>
      </c>
      <c r="D319" s="592" t="s">
        <v>297</v>
      </c>
      <c r="E319" s="592" t="s">
        <v>148</v>
      </c>
      <c r="F319" s="592" t="s">
        <v>524</v>
      </c>
      <c r="G319" s="591" t="s">
        <v>2024</v>
      </c>
      <c r="H319" s="591" t="s">
        <v>527</v>
      </c>
      <c r="I319" s="592" t="s">
        <v>332</v>
      </c>
      <c r="J319" s="593" t="s">
        <v>381</v>
      </c>
      <c r="K319" s="594">
        <v>4.9323017408123788E-2</v>
      </c>
      <c r="L319" s="592" t="s">
        <v>2051</v>
      </c>
      <c r="M319" s="595">
        <v>2021</v>
      </c>
      <c r="N319" s="596">
        <v>2128</v>
      </c>
      <c r="O319" s="603">
        <v>7.6597744360902262E-2</v>
      </c>
      <c r="P319" s="598">
        <f t="shared" si="16"/>
        <v>163</v>
      </c>
      <c r="Q319" s="596">
        <v>125</v>
      </c>
      <c r="R319" s="599">
        <f t="shared" si="17"/>
        <v>0.76687116564417179</v>
      </c>
      <c r="S319" s="599">
        <f t="shared" si="18"/>
        <v>5.8740601503759399E-2</v>
      </c>
      <c r="T319" s="600">
        <f t="shared" si="19"/>
        <v>1.552981719003391</v>
      </c>
      <c r="U319" s="601" t="s">
        <v>3030</v>
      </c>
    </row>
    <row r="320" spans="1:21" ht="12.75" x14ac:dyDescent="0.2">
      <c r="A320" s="591" t="s">
        <v>72</v>
      </c>
      <c r="B320" s="591" t="s">
        <v>754</v>
      </c>
      <c r="C320" s="591" t="s">
        <v>587</v>
      </c>
      <c r="D320" s="591" t="s">
        <v>303</v>
      </c>
      <c r="E320" s="591" t="s">
        <v>148</v>
      </c>
      <c r="F320" s="592" t="s">
        <v>524</v>
      </c>
      <c r="G320" s="591" t="s">
        <v>2004</v>
      </c>
      <c r="H320" s="591" t="s">
        <v>527</v>
      </c>
      <c r="I320" s="592" t="s">
        <v>332</v>
      </c>
      <c r="J320" s="593" t="s">
        <v>381</v>
      </c>
      <c r="K320" s="594">
        <v>5.5813953488372092E-2</v>
      </c>
      <c r="L320" s="591" t="s">
        <v>2051</v>
      </c>
      <c r="M320" s="595">
        <v>2021</v>
      </c>
      <c r="N320" s="596">
        <v>446</v>
      </c>
      <c r="O320" s="603">
        <v>0.10089686098654709</v>
      </c>
      <c r="P320" s="598">
        <f t="shared" si="16"/>
        <v>45</v>
      </c>
      <c r="Q320" s="596">
        <v>31</v>
      </c>
      <c r="R320" s="599">
        <f t="shared" si="17"/>
        <v>0.68888888888888888</v>
      </c>
      <c r="S320" s="599">
        <f t="shared" si="18"/>
        <v>6.9506726457399109E-2</v>
      </c>
      <c r="T320" s="600">
        <f t="shared" si="19"/>
        <v>1.8077354260089686</v>
      </c>
      <c r="U320" s="601" t="s">
        <v>3030</v>
      </c>
    </row>
    <row r="321" spans="1:21" ht="12.75" x14ac:dyDescent="0.2">
      <c r="A321" s="591" t="s">
        <v>72</v>
      </c>
      <c r="B321" s="591" t="s">
        <v>754</v>
      </c>
      <c r="C321" s="592" t="s">
        <v>587</v>
      </c>
      <c r="D321" s="592" t="s">
        <v>297</v>
      </c>
      <c r="E321" s="592" t="s">
        <v>148</v>
      </c>
      <c r="F321" s="592" t="s">
        <v>524</v>
      </c>
      <c r="G321" s="591" t="s">
        <v>2025</v>
      </c>
      <c r="H321" s="591" t="s">
        <v>527</v>
      </c>
      <c r="I321" s="592" t="s">
        <v>332</v>
      </c>
      <c r="J321" s="593" t="s">
        <v>381</v>
      </c>
      <c r="K321" s="594">
        <v>9.2307692307692313E-2</v>
      </c>
      <c r="L321" s="592" t="s">
        <v>2051</v>
      </c>
      <c r="M321" s="595">
        <v>2021</v>
      </c>
      <c r="N321" s="596">
        <v>58</v>
      </c>
      <c r="O321" s="603">
        <v>0.13793103448275862</v>
      </c>
      <c r="P321" s="598">
        <f t="shared" si="16"/>
        <v>8</v>
      </c>
      <c r="Q321" s="596">
        <v>8</v>
      </c>
      <c r="R321" s="599">
        <f t="shared" si="17"/>
        <v>1</v>
      </c>
      <c r="S321" s="599">
        <f t="shared" si="18"/>
        <v>0.13793103448275862</v>
      </c>
      <c r="T321" s="600">
        <f t="shared" si="19"/>
        <v>1.4942528735632183</v>
      </c>
      <c r="U321" s="601" t="s">
        <v>3030</v>
      </c>
    </row>
    <row r="322" spans="1:21" ht="12.75" x14ac:dyDescent="0.2">
      <c r="A322" s="591" t="s">
        <v>72</v>
      </c>
      <c r="B322" s="591" t="s">
        <v>754</v>
      </c>
      <c r="C322" s="592" t="s">
        <v>587</v>
      </c>
      <c r="D322" s="592" t="s">
        <v>297</v>
      </c>
      <c r="E322" s="592" t="s">
        <v>148</v>
      </c>
      <c r="F322" s="592" t="s">
        <v>524</v>
      </c>
      <c r="G322" s="591" t="s">
        <v>2026</v>
      </c>
      <c r="H322" s="591" t="s">
        <v>527</v>
      </c>
      <c r="I322" s="592" t="s">
        <v>332</v>
      </c>
      <c r="J322" s="593" t="s">
        <v>381</v>
      </c>
      <c r="K322" s="594">
        <v>0.15384615384615385</v>
      </c>
      <c r="L322" s="592" t="s">
        <v>2051</v>
      </c>
      <c r="M322" s="595">
        <v>2021</v>
      </c>
      <c r="N322" s="596">
        <v>27</v>
      </c>
      <c r="O322" s="603">
        <v>0.22222222222222221</v>
      </c>
      <c r="P322" s="598">
        <f t="shared" si="16"/>
        <v>6</v>
      </c>
      <c r="Q322" s="596">
        <v>5</v>
      </c>
      <c r="R322" s="599">
        <f t="shared" si="17"/>
        <v>0.83333333333333337</v>
      </c>
      <c r="S322" s="599">
        <f t="shared" si="18"/>
        <v>0.18518518518518517</v>
      </c>
      <c r="T322" s="600">
        <f t="shared" si="19"/>
        <v>1.4444444444444442</v>
      </c>
      <c r="U322" s="601" t="s">
        <v>3030</v>
      </c>
    </row>
    <row r="323" spans="1:21" ht="12.75" x14ac:dyDescent="0.2">
      <c r="A323" s="591" t="s">
        <v>72</v>
      </c>
      <c r="B323" s="591" t="s">
        <v>754</v>
      </c>
      <c r="C323" s="592" t="s">
        <v>587</v>
      </c>
      <c r="D323" s="592" t="s">
        <v>303</v>
      </c>
      <c r="E323" s="592" t="s">
        <v>148</v>
      </c>
      <c r="F323" s="592" t="s">
        <v>524</v>
      </c>
      <c r="G323" s="591" t="s">
        <v>2005</v>
      </c>
      <c r="H323" s="591" t="s">
        <v>527</v>
      </c>
      <c r="I323" s="592" t="s">
        <v>332</v>
      </c>
      <c r="J323" s="593" t="s">
        <v>381</v>
      </c>
      <c r="K323" s="594">
        <v>6.5217391304347824E-2</v>
      </c>
      <c r="L323" s="592" t="s">
        <v>2051</v>
      </c>
      <c r="M323" s="595">
        <v>2021</v>
      </c>
      <c r="N323" s="596">
        <v>45</v>
      </c>
      <c r="O323" s="603">
        <v>0.1111111111111111</v>
      </c>
      <c r="P323" s="598">
        <f t="shared" ref="P323:P386" si="20">ROUNDUP(N323*O323,0)</f>
        <v>5</v>
      </c>
      <c r="Q323" s="596">
        <v>3</v>
      </c>
      <c r="R323" s="599">
        <f t="shared" ref="R323:R386" si="21">Q323/P323</f>
        <v>0.6</v>
      </c>
      <c r="S323" s="599">
        <f t="shared" ref="S323:S386" si="22">Q323/N323</f>
        <v>6.6666666666666666E-2</v>
      </c>
      <c r="T323" s="600">
        <f t="shared" ref="T323:T386" si="23">O323/K323</f>
        <v>1.7037037037037037</v>
      </c>
      <c r="U323" s="601" t="s">
        <v>3030</v>
      </c>
    </row>
    <row r="324" spans="1:21" ht="12.75" x14ac:dyDescent="0.2">
      <c r="A324" s="591" t="s">
        <v>72</v>
      </c>
      <c r="B324" s="591" t="s">
        <v>754</v>
      </c>
      <c r="C324" s="592" t="s">
        <v>587</v>
      </c>
      <c r="D324" s="592" t="s">
        <v>297</v>
      </c>
      <c r="E324" s="592" t="s">
        <v>148</v>
      </c>
      <c r="F324" s="592" t="s">
        <v>524</v>
      </c>
      <c r="G324" s="591" t="s">
        <v>2005</v>
      </c>
      <c r="H324" s="591" t="s">
        <v>527</v>
      </c>
      <c r="I324" s="592" t="s">
        <v>332</v>
      </c>
      <c r="J324" s="593" t="s">
        <v>381</v>
      </c>
      <c r="K324" s="594">
        <v>9.3333333333333338E-2</v>
      </c>
      <c r="L324" s="592" t="s">
        <v>2051</v>
      </c>
      <c r="M324" s="595">
        <v>2021</v>
      </c>
      <c r="N324" s="596">
        <v>77</v>
      </c>
      <c r="O324" s="603">
        <v>0.12987012987012986</v>
      </c>
      <c r="P324" s="598">
        <f t="shared" si="20"/>
        <v>10</v>
      </c>
      <c r="Q324" s="596">
        <v>7</v>
      </c>
      <c r="R324" s="599">
        <f t="shared" si="21"/>
        <v>0.7</v>
      </c>
      <c r="S324" s="599">
        <f t="shared" si="22"/>
        <v>9.0909090909090912E-2</v>
      </c>
      <c r="T324" s="600">
        <f t="shared" si="23"/>
        <v>1.3914656771799627</v>
      </c>
      <c r="U324" s="601" t="s">
        <v>3030</v>
      </c>
    </row>
    <row r="325" spans="1:21" ht="12.75" x14ac:dyDescent="0.2">
      <c r="A325" s="591" t="s">
        <v>72</v>
      </c>
      <c r="B325" s="591" t="s">
        <v>754</v>
      </c>
      <c r="C325" s="592" t="s">
        <v>587</v>
      </c>
      <c r="D325" s="592" t="s">
        <v>303</v>
      </c>
      <c r="E325" s="592" t="s">
        <v>148</v>
      </c>
      <c r="F325" s="592" t="s">
        <v>524</v>
      </c>
      <c r="G325" s="591" t="s">
        <v>2006</v>
      </c>
      <c r="H325" s="591" t="s">
        <v>527</v>
      </c>
      <c r="I325" s="592" t="s">
        <v>332</v>
      </c>
      <c r="J325" s="593" t="s">
        <v>381</v>
      </c>
      <c r="K325" s="594">
        <v>0.10526315789473684</v>
      </c>
      <c r="L325" s="592" t="s">
        <v>2051</v>
      </c>
      <c r="M325" s="595">
        <v>2021</v>
      </c>
      <c r="N325" s="596">
        <v>34</v>
      </c>
      <c r="O325" s="603">
        <v>8.8235294117647065E-2</v>
      </c>
      <c r="P325" s="598">
        <f t="shared" si="20"/>
        <v>3</v>
      </c>
      <c r="Q325" s="596">
        <v>2</v>
      </c>
      <c r="R325" s="599">
        <f t="shared" si="21"/>
        <v>0.66666666666666663</v>
      </c>
      <c r="S325" s="599">
        <f t="shared" si="22"/>
        <v>5.8823529411764705E-2</v>
      </c>
      <c r="T325" s="600">
        <f t="shared" si="23"/>
        <v>0.83823529411764719</v>
      </c>
      <c r="U325" s="601" t="s">
        <v>3030</v>
      </c>
    </row>
    <row r="326" spans="1:21" ht="12.75" x14ac:dyDescent="0.2">
      <c r="A326" s="591" t="s">
        <v>72</v>
      </c>
      <c r="B326" s="591" t="s">
        <v>754</v>
      </c>
      <c r="C326" s="592" t="s">
        <v>587</v>
      </c>
      <c r="D326" s="592" t="s">
        <v>297</v>
      </c>
      <c r="E326" s="592" t="s">
        <v>148</v>
      </c>
      <c r="F326" s="592" t="s">
        <v>524</v>
      </c>
      <c r="G326" s="591" t="s">
        <v>2006</v>
      </c>
      <c r="H326" s="591" t="s">
        <v>527</v>
      </c>
      <c r="I326" s="592" t="s">
        <v>332</v>
      </c>
      <c r="J326" s="593" t="s">
        <v>381</v>
      </c>
      <c r="K326" s="594">
        <v>0.18055555555555555</v>
      </c>
      <c r="L326" s="592" t="s">
        <v>2051</v>
      </c>
      <c r="M326" s="595">
        <v>2021</v>
      </c>
      <c r="N326" s="596">
        <v>77</v>
      </c>
      <c r="O326" s="603">
        <v>0.19480519480519484</v>
      </c>
      <c r="P326" s="598">
        <f t="shared" si="20"/>
        <v>15</v>
      </c>
      <c r="Q326" s="596">
        <v>13</v>
      </c>
      <c r="R326" s="599">
        <f t="shared" si="21"/>
        <v>0.8666666666666667</v>
      </c>
      <c r="S326" s="599">
        <f t="shared" si="22"/>
        <v>0.16883116883116883</v>
      </c>
      <c r="T326" s="600">
        <f t="shared" si="23"/>
        <v>1.0789210789210792</v>
      </c>
      <c r="U326" s="601" t="s">
        <v>3030</v>
      </c>
    </row>
    <row r="327" spans="1:21" ht="12.75" x14ac:dyDescent="0.2">
      <c r="A327" s="591" t="s">
        <v>72</v>
      </c>
      <c r="B327" s="591" t="s">
        <v>754</v>
      </c>
      <c r="C327" s="592" t="s">
        <v>587</v>
      </c>
      <c r="D327" s="592" t="s">
        <v>305</v>
      </c>
      <c r="E327" s="592" t="s">
        <v>148</v>
      </c>
      <c r="F327" s="592" t="s">
        <v>524</v>
      </c>
      <c r="G327" s="591" t="s">
        <v>2009</v>
      </c>
      <c r="H327" s="591" t="s">
        <v>527</v>
      </c>
      <c r="I327" s="592" t="s">
        <v>332</v>
      </c>
      <c r="J327" s="593" t="s">
        <v>381</v>
      </c>
      <c r="K327" s="594">
        <v>0.25</v>
      </c>
      <c r="L327" s="592" t="s">
        <v>2051</v>
      </c>
      <c r="M327" s="595">
        <v>2021</v>
      </c>
      <c r="N327" s="596">
        <v>21</v>
      </c>
      <c r="O327" s="603">
        <v>0.2857142857142857</v>
      </c>
      <c r="P327" s="598">
        <f t="shared" si="20"/>
        <v>6</v>
      </c>
      <c r="Q327" s="596">
        <v>6</v>
      </c>
      <c r="R327" s="599">
        <f t="shared" si="21"/>
        <v>1</v>
      </c>
      <c r="S327" s="599">
        <f t="shared" si="22"/>
        <v>0.2857142857142857</v>
      </c>
      <c r="T327" s="600">
        <f t="shared" si="23"/>
        <v>1.1428571428571428</v>
      </c>
      <c r="U327" s="601" t="s">
        <v>3030</v>
      </c>
    </row>
    <row r="328" spans="1:21" ht="12.75" x14ac:dyDescent="0.2">
      <c r="A328" s="591" t="s">
        <v>72</v>
      </c>
      <c r="B328" s="591" t="s">
        <v>754</v>
      </c>
      <c r="C328" s="592" t="s">
        <v>587</v>
      </c>
      <c r="D328" s="592" t="s">
        <v>297</v>
      </c>
      <c r="E328" s="592" t="s">
        <v>148</v>
      </c>
      <c r="F328" s="592" t="s">
        <v>524</v>
      </c>
      <c r="G328" s="591" t="s">
        <v>2027</v>
      </c>
      <c r="H328" s="591" t="s">
        <v>527</v>
      </c>
      <c r="I328" s="592" t="s">
        <v>332</v>
      </c>
      <c r="J328" s="593" t="s">
        <v>381</v>
      </c>
      <c r="K328" s="594">
        <v>0.29032258064516131</v>
      </c>
      <c r="L328" s="592" t="s">
        <v>2051</v>
      </c>
      <c r="M328" s="595">
        <v>2021</v>
      </c>
      <c r="N328" s="596">
        <v>32</v>
      </c>
      <c r="O328" s="603">
        <v>0.3125</v>
      </c>
      <c r="P328" s="598">
        <f t="shared" si="20"/>
        <v>10</v>
      </c>
      <c r="Q328" s="596">
        <v>9</v>
      </c>
      <c r="R328" s="599">
        <f t="shared" si="21"/>
        <v>0.9</v>
      </c>
      <c r="S328" s="599">
        <f t="shared" si="22"/>
        <v>0.28125</v>
      </c>
      <c r="T328" s="600">
        <f t="shared" si="23"/>
        <v>1.0763888888888888</v>
      </c>
      <c r="U328" s="601" t="s">
        <v>3030</v>
      </c>
    </row>
    <row r="329" spans="1:21" ht="12.75" x14ac:dyDescent="0.2">
      <c r="A329" s="591" t="s">
        <v>72</v>
      </c>
      <c r="B329" s="591" t="s">
        <v>754</v>
      </c>
      <c r="C329" s="592" t="s">
        <v>587</v>
      </c>
      <c r="D329" s="592" t="s">
        <v>297</v>
      </c>
      <c r="E329" s="592" t="s">
        <v>148</v>
      </c>
      <c r="F329" s="592" t="s">
        <v>524</v>
      </c>
      <c r="G329" s="591" t="s">
        <v>2028</v>
      </c>
      <c r="H329" s="591" t="s">
        <v>527</v>
      </c>
      <c r="I329" s="592" t="s">
        <v>332</v>
      </c>
      <c r="J329" s="593" t="s">
        <v>381</v>
      </c>
      <c r="K329" s="594">
        <v>0.29629629629629628</v>
      </c>
      <c r="L329" s="592" t="s">
        <v>2051</v>
      </c>
      <c r="M329" s="595">
        <v>2021</v>
      </c>
      <c r="N329" s="596">
        <v>24</v>
      </c>
      <c r="O329" s="603">
        <v>0.45833333333333326</v>
      </c>
      <c r="P329" s="598">
        <f t="shared" si="20"/>
        <v>11</v>
      </c>
      <c r="Q329" s="596">
        <v>8</v>
      </c>
      <c r="R329" s="599">
        <f t="shared" si="21"/>
        <v>0.72727272727272729</v>
      </c>
      <c r="S329" s="599">
        <f t="shared" si="22"/>
        <v>0.33333333333333331</v>
      </c>
      <c r="T329" s="600">
        <f t="shared" si="23"/>
        <v>1.5468749999999998</v>
      </c>
      <c r="U329" s="601" t="s">
        <v>3030</v>
      </c>
    </row>
    <row r="330" spans="1:21" ht="12.75" x14ac:dyDescent="0.2">
      <c r="A330" s="591" t="s">
        <v>72</v>
      </c>
      <c r="B330" s="591" t="s">
        <v>754</v>
      </c>
      <c r="C330" s="592" t="s">
        <v>587</v>
      </c>
      <c r="D330" s="592" t="s">
        <v>303</v>
      </c>
      <c r="E330" s="592" t="s">
        <v>148</v>
      </c>
      <c r="F330" s="592" t="s">
        <v>524</v>
      </c>
      <c r="G330" s="591" t="s">
        <v>2007</v>
      </c>
      <c r="H330" s="591" t="s">
        <v>527</v>
      </c>
      <c r="I330" s="592" t="s">
        <v>332</v>
      </c>
      <c r="J330" s="593" t="s">
        <v>381</v>
      </c>
      <c r="K330" s="594">
        <v>0.48</v>
      </c>
      <c r="L330" s="592" t="s">
        <v>2051</v>
      </c>
      <c r="M330" s="595">
        <v>2021</v>
      </c>
      <c r="N330" s="596">
        <v>22</v>
      </c>
      <c r="O330" s="603">
        <v>0.45454545454545453</v>
      </c>
      <c r="P330" s="598">
        <f t="shared" si="20"/>
        <v>10</v>
      </c>
      <c r="Q330" s="596">
        <v>8</v>
      </c>
      <c r="R330" s="599">
        <f t="shared" si="21"/>
        <v>0.8</v>
      </c>
      <c r="S330" s="599">
        <f t="shared" si="22"/>
        <v>0.36363636363636365</v>
      </c>
      <c r="T330" s="600">
        <f t="shared" si="23"/>
        <v>0.94696969696969702</v>
      </c>
      <c r="U330" s="601" t="s">
        <v>3030</v>
      </c>
    </row>
    <row r="331" spans="1:21" ht="12.75" x14ac:dyDescent="0.2">
      <c r="A331" s="591" t="s">
        <v>72</v>
      </c>
      <c r="B331" s="591" t="s">
        <v>754</v>
      </c>
      <c r="C331" s="592" t="s">
        <v>587</v>
      </c>
      <c r="D331" s="592" t="s">
        <v>297</v>
      </c>
      <c r="E331" s="592" t="s">
        <v>148</v>
      </c>
      <c r="F331" s="592" t="s">
        <v>524</v>
      </c>
      <c r="G331" s="591" t="s">
        <v>2007</v>
      </c>
      <c r="H331" s="591" t="s">
        <v>527</v>
      </c>
      <c r="I331" s="592" t="s">
        <v>332</v>
      </c>
      <c r="J331" s="593" t="s">
        <v>381</v>
      </c>
      <c r="K331" s="594">
        <v>0.58064516129032262</v>
      </c>
      <c r="L331" s="592" t="s">
        <v>2266</v>
      </c>
      <c r="M331" s="595">
        <v>2021</v>
      </c>
      <c r="N331" s="596">
        <v>30</v>
      </c>
      <c r="O331" s="603">
        <v>0.53333333333333333</v>
      </c>
      <c r="P331" s="598">
        <f t="shared" si="20"/>
        <v>16</v>
      </c>
      <c r="Q331" s="596">
        <v>12</v>
      </c>
      <c r="R331" s="599">
        <f t="shared" si="21"/>
        <v>0.75</v>
      </c>
      <c r="S331" s="599">
        <f t="shared" si="22"/>
        <v>0.4</v>
      </c>
      <c r="T331" s="600">
        <f t="shared" si="23"/>
        <v>0.9185185185185184</v>
      </c>
      <c r="U331" s="601" t="s">
        <v>3031</v>
      </c>
    </row>
    <row r="332" spans="1:21" ht="12.75" x14ac:dyDescent="0.2">
      <c r="A332" s="591" t="s">
        <v>72</v>
      </c>
      <c r="B332" s="591" t="s">
        <v>754</v>
      </c>
      <c r="C332" s="592" t="s">
        <v>587</v>
      </c>
      <c r="D332" s="592" t="s">
        <v>297</v>
      </c>
      <c r="E332" s="592" t="s">
        <v>148</v>
      </c>
      <c r="F332" s="592" t="s">
        <v>524</v>
      </c>
      <c r="G332" s="591" t="s">
        <v>2029</v>
      </c>
      <c r="H332" s="591" t="s">
        <v>527</v>
      </c>
      <c r="I332" s="592" t="s">
        <v>332</v>
      </c>
      <c r="J332" s="593" t="s">
        <v>381</v>
      </c>
      <c r="K332" s="594">
        <v>0.71186440677966101</v>
      </c>
      <c r="L332" s="592" t="s">
        <v>2051</v>
      </c>
      <c r="M332" s="595">
        <v>2021</v>
      </c>
      <c r="N332" s="596">
        <v>59</v>
      </c>
      <c r="O332" s="603">
        <v>0.55932203389830504</v>
      </c>
      <c r="P332" s="598">
        <f t="shared" si="20"/>
        <v>33</v>
      </c>
      <c r="Q332" s="596">
        <v>33</v>
      </c>
      <c r="R332" s="599">
        <f t="shared" si="21"/>
        <v>1</v>
      </c>
      <c r="S332" s="599">
        <f t="shared" si="22"/>
        <v>0.55932203389830504</v>
      </c>
      <c r="T332" s="600">
        <f t="shared" si="23"/>
        <v>0.7857142857142857</v>
      </c>
      <c r="U332" s="601" t="s">
        <v>3030</v>
      </c>
    </row>
    <row r="333" spans="1:21" ht="12.75" x14ac:dyDescent="0.2">
      <c r="A333" s="591" t="s">
        <v>72</v>
      </c>
      <c r="B333" s="591" t="s">
        <v>754</v>
      </c>
      <c r="C333" s="592" t="s">
        <v>587</v>
      </c>
      <c r="D333" s="592" t="s">
        <v>297</v>
      </c>
      <c r="E333" s="592" t="s">
        <v>148</v>
      </c>
      <c r="F333" s="592" t="s">
        <v>524</v>
      </c>
      <c r="G333" s="591" t="s">
        <v>2030</v>
      </c>
      <c r="H333" s="591" t="s">
        <v>527</v>
      </c>
      <c r="I333" s="592" t="s">
        <v>332</v>
      </c>
      <c r="J333" s="593" t="s">
        <v>381</v>
      </c>
      <c r="K333" s="594">
        <v>0.14285714285714285</v>
      </c>
      <c r="L333" s="592" t="s">
        <v>2051</v>
      </c>
      <c r="M333" s="595">
        <v>2021</v>
      </c>
      <c r="N333" s="596">
        <v>46</v>
      </c>
      <c r="O333" s="603">
        <v>0.15217391304347827</v>
      </c>
      <c r="P333" s="598">
        <f t="shared" si="20"/>
        <v>7</v>
      </c>
      <c r="Q333" s="596">
        <v>6</v>
      </c>
      <c r="R333" s="599">
        <f t="shared" si="21"/>
        <v>0.8571428571428571</v>
      </c>
      <c r="S333" s="599">
        <f t="shared" si="22"/>
        <v>0.13043478260869565</v>
      </c>
      <c r="T333" s="600">
        <f t="shared" si="23"/>
        <v>1.0652173913043479</v>
      </c>
      <c r="U333" s="601" t="s">
        <v>3030</v>
      </c>
    </row>
    <row r="334" spans="1:21" ht="12.75" x14ac:dyDescent="0.2">
      <c r="A334" s="591" t="s">
        <v>72</v>
      </c>
      <c r="B334" s="591" t="s">
        <v>754</v>
      </c>
      <c r="C334" s="592" t="s">
        <v>587</v>
      </c>
      <c r="D334" s="592" t="s">
        <v>303</v>
      </c>
      <c r="E334" s="592" t="s">
        <v>148</v>
      </c>
      <c r="F334" s="592" t="s">
        <v>524</v>
      </c>
      <c r="G334" s="591" t="s">
        <v>2008</v>
      </c>
      <c r="H334" s="591" t="s">
        <v>527</v>
      </c>
      <c r="I334" s="592" t="s">
        <v>332</v>
      </c>
      <c r="J334" s="593" t="s">
        <v>381</v>
      </c>
      <c r="K334" s="594">
        <v>0.23076923076923078</v>
      </c>
      <c r="L334" s="592" t="s">
        <v>2051</v>
      </c>
      <c r="M334" s="595">
        <v>2021</v>
      </c>
      <c r="N334" s="596">
        <v>13</v>
      </c>
      <c r="O334" s="603">
        <v>0.23076923076923075</v>
      </c>
      <c r="P334" s="598">
        <f t="shared" si="20"/>
        <v>3</v>
      </c>
      <c r="Q334" s="596">
        <v>3</v>
      </c>
      <c r="R334" s="599">
        <f t="shared" si="21"/>
        <v>1</v>
      </c>
      <c r="S334" s="599">
        <f t="shared" si="22"/>
        <v>0.23076923076923078</v>
      </c>
      <c r="T334" s="600">
        <f t="shared" si="23"/>
        <v>0.99999999999999989</v>
      </c>
      <c r="U334" s="606" t="s">
        <v>2051</v>
      </c>
    </row>
    <row r="335" spans="1:21" ht="12.75" x14ac:dyDescent="0.2">
      <c r="A335" s="591" t="s">
        <v>72</v>
      </c>
      <c r="B335" s="591" t="s">
        <v>754</v>
      </c>
      <c r="C335" s="592" t="s">
        <v>587</v>
      </c>
      <c r="D335" s="592" t="s">
        <v>297</v>
      </c>
      <c r="E335" s="592" t="s">
        <v>148</v>
      </c>
      <c r="F335" s="592" t="s">
        <v>524</v>
      </c>
      <c r="G335" s="591" t="s">
        <v>2031</v>
      </c>
      <c r="H335" s="591" t="s">
        <v>527</v>
      </c>
      <c r="I335" s="592" t="s">
        <v>332</v>
      </c>
      <c r="J335" s="593" t="s">
        <v>381</v>
      </c>
      <c r="K335" s="594">
        <v>0.18181818181818182</v>
      </c>
      <c r="L335" s="592" t="s">
        <v>2051</v>
      </c>
      <c r="M335" s="595">
        <v>2021</v>
      </c>
      <c r="N335" s="596">
        <v>42</v>
      </c>
      <c r="O335" s="603">
        <v>0.14285714285714285</v>
      </c>
      <c r="P335" s="598">
        <f t="shared" si="20"/>
        <v>6</v>
      </c>
      <c r="Q335" s="596">
        <v>5</v>
      </c>
      <c r="R335" s="599">
        <f t="shared" si="21"/>
        <v>0.83333333333333337</v>
      </c>
      <c r="S335" s="599">
        <f t="shared" si="22"/>
        <v>0.11904761904761904</v>
      </c>
      <c r="T335" s="600">
        <f t="shared" si="23"/>
        <v>0.7857142857142857</v>
      </c>
      <c r="U335" s="601" t="s">
        <v>3030</v>
      </c>
    </row>
    <row r="336" spans="1:21" ht="12.75" x14ac:dyDescent="0.2">
      <c r="A336" s="591" t="s">
        <v>72</v>
      </c>
      <c r="B336" s="591" t="s">
        <v>754</v>
      </c>
      <c r="C336" s="592" t="s">
        <v>588</v>
      </c>
      <c r="D336" s="592" t="s">
        <v>297</v>
      </c>
      <c r="E336" s="592" t="s">
        <v>148</v>
      </c>
      <c r="F336" s="592" t="s">
        <v>524</v>
      </c>
      <c r="G336" s="591" t="s">
        <v>2036</v>
      </c>
      <c r="H336" s="591" t="s">
        <v>527</v>
      </c>
      <c r="I336" s="592" t="s">
        <v>332</v>
      </c>
      <c r="J336" s="593" t="s">
        <v>381</v>
      </c>
      <c r="K336" s="594">
        <v>0.11971830985915492</v>
      </c>
      <c r="L336" s="592"/>
      <c r="M336" s="595">
        <v>2021</v>
      </c>
      <c r="N336" s="596">
        <v>140</v>
      </c>
      <c r="O336" s="603">
        <v>0.12142857142857143</v>
      </c>
      <c r="P336" s="598">
        <f t="shared" si="20"/>
        <v>17</v>
      </c>
      <c r="Q336" s="596">
        <v>16</v>
      </c>
      <c r="R336" s="599">
        <f t="shared" si="21"/>
        <v>0.94117647058823528</v>
      </c>
      <c r="S336" s="599">
        <f t="shared" si="22"/>
        <v>0.11428571428571428</v>
      </c>
      <c r="T336" s="600">
        <f t="shared" si="23"/>
        <v>1.0142857142857142</v>
      </c>
      <c r="U336" s="601"/>
    </row>
    <row r="337" spans="1:21" ht="12.75" x14ac:dyDescent="0.2">
      <c r="A337" s="591" t="s">
        <v>72</v>
      </c>
      <c r="B337" s="591" t="s">
        <v>754</v>
      </c>
      <c r="C337" s="592" t="s">
        <v>588</v>
      </c>
      <c r="D337" s="592" t="s">
        <v>297</v>
      </c>
      <c r="E337" s="592" t="s">
        <v>148</v>
      </c>
      <c r="F337" s="592" t="s">
        <v>524</v>
      </c>
      <c r="G337" s="591" t="s">
        <v>2011</v>
      </c>
      <c r="H337" s="591" t="s">
        <v>527</v>
      </c>
      <c r="I337" s="592" t="s">
        <v>332</v>
      </c>
      <c r="J337" s="593" t="s">
        <v>381</v>
      </c>
      <c r="K337" s="594">
        <v>0.23875432525951557</v>
      </c>
      <c r="L337" s="592" t="s">
        <v>2051</v>
      </c>
      <c r="M337" s="595">
        <v>2021</v>
      </c>
      <c r="N337" s="596">
        <v>287</v>
      </c>
      <c r="O337" s="603">
        <v>0.23693379790940766</v>
      </c>
      <c r="P337" s="598">
        <f t="shared" si="20"/>
        <v>68</v>
      </c>
      <c r="Q337" s="596">
        <v>57</v>
      </c>
      <c r="R337" s="599">
        <f t="shared" si="21"/>
        <v>0.83823529411764708</v>
      </c>
      <c r="S337" s="599">
        <f t="shared" si="22"/>
        <v>0.19860627177700349</v>
      </c>
      <c r="T337" s="600">
        <f t="shared" si="23"/>
        <v>0.99237489269302637</v>
      </c>
      <c r="U337" s="601"/>
    </row>
    <row r="338" spans="1:21" ht="12.75" x14ac:dyDescent="0.2">
      <c r="A338" s="591" t="s">
        <v>72</v>
      </c>
      <c r="B338" s="591" t="s">
        <v>754</v>
      </c>
      <c r="C338" s="592" t="s">
        <v>588</v>
      </c>
      <c r="D338" s="592" t="s">
        <v>297</v>
      </c>
      <c r="E338" s="592" t="s">
        <v>148</v>
      </c>
      <c r="F338" s="592" t="s">
        <v>524</v>
      </c>
      <c r="G338" s="591" t="s">
        <v>2012</v>
      </c>
      <c r="H338" s="591" t="s">
        <v>527</v>
      </c>
      <c r="I338" s="592" t="s">
        <v>332</v>
      </c>
      <c r="J338" s="593" t="s">
        <v>381</v>
      </c>
      <c r="K338" s="594">
        <v>0.23577235772357724</v>
      </c>
      <c r="L338" s="592" t="s">
        <v>2051</v>
      </c>
      <c r="M338" s="595">
        <v>2021</v>
      </c>
      <c r="N338" s="596">
        <v>125</v>
      </c>
      <c r="O338" s="603">
        <v>0.23200000000000004</v>
      </c>
      <c r="P338" s="598">
        <f t="shared" si="20"/>
        <v>29</v>
      </c>
      <c r="Q338" s="596">
        <v>26</v>
      </c>
      <c r="R338" s="599">
        <f t="shared" si="21"/>
        <v>0.89655172413793105</v>
      </c>
      <c r="S338" s="599">
        <f t="shared" si="22"/>
        <v>0.20799999999999999</v>
      </c>
      <c r="T338" s="600">
        <f t="shared" si="23"/>
        <v>0.9840000000000001</v>
      </c>
      <c r="U338" s="601"/>
    </row>
    <row r="339" spans="1:21" ht="12.75" x14ac:dyDescent="0.2">
      <c r="A339" s="591" t="s">
        <v>72</v>
      </c>
      <c r="B339" s="591" t="s">
        <v>754</v>
      </c>
      <c r="C339" s="592" t="s">
        <v>588</v>
      </c>
      <c r="D339" s="592" t="s">
        <v>297</v>
      </c>
      <c r="E339" s="592" t="s">
        <v>148</v>
      </c>
      <c r="F339" s="592" t="s">
        <v>524</v>
      </c>
      <c r="G339" s="591" t="s">
        <v>2037</v>
      </c>
      <c r="H339" s="591" t="s">
        <v>527</v>
      </c>
      <c r="I339" s="592" t="s">
        <v>332</v>
      </c>
      <c r="J339" s="593" t="s">
        <v>381</v>
      </c>
      <c r="K339" s="594">
        <v>0.21428571428571427</v>
      </c>
      <c r="L339" s="592" t="s">
        <v>2051</v>
      </c>
      <c r="M339" s="595">
        <v>2021</v>
      </c>
      <c r="N339" s="596">
        <v>14</v>
      </c>
      <c r="O339" s="603">
        <v>0.21428571428571427</v>
      </c>
      <c r="P339" s="598">
        <f t="shared" si="20"/>
        <v>3</v>
      </c>
      <c r="Q339" s="596">
        <v>2</v>
      </c>
      <c r="R339" s="599">
        <f t="shared" si="21"/>
        <v>0.66666666666666663</v>
      </c>
      <c r="S339" s="599">
        <f t="shared" si="22"/>
        <v>0.14285714285714285</v>
      </c>
      <c r="T339" s="600">
        <f t="shared" si="23"/>
        <v>1</v>
      </c>
      <c r="U339" s="601"/>
    </row>
    <row r="340" spans="1:21" ht="12.75" x14ac:dyDescent="0.2">
      <c r="A340" s="591" t="s">
        <v>72</v>
      </c>
      <c r="B340" s="591" t="s">
        <v>754</v>
      </c>
      <c r="C340" s="592" t="s">
        <v>588</v>
      </c>
      <c r="D340" s="592" t="s">
        <v>297</v>
      </c>
      <c r="E340" s="592" t="s">
        <v>148</v>
      </c>
      <c r="F340" s="592" t="s">
        <v>524</v>
      </c>
      <c r="G340" s="591" t="s">
        <v>2038</v>
      </c>
      <c r="H340" s="591" t="s">
        <v>527</v>
      </c>
      <c r="I340" s="592" t="s">
        <v>332</v>
      </c>
      <c r="J340" s="593" t="s">
        <v>381</v>
      </c>
      <c r="K340" s="594">
        <v>9.6774193548387094E-2</v>
      </c>
      <c r="L340" s="592" t="s">
        <v>2051</v>
      </c>
      <c r="M340" s="595">
        <v>2021</v>
      </c>
      <c r="N340" s="596">
        <v>33</v>
      </c>
      <c r="O340" s="603">
        <v>0.12121212121212122</v>
      </c>
      <c r="P340" s="598">
        <f t="shared" si="20"/>
        <v>4</v>
      </c>
      <c r="Q340" s="596">
        <v>4</v>
      </c>
      <c r="R340" s="599">
        <f t="shared" si="21"/>
        <v>1</v>
      </c>
      <c r="S340" s="599">
        <f t="shared" si="22"/>
        <v>0.12121212121212122</v>
      </c>
      <c r="T340" s="600">
        <f t="shared" si="23"/>
        <v>1.2525252525252526</v>
      </c>
      <c r="U340" s="606"/>
    </row>
    <row r="341" spans="1:21" ht="12.75" x14ac:dyDescent="0.2">
      <c r="A341" s="591" t="s">
        <v>72</v>
      </c>
      <c r="B341" s="591" t="s">
        <v>754</v>
      </c>
      <c r="C341" s="592" t="s">
        <v>588</v>
      </c>
      <c r="D341" s="592" t="s">
        <v>297</v>
      </c>
      <c r="E341" s="592" t="s">
        <v>148</v>
      </c>
      <c r="F341" s="592" t="s">
        <v>524</v>
      </c>
      <c r="G341" s="591" t="s">
        <v>2018</v>
      </c>
      <c r="H341" s="591" t="s">
        <v>527</v>
      </c>
      <c r="I341" s="592" t="s">
        <v>332</v>
      </c>
      <c r="J341" s="593" t="s">
        <v>381</v>
      </c>
      <c r="K341" s="594">
        <v>6.25E-2</v>
      </c>
      <c r="L341" s="592" t="s">
        <v>2051</v>
      </c>
      <c r="M341" s="595">
        <v>2021</v>
      </c>
      <c r="N341" s="596">
        <v>39</v>
      </c>
      <c r="O341" s="603">
        <v>7.6923076923076927E-2</v>
      </c>
      <c r="P341" s="598">
        <f t="shared" si="20"/>
        <v>3</v>
      </c>
      <c r="Q341" s="596">
        <v>2</v>
      </c>
      <c r="R341" s="599">
        <f t="shared" si="21"/>
        <v>0.66666666666666663</v>
      </c>
      <c r="S341" s="599">
        <f t="shared" si="22"/>
        <v>5.128205128205128E-2</v>
      </c>
      <c r="T341" s="600">
        <f t="shared" si="23"/>
        <v>1.2307692307692308</v>
      </c>
      <c r="U341" s="601"/>
    </row>
    <row r="342" spans="1:21" ht="12.75" x14ac:dyDescent="0.2">
      <c r="A342" s="591" t="s">
        <v>72</v>
      </c>
      <c r="B342" s="591" t="s">
        <v>754</v>
      </c>
      <c r="C342" s="592" t="s">
        <v>588</v>
      </c>
      <c r="D342" s="592" t="s">
        <v>297</v>
      </c>
      <c r="E342" s="592" t="s">
        <v>148</v>
      </c>
      <c r="F342" s="592" t="s">
        <v>524</v>
      </c>
      <c r="G342" s="591" t="s">
        <v>2039</v>
      </c>
      <c r="H342" s="591" t="s">
        <v>527</v>
      </c>
      <c r="I342" s="592" t="s">
        <v>332</v>
      </c>
      <c r="J342" s="593" t="s">
        <v>381</v>
      </c>
      <c r="K342" s="594">
        <v>5.0847457627118647E-2</v>
      </c>
      <c r="L342" s="592" t="s">
        <v>2051</v>
      </c>
      <c r="M342" s="595">
        <v>2021</v>
      </c>
      <c r="N342" s="596">
        <v>53</v>
      </c>
      <c r="O342" s="603">
        <v>0.11320754716981134</v>
      </c>
      <c r="P342" s="598">
        <f t="shared" si="20"/>
        <v>6</v>
      </c>
      <c r="Q342" s="596">
        <v>4</v>
      </c>
      <c r="R342" s="599">
        <f t="shared" si="21"/>
        <v>0.66666666666666663</v>
      </c>
      <c r="S342" s="599">
        <f t="shared" si="22"/>
        <v>7.5471698113207544E-2</v>
      </c>
      <c r="T342" s="600">
        <f t="shared" si="23"/>
        <v>2.226415094339623</v>
      </c>
      <c r="U342" s="601"/>
    </row>
    <row r="343" spans="1:21" ht="12.75" x14ac:dyDescent="0.2">
      <c r="A343" s="591" t="s">
        <v>72</v>
      </c>
      <c r="B343" s="591" t="s">
        <v>754</v>
      </c>
      <c r="C343" s="592" t="s">
        <v>588</v>
      </c>
      <c r="D343" s="592" t="s">
        <v>297</v>
      </c>
      <c r="E343" s="592" t="s">
        <v>148</v>
      </c>
      <c r="F343" s="592" t="s">
        <v>524</v>
      </c>
      <c r="G343" s="591" t="s">
        <v>2021</v>
      </c>
      <c r="H343" s="591" t="s">
        <v>527</v>
      </c>
      <c r="I343" s="592" t="s">
        <v>332</v>
      </c>
      <c r="J343" s="593" t="s">
        <v>381</v>
      </c>
      <c r="K343" s="594">
        <v>0.13235294117647059</v>
      </c>
      <c r="L343" s="592" t="s">
        <v>2051</v>
      </c>
      <c r="M343" s="595">
        <v>2021</v>
      </c>
      <c r="N343" s="596">
        <v>70</v>
      </c>
      <c r="O343" s="603">
        <v>0.12857142857142856</v>
      </c>
      <c r="P343" s="598">
        <f t="shared" si="20"/>
        <v>9</v>
      </c>
      <c r="Q343" s="596">
        <v>6</v>
      </c>
      <c r="R343" s="599">
        <f t="shared" si="21"/>
        <v>0.66666666666666663</v>
      </c>
      <c r="S343" s="599">
        <f t="shared" si="22"/>
        <v>8.5714285714285715E-2</v>
      </c>
      <c r="T343" s="600">
        <f t="shared" si="23"/>
        <v>0.97142857142857131</v>
      </c>
      <c r="U343" s="601"/>
    </row>
    <row r="344" spans="1:21" ht="12.75" x14ac:dyDescent="0.2">
      <c r="A344" s="591" t="s">
        <v>72</v>
      </c>
      <c r="B344" s="591" t="s">
        <v>754</v>
      </c>
      <c r="C344" s="592" t="s">
        <v>588</v>
      </c>
      <c r="D344" s="592" t="s">
        <v>297</v>
      </c>
      <c r="E344" s="592" t="s">
        <v>148</v>
      </c>
      <c r="F344" s="592" t="s">
        <v>524</v>
      </c>
      <c r="G344" s="591" t="s">
        <v>2040</v>
      </c>
      <c r="H344" s="591" t="s">
        <v>527</v>
      </c>
      <c r="I344" s="592" t="s">
        <v>332</v>
      </c>
      <c r="J344" s="593" t="s">
        <v>381</v>
      </c>
      <c r="K344" s="594">
        <v>0.17721518987341772</v>
      </c>
      <c r="L344" s="592" t="s">
        <v>2051</v>
      </c>
      <c r="M344" s="595">
        <v>2021</v>
      </c>
      <c r="N344" s="596">
        <v>77</v>
      </c>
      <c r="O344" s="603">
        <v>0.16883116883116883</v>
      </c>
      <c r="P344" s="598">
        <f t="shared" si="20"/>
        <v>13</v>
      </c>
      <c r="Q344" s="596">
        <v>8</v>
      </c>
      <c r="R344" s="599">
        <f t="shared" si="21"/>
        <v>0.61538461538461542</v>
      </c>
      <c r="S344" s="599">
        <f t="shared" si="22"/>
        <v>0.1038961038961039</v>
      </c>
      <c r="T344" s="600">
        <f t="shared" si="23"/>
        <v>0.95269016697588127</v>
      </c>
      <c r="U344" s="601"/>
    </row>
    <row r="345" spans="1:21" ht="12.75" x14ac:dyDescent="0.2">
      <c r="A345" s="591" t="s">
        <v>72</v>
      </c>
      <c r="B345" s="591" t="s">
        <v>754</v>
      </c>
      <c r="C345" s="592" t="s">
        <v>588</v>
      </c>
      <c r="D345" s="592" t="s">
        <v>297</v>
      </c>
      <c r="E345" s="592" t="s">
        <v>148</v>
      </c>
      <c r="F345" s="592" t="s">
        <v>524</v>
      </c>
      <c r="G345" s="591" t="s">
        <v>2023</v>
      </c>
      <c r="H345" s="591" t="s">
        <v>527</v>
      </c>
      <c r="I345" s="592" t="s">
        <v>332</v>
      </c>
      <c r="J345" s="593" t="s">
        <v>381</v>
      </c>
      <c r="K345" s="594">
        <v>0.70833333333333337</v>
      </c>
      <c r="L345" s="592" t="s">
        <v>2051</v>
      </c>
      <c r="M345" s="595">
        <v>2021</v>
      </c>
      <c r="N345" s="596">
        <v>24</v>
      </c>
      <c r="O345" s="603">
        <v>0.54166666666666663</v>
      </c>
      <c r="P345" s="598">
        <f t="shared" si="20"/>
        <v>13</v>
      </c>
      <c r="Q345" s="596">
        <v>11</v>
      </c>
      <c r="R345" s="599">
        <f t="shared" si="21"/>
        <v>0.84615384615384615</v>
      </c>
      <c r="S345" s="599">
        <f t="shared" si="22"/>
        <v>0.45833333333333331</v>
      </c>
      <c r="T345" s="600">
        <f t="shared" si="23"/>
        <v>0.76470588235294112</v>
      </c>
      <c r="U345" s="601"/>
    </row>
    <row r="346" spans="1:21" ht="12.75" x14ac:dyDescent="0.2">
      <c r="A346" s="591" t="s">
        <v>72</v>
      </c>
      <c r="B346" s="591" t="s">
        <v>754</v>
      </c>
      <c r="C346" s="592" t="s">
        <v>588</v>
      </c>
      <c r="D346" s="592" t="s">
        <v>297</v>
      </c>
      <c r="E346" s="592" t="s">
        <v>148</v>
      </c>
      <c r="F346" s="592" t="s">
        <v>524</v>
      </c>
      <c r="G346" s="591" t="s">
        <v>2041</v>
      </c>
      <c r="H346" s="591" t="s">
        <v>527</v>
      </c>
      <c r="I346" s="592" t="s">
        <v>332</v>
      </c>
      <c r="J346" s="593" t="s">
        <v>381</v>
      </c>
      <c r="K346" s="594">
        <v>0.17647058823529413</v>
      </c>
      <c r="L346" s="592" t="s">
        <v>2051</v>
      </c>
      <c r="M346" s="595">
        <v>2021</v>
      </c>
      <c r="N346" s="596">
        <v>17</v>
      </c>
      <c r="O346" s="603">
        <v>0.17647058823529413</v>
      </c>
      <c r="P346" s="598">
        <f t="shared" si="20"/>
        <v>3</v>
      </c>
      <c r="Q346" s="596">
        <v>2</v>
      </c>
      <c r="R346" s="599">
        <f t="shared" si="21"/>
        <v>0.66666666666666663</v>
      </c>
      <c r="S346" s="599">
        <f t="shared" si="22"/>
        <v>0.11764705882352941</v>
      </c>
      <c r="T346" s="600">
        <f t="shared" si="23"/>
        <v>1</v>
      </c>
      <c r="U346" s="601"/>
    </row>
    <row r="347" spans="1:21" ht="12.75" x14ac:dyDescent="0.2">
      <c r="A347" s="591" t="s">
        <v>72</v>
      </c>
      <c r="B347" s="591" t="s">
        <v>754</v>
      </c>
      <c r="C347" s="592" t="s">
        <v>588</v>
      </c>
      <c r="D347" s="592" t="s">
        <v>297</v>
      </c>
      <c r="E347" s="592" t="s">
        <v>148</v>
      </c>
      <c r="F347" s="592" t="s">
        <v>524</v>
      </c>
      <c r="G347" s="591" t="s">
        <v>2042</v>
      </c>
      <c r="H347" s="591" t="s">
        <v>527</v>
      </c>
      <c r="I347" s="592" t="s">
        <v>332</v>
      </c>
      <c r="J347" s="593" t="s">
        <v>381</v>
      </c>
      <c r="K347" s="594">
        <v>0.06</v>
      </c>
      <c r="L347" s="592" t="s">
        <v>2051</v>
      </c>
      <c r="M347" s="595">
        <v>2021</v>
      </c>
      <c r="N347" s="596">
        <v>94</v>
      </c>
      <c r="O347" s="603">
        <v>9.5744680851063843E-2</v>
      </c>
      <c r="P347" s="598">
        <f t="shared" si="20"/>
        <v>9</v>
      </c>
      <c r="Q347" s="596">
        <v>5</v>
      </c>
      <c r="R347" s="599">
        <f t="shared" si="21"/>
        <v>0.55555555555555558</v>
      </c>
      <c r="S347" s="599">
        <f t="shared" si="22"/>
        <v>5.3191489361702128E-2</v>
      </c>
      <c r="T347" s="600">
        <f t="shared" si="23"/>
        <v>1.595744680851064</v>
      </c>
      <c r="U347" s="601"/>
    </row>
    <row r="348" spans="1:21" ht="12.75" x14ac:dyDescent="0.2">
      <c r="A348" s="591" t="s">
        <v>72</v>
      </c>
      <c r="B348" s="591" t="s">
        <v>754</v>
      </c>
      <c r="C348" s="592" t="s">
        <v>588</v>
      </c>
      <c r="D348" s="592" t="s">
        <v>297</v>
      </c>
      <c r="E348" s="592" t="s">
        <v>148</v>
      </c>
      <c r="F348" s="592" t="s">
        <v>524</v>
      </c>
      <c r="G348" s="591" t="s">
        <v>2026</v>
      </c>
      <c r="H348" s="591" t="s">
        <v>527</v>
      </c>
      <c r="I348" s="592" t="s">
        <v>332</v>
      </c>
      <c r="J348" s="593" t="s">
        <v>381</v>
      </c>
      <c r="K348" s="594">
        <v>8.3333333333333329E-2</v>
      </c>
      <c r="L348" s="592" t="s">
        <v>2051</v>
      </c>
      <c r="M348" s="595">
        <v>2021</v>
      </c>
      <c r="N348" s="596">
        <v>43</v>
      </c>
      <c r="O348" s="603">
        <v>6.9767441860465115E-2</v>
      </c>
      <c r="P348" s="598">
        <f t="shared" si="20"/>
        <v>3</v>
      </c>
      <c r="Q348" s="596">
        <v>2</v>
      </c>
      <c r="R348" s="599">
        <f t="shared" si="21"/>
        <v>0.66666666666666663</v>
      </c>
      <c r="S348" s="599">
        <f t="shared" si="22"/>
        <v>4.6511627906976744E-2</v>
      </c>
      <c r="T348" s="600">
        <f t="shared" si="23"/>
        <v>0.83720930232558144</v>
      </c>
      <c r="U348" s="601"/>
    </row>
    <row r="349" spans="1:21" ht="12.75" x14ac:dyDescent="0.2">
      <c r="A349" s="591" t="s">
        <v>72</v>
      </c>
      <c r="B349" s="591" t="s">
        <v>754</v>
      </c>
      <c r="C349" s="592" t="s">
        <v>588</v>
      </c>
      <c r="D349" s="592" t="s">
        <v>297</v>
      </c>
      <c r="E349" s="592" t="s">
        <v>148</v>
      </c>
      <c r="F349" s="592" t="s">
        <v>524</v>
      </c>
      <c r="G349" s="591" t="s">
        <v>2043</v>
      </c>
      <c r="H349" s="591" t="s">
        <v>527</v>
      </c>
      <c r="I349" s="592" t="s">
        <v>332</v>
      </c>
      <c r="J349" s="593" t="s">
        <v>381</v>
      </c>
      <c r="K349" s="594">
        <v>4.9941927990708478E-2</v>
      </c>
      <c r="L349" s="592" t="s">
        <v>2051</v>
      </c>
      <c r="M349" s="595">
        <v>2021</v>
      </c>
      <c r="N349" s="596">
        <v>858</v>
      </c>
      <c r="O349" s="603">
        <v>9.5571095571095568E-2</v>
      </c>
      <c r="P349" s="598">
        <f t="shared" si="20"/>
        <v>82</v>
      </c>
      <c r="Q349" s="596">
        <v>58</v>
      </c>
      <c r="R349" s="599">
        <f t="shared" si="21"/>
        <v>0.70731707317073167</v>
      </c>
      <c r="S349" s="599">
        <f t="shared" si="22"/>
        <v>6.75990675990676E-2</v>
      </c>
      <c r="T349" s="600">
        <f t="shared" si="23"/>
        <v>1.9136444950398439</v>
      </c>
      <c r="U349" s="601"/>
    </row>
    <row r="350" spans="1:21" ht="12.75" x14ac:dyDescent="0.2">
      <c r="A350" s="591" t="s">
        <v>72</v>
      </c>
      <c r="B350" s="591" t="s">
        <v>754</v>
      </c>
      <c r="C350" s="592" t="s">
        <v>588</v>
      </c>
      <c r="D350" s="592" t="s">
        <v>297</v>
      </c>
      <c r="E350" s="592" t="s">
        <v>148</v>
      </c>
      <c r="F350" s="592" t="s">
        <v>524</v>
      </c>
      <c r="G350" s="591" t="s">
        <v>2009</v>
      </c>
      <c r="H350" s="591" t="s">
        <v>527</v>
      </c>
      <c r="I350" s="592" t="s">
        <v>332</v>
      </c>
      <c r="J350" s="593" t="s">
        <v>381</v>
      </c>
      <c r="K350" s="594">
        <v>0.2</v>
      </c>
      <c r="L350" s="592" t="s">
        <v>2051</v>
      </c>
      <c r="M350" s="595">
        <v>2021</v>
      </c>
      <c r="N350" s="596">
        <v>19</v>
      </c>
      <c r="O350" s="603">
        <v>0.21052631578947367</v>
      </c>
      <c r="P350" s="598">
        <f t="shared" si="20"/>
        <v>4</v>
      </c>
      <c r="Q350" s="596">
        <v>3</v>
      </c>
      <c r="R350" s="599">
        <f t="shared" si="21"/>
        <v>0.75</v>
      </c>
      <c r="S350" s="599">
        <f t="shared" si="22"/>
        <v>0.15789473684210525</v>
      </c>
      <c r="T350" s="600">
        <f t="shared" si="23"/>
        <v>1.0526315789473684</v>
      </c>
      <c r="U350" s="601"/>
    </row>
    <row r="351" spans="1:21" ht="12.75" x14ac:dyDescent="0.2">
      <c r="A351" s="591" t="s">
        <v>72</v>
      </c>
      <c r="B351" s="591" t="s">
        <v>754</v>
      </c>
      <c r="C351" s="592" t="s">
        <v>588</v>
      </c>
      <c r="D351" s="592" t="s">
        <v>297</v>
      </c>
      <c r="E351" s="592" t="s">
        <v>148</v>
      </c>
      <c r="F351" s="592" t="s">
        <v>524</v>
      </c>
      <c r="G351" s="591" t="s">
        <v>2044</v>
      </c>
      <c r="H351" s="591" t="s">
        <v>527</v>
      </c>
      <c r="I351" s="592" t="s">
        <v>332</v>
      </c>
      <c r="J351" s="593" t="s">
        <v>381</v>
      </c>
      <c r="K351" s="594">
        <v>6.1224489795918366E-2</v>
      </c>
      <c r="L351" s="592" t="s">
        <v>2051</v>
      </c>
      <c r="M351" s="595">
        <v>2021</v>
      </c>
      <c r="N351" s="596">
        <v>29</v>
      </c>
      <c r="O351" s="603">
        <v>0.24137931034482757</v>
      </c>
      <c r="P351" s="598">
        <f t="shared" si="20"/>
        <v>7</v>
      </c>
      <c r="Q351" s="596">
        <v>6</v>
      </c>
      <c r="R351" s="599">
        <f t="shared" si="21"/>
        <v>0.8571428571428571</v>
      </c>
      <c r="S351" s="599">
        <f t="shared" si="22"/>
        <v>0.20689655172413793</v>
      </c>
      <c r="T351" s="600">
        <f t="shared" si="23"/>
        <v>3.9425287356321839</v>
      </c>
      <c r="U351" s="601"/>
    </row>
    <row r="352" spans="1:21" ht="12.75" x14ac:dyDescent="0.2">
      <c r="A352" s="591" t="s">
        <v>72</v>
      </c>
      <c r="B352" s="591" t="s">
        <v>754</v>
      </c>
      <c r="C352" s="592" t="s">
        <v>588</v>
      </c>
      <c r="D352" s="592" t="s">
        <v>297</v>
      </c>
      <c r="E352" s="592" t="s">
        <v>148</v>
      </c>
      <c r="F352" s="592" t="s">
        <v>524</v>
      </c>
      <c r="G352" s="591" t="s">
        <v>2009</v>
      </c>
      <c r="H352" s="591" t="s">
        <v>527</v>
      </c>
      <c r="I352" s="592" t="s">
        <v>332</v>
      </c>
      <c r="J352" s="593" t="s">
        <v>381</v>
      </c>
      <c r="K352" s="594">
        <v>0.23333333333333334</v>
      </c>
      <c r="L352" s="592" t="s">
        <v>2266</v>
      </c>
      <c r="M352" s="595">
        <v>2021</v>
      </c>
      <c r="N352" s="596">
        <v>18</v>
      </c>
      <c r="O352" s="603">
        <v>0.27777777777777779</v>
      </c>
      <c r="P352" s="598">
        <f t="shared" si="20"/>
        <v>5</v>
      </c>
      <c r="Q352" s="596">
        <v>4</v>
      </c>
      <c r="R352" s="599">
        <f t="shared" si="21"/>
        <v>0.8</v>
      </c>
      <c r="S352" s="599">
        <f t="shared" si="22"/>
        <v>0.22222222222222221</v>
      </c>
      <c r="T352" s="600">
        <f t="shared" si="23"/>
        <v>1.1904761904761905</v>
      </c>
      <c r="U352" s="601"/>
    </row>
    <row r="353" spans="1:21" ht="12.75" x14ac:dyDescent="0.2">
      <c r="A353" s="591" t="s">
        <v>72</v>
      </c>
      <c r="B353" s="591" t="s">
        <v>754</v>
      </c>
      <c r="C353" s="592" t="s">
        <v>588</v>
      </c>
      <c r="D353" s="592" t="s">
        <v>297</v>
      </c>
      <c r="E353" s="592" t="s">
        <v>148</v>
      </c>
      <c r="F353" s="592" t="s">
        <v>524</v>
      </c>
      <c r="G353" s="591" t="s">
        <v>2057</v>
      </c>
      <c r="H353" s="591" t="s">
        <v>527</v>
      </c>
      <c r="I353" s="592" t="s">
        <v>332</v>
      </c>
      <c r="J353" s="593" t="s">
        <v>381</v>
      </c>
      <c r="K353" s="594">
        <v>0.3</v>
      </c>
      <c r="L353" s="592" t="s">
        <v>2266</v>
      </c>
      <c r="M353" s="595">
        <v>2021</v>
      </c>
      <c r="N353" s="596">
        <v>40</v>
      </c>
      <c r="O353" s="603">
        <v>0.1</v>
      </c>
      <c r="P353" s="598">
        <f t="shared" si="20"/>
        <v>4</v>
      </c>
      <c r="Q353" s="596">
        <v>3</v>
      </c>
      <c r="R353" s="599">
        <f t="shared" si="21"/>
        <v>0.75</v>
      </c>
      <c r="S353" s="599">
        <f t="shared" si="22"/>
        <v>7.4999999999999997E-2</v>
      </c>
      <c r="T353" s="600">
        <f t="shared" si="23"/>
        <v>0.33333333333333337</v>
      </c>
      <c r="U353" s="601"/>
    </row>
    <row r="354" spans="1:21" ht="12.75" x14ac:dyDescent="0.2">
      <c r="A354" s="591" t="s">
        <v>72</v>
      </c>
      <c r="B354" s="591" t="s">
        <v>754</v>
      </c>
      <c r="C354" s="592" t="s">
        <v>588</v>
      </c>
      <c r="D354" s="592" t="s">
        <v>297</v>
      </c>
      <c r="E354" s="592" t="s">
        <v>148</v>
      </c>
      <c r="F354" s="592" t="s">
        <v>524</v>
      </c>
      <c r="G354" s="591" t="s">
        <v>2045</v>
      </c>
      <c r="H354" s="591" t="s">
        <v>527</v>
      </c>
      <c r="I354" s="592" t="s">
        <v>332</v>
      </c>
      <c r="J354" s="593" t="s">
        <v>381</v>
      </c>
      <c r="K354" s="594">
        <v>0.72222222222222221</v>
      </c>
      <c r="L354" s="592" t="s">
        <v>2051</v>
      </c>
      <c r="M354" s="595">
        <v>2021</v>
      </c>
      <c r="N354" s="596">
        <v>18</v>
      </c>
      <c r="O354" s="603">
        <v>0.66666666666666652</v>
      </c>
      <c r="P354" s="598">
        <f t="shared" si="20"/>
        <v>12</v>
      </c>
      <c r="Q354" s="596">
        <v>9</v>
      </c>
      <c r="R354" s="599">
        <f t="shared" si="21"/>
        <v>0.75</v>
      </c>
      <c r="S354" s="599">
        <f t="shared" si="22"/>
        <v>0.5</v>
      </c>
      <c r="T354" s="600">
        <f t="shared" si="23"/>
        <v>0.92307692307692291</v>
      </c>
      <c r="U354" s="601"/>
    </row>
    <row r="355" spans="1:21" ht="12.75" x14ac:dyDescent="0.2">
      <c r="A355" s="591" t="s">
        <v>72</v>
      </c>
      <c r="B355" s="591" t="s">
        <v>754</v>
      </c>
      <c r="C355" s="592" t="s">
        <v>588</v>
      </c>
      <c r="D355" s="592" t="s">
        <v>297</v>
      </c>
      <c r="E355" s="592" t="s">
        <v>148</v>
      </c>
      <c r="F355" s="592" t="s">
        <v>524</v>
      </c>
      <c r="G355" s="591" t="s">
        <v>2046</v>
      </c>
      <c r="H355" s="591" t="s">
        <v>527</v>
      </c>
      <c r="I355" s="592" t="s">
        <v>332</v>
      </c>
      <c r="J355" s="593" t="s">
        <v>381</v>
      </c>
      <c r="K355" s="594">
        <v>0.2</v>
      </c>
      <c r="L355" s="592" t="s">
        <v>2051</v>
      </c>
      <c r="M355" s="595">
        <v>2021</v>
      </c>
      <c r="N355" s="596">
        <v>13</v>
      </c>
      <c r="O355" s="603">
        <v>0.23076923076923075</v>
      </c>
      <c r="P355" s="598">
        <f t="shared" si="20"/>
        <v>3</v>
      </c>
      <c r="Q355" s="596">
        <v>2</v>
      </c>
      <c r="R355" s="599">
        <f t="shared" si="21"/>
        <v>0.66666666666666663</v>
      </c>
      <c r="S355" s="599">
        <f t="shared" si="22"/>
        <v>0.15384615384615385</v>
      </c>
      <c r="T355" s="600">
        <f t="shared" si="23"/>
        <v>1.1538461538461537</v>
      </c>
      <c r="U355" s="601"/>
    </row>
    <row r="356" spans="1:21" ht="12.75" x14ac:dyDescent="0.2">
      <c r="A356" s="591" t="s">
        <v>72</v>
      </c>
      <c r="B356" s="591" t="s">
        <v>754</v>
      </c>
      <c r="C356" s="592" t="s">
        <v>583</v>
      </c>
      <c r="D356" s="592" t="s">
        <v>297</v>
      </c>
      <c r="E356" s="592" t="s">
        <v>148</v>
      </c>
      <c r="F356" s="592" t="s">
        <v>524</v>
      </c>
      <c r="G356" s="591" t="s">
        <v>2012</v>
      </c>
      <c r="H356" s="591" t="s">
        <v>527</v>
      </c>
      <c r="I356" s="592" t="s">
        <v>332</v>
      </c>
      <c r="J356" s="593" t="s">
        <v>381</v>
      </c>
      <c r="K356" s="594">
        <v>0.7142857142857143</v>
      </c>
      <c r="L356" s="592" t="s">
        <v>2051</v>
      </c>
      <c r="M356" s="595">
        <v>2021</v>
      </c>
      <c r="N356" s="596">
        <v>34</v>
      </c>
      <c r="O356" s="603">
        <v>0.55882352941176472</v>
      </c>
      <c r="P356" s="598">
        <f t="shared" si="20"/>
        <v>19</v>
      </c>
      <c r="Q356" s="596">
        <v>14</v>
      </c>
      <c r="R356" s="599">
        <f t="shared" si="21"/>
        <v>0.73684210526315785</v>
      </c>
      <c r="S356" s="599">
        <f t="shared" si="22"/>
        <v>0.41176470588235292</v>
      </c>
      <c r="T356" s="600">
        <f t="shared" si="23"/>
        <v>0.78235294117647058</v>
      </c>
      <c r="U356" s="601" t="s">
        <v>3030</v>
      </c>
    </row>
    <row r="357" spans="1:21" ht="12.75" x14ac:dyDescent="0.2">
      <c r="A357" s="591" t="s">
        <v>72</v>
      </c>
      <c r="B357" s="591" t="s">
        <v>754</v>
      </c>
      <c r="C357" s="592" t="s">
        <v>583</v>
      </c>
      <c r="D357" s="592" t="s">
        <v>297</v>
      </c>
      <c r="E357" s="592" t="s">
        <v>148</v>
      </c>
      <c r="F357" s="592" t="s">
        <v>524</v>
      </c>
      <c r="G357" s="591" t="s">
        <v>2013</v>
      </c>
      <c r="H357" s="591" t="s">
        <v>527</v>
      </c>
      <c r="I357" s="592" t="s">
        <v>332</v>
      </c>
      <c r="J357" s="593" t="s">
        <v>381</v>
      </c>
      <c r="K357" s="594">
        <v>0.70967741935483875</v>
      </c>
      <c r="L357" s="592" t="s">
        <v>2051</v>
      </c>
      <c r="M357" s="595">
        <v>2021</v>
      </c>
      <c r="N357" s="596">
        <v>31</v>
      </c>
      <c r="O357" s="603">
        <v>0.5161290322580645</v>
      </c>
      <c r="P357" s="598">
        <f t="shared" si="20"/>
        <v>16</v>
      </c>
      <c r="Q357" s="596">
        <v>12</v>
      </c>
      <c r="R357" s="599">
        <f t="shared" si="21"/>
        <v>0.75</v>
      </c>
      <c r="S357" s="599">
        <f t="shared" si="22"/>
        <v>0.38709677419354838</v>
      </c>
      <c r="T357" s="600">
        <f t="shared" si="23"/>
        <v>0.72727272727272718</v>
      </c>
      <c r="U357" s="601" t="s">
        <v>3030</v>
      </c>
    </row>
    <row r="358" spans="1:21" ht="12.75" x14ac:dyDescent="0.2">
      <c r="A358" s="591" t="s">
        <v>72</v>
      </c>
      <c r="B358" s="591" t="s">
        <v>754</v>
      </c>
      <c r="C358" s="592" t="s">
        <v>583</v>
      </c>
      <c r="D358" s="592" t="s">
        <v>297</v>
      </c>
      <c r="E358" s="592" t="s">
        <v>148</v>
      </c>
      <c r="F358" s="592" t="s">
        <v>524</v>
      </c>
      <c r="G358" s="591" t="s">
        <v>2049</v>
      </c>
      <c r="H358" s="591" t="s">
        <v>527</v>
      </c>
      <c r="I358" s="592" t="s">
        <v>332</v>
      </c>
      <c r="J358" s="593" t="s">
        <v>381</v>
      </c>
      <c r="K358" s="594">
        <v>0.70370370370370372</v>
      </c>
      <c r="L358" s="592" t="s">
        <v>2051</v>
      </c>
      <c r="M358" s="595">
        <v>2021</v>
      </c>
      <c r="N358" s="596">
        <v>28</v>
      </c>
      <c r="O358" s="603">
        <v>0.5357142857142857</v>
      </c>
      <c r="P358" s="598">
        <f t="shared" si="20"/>
        <v>15</v>
      </c>
      <c r="Q358" s="596">
        <v>10</v>
      </c>
      <c r="R358" s="599">
        <f t="shared" si="21"/>
        <v>0.66666666666666663</v>
      </c>
      <c r="S358" s="599">
        <f t="shared" si="22"/>
        <v>0.35714285714285715</v>
      </c>
      <c r="T358" s="600">
        <f t="shared" si="23"/>
        <v>0.76127819548872178</v>
      </c>
      <c r="U358" s="601" t="s">
        <v>3030</v>
      </c>
    </row>
    <row r="359" spans="1:21" ht="12.75" x14ac:dyDescent="0.2">
      <c r="A359" s="591" t="s">
        <v>72</v>
      </c>
      <c r="B359" s="591" t="s">
        <v>754</v>
      </c>
      <c r="C359" s="592" t="s">
        <v>583</v>
      </c>
      <c r="D359" s="592" t="s">
        <v>297</v>
      </c>
      <c r="E359" s="592" t="s">
        <v>148</v>
      </c>
      <c r="F359" s="592" t="s">
        <v>524</v>
      </c>
      <c r="G359" s="591" t="s">
        <v>2007</v>
      </c>
      <c r="H359" s="591" t="s">
        <v>527</v>
      </c>
      <c r="I359" s="592" t="s">
        <v>332</v>
      </c>
      <c r="J359" s="593" t="s">
        <v>381</v>
      </c>
      <c r="K359" s="594">
        <v>0.75</v>
      </c>
      <c r="L359" s="592" t="s">
        <v>2051</v>
      </c>
      <c r="M359" s="595">
        <v>2021</v>
      </c>
      <c r="N359" s="596">
        <v>64</v>
      </c>
      <c r="O359" s="603">
        <v>0.609375</v>
      </c>
      <c r="P359" s="598">
        <f t="shared" si="20"/>
        <v>39</v>
      </c>
      <c r="Q359" s="596">
        <v>35</v>
      </c>
      <c r="R359" s="599">
        <f t="shared" si="21"/>
        <v>0.89743589743589747</v>
      </c>
      <c r="S359" s="599">
        <f t="shared" si="22"/>
        <v>0.546875</v>
      </c>
      <c r="T359" s="600">
        <f t="shared" si="23"/>
        <v>0.8125</v>
      </c>
      <c r="U359" s="601" t="s">
        <v>3031</v>
      </c>
    </row>
    <row r="360" spans="1:21" ht="12.75" x14ac:dyDescent="0.2">
      <c r="A360" s="591" t="s">
        <v>72</v>
      </c>
      <c r="B360" s="591" t="s">
        <v>754</v>
      </c>
      <c r="C360" s="592" t="s">
        <v>583</v>
      </c>
      <c r="D360" s="592" t="s">
        <v>297</v>
      </c>
      <c r="E360" s="592" t="s">
        <v>148</v>
      </c>
      <c r="F360" s="592" t="s">
        <v>524</v>
      </c>
      <c r="G360" s="591" t="s">
        <v>2028</v>
      </c>
      <c r="H360" s="591" t="s">
        <v>527</v>
      </c>
      <c r="I360" s="592" t="s">
        <v>332</v>
      </c>
      <c r="J360" s="593" t="s">
        <v>381</v>
      </c>
      <c r="K360" s="594">
        <v>0.703125</v>
      </c>
      <c r="L360" s="592" t="s">
        <v>2266</v>
      </c>
      <c r="M360" s="595">
        <v>2021</v>
      </c>
      <c r="N360" s="596">
        <v>11</v>
      </c>
      <c r="O360" s="603">
        <v>0.54545454545454541</v>
      </c>
      <c r="P360" s="598">
        <f t="shared" si="20"/>
        <v>6</v>
      </c>
      <c r="Q360" s="596">
        <v>6</v>
      </c>
      <c r="R360" s="599">
        <f t="shared" si="21"/>
        <v>1</v>
      </c>
      <c r="S360" s="599">
        <f t="shared" si="22"/>
        <v>0.54545454545454541</v>
      </c>
      <c r="T360" s="600">
        <f t="shared" si="23"/>
        <v>0.77575757575757565</v>
      </c>
      <c r="U360" s="601" t="s">
        <v>3030</v>
      </c>
    </row>
    <row r="361" spans="1:21" ht="12.75" x14ac:dyDescent="0.2">
      <c r="A361" s="591" t="s">
        <v>72</v>
      </c>
      <c r="B361" s="591" t="s">
        <v>754</v>
      </c>
      <c r="C361" s="592" t="s">
        <v>583</v>
      </c>
      <c r="D361" s="592" t="s">
        <v>297</v>
      </c>
      <c r="E361" s="592" t="s">
        <v>148</v>
      </c>
      <c r="F361" s="592" t="s">
        <v>524</v>
      </c>
      <c r="G361" s="591" t="s">
        <v>2058</v>
      </c>
      <c r="H361" s="591" t="s">
        <v>527</v>
      </c>
      <c r="I361" s="592" t="s">
        <v>332</v>
      </c>
      <c r="J361" s="593" t="s">
        <v>381</v>
      </c>
      <c r="K361" s="594">
        <v>0.70370370370370372</v>
      </c>
      <c r="L361" s="592" t="s">
        <v>2266</v>
      </c>
      <c r="M361" s="595">
        <v>2021</v>
      </c>
      <c r="N361" s="596">
        <v>27</v>
      </c>
      <c r="O361" s="603">
        <v>0.51851851851851849</v>
      </c>
      <c r="P361" s="598">
        <f t="shared" si="20"/>
        <v>14</v>
      </c>
      <c r="Q361" s="596">
        <v>13</v>
      </c>
      <c r="R361" s="599">
        <f t="shared" si="21"/>
        <v>0.9285714285714286</v>
      </c>
      <c r="S361" s="599">
        <f t="shared" si="22"/>
        <v>0.48148148148148145</v>
      </c>
      <c r="T361" s="600">
        <f t="shared" si="23"/>
        <v>0.73684210526315785</v>
      </c>
      <c r="U361" s="601" t="s">
        <v>3031</v>
      </c>
    </row>
    <row r="362" spans="1:21" ht="12.75" x14ac:dyDescent="0.2">
      <c r="A362" s="591" t="s">
        <v>72</v>
      </c>
      <c r="B362" s="591" t="s">
        <v>754</v>
      </c>
      <c r="C362" s="592" t="s">
        <v>587</v>
      </c>
      <c r="D362" s="592" t="s">
        <v>297</v>
      </c>
      <c r="E362" s="592" t="s">
        <v>148</v>
      </c>
      <c r="F362" s="592" t="s">
        <v>524</v>
      </c>
      <c r="G362" s="591" t="s">
        <v>2010</v>
      </c>
      <c r="H362" s="591" t="s">
        <v>528</v>
      </c>
      <c r="I362" s="592" t="s">
        <v>332</v>
      </c>
      <c r="J362" s="593" t="s">
        <v>381</v>
      </c>
      <c r="K362" s="594">
        <v>0.17647058823529413</v>
      </c>
      <c r="L362" s="592" t="s">
        <v>2051</v>
      </c>
      <c r="M362" s="595">
        <v>2021</v>
      </c>
      <c r="N362" s="596">
        <v>63</v>
      </c>
      <c r="O362" s="603">
        <v>0.17460317460317459</v>
      </c>
      <c r="P362" s="598">
        <f t="shared" si="20"/>
        <v>11</v>
      </c>
      <c r="Q362" s="596">
        <v>7</v>
      </c>
      <c r="R362" s="599">
        <f t="shared" si="21"/>
        <v>0.63636363636363635</v>
      </c>
      <c r="S362" s="599">
        <f t="shared" si="22"/>
        <v>0.1111111111111111</v>
      </c>
      <c r="T362" s="600">
        <f t="shared" si="23"/>
        <v>0.98941798941798931</v>
      </c>
      <c r="U362" s="601" t="s">
        <v>3030</v>
      </c>
    </row>
    <row r="363" spans="1:21" ht="12.75" x14ac:dyDescent="0.2">
      <c r="A363" s="591" t="s">
        <v>72</v>
      </c>
      <c r="B363" s="591" t="s">
        <v>754</v>
      </c>
      <c r="C363" s="592" t="s">
        <v>587</v>
      </c>
      <c r="D363" s="592" t="s">
        <v>297</v>
      </c>
      <c r="E363" s="592" t="s">
        <v>148</v>
      </c>
      <c r="F363" s="592" t="s">
        <v>524</v>
      </c>
      <c r="G363" s="591" t="s">
        <v>2011</v>
      </c>
      <c r="H363" s="591" t="s">
        <v>528</v>
      </c>
      <c r="I363" s="592" t="s">
        <v>332</v>
      </c>
      <c r="J363" s="593" t="s">
        <v>381</v>
      </c>
      <c r="K363" s="594">
        <v>0.2638888888888889</v>
      </c>
      <c r="L363" s="592" t="s">
        <v>2051</v>
      </c>
      <c r="M363" s="595">
        <v>2021</v>
      </c>
      <c r="N363" s="596">
        <v>72</v>
      </c>
      <c r="O363" s="603">
        <v>0.2638888888888889</v>
      </c>
      <c r="P363" s="598">
        <f t="shared" si="20"/>
        <v>19</v>
      </c>
      <c r="Q363" s="596">
        <v>19</v>
      </c>
      <c r="R363" s="599">
        <f t="shared" si="21"/>
        <v>1</v>
      </c>
      <c r="S363" s="599">
        <f t="shared" si="22"/>
        <v>0.2638888888888889</v>
      </c>
      <c r="T363" s="600">
        <f t="shared" si="23"/>
        <v>1</v>
      </c>
      <c r="U363" s="606" t="s">
        <v>2051</v>
      </c>
    </row>
    <row r="364" spans="1:21" ht="12.75" x14ac:dyDescent="0.2">
      <c r="A364" s="591" t="s">
        <v>72</v>
      </c>
      <c r="B364" s="591" t="s">
        <v>754</v>
      </c>
      <c r="C364" s="592" t="s">
        <v>587</v>
      </c>
      <c r="D364" s="592" t="s">
        <v>297</v>
      </c>
      <c r="E364" s="592" t="s">
        <v>148</v>
      </c>
      <c r="F364" s="592" t="s">
        <v>524</v>
      </c>
      <c r="G364" s="591" t="s">
        <v>2012</v>
      </c>
      <c r="H364" s="591" t="s">
        <v>528</v>
      </c>
      <c r="I364" s="592" t="s">
        <v>332</v>
      </c>
      <c r="J364" s="593" t="s">
        <v>381</v>
      </c>
      <c r="K364" s="594">
        <v>0.47872340425531917</v>
      </c>
      <c r="L364" s="592" t="s">
        <v>2051</v>
      </c>
      <c r="M364" s="595">
        <v>2021</v>
      </c>
      <c r="N364" s="596">
        <v>92</v>
      </c>
      <c r="O364" s="603">
        <v>0.41304347826086951</v>
      </c>
      <c r="P364" s="598">
        <f t="shared" si="20"/>
        <v>38</v>
      </c>
      <c r="Q364" s="596">
        <v>31</v>
      </c>
      <c r="R364" s="599">
        <f t="shared" si="21"/>
        <v>0.81578947368421051</v>
      </c>
      <c r="S364" s="599">
        <f t="shared" si="22"/>
        <v>0.33695652173913043</v>
      </c>
      <c r="T364" s="600">
        <f t="shared" si="23"/>
        <v>0.86280193236714964</v>
      </c>
      <c r="U364" s="601" t="s">
        <v>3030</v>
      </c>
    </row>
    <row r="365" spans="1:21" ht="12.75" x14ac:dyDescent="0.2">
      <c r="A365" s="591" t="s">
        <v>72</v>
      </c>
      <c r="B365" s="591" t="s">
        <v>754</v>
      </c>
      <c r="C365" s="592" t="s">
        <v>587</v>
      </c>
      <c r="D365" s="592" t="s">
        <v>297</v>
      </c>
      <c r="E365" s="592" t="s">
        <v>148</v>
      </c>
      <c r="F365" s="592" t="s">
        <v>524</v>
      </c>
      <c r="G365" s="591" t="s">
        <v>2013</v>
      </c>
      <c r="H365" s="591" t="s">
        <v>528</v>
      </c>
      <c r="I365" s="592" t="s">
        <v>332</v>
      </c>
      <c r="J365" s="593" t="s">
        <v>381</v>
      </c>
      <c r="K365" s="594">
        <v>0.7142857142857143</v>
      </c>
      <c r="L365" s="592" t="s">
        <v>2051</v>
      </c>
      <c r="M365" s="595">
        <v>2021</v>
      </c>
      <c r="N365" s="596">
        <v>12</v>
      </c>
      <c r="O365" s="603">
        <v>0.5</v>
      </c>
      <c r="P365" s="598">
        <f t="shared" si="20"/>
        <v>6</v>
      </c>
      <c r="Q365" s="596">
        <v>4</v>
      </c>
      <c r="R365" s="599">
        <f t="shared" si="21"/>
        <v>0.66666666666666663</v>
      </c>
      <c r="S365" s="599">
        <f t="shared" si="22"/>
        <v>0.33333333333333331</v>
      </c>
      <c r="T365" s="600">
        <f t="shared" si="23"/>
        <v>0.7</v>
      </c>
      <c r="U365" s="601" t="s">
        <v>3030</v>
      </c>
    </row>
    <row r="366" spans="1:21" ht="12.75" x14ac:dyDescent="0.2">
      <c r="A366" s="591" t="s">
        <v>72</v>
      </c>
      <c r="B366" s="591" t="s">
        <v>754</v>
      </c>
      <c r="C366" s="592" t="s">
        <v>587</v>
      </c>
      <c r="D366" s="592" t="s">
        <v>297</v>
      </c>
      <c r="E366" s="592" t="s">
        <v>148</v>
      </c>
      <c r="F366" s="592" t="s">
        <v>524</v>
      </c>
      <c r="G366" s="591" t="s">
        <v>2014</v>
      </c>
      <c r="H366" s="591" t="s">
        <v>528</v>
      </c>
      <c r="I366" s="592" t="s">
        <v>332</v>
      </c>
      <c r="J366" s="593" t="s">
        <v>381</v>
      </c>
      <c r="K366" s="594">
        <v>4.926423544465771E-2</v>
      </c>
      <c r="L366" s="592" t="s">
        <v>2051</v>
      </c>
      <c r="M366" s="595">
        <v>2021</v>
      </c>
      <c r="N366" s="596">
        <v>1340</v>
      </c>
      <c r="O366" s="603">
        <v>7.6119402985074622E-2</v>
      </c>
      <c r="P366" s="598">
        <f t="shared" si="20"/>
        <v>102</v>
      </c>
      <c r="Q366" s="596">
        <v>88</v>
      </c>
      <c r="R366" s="599">
        <f t="shared" si="21"/>
        <v>0.86274509803921573</v>
      </c>
      <c r="S366" s="599">
        <f t="shared" si="22"/>
        <v>6.5671641791044774E-2</v>
      </c>
      <c r="T366" s="600">
        <f t="shared" si="23"/>
        <v>1.5451250242295018</v>
      </c>
      <c r="U366" s="601" t="s">
        <v>3030</v>
      </c>
    </row>
    <row r="367" spans="1:21" ht="12.75" x14ac:dyDescent="0.2">
      <c r="A367" s="591" t="s">
        <v>72</v>
      </c>
      <c r="B367" s="591" t="s">
        <v>754</v>
      </c>
      <c r="C367" s="592" t="s">
        <v>587</v>
      </c>
      <c r="D367" s="592" t="s">
        <v>297</v>
      </c>
      <c r="E367" s="592" t="s">
        <v>148</v>
      </c>
      <c r="F367" s="592" t="s">
        <v>524</v>
      </c>
      <c r="G367" s="591" t="s">
        <v>2015</v>
      </c>
      <c r="H367" s="591" t="s">
        <v>528</v>
      </c>
      <c r="I367" s="592" t="s">
        <v>332</v>
      </c>
      <c r="J367" s="593" t="s">
        <v>381</v>
      </c>
      <c r="K367" s="594">
        <v>0.35714285714285715</v>
      </c>
      <c r="L367" s="592" t="s">
        <v>2051</v>
      </c>
      <c r="M367" s="595">
        <v>2021</v>
      </c>
      <c r="N367" s="596">
        <v>17</v>
      </c>
      <c r="O367" s="603">
        <v>0.35294117647058826</v>
      </c>
      <c r="P367" s="598">
        <f t="shared" si="20"/>
        <v>6</v>
      </c>
      <c r="Q367" s="596">
        <v>6</v>
      </c>
      <c r="R367" s="599">
        <f t="shared" si="21"/>
        <v>1</v>
      </c>
      <c r="S367" s="599">
        <f t="shared" si="22"/>
        <v>0.35294117647058826</v>
      </c>
      <c r="T367" s="600">
        <f t="shared" si="23"/>
        <v>0.9882352941176471</v>
      </c>
      <c r="U367" s="601" t="s">
        <v>3030</v>
      </c>
    </row>
    <row r="368" spans="1:21" ht="12.75" x14ac:dyDescent="0.2">
      <c r="A368" s="591" t="s">
        <v>72</v>
      </c>
      <c r="B368" s="591" t="s">
        <v>754</v>
      </c>
      <c r="C368" s="592" t="s">
        <v>587</v>
      </c>
      <c r="D368" s="592" t="s">
        <v>297</v>
      </c>
      <c r="E368" s="592" t="s">
        <v>148</v>
      </c>
      <c r="F368" s="592" t="s">
        <v>524</v>
      </c>
      <c r="G368" s="591" t="s">
        <v>2016</v>
      </c>
      <c r="H368" s="591" t="s">
        <v>528</v>
      </c>
      <c r="I368" s="592" t="s">
        <v>332</v>
      </c>
      <c r="J368" s="593" t="s">
        <v>381</v>
      </c>
      <c r="K368" s="594">
        <v>0.11494252873563218</v>
      </c>
      <c r="L368" s="592" t="s">
        <v>2051</v>
      </c>
      <c r="M368" s="595">
        <v>2021</v>
      </c>
      <c r="N368" s="596">
        <v>87</v>
      </c>
      <c r="O368" s="603">
        <v>0.11494252873563218</v>
      </c>
      <c r="P368" s="598">
        <f t="shared" si="20"/>
        <v>10</v>
      </c>
      <c r="Q368" s="596">
        <v>10</v>
      </c>
      <c r="R368" s="599">
        <f t="shared" si="21"/>
        <v>1</v>
      </c>
      <c r="S368" s="599">
        <f t="shared" si="22"/>
        <v>0.11494252873563218</v>
      </c>
      <c r="T368" s="600">
        <f t="shared" si="23"/>
        <v>1</v>
      </c>
      <c r="U368" s="606" t="s">
        <v>2051</v>
      </c>
    </row>
    <row r="369" spans="1:21" ht="12.75" x14ac:dyDescent="0.2">
      <c r="A369" s="591" t="s">
        <v>72</v>
      </c>
      <c r="B369" s="591" t="s">
        <v>754</v>
      </c>
      <c r="C369" s="592" t="s">
        <v>587</v>
      </c>
      <c r="D369" s="592" t="s">
        <v>297</v>
      </c>
      <c r="E369" s="592" t="s">
        <v>148</v>
      </c>
      <c r="F369" s="592" t="s">
        <v>524</v>
      </c>
      <c r="G369" s="591" t="s">
        <v>2017</v>
      </c>
      <c r="H369" s="591" t="s">
        <v>528</v>
      </c>
      <c r="I369" s="592" t="s">
        <v>332</v>
      </c>
      <c r="J369" s="593" t="s">
        <v>381</v>
      </c>
      <c r="K369" s="594">
        <v>7.9646017699115043E-2</v>
      </c>
      <c r="L369" s="592" t="s">
        <v>2051</v>
      </c>
      <c r="M369" s="595">
        <v>2021</v>
      </c>
      <c r="N369" s="596">
        <v>112</v>
      </c>
      <c r="O369" s="603">
        <v>0.11607142857142858</v>
      </c>
      <c r="P369" s="598">
        <f t="shared" si="20"/>
        <v>13</v>
      </c>
      <c r="Q369" s="596">
        <v>12</v>
      </c>
      <c r="R369" s="599">
        <f t="shared" si="21"/>
        <v>0.92307692307692313</v>
      </c>
      <c r="S369" s="599">
        <f t="shared" si="22"/>
        <v>0.10714285714285714</v>
      </c>
      <c r="T369" s="600">
        <f t="shared" si="23"/>
        <v>1.45734126984127</v>
      </c>
      <c r="U369" s="601" t="s">
        <v>3030</v>
      </c>
    </row>
    <row r="370" spans="1:21" ht="12.75" x14ac:dyDescent="0.2">
      <c r="A370" s="591" t="s">
        <v>72</v>
      </c>
      <c r="B370" s="591" t="s">
        <v>754</v>
      </c>
      <c r="C370" s="592" t="s">
        <v>587</v>
      </c>
      <c r="D370" s="592" t="s">
        <v>297</v>
      </c>
      <c r="E370" s="592" t="s">
        <v>148</v>
      </c>
      <c r="F370" s="592" t="s">
        <v>524</v>
      </c>
      <c r="G370" s="591" t="s">
        <v>2018</v>
      </c>
      <c r="H370" s="591" t="s">
        <v>528</v>
      </c>
      <c r="I370" s="592" t="s">
        <v>332</v>
      </c>
      <c r="J370" s="593" t="s">
        <v>381</v>
      </c>
      <c r="K370" s="594">
        <v>0.14569536423841059</v>
      </c>
      <c r="L370" s="592" t="s">
        <v>2051</v>
      </c>
      <c r="M370" s="595">
        <v>2021</v>
      </c>
      <c r="N370" s="596">
        <v>146</v>
      </c>
      <c r="O370" s="603">
        <v>0.15068493150684931</v>
      </c>
      <c r="P370" s="598">
        <f t="shared" si="20"/>
        <v>22</v>
      </c>
      <c r="Q370" s="596">
        <v>17</v>
      </c>
      <c r="R370" s="599">
        <f t="shared" si="21"/>
        <v>0.77272727272727271</v>
      </c>
      <c r="S370" s="599">
        <f t="shared" si="22"/>
        <v>0.11643835616438356</v>
      </c>
      <c r="T370" s="600">
        <f t="shared" si="23"/>
        <v>1.0342465753424657</v>
      </c>
      <c r="U370" s="601" t="s">
        <v>3030</v>
      </c>
    </row>
    <row r="371" spans="1:21" ht="12.75" x14ac:dyDescent="0.2">
      <c r="A371" s="591" t="s">
        <v>72</v>
      </c>
      <c r="B371" s="591" t="s">
        <v>754</v>
      </c>
      <c r="C371" s="592" t="s">
        <v>587</v>
      </c>
      <c r="D371" s="592" t="s">
        <v>297</v>
      </c>
      <c r="E371" s="592" t="s">
        <v>148</v>
      </c>
      <c r="F371" s="592" t="s">
        <v>524</v>
      </c>
      <c r="G371" s="591" t="s">
        <v>2019</v>
      </c>
      <c r="H371" s="591" t="s">
        <v>528</v>
      </c>
      <c r="I371" s="592" t="s">
        <v>332</v>
      </c>
      <c r="J371" s="593" t="s">
        <v>381</v>
      </c>
      <c r="K371" s="594">
        <v>0.33333333333333331</v>
      </c>
      <c r="L371" s="592" t="s">
        <v>2051</v>
      </c>
      <c r="M371" s="595">
        <v>2021</v>
      </c>
      <c r="N371" s="596">
        <v>21</v>
      </c>
      <c r="O371" s="603">
        <v>0.2857142857142857</v>
      </c>
      <c r="P371" s="598">
        <f t="shared" si="20"/>
        <v>6</v>
      </c>
      <c r="Q371" s="596">
        <v>4</v>
      </c>
      <c r="R371" s="599">
        <f t="shared" si="21"/>
        <v>0.66666666666666663</v>
      </c>
      <c r="S371" s="599">
        <f t="shared" si="22"/>
        <v>0.19047619047619047</v>
      </c>
      <c r="T371" s="600">
        <f t="shared" si="23"/>
        <v>0.8571428571428571</v>
      </c>
      <c r="U371" s="601" t="s">
        <v>3030</v>
      </c>
    </row>
    <row r="372" spans="1:21" ht="12.75" x14ac:dyDescent="0.2">
      <c r="A372" s="591" t="s">
        <v>72</v>
      </c>
      <c r="B372" s="591" t="s">
        <v>754</v>
      </c>
      <c r="C372" s="592" t="s">
        <v>587</v>
      </c>
      <c r="D372" s="592" t="s">
        <v>297</v>
      </c>
      <c r="E372" s="592" t="s">
        <v>148</v>
      </c>
      <c r="F372" s="592" t="s">
        <v>524</v>
      </c>
      <c r="G372" s="591" t="s">
        <v>2020</v>
      </c>
      <c r="H372" s="591" t="s">
        <v>528</v>
      </c>
      <c r="I372" s="592" t="s">
        <v>332</v>
      </c>
      <c r="J372" s="593" t="s">
        <v>381</v>
      </c>
      <c r="K372" s="594">
        <v>0.23809523809523808</v>
      </c>
      <c r="L372" s="592" t="s">
        <v>2051</v>
      </c>
      <c r="M372" s="595">
        <v>2021</v>
      </c>
      <c r="N372" s="596">
        <v>18</v>
      </c>
      <c r="O372" s="603">
        <v>0.22222222222222221</v>
      </c>
      <c r="P372" s="598">
        <f t="shared" si="20"/>
        <v>4</v>
      </c>
      <c r="Q372" s="596">
        <v>3</v>
      </c>
      <c r="R372" s="599">
        <f t="shared" si="21"/>
        <v>0.75</v>
      </c>
      <c r="S372" s="599">
        <f t="shared" si="22"/>
        <v>0.16666666666666666</v>
      </c>
      <c r="T372" s="600">
        <f t="shared" si="23"/>
        <v>0.93333333333333335</v>
      </c>
      <c r="U372" s="601" t="s">
        <v>3030</v>
      </c>
    </row>
    <row r="373" spans="1:21" ht="12.75" x14ac:dyDescent="0.2">
      <c r="A373" s="591" t="s">
        <v>72</v>
      </c>
      <c r="B373" s="591" t="s">
        <v>754</v>
      </c>
      <c r="C373" s="592" t="s">
        <v>587</v>
      </c>
      <c r="D373" s="592" t="s">
        <v>297</v>
      </c>
      <c r="E373" s="592" t="s">
        <v>148</v>
      </c>
      <c r="F373" s="592" t="s">
        <v>524</v>
      </c>
      <c r="G373" s="591" t="s">
        <v>2021</v>
      </c>
      <c r="H373" s="591" t="s">
        <v>528</v>
      </c>
      <c r="I373" s="592" t="s">
        <v>332</v>
      </c>
      <c r="J373" s="593" t="s">
        <v>381</v>
      </c>
      <c r="K373" s="594">
        <v>0.11702127659574468</v>
      </c>
      <c r="L373" s="592" t="s">
        <v>2051</v>
      </c>
      <c r="M373" s="595">
        <v>2021</v>
      </c>
      <c r="N373" s="596">
        <v>94</v>
      </c>
      <c r="O373" s="603">
        <v>0.11702127659574468</v>
      </c>
      <c r="P373" s="598">
        <f t="shared" si="20"/>
        <v>11</v>
      </c>
      <c r="Q373" s="596">
        <v>10</v>
      </c>
      <c r="R373" s="599">
        <f t="shared" si="21"/>
        <v>0.90909090909090906</v>
      </c>
      <c r="S373" s="599">
        <f t="shared" si="22"/>
        <v>0.10638297872340426</v>
      </c>
      <c r="T373" s="600">
        <f t="shared" si="23"/>
        <v>1</v>
      </c>
      <c r="U373" s="606" t="s">
        <v>2051</v>
      </c>
    </row>
    <row r="374" spans="1:21" ht="12.75" x14ac:dyDescent="0.2">
      <c r="A374" s="591" t="s">
        <v>72</v>
      </c>
      <c r="B374" s="591" t="s">
        <v>754</v>
      </c>
      <c r="C374" s="591" t="s">
        <v>587</v>
      </c>
      <c r="D374" s="591" t="s">
        <v>303</v>
      </c>
      <c r="E374" s="591" t="s">
        <v>148</v>
      </c>
      <c r="F374" s="592" t="s">
        <v>524</v>
      </c>
      <c r="G374" s="591" t="s">
        <v>2002</v>
      </c>
      <c r="H374" s="591" t="s">
        <v>528</v>
      </c>
      <c r="I374" s="592" t="s">
        <v>332</v>
      </c>
      <c r="J374" s="593" t="s">
        <v>381</v>
      </c>
      <c r="K374" s="594">
        <v>0.375</v>
      </c>
      <c r="L374" s="591" t="s">
        <v>2051</v>
      </c>
      <c r="M374" s="595">
        <v>2021</v>
      </c>
      <c r="N374" s="596">
        <v>11</v>
      </c>
      <c r="O374" s="603">
        <v>0.27272727272727271</v>
      </c>
      <c r="P374" s="598">
        <f t="shared" si="20"/>
        <v>3</v>
      </c>
      <c r="Q374" s="596">
        <v>2</v>
      </c>
      <c r="R374" s="599">
        <f t="shared" si="21"/>
        <v>0.66666666666666663</v>
      </c>
      <c r="S374" s="599">
        <f t="shared" si="22"/>
        <v>0.18181818181818182</v>
      </c>
      <c r="T374" s="600">
        <f t="shared" si="23"/>
        <v>0.72727272727272718</v>
      </c>
      <c r="U374" s="601" t="s">
        <v>3030</v>
      </c>
    </row>
    <row r="375" spans="1:21" ht="12.75" x14ac:dyDescent="0.2">
      <c r="A375" s="591" t="s">
        <v>72</v>
      </c>
      <c r="B375" s="591" t="s">
        <v>754</v>
      </c>
      <c r="C375" s="592" t="s">
        <v>587</v>
      </c>
      <c r="D375" s="592" t="s">
        <v>297</v>
      </c>
      <c r="E375" s="592" t="s">
        <v>148</v>
      </c>
      <c r="F375" s="592" t="s">
        <v>524</v>
      </c>
      <c r="G375" s="591" t="s">
        <v>2022</v>
      </c>
      <c r="H375" s="591" t="s">
        <v>528</v>
      </c>
      <c r="I375" s="592" t="s">
        <v>332</v>
      </c>
      <c r="J375" s="593" t="s">
        <v>381</v>
      </c>
      <c r="K375" s="594">
        <v>0.23232323232323232</v>
      </c>
      <c r="L375" s="592" t="s">
        <v>2051</v>
      </c>
      <c r="M375" s="595">
        <v>2021</v>
      </c>
      <c r="N375" s="596">
        <v>99</v>
      </c>
      <c r="O375" s="603">
        <v>0.20202020202020202</v>
      </c>
      <c r="P375" s="598">
        <f t="shared" si="20"/>
        <v>20</v>
      </c>
      <c r="Q375" s="596">
        <v>14</v>
      </c>
      <c r="R375" s="599">
        <f t="shared" si="21"/>
        <v>0.7</v>
      </c>
      <c r="S375" s="599">
        <f t="shared" si="22"/>
        <v>0.14141414141414141</v>
      </c>
      <c r="T375" s="600">
        <f t="shared" si="23"/>
        <v>0.86956521739130432</v>
      </c>
      <c r="U375" s="601" t="s">
        <v>3030</v>
      </c>
    </row>
    <row r="376" spans="1:21" ht="12.75" x14ac:dyDescent="0.2">
      <c r="A376" s="591" t="s">
        <v>72</v>
      </c>
      <c r="B376" s="591" t="s">
        <v>754</v>
      </c>
      <c r="C376" s="592" t="s">
        <v>587</v>
      </c>
      <c r="D376" s="592" t="s">
        <v>297</v>
      </c>
      <c r="E376" s="592" t="s">
        <v>148</v>
      </c>
      <c r="F376" s="592" t="s">
        <v>524</v>
      </c>
      <c r="G376" s="591" t="s">
        <v>2023</v>
      </c>
      <c r="H376" s="591" t="s">
        <v>528</v>
      </c>
      <c r="I376" s="592" t="s">
        <v>332</v>
      </c>
      <c r="J376" s="593" t="s">
        <v>381</v>
      </c>
      <c r="K376" s="594">
        <v>0.51315789473684215</v>
      </c>
      <c r="L376" s="592" t="s">
        <v>2051</v>
      </c>
      <c r="M376" s="595">
        <v>2021</v>
      </c>
      <c r="N376" s="596">
        <v>79</v>
      </c>
      <c r="O376" s="603">
        <v>0.46835443037974683</v>
      </c>
      <c r="P376" s="598">
        <f t="shared" si="20"/>
        <v>37</v>
      </c>
      <c r="Q376" s="596">
        <v>34</v>
      </c>
      <c r="R376" s="599">
        <f t="shared" si="21"/>
        <v>0.91891891891891897</v>
      </c>
      <c r="S376" s="599">
        <f t="shared" si="22"/>
        <v>0.43037974683544306</v>
      </c>
      <c r="T376" s="600">
        <f t="shared" si="23"/>
        <v>0.91269068484258353</v>
      </c>
      <c r="U376" s="601" t="s">
        <v>3030</v>
      </c>
    </row>
    <row r="377" spans="1:21" ht="12.75" x14ac:dyDescent="0.2">
      <c r="A377" s="591" t="s">
        <v>72</v>
      </c>
      <c r="B377" s="591" t="s">
        <v>754</v>
      </c>
      <c r="C377" s="592" t="s">
        <v>587</v>
      </c>
      <c r="D377" s="592" t="s">
        <v>297</v>
      </c>
      <c r="E377" s="592" t="s">
        <v>148</v>
      </c>
      <c r="F377" s="592" t="s">
        <v>524</v>
      </c>
      <c r="G377" s="591" t="s">
        <v>2024</v>
      </c>
      <c r="H377" s="591" t="s">
        <v>528</v>
      </c>
      <c r="I377" s="592" t="s">
        <v>332</v>
      </c>
      <c r="J377" s="593" t="s">
        <v>381</v>
      </c>
      <c r="K377" s="594">
        <v>4.9323017408123788E-2</v>
      </c>
      <c r="L377" s="592" t="s">
        <v>2051</v>
      </c>
      <c r="M377" s="595">
        <v>2021</v>
      </c>
      <c r="N377" s="596">
        <v>2128</v>
      </c>
      <c r="O377" s="603">
        <v>7.6597744360902262E-2</v>
      </c>
      <c r="P377" s="598">
        <f t="shared" si="20"/>
        <v>163</v>
      </c>
      <c r="Q377" s="596">
        <v>125</v>
      </c>
      <c r="R377" s="599">
        <f t="shared" si="21"/>
        <v>0.76687116564417179</v>
      </c>
      <c r="S377" s="599">
        <f t="shared" si="22"/>
        <v>5.8740601503759399E-2</v>
      </c>
      <c r="T377" s="600">
        <f t="shared" si="23"/>
        <v>1.552981719003391</v>
      </c>
      <c r="U377" s="601" t="s">
        <v>3030</v>
      </c>
    </row>
    <row r="378" spans="1:21" ht="12.75" x14ac:dyDescent="0.2">
      <c r="A378" s="591" t="s">
        <v>72</v>
      </c>
      <c r="B378" s="591" t="s">
        <v>754</v>
      </c>
      <c r="C378" s="591" t="s">
        <v>587</v>
      </c>
      <c r="D378" s="591" t="s">
        <v>303</v>
      </c>
      <c r="E378" s="591" t="s">
        <v>148</v>
      </c>
      <c r="F378" s="592" t="s">
        <v>524</v>
      </c>
      <c r="G378" s="591" t="s">
        <v>2004</v>
      </c>
      <c r="H378" s="591" t="s">
        <v>528</v>
      </c>
      <c r="I378" s="592" t="s">
        <v>332</v>
      </c>
      <c r="J378" s="593" t="s">
        <v>381</v>
      </c>
      <c r="K378" s="594">
        <v>5.5813953488372092E-2</v>
      </c>
      <c r="L378" s="591" t="s">
        <v>2051</v>
      </c>
      <c r="M378" s="595">
        <v>2021</v>
      </c>
      <c r="N378" s="596">
        <v>446</v>
      </c>
      <c r="O378" s="603">
        <v>0.10089686098654709</v>
      </c>
      <c r="P378" s="598">
        <f t="shared" si="20"/>
        <v>45</v>
      </c>
      <c r="Q378" s="596">
        <v>31</v>
      </c>
      <c r="R378" s="599">
        <f t="shared" si="21"/>
        <v>0.68888888888888888</v>
      </c>
      <c r="S378" s="599">
        <f t="shared" si="22"/>
        <v>6.9506726457399109E-2</v>
      </c>
      <c r="T378" s="600">
        <f t="shared" si="23"/>
        <v>1.8077354260089686</v>
      </c>
      <c r="U378" s="601" t="s">
        <v>3030</v>
      </c>
    </row>
    <row r="379" spans="1:21" ht="12.75" x14ac:dyDescent="0.2">
      <c r="A379" s="591" t="s">
        <v>72</v>
      </c>
      <c r="B379" s="591" t="s">
        <v>754</v>
      </c>
      <c r="C379" s="592" t="s">
        <v>587</v>
      </c>
      <c r="D379" s="592" t="s">
        <v>297</v>
      </c>
      <c r="E379" s="592" t="s">
        <v>148</v>
      </c>
      <c r="F379" s="592" t="s">
        <v>524</v>
      </c>
      <c r="G379" s="591" t="s">
        <v>2025</v>
      </c>
      <c r="H379" s="591" t="s">
        <v>528</v>
      </c>
      <c r="I379" s="592" t="s">
        <v>332</v>
      </c>
      <c r="J379" s="593" t="s">
        <v>381</v>
      </c>
      <c r="K379" s="594">
        <v>9.2307692307692313E-2</v>
      </c>
      <c r="L379" s="592" t="s">
        <v>2051</v>
      </c>
      <c r="M379" s="595">
        <v>2021</v>
      </c>
      <c r="N379" s="596">
        <v>58</v>
      </c>
      <c r="O379" s="603">
        <v>0.13793103448275862</v>
      </c>
      <c r="P379" s="598">
        <f t="shared" si="20"/>
        <v>8</v>
      </c>
      <c r="Q379" s="596">
        <v>8</v>
      </c>
      <c r="R379" s="599">
        <f t="shared" si="21"/>
        <v>1</v>
      </c>
      <c r="S379" s="599">
        <f t="shared" si="22"/>
        <v>0.13793103448275862</v>
      </c>
      <c r="T379" s="600">
        <f t="shared" si="23"/>
        <v>1.4942528735632183</v>
      </c>
      <c r="U379" s="601" t="s">
        <v>3030</v>
      </c>
    </row>
    <row r="380" spans="1:21" ht="12.75" x14ac:dyDescent="0.2">
      <c r="A380" s="591" t="s">
        <v>72</v>
      </c>
      <c r="B380" s="591" t="s">
        <v>754</v>
      </c>
      <c r="C380" s="592" t="s">
        <v>587</v>
      </c>
      <c r="D380" s="592" t="s">
        <v>297</v>
      </c>
      <c r="E380" s="592" t="s">
        <v>148</v>
      </c>
      <c r="F380" s="592" t="s">
        <v>524</v>
      </c>
      <c r="G380" s="591" t="s">
        <v>2026</v>
      </c>
      <c r="H380" s="591" t="s">
        <v>528</v>
      </c>
      <c r="I380" s="592" t="s">
        <v>332</v>
      </c>
      <c r="J380" s="593" t="s">
        <v>381</v>
      </c>
      <c r="K380" s="594">
        <v>0.15384615384615385</v>
      </c>
      <c r="L380" s="592" t="s">
        <v>2051</v>
      </c>
      <c r="M380" s="595">
        <v>2021</v>
      </c>
      <c r="N380" s="596">
        <v>27</v>
      </c>
      <c r="O380" s="603">
        <v>0.22222222222222221</v>
      </c>
      <c r="P380" s="598">
        <f t="shared" si="20"/>
        <v>6</v>
      </c>
      <c r="Q380" s="596">
        <v>5</v>
      </c>
      <c r="R380" s="599">
        <f t="shared" si="21"/>
        <v>0.83333333333333337</v>
      </c>
      <c r="S380" s="599">
        <f t="shared" si="22"/>
        <v>0.18518518518518517</v>
      </c>
      <c r="T380" s="600">
        <f t="shared" si="23"/>
        <v>1.4444444444444442</v>
      </c>
      <c r="U380" s="601" t="s">
        <v>3030</v>
      </c>
    </row>
    <row r="381" spans="1:21" ht="12.75" x14ac:dyDescent="0.2">
      <c r="A381" s="591" t="s">
        <v>72</v>
      </c>
      <c r="B381" s="591" t="s">
        <v>754</v>
      </c>
      <c r="C381" s="592" t="s">
        <v>587</v>
      </c>
      <c r="D381" s="592" t="s">
        <v>303</v>
      </c>
      <c r="E381" s="592" t="s">
        <v>148</v>
      </c>
      <c r="F381" s="592" t="s">
        <v>524</v>
      </c>
      <c r="G381" s="591" t="s">
        <v>2005</v>
      </c>
      <c r="H381" s="591" t="s">
        <v>528</v>
      </c>
      <c r="I381" s="592" t="s">
        <v>332</v>
      </c>
      <c r="J381" s="593" t="s">
        <v>381</v>
      </c>
      <c r="K381" s="594">
        <v>6.5217391304347824E-2</v>
      </c>
      <c r="L381" s="592" t="s">
        <v>2051</v>
      </c>
      <c r="M381" s="595">
        <v>2021</v>
      </c>
      <c r="N381" s="596">
        <v>45</v>
      </c>
      <c r="O381" s="603">
        <v>0.1111111111111111</v>
      </c>
      <c r="P381" s="598">
        <f t="shared" si="20"/>
        <v>5</v>
      </c>
      <c r="Q381" s="596">
        <v>3</v>
      </c>
      <c r="R381" s="599">
        <f t="shared" si="21"/>
        <v>0.6</v>
      </c>
      <c r="S381" s="599">
        <f t="shared" si="22"/>
        <v>6.6666666666666666E-2</v>
      </c>
      <c r="T381" s="600">
        <f t="shared" si="23"/>
        <v>1.7037037037037037</v>
      </c>
      <c r="U381" s="601" t="s">
        <v>3030</v>
      </c>
    </row>
    <row r="382" spans="1:21" ht="12.75" x14ac:dyDescent="0.2">
      <c r="A382" s="591" t="s">
        <v>72</v>
      </c>
      <c r="B382" s="591" t="s">
        <v>754</v>
      </c>
      <c r="C382" s="592" t="s">
        <v>587</v>
      </c>
      <c r="D382" s="592" t="s">
        <v>297</v>
      </c>
      <c r="E382" s="592" t="s">
        <v>148</v>
      </c>
      <c r="F382" s="592" t="s">
        <v>524</v>
      </c>
      <c r="G382" s="591" t="s">
        <v>2005</v>
      </c>
      <c r="H382" s="591" t="s">
        <v>528</v>
      </c>
      <c r="I382" s="592" t="s">
        <v>332</v>
      </c>
      <c r="J382" s="593" t="s">
        <v>381</v>
      </c>
      <c r="K382" s="594">
        <v>9.3333333333333338E-2</v>
      </c>
      <c r="L382" s="592" t="s">
        <v>2051</v>
      </c>
      <c r="M382" s="595">
        <v>2021</v>
      </c>
      <c r="N382" s="596">
        <v>77</v>
      </c>
      <c r="O382" s="603">
        <v>0.12987012987012986</v>
      </c>
      <c r="P382" s="598">
        <f t="shared" si="20"/>
        <v>10</v>
      </c>
      <c r="Q382" s="596">
        <v>7</v>
      </c>
      <c r="R382" s="599">
        <f t="shared" si="21"/>
        <v>0.7</v>
      </c>
      <c r="S382" s="599">
        <f t="shared" si="22"/>
        <v>9.0909090909090912E-2</v>
      </c>
      <c r="T382" s="600">
        <f t="shared" si="23"/>
        <v>1.3914656771799627</v>
      </c>
      <c r="U382" s="601" t="s">
        <v>3030</v>
      </c>
    </row>
    <row r="383" spans="1:21" ht="12.75" x14ac:dyDescent="0.2">
      <c r="A383" s="591" t="s">
        <v>72</v>
      </c>
      <c r="B383" s="591" t="s">
        <v>754</v>
      </c>
      <c r="C383" s="592" t="s">
        <v>587</v>
      </c>
      <c r="D383" s="592" t="s">
        <v>303</v>
      </c>
      <c r="E383" s="592" t="s">
        <v>148</v>
      </c>
      <c r="F383" s="592" t="s">
        <v>524</v>
      </c>
      <c r="G383" s="591" t="s">
        <v>2006</v>
      </c>
      <c r="H383" s="591" t="s">
        <v>528</v>
      </c>
      <c r="I383" s="592" t="s">
        <v>332</v>
      </c>
      <c r="J383" s="593" t="s">
        <v>381</v>
      </c>
      <c r="K383" s="594">
        <v>0.10526315789473684</v>
      </c>
      <c r="L383" s="592" t="s">
        <v>2051</v>
      </c>
      <c r="M383" s="595">
        <v>2021</v>
      </c>
      <c r="N383" s="596">
        <v>34</v>
      </c>
      <c r="O383" s="603">
        <v>8.8235294117647065E-2</v>
      </c>
      <c r="P383" s="598">
        <f t="shared" si="20"/>
        <v>3</v>
      </c>
      <c r="Q383" s="596">
        <v>2</v>
      </c>
      <c r="R383" s="599">
        <f t="shared" si="21"/>
        <v>0.66666666666666663</v>
      </c>
      <c r="S383" s="599">
        <f t="shared" si="22"/>
        <v>5.8823529411764705E-2</v>
      </c>
      <c r="T383" s="600">
        <f t="shared" si="23"/>
        <v>0.83823529411764719</v>
      </c>
      <c r="U383" s="601" t="s">
        <v>3030</v>
      </c>
    </row>
    <row r="384" spans="1:21" ht="12.75" x14ac:dyDescent="0.2">
      <c r="A384" s="591" t="s">
        <v>72</v>
      </c>
      <c r="B384" s="591" t="s">
        <v>754</v>
      </c>
      <c r="C384" s="592" t="s">
        <v>587</v>
      </c>
      <c r="D384" s="592" t="s">
        <v>297</v>
      </c>
      <c r="E384" s="592" t="s">
        <v>148</v>
      </c>
      <c r="F384" s="592" t="s">
        <v>524</v>
      </c>
      <c r="G384" s="591" t="s">
        <v>2006</v>
      </c>
      <c r="H384" s="591" t="s">
        <v>528</v>
      </c>
      <c r="I384" s="592" t="s">
        <v>332</v>
      </c>
      <c r="J384" s="593" t="s">
        <v>381</v>
      </c>
      <c r="K384" s="594">
        <v>0.18055555555555555</v>
      </c>
      <c r="L384" s="592" t="s">
        <v>2051</v>
      </c>
      <c r="M384" s="595">
        <v>2021</v>
      </c>
      <c r="N384" s="596">
        <v>77</v>
      </c>
      <c r="O384" s="603">
        <v>0.19480519480519484</v>
      </c>
      <c r="P384" s="598">
        <f t="shared" si="20"/>
        <v>15</v>
      </c>
      <c r="Q384" s="596">
        <v>13</v>
      </c>
      <c r="R384" s="599">
        <f t="shared" si="21"/>
        <v>0.8666666666666667</v>
      </c>
      <c r="S384" s="599">
        <f t="shared" si="22"/>
        <v>0.16883116883116883</v>
      </c>
      <c r="T384" s="600">
        <f t="shared" si="23"/>
        <v>1.0789210789210792</v>
      </c>
      <c r="U384" s="601" t="s">
        <v>3030</v>
      </c>
    </row>
    <row r="385" spans="1:21" ht="12.75" x14ac:dyDescent="0.2">
      <c r="A385" s="591" t="s">
        <v>72</v>
      </c>
      <c r="B385" s="591" t="s">
        <v>754</v>
      </c>
      <c r="C385" s="592" t="s">
        <v>587</v>
      </c>
      <c r="D385" s="592" t="s">
        <v>305</v>
      </c>
      <c r="E385" s="592" t="s">
        <v>148</v>
      </c>
      <c r="F385" s="592" t="s">
        <v>524</v>
      </c>
      <c r="G385" s="591" t="s">
        <v>2009</v>
      </c>
      <c r="H385" s="591" t="s">
        <v>528</v>
      </c>
      <c r="I385" s="592" t="s">
        <v>332</v>
      </c>
      <c r="J385" s="593" t="s">
        <v>381</v>
      </c>
      <c r="K385" s="594">
        <v>0.25</v>
      </c>
      <c r="L385" s="592" t="s">
        <v>2051</v>
      </c>
      <c r="M385" s="595">
        <v>2021</v>
      </c>
      <c r="N385" s="596">
        <v>21</v>
      </c>
      <c r="O385" s="603">
        <v>0.2857142857142857</v>
      </c>
      <c r="P385" s="598">
        <f t="shared" si="20"/>
        <v>6</v>
      </c>
      <c r="Q385" s="596">
        <v>6</v>
      </c>
      <c r="R385" s="599">
        <f t="shared" si="21"/>
        <v>1</v>
      </c>
      <c r="S385" s="599">
        <f t="shared" si="22"/>
        <v>0.2857142857142857</v>
      </c>
      <c r="T385" s="600">
        <f t="shared" si="23"/>
        <v>1.1428571428571428</v>
      </c>
      <c r="U385" s="601" t="s">
        <v>3030</v>
      </c>
    </row>
    <row r="386" spans="1:21" ht="12.75" x14ac:dyDescent="0.2">
      <c r="A386" s="591" t="s">
        <v>72</v>
      </c>
      <c r="B386" s="591" t="s">
        <v>754</v>
      </c>
      <c r="C386" s="592" t="s">
        <v>587</v>
      </c>
      <c r="D386" s="592" t="s">
        <v>297</v>
      </c>
      <c r="E386" s="592" t="s">
        <v>148</v>
      </c>
      <c r="F386" s="592" t="s">
        <v>524</v>
      </c>
      <c r="G386" s="591" t="s">
        <v>2027</v>
      </c>
      <c r="H386" s="591" t="s">
        <v>528</v>
      </c>
      <c r="I386" s="592" t="s">
        <v>332</v>
      </c>
      <c r="J386" s="593" t="s">
        <v>381</v>
      </c>
      <c r="K386" s="594">
        <v>0.29032258064516131</v>
      </c>
      <c r="L386" s="592" t="s">
        <v>2051</v>
      </c>
      <c r="M386" s="595">
        <v>2021</v>
      </c>
      <c r="N386" s="596">
        <v>32</v>
      </c>
      <c r="O386" s="603">
        <v>0.3125</v>
      </c>
      <c r="P386" s="598">
        <f t="shared" si="20"/>
        <v>10</v>
      </c>
      <c r="Q386" s="596">
        <v>9</v>
      </c>
      <c r="R386" s="599">
        <f t="shared" si="21"/>
        <v>0.9</v>
      </c>
      <c r="S386" s="599">
        <f t="shared" si="22"/>
        <v>0.28125</v>
      </c>
      <c r="T386" s="600">
        <f t="shared" si="23"/>
        <v>1.0763888888888888</v>
      </c>
      <c r="U386" s="601" t="s">
        <v>3030</v>
      </c>
    </row>
    <row r="387" spans="1:21" ht="12.75" x14ac:dyDescent="0.2">
      <c r="A387" s="591" t="s">
        <v>72</v>
      </c>
      <c r="B387" s="591" t="s">
        <v>754</v>
      </c>
      <c r="C387" s="592" t="s">
        <v>587</v>
      </c>
      <c r="D387" s="592" t="s">
        <v>297</v>
      </c>
      <c r="E387" s="592" t="s">
        <v>148</v>
      </c>
      <c r="F387" s="592" t="s">
        <v>524</v>
      </c>
      <c r="G387" s="591" t="s">
        <v>2028</v>
      </c>
      <c r="H387" s="591" t="s">
        <v>528</v>
      </c>
      <c r="I387" s="592" t="s">
        <v>332</v>
      </c>
      <c r="J387" s="593" t="s">
        <v>381</v>
      </c>
      <c r="K387" s="594">
        <v>0.29629629629629628</v>
      </c>
      <c r="L387" s="592" t="s">
        <v>2051</v>
      </c>
      <c r="M387" s="595">
        <v>2021</v>
      </c>
      <c r="N387" s="596">
        <v>24</v>
      </c>
      <c r="O387" s="603">
        <v>0.45833333333333326</v>
      </c>
      <c r="P387" s="598">
        <f t="shared" ref="P387:P450" si="24">ROUNDUP(N387*O387,0)</f>
        <v>11</v>
      </c>
      <c r="Q387" s="596">
        <v>8</v>
      </c>
      <c r="R387" s="599">
        <f t="shared" ref="R387:R450" si="25">Q387/P387</f>
        <v>0.72727272727272729</v>
      </c>
      <c r="S387" s="599">
        <f t="shared" ref="S387:S450" si="26">Q387/N387</f>
        <v>0.33333333333333331</v>
      </c>
      <c r="T387" s="600">
        <f t="shared" ref="T387:T450" si="27">O387/K387</f>
        <v>1.5468749999999998</v>
      </c>
      <c r="U387" s="601" t="s">
        <v>3030</v>
      </c>
    </row>
    <row r="388" spans="1:21" ht="12.75" x14ac:dyDescent="0.2">
      <c r="A388" s="591" t="s">
        <v>72</v>
      </c>
      <c r="B388" s="591" t="s">
        <v>754</v>
      </c>
      <c r="C388" s="592" t="s">
        <v>587</v>
      </c>
      <c r="D388" s="592" t="s">
        <v>303</v>
      </c>
      <c r="E388" s="592" t="s">
        <v>148</v>
      </c>
      <c r="F388" s="592" t="s">
        <v>524</v>
      </c>
      <c r="G388" s="591" t="s">
        <v>2007</v>
      </c>
      <c r="H388" s="591" t="s">
        <v>528</v>
      </c>
      <c r="I388" s="592" t="s">
        <v>332</v>
      </c>
      <c r="J388" s="593" t="s">
        <v>381</v>
      </c>
      <c r="K388" s="594">
        <v>0.48</v>
      </c>
      <c r="L388" s="592" t="s">
        <v>2051</v>
      </c>
      <c r="M388" s="595">
        <v>2021</v>
      </c>
      <c r="N388" s="596">
        <v>22</v>
      </c>
      <c r="O388" s="603">
        <v>0.45454545454545453</v>
      </c>
      <c r="P388" s="598">
        <f t="shared" si="24"/>
        <v>10</v>
      </c>
      <c r="Q388" s="596">
        <v>8</v>
      </c>
      <c r="R388" s="599">
        <f t="shared" si="25"/>
        <v>0.8</v>
      </c>
      <c r="S388" s="599">
        <f t="shared" si="26"/>
        <v>0.36363636363636365</v>
      </c>
      <c r="T388" s="600">
        <f t="shared" si="27"/>
        <v>0.94696969696969702</v>
      </c>
      <c r="U388" s="601" t="s">
        <v>3030</v>
      </c>
    </row>
    <row r="389" spans="1:21" ht="12.75" x14ac:dyDescent="0.2">
      <c r="A389" s="591" t="s">
        <v>72</v>
      </c>
      <c r="B389" s="591" t="s">
        <v>754</v>
      </c>
      <c r="C389" s="592" t="s">
        <v>587</v>
      </c>
      <c r="D389" s="592" t="s">
        <v>297</v>
      </c>
      <c r="E389" s="592" t="s">
        <v>148</v>
      </c>
      <c r="F389" s="592" t="s">
        <v>524</v>
      </c>
      <c r="G389" s="591" t="s">
        <v>2007</v>
      </c>
      <c r="H389" s="591" t="s">
        <v>528</v>
      </c>
      <c r="I389" s="592" t="s">
        <v>332</v>
      </c>
      <c r="J389" s="593" t="s">
        <v>381</v>
      </c>
      <c r="K389" s="594">
        <v>0.58064516129032262</v>
      </c>
      <c r="L389" s="592" t="s">
        <v>2266</v>
      </c>
      <c r="M389" s="595">
        <v>2021</v>
      </c>
      <c r="N389" s="596">
        <v>30</v>
      </c>
      <c r="O389" s="603">
        <v>0.53333333333333333</v>
      </c>
      <c r="P389" s="598">
        <f t="shared" si="24"/>
        <v>16</v>
      </c>
      <c r="Q389" s="596">
        <v>12</v>
      </c>
      <c r="R389" s="599">
        <f t="shared" si="25"/>
        <v>0.75</v>
      </c>
      <c r="S389" s="599">
        <f t="shared" si="26"/>
        <v>0.4</v>
      </c>
      <c r="T389" s="600">
        <f t="shared" si="27"/>
        <v>0.9185185185185184</v>
      </c>
      <c r="U389" s="601" t="s">
        <v>3031</v>
      </c>
    </row>
    <row r="390" spans="1:21" ht="12.75" x14ac:dyDescent="0.2">
      <c r="A390" s="591" t="s">
        <v>72</v>
      </c>
      <c r="B390" s="591" t="s">
        <v>754</v>
      </c>
      <c r="C390" s="592" t="s">
        <v>587</v>
      </c>
      <c r="D390" s="592" t="s">
        <v>297</v>
      </c>
      <c r="E390" s="592" t="s">
        <v>148</v>
      </c>
      <c r="F390" s="592" t="s">
        <v>524</v>
      </c>
      <c r="G390" s="591" t="s">
        <v>2029</v>
      </c>
      <c r="H390" s="591" t="s">
        <v>528</v>
      </c>
      <c r="I390" s="592" t="s">
        <v>332</v>
      </c>
      <c r="J390" s="593" t="s">
        <v>381</v>
      </c>
      <c r="K390" s="594">
        <v>0.71186440677966101</v>
      </c>
      <c r="L390" s="592" t="s">
        <v>2051</v>
      </c>
      <c r="M390" s="595">
        <v>2021</v>
      </c>
      <c r="N390" s="596">
        <v>59</v>
      </c>
      <c r="O390" s="603">
        <v>0.55932203389830504</v>
      </c>
      <c r="P390" s="598">
        <f t="shared" si="24"/>
        <v>33</v>
      </c>
      <c r="Q390" s="596">
        <v>33</v>
      </c>
      <c r="R390" s="599">
        <f t="shared" si="25"/>
        <v>1</v>
      </c>
      <c r="S390" s="599">
        <f t="shared" si="26"/>
        <v>0.55932203389830504</v>
      </c>
      <c r="T390" s="600">
        <f t="shared" si="27"/>
        <v>0.7857142857142857</v>
      </c>
      <c r="U390" s="601" t="s">
        <v>3030</v>
      </c>
    </row>
    <row r="391" spans="1:21" ht="12.75" x14ac:dyDescent="0.2">
      <c r="A391" s="591" t="s">
        <v>72</v>
      </c>
      <c r="B391" s="591" t="s">
        <v>754</v>
      </c>
      <c r="C391" s="592" t="s">
        <v>587</v>
      </c>
      <c r="D391" s="592" t="s">
        <v>297</v>
      </c>
      <c r="E391" s="592" t="s">
        <v>148</v>
      </c>
      <c r="F391" s="592" t="s">
        <v>524</v>
      </c>
      <c r="G391" s="591" t="s">
        <v>2030</v>
      </c>
      <c r="H391" s="591" t="s">
        <v>528</v>
      </c>
      <c r="I391" s="592" t="s">
        <v>332</v>
      </c>
      <c r="J391" s="593" t="s">
        <v>381</v>
      </c>
      <c r="K391" s="594">
        <v>0.14285714285714285</v>
      </c>
      <c r="L391" s="592" t="s">
        <v>2051</v>
      </c>
      <c r="M391" s="595">
        <v>2021</v>
      </c>
      <c r="N391" s="596">
        <v>46</v>
      </c>
      <c r="O391" s="603">
        <v>0.15217391304347827</v>
      </c>
      <c r="P391" s="598">
        <f t="shared" si="24"/>
        <v>7</v>
      </c>
      <c r="Q391" s="596">
        <v>6</v>
      </c>
      <c r="R391" s="599">
        <f t="shared" si="25"/>
        <v>0.8571428571428571</v>
      </c>
      <c r="S391" s="599">
        <f t="shared" si="26"/>
        <v>0.13043478260869565</v>
      </c>
      <c r="T391" s="600">
        <f t="shared" si="27"/>
        <v>1.0652173913043479</v>
      </c>
      <c r="U391" s="601" t="s">
        <v>3030</v>
      </c>
    </row>
    <row r="392" spans="1:21" ht="12.75" x14ac:dyDescent="0.2">
      <c r="A392" s="591" t="s">
        <v>72</v>
      </c>
      <c r="B392" s="591" t="s">
        <v>754</v>
      </c>
      <c r="C392" s="592" t="s">
        <v>587</v>
      </c>
      <c r="D392" s="592" t="s">
        <v>303</v>
      </c>
      <c r="E392" s="592" t="s">
        <v>148</v>
      </c>
      <c r="F392" s="592" t="s">
        <v>524</v>
      </c>
      <c r="G392" s="591" t="s">
        <v>2008</v>
      </c>
      <c r="H392" s="591" t="s">
        <v>528</v>
      </c>
      <c r="I392" s="592" t="s">
        <v>332</v>
      </c>
      <c r="J392" s="593" t="s">
        <v>381</v>
      </c>
      <c r="K392" s="594">
        <v>0.23076923076923078</v>
      </c>
      <c r="L392" s="592" t="s">
        <v>2051</v>
      </c>
      <c r="M392" s="595">
        <v>2021</v>
      </c>
      <c r="N392" s="596">
        <v>13</v>
      </c>
      <c r="O392" s="603">
        <v>0.23076923076923075</v>
      </c>
      <c r="P392" s="598">
        <f t="shared" si="24"/>
        <v>3</v>
      </c>
      <c r="Q392" s="596">
        <v>3</v>
      </c>
      <c r="R392" s="599">
        <f t="shared" si="25"/>
        <v>1</v>
      </c>
      <c r="S392" s="599">
        <f t="shared" si="26"/>
        <v>0.23076923076923078</v>
      </c>
      <c r="T392" s="600">
        <f t="shared" si="27"/>
        <v>0.99999999999999989</v>
      </c>
      <c r="U392" s="606" t="s">
        <v>2051</v>
      </c>
    </row>
    <row r="393" spans="1:21" ht="12.75" x14ac:dyDescent="0.2">
      <c r="A393" s="591" t="s">
        <v>72</v>
      </c>
      <c r="B393" s="591" t="s">
        <v>754</v>
      </c>
      <c r="C393" s="592" t="s">
        <v>587</v>
      </c>
      <c r="D393" s="592" t="s">
        <v>297</v>
      </c>
      <c r="E393" s="592" t="s">
        <v>148</v>
      </c>
      <c r="F393" s="592" t="s">
        <v>524</v>
      </c>
      <c r="G393" s="591" t="s">
        <v>2031</v>
      </c>
      <c r="H393" s="591" t="s">
        <v>528</v>
      </c>
      <c r="I393" s="592" t="s">
        <v>332</v>
      </c>
      <c r="J393" s="593" t="s">
        <v>381</v>
      </c>
      <c r="K393" s="594">
        <v>0.18181818181818182</v>
      </c>
      <c r="L393" s="592" t="s">
        <v>2051</v>
      </c>
      <c r="M393" s="595">
        <v>2021</v>
      </c>
      <c r="N393" s="596">
        <v>42</v>
      </c>
      <c r="O393" s="603">
        <v>0.14285714285714285</v>
      </c>
      <c r="P393" s="598">
        <f t="shared" si="24"/>
        <v>6</v>
      </c>
      <c r="Q393" s="596">
        <v>5</v>
      </c>
      <c r="R393" s="599">
        <f t="shared" si="25"/>
        <v>0.83333333333333337</v>
      </c>
      <c r="S393" s="599">
        <f t="shared" si="26"/>
        <v>0.11904761904761904</v>
      </c>
      <c r="T393" s="600">
        <f t="shared" si="27"/>
        <v>0.7857142857142857</v>
      </c>
      <c r="U393" s="601" t="s">
        <v>3030</v>
      </c>
    </row>
    <row r="394" spans="1:21" ht="12.75" x14ac:dyDescent="0.2">
      <c r="A394" s="591" t="s">
        <v>72</v>
      </c>
      <c r="B394" s="591" t="s">
        <v>754</v>
      </c>
      <c r="C394" s="592" t="s">
        <v>588</v>
      </c>
      <c r="D394" s="592" t="s">
        <v>297</v>
      </c>
      <c r="E394" s="592" t="s">
        <v>148</v>
      </c>
      <c r="F394" s="592" t="s">
        <v>524</v>
      </c>
      <c r="G394" s="591" t="s">
        <v>2036</v>
      </c>
      <c r="H394" s="591" t="s">
        <v>528</v>
      </c>
      <c r="I394" s="592" t="s">
        <v>332</v>
      </c>
      <c r="J394" s="593" t="s">
        <v>381</v>
      </c>
      <c r="K394" s="594">
        <v>0.11971830985915492</v>
      </c>
      <c r="L394" s="592"/>
      <c r="M394" s="595">
        <v>2021</v>
      </c>
      <c r="N394" s="596">
        <v>140</v>
      </c>
      <c r="O394" s="603">
        <v>0.12142857142857143</v>
      </c>
      <c r="P394" s="598">
        <f t="shared" si="24"/>
        <v>17</v>
      </c>
      <c r="Q394" s="596">
        <v>16</v>
      </c>
      <c r="R394" s="599">
        <f t="shared" si="25"/>
        <v>0.94117647058823528</v>
      </c>
      <c r="S394" s="599">
        <f t="shared" si="26"/>
        <v>0.11428571428571428</v>
      </c>
      <c r="T394" s="600">
        <f t="shared" si="27"/>
        <v>1.0142857142857142</v>
      </c>
      <c r="U394" s="606"/>
    </row>
    <row r="395" spans="1:21" ht="12.75" x14ac:dyDescent="0.2">
      <c r="A395" s="591" t="s">
        <v>72</v>
      </c>
      <c r="B395" s="591" t="s">
        <v>754</v>
      </c>
      <c r="C395" s="592" t="s">
        <v>588</v>
      </c>
      <c r="D395" s="592" t="s">
        <v>297</v>
      </c>
      <c r="E395" s="592" t="s">
        <v>148</v>
      </c>
      <c r="F395" s="592" t="s">
        <v>524</v>
      </c>
      <c r="G395" s="591" t="s">
        <v>2011</v>
      </c>
      <c r="H395" s="591" t="s">
        <v>528</v>
      </c>
      <c r="I395" s="592" t="s">
        <v>332</v>
      </c>
      <c r="J395" s="593" t="s">
        <v>381</v>
      </c>
      <c r="K395" s="594">
        <v>0.23875432525951557</v>
      </c>
      <c r="L395" s="592" t="s">
        <v>2051</v>
      </c>
      <c r="M395" s="595">
        <v>2021</v>
      </c>
      <c r="N395" s="596">
        <v>287</v>
      </c>
      <c r="O395" s="603">
        <v>0.23693379790940766</v>
      </c>
      <c r="P395" s="598">
        <f t="shared" si="24"/>
        <v>68</v>
      </c>
      <c r="Q395" s="596">
        <v>57</v>
      </c>
      <c r="R395" s="599">
        <f t="shared" si="25"/>
        <v>0.83823529411764708</v>
      </c>
      <c r="S395" s="599">
        <f t="shared" si="26"/>
        <v>0.19860627177700349</v>
      </c>
      <c r="T395" s="600">
        <f t="shared" si="27"/>
        <v>0.99237489269302637</v>
      </c>
      <c r="U395" s="601"/>
    </row>
    <row r="396" spans="1:21" ht="12.75" x14ac:dyDescent="0.2">
      <c r="A396" s="591" t="s">
        <v>72</v>
      </c>
      <c r="B396" s="591" t="s">
        <v>754</v>
      </c>
      <c r="C396" s="592" t="s">
        <v>588</v>
      </c>
      <c r="D396" s="592" t="s">
        <v>297</v>
      </c>
      <c r="E396" s="592" t="s">
        <v>148</v>
      </c>
      <c r="F396" s="592" t="s">
        <v>524</v>
      </c>
      <c r="G396" s="591" t="s">
        <v>2012</v>
      </c>
      <c r="H396" s="591" t="s">
        <v>528</v>
      </c>
      <c r="I396" s="592" t="s">
        <v>332</v>
      </c>
      <c r="J396" s="593" t="s">
        <v>381</v>
      </c>
      <c r="K396" s="594">
        <v>0.23577235772357724</v>
      </c>
      <c r="L396" s="592" t="s">
        <v>2051</v>
      </c>
      <c r="M396" s="595">
        <v>2021</v>
      </c>
      <c r="N396" s="596">
        <v>125</v>
      </c>
      <c r="O396" s="603">
        <v>0.23200000000000004</v>
      </c>
      <c r="P396" s="598">
        <f t="shared" si="24"/>
        <v>29</v>
      </c>
      <c r="Q396" s="596">
        <v>26</v>
      </c>
      <c r="R396" s="599">
        <f t="shared" si="25"/>
        <v>0.89655172413793105</v>
      </c>
      <c r="S396" s="599">
        <f t="shared" si="26"/>
        <v>0.20799999999999999</v>
      </c>
      <c r="T396" s="600">
        <f t="shared" si="27"/>
        <v>0.9840000000000001</v>
      </c>
      <c r="U396" s="601"/>
    </row>
    <row r="397" spans="1:21" ht="12.75" x14ac:dyDescent="0.2">
      <c r="A397" s="591" t="s">
        <v>72</v>
      </c>
      <c r="B397" s="591" t="s">
        <v>754</v>
      </c>
      <c r="C397" s="592" t="s">
        <v>588</v>
      </c>
      <c r="D397" s="592" t="s">
        <v>297</v>
      </c>
      <c r="E397" s="592" t="s">
        <v>148</v>
      </c>
      <c r="F397" s="592" t="s">
        <v>524</v>
      </c>
      <c r="G397" s="591" t="s">
        <v>2037</v>
      </c>
      <c r="H397" s="591" t="s">
        <v>528</v>
      </c>
      <c r="I397" s="592" t="s">
        <v>332</v>
      </c>
      <c r="J397" s="593" t="s">
        <v>381</v>
      </c>
      <c r="K397" s="594">
        <v>0.21428571428571427</v>
      </c>
      <c r="L397" s="592" t="s">
        <v>2051</v>
      </c>
      <c r="M397" s="595">
        <v>2021</v>
      </c>
      <c r="N397" s="596">
        <v>14</v>
      </c>
      <c r="O397" s="603">
        <v>0.21428571428571427</v>
      </c>
      <c r="P397" s="598">
        <f t="shared" si="24"/>
        <v>3</v>
      </c>
      <c r="Q397" s="596">
        <v>2</v>
      </c>
      <c r="R397" s="599">
        <f t="shared" si="25"/>
        <v>0.66666666666666663</v>
      </c>
      <c r="S397" s="599">
        <f t="shared" si="26"/>
        <v>0.14285714285714285</v>
      </c>
      <c r="T397" s="600">
        <f t="shared" si="27"/>
        <v>1</v>
      </c>
      <c r="U397" s="601"/>
    </row>
    <row r="398" spans="1:21" ht="12.75" x14ac:dyDescent="0.2">
      <c r="A398" s="591" t="s">
        <v>72</v>
      </c>
      <c r="B398" s="591" t="s">
        <v>754</v>
      </c>
      <c r="C398" s="592" t="s">
        <v>588</v>
      </c>
      <c r="D398" s="592" t="s">
        <v>297</v>
      </c>
      <c r="E398" s="592" t="s">
        <v>148</v>
      </c>
      <c r="F398" s="592" t="s">
        <v>524</v>
      </c>
      <c r="G398" s="591" t="s">
        <v>2038</v>
      </c>
      <c r="H398" s="591" t="s">
        <v>528</v>
      </c>
      <c r="I398" s="592" t="s">
        <v>332</v>
      </c>
      <c r="J398" s="593" t="s">
        <v>381</v>
      </c>
      <c r="K398" s="594">
        <v>9.6774193548387094E-2</v>
      </c>
      <c r="L398" s="592" t="s">
        <v>2051</v>
      </c>
      <c r="M398" s="595">
        <v>2021</v>
      </c>
      <c r="N398" s="596">
        <v>33</v>
      </c>
      <c r="O398" s="603">
        <v>0.12121212121212122</v>
      </c>
      <c r="P398" s="598">
        <f t="shared" si="24"/>
        <v>4</v>
      </c>
      <c r="Q398" s="596">
        <v>4</v>
      </c>
      <c r="R398" s="599">
        <f t="shared" si="25"/>
        <v>1</v>
      </c>
      <c r="S398" s="599">
        <f t="shared" si="26"/>
        <v>0.12121212121212122</v>
      </c>
      <c r="T398" s="600">
        <f t="shared" si="27"/>
        <v>1.2525252525252526</v>
      </c>
      <c r="U398" s="601"/>
    </row>
    <row r="399" spans="1:21" ht="12.75" x14ac:dyDescent="0.2">
      <c r="A399" s="591" t="s">
        <v>72</v>
      </c>
      <c r="B399" s="591" t="s">
        <v>754</v>
      </c>
      <c r="C399" s="592" t="s">
        <v>588</v>
      </c>
      <c r="D399" s="592" t="s">
        <v>297</v>
      </c>
      <c r="E399" s="592" t="s">
        <v>148</v>
      </c>
      <c r="F399" s="592" t="s">
        <v>524</v>
      </c>
      <c r="G399" s="591" t="s">
        <v>2018</v>
      </c>
      <c r="H399" s="591" t="s">
        <v>528</v>
      </c>
      <c r="I399" s="592" t="s">
        <v>332</v>
      </c>
      <c r="J399" s="593" t="s">
        <v>381</v>
      </c>
      <c r="K399" s="594">
        <v>6.25E-2</v>
      </c>
      <c r="L399" s="592" t="s">
        <v>2051</v>
      </c>
      <c r="M399" s="595">
        <v>2021</v>
      </c>
      <c r="N399" s="596">
        <v>39</v>
      </c>
      <c r="O399" s="603">
        <v>7.6923076923076927E-2</v>
      </c>
      <c r="P399" s="598">
        <f t="shared" si="24"/>
        <v>3</v>
      </c>
      <c r="Q399" s="596">
        <v>2</v>
      </c>
      <c r="R399" s="599">
        <f t="shared" si="25"/>
        <v>0.66666666666666663</v>
      </c>
      <c r="S399" s="599">
        <f t="shared" si="26"/>
        <v>5.128205128205128E-2</v>
      </c>
      <c r="T399" s="600">
        <f t="shared" si="27"/>
        <v>1.2307692307692308</v>
      </c>
      <c r="U399" s="606"/>
    </row>
    <row r="400" spans="1:21" ht="12.75" x14ac:dyDescent="0.2">
      <c r="A400" s="591" t="s">
        <v>72</v>
      </c>
      <c r="B400" s="591" t="s">
        <v>754</v>
      </c>
      <c r="C400" s="592" t="s">
        <v>588</v>
      </c>
      <c r="D400" s="592" t="s">
        <v>297</v>
      </c>
      <c r="E400" s="592" t="s">
        <v>148</v>
      </c>
      <c r="F400" s="592" t="s">
        <v>524</v>
      </c>
      <c r="G400" s="591" t="s">
        <v>2039</v>
      </c>
      <c r="H400" s="591" t="s">
        <v>528</v>
      </c>
      <c r="I400" s="592" t="s">
        <v>332</v>
      </c>
      <c r="J400" s="593" t="s">
        <v>381</v>
      </c>
      <c r="K400" s="594">
        <v>5.0847457627118647E-2</v>
      </c>
      <c r="L400" s="592" t="s">
        <v>2051</v>
      </c>
      <c r="M400" s="595">
        <v>2021</v>
      </c>
      <c r="N400" s="596">
        <v>53</v>
      </c>
      <c r="O400" s="603">
        <v>0.11320754716981134</v>
      </c>
      <c r="P400" s="598">
        <f t="shared" si="24"/>
        <v>6</v>
      </c>
      <c r="Q400" s="596">
        <v>4</v>
      </c>
      <c r="R400" s="599">
        <f t="shared" si="25"/>
        <v>0.66666666666666663</v>
      </c>
      <c r="S400" s="599">
        <f t="shared" si="26"/>
        <v>7.5471698113207544E-2</v>
      </c>
      <c r="T400" s="600">
        <f t="shared" si="27"/>
        <v>2.226415094339623</v>
      </c>
      <c r="U400" s="601"/>
    </row>
    <row r="401" spans="1:21" ht="12.75" x14ac:dyDescent="0.2">
      <c r="A401" s="591" t="s">
        <v>72</v>
      </c>
      <c r="B401" s="591" t="s">
        <v>754</v>
      </c>
      <c r="C401" s="592" t="s">
        <v>588</v>
      </c>
      <c r="D401" s="592" t="s">
        <v>297</v>
      </c>
      <c r="E401" s="592" t="s">
        <v>148</v>
      </c>
      <c r="F401" s="592" t="s">
        <v>524</v>
      </c>
      <c r="G401" s="591" t="s">
        <v>2021</v>
      </c>
      <c r="H401" s="591" t="s">
        <v>528</v>
      </c>
      <c r="I401" s="592" t="s">
        <v>332</v>
      </c>
      <c r="J401" s="593" t="s">
        <v>381</v>
      </c>
      <c r="K401" s="594">
        <v>0.13235294117647059</v>
      </c>
      <c r="L401" s="592" t="s">
        <v>2051</v>
      </c>
      <c r="M401" s="595">
        <v>2021</v>
      </c>
      <c r="N401" s="596">
        <v>70</v>
      </c>
      <c r="O401" s="603">
        <v>0.12857142857142856</v>
      </c>
      <c r="P401" s="598">
        <f t="shared" si="24"/>
        <v>9</v>
      </c>
      <c r="Q401" s="596">
        <v>6</v>
      </c>
      <c r="R401" s="599">
        <f t="shared" si="25"/>
        <v>0.66666666666666663</v>
      </c>
      <c r="S401" s="599">
        <f t="shared" si="26"/>
        <v>8.5714285714285715E-2</v>
      </c>
      <c r="T401" s="600">
        <f t="shared" si="27"/>
        <v>0.97142857142857131</v>
      </c>
      <c r="U401" s="601"/>
    </row>
    <row r="402" spans="1:21" ht="12.75" x14ac:dyDescent="0.2">
      <c r="A402" s="591" t="s">
        <v>72</v>
      </c>
      <c r="B402" s="591" t="s">
        <v>754</v>
      </c>
      <c r="C402" s="592" t="s">
        <v>588</v>
      </c>
      <c r="D402" s="592" t="s">
        <v>297</v>
      </c>
      <c r="E402" s="592" t="s">
        <v>148</v>
      </c>
      <c r="F402" s="592" t="s">
        <v>524</v>
      </c>
      <c r="G402" s="591" t="s">
        <v>2040</v>
      </c>
      <c r="H402" s="591" t="s">
        <v>528</v>
      </c>
      <c r="I402" s="592" t="s">
        <v>332</v>
      </c>
      <c r="J402" s="593" t="s">
        <v>381</v>
      </c>
      <c r="K402" s="594">
        <v>0.17721518987341772</v>
      </c>
      <c r="L402" s="592" t="s">
        <v>2051</v>
      </c>
      <c r="M402" s="595">
        <v>2021</v>
      </c>
      <c r="N402" s="596">
        <v>77</v>
      </c>
      <c r="O402" s="603">
        <v>0.16883116883116883</v>
      </c>
      <c r="P402" s="598">
        <f t="shared" si="24"/>
        <v>13</v>
      </c>
      <c r="Q402" s="596">
        <v>8</v>
      </c>
      <c r="R402" s="599">
        <f t="shared" si="25"/>
        <v>0.61538461538461542</v>
      </c>
      <c r="S402" s="599">
        <f t="shared" si="26"/>
        <v>0.1038961038961039</v>
      </c>
      <c r="T402" s="600">
        <f t="shared" si="27"/>
        <v>0.95269016697588127</v>
      </c>
      <c r="U402" s="601"/>
    </row>
    <row r="403" spans="1:21" ht="12.75" x14ac:dyDescent="0.2">
      <c r="A403" s="591" t="s">
        <v>72</v>
      </c>
      <c r="B403" s="591" t="s">
        <v>754</v>
      </c>
      <c r="C403" s="592" t="s">
        <v>588</v>
      </c>
      <c r="D403" s="592" t="s">
        <v>297</v>
      </c>
      <c r="E403" s="592" t="s">
        <v>148</v>
      </c>
      <c r="F403" s="592" t="s">
        <v>524</v>
      </c>
      <c r="G403" s="591" t="s">
        <v>2023</v>
      </c>
      <c r="H403" s="591" t="s">
        <v>528</v>
      </c>
      <c r="I403" s="592" t="s">
        <v>332</v>
      </c>
      <c r="J403" s="593" t="s">
        <v>381</v>
      </c>
      <c r="K403" s="594">
        <v>0.70833333333333337</v>
      </c>
      <c r="L403" s="592" t="s">
        <v>2051</v>
      </c>
      <c r="M403" s="595">
        <v>2021</v>
      </c>
      <c r="N403" s="596">
        <v>24</v>
      </c>
      <c r="O403" s="603">
        <v>0.54166666666666663</v>
      </c>
      <c r="P403" s="598">
        <f t="shared" si="24"/>
        <v>13</v>
      </c>
      <c r="Q403" s="596">
        <v>11</v>
      </c>
      <c r="R403" s="599">
        <f t="shared" si="25"/>
        <v>0.84615384615384615</v>
      </c>
      <c r="S403" s="599">
        <f t="shared" si="26"/>
        <v>0.45833333333333331</v>
      </c>
      <c r="T403" s="600">
        <f t="shared" si="27"/>
        <v>0.76470588235294112</v>
      </c>
      <c r="U403" s="601"/>
    </row>
    <row r="404" spans="1:21" ht="12.75" x14ac:dyDescent="0.2">
      <c r="A404" s="591" t="s">
        <v>72</v>
      </c>
      <c r="B404" s="591" t="s">
        <v>754</v>
      </c>
      <c r="C404" s="592" t="s">
        <v>588</v>
      </c>
      <c r="D404" s="592" t="s">
        <v>297</v>
      </c>
      <c r="E404" s="592" t="s">
        <v>148</v>
      </c>
      <c r="F404" s="592" t="s">
        <v>524</v>
      </c>
      <c r="G404" s="591" t="s">
        <v>2041</v>
      </c>
      <c r="H404" s="591" t="s">
        <v>528</v>
      </c>
      <c r="I404" s="592" t="s">
        <v>332</v>
      </c>
      <c r="J404" s="593" t="s">
        <v>381</v>
      </c>
      <c r="K404" s="594">
        <v>0.17647058823529413</v>
      </c>
      <c r="L404" s="592" t="s">
        <v>2051</v>
      </c>
      <c r="M404" s="595">
        <v>2021</v>
      </c>
      <c r="N404" s="596">
        <v>17</v>
      </c>
      <c r="O404" s="603">
        <v>0.17647058823529413</v>
      </c>
      <c r="P404" s="598">
        <f t="shared" si="24"/>
        <v>3</v>
      </c>
      <c r="Q404" s="596">
        <v>2</v>
      </c>
      <c r="R404" s="599">
        <f t="shared" si="25"/>
        <v>0.66666666666666663</v>
      </c>
      <c r="S404" s="599">
        <f t="shared" si="26"/>
        <v>0.11764705882352941</v>
      </c>
      <c r="T404" s="600">
        <f t="shared" si="27"/>
        <v>1</v>
      </c>
      <c r="U404" s="606"/>
    </row>
    <row r="405" spans="1:21" ht="12.75" x14ac:dyDescent="0.2">
      <c r="A405" s="591" t="s">
        <v>72</v>
      </c>
      <c r="B405" s="591" t="s">
        <v>754</v>
      </c>
      <c r="C405" s="592" t="s">
        <v>588</v>
      </c>
      <c r="D405" s="592" t="s">
        <v>297</v>
      </c>
      <c r="E405" s="592" t="s">
        <v>148</v>
      </c>
      <c r="F405" s="592" t="s">
        <v>524</v>
      </c>
      <c r="G405" s="591" t="s">
        <v>2042</v>
      </c>
      <c r="H405" s="591" t="s">
        <v>528</v>
      </c>
      <c r="I405" s="592" t="s">
        <v>332</v>
      </c>
      <c r="J405" s="593" t="s">
        <v>381</v>
      </c>
      <c r="K405" s="594">
        <v>0.06</v>
      </c>
      <c r="L405" s="592" t="s">
        <v>2051</v>
      </c>
      <c r="M405" s="595">
        <v>2021</v>
      </c>
      <c r="N405" s="596">
        <v>94</v>
      </c>
      <c r="O405" s="603">
        <v>9.5744680851063843E-2</v>
      </c>
      <c r="P405" s="598">
        <f t="shared" si="24"/>
        <v>9</v>
      </c>
      <c r="Q405" s="596">
        <v>5</v>
      </c>
      <c r="R405" s="599">
        <f t="shared" si="25"/>
        <v>0.55555555555555558</v>
      </c>
      <c r="S405" s="599">
        <f t="shared" si="26"/>
        <v>5.3191489361702128E-2</v>
      </c>
      <c r="T405" s="600">
        <f t="shared" si="27"/>
        <v>1.595744680851064</v>
      </c>
      <c r="U405" s="601"/>
    </row>
    <row r="406" spans="1:21" ht="12.75" x14ac:dyDescent="0.2">
      <c r="A406" s="591" t="s">
        <v>72</v>
      </c>
      <c r="B406" s="591" t="s">
        <v>754</v>
      </c>
      <c r="C406" s="592" t="s">
        <v>588</v>
      </c>
      <c r="D406" s="592" t="s">
        <v>297</v>
      </c>
      <c r="E406" s="592" t="s">
        <v>148</v>
      </c>
      <c r="F406" s="592" t="s">
        <v>524</v>
      </c>
      <c r="G406" s="591" t="s">
        <v>2026</v>
      </c>
      <c r="H406" s="591" t="s">
        <v>528</v>
      </c>
      <c r="I406" s="592" t="s">
        <v>332</v>
      </c>
      <c r="J406" s="593" t="s">
        <v>381</v>
      </c>
      <c r="K406" s="594">
        <v>8.3333333333333329E-2</v>
      </c>
      <c r="L406" s="592" t="s">
        <v>2051</v>
      </c>
      <c r="M406" s="595">
        <v>2021</v>
      </c>
      <c r="N406" s="596">
        <v>43</v>
      </c>
      <c r="O406" s="603">
        <v>6.9767441860465115E-2</v>
      </c>
      <c r="P406" s="598">
        <f t="shared" si="24"/>
        <v>3</v>
      </c>
      <c r="Q406" s="596">
        <v>2</v>
      </c>
      <c r="R406" s="599">
        <f t="shared" si="25"/>
        <v>0.66666666666666663</v>
      </c>
      <c r="S406" s="599">
        <f t="shared" si="26"/>
        <v>4.6511627906976744E-2</v>
      </c>
      <c r="T406" s="600">
        <f t="shared" si="27"/>
        <v>0.83720930232558144</v>
      </c>
      <c r="U406" s="601"/>
    </row>
    <row r="407" spans="1:21" ht="12.75" x14ac:dyDescent="0.2">
      <c r="A407" s="591" t="s">
        <v>72</v>
      </c>
      <c r="B407" s="591" t="s">
        <v>754</v>
      </c>
      <c r="C407" s="592" t="s">
        <v>588</v>
      </c>
      <c r="D407" s="592" t="s">
        <v>297</v>
      </c>
      <c r="E407" s="592" t="s">
        <v>148</v>
      </c>
      <c r="F407" s="592" t="s">
        <v>524</v>
      </c>
      <c r="G407" s="591" t="s">
        <v>2043</v>
      </c>
      <c r="H407" s="591" t="s">
        <v>528</v>
      </c>
      <c r="I407" s="592" t="s">
        <v>332</v>
      </c>
      <c r="J407" s="593" t="s">
        <v>381</v>
      </c>
      <c r="K407" s="594">
        <v>4.9941927990708478E-2</v>
      </c>
      <c r="L407" s="592" t="s">
        <v>2051</v>
      </c>
      <c r="M407" s="595">
        <v>2021</v>
      </c>
      <c r="N407" s="596">
        <v>858</v>
      </c>
      <c r="O407" s="603">
        <v>9.5571095571095568E-2</v>
      </c>
      <c r="P407" s="598">
        <f t="shared" si="24"/>
        <v>82</v>
      </c>
      <c r="Q407" s="596">
        <v>58</v>
      </c>
      <c r="R407" s="599">
        <f t="shared" si="25"/>
        <v>0.70731707317073167</v>
      </c>
      <c r="S407" s="599">
        <f t="shared" si="26"/>
        <v>6.75990675990676E-2</v>
      </c>
      <c r="T407" s="600">
        <f t="shared" si="27"/>
        <v>1.9136444950398439</v>
      </c>
      <c r="U407" s="601"/>
    </row>
    <row r="408" spans="1:21" ht="12.75" x14ac:dyDescent="0.2">
      <c r="A408" s="591" t="s">
        <v>72</v>
      </c>
      <c r="B408" s="591" t="s">
        <v>754</v>
      </c>
      <c r="C408" s="592" t="s">
        <v>588</v>
      </c>
      <c r="D408" s="592" t="s">
        <v>297</v>
      </c>
      <c r="E408" s="592" t="s">
        <v>148</v>
      </c>
      <c r="F408" s="592" t="s">
        <v>524</v>
      </c>
      <c r="G408" s="591" t="s">
        <v>2009</v>
      </c>
      <c r="H408" s="591" t="s">
        <v>528</v>
      </c>
      <c r="I408" s="592" t="s">
        <v>332</v>
      </c>
      <c r="J408" s="593" t="s">
        <v>381</v>
      </c>
      <c r="K408" s="594">
        <v>0.2</v>
      </c>
      <c r="L408" s="592" t="s">
        <v>2051</v>
      </c>
      <c r="M408" s="595">
        <v>2021</v>
      </c>
      <c r="N408" s="596">
        <v>19</v>
      </c>
      <c r="O408" s="603">
        <v>0.21052631578947367</v>
      </c>
      <c r="P408" s="598">
        <f t="shared" si="24"/>
        <v>4</v>
      </c>
      <c r="Q408" s="596">
        <v>3</v>
      </c>
      <c r="R408" s="599">
        <f t="shared" si="25"/>
        <v>0.75</v>
      </c>
      <c r="S408" s="599">
        <f t="shared" si="26"/>
        <v>0.15789473684210525</v>
      </c>
      <c r="T408" s="600">
        <f t="shared" si="27"/>
        <v>1.0526315789473684</v>
      </c>
      <c r="U408" s="601"/>
    </row>
    <row r="409" spans="1:21" ht="12.75" x14ac:dyDescent="0.2">
      <c r="A409" s="591" t="s">
        <v>72</v>
      </c>
      <c r="B409" s="591" t="s">
        <v>754</v>
      </c>
      <c r="C409" s="592" t="s">
        <v>588</v>
      </c>
      <c r="D409" s="592" t="s">
        <v>297</v>
      </c>
      <c r="E409" s="592" t="s">
        <v>148</v>
      </c>
      <c r="F409" s="592" t="s">
        <v>524</v>
      </c>
      <c r="G409" s="591" t="s">
        <v>2044</v>
      </c>
      <c r="H409" s="591" t="s">
        <v>528</v>
      </c>
      <c r="I409" s="592" t="s">
        <v>332</v>
      </c>
      <c r="J409" s="593" t="s">
        <v>381</v>
      </c>
      <c r="K409" s="594">
        <v>6.1224489795918366E-2</v>
      </c>
      <c r="L409" s="592" t="s">
        <v>2051</v>
      </c>
      <c r="M409" s="595">
        <v>2021</v>
      </c>
      <c r="N409" s="596">
        <v>29</v>
      </c>
      <c r="O409" s="603">
        <v>0.24137931034482757</v>
      </c>
      <c r="P409" s="598">
        <f t="shared" si="24"/>
        <v>7</v>
      </c>
      <c r="Q409" s="596">
        <v>6</v>
      </c>
      <c r="R409" s="599">
        <f t="shared" si="25"/>
        <v>0.8571428571428571</v>
      </c>
      <c r="S409" s="599">
        <f t="shared" si="26"/>
        <v>0.20689655172413793</v>
      </c>
      <c r="T409" s="600">
        <f t="shared" si="27"/>
        <v>3.9425287356321839</v>
      </c>
      <c r="U409" s="601"/>
    </row>
    <row r="410" spans="1:21" ht="12.75" x14ac:dyDescent="0.2">
      <c r="A410" s="591" t="s">
        <v>72</v>
      </c>
      <c r="B410" s="591" t="s">
        <v>754</v>
      </c>
      <c r="C410" s="592" t="s">
        <v>588</v>
      </c>
      <c r="D410" s="592" t="s">
        <v>297</v>
      </c>
      <c r="E410" s="592" t="s">
        <v>148</v>
      </c>
      <c r="F410" s="592" t="s">
        <v>524</v>
      </c>
      <c r="G410" s="591" t="s">
        <v>2009</v>
      </c>
      <c r="H410" s="591" t="s">
        <v>528</v>
      </c>
      <c r="I410" s="592" t="s">
        <v>332</v>
      </c>
      <c r="J410" s="593" t="s">
        <v>381</v>
      </c>
      <c r="K410" s="594">
        <v>0.23333333333333334</v>
      </c>
      <c r="L410" s="592" t="s">
        <v>2266</v>
      </c>
      <c r="M410" s="595">
        <v>2021</v>
      </c>
      <c r="N410" s="596">
        <v>18</v>
      </c>
      <c r="O410" s="603">
        <v>0.27777777777777779</v>
      </c>
      <c r="P410" s="598">
        <f t="shared" si="24"/>
        <v>5</v>
      </c>
      <c r="Q410" s="596">
        <v>4</v>
      </c>
      <c r="R410" s="599">
        <f t="shared" si="25"/>
        <v>0.8</v>
      </c>
      <c r="S410" s="599">
        <f t="shared" si="26"/>
        <v>0.22222222222222221</v>
      </c>
      <c r="T410" s="600">
        <f t="shared" si="27"/>
        <v>1.1904761904761905</v>
      </c>
      <c r="U410" s="601"/>
    </row>
    <row r="411" spans="1:21" ht="12.75" x14ac:dyDescent="0.2">
      <c r="A411" s="591" t="s">
        <v>72</v>
      </c>
      <c r="B411" s="591" t="s">
        <v>754</v>
      </c>
      <c r="C411" s="592" t="s">
        <v>588</v>
      </c>
      <c r="D411" s="592" t="s">
        <v>297</v>
      </c>
      <c r="E411" s="592" t="s">
        <v>148</v>
      </c>
      <c r="F411" s="592" t="s">
        <v>524</v>
      </c>
      <c r="G411" s="591" t="s">
        <v>2057</v>
      </c>
      <c r="H411" s="591" t="s">
        <v>528</v>
      </c>
      <c r="I411" s="592" t="s">
        <v>332</v>
      </c>
      <c r="J411" s="593" t="s">
        <v>381</v>
      </c>
      <c r="K411" s="594">
        <v>0.3</v>
      </c>
      <c r="L411" s="592" t="s">
        <v>2266</v>
      </c>
      <c r="M411" s="595">
        <v>2021</v>
      </c>
      <c r="N411" s="596">
        <v>40</v>
      </c>
      <c r="O411" s="603">
        <v>0.1</v>
      </c>
      <c r="P411" s="598">
        <f t="shared" si="24"/>
        <v>4</v>
      </c>
      <c r="Q411" s="596">
        <v>3</v>
      </c>
      <c r="R411" s="599">
        <f t="shared" si="25"/>
        <v>0.75</v>
      </c>
      <c r="S411" s="599">
        <f t="shared" si="26"/>
        <v>7.4999999999999997E-2</v>
      </c>
      <c r="T411" s="600">
        <f t="shared" si="27"/>
        <v>0.33333333333333337</v>
      </c>
      <c r="U411" s="601"/>
    </row>
    <row r="412" spans="1:21" ht="12.75" x14ac:dyDescent="0.2">
      <c r="A412" s="591" t="s">
        <v>72</v>
      </c>
      <c r="B412" s="591" t="s">
        <v>754</v>
      </c>
      <c r="C412" s="592" t="s">
        <v>588</v>
      </c>
      <c r="D412" s="592" t="s">
        <v>297</v>
      </c>
      <c r="E412" s="592" t="s">
        <v>148</v>
      </c>
      <c r="F412" s="592" t="s">
        <v>524</v>
      </c>
      <c r="G412" s="591" t="s">
        <v>2045</v>
      </c>
      <c r="H412" s="591" t="s">
        <v>528</v>
      </c>
      <c r="I412" s="592" t="s">
        <v>332</v>
      </c>
      <c r="J412" s="593" t="s">
        <v>381</v>
      </c>
      <c r="K412" s="594">
        <v>0.72222222222222221</v>
      </c>
      <c r="L412" s="592" t="s">
        <v>2051</v>
      </c>
      <c r="M412" s="595">
        <v>2021</v>
      </c>
      <c r="N412" s="596">
        <v>18</v>
      </c>
      <c r="O412" s="603">
        <v>0.66666666666666652</v>
      </c>
      <c r="P412" s="598">
        <f t="shared" si="24"/>
        <v>12</v>
      </c>
      <c r="Q412" s="596">
        <v>9</v>
      </c>
      <c r="R412" s="599">
        <f t="shared" si="25"/>
        <v>0.75</v>
      </c>
      <c r="S412" s="599">
        <f t="shared" si="26"/>
        <v>0.5</v>
      </c>
      <c r="T412" s="600">
        <f t="shared" si="27"/>
        <v>0.92307692307692291</v>
      </c>
      <c r="U412" s="601"/>
    </row>
    <row r="413" spans="1:21" ht="12.75" x14ac:dyDescent="0.2">
      <c r="A413" s="591" t="s">
        <v>72</v>
      </c>
      <c r="B413" s="591" t="s">
        <v>754</v>
      </c>
      <c r="C413" s="592" t="s">
        <v>588</v>
      </c>
      <c r="D413" s="592" t="s">
        <v>297</v>
      </c>
      <c r="E413" s="592" t="s">
        <v>148</v>
      </c>
      <c r="F413" s="592" t="s">
        <v>524</v>
      </c>
      <c r="G413" s="591" t="s">
        <v>2046</v>
      </c>
      <c r="H413" s="591" t="s">
        <v>528</v>
      </c>
      <c r="I413" s="592" t="s">
        <v>332</v>
      </c>
      <c r="J413" s="593" t="s">
        <v>381</v>
      </c>
      <c r="K413" s="594">
        <v>0.2</v>
      </c>
      <c r="L413" s="592" t="s">
        <v>2051</v>
      </c>
      <c r="M413" s="595">
        <v>2021</v>
      </c>
      <c r="N413" s="596">
        <v>13</v>
      </c>
      <c r="O413" s="603">
        <v>0.23076923076923075</v>
      </c>
      <c r="P413" s="598">
        <f t="shared" si="24"/>
        <v>3</v>
      </c>
      <c r="Q413" s="596">
        <v>2</v>
      </c>
      <c r="R413" s="599">
        <f t="shared" si="25"/>
        <v>0.66666666666666663</v>
      </c>
      <c r="S413" s="599">
        <f t="shared" si="26"/>
        <v>0.15384615384615385</v>
      </c>
      <c r="T413" s="600">
        <f t="shared" si="27"/>
        <v>1.1538461538461537</v>
      </c>
      <c r="U413" s="601"/>
    </row>
    <row r="414" spans="1:21" ht="12.75" x14ac:dyDescent="0.2">
      <c r="A414" s="591" t="s">
        <v>72</v>
      </c>
      <c r="B414" s="591" t="s">
        <v>754</v>
      </c>
      <c r="C414" s="592" t="s">
        <v>583</v>
      </c>
      <c r="D414" s="592" t="s">
        <v>297</v>
      </c>
      <c r="E414" s="592" t="s">
        <v>148</v>
      </c>
      <c r="F414" s="592" t="s">
        <v>524</v>
      </c>
      <c r="G414" s="591" t="s">
        <v>2012</v>
      </c>
      <c r="H414" s="591" t="s">
        <v>528</v>
      </c>
      <c r="I414" s="592" t="s">
        <v>332</v>
      </c>
      <c r="J414" s="593" t="s">
        <v>381</v>
      </c>
      <c r="K414" s="594">
        <v>0.7142857142857143</v>
      </c>
      <c r="L414" s="592" t="s">
        <v>2051</v>
      </c>
      <c r="M414" s="595">
        <v>2021</v>
      </c>
      <c r="N414" s="596">
        <v>34</v>
      </c>
      <c r="O414" s="603">
        <v>0.55882352941176472</v>
      </c>
      <c r="P414" s="598">
        <f t="shared" si="24"/>
        <v>19</v>
      </c>
      <c r="Q414" s="596">
        <v>14</v>
      </c>
      <c r="R414" s="599">
        <f t="shared" si="25"/>
        <v>0.73684210526315785</v>
      </c>
      <c r="S414" s="599">
        <f t="shared" si="26"/>
        <v>0.41176470588235292</v>
      </c>
      <c r="T414" s="600">
        <f t="shared" si="27"/>
        <v>0.78235294117647058</v>
      </c>
      <c r="U414" s="601" t="s">
        <v>3030</v>
      </c>
    </row>
    <row r="415" spans="1:21" ht="12.75" x14ac:dyDescent="0.2">
      <c r="A415" s="591" t="s">
        <v>72</v>
      </c>
      <c r="B415" s="591" t="s">
        <v>754</v>
      </c>
      <c r="C415" s="592" t="s">
        <v>583</v>
      </c>
      <c r="D415" s="592" t="s">
        <v>297</v>
      </c>
      <c r="E415" s="592" t="s">
        <v>148</v>
      </c>
      <c r="F415" s="592" t="s">
        <v>524</v>
      </c>
      <c r="G415" s="591" t="s">
        <v>2013</v>
      </c>
      <c r="H415" s="591" t="s">
        <v>528</v>
      </c>
      <c r="I415" s="592" t="s">
        <v>332</v>
      </c>
      <c r="J415" s="593" t="s">
        <v>381</v>
      </c>
      <c r="K415" s="594">
        <v>0.70967741935483875</v>
      </c>
      <c r="L415" s="592" t="s">
        <v>2051</v>
      </c>
      <c r="M415" s="595">
        <v>2021</v>
      </c>
      <c r="N415" s="596">
        <v>31</v>
      </c>
      <c r="O415" s="603">
        <v>0.5161290322580645</v>
      </c>
      <c r="P415" s="598">
        <f t="shared" si="24"/>
        <v>16</v>
      </c>
      <c r="Q415" s="596">
        <v>12</v>
      </c>
      <c r="R415" s="599">
        <f t="shared" si="25"/>
        <v>0.75</v>
      </c>
      <c r="S415" s="599">
        <f t="shared" si="26"/>
        <v>0.38709677419354838</v>
      </c>
      <c r="T415" s="600">
        <f t="shared" si="27"/>
        <v>0.72727272727272718</v>
      </c>
      <c r="U415" s="601" t="s">
        <v>3030</v>
      </c>
    </row>
    <row r="416" spans="1:21" ht="12.75" x14ac:dyDescent="0.2">
      <c r="A416" s="591" t="s">
        <v>72</v>
      </c>
      <c r="B416" s="591" t="s">
        <v>754</v>
      </c>
      <c r="C416" s="592" t="s">
        <v>583</v>
      </c>
      <c r="D416" s="592" t="s">
        <v>297</v>
      </c>
      <c r="E416" s="592" t="s">
        <v>148</v>
      </c>
      <c r="F416" s="592" t="s">
        <v>524</v>
      </c>
      <c r="G416" s="591" t="s">
        <v>2049</v>
      </c>
      <c r="H416" s="591" t="s">
        <v>528</v>
      </c>
      <c r="I416" s="592" t="s">
        <v>332</v>
      </c>
      <c r="J416" s="593" t="s">
        <v>381</v>
      </c>
      <c r="K416" s="594">
        <v>0.70370370370370372</v>
      </c>
      <c r="L416" s="592" t="s">
        <v>2051</v>
      </c>
      <c r="M416" s="595">
        <v>2021</v>
      </c>
      <c r="N416" s="596">
        <v>28</v>
      </c>
      <c r="O416" s="603">
        <v>0.5357142857142857</v>
      </c>
      <c r="P416" s="598">
        <f t="shared" si="24"/>
        <v>15</v>
      </c>
      <c r="Q416" s="596">
        <v>10</v>
      </c>
      <c r="R416" s="599">
        <f t="shared" si="25"/>
        <v>0.66666666666666663</v>
      </c>
      <c r="S416" s="599">
        <f t="shared" si="26"/>
        <v>0.35714285714285715</v>
      </c>
      <c r="T416" s="600">
        <f t="shared" si="27"/>
        <v>0.76127819548872178</v>
      </c>
      <c r="U416" s="601" t="s">
        <v>3030</v>
      </c>
    </row>
    <row r="417" spans="1:21" ht="12.75" x14ac:dyDescent="0.2">
      <c r="A417" s="591" t="s">
        <v>72</v>
      </c>
      <c r="B417" s="591" t="s">
        <v>754</v>
      </c>
      <c r="C417" s="592" t="s">
        <v>583</v>
      </c>
      <c r="D417" s="592" t="s">
        <v>297</v>
      </c>
      <c r="E417" s="592" t="s">
        <v>148</v>
      </c>
      <c r="F417" s="592" t="s">
        <v>524</v>
      </c>
      <c r="G417" s="591" t="s">
        <v>2007</v>
      </c>
      <c r="H417" s="591" t="s">
        <v>528</v>
      </c>
      <c r="I417" s="592" t="s">
        <v>332</v>
      </c>
      <c r="J417" s="593" t="s">
        <v>381</v>
      </c>
      <c r="K417" s="594">
        <v>0.75</v>
      </c>
      <c r="L417" s="592" t="s">
        <v>2051</v>
      </c>
      <c r="M417" s="595">
        <v>2021</v>
      </c>
      <c r="N417" s="596">
        <v>64</v>
      </c>
      <c r="O417" s="603">
        <v>0.609375</v>
      </c>
      <c r="P417" s="598">
        <f t="shared" si="24"/>
        <v>39</v>
      </c>
      <c r="Q417" s="596">
        <v>35</v>
      </c>
      <c r="R417" s="599">
        <f t="shared" si="25"/>
        <v>0.89743589743589747</v>
      </c>
      <c r="S417" s="599">
        <f t="shared" si="26"/>
        <v>0.546875</v>
      </c>
      <c r="T417" s="600">
        <f t="shared" si="27"/>
        <v>0.8125</v>
      </c>
      <c r="U417" s="601" t="s">
        <v>3031</v>
      </c>
    </row>
    <row r="418" spans="1:21" ht="12.75" x14ac:dyDescent="0.2">
      <c r="A418" s="591" t="s">
        <v>72</v>
      </c>
      <c r="B418" s="591" t="s">
        <v>754</v>
      </c>
      <c r="C418" s="592" t="s">
        <v>583</v>
      </c>
      <c r="D418" s="592" t="s">
        <v>297</v>
      </c>
      <c r="E418" s="592" t="s">
        <v>148</v>
      </c>
      <c r="F418" s="592" t="s">
        <v>524</v>
      </c>
      <c r="G418" s="591" t="s">
        <v>2028</v>
      </c>
      <c r="H418" s="591" t="s">
        <v>528</v>
      </c>
      <c r="I418" s="592" t="s">
        <v>332</v>
      </c>
      <c r="J418" s="593" t="s">
        <v>381</v>
      </c>
      <c r="K418" s="594">
        <v>0.703125</v>
      </c>
      <c r="L418" s="592" t="s">
        <v>2266</v>
      </c>
      <c r="M418" s="595">
        <v>2021</v>
      </c>
      <c r="N418" s="596">
        <v>11</v>
      </c>
      <c r="O418" s="603">
        <v>0.54545454545454541</v>
      </c>
      <c r="P418" s="598">
        <f t="shared" si="24"/>
        <v>6</v>
      </c>
      <c r="Q418" s="596">
        <v>6</v>
      </c>
      <c r="R418" s="599">
        <f t="shared" si="25"/>
        <v>1</v>
      </c>
      <c r="S418" s="599">
        <f t="shared" si="26"/>
        <v>0.54545454545454541</v>
      </c>
      <c r="T418" s="600">
        <f t="shared" si="27"/>
        <v>0.77575757575757565</v>
      </c>
      <c r="U418" s="601" t="s">
        <v>3030</v>
      </c>
    </row>
    <row r="419" spans="1:21" ht="12.75" x14ac:dyDescent="0.2">
      <c r="A419" s="591" t="s">
        <v>72</v>
      </c>
      <c r="B419" s="591" t="s">
        <v>754</v>
      </c>
      <c r="C419" s="592" t="s">
        <v>583</v>
      </c>
      <c r="D419" s="592" t="s">
        <v>297</v>
      </c>
      <c r="E419" s="592" t="s">
        <v>148</v>
      </c>
      <c r="F419" s="592" t="s">
        <v>524</v>
      </c>
      <c r="G419" s="591" t="s">
        <v>2058</v>
      </c>
      <c r="H419" s="591" t="s">
        <v>528</v>
      </c>
      <c r="I419" s="592" t="s">
        <v>332</v>
      </c>
      <c r="J419" s="593" t="s">
        <v>381</v>
      </c>
      <c r="K419" s="594">
        <v>0.70370370370370372</v>
      </c>
      <c r="L419" s="592" t="s">
        <v>2266</v>
      </c>
      <c r="M419" s="595">
        <v>2021</v>
      </c>
      <c r="N419" s="596">
        <v>27</v>
      </c>
      <c r="O419" s="603">
        <v>0.51851851851851849</v>
      </c>
      <c r="P419" s="598">
        <f t="shared" si="24"/>
        <v>14</v>
      </c>
      <c r="Q419" s="596">
        <v>13</v>
      </c>
      <c r="R419" s="599">
        <f t="shared" si="25"/>
        <v>0.9285714285714286</v>
      </c>
      <c r="S419" s="599">
        <f t="shared" si="26"/>
        <v>0.48148148148148145</v>
      </c>
      <c r="T419" s="600">
        <f t="shared" si="27"/>
        <v>0.73684210526315785</v>
      </c>
      <c r="U419" s="601" t="s">
        <v>3031</v>
      </c>
    </row>
    <row r="420" spans="1:21" ht="12.75" x14ac:dyDescent="0.2">
      <c r="A420" s="591" t="s">
        <v>72</v>
      </c>
      <c r="B420" s="591" t="s">
        <v>754</v>
      </c>
      <c r="C420" s="592" t="s">
        <v>587</v>
      </c>
      <c r="D420" s="592" t="s">
        <v>297</v>
      </c>
      <c r="E420" s="592" t="s">
        <v>148</v>
      </c>
      <c r="F420" s="592" t="s">
        <v>476</v>
      </c>
      <c r="G420" s="591" t="s">
        <v>2010</v>
      </c>
      <c r="H420" s="591" t="s">
        <v>478</v>
      </c>
      <c r="I420" s="592" t="s">
        <v>332</v>
      </c>
      <c r="J420" s="593" t="s">
        <v>381</v>
      </c>
      <c r="K420" s="594">
        <v>0.17647058823529413</v>
      </c>
      <c r="L420" s="592" t="s">
        <v>2051</v>
      </c>
      <c r="M420" s="595">
        <v>2021</v>
      </c>
      <c r="N420" s="596">
        <v>63</v>
      </c>
      <c r="O420" s="603">
        <v>0.17460317460317459</v>
      </c>
      <c r="P420" s="598">
        <f t="shared" si="24"/>
        <v>11</v>
      </c>
      <c r="Q420" s="596">
        <v>7</v>
      </c>
      <c r="R420" s="599">
        <f t="shared" si="25"/>
        <v>0.63636363636363635</v>
      </c>
      <c r="S420" s="599">
        <f t="shared" si="26"/>
        <v>0.1111111111111111</v>
      </c>
      <c r="T420" s="600">
        <f t="shared" si="27"/>
        <v>0.98941798941798931</v>
      </c>
      <c r="U420" s="601" t="s">
        <v>3030</v>
      </c>
    </row>
    <row r="421" spans="1:21" ht="12.75" x14ac:dyDescent="0.2">
      <c r="A421" s="591" t="s">
        <v>72</v>
      </c>
      <c r="B421" s="591" t="s">
        <v>754</v>
      </c>
      <c r="C421" s="592" t="s">
        <v>587</v>
      </c>
      <c r="D421" s="592" t="s">
        <v>297</v>
      </c>
      <c r="E421" s="592" t="s">
        <v>148</v>
      </c>
      <c r="F421" s="592" t="s">
        <v>476</v>
      </c>
      <c r="G421" s="591" t="s">
        <v>2011</v>
      </c>
      <c r="H421" s="591" t="s">
        <v>478</v>
      </c>
      <c r="I421" s="592" t="s">
        <v>332</v>
      </c>
      <c r="J421" s="593" t="s">
        <v>381</v>
      </c>
      <c r="K421" s="594">
        <v>0.2638888888888889</v>
      </c>
      <c r="L421" s="592" t="s">
        <v>2051</v>
      </c>
      <c r="M421" s="595">
        <v>2021</v>
      </c>
      <c r="N421" s="596">
        <v>72</v>
      </c>
      <c r="O421" s="603">
        <v>0.2638888888888889</v>
      </c>
      <c r="P421" s="598">
        <f t="shared" si="24"/>
        <v>19</v>
      </c>
      <c r="Q421" s="596">
        <v>19</v>
      </c>
      <c r="R421" s="599">
        <f t="shared" si="25"/>
        <v>1</v>
      </c>
      <c r="S421" s="599">
        <f t="shared" si="26"/>
        <v>0.2638888888888889</v>
      </c>
      <c r="T421" s="600">
        <f t="shared" si="27"/>
        <v>1</v>
      </c>
      <c r="U421" s="606" t="s">
        <v>2051</v>
      </c>
    </row>
    <row r="422" spans="1:21" ht="12.75" x14ac:dyDescent="0.2">
      <c r="A422" s="591" t="s">
        <v>72</v>
      </c>
      <c r="B422" s="591" t="s">
        <v>754</v>
      </c>
      <c r="C422" s="592" t="s">
        <v>587</v>
      </c>
      <c r="D422" s="592" t="s">
        <v>297</v>
      </c>
      <c r="E422" s="592" t="s">
        <v>148</v>
      </c>
      <c r="F422" s="592" t="s">
        <v>476</v>
      </c>
      <c r="G422" s="591" t="s">
        <v>2012</v>
      </c>
      <c r="H422" s="591" t="s">
        <v>478</v>
      </c>
      <c r="I422" s="592" t="s">
        <v>332</v>
      </c>
      <c r="J422" s="593" t="s">
        <v>381</v>
      </c>
      <c r="K422" s="594">
        <v>0.47872340425531917</v>
      </c>
      <c r="L422" s="592" t="s">
        <v>2051</v>
      </c>
      <c r="M422" s="595">
        <v>2021</v>
      </c>
      <c r="N422" s="596">
        <v>92</v>
      </c>
      <c r="O422" s="603">
        <v>0.41304347826086951</v>
      </c>
      <c r="P422" s="598">
        <f t="shared" si="24"/>
        <v>38</v>
      </c>
      <c r="Q422" s="596">
        <v>31</v>
      </c>
      <c r="R422" s="599">
        <f t="shared" si="25"/>
        <v>0.81578947368421051</v>
      </c>
      <c r="S422" s="599">
        <f t="shared" si="26"/>
        <v>0.33695652173913043</v>
      </c>
      <c r="T422" s="600">
        <f t="shared" si="27"/>
        <v>0.86280193236714964</v>
      </c>
      <c r="U422" s="601" t="s">
        <v>3030</v>
      </c>
    </row>
    <row r="423" spans="1:21" ht="12.75" x14ac:dyDescent="0.2">
      <c r="A423" s="591" t="s">
        <v>72</v>
      </c>
      <c r="B423" s="591" t="s">
        <v>754</v>
      </c>
      <c r="C423" s="592" t="s">
        <v>587</v>
      </c>
      <c r="D423" s="592" t="s">
        <v>297</v>
      </c>
      <c r="E423" s="592" t="s">
        <v>148</v>
      </c>
      <c r="F423" s="592" t="s">
        <v>476</v>
      </c>
      <c r="G423" s="591" t="s">
        <v>2013</v>
      </c>
      <c r="H423" s="591" t="s">
        <v>478</v>
      </c>
      <c r="I423" s="592" t="s">
        <v>332</v>
      </c>
      <c r="J423" s="593" t="s">
        <v>381</v>
      </c>
      <c r="K423" s="594">
        <v>0.7142857142857143</v>
      </c>
      <c r="L423" s="592" t="s">
        <v>2051</v>
      </c>
      <c r="M423" s="595">
        <v>2021</v>
      </c>
      <c r="N423" s="596">
        <v>12</v>
      </c>
      <c r="O423" s="603">
        <v>0.5</v>
      </c>
      <c r="P423" s="598">
        <f t="shared" si="24"/>
        <v>6</v>
      </c>
      <c r="Q423" s="596">
        <v>4</v>
      </c>
      <c r="R423" s="599">
        <f t="shared" si="25"/>
        <v>0.66666666666666663</v>
      </c>
      <c r="S423" s="599">
        <f t="shared" si="26"/>
        <v>0.33333333333333331</v>
      </c>
      <c r="T423" s="600">
        <f t="shared" si="27"/>
        <v>0.7</v>
      </c>
      <c r="U423" s="601" t="s">
        <v>3030</v>
      </c>
    </row>
    <row r="424" spans="1:21" ht="12.75" x14ac:dyDescent="0.2">
      <c r="A424" s="591" t="s">
        <v>72</v>
      </c>
      <c r="B424" s="591" t="s">
        <v>754</v>
      </c>
      <c r="C424" s="592" t="s">
        <v>587</v>
      </c>
      <c r="D424" s="592" t="s">
        <v>297</v>
      </c>
      <c r="E424" s="592" t="s">
        <v>148</v>
      </c>
      <c r="F424" s="592" t="s">
        <v>476</v>
      </c>
      <c r="G424" s="591" t="s">
        <v>2014</v>
      </c>
      <c r="H424" s="591" t="s">
        <v>478</v>
      </c>
      <c r="I424" s="592" t="s">
        <v>332</v>
      </c>
      <c r="J424" s="593" t="s">
        <v>381</v>
      </c>
      <c r="K424" s="594">
        <v>4.926423544465771E-2</v>
      </c>
      <c r="L424" s="592" t="s">
        <v>2051</v>
      </c>
      <c r="M424" s="595">
        <v>2021</v>
      </c>
      <c r="N424" s="596">
        <v>1340</v>
      </c>
      <c r="O424" s="603">
        <v>7.6119402985074622E-2</v>
      </c>
      <c r="P424" s="598">
        <f t="shared" si="24"/>
        <v>102</v>
      </c>
      <c r="Q424" s="596">
        <v>88</v>
      </c>
      <c r="R424" s="599">
        <f t="shared" si="25"/>
        <v>0.86274509803921573</v>
      </c>
      <c r="S424" s="599">
        <f t="shared" si="26"/>
        <v>6.5671641791044774E-2</v>
      </c>
      <c r="T424" s="600">
        <f t="shared" si="27"/>
        <v>1.5451250242295018</v>
      </c>
      <c r="U424" s="601" t="s">
        <v>3030</v>
      </c>
    </row>
    <row r="425" spans="1:21" ht="12.75" x14ac:dyDescent="0.2">
      <c r="A425" s="591" t="s">
        <v>72</v>
      </c>
      <c r="B425" s="591" t="s">
        <v>754</v>
      </c>
      <c r="C425" s="592" t="s">
        <v>587</v>
      </c>
      <c r="D425" s="592" t="s">
        <v>297</v>
      </c>
      <c r="E425" s="592" t="s">
        <v>148</v>
      </c>
      <c r="F425" s="592" t="s">
        <v>476</v>
      </c>
      <c r="G425" s="591" t="s">
        <v>2015</v>
      </c>
      <c r="H425" s="591" t="s">
        <v>478</v>
      </c>
      <c r="I425" s="592" t="s">
        <v>332</v>
      </c>
      <c r="J425" s="593" t="s">
        <v>381</v>
      </c>
      <c r="K425" s="594">
        <v>0.35714285714285715</v>
      </c>
      <c r="L425" s="592" t="s">
        <v>2051</v>
      </c>
      <c r="M425" s="595">
        <v>2021</v>
      </c>
      <c r="N425" s="596">
        <v>17</v>
      </c>
      <c r="O425" s="603">
        <v>0.35294117647058826</v>
      </c>
      <c r="P425" s="598">
        <f t="shared" si="24"/>
        <v>6</v>
      </c>
      <c r="Q425" s="596">
        <v>6</v>
      </c>
      <c r="R425" s="599">
        <f t="shared" si="25"/>
        <v>1</v>
      </c>
      <c r="S425" s="599">
        <f t="shared" si="26"/>
        <v>0.35294117647058826</v>
      </c>
      <c r="T425" s="600">
        <f t="shared" si="27"/>
        <v>0.9882352941176471</v>
      </c>
      <c r="U425" s="601" t="s">
        <v>3030</v>
      </c>
    </row>
    <row r="426" spans="1:21" ht="12.75" x14ac:dyDescent="0.2">
      <c r="A426" s="591" t="s">
        <v>72</v>
      </c>
      <c r="B426" s="591" t="s">
        <v>754</v>
      </c>
      <c r="C426" s="592" t="s">
        <v>587</v>
      </c>
      <c r="D426" s="592" t="s">
        <v>297</v>
      </c>
      <c r="E426" s="592" t="s">
        <v>148</v>
      </c>
      <c r="F426" s="592" t="s">
        <v>476</v>
      </c>
      <c r="G426" s="591" t="s">
        <v>2016</v>
      </c>
      <c r="H426" s="591" t="s">
        <v>478</v>
      </c>
      <c r="I426" s="592" t="s">
        <v>332</v>
      </c>
      <c r="J426" s="593" t="s">
        <v>381</v>
      </c>
      <c r="K426" s="594">
        <v>0.11494252873563218</v>
      </c>
      <c r="L426" s="592" t="s">
        <v>2051</v>
      </c>
      <c r="M426" s="595">
        <v>2021</v>
      </c>
      <c r="N426" s="596">
        <v>87</v>
      </c>
      <c r="O426" s="603">
        <v>0.11494252873563218</v>
      </c>
      <c r="P426" s="598">
        <f t="shared" si="24"/>
        <v>10</v>
      </c>
      <c r="Q426" s="596">
        <v>10</v>
      </c>
      <c r="R426" s="599">
        <f t="shared" si="25"/>
        <v>1</v>
      </c>
      <c r="S426" s="599">
        <f t="shared" si="26"/>
        <v>0.11494252873563218</v>
      </c>
      <c r="T426" s="600">
        <f t="shared" si="27"/>
        <v>1</v>
      </c>
      <c r="U426" s="606" t="s">
        <v>2051</v>
      </c>
    </row>
    <row r="427" spans="1:21" ht="12.75" x14ac:dyDescent="0.2">
      <c r="A427" s="591" t="s">
        <v>72</v>
      </c>
      <c r="B427" s="591" t="s">
        <v>754</v>
      </c>
      <c r="C427" s="592" t="s">
        <v>587</v>
      </c>
      <c r="D427" s="592" t="s">
        <v>297</v>
      </c>
      <c r="E427" s="592" t="s">
        <v>148</v>
      </c>
      <c r="F427" s="592" t="s">
        <v>476</v>
      </c>
      <c r="G427" s="591" t="s">
        <v>2017</v>
      </c>
      <c r="H427" s="591" t="s">
        <v>478</v>
      </c>
      <c r="I427" s="592" t="s">
        <v>332</v>
      </c>
      <c r="J427" s="593" t="s">
        <v>381</v>
      </c>
      <c r="K427" s="594">
        <v>7.9646017699115043E-2</v>
      </c>
      <c r="L427" s="592" t="s">
        <v>2051</v>
      </c>
      <c r="M427" s="595">
        <v>2021</v>
      </c>
      <c r="N427" s="596">
        <v>112</v>
      </c>
      <c r="O427" s="603">
        <v>0.11607142857142858</v>
      </c>
      <c r="P427" s="598">
        <f t="shared" si="24"/>
        <v>13</v>
      </c>
      <c r="Q427" s="596">
        <v>12</v>
      </c>
      <c r="R427" s="599">
        <f t="shared" si="25"/>
        <v>0.92307692307692313</v>
      </c>
      <c r="S427" s="599">
        <f t="shared" si="26"/>
        <v>0.10714285714285714</v>
      </c>
      <c r="T427" s="600">
        <f t="shared" si="27"/>
        <v>1.45734126984127</v>
      </c>
      <c r="U427" s="601" t="s">
        <v>3030</v>
      </c>
    </row>
    <row r="428" spans="1:21" ht="12.75" x14ac:dyDescent="0.2">
      <c r="A428" s="591" t="s">
        <v>72</v>
      </c>
      <c r="B428" s="591" t="s">
        <v>754</v>
      </c>
      <c r="C428" s="592" t="s">
        <v>587</v>
      </c>
      <c r="D428" s="592" t="s">
        <v>297</v>
      </c>
      <c r="E428" s="592" t="s">
        <v>148</v>
      </c>
      <c r="F428" s="592" t="s">
        <v>476</v>
      </c>
      <c r="G428" s="591" t="s">
        <v>2018</v>
      </c>
      <c r="H428" s="591" t="s">
        <v>478</v>
      </c>
      <c r="I428" s="592" t="s">
        <v>332</v>
      </c>
      <c r="J428" s="593" t="s">
        <v>381</v>
      </c>
      <c r="K428" s="594">
        <v>0.14569536423841059</v>
      </c>
      <c r="L428" s="592" t="s">
        <v>2051</v>
      </c>
      <c r="M428" s="595">
        <v>2021</v>
      </c>
      <c r="N428" s="596">
        <v>146</v>
      </c>
      <c r="O428" s="603">
        <v>0.15068493150684931</v>
      </c>
      <c r="P428" s="598">
        <f t="shared" si="24"/>
        <v>22</v>
      </c>
      <c r="Q428" s="596">
        <v>17</v>
      </c>
      <c r="R428" s="599">
        <f t="shared" si="25"/>
        <v>0.77272727272727271</v>
      </c>
      <c r="S428" s="599">
        <f t="shared" si="26"/>
        <v>0.11643835616438356</v>
      </c>
      <c r="T428" s="600">
        <f t="shared" si="27"/>
        <v>1.0342465753424657</v>
      </c>
      <c r="U428" s="601" t="s">
        <v>3030</v>
      </c>
    </row>
    <row r="429" spans="1:21" ht="12.75" x14ac:dyDescent="0.2">
      <c r="A429" s="591" t="s">
        <v>72</v>
      </c>
      <c r="B429" s="591" t="s">
        <v>754</v>
      </c>
      <c r="C429" s="592" t="s">
        <v>587</v>
      </c>
      <c r="D429" s="592" t="s">
        <v>297</v>
      </c>
      <c r="E429" s="592" t="s">
        <v>148</v>
      </c>
      <c r="F429" s="592" t="s">
        <v>476</v>
      </c>
      <c r="G429" s="591" t="s">
        <v>2019</v>
      </c>
      <c r="H429" s="591" t="s">
        <v>478</v>
      </c>
      <c r="I429" s="592" t="s">
        <v>332</v>
      </c>
      <c r="J429" s="593" t="s">
        <v>381</v>
      </c>
      <c r="K429" s="594">
        <v>0.33333333333333331</v>
      </c>
      <c r="L429" s="592" t="s">
        <v>2051</v>
      </c>
      <c r="M429" s="595">
        <v>2021</v>
      </c>
      <c r="N429" s="596">
        <v>21</v>
      </c>
      <c r="O429" s="603">
        <v>0.2857142857142857</v>
      </c>
      <c r="P429" s="598">
        <f t="shared" si="24"/>
        <v>6</v>
      </c>
      <c r="Q429" s="596">
        <v>4</v>
      </c>
      <c r="R429" s="599">
        <f t="shared" si="25"/>
        <v>0.66666666666666663</v>
      </c>
      <c r="S429" s="599">
        <f t="shared" si="26"/>
        <v>0.19047619047619047</v>
      </c>
      <c r="T429" s="600">
        <f t="shared" si="27"/>
        <v>0.8571428571428571</v>
      </c>
      <c r="U429" s="601" t="s">
        <v>3030</v>
      </c>
    </row>
    <row r="430" spans="1:21" ht="12.75" x14ac:dyDescent="0.2">
      <c r="A430" s="591" t="s">
        <v>72</v>
      </c>
      <c r="B430" s="591" t="s">
        <v>754</v>
      </c>
      <c r="C430" s="592" t="s">
        <v>587</v>
      </c>
      <c r="D430" s="592" t="s">
        <v>297</v>
      </c>
      <c r="E430" s="592" t="s">
        <v>148</v>
      </c>
      <c r="F430" s="592" t="s">
        <v>476</v>
      </c>
      <c r="G430" s="591" t="s">
        <v>2020</v>
      </c>
      <c r="H430" s="591" t="s">
        <v>478</v>
      </c>
      <c r="I430" s="592" t="s">
        <v>332</v>
      </c>
      <c r="J430" s="593" t="s">
        <v>381</v>
      </c>
      <c r="K430" s="594">
        <v>0.23809523809523808</v>
      </c>
      <c r="L430" s="592" t="s">
        <v>2051</v>
      </c>
      <c r="M430" s="595">
        <v>2021</v>
      </c>
      <c r="N430" s="596">
        <v>18</v>
      </c>
      <c r="O430" s="603">
        <v>0.22222222222222221</v>
      </c>
      <c r="P430" s="598">
        <f t="shared" si="24"/>
        <v>4</v>
      </c>
      <c r="Q430" s="596">
        <v>3</v>
      </c>
      <c r="R430" s="599">
        <f t="shared" si="25"/>
        <v>0.75</v>
      </c>
      <c r="S430" s="599">
        <f t="shared" si="26"/>
        <v>0.16666666666666666</v>
      </c>
      <c r="T430" s="600">
        <f t="shared" si="27"/>
        <v>0.93333333333333335</v>
      </c>
      <c r="U430" s="601" t="s">
        <v>3030</v>
      </c>
    </row>
    <row r="431" spans="1:21" ht="12.75" x14ac:dyDescent="0.2">
      <c r="A431" s="591" t="s">
        <v>72</v>
      </c>
      <c r="B431" s="591" t="s">
        <v>754</v>
      </c>
      <c r="C431" s="592" t="s">
        <v>587</v>
      </c>
      <c r="D431" s="592" t="s">
        <v>297</v>
      </c>
      <c r="E431" s="592" t="s">
        <v>148</v>
      </c>
      <c r="F431" s="592" t="s">
        <v>476</v>
      </c>
      <c r="G431" s="591" t="s">
        <v>2021</v>
      </c>
      <c r="H431" s="591" t="s">
        <v>478</v>
      </c>
      <c r="I431" s="592" t="s">
        <v>332</v>
      </c>
      <c r="J431" s="593" t="s">
        <v>381</v>
      </c>
      <c r="K431" s="594">
        <v>0.11702127659574468</v>
      </c>
      <c r="L431" s="592" t="s">
        <v>2051</v>
      </c>
      <c r="M431" s="595">
        <v>2021</v>
      </c>
      <c r="N431" s="596">
        <v>94</v>
      </c>
      <c r="O431" s="603">
        <v>0.11702127659574468</v>
      </c>
      <c r="P431" s="598">
        <f t="shared" si="24"/>
        <v>11</v>
      </c>
      <c r="Q431" s="596">
        <v>10</v>
      </c>
      <c r="R431" s="599">
        <f t="shared" si="25"/>
        <v>0.90909090909090906</v>
      </c>
      <c r="S431" s="599">
        <f t="shared" si="26"/>
        <v>0.10638297872340426</v>
      </c>
      <c r="T431" s="600">
        <f t="shared" si="27"/>
        <v>1</v>
      </c>
      <c r="U431" s="606" t="s">
        <v>2051</v>
      </c>
    </row>
    <row r="432" spans="1:21" ht="12.75" x14ac:dyDescent="0.2">
      <c r="A432" s="591" t="s">
        <v>72</v>
      </c>
      <c r="B432" s="591" t="s">
        <v>754</v>
      </c>
      <c r="C432" s="591" t="s">
        <v>587</v>
      </c>
      <c r="D432" s="591" t="s">
        <v>303</v>
      </c>
      <c r="E432" s="591" t="s">
        <v>148</v>
      </c>
      <c r="F432" s="592" t="s">
        <v>476</v>
      </c>
      <c r="G432" s="591" t="s">
        <v>2002</v>
      </c>
      <c r="H432" s="591" t="s">
        <v>478</v>
      </c>
      <c r="I432" s="592" t="s">
        <v>332</v>
      </c>
      <c r="J432" s="593" t="s">
        <v>381</v>
      </c>
      <c r="K432" s="594">
        <v>0.375</v>
      </c>
      <c r="L432" s="591" t="s">
        <v>2051</v>
      </c>
      <c r="M432" s="595">
        <v>2021</v>
      </c>
      <c r="N432" s="596">
        <v>11</v>
      </c>
      <c r="O432" s="603">
        <v>0.27272727272727271</v>
      </c>
      <c r="P432" s="598">
        <f t="shared" si="24"/>
        <v>3</v>
      </c>
      <c r="Q432" s="596">
        <v>2</v>
      </c>
      <c r="R432" s="599">
        <f t="shared" si="25"/>
        <v>0.66666666666666663</v>
      </c>
      <c r="S432" s="599">
        <f t="shared" si="26"/>
        <v>0.18181818181818182</v>
      </c>
      <c r="T432" s="600">
        <f t="shared" si="27"/>
        <v>0.72727272727272718</v>
      </c>
      <c r="U432" s="601" t="s">
        <v>3030</v>
      </c>
    </row>
    <row r="433" spans="1:21" ht="12.75" x14ac:dyDescent="0.2">
      <c r="A433" s="591" t="s">
        <v>72</v>
      </c>
      <c r="B433" s="591" t="s">
        <v>754</v>
      </c>
      <c r="C433" s="592" t="s">
        <v>587</v>
      </c>
      <c r="D433" s="592" t="s">
        <v>297</v>
      </c>
      <c r="E433" s="592" t="s">
        <v>148</v>
      </c>
      <c r="F433" s="592" t="s">
        <v>476</v>
      </c>
      <c r="G433" s="591" t="s">
        <v>2022</v>
      </c>
      <c r="H433" s="591" t="s">
        <v>478</v>
      </c>
      <c r="I433" s="592" t="s">
        <v>332</v>
      </c>
      <c r="J433" s="593" t="s">
        <v>381</v>
      </c>
      <c r="K433" s="594">
        <v>0.23232323232323232</v>
      </c>
      <c r="L433" s="592" t="s">
        <v>2051</v>
      </c>
      <c r="M433" s="595">
        <v>2021</v>
      </c>
      <c r="N433" s="596">
        <v>99</v>
      </c>
      <c r="O433" s="603">
        <v>0.20202020202020202</v>
      </c>
      <c r="P433" s="598">
        <f t="shared" si="24"/>
        <v>20</v>
      </c>
      <c r="Q433" s="596">
        <v>14</v>
      </c>
      <c r="R433" s="599">
        <f t="shared" si="25"/>
        <v>0.7</v>
      </c>
      <c r="S433" s="599">
        <f t="shared" si="26"/>
        <v>0.14141414141414141</v>
      </c>
      <c r="T433" s="600">
        <f t="shared" si="27"/>
        <v>0.86956521739130432</v>
      </c>
      <c r="U433" s="601" t="s">
        <v>3030</v>
      </c>
    </row>
    <row r="434" spans="1:21" ht="12.75" x14ac:dyDescent="0.2">
      <c r="A434" s="591" t="s">
        <v>72</v>
      </c>
      <c r="B434" s="591" t="s">
        <v>754</v>
      </c>
      <c r="C434" s="592" t="s">
        <v>587</v>
      </c>
      <c r="D434" s="592" t="s">
        <v>297</v>
      </c>
      <c r="E434" s="592" t="s">
        <v>148</v>
      </c>
      <c r="F434" s="592" t="s">
        <v>476</v>
      </c>
      <c r="G434" s="591" t="s">
        <v>2023</v>
      </c>
      <c r="H434" s="591" t="s">
        <v>478</v>
      </c>
      <c r="I434" s="592" t="s">
        <v>332</v>
      </c>
      <c r="J434" s="593" t="s">
        <v>381</v>
      </c>
      <c r="K434" s="594">
        <v>0.51315789473684215</v>
      </c>
      <c r="L434" s="592" t="s">
        <v>2051</v>
      </c>
      <c r="M434" s="595">
        <v>2021</v>
      </c>
      <c r="N434" s="596">
        <v>79</v>
      </c>
      <c r="O434" s="603">
        <v>0.46835443037974683</v>
      </c>
      <c r="P434" s="598">
        <f t="shared" si="24"/>
        <v>37</v>
      </c>
      <c r="Q434" s="596">
        <v>34</v>
      </c>
      <c r="R434" s="599">
        <f t="shared" si="25"/>
        <v>0.91891891891891897</v>
      </c>
      <c r="S434" s="599">
        <f t="shared" si="26"/>
        <v>0.43037974683544306</v>
      </c>
      <c r="T434" s="600">
        <f t="shared" si="27"/>
        <v>0.91269068484258353</v>
      </c>
      <c r="U434" s="601" t="s">
        <v>3030</v>
      </c>
    </row>
    <row r="435" spans="1:21" ht="12.75" x14ac:dyDescent="0.2">
      <c r="A435" s="591" t="s">
        <v>72</v>
      </c>
      <c r="B435" s="591" t="s">
        <v>754</v>
      </c>
      <c r="C435" s="592" t="s">
        <v>587</v>
      </c>
      <c r="D435" s="592" t="s">
        <v>297</v>
      </c>
      <c r="E435" s="592" t="s">
        <v>148</v>
      </c>
      <c r="F435" s="592" t="s">
        <v>476</v>
      </c>
      <c r="G435" s="591" t="s">
        <v>2024</v>
      </c>
      <c r="H435" s="591" t="s">
        <v>478</v>
      </c>
      <c r="I435" s="592" t="s">
        <v>332</v>
      </c>
      <c r="J435" s="593" t="s">
        <v>381</v>
      </c>
      <c r="K435" s="594">
        <v>4.9323017408123788E-2</v>
      </c>
      <c r="L435" s="592" t="s">
        <v>2051</v>
      </c>
      <c r="M435" s="595">
        <v>2021</v>
      </c>
      <c r="N435" s="596">
        <v>2128</v>
      </c>
      <c r="O435" s="603">
        <v>7.6597744360902262E-2</v>
      </c>
      <c r="P435" s="598">
        <f t="shared" si="24"/>
        <v>163</v>
      </c>
      <c r="Q435" s="596">
        <v>125</v>
      </c>
      <c r="R435" s="599">
        <f t="shared" si="25"/>
        <v>0.76687116564417179</v>
      </c>
      <c r="S435" s="599">
        <f t="shared" si="26"/>
        <v>5.8740601503759399E-2</v>
      </c>
      <c r="T435" s="600">
        <f t="shared" si="27"/>
        <v>1.552981719003391</v>
      </c>
      <c r="U435" s="601" t="s">
        <v>3030</v>
      </c>
    </row>
    <row r="436" spans="1:21" ht="12.75" x14ac:dyDescent="0.2">
      <c r="A436" s="591" t="s">
        <v>72</v>
      </c>
      <c r="B436" s="591" t="s">
        <v>754</v>
      </c>
      <c r="C436" s="591" t="s">
        <v>587</v>
      </c>
      <c r="D436" s="591" t="s">
        <v>303</v>
      </c>
      <c r="E436" s="591" t="s">
        <v>148</v>
      </c>
      <c r="F436" s="592" t="s">
        <v>476</v>
      </c>
      <c r="G436" s="591" t="s">
        <v>2004</v>
      </c>
      <c r="H436" s="591" t="s">
        <v>478</v>
      </c>
      <c r="I436" s="592" t="s">
        <v>332</v>
      </c>
      <c r="J436" s="593" t="s">
        <v>381</v>
      </c>
      <c r="K436" s="594">
        <v>5.5813953488372092E-2</v>
      </c>
      <c r="L436" s="591" t="s">
        <v>2051</v>
      </c>
      <c r="M436" s="595">
        <v>2021</v>
      </c>
      <c r="N436" s="596">
        <v>446</v>
      </c>
      <c r="O436" s="603">
        <v>0.10089686098654709</v>
      </c>
      <c r="P436" s="598">
        <f t="shared" si="24"/>
        <v>45</v>
      </c>
      <c r="Q436" s="596">
        <v>31</v>
      </c>
      <c r="R436" s="599">
        <f t="shared" si="25"/>
        <v>0.68888888888888888</v>
      </c>
      <c r="S436" s="599">
        <f t="shared" si="26"/>
        <v>6.9506726457399109E-2</v>
      </c>
      <c r="T436" s="600">
        <f t="shared" si="27"/>
        <v>1.8077354260089686</v>
      </c>
      <c r="U436" s="601" t="s">
        <v>3030</v>
      </c>
    </row>
    <row r="437" spans="1:21" ht="12.75" x14ac:dyDescent="0.2">
      <c r="A437" s="591" t="s">
        <v>72</v>
      </c>
      <c r="B437" s="591" t="s">
        <v>754</v>
      </c>
      <c r="C437" s="592" t="s">
        <v>587</v>
      </c>
      <c r="D437" s="592" t="s">
        <v>297</v>
      </c>
      <c r="E437" s="592" t="s">
        <v>148</v>
      </c>
      <c r="F437" s="592" t="s">
        <v>476</v>
      </c>
      <c r="G437" s="591" t="s">
        <v>2025</v>
      </c>
      <c r="H437" s="591" t="s">
        <v>478</v>
      </c>
      <c r="I437" s="592" t="s">
        <v>332</v>
      </c>
      <c r="J437" s="593" t="s">
        <v>381</v>
      </c>
      <c r="K437" s="594">
        <v>9.2307692307692313E-2</v>
      </c>
      <c r="L437" s="592" t="s">
        <v>2051</v>
      </c>
      <c r="M437" s="595">
        <v>2021</v>
      </c>
      <c r="N437" s="596">
        <v>58</v>
      </c>
      <c r="O437" s="603">
        <v>0.13793103448275862</v>
      </c>
      <c r="P437" s="598">
        <f t="shared" si="24"/>
        <v>8</v>
      </c>
      <c r="Q437" s="596">
        <v>8</v>
      </c>
      <c r="R437" s="599">
        <f t="shared" si="25"/>
        <v>1</v>
      </c>
      <c r="S437" s="599">
        <f t="shared" si="26"/>
        <v>0.13793103448275862</v>
      </c>
      <c r="T437" s="600">
        <f t="shared" si="27"/>
        <v>1.4942528735632183</v>
      </c>
      <c r="U437" s="601" t="s">
        <v>3030</v>
      </c>
    </row>
    <row r="438" spans="1:21" ht="12.75" x14ac:dyDescent="0.2">
      <c r="A438" s="591" t="s">
        <v>72</v>
      </c>
      <c r="B438" s="591" t="s">
        <v>754</v>
      </c>
      <c r="C438" s="592" t="s">
        <v>587</v>
      </c>
      <c r="D438" s="592" t="s">
        <v>297</v>
      </c>
      <c r="E438" s="592" t="s">
        <v>148</v>
      </c>
      <c r="F438" s="592" t="s">
        <v>476</v>
      </c>
      <c r="G438" s="591" t="s">
        <v>2026</v>
      </c>
      <c r="H438" s="591" t="s">
        <v>478</v>
      </c>
      <c r="I438" s="592" t="s">
        <v>332</v>
      </c>
      <c r="J438" s="593" t="s">
        <v>381</v>
      </c>
      <c r="K438" s="594">
        <v>0.15384615384615385</v>
      </c>
      <c r="L438" s="592" t="s">
        <v>2051</v>
      </c>
      <c r="M438" s="595">
        <v>2021</v>
      </c>
      <c r="N438" s="596">
        <v>27</v>
      </c>
      <c r="O438" s="603">
        <v>0.22222222222222221</v>
      </c>
      <c r="P438" s="598">
        <f t="shared" si="24"/>
        <v>6</v>
      </c>
      <c r="Q438" s="596">
        <v>5</v>
      </c>
      <c r="R438" s="599">
        <f t="shared" si="25"/>
        <v>0.83333333333333337</v>
      </c>
      <c r="S438" s="599">
        <f t="shared" si="26"/>
        <v>0.18518518518518517</v>
      </c>
      <c r="T438" s="600">
        <f t="shared" si="27"/>
        <v>1.4444444444444442</v>
      </c>
      <c r="U438" s="601" t="s">
        <v>3030</v>
      </c>
    </row>
    <row r="439" spans="1:21" ht="12.75" x14ac:dyDescent="0.2">
      <c r="A439" s="591" t="s">
        <v>72</v>
      </c>
      <c r="B439" s="591" t="s">
        <v>754</v>
      </c>
      <c r="C439" s="592" t="s">
        <v>587</v>
      </c>
      <c r="D439" s="592" t="s">
        <v>303</v>
      </c>
      <c r="E439" s="592" t="s">
        <v>148</v>
      </c>
      <c r="F439" s="592" t="s">
        <v>476</v>
      </c>
      <c r="G439" s="591" t="s">
        <v>2005</v>
      </c>
      <c r="H439" s="591" t="s">
        <v>478</v>
      </c>
      <c r="I439" s="592" t="s">
        <v>332</v>
      </c>
      <c r="J439" s="593" t="s">
        <v>381</v>
      </c>
      <c r="K439" s="594">
        <v>6.5217391304347824E-2</v>
      </c>
      <c r="L439" s="592" t="s">
        <v>2051</v>
      </c>
      <c r="M439" s="595">
        <v>2021</v>
      </c>
      <c r="N439" s="596">
        <v>45</v>
      </c>
      <c r="O439" s="603">
        <v>0.1111111111111111</v>
      </c>
      <c r="P439" s="598">
        <f t="shared" si="24"/>
        <v>5</v>
      </c>
      <c r="Q439" s="596">
        <v>3</v>
      </c>
      <c r="R439" s="599">
        <f t="shared" si="25"/>
        <v>0.6</v>
      </c>
      <c r="S439" s="599">
        <f t="shared" si="26"/>
        <v>6.6666666666666666E-2</v>
      </c>
      <c r="T439" s="600">
        <f t="shared" si="27"/>
        <v>1.7037037037037037</v>
      </c>
      <c r="U439" s="601" t="s">
        <v>3030</v>
      </c>
    </row>
    <row r="440" spans="1:21" ht="12.75" x14ac:dyDescent="0.2">
      <c r="A440" s="591" t="s">
        <v>72</v>
      </c>
      <c r="B440" s="591" t="s">
        <v>754</v>
      </c>
      <c r="C440" s="592" t="s">
        <v>587</v>
      </c>
      <c r="D440" s="592" t="s">
        <v>297</v>
      </c>
      <c r="E440" s="592" t="s">
        <v>148</v>
      </c>
      <c r="F440" s="592" t="s">
        <v>476</v>
      </c>
      <c r="G440" s="591" t="s">
        <v>2005</v>
      </c>
      <c r="H440" s="591" t="s">
        <v>478</v>
      </c>
      <c r="I440" s="592" t="s">
        <v>332</v>
      </c>
      <c r="J440" s="593" t="s">
        <v>381</v>
      </c>
      <c r="K440" s="594">
        <v>9.3333333333333338E-2</v>
      </c>
      <c r="L440" s="592" t="s">
        <v>2051</v>
      </c>
      <c r="M440" s="595">
        <v>2021</v>
      </c>
      <c r="N440" s="596">
        <v>77</v>
      </c>
      <c r="O440" s="603">
        <v>0.12987012987012986</v>
      </c>
      <c r="P440" s="598">
        <f t="shared" si="24"/>
        <v>10</v>
      </c>
      <c r="Q440" s="596">
        <v>7</v>
      </c>
      <c r="R440" s="599">
        <f t="shared" si="25"/>
        <v>0.7</v>
      </c>
      <c r="S440" s="599">
        <f t="shared" si="26"/>
        <v>9.0909090909090912E-2</v>
      </c>
      <c r="T440" s="600">
        <f t="shared" si="27"/>
        <v>1.3914656771799627</v>
      </c>
      <c r="U440" s="601" t="s">
        <v>3030</v>
      </c>
    </row>
    <row r="441" spans="1:21" ht="12.75" x14ac:dyDescent="0.2">
      <c r="A441" s="591" t="s">
        <v>72</v>
      </c>
      <c r="B441" s="591" t="s">
        <v>754</v>
      </c>
      <c r="C441" s="592" t="s">
        <v>587</v>
      </c>
      <c r="D441" s="592" t="s">
        <v>303</v>
      </c>
      <c r="E441" s="592" t="s">
        <v>148</v>
      </c>
      <c r="F441" s="592" t="s">
        <v>476</v>
      </c>
      <c r="G441" s="591" t="s">
        <v>2006</v>
      </c>
      <c r="H441" s="591" t="s">
        <v>478</v>
      </c>
      <c r="I441" s="592" t="s">
        <v>332</v>
      </c>
      <c r="J441" s="593" t="s">
        <v>381</v>
      </c>
      <c r="K441" s="594">
        <v>0.10526315789473684</v>
      </c>
      <c r="L441" s="592" t="s">
        <v>2051</v>
      </c>
      <c r="M441" s="595">
        <v>2021</v>
      </c>
      <c r="N441" s="596">
        <v>34</v>
      </c>
      <c r="O441" s="603">
        <v>8.8235294117647065E-2</v>
      </c>
      <c r="P441" s="598">
        <f t="shared" si="24"/>
        <v>3</v>
      </c>
      <c r="Q441" s="596">
        <v>2</v>
      </c>
      <c r="R441" s="599">
        <f t="shared" si="25"/>
        <v>0.66666666666666663</v>
      </c>
      <c r="S441" s="599">
        <f t="shared" si="26"/>
        <v>5.8823529411764705E-2</v>
      </c>
      <c r="T441" s="600">
        <f t="shared" si="27"/>
        <v>0.83823529411764719</v>
      </c>
      <c r="U441" s="601" t="s">
        <v>3030</v>
      </c>
    </row>
    <row r="442" spans="1:21" ht="12.75" x14ac:dyDescent="0.2">
      <c r="A442" s="591" t="s">
        <v>72</v>
      </c>
      <c r="B442" s="591" t="s">
        <v>754</v>
      </c>
      <c r="C442" s="592" t="s">
        <v>587</v>
      </c>
      <c r="D442" s="592" t="s">
        <v>297</v>
      </c>
      <c r="E442" s="592" t="s">
        <v>148</v>
      </c>
      <c r="F442" s="592" t="s">
        <v>476</v>
      </c>
      <c r="G442" s="591" t="s">
        <v>2006</v>
      </c>
      <c r="H442" s="591" t="s">
        <v>478</v>
      </c>
      <c r="I442" s="592" t="s">
        <v>332</v>
      </c>
      <c r="J442" s="593" t="s">
        <v>381</v>
      </c>
      <c r="K442" s="594">
        <v>0.18055555555555555</v>
      </c>
      <c r="L442" s="592" t="s">
        <v>2051</v>
      </c>
      <c r="M442" s="595">
        <v>2021</v>
      </c>
      <c r="N442" s="596">
        <v>77</v>
      </c>
      <c r="O442" s="603">
        <v>0.19480519480519484</v>
      </c>
      <c r="P442" s="598">
        <f t="shared" si="24"/>
        <v>15</v>
      </c>
      <c r="Q442" s="596">
        <v>13</v>
      </c>
      <c r="R442" s="599">
        <f t="shared" si="25"/>
        <v>0.8666666666666667</v>
      </c>
      <c r="S442" s="599">
        <f t="shared" si="26"/>
        <v>0.16883116883116883</v>
      </c>
      <c r="T442" s="600">
        <f t="shared" si="27"/>
        <v>1.0789210789210792</v>
      </c>
      <c r="U442" s="601" t="s">
        <v>3030</v>
      </c>
    </row>
    <row r="443" spans="1:21" ht="12.75" x14ac:dyDescent="0.2">
      <c r="A443" s="591" t="s">
        <v>72</v>
      </c>
      <c r="B443" s="591" t="s">
        <v>754</v>
      </c>
      <c r="C443" s="592" t="s">
        <v>587</v>
      </c>
      <c r="D443" s="592" t="s">
        <v>305</v>
      </c>
      <c r="E443" s="592" t="s">
        <v>148</v>
      </c>
      <c r="F443" s="592" t="s">
        <v>476</v>
      </c>
      <c r="G443" s="591" t="s">
        <v>2009</v>
      </c>
      <c r="H443" s="591" t="s">
        <v>478</v>
      </c>
      <c r="I443" s="592" t="s">
        <v>332</v>
      </c>
      <c r="J443" s="593" t="s">
        <v>381</v>
      </c>
      <c r="K443" s="594">
        <v>0.25</v>
      </c>
      <c r="L443" s="592" t="s">
        <v>2051</v>
      </c>
      <c r="M443" s="595">
        <v>2021</v>
      </c>
      <c r="N443" s="596">
        <v>21</v>
      </c>
      <c r="O443" s="603">
        <v>0.2857142857142857</v>
      </c>
      <c r="P443" s="598">
        <f t="shared" si="24"/>
        <v>6</v>
      </c>
      <c r="Q443" s="596">
        <v>6</v>
      </c>
      <c r="R443" s="599">
        <f t="shared" si="25"/>
        <v>1</v>
      </c>
      <c r="S443" s="599">
        <f t="shared" si="26"/>
        <v>0.2857142857142857</v>
      </c>
      <c r="T443" s="600">
        <f t="shared" si="27"/>
        <v>1.1428571428571428</v>
      </c>
      <c r="U443" s="601" t="s">
        <v>3030</v>
      </c>
    </row>
    <row r="444" spans="1:21" ht="12.75" x14ac:dyDescent="0.2">
      <c r="A444" s="591" t="s">
        <v>72</v>
      </c>
      <c r="B444" s="591" t="s">
        <v>754</v>
      </c>
      <c r="C444" s="592" t="s">
        <v>587</v>
      </c>
      <c r="D444" s="592" t="s">
        <v>297</v>
      </c>
      <c r="E444" s="592" t="s">
        <v>148</v>
      </c>
      <c r="F444" s="592" t="s">
        <v>476</v>
      </c>
      <c r="G444" s="591" t="s">
        <v>2027</v>
      </c>
      <c r="H444" s="591" t="s">
        <v>478</v>
      </c>
      <c r="I444" s="592" t="s">
        <v>332</v>
      </c>
      <c r="J444" s="593" t="s">
        <v>381</v>
      </c>
      <c r="K444" s="594">
        <v>0.29032258064516131</v>
      </c>
      <c r="L444" s="592" t="s">
        <v>2051</v>
      </c>
      <c r="M444" s="595">
        <v>2021</v>
      </c>
      <c r="N444" s="596">
        <v>32</v>
      </c>
      <c r="O444" s="603">
        <v>0.3125</v>
      </c>
      <c r="P444" s="598">
        <f t="shared" si="24"/>
        <v>10</v>
      </c>
      <c r="Q444" s="596">
        <v>9</v>
      </c>
      <c r="R444" s="599">
        <f t="shared" si="25"/>
        <v>0.9</v>
      </c>
      <c r="S444" s="599">
        <f t="shared" si="26"/>
        <v>0.28125</v>
      </c>
      <c r="T444" s="600">
        <f t="shared" si="27"/>
        <v>1.0763888888888888</v>
      </c>
      <c r="U444" s="601" t="s">
        <v>3030</v>
      </c>
    </row>
    <row r="445" spans="1:21" ht="12.75" x14ac:dyDescent="0.2">
      <c r="A445" s="591" t="s">
        <v>72</v>
      </c>
      <c r="B445" s="591" t="s">
        <v>754</v>
      </c>
      <c r="C445" s="592" t="s">
        <v>587</v>
      </c>
      <c r="D445" s="592" t="s">
        <v>297</v>
      </c>
      <c r="E445" s="592" t="s">
        <v>148</v>
      </c>
      <c r="F445" s="592" t="s">
        <v>476</v>
      </c>
      <c r="G445" s="591" t="s">
        <v>2028</v>
      </c>
      <c r="H445" s="591" t="s">
        <v>478</v>
      </c>
      <c r="I445" s="592" t="s">
        <v>332</v>
      </c>
      <c r="J445" s="593" t="s">
        <v>381</v>
      </c>
      <c r="K445" s="594">
        <v>0.29629629629629628</v>
      </c>
      <c r="L445" s="592" t="s">
        <v>2051</v>
      </c>
      <c r="M445" s="595">
        <v>2021</v>
      </c>
      <c r="N445" s="596">
        <v>24</v>
      </c>
      <c r="O445" s="603">
        <v>0.45833333333333326</v>
      </c>
      <c r="P445" s="598">
        <f t="shared" si="24"/>
        <v>11</v>
      </c>
      <c r="Q445" s="596">
        <v>8</v>
      </c>
      <c r="R445" s="599">
        <f t="shared" si="25"/>
        <v>0.72727272727272729</v>
      </c>
      <c r="S445" s="599">
        <f t="shared" si="26"/>
        <v>0.33333333333333331</v>
      </c>
      <c r="T445" s="600">
        <f t="shared" si="27"/>
        <v>1.5468749999999998</v>
      </c>
      <c r="U445" s="601" t="s">
        <v>3030</v>
      </c>
    </row>
    <row r="446" spans="1:21" ht="12.75" x14ac:dyDescent="0.2">
      <c r="A446" s="591" t="s">
        <v>72</v>
      </c>
      <c r="B446" s="591" t="s">
        <v>754</v>
      </c>
      <c r="C446" s="592" t="s">
        <v>587</v>
      </c>
      <c r="D446" s="592" t="s">
        <v>303</v>
      </c>
      <c r="E446" s="592" t="s">
        <v>148</v>
      </c>
      <c r="F446" s="592" t="s">
        <v>476</v>
      </c>
      <c r="G446" s="591" t="s">
        <v>2007</v>
      </c>
      <c r="H446" s="591" t="s">
        <v>478</v>
      </c>
      <c r="I446" s="592" t="s">
        <v>332</v>
      </c>
      <c r="J446" s="593" t="s">
        <v>381</v>
      </c>
      <c r="K446" s="594">
        <v>0.48</v>
      </c>
      <c r="L446" s="592" t="s">
        <v>2051</v>
      </c>
      <c r="M446" s="595">
        <v>2021</v>
      </c>
      <c r="N446" s="596">
        <v>22</v>
      </c>
      <c r="O446" s="603">
        <v>0.45454545454545453</v>
      </c>
      <c r="P446" s="598">
        <f t="shared" si="24"/>
        <v>10</v>
      </c>
      <c r="Q446" s="596">
        <v>8</v>
      </c>
      <c r="R446" s="599">
        <f t="shared" si="25"/>
        <v>0.8</v>
      </c>
      <c r="S446" s="599">
        <f t="shared" si="26"/>
        <v>0.36363636363636365</v>
      </c>
      <c r="T446" s="600">
        <f t="shared" si="27"/>
        <v>0.94696969696969702</v>
      </c>
      <c r="U446" s="601" t="s">
        <v>3030</v>
      </c>
    </row>
    <row r="447" spans="1:21" ht="12.75" x14ac:dyDescent="0.2">
      <c r="A447" s="591" t="s">
        <v>72</v>
      </c>
      <c r="B447" s="591" t="s">
        <v>754</v>
      </c>
      <c r="C447" s="592" t="s">
        <v>587</v>
      </c>
      <c r="D447" s="592" t="s">
        <v>297</v>
      </c>
      <c r="E447" s="592" t="s">
        <v>148</v>
      </c>
      <c r="F447" s="592" t="s">
        <v>476</v>
      </c>
      <c r="G447" s="591" t="s">
        <v>2007</v>
      </c>
      <c r="H447" s="591" t="s">
        <v>478</v>
      </c>
      <c r="I447" s="592" t="s">
        <v>332</v>
      </c>
      <c r="J447" s="593" t="s">
        <v>381</v>
      </c>
      <c r="K447" s="594">
        <v>0.58064516129032262</v>
      </c>
      <c r="L447" s="592" t="s">
        <v>2266</v>
      </c>
      <c r="M447" s="595">
        <v>2021</v>
      </c>
      <c r="N447" s="596">
        <v>30</v>
      </c>
      <c r="O447" s="603">
        <v>0.53333333333333333</v>
      </c>
      <c r="P447" s="598">
        <f t="shared" si="24"/>
        <v>16</v>
      </c>
      <c r="Q447" s="596">
        <v>12</v>
      </c>
      <c r="R447" s="599">
        <f t="shared" si="25"/>
        <v>0.75</v>
      </c>
      <c r="S447" s="599">
        <f t="shared" si="26"/>
        <v>0.4</v>
      </c>
      <c r="T447" s="600">
        <f t="shared" si="27"/>
        <v>0.9185185185185184</v>
      </c>
      <c r="U447" s="601" t="s">
        <v>3031</v>
      </c>
    </row>
    <row r="448" spans="1:21" ht="12.75" x14ac:dyDescent="0.2">
      <c r="A448" s="591" t="s">
        <v>72</v>
      </c>
      <c r="B448" s="591" t="s">
        <v>754</v>
      </c>
      <c r="C448" s="592" t="s">
        <v>587</v>
      </c>
      <c r="D448" s="592" t="s">
        <v>297</v>
      </c>
      <c r="E448" s="592" t="s">
        <v>148</v>
      </c>
      <c r="F448" s="592" t="s">
        <v>476</v>
      </c>
      <c r="G448" s="591" t="s">
        <v>2029</v>
      </c>
      <c r="H448" s="591" t="s">
        <v>478</v>
      </c>
      <c r="I448" s="592" t="s">
        <v>332</v>
      </c>
      <c r="J448" s="593" t="s">
        <v>381</v>
      </c>
      <c r="K448" s="594">
        <v>0.71186440677966101</v>
      </c>
      <c r="L448" s="592" t="s">
        <v>2051</v>
      </c>
      <c r="M448" s="595">
        <v>2021</v>
      </c>
      <c r="N448" s="596">
        <v>59</v>
      </c>
      <c r="O448" s="603">
        <v>0.55932203389830504</v>
      </c>
      <c r="P448" s="598">
        <f t="shared" si="24"/>
        <v>33</v>
      </c>
      <c r="Q448" s="596">
        <v>33</v>
      </c>
      <c r="R448" s="599">
        <f t="shared" si="25"/>
        <v>1</v>
      </c>
      <c r="S448" s="599">
        <f t="shared" si="26"/>
        <v>0.55932203389830504</v>
      </c>
      <c r="T448" s="600">
        <f t="shared" si="27"/>
        <v>0.7857142857142857</v>
      </c>
      <c r="U448" s="601" t="s">
        <v>3030</v>
      </c>
    </row>
    <row r="449" spans="1:21" ht="12.75" x14ac:dyDescent="0.2">
      <c r="A449" s="591" t="s">
        <v>72</v>
      </c>
      <c r="B449" s="591" t="s">
        <v>754</v>
      </c>
      <c r="C449" s="592" t="s">
        <v>587</v>
      </c>
      <c r="D449" s="592" t="s">
        <v>297</v>
      </c>
      <c r="E449" s="592" t="s">
        <v>148</v>
      </c>
      <c r="F449" s="592" t="s">
        <v>476</v>
      </c>
      <c r="G449" s="591" t="s">
        <v>2030</v>
      </c>
      <c r="H449" s="591" t="s">
        <v>478</v>
      </c>
      <c r="I449" s="592" t="s">
        <v>332</v>
      </c>
      <c r="J449" s="593" t="s">
        <v>381</v>
      </c>
      <c r="K449" s="594">
        <v>0.14285714285714285</v>
      </c>
      <c r="L449" s="592" t="s">
        <v>2051</v>
      </c>
      <c r="M449" s="595">
        <v>2021</v>
      </c>
      <c r="N449" s="596">
        <v>46</v>
      </c>
      <c r="O449" s="603">
        <v>0.15217391304347827</v>
      </c>
      <c r="P449" s="598">
        <f t="shared" si="24"/>
        <v>7</v>
      </c>
      <c r="Q449" s="596">
        <v>6</v>
      </c>
      <c r="R449" s="599">
        <f t="shared" si="25"/>
        <v>0.8571428571428571</v>
      </c>
      <c r="S449" s="599">
        <f t="shared" si="26"/>
        <v>0.13043478260869565</v>
      </c>
      <c r="T449" s="600">
        <f t="shared" si="27"/>
        <v>1.0652173913043479</v>
      </c>
      <c r="U449" s="601" t="s">
        <v>3030</v>
      </c>
    </row>
    <row r="450" spans="1:21" ht="12.75" x14ac:dyDescent="0.2">
      <c r="A450" s="591" t="s">
        <v>72</v>
      </c>
      <c r="B450" s="591" t="s">
        <v>754</v>
      </c>
      <c r="C450" s="592" t="s">
        <v>587</v>
      </c>
      <c r="D450" s="592" t="s">
        <v>303</v>
      </c>
      <c r="E450" s="592" t="s">
        <v>148</v>
      </c>
      <c r="F450" s="592" t="s">
        <v>476</v>
      </c>
      <c r="G450" s="591" t="s">
        <v>2008</v>
      </c>
      <c r="H450" s="591" t="s">
        <v>478</v>
      </c>
      <c r="I450" s="592" t="s">
        <v>332</v>
      </c>
      <c r="J450" s="593" t="s">
        <v>381</v>
      </c>
      <c r="K450" s="594">
        <v>0.23076923076923078</v>
      </c>
      <c r="L450" s="592" t="s">
        <v>2051</v>
      </c>
      <c r="M450" s="595">
        <v>2021</v>
      </c>
      <c r="N450" s="596">
        <v>13</v>
      </c>
      <c r="O450" s="603">
        <v>0.23076923076923075</v>
      </c>
      <c r="P450" s="598">
        <f t="shared" si="24"/>
        <v>3</v>
      </c>
      <c r="Q450" s="596">
        <v>3</v>
      </c>
      <c r="R450" s="599">
        <f t="shared" si="25"/>
        <v>1</v>
      </c>
      <c r="S450" s="599">
        <f t="shared" si="26"/>
        <v>0.23076923076923078</v>
      </c>
      <c r="T450" s="600">
        <f t="shared" si="27"/>
        <v>0.99999999999999989</v>
      </c>
      <c r="U450" s="606" t="s">
        <v>2051</v>
      </c>
    </row>
    <row r="451" spans="1:21" ht="12.75" x14ac:dyDescent="0.2">
      <c r="A451" s="591" t="s">
        <v>72</v>
      </c>
      <c r="B451" s="591" t="s">
        <v>754</v>
      </c>
      <c r="C451" s="592" t="s">
        <v>587</v>
      </c>
      <c r="D451" s="592" t="s">
        <v>297</v>
      </c>
      <c r="E451" s="592" t="s">
        <v>148</v>
      </c>
      <c r="F451" s="592" t="s">
        <v>476</v>
      </c>
      <c r="G451" s="591" t="s">
        <v>2031</v>
      </c>
      <c r="H451" s="591" t="s">
        <v>478</v>
      </c>
      <c r="I451" s="592" t="s">
        <v>332</v>
      </c>
      <c r="J451" s="593" t="s">
        <v>381</v>
      </c>
      <c r="K451" s="594">
        <v>0.18181818181818182</v>
      </c>
      <c r="L451" s="592" t="s">
        <v>2051</v>
      </c>
      <c r="M451" s="595">
        <v>2021</v>
      </c>
      <c r="N451" s="596">
        <v>42</v>
      </c>
      <c r="O451" s="603">
        <v>0.14285714285714285</v>
      </c>
      <c r="P451" s="598">
        <f t="shared" ref="P451:P514" si="28">ROUNDUP(N451*O451,0)</f>
        <v>6</v>
      </c>
      <c r="Q451" s="596">
        <v>5</v>
      </c>
      <c r="R451" s="599">
        <f t="shared" ref="R451:R514" si="29">Q451/P451</f>
        <v>0.83333333333333337</v>
      </c>
      <c r="S451" s="599">
        <f t="shared" ref="S451:S514" si="30">Q451/N451</f>
        <v>0.11904761904761904</v>
      </c>
      <c r="T451" s="600">
        <f t="shared" ref="T451:T514" si="31">O451/K451</f>
        <v>0.7857142857142857</v>
      </c>
      <c r="U451" s="601" t="s">
        <v>3030</v>
      </c>
    </row>
    <row r="452" spans="1:21" ht="12.75" x14ac:dyDescent="0.2">
      <c r="A452" s="591" t="s">
        <v>72</v>
      </c>
      <c r="B452" s="591" t="s">
        <v>754</v>
      </c>
      <c r="C452" s="592" t="s">
        <v>588</v>
      </c>
      <c r="D452" s="592" t="s">
        <v>297</v>
      </c>
      <c r="E452" s="592" t="s">
        <v>148</v>
      </c>
      <c r="F452" s="592" t="s">
        <v>476</v>
      </c>
      <c r="G452" s="591" t="s">
        <v>2036</v>
      </c>
      <c r="H452" s="591" t="s">
        <v>478</v>
      </c>
      <c r="I452" s="592" t="s">
        <v>332</v>
      </c>
      <c r="J452" s="593" t="s">
        <v>381</v>
      </c>
      <c r="K452" s="594">
        <v>0.11971830985915492</v>
      </c>
      <c r="L452" s="592"/>
      <c r="M452" s="595">
        <v>2021</v>
      </c>
      <c r="N452" s="596">
        <v>140</v>
      </c>
      <c r="O452" s="603">
        <v>0.12142857142857143</v>
      </c>
      <c r="P452" s="598">
        <f t="shared" si="28"/>
        <v>17</v>
      </c>
      <c r="Q452" s="596">
        <v>16</v>
      </c>
      <c r="R452" s="599">
        <f t="shared" si="29"/>
        <v>0.94117647058823528</v>
      </c>
      <c r="S452" s="599">
        <f t="shared" si="30"/>
        <v>0.11428571428571428</v>
      </c>
      <c r="T452" s="600">
        <f t="shared" si="31"/>
        <v>1.0142857142857142</v>
      </c>
      <c r="U452" s="601"/>
    </row>
    <row r="453" spans="1:21" ht="12.75" x14ac:dyDescent="0.2">
      <c r="A453" s="591" t="s">
        <v>72</v>
      </c>
      <c r="B453" s="591" t="s">
        <v>754</v>
      </c>
      <c r="C453" s="592" t="s">
        <v>588</v>
      </c>
      <c r="D453" s="592" t="s">
        <v>297</v>
      </c>
      <c r="E453" s="592" t="s">
        <v>148</v>
      </c>
      <c r="F453" s="592" t="s">
        <v>476</v>
      </c>
      <c r="G453" s="591" t="s">
        <v>2011</v>
      </c>
      <c r="H453" s="591" t="s">
        <v>478</v>
      </c>
      <c r="I453" s="592" t="s">
        <v>332</v>
      </c>
      <c r="J453" s="593" t="s">
        <v>381</v>
      </c>
      <c r="K453" s="594">
        <v>0.23875432525951557</v>
      </c>
      <c r="L453" s="592" t="s">
        <v>2051</v>
      </c>
      <c r="M453" s="595">
        <v>2021</v>
      </c>
      <c r="N453" s="596">
        <v>287</v>
      </c>
      <c r="O453" s="603">
        <v>0.23693379790940766</v>
      </c>
      <c r="P453" s="598">
        <f t="shared" si="28"/>
        <v>68</v>
      </c>
      <c r="Q453" s="596">
        <v>57</v>
      </c>
      <c r="R453" s="599">
        <f t="shared" si="29"/>
        <v>0.83823529411764708</v>
      </c>
      <c r="S453" s="599">
        <f t="shared" si="30"/>
        <v>0.19860627177700349</v>
      </c>
      <c r="T453" s="600">
        <f t="shared" si="31"/>
        <v>0.99237489269302637</v>
      </c>
      <c r="U453" s="601"/>
    </row>
    <row r="454" spans="1:21" ht="12.75" x14ac:dyDescent="0.2">
      <c r="A454" s="591" t="s">
        <v>72</v>
      </c>
      <c r="B454" s="591" t="s">
        <v>754</v>
      </c>
      <c r="C454" s="592" t="s">
        <v>588</v>
      </c>
      <c r="D454" s="592" t="s">
        <v>297</v>
      </c>
      <c r="E454" s="592" t="s">
        <v>148</v>
      </c>
      <c r="F454" s="592" t="s">
        <v>476</v>
      </c>
      <c r="G454" s="591" t="s">
        <v>2012</v>
      </c>
      <c r="H454" s="591" t="s">
        <v>478</v>
      </c>
      <c r="I454" s="592" t="s">
        <v>332</v>
      </c>
      <c r="J454" s="593" t="s">
        <v>381</v>
      </c>
      <c r="K454" s="594">
        <v>0.23577235772357724</v>
      </c>
      <c r="L454" s="592" t="s">
        <v>2051</v>
      </c>
      <c r="M454" s="595">
        <v>2021</v>
      </c>
      <c r="N454" s="596">
        <v>125</v>
      </c>
      <c r="O454" s="603">
        <v>0.23200000000000004</v>
      </c>
      <c r="P454" s="598">
        <f t="shared" si="28"/>
        <v>29</v>
      </c>
      <c r="Q454" s="596">
        <v>26</v>
      </c>
      <c r="R454" s="599">
        <f t="shared" si="29"/>
        <v>0.89655172413793105</v>
      </c>
      <c r="S454" s="599">
        <f t="shared" si="30"/>
        <v>0.20799999999999999</v>
      </c>
      <c r="T454" s="600">
        <f t="shared" si="31"/>
        <v>0.9840000000000001</v>
      </c>
      <c r="U454" s="601"/>
    </row>
    <row r="455" spans="1:21" ht="12.75" x14ac:dyDescent="0.2">
      <c r="A455" s="591" t="s">
        <v>72</v>
      </c>
      <c r="B455" s="591" t="s">
        <v>754</v>
      </c>
      <c r="C455" s="592" t="s">
        <v>588</v>
      </c>
      <c r="D455" s="592" t="s">
        <v>297</v>
      </c>
      <c r="E455" s="592" t="s">
        <v>148</v>
      </c>
      <c r="F455" s="592" t="s">
        <v>476</v>
      </c>
      <c r="G455" s="591" t="s">
        <v>2037</v>
      </c>
      <c r="H455" s="591" t="s">
        <v>478</v>
      </c>
      <c r="I455" s="592" t="s">
        <v>332</v>
      </c>
      <c r="J455" s="593" t="s">
        <v>381</v>
      </c>
      <c r="K455" s="594">
        <v>0.21428571428571427</v>
      </c>
      <c r="L455" s="592" t="s">
        <v>2051</v>
      </c>
      <c r="M455" s="595">
        <v>2021</v>
      </c>
      <c r="N455" s="596">
        <v>14</v>
      </c>
      <c r="O455" s="603">
        <v>0.21428571428571427</v>
      </c>
      <c r="P455" s="598">
        <f t="shared" si="28"/>
        <v>3</v>
      </c>
      <c r="Q455" s="596">
        <v>2</v>
      </c>
      <c r="R455" s="599">
        <f t="shared" si="29"/>
        <v>0.66666666666666663</v>
      </c>
      <c r="S455" s="599">
        <f t="shared" si="30"/>
        <v>0.14285714285714285</v>
      </c>
      <c r="T455" s="600">
        <f t="shared" si="31"/>
        <v>1</v>
      </c>
      <c r="U455" s="606"/>
    </row>
    <row r="456" spans="1:21" ht="12.75" x14ac:dyDescent="0.2">
      <c r="A456" s="591" t="s">
        <v>72</v>
      </c>
      <c r="B456" s="591" t="s">
        <v>754</v>
      </c>
      <c r="C456" s="592" t="s">
        <v>588</v>
      </c>
      <c r="D456" s="592" t="s">
        <v>297</v>
      </c>
      <c r="E456" s="592" t="s">
        <v>148</v>
      </c>
      <c r="F456" s="592" t="s">
        <v>476</v>
      </c>
      <c r="G456" s="591" t="s">
        <v>2038</v>
      </c>
      <c r="H456" s="591" t="s">
        <v>478</v>
      </c>
      <c r="I456" s="592" t="s">
        <v>332</v>
      </c>
      <c r="J456" s="593" t="s">
        <v>381</v>
      </c>
      <c r="K456" s="594">
        <v>9.6774193548387094E-2</v>
      </c>
      <c r="L456" s="592" t="s">
        <v>2051</v>
      </c>
      <c r="M456" s="595">
        <v>2021</v>
      </c>
      <c r="N456" s="596">
        <v>33</v>
      </c>
      <c r="O456" s="603">
        <v>0.12121212121212122</v>
      </c>
      <c r="P456" s="598">
        <f t="shared" si="28"/>
        <v>4</v>
      </c>
      <c r="Q456" s="596">
        <v>4</v>
      </c>
      <c r="R456" s="599">
        <f t="shared" si="29"/>
        <v>1</v>
      </c>
      <c r="S456" s="599">
        <f t="shared" si="30"/>
        <v>0.12121212121212122</v>
      </c>
      <c r="T456" s="600">
        <f t="shared" si="31"/>
        <v>1.2525252525252526</v>
      </c>
      <c r="U456" s="601"/>
    </row>
    <row r="457" spans="1:21" ht="12.75" x14ac:dyDescent="0.2">
      <c r="A457" s="591" t="s">
        <v>72</v>
      </c>
      <c r="B457" s="591" t="s">
        <v>754</v>
      </c>
      <c r="C457" s="592" t="s">
        <v>588</v>
      </c>
      <c r="D457" s="592" t="s">
        <v>297</v>
      </c>
      <c r="E457" s="592" t="s">
        <v>148</v>
      </c>
      <c r="F457" s="592" t="s">
        <v>476</v>
      </c>
      <c r="G457" s="591" t="s">
        <v>2018</v>
      </c>
      <c r="H457" s="591" t="s">
        <v>478</v>
      </c>
      <c r="I457" s="592" t="s">
        <v>332</v>
      </c>
      <c r="J457" s="593" t="s">
        <v>381</v>
      </c>
      <c r="K457" s="594">
        <v>6.25E-2</v>
      </c>
      <c r="L457" s="592" t="s">
        <v>2051</v>
      </c>
      <c r="M457" s="595">
        <v>2021</v>
      </c>
      <c r="N457" s="596">
        <v>39</v>
      </c>
      <c r="O457" s="603">
        <v>7.6923076923076927E-2</v>
      </c>
      <c r="P457" s="598">
        <f t="shared" si="28"/>
        <v>3</v>
      </c>
      <c r="Q457" s="596">
        <v>2</v>
      </c>
      <c r="R457" s="599">
        <f t="shared" si="29"/>
        <v>0.66666666666666663</v>
      </c>
      <c r="S457" s="599">
        <f t="shared" si="30"/>
        <v>5.128205128205128E-2</v>
      </c>
      <c r="T457" s="600">
        <f t="shared" si="31"/>
        <v>1.2307692307692308</v>
      </c>
      <c r="U457" s="601"/>
    </row>
    <row r="458" spans="1:21" ht="12.75" x14ac:dyDescent="0.2">
      <c r="A458" s="591" t="s">
        <v>72</v>
      </c>
      <c r="B458" s="591" t="s">
        <v>754</v>
      </c>
      <c r="C458" s="592" t="s">
        <v>588</v>
      </c>
      <c r="D458" s="592" t="s">
        <v>297</v>
      </c>
      <c r="E458" s="592" t="s">
        <v>148</v>
      </c>
      <c r="F458" s="592" t="s">
        <v>476</v>
      </c>
      <c r="G458" s="591" t="s">
        <v>2039</v>
      </c>
      <c r="H458" s="591" t="s">
        <v>478</v>
      </c>
      <c r="I458" s="592" t="s">
        <v>332</v>
      </c>
      <c r="J458" s="593" t="s">
        <v>381</v>
      </c>
      <c r="K458" s="594">
        <v>5.0847457627118647E-2</v>
      </c>
      <c r="L458" s="592" t="s">
        <v>2051</v>
      </c>
      <c r="M458" s="595">
        <v>2021</v>
      </c>
      <c r="N458" s="596">
        <v>53</v>
      </c>
      <c r="O458" s="603">
        <v>0.11320754716981134</v>
      </c>
      <c r="P458" s="598">
        <f t="shared" si="28"/>
        <v>6</v>
      </c>
      <c r="Q458" s="596">
        <v>4</v>
      </c>
      <c r="R458" s="599">
        <f t="shared" si="29"/>
        <v>0.66666666666666663</v>
      </c>
      <c r="S458" s="599">
        <f t="shared" si="30"/>
        <v>7.5471698113207544E-2</v>
      </c>
      <c r="T458" s="600">
        <f t="shared" si="31"/>
        <v>2.226415094339623</v>
      </c>
      <c r="U458" s="606"/>
    </row>
    <row r="459" spans="1:21" ht="12.75" x14ac:dyDescent="0.2">
      <c r="A459" s="591" t="s">
        <v>72</v>
      </c>
      <c r="B459" s="591" t="s">
        <v>754</v>
      </c>
      <c r="C459" s="592" t="s">
        <v>588</v>
      </c>
      <c r="D459" s="592" t="s">
        <v>297</v>
      </c>
      <c r="E459" s="592" t="s">
        <v>148</v>
      </c>
      <c r="F459" s="592" t="s">
        <v>476</v>
      </c>
      <c r="G459" s="591" t="s">
        <v>2021</v>
      </c>
      <c r="H459" s="591" t="s">
        <v>478</v>
      </c>
      <c r="I459" s="592" t="s">
        <v>332</v>
      </c>
      <c r="J459" s="593" t="s">
        <v>381</v>
      </c>
      <c r="K459" s="594">
        <v>0.13235294117647059</v>
      </c>
      <c r="L459" s="592" t="s">
        <v>2051</v>
      </c>
      <c r="M459" s="595">
        <v>2021</v>
      </c>
      <c r="N459" s="596">
        <v>70</v>
      </c>
      <c r="O459" s="603">
        <v>0.12857142857142856</v>
      </c>
      <c r="P459" s="598">
        <f t="shared" si="28"/>
        <v>9</v>
      </c>
      <c r="Q459" s="596">
        <v>6</v>
      </c>
      <c r="R459" s="599">
        <f t="shared" si="29"/>
        <v>0.66666666666666663</v>
      </c>
      <c r="S459" s="599">
        <f t="shared" si="30"/>
        <v>8.5714285714285715E-2</v>
      </c>
      <c r="T459" s="600">
        <f t="shared" si="31"/>
        <v>0.97142857142857131</v>
      </c>
      <c r="U459" s="601"/>
    </row>
    <row r="460" spans="1:21" ht="12.75" x14ac:dyDescent="0.2">
      <c r="A460" s="591" t="s">
        <v>72</v>
      </c>
      <c r="B460" s="591" t="s">
        <v>754</v>
      </c>
      <c r="C460" s="592" t="s">
        <v>588</v>
      </c>
      <c r="D460" s="592" t="s">
        <v>297</v>
      </c>
      <c r="E460" s="592" t="s">
        <v>148</v>
      </c>
      <c r="F460" s="592" t="s">
        <v>476</v>
      </c>
      <c r="G460" s="591" t="s">
        <v>2040</v>
      </c>
      <c r="H460" s="591" t="s">
        <v>478</v>
      </c>
      <c r="I460" s="592" t="s">
        <v>332</v>
      </c>
      <c r="J460" s="593" t="s">
        <v>381</v>
      </c>
      <c r="K460" s="594">
        <v>0.17721518987341772</v>
      </c>
      <c r="L460" s="592" t="s">
        <v>2051</v>
      </c>
      <c r="M460" s="595">
        <v>2021</v>
      </c>
      <c r="N460" s="596">
        <v>77</v>
      </c>
      <c r="O460" s="603">
        <v>0.16883116883116883</v>
      </c>
      <c r="P460" s="598">
        <f t="shared" si="28"/>
        <v>13</v>
      </c>
      <c r="Q460" s="596">
        <v>8</v>
      </c>
      <c r="R460" s="599">
        <f t="shared" si="29"/>
        <v>0.61538461538461542</v>
      </c>
      <c r="S460" s="599">
        <f t="shared" si="30"/>
        <v>0.1038961038961039</v>
      </c>
      <c r="T460" s="600">
        <f t="shared" si="31"/>
        <v>0.95269016697588127</v>
      </c>
      <c r="U460" s="601"/>
    </row>
    <row r="461" spans="1:21" ht="12.75" x14ac:dyDescent="0.2">
      <c r="A461" s="591" t="s">
        <v>72</v>
      </c>
      <c r="B461" s="591" t="s">
        <v>754</v>
      </c>
      <c r="C461" s="592" t="s">
        <v>588</v>
      </c>
      <c r="D461" s="592" t="s">
        <v>297</v>
      </c>
      <c r="E461" s="592" t="s">
        <v>148</v>
      </c>
      <c r="F461" s="592" t="s">
        <v>476</v>
      </c>
      <c r="G461" s="591" t="s">
        <v>2023</v>
      </c>
      <c r="H461" s="591" t="s">
        <v>478</v>
      </c>
      <c r="I461" s="592" t="s">
        <v>332</v>
      </c>
      <c r="J461" s="593" t="s">
        <v>381</v>
      </c>
      <c r="K461" s="594">
        <v>0.70833333333333337</v>
      </c>
      <c r="L461" s="592" t="s">
        <v>2051</v>
      </c>
      <c r="M461" s="595">
        <v>2021</v>
      </c>
      <c r="N461" s="596">
        <v>24</v>
      </c>
      <c r="O461" s="603">
        <v>0.54166666666666663</v>
      </c>
      <c r="P461" s="598">
        <f t="shared" si="28"/>
        <v>13</v>
      </c>
      <c r="Q461" s="596">
        <v>11</v>
      </c>
      <c r="R461" s="599">
        <f t="shared" si="29"/>
        <v>0.84615384615384615</v>
      </c>
      <c r="S461" s="599">
        <f t="shared" si="30"/>
        <v>0.45833333333333331</v>
      </c>
      <c r="T461" s="600">
        <f t="shared" si="31"/>
        <v>0.76470588235294112</v>
      </c>
      <c r="U461" s="601"/>
    </row>
    <row r="462" spans="1:21" ht="12.75" x14ac:dyDescent="0.2">
      <c r="A462" s="591" t="s">
        <v>72</v>
      </c>
      <c r="B462" s="591" t="s">
        <v>754</v>
      </c>
      <c r="C462" s="592" t="s">
        <v>588</v>
      </c>
      <c r="D462" s="592" t="s">
        <v>297</v>
      </c>
      <c r="E462" s="592" t="s">
        <v>148</v>
      </c>
      <c r="F462" s="592" t="s">
        <v>476</v>
      </c>
      <c r="G462" s="591" t="s">
        <v>2041</v>
      </c>
      <c r="H462" s="591" t="s">
        <v>478</v>
      </c>
      <c r="I462" s="592" t="s">
        <v>332</v>
      </c>
      <c r="J462" s="593" t="s">
        <v>381</v>
      </c>
      <c r="K462" s="594">
        <v>0.17647058823529413</v>
      </c>
      <c r="L462" s="592" t="s">
        <v>2051</v>
      </c>
      <c r="M462" s="595">
        <v>2021</v>
      </c>
      <c r="N462" s="596">
        <v>17</v>
      </c>
      <c r="O462" s="603">
        <v>0.17647058823529413</v>
      </c>
      <c r="P462" s="598">
        <f t="shared" si="28"/>
        <v>3</v>
      </c>
      <c r="Q462" s="596">
        <v>2</v>
      </c>
      <c r="R462" s="599">
        <f t="shared" si="29"/>
        <v>0.66666666666666663</v>
      </c>
      <c r="S462" s="599">
        <f t="shared" si="30"/>
        <v>0.11764705882352941</v>
      </c>
      <c r="T462" s="600">
        <f t="shared" si="31"/>
        <v>1</v>
      </c>
      <c r="U462" s="601"/>
    </row>
    <row r="463" spans="1:21" ht="12.75" x14ac:dyDescent="0.2">
      <c r="A463" s="591" t="s">
        <v>72</v>
      </c>
      <c r="B463" s="591" t="s">
        <v>754</v>
      </c>
      <c r="C463" s="592" t="s">
        <v>588</v>
      </c>
      <c r="D463" s="592" t="s">
        <v>297</v>
      </c>
      <c r="E463" s="592" t="s">
        <v>148</v>
      </c>
      <c r="F463" s="592" t="s">
        <v>476</v>
      </c>
      <c r="G463" s="591" t="s">
        <v>2042</v>
      </c>
      <c r="H463" s="591" t="s">
        <v>478</v>
      </c>
      <c r="I463" s="592" t="s">
        <v>332</v>
      </c>
      <c r="J463" s="593" t="s">
        <v>381</v>
      </c>
      <c r="K463" s="594">
        <v>0.06</v>
      </c>
      <c r="L463" s="592" t="s">
        <v>2051</v>
      </c>
      <c r="M463" s="595">
        <v>2021</v>
      </c>
      <c r="N463" s="596">
        <v>94</v>
      </c>
      <c r="O463" s="603">
        <v>9.5744680851063843E-2</v>
      </c>
      <c r="P463" s="598">
        <f t="shared" si="28"/>
        <v>9</v>
      </c>
      <c r="Q463" s="596">
        <v>5</v>
      </c>
      <c r="R463" s="599">
        <f t="shared" si="29"/>
        <v>0.55555555555555558</v>
      </c>
      <c r="S463" s="599">
        <f t="shared" si="30"/>
        <v>5.3191489361702128E-2</v>
      </c>
      <c r="T463" s="600">
        <f t="shared" si="31"/>
        <v>1.595744680851064</v>
      </c>
      <c r="U463" s="606"/>
    </row>
    <row r="464" spans="1:21" ht="12.75" x14ac:dyDescent="0.2">
      <c r="A464" s="591" t="s">
        <v>72</v>
      </c>
      <c r="B464" s="591" t="s">
        <v>754</v>
      </c>
      <c r="C464" s="592" t="s">
        <v>588</v>
      </c>
      <c r="D464" s="592" t="s">
        <v>297</v>
      </c>
      <c r="E464" s="592" t="s">
        <v>148</v>
      </c>
      <c r="F464" s="592" t="s">
        <v>476</v>
      </c>
      <c r="G464" s="591" t="s">
        <v>2026</v>
      </c>
      <c r="H464" s="591" t="s">
        <v>478</v>
      </c>
      <c r="I464" s="592" t="s">
        <v>332</v>
      </c>
      <c r="J464" s="593" t="s">
        <v>381</v>
      </c>
      <c r="K464" s="594">
        <v>8.3333333333333329E-2</v>
      </c>
      <c r="L464" s="592" t="s">
        <v>2051</v>
      </c>
      <c r="M464" s="595">
        <v>2021</v>
      </c>
      <c r="N464" s="596">
        <v>43</v>
      </c>
      <c r="O464" s="603">
        <v>6.9767441860465115E-2</v>
      </c>
      <c r="P464" s="598">
        <f t="shared" si="28"/>
        <v>3</v>
      </c>
      <c r="Q464" s="596">
        <v>2</v>
      </c>
      <c r="R464" s="599">
        <f t="shared" si="29"/>
        <v>0.66666666666666663</v>
      </c>
      <c r="S464" s="599">
        <f t="shared" si="30"/>
        <v>4.6511627906976744E-2</v>
      </c>
      <c r="T464" s="600">
        <f t="shared" si="31"/>
        <v>0.83720930232558144</v>
      </c>
      <c r="U464" s="601"/>
    </row>
    <row r="465" spans="1:21" ht="12.75" x14ac:dyDescent="0.2">
      <c r="A465" s="591" t="s">
        <v>72</v>
      </c>
      <c r="B465" s="591" t="s">
        <v>754</v>
      </c>
      <c r="C465" s="592" t="s">
        <v>588</v>
      </c>
      <c r="D465" s="592" t="s">
        <v>297</v>
      </c>
      <c r="E465" s="592" t="s">
        <v>148</v>
      </c>
      <c r="F465" s="592" t="s">
        <v>476</v>
      </c>
      <c r="G465" s="591" t="s">
        <v>2043</v>
      </c>
      <c r="H465" s="591" t="s">
        <v>478</v>
      </c>
      <c r="I465" s="592" t="s">
        <v>332</v>
      </c>
      <c r="J465" s="593" t="s">
        <v>381</v>
      </c>
      <c r="K465" s="594">
        <v>4.9941927990708478E-2</v>
      </c>
      <c r="L465" s="592" t="s">
        <v>2051</v>
      </c>
      <c r="M465" s="595">
        <v>2021</v>
      </c>
      <c r="N465" s="596">
        <v>858</v>
      </c>
      <c r="O465" s="603">
        <v>9.5571095571095568E-2</v>
      </c>
      <c r="P465" s="598">
        <f t="shared" si="28"/>
        <v>82</v>
      </c>
      <c r="Q465" s="596">
        <v>58</v>
      </c>
      <c r="R465" s="599">
        <f t="shared" si="29"/>
        <v>0.70731707317073167</v>
      </c>
      <c r="S465" s="599">
        <f t="shared" si="30"/>
        <v>6.75990675990676E-2</v>
      </c>
      <c r="T465" s="600">
        <f t="shared" si="31"/>
        <v>1.9136444950398439</v>
      </c>
      <c r="U465" s="601"/>
    </row>
    <row r="466" spans="1:21" ht="12.75" x14ac:dyDescent="0.2">
      <c r="A466" s="591" t="s">
        <v>72</v>
      </c>
      <c r="B466" s="591" t="s">
        <v>754</v>
      </c>
      <c r="C466" s="592" t="s">
        <v>588</v>
      </c>
      <c r="D466" s="592" t="s">
        <v>297</v>
      </c>
      <c r="E466" s="592" t="s">
        <v>148</v>
      </c>
      <c r="F466" s="592" t="s">
        <v>476</v>
      </c>
      <c r="G466" s="591" t="s">
        <v>2009</v>
      </c>
      <c r="H466" s="591" t="s">
        <v>478</v>
      </c>
      <c r="I466" s="592" t="s">
        <v>332</v>
      </c>
      <c r="J466" s="593" t="s">
        <v>381</v>
      </c>
      <c r="K466" s="594">
        <v>0.2</v>
      </c>
      <c r="L466" s="592" t="s">
        <v>2051</v>
      </c>
      <c r="M466" s="595">
        <v>2021</v>
      </c>
      <c r="N466" s="596">
        <v>19</v>
      </c>
      <c r="O466" s="603">
        <v>0.21052631578947367</v>
      </c>
      <c r="P466" s="598">
        <f t="shared" si="28"/>
        <v>4</v>
      </c>
      <c r="Q466" s="596">
        <v>3</v>
      </c>
      <c r="R466" s="599">
        <f t="shared" si="29"/>
        <v>0.75</v>
      </c>
      <c r="S466" s="599">
        <f t="shared" si="30"/>
        <v>0.15789473684210525</v>
      </c>
      <c r="T466" s="600">
        <f t="shared" si="31"/>
        <v>1.0526315789473684</v>
      </c>
      <c r="U466" s="601"/>
    </row>
    <row r="467" spans="1:21" ht="12.75" x14ac:dyDescent="0.2">
      <c r="A467" s="591" t="s">
        <v>72</v>
      </c>
      <c r="B467" s="591" t="s">
        <v>754</v>
      </c>
      <c r="C467" s="592" t="s">
        <v>588</v>
      </c>
      <c r="D467" s="592" t="s">
        <v>297</v>
      </c>
      <c r="E467" s="592" t="s">
        <v>148</v>
      </c>
      <c r="F467" s="592" t="s">
        <v>476</v>
      </c>
      <c r="G467" s="591" t="s">
        <v>2044</v>
      </c>
      <c r="H467" s="591" t="s">
        <v>478</v>
      </c>
      <c r="I467" s="592" t="s">
        <v>332</v>
      </c>
      <c r="J467" s="593" t="s">
        <v>381</v>
      </c>
      <c r="K467" s="594">
        <v>6.1224489795918366E-2</v>
      </c>
      <c r="L467" s="592" t="s">
        <v>2051</v>
      </c>
      <c r="M467" s="595">
        <v>2021</v>
      </c>
      <c r="N467" s="596">
        <v>29</v>
      </c>
      <c r="O467" s="603">
        <v>0.24137931034482757</v>
      </c>
      <c r="P467" s="598">
        <f t="shared" si="28"/>
        <v>7</v>
      </c>
      <c r="Q467" s="596">
        <v>6</v>
      </c>
      <c r="R467" s="599">
        <f t="shared" si="29"/>
        <v>0.8571428571428571</v>
      </c>
      <c r="S467" s="599">
        <f t="shared" si="30"/>
        <v>0.20689655172413793</v>
      </c>
      <c r="T467" s="600">
        <f t="shared" si="31"/>
        <v>3.9425287356321839</v>
      </c>
      <c r="U467" s="601"/>
    </row>
    <row r="468" spans="1:21" ht="12.75" x14ac:dyDescent="0.2">
      <c r="A468" s="591" t="s">
        <v>72</v>
      </c>
      <c r="B468" s="591" t="s">
        <v>754</v>
      </c>
      <c r="C468" s="592" t="s">
        <v>588</v>
      </c>
      <c r="D468" s="592" t="s">
        <v>297</v>
      </c>
      <c r="E468" s="592" t="s">
        <v>148</v>
      </c>
      <c r="F468" s="592" t="s">
        <v>476</v>
      </c>
      <c r="G468" s="591" t="s">
        <v>2009</v>
      </c>
      <c r="H468" s="591" t="s">
        <v>478</v>
      </c>
      <c r="I468" s="592" t="s">
        <v>332</v>
      </c>
      <c r="J468" s="593" t="s">
        <v>381</v>
      </c>
      <c r="K468" s="594">
        <v>0.23333333333333334</v>
      </c>
      <c r="L468" s="592" t="s">
        <v>2266</v>
      </c>
      <c r="M468" s="595">
        <v>2021</v>
      </c>
      <c r="N468" s="596">
        <v>18</v>
      </c>
      <c r="O468" s="603">
        <v>0.27777777777777779</v>
      </c>
      <c r="P468" s="598">
        <f t="shared" si="28"/>
        <v>5</v>
      </c>
      <c r="Q468" s="596">
        <v>4</v>
      </c>
      <c r="R468" s="599">
        <f t="shared" si="29"/>
        <v>0.8</v>
      </c>
      <c r="S468" s="599">
        <f t="shared" si="30"/>
        <v>0.22222222222222221</v>
      </c>
      <c r="T468" s="600">
        <f t="shared" si="31"/>
        <v>1.1904761904761905</v>
      </c>
      <c r="U468" s="606"/>
    </row>
    <row r="469" spans="1:21" ht="12.75" x14ac:dyDescent="0.2">
      <c r="A469" s="591" t="s">
        <v>72</v>
      </c>
      <c r="B469" s="591" t="s">
        <v>754</v>
      </c>
      <c r="C469" s="592" t="s">
        <v>588</v>
      </c>
      <c r="D469" s="592" t="s">
        <v>297</v>
      </c>
      <c r="E469" s="592" t="s">
        <v>148</v>
      </c>
      <c r="F469" s="592" t="s">
        <v>476</v>
      </c>
      <c r="G469" s="591" t="s">
        <v>2057</v>
      </c>
      <c r="H469" s="591" t="s">
        <v>478</v>
      </c>
      <c r="I469" s="592" t="s">
        <v>332</v>
      </c>
      <c r="J469" s="593" t="s">
        <v>381</v>
      </c>
      <c r="K469" s="594">
        <v>0.3</v>
      </c>
      <c r="L469" s="592" t="s">
        <v>2266</v>
      </c>
      <c r="M469" s="595">
        <v>2021</v>
      </c>
      <c r="N469" s="596">
        <v>40</v>
      </c>
      <c r="O469" s="603">
        <v>0.1</v>
      </c>
      <c r="P469" s="598">
        <f t="shared" si="28"/>
        <v>4</v>
      </c>
      <c r="Q469" s="596">
        <v>3</v>
      </c>
      <c r="R469" s="599">
        <f t="shared" si="29"/>
        <v>0.75</v>
      </c>
      <c r="S469" s="599">
        <f t="shared" si="30"/>
        <v>7.4999999999999997E-2</v>
      </c>
      <c r="T469" s="600">
        <f t="shared" si="31"/>
        <v>0.33333333333333337</v>
      </c>
      <c r="U469" s="601"/>
    </row>
    <row r="470" spans="1:21" ht="12.75" x14ac:dyDescent="0.2">
      <c r="A470" s="591" t="s">
        <v>72</v>
      </c>
      <c r="B470" s="591" t="s">
        <v>754</v>
      </c>
      <c r="C470" s="592" t="s">
        <v>588</v>
      </c>
      <c r="D470" s="592" t="s">
        <v>297</v>
      </c>
      <c r="E470" s="592" t="s">
        <v>148</v>
      </c>
      <c r="F470" s="592" t="s">
        <v>476</v>
      </c>
      <c r="G470" s="591" t="s">
        <v>2045</v>
      </c>
      <c r="H470" s="591" t="s">
        <v>478</v>
      </c>
      <c r="I470" s="592" t="s">
        <v>332</v>
      </c>
      <c r="J470" s="593" t="s">
        <v>381</v>
      </c>
      <c r="K470" s="594">
        <v>0.72222222222222221</v>
      </c>
      <c r="L470" s="592" t="s">
        <v>2051</v>
      </c>
      <c r="M470" s="595">
        <v>2021</v>
      </c>
      <c r="N470" s="596">
        <v>18</v>
      </c>
      <c r="O470" s="603">
        <v>0.66666666666666652</v>
      </c>
      <c r="P470" s="598">
        <f t="shared" si="28"/>
        <v>12</v>
      </c>
      <c r="Q470" s="596">
        <v>9</v>
      </c>
      <c r="R470" s="599">
        <f t="shared" si="29"/>
        <v>0.75</v>
      </c>
      <c r="S470" s="599">
        <f t="shared" si="30"/>
        <v>0.5</v>
      </c>
      <c r="T470" s="600">
        <f t="shared" si="31"/>
        <v>0.92307692307692291</v>
      </c>
      <c r="U470" s="601"/>
    </row>
    <row r="471" spans="1:21" ht="12.75" x14ac:dyDescent="0.2">
      <c r="A471" s="591" t="s">
        <v>72</v>
      </c>
      <c r="B471" s="591" t="s">
        <v>754</v>
      </c>
      <c r="C471" s="592" t="s">
        <v>588</v>
      </c>
      <c r="D471" s="592" t="s">
        <v>297</v>
      </c>
      <c r="E471" s="592" t="s">
        <v>148</v>
      </c>
      <c r="F471" s="592" t="s">
        <v>476</v>
      </c>
      <c r="G471" s="591" t="s">
        <v>2046</v>
      </c>
      <c r="H471" s="591" t="s">
        <v>478</v>
      </c>
      <c r="I471" s="592" t="s">
        <v>332</v>
      </c>
      <c r="J471" s="593" t="s">
        <v>381</v>
      </c>
      <c r="K471" s="594">
        <v>0.2</v>
      </c>
      <c r="L471" s="592" t="s">
        <v>2051</v>
      </c>
      <c r="M471" s="595">
        <v>2021</v>
      </c>
      <c r="N471" s="596">
        <v>13</v>
      </c>
      <c r="O471" s="603">
        <v>0.23076923076923075</v>
      </c>
      <c r="P471" s="598">
        <f t="shared" si="28"/>
        <v>3</v>
      </c>
      <c r="Q471" s="596">
        <v>2</v>
      </c>
      <c r="R471" s="599">
        <f t="shared" si="29"/>
        <v>0.66666666666666663</v>
      </c>
      <c r="S471" s="599">
        <f t="shared" si="30"/>
        <v>0.15384615384615385</v>
      </c>
      <c r="T471" s="600">
        <f t="shared" si="31"/>
        <v>1.1538461538461537</v>
      </c>
      <c r="U471" s="601"/>
    </row>
    <row r="472" spans="1:21" ht="12.75" x14ac:dyDescent="0.2">
      <c r="A472" s="591" t="s">
        <v>72</v>
      </c>
      <c r="B472" s="591" t="s">
        <v>754</v>
      </c>
      <c r="C472" s="592" t="s">
        <v>583</v>
      </c>
      <c r="D472" s="592" t="s">
        <v>297</v>
      </c>
      <c r="E472" s="592" t="s">
        <v>148</v>
      </c>
      <c r="F472" s="592" t="s">
        <v>476</v>
      </c>
      <c r="G472" s="591" t="s">
        <v>2012</v>
      </c>
      <c r="H472" s="591" t="s">
        <v>478</v>
      </c>
      <c r="I472" s="592" t="s">
        <v>332</v>
      </c>
      <c r="J472" s="593" t="s">
        <v>381</v>
      </c>
      <c r="K472" s="594">
        <v>0.7142857142857143</v>
      </c>
      <c r="L472" s="592" t="s">
        <v>2051</v>
      </c>
      <c r="M472" s="595">
        <v>2021</v>
      </c>
      <c r="N472" s="596">
        <v>34</v>
      </c>
      <c r="O472" s="603">
        <v>0.55882352941176472</v>
      </c>
      <c r="P472" s="598">
        <f t="shared" si="28"/>
        <v>19</v>
      </c>
      <c r="Q472" s="596">
        <v>14</v>
      </c>
      <c r="R472" s="599">
        <f t="shared" si="29"/>
        <v>0.73684210526315785</v>
      </c>
      <c r="S472" s="599">
        <f t="shared" si="30"/>
        <v>0.41176470588235292</v>
      </c>
      <c r="T472" s="600">
        <f t="shared" si="31"/>
        <v>0.78235294117647058</v>
      </c>
      <c r="U472" s="601" t="s">
        <v>3030</v>
      </c>
    </row>
    <row r="473" spans="1:21" ht="12.75" x14ac:dyDescent="0.2">
      <c r="A473" s="591" t="s">
        <v>72</v>
      </c>
      <c r="B473" s="591" t="s">
        <v>754</v>
      </c>
      <c r="C473" s="592" t="s">
        <v>583</v>
      </c>
      <c r="D473" s="592" t="s">
        <v>297</v>
      </c>
      <c r="E473" s="592" t="s">
        <v>148</v>
      </c>
      <c r="F473" s="592" t="s">
        <v>476</v>
      </c>
      <c r="G473" s="591" t="s">
        <v>2013</v>
      </c>
      <c r="H473" s="591" t="s">
        <v>478</v>
      </c>
      <c r="I473" s="592" t="s">
        <v>332</v>
      </c>
      <c r="J473" s="593" t="s">
        <v>381</v>
      </c>
      <c r="K473" s="594">
        <v>0.70967741935483875</v>
      </c>
      <c r="L473" s="592" t="s">
        <v>2051</v>
      </c>
      <c r="M473" s="595">
        <v>2021</v>
      </c>
      <c r="N473" s="596">
        <v>31</v>
      </c>
      <c r="O473" s="603">
        <v>0.5161290322580645</v>
      </c>
      <c r="P473" s="598">
        <f t="shared" si="28"/>
        <v>16</v>
      </c>
      <c r="Q473" s="596">
        <v>12</v>
      </c>
      <c r="R473" s="599">
        <f t="shared" si="29"/>
        <v>0.75</v>
      </c>
      <c r="S473" s="599">
        <f t="shared" si="30"/>
        <v>0.38709677419354838</v>
      </c>
      <c r="T473" s="600">
        <f t="shared" si="31"/>
        <v>0.72727272727272718</v>
      </c>
      <c r="U473" s="601" t="s">
        <v>3030</v>
      </c>
    </row>
    <row r="474" spans="1:21" ht="12.75" x14ac:dyDescent="0.2">
      <c r="A474" s="591" t="s">
        <v>72</v>
      </c>
      <c r="B474" s="591" t="s">
        <v>754</v>
      </c>
      <c r="C474" s="592" t="s">
        <v>583</v>
      </c>
      <c r="D474" s="592" t="s">
        <v>297</v>
      </c>
      <c r="E474" s="592" t="s">
        <v>148</v>
      </c>
      <c r="F474" s="592" t="s">
        <v>476</v>
      </c>
      <c r="G474" s="591" t="s">
        <v>2049</v>
      </c>
      <c r="H474" s="591" t="s">
        <v>478</v>
      </c>
      <c r="I474" s="592" t="s">
        <v>332</v>
      </c>
      <c r="J474" s="593" t="s">
        <v>381</v>
      </c>
      <c r="K474" s="594">
        <v>0.70370370370370372</v>
      </c>
      <c r="L474" s="592" t="s">
        <v>2051</v>
      </c>
      <c r="M474" s="595">
        <v>2021</v>
      </c>
      <c r="N474" s="596">
        <v>28</v>
      </c>
      <c r="O474" s="603">
        <v>0.5357142857142857</v>
      </c>
      <c r="P474" s="598">
        <f t="shared" si="28"/>
        <v>15</v>
      </c>
      <c r="Q474" s="596">
        <v>10</v>
      </c>
      <c r="R474" s="599">
        <f t="shared" si="29"/>
        <v>0.66666666666666663</v>
      </c>
      <c r="S474" s="599">
        <f t="shared" si="30"/>
        <v>0.35714285714285715</v>
      </c>
      <c r="T474" s="600">
        <f t="shared" si="31"/>
        <v>0.76127819548872178</v>
      </c>
      <c r="U474" s="601" t="s">
        <v>3030</v>
      </c>
    </row>
    <row r="475" spans="1:21" ht="12.75" x14ac:dyDescent="0.2">
      <c r="A475" s="591" t="s">
        <v>72</v>
      </c>
      <c r="B475" s="591" t="s">
        <v>754</v>
      </c>
      <c r="C475" s="592" t="s">
        <v>583</v>
      </c>
      <c r="D475" s="592" t="s">
        <v>297</v>
      </c>
      <c r="E475" s="592" t="s">
        <v>148</v>
      </c>
      <c r="F475" s="592" t="s">
        <v>476</v>
      </c>
      <c r="G475" s="591" t="s">
        <v>2007</v>
      </c>
      <c r="H475" s="591" t="s">
        <v>478</v>
      </c>
      <c r="I475" s="592" t="s">
        <v>332</v>
      </c>
      <c r="J475" s="593" t="s">
        <v>381</v>
      </c>
      <c r="K475" s="594">
        <v>0.75</v>
      </c>
      <c r="L475" s="592" t="s">
        <v>2051</v>
      </c>
      <c r="M475" s="595">
        <v>2021</v>
      </c>
      <c r="N475" s="596">
        <v>64</v>
      </c>
      <c r="O475" s="603">
        <v>0.609375</v>
      </c>
      <c r="P475" s="598">
        <f t="shared" si="28"/>
        <v>39</v>
      </c>
      <c r="Q475" s="596">
        <v>35</v>
      </c>
      <c r="R475" s="599">
        <f t="shared" si="29"/>
        <v>0.89743589743589747</v>
      </c>
      <c r="S475" s="599">
        <f t="shared" si="30"/>
        <v>0.546875</v>
      </c>
      <c r="T475" s="600">
        <f t="shared" si="31"/>
        <v>0.8125</v>
      </c>
      <c r="U475" s="601" t="s">
        <v>3031</v>
      </c>
    </row>
    <row r="476" spans="1:21" ht="12.75" x14ac:dyDescent="0.2">
      <c r="A476" s="591" t="s">
        <v>72</v>
      </c>
      <c r="B476" s="591" t="s">
        <v>754</v>
      </c>
      <c r="C476" s="592" t="s">
        <v>583</v>
      </c>
      <c r="D476" s="592" t="s">
        <v>297</v>
      </c>
      <c r="E476" s="592" t="s">
        <v>148</v>
      </c>
      <c r="F476" s="592" t="s">
        <v>476</v>
      </c>
      <c r="G476" s="591" t="s">
        <v>2028</v>
      </c>
      <c r="H476" s="591" t="s">
        <v>478</v>
      </c>
      <c r="I476" s="592" t="s">
        <v>332</v>
      </c>
      <c r="J476" s="593" t="s">
        <v>381</v>
      </c>
      <c r="K476" s="594">
        <v>0.703125</v>
      </c>
      <c r="L476" s="592" t="s">
        <v>2266</v>
      </c>
      <c r="M476" s="595">
        <v>2021</v>
      </c>
      <c r="N476" s="596">
        <v>11</v>
      </c>
      <c r="O476" s="603">
        <v>0.54545454545454541</v>
      </c>
      <c r="P476" s="598">
        <f t="shared" si="28"/>
        <v>6</v>
      </c>
      <c r="Q476" s="596">
        <v>6</v>
      </c>
      <c r="R476" s="599">
        <f t="shared" si="29"/>
        <v>1</v>
      </c>
      <c r="S476" s="599">
        <f t="shared" si="30"/>
        <v>0.54545454545454541</v>
      </c>
      <c r="T476" s="600">
        <f t="shared" si="31"/>
        <v>0.77575757575757565</v>
      </c>
      <c r="U476" s="601" t="s">
        <v>3030</v>
      </c>
    </row>
    <row r="477" spans="1:21" ht="12.75" x14ac:dyDescent="0.2">
      <c r="A477" s="591" t="s">
        <v>72</v>
      </c>
      <c r="B477" s="591" t="s">
        <v>754</v>
      </c>
      <c r="C477" s="592" t="s">
        <v>583</v>
      </c>
      <c r="D477" s="592" t="s">
        <v>297</v>
      </c>
      <c r="E477" s="592" t="s">
        <v>148</v>
      </c>
      <c r="F477" s="592" t="s">
        <v>476</v>
      </c>
      <c r="G477" s="591" t="s">
        <v>2058</v>
      </c>
      <c r="H477" s="591" t="s">
        <v>478</v>
      </c>
      <c r="I477" s="592" t="s">
        <v>332</v>
      </c>
      <c r="J477" s="593" t="s">
        <v>381</v>
      </c>
      <c r="K477" s="594">
        <v>0.70370370370370372</v>
      </c>
      <c r="L477" s="592" t="s">
        <v>2266</v>
      </c>
      <c r="M477" s="595">
        <v>2021</v>
      </c>
      <c r="N477" s="596">
        <v>27</v>
      </c>
      <c r="O477" s="603">
        <v>0.51851851851851849</v>
      </c>
      <c r="P477" s="598">
        <f t="shared" si="28"/>
        <v>14</v>
      </c>
      <c r="Q477" s="596">
        <v>13</v>
      </c>
      <c r="R477" s="599">
        <f t="shared" si="29"/>
        <v>0.9285714285714286</v>
      </c>
      <c r="S477" s="599">
        <f t="shared" si="30"/>
        <v>0.48148148148148145</v>
      </c>
      <c r="T477" s="600">
        <f t="shared" si="31"/>
        <v>0.73684210526315785</v>
      </c>
      <c r="U477" s="601" t="s">
        <v>3031</v>
      </c>
    </row>
    <row r="478" spans="1:21" ht="12.75" x14ac:dyDescent="0.2">
      <c r="A478" s="591" t="s">
        <v>72</v>
      </c>
      <c r="B478" s="591" t="s">
        <v>754</v>
      </c>
      <c r="C478" s="592" t="s">
        <v>587</v>
      </c>
      <c r="D478" s="592" t="s">
        <v>297</v>
      </c>
      <c r="E478" s="592" t="s">
        <v>148</v>
      </c>
      <c r="F478" s="592" t="s">
        <v>476</v>
      </c>
      <c r="G478" s="591" t="s">
        <v>2010</v>
      </c>
      <c r="H478" s="591" t="s">
        <v>479</v>
      </c>
      <c r="I478" s="592" t="s">
        <v>332</v>
      </c>
      <c r="J478" s="593" t="s">
        <v>381</v>
      </c>
      <c r="K478" s="594">
        <v>0.17647058823529413</v>
      </c>
      <c r="L478" s="592" t="s">
        <v>2051</v>
      </c>
      <c r="M478" s="595">
        <v>2021</v>
      </c>
      <c r="N478" s="596">
        <v>63</v>
      </c>
      <c r="O478" s="603">
        <v>0.17460317460317459</v>
      </c>
      <c r="P478" s="598">
        <f t="shared" si="28"/>
        <v>11</v>
      </c>
      <c r="Q478" s="596">
        <v>7</v>
      </c>
      <c r="R478" s="599">
        <f t="shared" si="29"/>
        <v>0.63636363636363635</v>
      </c>
      <c r="S478" s="599">
        <f t="shared" si="30"/>
        <v>0.1111111111111111</v>
      </c>
      <c r="T478" s="600">
        <f t="shared" si="31"/>
        <v>0.98941798941798931</v>
      </c>
      <c r="U478" s="601" t="s">
        <v>3030</v>
      </c>
    </row>
    <row r="479" spans="1:21" ht="12.75" x14ac:dyDescent="0.2">
      <c r="A479" s="591" t="s">
        <v>72</v>
      </c>
      <c r="B479" s="591" t="s">
        <v>754</v>
      </c>
      <c r="C479" s="592" t="s">
        <v>587</v>
      </c>
      <c r="D479" s="592" t="s">
        <v>297</v>
      </c>
      <c r="E479" s="592" t="s">
        <v>148</v>
      </c>
      <c r="F479" s="592" t="s">
        <v>476</v>
      </c>
      <c r="G479" s="591" t="s">
        <v>2011</v>
      </c>
      <c r="H479" s="591" t="s">
        <v>479</v>
      </c>
      <c r="I479" s="592" t="s">
        <v>332</v>
      </c>
      <c r="J479" s="593" t="s">
        <v>381</v>
      </c>
      <c r="K479" s="594">
        <v>0.2638888888888889</v>
      </c>
      <c r="L479" s="592" t="s">
        <v>2051</v>
      </c>
      <c r="M479" s="595">
        <v>2021</v>
      </c>
      <c r="N479" s="596">
        <v>72</v>
      </c>
      <c r="O479" s="603">
        <v>0.2638888888888889</v>
      </c>
      <c r="P479" s="598">
        <f t="shared" si="28"/>
        <v>19</v>
      </c>
      <c r="Q479" s="596">
        <v>19</v>
      </c>
      <c r="R479" s="599">
        <f t="shared" si="29"/>
        <v>1</v>
      </c>
      <c r="S479" s="599">
        <f t="shared" si="30"/>
        <v>0.2638888888888889</v>
      </c>
      <c r="T479" s="600">
        <f t="shared" si="31"/>
        <v>1</v>
      </c>
      <c r="U479" s="606" t="s">
        <v>2051</v>
      </c>
    </row>
    <row r="480" spans="1:21" ht="12.75" x14ac:dyDescent="0.2">
      <c r="A480" s="591" t="s">
        <v>72</v>
      </c>
      <c r="B480" s="591" t="s">
        <v>754</v>
      </c>
      <c r="C480" s="592" t="s">
        <v>587</v>
      </c>
      <c r="D480" s="592" t="s">
        <v>297</v>
      </c>
      <c r="E480" s="592" t="s">
        <v>148</v>
      </c>
      <c r="F480" s="592" t="s">
        <v>476</v>
      </c>
      <c r="G480" s="591" t="s">
        <v>2012</v>
      </c>
      <c r="H480" s="591" t="s">
        <v>479</v>
      </c>
      <c r="I480" s="592" t="s">
        <v>332</v>
      </c>
      <c r="J480" s="593" t="s">
        <v>381</v>
      </c>
      <c r="K480" s="594">
        <v>0.47872340425531917</v>
      </c>
      <c r="L480" s="592" t="s">
        <v>2051</v>
      </c>
      <c r="M480" s="595">
        <v>2021</v>
      </c>
      <c r="N480" s="596">
        <v>92</v>
      </c>
      <c r="O480" s="603">
        <v>0.41304347826086951</v>
      </c>
      <c r="P480" s="598">
        <f t="shared" si="28"/>
        <v>38</v>
      </c>
      <c r="Q480" s="596">
        <v>31</v>
      </c>
      <c r="R480" s="599">
        <f t="shared" si="29"/>
        <v>0.81578947368421051</v>
      </c>
      <c r="S480" s="599">
        <f t="shared" si="30"/>
        <v>0.33695652173913043</v>
      </c>
      <c r="T480" s="600">
        <f t="shared" si="31"/>
        <v>0.86280193236714964</v>
      </c>
      <c r="U480" s="601" t="s">
        <v>3030</v>
      </c>
    </row>
    <row r="481" spans="1:21" ht="12.75" x14ac:dyDescent="0.2">
      <c r="A481" s="591" t="s">
        <v>72</v>
      </c>
      <c r="B481" s="591" t="s">
        <v>754</v>
      </c>
      <c r="C481" s="592" t="s">
        <v>587</v>
      </c>
      <c r="D481" s="592" t="s">
        <v>297</v>
      </c>
      <c r="E481" s="592" t="s">
        <v>148</v>
      </c>
      <c r="F481" s="592" t="s">
        <v>476</v>
      </c>
      <c r="G481" s="591" t="s">
        <v>2013</v>
      </c>
      <c r="H481" s="591" t="s">
        <v>479</v>
      </c>
      <c r="I481" s="592" t="s">
        <v>332</v>
      </c>
      <c r="J481" s="593" t="s">
        <v>381</v>
      </c>
      <c r="K481" s="594">
        <v>0.7142857142857143</v>
      </c>
      <c r="L481" s="592" t="s">
        <v>2051</v>
      </c>
      <c r="M481" s="595">
        <v>2021</v>
      </c>
      <c r="N481" s="596">
        <v>12</v>
      </c>
      <c r="O481" s="603">
        <v>0.5</v>
      </c>
      <c r="P481" s="598">
        <f t="shared" si="28"/>
        <v>6</v>
      </c>
      <c r="Q481" s="596">
        <v>4</v>
      </c>
      <c r="R481" s="599">
        <f t="shared" si="29"/>
        <v>0.66666666666666663</v>
      </c>
      <c r="S481" s="599">
        <f t="shared" si="30"/>
        <v>0.33333333333333331</v>
      </c>
      <c r="T481" s="600">
        <f t="shared" si="31"/>
        <v>0.7</v>
      </c>
      <c r="U481" s="601" t="s">
        <v>3030</v>
      </c>
    </row>
    <row r="482" spans="1:21" ht="12.75" x14ac:dyDescent="0.2">
      <c r="A482" s="591" t="s">
        <v>72</v>
      </c>
      <c r="B482" s="591" t="s">
        <v>754</v>
      </c>
      <c r="C482" s="592" t="s">
        <v>587</v>
      </c>
      <c r="D482" s="592" t="s">
        <v>297</v>
      </c>
      <c r="E482" s="592" t="s">
        <v>148</v>
      </c>
      <c r="F482" s="592" t="s">
        <v>476</v>
      </c>
      <c r="G482" s="591" t="s">
        <v>2014</v>
      </c>
      <c r="H482" s="591" t="s">
        <v>479</v>
      </c>
      <c r="I482" s="592" t="s">
        <v>332</v>
      </c>
      <c r="J482" s="593" t="s">
        <v>381</v>
      </c>
      <c r="K482" s="594">
        <v>4.926423544465771E-2</v>
      </c>
      <c r="L482" s="592" t="s">
        <v>2051</v>
      </c>
      <c r="M482" s="595">
        <v>2021</v>
      </c>
      <c r="N482" s="596">
        <v>1340</v>
      </c>
      <c r="O482" s="603">
        <v>7.6119402985074622E-2</v>
      </c>
      <c r="P482" s="598">
        <f t="shared" si="28"/>
        <v>102</v>
      </c>
      <c r="Q482" s="596">
        <v>88</v>
      </c>
      <c r="R482" s="599">
        <f t="shared" si="29"/>
        <v>0.86274509803921573</v>
      </c>
      <c r="S482" s="599">
        <f t="shared" si="30"/>
        <v>6.5671641791044774E-2</v>
      </c>
      <c r="T482" s="600">
        <f t="shared" si="31"/>
        <v>1.5451250242295018</v>
      </c>
      <c r="U482" s="601" t="s">
        <v>3030</v>
      </c>
    </row>
    <row r="483" spans="1:21" ht="12.75" x14ac:dyDescent="0.2">
      <c r="A483" s="591" t="s">
        <v>72</v>
      </c>
      <c r="B483" s="591" t="s">
        <v>754</v>
      </c>
      <c r="C483" s="592" t="s">
        <v>587</v>
      </c>
      <c r="D483" s="592" t="s">
        <v>297</v>
      </c>
      <c r="E483" s="592" t="s">
        <v>148</v>
      </c>
      <c r="F483" s="592" t="s">
        <v>476</v>
      </c>
      <c r="G483" s="591" t="s">
        <v>2015</v>
      </c>
      <c r="H483" s="591" t="s">
        <v>479</v>
      </c>
      <c r="I483" s="592" t="s">
        <v>332</v>
      </c>
      <c r="J483" s="593" t="s">
        <v>381</v>
      </c>
      <c r="K483" s="594">
        <v>0.35714285714285715</v>
      </c>
      <c r="L483" s="592" t="s">
        <v>2051</v>
      </c>
      <c r="M483" s="595">
        <v>2021</v>
      </c>
      <c r="N483" s="596">
        <v>17</v>
      </c>
      <c r="O483" s="603">
        <v>0.35294117647058826</v>
      </c>
      <c r="P483" s="598">
        <f t="shared" si="28"/>
        <v>6</v>
      </c>
      <c r="Q483" s="596">
        <v>6</v>
      </c>
      <c r="R483" s="599">
        <f t="shared" si="29"/>
        <v>1</v>
      </c>
      <c r="S483" s="599">
        <f t="shared" si="30"/>
        <v>0.35294117647058826</v>
      </c>
      <c r="T483" s="600">
        <f t="shared" si="31"/>
        <v>0.9882352941176471</v>
      </c>
      <c r="U483" s="601" t="s">
        <v>3030</v>
      </c>
    </row>
    <row r="484" spans="1:21" ht="12.75" x14ac:dyDescent="0.2">
      <c r="A484" s="591" t="s">
        <v>72</v>
      </c>
      <c r="B484" s="591" t="s">
        <v>754</v>
      </c>
      <c r="C484" s="592" t="s">
        <v>587</v>
      </c>
      <c r="D484" s="592" t="s">
        <v>297</v>
      </c>
      <c r="E484" s="592" t="s">
        <v>148</v>
      </c>
      <c r="F484" s="592" t="s">
        <v>476</v>
      </c>
      <c r="G484" s="591" t="s">
        <v>2016</v>
      </c>
      <c r="H484" s="591" t="s">
        <v>479</v>
      </c>
      <c r="I484" s="592" t="s">
        <v>332</v>
      </c>
      <c r="J484" s="593" t="s">
        <v>381</v>
      </c>
      <c r="K484" s="594">
        <v>0.11494252873563218</v>
      </c>
      <c r="L484" s="592" t="s">
        <v>2051</v>
      </c>
      <c r="M484" s="595">
        <v>2021</v>
      </c>
      <c r="N484" s="596">
        <v>87</v>
      </c>
      <c r="O484" s="603">
        <v>0.11494252873563218</v>
      </c>
      <c r="P484" s="598">
        <f t="shared" si="28"/>
        <v>10</v>
      </c>
      <c r="Q484" s="596">
        <v>10</v>
      </c>
      <c r="R484" s="599">
        <f t="shared" si="29"/>
        <v>1</v>
      </c>
      <c r="S484" s="599">
        <f t="shared" si="30"/>
        <v>0.11494252873563218</v>
      </c>
      <c r="T484" s="600">
        <f t="shared" si="31"/>
        <v>1</v>
      </c>
      <c r="U484" s="606" t="s">
        <v>2051</v>
      </c>
    </row>
    <row r="485" spans="1:21" ht="12.75" x14ac:dyDescent="0.2">
      <c r="A485" s="591" t="s">
        <v>72</v>
      </c>
      <c r="B485" s="591" t="s">
        <v>754</v>
      </c>
      <c r="C485" s="592" t="s">
        <v>587</v>
      </c>
      <c r="D485" s="592" t="s">
        <v>297</v>
      </c>
      <c r="E485" s="592" t="s">
        <v>148</v>
      </c>
      <c r="F485" s="592" t="s">
        <v>476</v>
      </c>
      <c r="G485" s="591" t="s">
        <v>2017</v>
      </c>
      <c r="H485" s="591" t="s">
        <v>479</v>
      </c>
      <c r="I485" s="592" t="s">
        <v>332</v>
      </c>
      <c r="J485" s="593" t="s">
        <v>381</v>
      </c>
      <c r="K485" s="594">
        <v>7.9646017699115043E-2</v>
      </c>
      <c r="L485" s="592" t="s">
        <v>2051</v>
      </c>
      <c r="M485" s="595">
        <v>2021</v>
      </c>
      <c r="N485" s="596">
        <v>112</v>
      </c>
      <c r="O485" s="603">
        <v>0.11607142857142858</v>
      </c>
      <c r="P485" s="598">
        <f t="shared" si="28"/>
        <v>13</v>
      </c>
      <c r="Q485" s="596">
        <v>12</v>
      </c>
      <c r="R485" s="599">
        <f t="shared" si="29"/>
        <v>0.92307692307692313</v>
      </c>
      <c r="S485" s="599">
        <f t="shared" si="30"/>
        <v>0.10714285714285714</v>
      </c>
      <c r="T485" s="600">
        <f t="shared" si="31"/>
        <v>1.45734126984127</v>
      </c>
      <c r="U485" s="601" t="s">
        <v>3030</v>
      </c>
    </row>
    <row r="486" spans="1:21" ht="12.75" x14ac:dyDescent="0.2">
      <c r="A486" s="591" t="s">
        <v>72</v>
      </c>
      <c r="B486" s="591" t="s">
        <v>754</v>
      </c>
      <c r="C486" s="592" t="s">
        <v>587</v>
      </c>
      <c r="D486" s="592" t="s">
        <v>297</v>
      </c>
      <c r="E486" s="592" t="s">
        <v>148</v>
      </c>
      <c r="F486" s="592" t="s">
        <v>476</v>
      </c>
      <c r="G486" s="591" t="s">
        <v>2018</v>
      </c>
      <c r="H486" s="591" t="s">
        <v>479</v>
      </c>
      <c r="I486" s="592" t="s">
        <v>332</v>
      </c>
      <c r="J486" s="593" t="s">
        <v>381</v>
      </c>
      <c r="K486" s="594">
        <v>0.14569536423841059</v>
      </c>
      <c r="L486" s="592" t="s">
        <v>2051</v>
      </c>
      <c r="M486" s="595">
        <v>2021</v>
      </c>
      <c r="N486" s="596">
        <v>146</v>
      </c>
      <c r="O486" s="603">
        <v>0.15068493150684931</v>
      </c>
      <c r="P486" s="598">
        <f t="shared" si="28"/>
        <v>22</v>
      </c>
      <c r="Q486" s="596">
        <v>17</v>
      </c>
      <c r="R486" s="599">
        <f t="shared" si="29"/>
        <v>0.77272727272727271</v>
      </c>
      <c r="S486" s="599">
        <f t="shared" si="30"/>
        <v>0.11643835616438356</v>
      </c>
      <c r="T486" s="600">
        <f t="shared" si="31"/>
        <v>1.0342465753424657</v>
      </c>
      <c r="U486" s="601" t="s">
        <v>3030</v>
      </c>
    </row>
    <row r="487" spans="1:21" ht="12.75" x14ac:dyDescent="0.2">
      <c r="A487" s="591" t="s">
        <v>72</v>
      </c>
      <c r="B487" s="591" t="s">
        <v>754</v>
      </c>
      <c r="C487" s="592" t="s">
        <v>587</v>
      </c>
      <c r="D487" s="592" t="s">
        <v>297</v>
      </c>
      <c r="E487" s="592" t="s">
        <v>148</v>
      </c>
      <c r="F487" s="592" t="s">
        <v>476</v>
      </c>
      <c r="G487" s="591" t="s">
        <v>2019</v>
      </c>
      <c r="H487" s="591" t="s">
        <v>479</v>
      </c>
      <c r="I487" s="592" t="s">
        <v>332</v>
      </c>
      <c r="J487" s="593" t="s">
        <v>381</v>
      </c>
      <c r="K487" s="594">
        <v>0.33333333333333331</v>
      </c>
      <c r="L487" s="592" t="s">
        <v>2051</v>
      </c>
      <c r="M487" s="595">
        <v>2021</v>
      </c>
      <c r="N487" s="596">
        <v>21</v>
      </c>
      <c r="O487" s="603">
        <v>0.2857142857142857</v>
      </c>
      <c r="P487" s="598">
        <f t="shared" si="28"/>
        <v>6</v>
      </c>
      <c r="Q487" s="596">
        <v>4</v>
      </c>
      <c r="R487" s="599">
        <f t="shared" si="29"/>
        <v>0.66666666666666663</v>
      </c>
      <c r="S487" s="599">
        <f t="shared" si="30"/>
        <v>0.19047619047619047</v>
      </c>
      <c r="T487" s="600">
        <f t="shared" si="31"/>
        <v>0.8571428571428571</v>
      </c>
      <c r="U487" s="601" t="s">
        <v>3030</v>
      </c>
    </row>
    <row r="488" spans="1:21" ht="12.75" x14ac:dyDescent="0.2">
      <c r="A488" s="591" t="s">
        <v>72</v>
      </c>
      <c r="B488" s="591" t="s">
        <v>754</v>
      </c>
      <c r="C488" s="592" t="s">
        <v>587</v>
      </c>
      <c r="D488" s="592" t="s">
        <v>297</v>
      </c>
      <c r="E488" s="592" t="s">
        <v>148</v>
      </c>
      <c r="F488" s="592" t="s">
        <v>476</v>
      </c>
      <c r="G488" s="591" t="s">
        <v>2020</v>
      </c>
      <c r="H488" s="591" t="s">
        <v>479</v>
      </c>
      <c r="I488" s="592" t="s">
        <v>332</v>
      </c>
      <c r="J488" s="593" t="s">
        <v>381</v>
      </c>
      <c r="K488" s="594">
        <v>0.23809523809523808</v>
      </c>
      <c r="L488" s="592" t="s">
        <v>2051</v>
      </c>
      <c r="M488" s="595">
        <v>2021</v>
      </c>
      <c r="N488" s="596">
        <v>18</v>
      </c>
      <c r="O488" s="603">
        <v>0.22222222222222221</v>
      </c>
      <c r="P488" s="598">
        <f t="shared" si="28"/>
        <v>4</v>
      </c>
      <c r="Q488" s="596">
        <v>3</v>
      </c>
      <c r="R488" s="599">
        <f t="shared" si="29"/>
        <v>0.75</v>
      </c>
      <c r="S488" s="599">
        <f t="shared" si="30"/>
        <v>0.16666666666666666</v>
      </c>
      <c r="T488" s="600">
        <f t="shared" si="31"/>
        <v>0.93333333333333335</v>
      </c>
      <c r="U488" s="601" t="s">
        <v>3030</v>
      </c>
    </row>
    <row r="489" spans="1:21" ht="12.75" x14ac:dyDescent="0.2">
      <c r="A489" s="591" t="s">
        <v>72</v>
      </c>
      <c r="B489" s="591" t="s">
        <v>754</v>
      </c>
      <c r="C489" s="592" t="s">
        <v>587</v>
      </c>
      <c r="D489" s="592" t="s">
        <v>297</v>
      </c>
      <c r="E489" s="592" t="s">
        <v>148</v>
      </c>
      <c r="F489" s="592" t="s">
        <v>476</v>
      </c>
      <c r="G489" s="591" t="s">
        <v>2021</v>
      </c>
      <c r="H489" s="591" t="s">
        <v>479</v>
      </c>
      <c r="I489" s="592" t="s">
        <v>332</v>
      </c>
      <c r="J489" s="593" t="s">
        <v>381</v>
      </c>
      <c r="K489" s="594">
        <v>0.11702127659574468</v>
      </c>
      <c r="L489" s="592" t="s">
        <v>2051</v>
      </c>
      <c r="M489" s="595">
        <v>2021</v>
      </c>
      <c r="N489" s="596">
        <v>94</v>
      </c>
      <c r="O489" s="603">
        <v>0.11702127659574468</v>
      </c>
      <c r="P489" s="598">
        <f t="shared" si="28"/>
        <v>11</v>
      </c>
      <c r="Q489" s="596">
        <v>10</v>
      </c>
      <c r="R489" s="599">
        <f t="shared" si="29"/>
        <v>0.90909090909090906</v>
      </c>
      <c r="S489" s="599">
        <f t="shared" si="30"/>
        <v>0.10638297872340426</v>
      </c>
      <c r="T489" s="600">
        <f t="shared" si="31"/>
        <v>1</v>
      </c>
      <c r="U489" s="606" t="s">
        <v>2051</v>
      </c>
    </row>
    <row r="490" spans="1:21" ht="12.75" x14ac:dyDescent="0.2">
      <c r="A490" s="591" t="s">
        <v>72</v>
      </c>
      <c r="B490" s="591" t="s">
        <v>754</v>
      </c>
      <c r="C490" s="591" t="s">
        <v>587</v>
      </c>
      <c r="D490" s="591" t="s">
        <v>303</v>
      </c>
      <c r="E490" s="591" t="s">
        <v>148</v>
      </c>
      <c r="F490" s="592" t="s">
        <v>476</v>
      </c>
      <c r="G490" s="591" t="s">
        <v>2002</v>
      </c>
      <c r="H490" s="591" t="s">
        <v>479</v>
      </c>
      <c r="I490" s="592" t="s">
        <v>332</v>
      </c>
      <c r="J490" s="593" t="s">
        <v>381</v>
      </c>
      <c r="K490" s="594">
        <v>0.375</v>
      </c>
      <c r="L490" s="591" t="s">
        <v>2051</v>
      </c>
      <c r="M490" s="595">
        <v>2021</v>
      </c>
      <c r="N490" s="596">
        <v>11</v>
      </c>
      <c r="O490" s="603">
        <v>0.27272727272727271</v>
      </c>
      <c r="P490" s="598">
        <f t="shared" si="28"/>
        <v>3</v>
      </c>
      <c r="Q490" s="596">
        <v>2</v>
      </c>
      <c r="R490" s="599">
        <f t="shared" si="29"/>
        <v>0.66666666666666663</v>
      </c>
      <c r="S490" s="599">
        <f t="shared" si="30"/>
        <v>0.18181818181818182</v>
      </c>
      <c r="T490" s="600">
        <f t="shared" si="31"/>
        <v>0.72727272727272718</v>
      </c>
      <c r="U490" s="601" t="s">
        <v>3030</v>
      </c>
    </row>
    <row r="491" spans="1:21" ht="12.75" x14ac:dyDescent="0.2">
      <c r="A491" s="591" t="s">
        <v>72</v>
      </c>
      <c r="B491" s="591" t="s">
        <v>754</v>
      </c>
      <c r="C491" s="592" t="s">
        <v>587</v>
      </c>
      <c r="D491" s="592" t="s">
        <v>297</v>
      </c>
      <c r="E491" s="592" t="s">
        <v>148</v>
      </c>
      <c r="F491" s="592" t="s">
        <v>476</v>
      </c>
      <c r="G491" s="591" t="s">
        <v>2022</v>
      </c>
      <c r="H491" s="591" t="s">
        <v>479</v>
      </c>
      <c r="I491" s="592" t="s">
        <v>332</v>
      </c>
      <c r="J491" s="593" t="s">
        <v>381</v>
      </c>
      <c r="K491" s="594">
        <v>0.23232323232323232</v>
      </c>
      <c r="L491" s="592" t="s">
        <v>2051</v>
      </c>
      <c r="M491" s="595">
        <v>2021</v>
      </c>
      <c r="N491" s="596">
        <v>99</v>
      </c>
      <c r="O491" s="603">
        <v>0.20202020202020202</v>
      </c>
      <c r="P491" s="598">
        <f t="shared" si="28"/>
        <v>20</v>
      </c>
      <c r="Q491" s="596">
        <v>14</v>
      </c>
      <c r="R491" s="599">
        <f t="shared" si="29"/>
        <v>0.7</v>
      </c>
      <c r="S491" s="599">
        <f t="shared" si="30"/>
        <v>0.14141414141414141</v>
      </c>
      <c r="T491" s="600">
        <f t="shared" si="31"/>
        <v>0.86956521739130432</v>
      </c>
      <c r="U491" s="601" t="s">
        <v>3030</v>
      </c>
    </row>
    <row r="492" spans="1:21" ht="12.75" x14ac:dyDescent="0.2">
      <c r="A492" s="591" t="s">
        <v>72</v>
      </c>
      <c r="B492" s="591" t="s">
        <v>754</v>
      </c>
      <c r="C492" s="592" t="s">
        <v>587</v>
      </c>
      <c r="D492" s="592" t="s">
        <v>297</v>
      </c>
      <c r="E492" s="592" t="s">
        <v>148</v>
      </c>
      <c r="F492" s="592" t="s">
        <v>476</v>
      </c>
      <c r="G492" s="591" t="s">
        <v>2023</v>
      </c>
      <c r="H492" s="591" t="s">
        <v>479</v>
      </c>
      <c r="I492" s="592" t="s">
        <v>332</v>
      </c>
      <c r="J492" s="593" t="s">
        <v>381</v>
      </c>
      <c r="K492" s="594">
        <v>0.51315789473684215</v>
      </c>
      <c r="L492" s="592" t="s">
        <v>2051</v>
      </c>
      <c r="M492" s="595">
        <v>2021</v>
      </c>
      <c r="N492" s="596">
        <v>79</v>
      </c>
      <c r="O492" s="603">
        <v>0.46835443037974683</v>
      </c>
      <c r="P492" s="598">
        <f t="shared" si="28"/>
        <v>37</v>
      </c>
      <c r="Q492" s="596">
        <v>34</v>
      </c>
      <c r="R492" s="599">
        <f t="shared" si="29"/>
        <v>0.91891891891891897</v>
      </c>
      <c r="S492" s="599">
        <f t="shared" si="30"/>
        <v>0.43037974683544306</v>
      </c>
      <c r="T492" s="600">
        <f t="shared" si="31"/>
        <v>0.91269068484258353</v>
      </c>
      <c r="U492" s="601" t="s">
        <v>3030</v>
      </c>
    </row>
    <row r="493" spans="1:21" ht="12.75" x14ac:dyDescent="0.2">
      <c r="A493" s="591" t="s">
        <v>72</v>
      </c>
      <c r="B493" s="591" t="s">
        <v>754</v>
      </c>
      <c r="C493" s="592" t="s">
        <v>587</v>
      </c>
      <c r="D493" s="592" t="s">
        <v>297</v>
      </c>
      <c r="E493" s="592" t="s">
        <v>148</v>
      </c>
      <c r="F493" s="592" t="s">
        <v>476</v>
      </c>
      <c r="G493" s="591" t="s">
        <v>2024</v>
      </c>
      <c r="H493" s="591" t="s">
        <v>479</v>
      </c>
      <c r="I493" s="592" t="s">
        <v>332</v>
      </c>
      <c r="J493" s="593" t="s">
        <v>381</v>
      </c>
      <c r="K493" s="594">
        <v>4.9323017408123788E-2</v>
      </c>
      <c r="L493" s="592" t="s">
        <v>2051</v>
      </c>
      <c r="M493" s="595">
        <v>2021</v>
      </c>
      <c r="N493" s="596">
        <v>2128</v>
      </c>
      <c r="O493" s="603">
        <v>7.6597744360902262E-2</v>
      </c>
      <c r="P493" s="598">
        <f t="shared" si="28"/>
        <v>163</v>
      </c>
      <c r="Q493" s="596">
        <v>125</v>
      </c>
      <c r="R493" s="599">
        <f t="shared" si="29"/>
        <v>0.76687116564417179</v>
      </c>
      <c r="S493" s="599">
        <f t="shared" si="30"/>
        <v>5.8740601503759399E-2</v>
      </c>
      <c r="T493" s="600">
        <f t="shared" si="31"/>
        <v>1.552981719003391</v>
      </c>
      <c r="U493" s="601" t="s">
        <v>3030</v>
      </c>
    </row>
    <row r="494" spans="1:21" ht="12.75" x14ac:dyDescent="0.2">
      <c r="A494" s="591" t="s">
        <v>72</v>
      </c>
      <c r="B494" s="591" t="s">
        <v>754</v>
      </c>
      <c r="C494" s="591" t="s">
        <v>587</v>
      </c>
      <c r="D494" s="591" t="s">
        <v>303</v>
      </c>
      <c r="E494" s="591" t="s">
        <v>148</v>
      </c>
      <c r="F494" s="592" t="s">
        <v>476</v>
      </c>
      <c r="G494" s="591" t="s">
        <v>2004</v>
      </c>
      <c r="H494" s="591" t="s">
        <v>479</v>
      </c>
      <c r="I494" s="592" t="s">
        <v>332</v>
      </c>
      <c r="J494" s="593" t="s">
        <v>381</v>
      </c>
      <c r="K494" s="594">
        <v>5.5813953488372092E-2</v>
      </c>
      <c r="L494" s="591" t="s">
        <v>2051</v>
      </c>
      <c r="M494" s="595">
        <v>2021</v>
      </c>
      <c r="N494" s="596">
        <v>446</v>
      </c>
      <c r="O494" s="603">
        <v>0.10089686098654709</v>
      </c>
      <c r="P494" s="598">
        <f t="shared" si="28"/>
        <v>45</v>
      </c>
      <c r="Q494" s="596">
        <v>31</v>
      </c>
      <c r="R494" s="599">
        <f t="shared" si="29"/>
        <v>0.68888888888888888</v>
      </c>
      <c r="S494" s="599">
        <f t="shared" si="30"/>
        <v>6.9506726457399109E-2</v>
      </c>
      <c r="T494" s="600">
        <f t="shared" si="31"/>
        <v>1.8077354260089686</v>
      </c>
      <c r="U494" s="601" t="s">
        <v>3030</v>
      </c>
    </row>
    <row r="495" spans="1:21" ht="12.75" x14ac:dyDescent="0.2">
      <c r="A495" s="591" t="s">
        <v>72</v>
      </c>
      <c r="B495" s="591" t="s">
        <v>754</v>
      </c>
      <c r="C495" s="592" t="s">
        <v>587</v>
      </c>
      <c r="D495" s="592" t="s">
        <v>297</v>
      </c>
      <c r="E495" s="592" t="s">
        <v>148</v>
      </c>
      <c r="F495" s="592" t="s">
        <v>476</v>
      </c>
      <c r="G495" s="591" t="s">
        <v>2025</v>
      </c>
      <c r="H495" s="591" t="s">
        <v>479</v>
      </c>
      <c r="I495" s="592" t="s">
        <v>332</v>
      </c>
      <c r="J495" s="593" t="s">
        <v>381</v>
      </c>
      <c r="K495" s="594">
        <v>9.2307692307692313E-2</v>
      </c>
      <c r="L495" s="592" t="s">
        <v>2051</v>
      </c>
      <c r="M495" s="595">
        <v>2021</v>
      </c>
      <c r="N495" s="596">
        <v>58</v>
      </c>
      <c r="O495" s="603">
        <v>0.13793103448275862</v>
      </c>
      <c r="P495" s="598">
        <f t="shared" si="28"/>
        <v>8</v>
      </c>
      <c r="Q495" s="596">
        <v>8</v>
      </c>
      <c r="R495" s="599">
        <f t="shared" si="29"/>
        <v>1</v>
      </c>
      <c r="S495" s="599">
        <f t="shared" si="30"/>
        <v>0.13793103448275862</v>
      </c>
      <c r="T495" s="600">
        <f t="shared" si="31"/>
        <v>1.4942528735632183</v>
      </c>
      <c r="U495" s="601" t="s">
        <v>3030</v>
      </c>
    </row>
    <row r="496" spans="1:21" ht="12.75" x14ac:dyDescent="0.2">
      <c r="A496" s="591" t="s">
        <v>72</v>
      </c>
      <c r="B496" s="591" t="s">
        <v>754</v>
      </c>
      <c r="C496" s="592" t="s">
        <v>587</v>
      </c>
      <c r="D496" s="592" t="s">
        <v>297</v>
      </c>
      <c r="E496" s="592" t="s">
        <v>148</v>
      </c>
      <c r="F496" s="592" t="s">
        <v>476</v>
      </c>
      <c r="G496" s="591" t="s">
        <v>2026</v>
      </c>
      <c r="H496" s="591" t="s">
        <v>479</v>
      </c>
      <c r="I496" s="592" t="s">
        <v>332</v>
      </c>
      <c r="J496" s="593" t="s">
        <v>381</v>
      </c>
      <c r="K496" s="594">
        <v>0.15384615384615385</v>
      </c>
      <c r="L496" s="592" t="s">
        <v>2051</v>
      </c>
      <c r="M496" s="595">
        <v>2021</v>
      </c>
      <c r="N496" s="596">
        <v>27</v>
      </c>
      <c r="O496" s="603">
        <v>0.22222222222222221</v>
      </c>
      <c r="P496" s="598">
        <f t="shared" si="28"/>
        <v>6</v>
      </c>
      <c r="Q496" s="596">
        <v>5</v>
      </c>
      <c r="R496" s="599">
        <f t="shared" si="29"/>
        <v>0.83333333333333337</v>
      </c>
      <c r="S496" s="599">
        <f t="shared" si="30"/>
        <v>0.18518518518518517</v>
      </c>
      <c r="T496" s="600">
        <f t="shared" si="31"/>
        <v>1.4444444444444442</v>
      </c>
      <c r="U496" s="601" t="s">
        <v>3030</v>
      </c>
    </row>
    <row r="497" spans="1:21" ht="12.75" x14ac:dyDescent="0.2">
      <c r="A497" s="591" t="s">
        <v>72</v>
      </c>
      <c r="B497" s="591" t="s">
        <v>754</v>
      </c>
      <c r="C497" s="592" t="s">
        <v>587</v>
      </c>
      <c r="D497" s="592" t="s">
        <v>303</v>
      </c>
      <c r="E497" s="592" t="s">
        <v>148</v>
      </c>
      <c r="F497" s="592" t="s">
        <v>476</v>
      </c>
      <c r="G497" s="591" t="s">
        <v>2005</v>
      </c>
      <c r="H497" s="591" t="s">
        <v>479</v>
      </c>
      <c r="I497" s="592" t="s">
        <v>332</v>
      </c>
      <c r="J497" s="593" t="s">
        <v>381</v>
      </c>
      <c r="K497" s="594">
        <v>6.5217391304347824E-2</v>
      </c>
      <c r="L497" s="592" t="s">
        <v>2051</v>
      </c>
      <c r="M497" s="595">
        <v>2021</v>
      </c>
      <c r="N497" s="596">
        <v>45</v>
      </c>
      <c r="O497" s="603">
        <v>0.1111111111111111</v>
      </c>
      <c r="P497" s="598">
        <f t="shared" si="28"/>
        <v>5</v>
      </c>
      <c r="Q497" s="596">
        <v>3</v>
      </c>
      <c r="R497" s="599">
        <f t="shared" si="29"/>
        <v>0.6</v>
      </c>
      <c r="S497" s="599">
        <f t="shared" si="30"/>
        <v>6.6666666666666666E-2</v>
      </c>
      <c r="T497" s="600">
        <f t="shared" si="31"/>
        <v>1.7037037037037037</v>
      </c>
      <c r="U497" s="601" t="s">
        <v>3030</v>
      </c>
    </row>
    <row r="498" spans="1:21" ht="12.75" x14ac:dyDescent="0.2">
      <c r="A498" s="591" t="s">
        <v>72</v>
      </c>
      <c r="B498" s="591" t="s">
        <v>754</v>
      </c>
      <c r="C498" s="592" t="s">
        <v>587</v>
      </c>
      <c r="D498" s="592" t="s">
        <v>297</v>
      </c>
      <c r="E498" s="592" t="s">
        <v>148</v>
      </c>
      <c r="F498" s="592" t="s">
        <v>476</v>
      </c>
      <c r="G498" s="591" t="s">
        <v>2005</v>
      </c>
      <c r="H498" s="591" t="s">
        <v>479</v>
      </c>
      <c r="I498" s="592" t="s">
        <v>332</v>
      </c>
      <c r="J498" s="593" t="s">
        <v>381</v>
      </c>
      <c r="K498" s="594">
        <v>9.3333333333333338E-2</v>
      </c>
      <c r="L498" s="592" t="s">
        <v>2051</v>
      </c>
      <c r="M498" s="595">
        <v>2021</v>
      </c>
      <c r="N498" s="596">
        <v>77</v>
      </c>
      <c r="O498" s="603">
        <v>0.12987012987012986</v>
      </c>
      <c r="P498" s="598">
        <f t="shared" si="28"/>
        <v>10</v>
      </c>
      <c r="Q498" s="596">
        <v>7</v>
      </c>
      <c r="R498" s="599">
        <f t="shared" si="29"/>
        <v>0.7</v>
      </c>
      <c r="S498" s="599">
        <f t="shared" si="30"/>
        <v>9.0909090909090912E-2</v>
      </c>
      <c r="T498" s="600">
        <f t="shared" si="31"/>
        <v>1.3914656771799627</v>
      </c>
      <c r="U498" s="601" t="s">
        <v>3030</v>
      </c>
    </row>
    <row r="499" spans="1:21" ht="12.75" x14ac:dyDescent="0.2">
      <c r="A499" s="591" t="s">
        <v>72</v>
      </c>
      <c r="B499" s="591" t="s">
        <v>754</v>
      </c>
      <c r="C499" s="592" t="s">
        <v>587</v>
      </c>
      <c r="D499" s="592" t="s">
        <v>303</v>
      </c>
      <c r="E499" s="592" t="s">
        <v>148</v>
      </c>
      <c r="F499" s="592" t="s">
        <v>476</v>
      </c>
      <c r="G499" s="591" t="s">
        <v>2006</v>
      </c>
      <c r="H499" s="591" t="s">
        <v>479</v>
      </c>
      <c r="I499" s="592" t="s">
        <v>332</v>
      </c>
      <c r="J499" s="593" t="s">
        <v>381</v>
      </c>
      <c r="K499" s="594">
        <v>0.10526315789473684</v>
      </c>
      <c r="L499" s="592" t="s">
        <v>2051</v>
      </c>
      <c r="M499" s="595">
        <v>2021</v>
      </c>
      <c r="N499" s="596">
        <v>34</v>
      </c>
      <c r="O499" s="603">
        <v>8.8235294117647065E-2</v>
      </c>
      <c r="P499" s="598">
        <f t="shared" si="28"/>
        <v>3</v>
      </c>
      <c r="Q499" s="596">
        <v>2</v>
      </c>
      <c r="R499" s="599">
        <f t="shared" si="29"/>
        <v>0.66666666666666663</v>
      </c>
      <c r="S499" s="599">
        <f t="shared" si="30"/>
        <v>5.8823529411764705E-2</v>
      </c>
      <c r="T499" s="600">
        <f t="shared" si="31"/>
        <v>0.83823529411764719</v>
      </c>
      <c r="U499" s="601" t="s">
        <v>3030</v>
      </c>
    </row>
    <row r="500" spans="1:21" ht="12.75" x14ac:dyDescent="0.2">
      <c r="A500" s="591" t="s">
        <v>72</v>
      </c>
      <c r="B500" s="591" t="s">
        <v>754</v>
      </c>
      <c r="C500" s="592" t="s">
        <v>587</v>
      </c>
      <c r="D500" s="592" t="s">
        <v>297</v>
      </c>
      <c r="E500" s="592" t="s">
        <v>148</v>
      </c>
      <c r="F500" s="592" t="s">
        <v>476</v>
      </c>
      <c r="G500" s="591" t="s">
        <v>2006</v>
      </c>
      <c r="H500" s="591" t="s">
        <v>479</v>
      </c>
      <c r="I500" s="592" t="s">
        <v>332</v>
      </c>
      <c r="J500" s="593" t="s">
        <v>381</v>
      </c>
      <c r="K500" s="594">
        <v>0.18055555555555555</v>
      </c>
      <c r="L500" s="592" t="s">
        <v>2051</v>
      </c>
      <c r="M500" s="595">
        <v>2021</v>
      </c>
      <c r="N500" s="596">
        <v>77</v>
      </c>
      <c r="O500" s="603">
        <v>0.19480519480519484</v>
      </c>
      <c r="P500" s="598">
        <f t="shared" si="28"/>
        <v>15</v>
      </c>
      <c r="Q500" s="596">
        <v>13</v>
      </c>
      <c r="R500" s="599">
        <f t="shared" si="29"/>
        <v>0.8666666666666667</v>
      </c>
      <c r="S500" s="599">
        <f t="shared" si="30"/>
        <v>0.16883116883116883</v>
      </c>
      <c r="T500" s="600">
        <f t="shared" si="31"/>
        <v>1.0789210789210792</v>
      </c>
      <c r="U500" s="601" t="s">
        <v>3030</v>
      </c>
    </row>
    <row r="501" spans="1:21" ht="12.75" x14ac:dyDescent="0.2">
      <c r="A501" s="591" t="s">
        <v>72</v>
      </c>
      <c r="B501" s="591" t="s">
        <v>754</v>
      </c>
      <c r="C501" s="592" t="s">
        <v>587</v>
      </c>
      <c r="D501" s="592" t="s">
        <v>305</v>
      </c>
      <c r="E501" s="592" t="s">
        <v>148</v>
      </c>
      <c r="F501" s="592" t="s">
        <v>476</v>
      </c>
      <c r="G501" s="591" t="s">
        <v>2009</v>
      </c>
      <c r="H501" s="591" t="s">
        <v>479</v>
      </c>
      <c r="I501" s="592" t="s">
        <v>332</v>
      </c>
      <c r="J501" s="593" t="s">
        <v>381</v>
      </c>
      <c r="K501" s="594">
        <v>0.25</v>
      </c>
      <c r="L501" s="592" t="s">
        <v>2051</v>
      </c>
      <c r="M501" s="595">
        <v>2021</v>
      </c>
      <c r="N501" s="596">
        <v>21</v>
      </c>
      <c r="O501" s="603">
        <v>0.2857142857142857</v>
      </c>
      <c r="P501" s="598">
        <f t="shared" si="28"/>
        <v>6</v>
      </c>
      <c r="Q501" s="596">
        <v>6</v>
      </c>
      <c r="R501" s="599">
        <f t="shared" si="29"/>
        <v>1</v>
      </c>
      <c r="S501" s="599">
        <f t="shared" si="30"/>
        <v>0.2857142857142857</v>
      </c>
      <c r="T501" s="600">
        <f t="shared" si="31"/>
        <v>1.1428571428571428</v>
      </c>
      <c r="U501" s="601" t="s">
        <v>3030</v>
      </c>
    </row>
    <row r="502" spans="1:21" ht="12.75" x14ac:dyDescent="0.2">
      <c r="A502" s="591" t="s">
        <v>72</v>
      </c>
      <c r="B502" s="591" t="s">
        <v>754</v>
      </c>
      <c r="C502" s="592" t="s">
        <v>587</v>
      </c>
      <c r="D502" s="592" t="s">
        <v>297</v>
      </c>
      <c r="E502" s="592" t="s">
        <v>148</v>
      </c>
      <c r="F502" s="592" t="s">
        <v>476</v>
      </c>
      <c r="G502" s="591" t="s">
        <v>2027</v>
      </c>
      <c r="H502" s="591" t="s">
        <v>479</v>
      </c>
      <c r="I502" s="592" t="s">
        <v>332</v>
      </c>
      <c r="J502" s="593" t="s">
        <v>381</v>
      </c>
      <c r="K502" s="594">
        <v>0.29032258064516131</v>
      </c>
      <c r="L502" s="592" t="s">
        <v>2051</v>
      </c>
      <c r="M502" s="595">
        <v>2021</v>
      </c>
      <c r="N502" s="596">
        <v>32</v>
      </c>
      <c r="O502" s="603">
        <v>0.3125</v>
      </c>
      <c r="P502" s="598">
        <f t="shared" si="28"/>
        <v>10</v>
      </c>
      <c r="Q502" s="596">
        <v>9</v>
      </c>
      <c r="R502" s="599">
        <f t="shared" si="29"/>
        <v>0.9</v>
      </c>
      <c r="S502" s="599">
        <f t="shared" si="30"/>
        <v>0.28125</v>
      </c>
      <c r="T502" s="600">
        <f t="shared" si="31"/>
        <v>1.0763888888888888</v>
      </c>
      <c r="U502" s="601" t="s">
        <v>3030</v>
      </c>
    </row>
    <row r="503" spans="1:21" ht="12.75" x14ac:dyDescent="0.2">
      <c r="A503" s="591" t="s">
        <v>72</v>
      </c>
      <c r="B503" s="591" t="s">
        <v>754</v>
      </c>
      <c r="C503" s="592" t="s">
        <v>587</v>
      </c>
      <c r="D503" s="592" t="s">
        <v>297</v>
      </c>
      <c r="E503" s="592" t="s">
        <v>148</v>
      </c>
      <c r="F503" s="592" t="s">
        <v>476</v>
      </c>
      <c r="G503" s="591" t="s">
        <v>2028</v>
      </c>
      <c r="H503" s="591" t="s">
        <v>479</v>
      </c>
      <c r="I503" s="592" t="s">
        <v>332</v>
      </c>
      <c r="J503" s="593" t="s">
        <v>381</v>
      </c>
      <c r="K503" s="594">
        <v>0.29629629629629628</v>
      </c>
      <c r="L503" s="592" t="s">
        <v>2051</v>
      </c>
      <c r="M503" s="595">
        <v>2021</v>
      </c>
      <c r="N503" s="596">
        <v>24</v>
      </c>
      <c r="O503" s="603">
        <v>0.45833333333333326</v>
      </c>
      <c r="P503" s="598">
        <f t="shared" si="28"/>
        <v>11</v>
      </c>
      <c r="Q503" s="596">
        <v>8</v>
      </c>
      <c r="R503" s="599">
        <f t="shared" si="29"/>
        <v>0.72727272727272729</v>
      </c>
      <c r="S503" s="599">
        <f t="shared" si="30"/>
        <v>0.33333333333333331</v>
      </c>
      <c r="T503" s="600">
        <f t="shared" si="31"/>
        <v>1.5468749999999998</v>
      </c>
      <c r="U503" s="601" t="s">
        <v>3030</v>
      </c>
    </row>
    <row r="504" spans="1:21" ht="12.75" x14ac:dyDescent="0.2">
      <c r="A504" s="591" t="s">
        <v>72</v>
      </c>
      <c r="B504" s="591" t="s">
        <v>754</v>
      </c>
      <c r="C504" s="592" t="s">
        <v>587</v>
      </c>
      <c r="D504" s="592" t="s">
        <v>303</v>
      </c>
      <c r="E504" s="592" t="s">
        <v>148</v>
      </c>
      <c r="F504" s="592" t="s">
        <v>476</v>
      </c>
      <c r="G504" s="591" t="s">
        <v>2007</v>
      </c>
      <c r="H504" s="591" t="s">
        <v>479</v>
      </c>
      <c r="I504" s="592" t="s">
        <v>332</v>
      </c>
      <c r="J504" s="593" t="s">
        <v>381</v>
      </c>
      <c r="K504" s="594">
        <v>0.48</v>
      </c>
      <c r="L504" s="592" t="s">
        <v>2051</v>
      </c>
      <c r="M504" s="595">
        <v>2021</v>
      </c>
      <c r="N504" s="596">
        <v>22</v>
      </c>
      <c r="O504" s="603">
        <v>0.45454545454545453</v>
      </c>
      <c r="P504" s="598">
        <f t="shared" si="28"/>
        <v>10</v>
      </c>
      <c r="Q504" s="596">
        <v>8</v>
      </c>
      <c r="R504" s="599">
        <f t="shared" si="29"/>
        <v>0.8</v>
      </c>
      <c r="S504" s="599">
        <f t="shared" si="30"/>
        <v>0.36363636363636365</v>
      </c>
      <c r="T504" s="600">
        <f t="shared" si="31"/>
        <v>0.94696969696969702</v>
      </c>
      <c r="U504" s="601" t="s">
        <v>3030</v>
      </c>
    </row>
    <row r="505" spans="1:21" ht="12.75" x14ac:dyDescent="0.2">
      <c r="A505" s="591" t="s">
        <v>72</v>
      </c>
      <c r="B505" s="591" t="s">
        <v>754</v>
      </c>
      <c r="C505" s="592" t="s">
        <v>587</v>
      </c>
      <c r="D505" s="592" t="s">
        <v>297</v>
      </c>
      <c r="E505" s="592" t="s">
        <v>148</v>
      </c>
      <c r="F505" s="592" t="s">
        <v>476</v>
      </c>
      <c r="G505" s="591" t="s">
        <v>2007</v>
      </c>
      <c r="H505" s="591" t="s">
        <v>479</v>
      </c>
      <c r="I505" s="592" t="s">
        <v>332</v>
      </c>
      <c r="J505" s="593" t="s">
        <v>381</v>
      </c>
      <c r="K505" s="594">
        <v>0.58064516129032262</v>
      </c>
      <c r="L505" s="592" t="s">
        <v>2266</v>
      </c>
      <c r="M505" s="595">
        <v>2021</v>
      </c>
      <c r="N505" s="596">
        <v>30</v>
      </c>
      <c r="O505" s="603">
        <v>0.53333333333333333</v>
      </c>
      <c r="P505" s="598">
        <f t="shared" si="28"/>
        <v>16</v>
      </c>
      <c r="Q505" s="596">
        <v>12</v>
      </c>
      <c r="R505" s="599">
        <f t="shared" si="29"/>
        <v>0.75</v>
      </c>
      <c r="S505" s="599">
        <f t="shared" si="30"/>
        <v>0.4</v>
      </c>
      <c r="T505" s="600">
        <f t="shared" si="31"/>
        <v>0.9185185185185184</v>
      </c>
      <c r="U505" s="601" t="s">
        <v>3031</v>
      </c>
    </row>
    <row r="506" spans="1:21" ht="12.75" x14ac:dyDescent="0.2">
      <c r="A506" s="591" t="s">
        <v>72</v>
      </c>
      <c r="B506" s="591" t="s">
        <v>754</v>
      </c>
      <c r="C506" s="592" t="s">
        <v>587</v>
      </c>
      <c r="D506" s="592" t="s">
        <v>297</v>
      </c>
      <c r="E506" s="592" t="s">
        <v>148</v>
      </c>
      <c r="F506" s="592" t="s">
        <v>476</v>
      </c>
      <c r="G506" s="591" t="s">
        <v>2029</v>
      </c>
      <c r="H506" s="591" t="s">
        <v>479</v>
      </c>
      <c r="I506" s="592" t="s">
        <v>332</v>
      </c>
      <c r="J506" s="593" t="s">
        <v>381</v>
      </c>
      <c r="K506" s="594">
        <v>0.71186440677966101</v>
      </c>
      <c r="L506" s="592" t="s">
        <v>2051</v>
      </c>
      <c r="M506" s="595">
        <v>2021</v>
      </c>
      <c r="N506" s="596">
        <v>59</v>
      </c>
      <c r="O506" s="603">
        <v>0.55932203389830504</v>
      </c>
      <c r="P506" s="598">
        <f t="shared" si="28"/>
        <v>33</v>
      </c>
      <c r="Q506" s="596">
        <v>33</v>
      </c>
      <c r="R506" s="599">
        <f t="shared" si="29"/>
        <v>1</v>
      </c>
      <c r="S506" s="599">
        <f t="shared" si="30"/>
        <v>0.55932203389830504</v>
      </c>
      <c r="T506" s="600">
        <f t="shared" si="31"/>
        <v>0.7857142857142857</v>
      </c>
      <c r="U506" s="601" t="s">
        <v>3030</v>
      </c>
    </row>
    <row r="507" spans="1:21" ht="12.75" x14ac:dyDescent="0.2">
      <c r="A507" s="591" t="s">
        <v>72</v>
      </c>
      <c r="B507" s="591" t="s">
        <v>754</v>
      </c>
      <c r="C507" s="592" t="s">
        <v>587</v>
      </c>
      <c r="D507" s="592" t="s">
        <v>297</v>
      </c>
      <c r="E507" s="592" t="s">
        <v>148</v>
      </c>
      <c r="F507" s="592" t="s">
        <v>476</v>
      </c>
      <c r="G507" s="591" t="s">
        <v>2030</v>
      </c>
      <c r="H507" s="591" t="s">
        <v>479</v>
      </c>
      <c r="I507" s="592" t="s">
        <v>332</v>
      </c>
      <c r="J507" s="593" t="s">
        <v>381</v>
      </c>
      <c r="K507" s="594">
        <v>0.14285714285714285</v>
      </c>
      <c r="L507" s="592" t="s">
        <v>2051</v>
      </c>
      <c r="M507" s="595">
        <v>2021</v>
      </c>
      <c r="N507" s="596">
        <v>46</v>
      </c>
      <c r="O507" s="603">
        <v>0.15217391304347827</v>
      </c>
      <c r="P507" s="598">
        <f t="shared" si="28"/>
        <v>7</v>
      </c>
      <c r="Q507" s="596">
        <v>6</v>
      </c>
      <c r="R507" s="599">
        <f t="shared" si="29"/>
        <v>0.8571428571428571</v>
      </c>
      <c r="S507" s="599">
        <f t="shared" si="30"/>
        <v>0.13043478260869565</v>
      </c>
      <c r="T507" s="600">
        <f t="shared" si="31"/>
        <v>1.0652173913043479</v>
      </c>
      <c r="U507" s="601" t="s">
        <v>3030</v>
      </c>
    </row>
    <row r="508" spans="1:21" ht="12.75" x14ac:dyDescent="0.2">
      <c r="A508" s="591" t="s">
        <v>72</v>
      </c>
      <c r="B508" s="591" t="s">
        <v>754</v>
      </c>
      <c r="C508" s="592" t="s">
        <v>587</v>
      </c>
      <c r="D508" s="592" t="s">
        <v>303</v>
      </c>
      <c r="E508" s="592" t="s">
        <v>148</v>
      </c>
      <c r="F508" s="592" t="s">
        <v>476</v>
      </c>
      <c r="G508" s="591" t="s">
        <v>2008</v>
      </c>
      <c r="H508" s="591" t="s">
        <v>479</v>
      </c>
      <c r="I508" s="592" t="s">
        <v>332</v>
      </c>
      <c r="J508" s="593" t="s">
        <v>381</v>
      </c>
      <c r="K508" s="594">
        <v>0.23076923076923078</v>
      </c>
      <c r="L508" s="592" t="s">
        <v>2051</v>
      </c>
      <c r="M508" s="595">
        <v>2021</v>
      </c>
      <c r="N508" s="596">
        <v>13</v>
      </c>
      <c r="O508" s="603">
        <v>0.23076923076923075</v>
      </c>
      <c r="P508" s="598">
        <f t="shared" si="28"/>
        <v>3</v>
      </c>
      <c r="Q508" s="596">
        <v>3</v>
      </c>
      <c r="R508" s="599">
        <f t="shared" si="29"/>
        <v>1</v>
      </c>
      <c r="S508" s="599">
        <f t="shared" si="30"/>
        <v>0.23076923076923078</v>
      </c>
      <c r="T508" s="600">
        <f t="shared" si="31"/>
        <v>0.99999999999999989</v>
      </c>
      <c r="U508" s="606" t="s">
        <v>2051</v>
      </c>
    </row>
    <row r="509" spans="1:21" ht="12.75" x14ac:dyDescent="0.2">
      <c r="A509" s="591" t="s">
        <v>72</v>
      </c>
      <c r="B509" s="591" t="s">
        <v>754</v>
      </c>
      <c r="C509" s="592" t="s">
        <v>587</v>
      </c>
      <c r="D509" s="592" t="s">
        <v>297</v>
      </c>
      <c r="E509" s="592" t="s">
        <v>148</v>
      </c>
      <c r="F509" s="592" t="s">
        <v>476</v>
      </c>
      <c r="G509" s="591" t="s">
        <v>2031</v>
      </c>
      <c r="H509" s="591" t="s">
        <v>479</v>
      </c>
      <c r="I509" s="592" t="s">
        <v>332</v>
      </c>
      <c r="J509" s="593" t="s">
        <v>381</v>
      </c>
      <c r="K509" s="594">
        <v>0.18181818181818182</v>
      </c>
      <c r="L509" s="592" t="s">
        <v>2051</v>
      </c>
      <c r="M509" s="595">
        <v>2021</v>
      </c>
      <c r="N509" s="596">
        <v>42</v>
      </c>
      <c r="O509" s="603">
        <v>0.14285714285714285</v>
      </c>
      <c r="P509" s="598">
        <f t="shared" si="28"/>
        <v>6</v>
      </c>
      <c r="Q509" s="596">
        <v>5</v>
      </c>
      <c r="R509" s="599">
        <f t="shared" si="29"/>
        <v>0.83333333333333337</v>
      </c>
      <c r="S509" s="599">
        <f t="shared" si="30"/>
        <v>0.11904761904761904</v>
      </c>
      <c r="T509" s="600">
        <f t="shared" si="31"/>
        <v>0.7857142857142857</v>
      </c>
      <c r="U509" s="601" t="s">
        <v>3030</v>
      </c>
    </row>
    <row r="510" spans="1:21" ht="12.75" x14ac:dyDescent="0.2">
      <c r="A510" s="591" t="s">
        <v>72</v>
      </c>
      <c r="B510" s="591" t="s">
        <v>754</v>
      </c>
      <c r="C510" s="592" t="s">
        <v>588</v>
      </c>
      <c r="D510" s="592" t="s">
        <v>297</v>
      </c>
      <c r="E510" s="592" t="s">
        <v>148</v>
      </c>
      <c r="F510" s="592" t="s">
        <v>476</v>
      </c>
      <c r="G510" s="591" t="s">
        <v>2036</v>
      </c>
      <c r="H510" s="591" t="s">
        <v>479</v>
      </c>
      <c r="I510" s="592" t="s">
        <v>332</v>
      </c>
      <c r="J510" s="593" t="s">
        <v>381</v>
      </c>
      <c r="K510" s="594">
        <v>0.11971830985915492</v>
      </c>
      <c r="L510" s="592"/>
      <c r="M510" s="595">
        <v>2021</v>
      </c>
      <c r="N510" s="596">
        <v>140</v>
      </c>
      <c r="O510" s="603">
        <v>0.12142857142857143</v>
      </c>
      <c r="P510" s="598">
        <f t="shared" si="28"/>
        <v>17</v>
      </c>
      <c r="Q510" s="596">
        <v>16</v>
      </c>
      <c r="R510" s="599">
        <f t="shared" si="29"/>
        <v>0.94117647058823528</v>
      </c>
      <c r="S510" s="599">
        <f t="shared" si="30"/>
        <v>0.11428571428571428</v>
      </c>
      <c r="T510" s="600">
        <f t="shared" si="31"/>
        <v>1.0142857142857142</v>
      </c>
      <c r="U510" s="601"/>
    </row>
    <row r="511" spans="1:21" ht="12.75" x14ac:dyDescent="0.2">
      <c r="A511" s="591" t="s">
        <v>72</v>
      </c>
      <c r="B511" s="591" t="s">
        <v>754</v>
      </c>
      <c r="C511" s="592" t="s">
        <v>588</v>
      </c>
      <c r="D511" s="592" t="s">
        <v>297</v>
      </c>
      <c r="E511" s="592" t="s">
        <v>148</v>
      </c>
      <c r="F511" s="592" t="s">
        <v>476</v>
      </c>
      <c r="G511" s="591" t="s">
        <v>2011</v>
      </c>
      <c r="H511" s="591" t="s">
        <v>479</v>
      </c>
      <c r="I511" s="592" t="s">
        <v>332</v>
      </c>
      <c r="J511" s="593" t="s">
        <v>381</v>
      </c>
      <c r="K511" s="594">
        <v>0.23875432525951557</v>
      </c>
      <c r="L511" s="592" t="s">
        <v>2051</v>
      </c>
      <c r="M511" s="595">
        <v>2021</v>
      </c>
      <c r="N511" s="596">
        <v>287</v>
      </c>
      <c r="O511" s="603">
        <v>0.23693379790940766</v>
      </c>
      <c r="P511" s="598">
        <f t="shared" si="28"/>
        <v>68</v>
      </c>
      <c r="Q511" s="596">
        <v>57</v>
      </c>
      <c r="R511" s="599">
        <f t="shared" si="29"/>
        <v>0.83823529411764708</v>
      </c>
      <c r="S511" s="599">
        <f t="shared" si="30"/>
        <v>0.19860627177700349</v>
      </c>
      <c r="T511" s="600">
        <f t="shared" si="31"/>
        <v>0.99237489269302637</v>
      </c>
      <c r="U511" s="601"/>
    </row>
    <row r="512" spans="1:21" ht="12.75" x14ac:dyDescent="0.2">
      <c r="A512" s="591" t="s">
        <v>72</v>
      </c>
      <c r="B512" s="591" t="s">
        <v>754</v>
      </c>
      <c r="C512" s="592" t="s">
        <v>588</v>
      </c>
      <c r="D512" s="592" t="s">
        <v>297</v>
      </c>
      <c r="E512" s="592" t="s">
        <v>148</v>
      </c>
      <c r="F512" s="592" t="s">
        <v>476</v>
      </c>
      <c r="G512" s="591" t="s">
        <v>2012</v>
      </c>
      <c r="H512" s="591" t="s">
        <v>479</v>
      </c>
      <c r="I512" s="592" t="s">
        <v>332</v>
      </c>
      <c r="J512" s="593" t="s">
        <v>381</v>
      </c>
      <c r="K512" s="594">
        <v>0.23577235772357724</v>
      </c>
      <c r="L512" s="592" t="s">
        <v>2051</v>
      </c>
      <c r="M512" s="595">
        <v>2021</v>
      </c>
      <c r="N512" s="596">
        <v>125</v>
      </c>
      <c r="O512" s="603">
        <v>0.23200000000000004</v>
      </c>
      <c r="P512" s="598">
        <f t="shared" si="28"/>
        <v>29</v>
      </c>
      <c r="Q512" s="596">
        <v>26</v>
      </c>
      <c r="R512" s="599">
        <f t="shared" si="29"/>
        <v>0.89655172413793105</v>
      </c>
      <c r="S512" s="599">
        <f t="shared" si="30"/>
        <v>0.20799999999999999</v>
      </c>
      <c r="T512" s="600">
        <f t="shared" si="31"/>
        <v>0.9840000000000001</v>
      </c>
      <c r="U512" s="601"/>
    </row>
    <row r="513" spans="1:21" ht="12.75" x14ac:dyDescent="0.2">
      <c r="A513" s="591" t="s">
        <v>72</v>
      </c>
      <c r="B513" s="591" t="s">
        <v>754</v>
      </c>
      <c r="C513" s="592" t="s">
        <v>588</v>
      </c>
      <c r="D513" s="592" t="s">
        <v>297</v>
      </c>
      <c r="E513" s="592" t="s">
        <v>148</v>
      </c>
      <c r="F513" s="592" t="s">
        <v>476</v>
      </c>
      <c r="G513" s="591" t="s">
        <v>2037</v>
      </c>
      <c r="H513" s="591" t="s">
        <v>479</v>
      </c>
      <c r="I513" s="592" t="s">
        <v>332</v>
      </c>
      <c r="J513" s="593" t="s">
        <v>381</v>
      </c>
      <c r="K513" s="594">
        <v>0.21428571428571427</v>
      </c>
      <c r="L513" s="592" t="s">
        <v>2051</v>
      </c>
      <c r="M513" s="595">
        <v>2021</v>
      </c>
      <c r="N513" s="596">
        <v>14</v>
      </c>
      <c r="O513" s="603">
        <v>0.21428571428571427</v>
      </c>
      <c r="P513" s="598">
        <f t="shared" si="28"/>
        <v>3</v>
      </c>
      <c r="Q513" s="596">
        <v>2</v>
      </c>
      <c r="R513" s="599">
        <f t="shared" si="29"/>
        <v>0.66666666666666663</v>
      </c>
      <c r="S513" s="599">
        <f t="shared" si="30"/>
        <v>0.14285714285714285</v>
      </c>
      <c r="T513" s="600">
        <f t="shared" si="31"/>
        <v>1</v>
      </c>
      <c r="U513" s="601"/>
    </row>
    <row r="514" spans="1:21" ht="12.75" x14ac:dyDescent="0.2">
      <c r="A514" s="591" t="s">
        <v>72</v>
      </c>
      <c r="B514" s="591" t="s">
        <v>754</v>
      </c>
      <c r="C514" s="592" t="s">
        <v>588</v>
      </c>
      <c r="D514" s="592" t="s">
        <v>297</v>
      </c>
      <c r="E514" s="592" t="s">
        <v>148</v>
      </c>
      <c r="F514" s="592" t="s">
        <v>476</v>
      </c>
      <c r="G514" s="591" t="s">
        <v>2038</v>
      </c>
      <c r="H514" s="591" t="s">
        <v>479</v>
      </c>
      <c r="I514" s="592" t="s">
        <v>332</v>
      </c>
      <c r="J514" s="593" t="s">
        <v>381</v>
      </c>
      <c r="K514" s="594">
        <v>9.6774193548387094E-2</v>
      </c>
      <c r="L514" s="592" t="s">
        <v>2051</v>
      </c>
      <c r="M514" s="595">
        <v>2021</v>
      </c>
      <c r="N514" s="596">
        <v>33</v>
      </c>
      <c r="O514" s="603">
        <v>0.12121212121212122</v>
      </c>
      <c r="P514" s="598">
        <f t="shared" si="28"/>
        <v>4</v>
      </c>
      <c r="Q514" s="596">
        <v>4</v>
      </c>
      <c r="R514" s="599">
        <f t="shared" si="29"/>
        <v>1</v>
      </c>
      <c r="S514" s="599">
        <f t="shared" si="30"/>
        <v>0.12121212121212122</v>
      </c>
      <c r="T514" s="600">
        <f t="shared" si="31"/>
        <v>1.2525252525252526</v>
      </c>
      <c r="U514" s="601"/>
    </row>
    <row r="515" spans="1:21" ht="12.75" x14ac:dyDescent="0.2">
      <c r="A515" s="591" t="s">
        <v>72</v>
      </c>
      <c r="B515" s="591" t="s">
        <v>754</v>
      </c>
      <c r="C515" s="592" t="s">
        <v>588</v>
      </c>
      <c r="D515" s="592" t="s">
        <v>297</v>
      </c>
      <c r="E515" s="592" t="s">
        <v>148</v>
      </c>
      <c r="F515" s="592" t="s">
        <v>476</v>
      </c>
      <c r="G515" s="591" t="s">
        <v>2018</v>
      </c>
      <c r="H515" s="591" t="s">
        <v>479</v>
      </c>
      <c r="I515" s="592" t="s">
        <v>332</v>
      </c>
      <c r="J515" s="593" t="s">
        <v>381</v>
      </c>
      <c r="K515" s="594">
        <v>6.25E-2</v>
      </c>
      <c r="L515" s="592" t="s">
        <v>2051</v>
      </c>
      <c r="M515" s="595">
        <v>2021</v>
      </c>
      <c r="N515" s="596">
        <v>39</v>
      </c>
      <c r="O515" s="603">
        <v>7.6923076923076927E-2</v>
      </c>
      <c r="P515" s="598">
        <f t="shared" ref="P515:P578" si="32">ROUNDUP(N515*O515,0)</f>
        <v>3</v>
      </c>
      <c r="Q515" s="596">
        <v>2</v>
      </c>
      <c r="R515" s="599">
        <f t="shared" ref="R515:R578" si="33">Q515/P515</f>
        <v>0.66666666666666663</v>
      </c>
      <c r="S515" s="599">
        <f t="shared" ref="S515:S578" si="34">Q515/N515</f>
        <v>5.128205128205128E-2</v>
      </c>
      <c r="T515" s="600">
        <f t="shared" ref="T515:T578" si="35">O515/K515</f>
        <v>1.2307692307692308</v>
      </c>
      <c r="U515" s="601"/>
    </row>
    <row r="516" spans="1:21" ht="12.75" x14ac:dyDescent="0.2">
      <c r="A516" s="591" t="s">
        <v>72</v>
      </c>
      <c r="B516" s="591" t="s">
        <v>754</v>
      </c>
      <c r="C516" s="592" t="s">
        <v>588</v>
      </c>
      <c r="D516" s="592" t="s">
        <v>297</v>
      </c>
      <c r="E516" s="592" t="s">
        <v>148</v>
      </c>
      <c r="F516" s="592" t="s">
        <v>476</v>
      </c>
      <c r="G516" s="591" t="s">
        <v>2039</v>
      </c>
      <c r="H516" s="591" t="s">
        <v>479</v>
      </c>
      <c r="I516" s="592" t="s">
        <v>332</v>
      </c>
      <c r="J516" s="593" t="s">
        <v>381</v>
      </c>
      <c r="K516" s="594">
        <v>5.0847457627118647E-2</v>
      </c>
      <c r="L516" s="592" t="s">
        <v>2051</v>
      </c>
      <c r="M516" s="595">
        <v>2021</v>
      </c>
      <c r="N516" s="596">
        <v>53</v>
      </c>
      <c r="O516" s="603">
        <v>0.11320754716981134</v>
      </c>
      <c r="P516" s="598">
        <f t="shared" si="32"/>
        <v>6</v>
      </c>
      <c r="Q516" s="596">
        <v>4</v>
      </c>
      <c r="R516" s="599">
        <f t="shared" si="33"/>
        <v>0.66666666666666663</v>
      </c>
      <c r="S516" s="599">
        <f t="shared" si="34"/>
        <v>7.5471698113207544E-2</v>
      </c>
      <c r="T516" s="600">
        <f t="shared" si="35"/>
        <v>2.226415094339623</v>
      </c>
      <c r="U516" s="601"/>
    </row>
    <row r="517" spans="1:21" ht="12.75" x14ac:dyDescent="0.2">
      <c r="A517" s="591" t="s">
        <v>72</v>
      </c>
      <c r="B517" s="591" t="s">
        <v>754</v>
      </c>
      <c r="C517" s="592" t="s">
        <v>588</v>
      </c>
      <c r="D517" s="592" t="s">
        <v>297</v>
      </c>
      <c r="E517" s="592" t="s">
        <v>148</v>
      </c>
      <c r="F517" s="592" t="s">
        <v>476</v>
      </c>
      <c r="G517" s="591" t="s">
        <v>2021</v>
      </c>
      <c r="H517" s="591" t="s">
        <v>479</v>
      </c>
      <c r="I517" s="592" t="s">
        <v>332</v>
      </c>
      <c r="J517" s="593" t="s">
        <v>381</v>
      </c>
      <c r="K517" s="594">
        <v>0.13235294117647059</v>
      </c>
      <c r="L517" s="592" t="s">
        <v>2051</v>
      </c>
      <c r="M517" s="595">
        <v>2021</v>
      </c>
      <c r="N517" s="596">
        <v>70</v>
      </c>
      <c r="O517" s="603">
        <v>0.12857142857142856</v>
      </c>
      <c r="P517" s="598">
        <f t="shared" si="32"/>
        <v>9</v>
      </c>
      <c r="Q517" s="596">
        <v>6</v>
      </c>
      <c r="R517" s="599">
        <f t="shared" si="33"/>
        <v>0.66666666666666663</v>
      </c>
      <c r="S517" s="599">
        <f t="shared" si="34"/>
        <v>8.5714285714285715E-2</v>
      </c>
      <c r="T517" s="600">
        <f t="shared" si="35"/>
        <v>0.97142857142857131</v>
      </c>
      <c r="U517" s="601"/>
    </row>
    <row r="518" spans="1:21" ht="12.75" x14ac:dyDescent="0.2">
      <c r="A518" s="591" t="s">
        <v>72</v>
      </c>
      <c r="B518" s="591" t="s">
        <v>754</v>
      </c>
      <c r="C518" s="592" t="s">
        <v>588</v>
      </c>
      <c r="D518" s="592" t="s">
        <v>297</v>
      </c>
      <c r="E518" s="592" t="s">
        <v>148</v>
      </c>
      <c r="F518" s="592" t="s">
        <v>476</v>
      </c>
      <c r="G518" s="591" t="s">
        <v>2040</v>
      </c>
      <c r="H518" s="591" t="s">
        <v>479</v>
      </c>
      <c r="I518" s="592" t="s">
        <v>332</v>
      </c>
      <c r="J518" s="593" t="s">
        <v>381</v>
      </c>
      <c r="K518" s="594">
        <v>0.17721518987341772</v>
      </c>
      <c r="L518" s="592" t="s">
        <v>2051</v>
      </c>
      <c r="M518" s="595">
        <v>2021</v>
      </c>
      <c r="N518" s="596">
        <v>77</v>
      </c>
      <c r="O518" s="603">
        <v>0.16883116883116883</v>
      </c>
      <c r="P518" s="598">
        <f t="shared" si="32"/>
        <v>13</v>
      </c>
      <c r="Q518" s="596">
        <v>8</v>
      </c>
      <c r="R518" s="599">
        <f t="shared" si="33"/>
        <v>0.61538461538461542</v>
      </c>
      <c r="S518" s="599">
        <f t="shared" si="34"/>
        <v>0.1038961038961039</v>
      </c>
      <c r="T518" s="600">
        <f t="shared" si="35"/>
        <v>0.95269016697588127</v>
      </c>
      <c r="U518" s="601"/>
    </row>
    <row r="519" spans="1:21" ht="12.75" x14ac:dyDescent="0.2">
      <c r="A519" s="591" t="s">
        <v>72</v>
      </c>
      <c r="B519" s="591" t="s">
        <v>754</v>
      </c>
      <c r="C519" s="592" t="s">
        <v>588</v>
      </c>
      <c r="D519" s="592" t="s">
        <v>297</v>
      </c>
      <c r="E519" s="592" t="s">
        <v>148</v>
      </c>
      <c r="F519" s="592" t="s">
        <v>476</v>
      </c>
      <c r="G519" s="591" t="s">
        <v>2023</v>
      </c>
      <c r="H519" s="591" t="s">
        <v>479</v>
      </c>
      <c r="I519" s="592" t="s">
        <v>332</v>
      </c>
      <c r="J519" s="593" t="s">
        <v>381</v>
      </c>
      <c r="K519" s="594">
        <v>0.70833333333333337</v>
      </c>
      <c r="L519" s="592" t="s">
        <v>2051</v>
      </c>
      <c r="M519" s="595">
        <v>2021</v>
      </c>
      <c r="N519" s="596">
        <v>24</v>
      </c>
      <c r="O519" s="603">
        <v>0.54166666666666663</v>
      </c>
      <c r="P519" s="598">
        <f t="shared" si="32"/>
        <v>13</v>
      </c>
      <c r="Q519" s="596">
        <v>11</v>
      </c>
      <c r="R519" s="599">
        <f t="shared" si="33"/>
        <v>0.84615384615384615</v>
      </c>
      <c r="S519" s="599">
        <f t="shared" si="34"/>
        <v>0.45833333333333331</v>
      </c>
      <c r="T519" s="600">
        <f t="shared" si="35"/>
        <v>0.76470588235294112</v>
      </c>
      <c r="U519" s="606"/>
    </row>
    <row r="520" spans="1:21" ht="12.75" x14ac:dyDescent="0.2">
      <c r="A520" s="591" t="s">
        <v>72</v>
      </c>
      <c r="B520" s="591" t="s">
        <v>754</v>
      </c>
      <c r="C520" s="592" t="s">
        <v>588</v>
      </c>
      <c r="D520" s="592" t="s">
        <v>297</v>
      </c>
      <c r="E520" s="592" t="s">
        <v>148</v>
      </c>
      <c r="F520" s="592" t="s">
        <v>476</v>
      </c>
      <c r="G520" s="591" t="s">
        <v>2041</v>
      </c>
      <c r="H520" s="591" t="s">
        <v>479</v>
      </c>
      <c r="I520" s="592" t="s">
        <v>332</v>
      </c>
      <c r="J520" s="593" t="s">
        <v>381</v>
      </c>
      <c r="K520" s="594">
        <v>0.17647058823529413</v>
      </c>
      <c r="L520" s="592" t="s">
        <v>2051</v>
      </c>
      <c r="M520" s="595">
        <v>2021</v>
      </c>
      <c r="N520" s="596">
        <v>17</v>
      </c>
      <c r="O520" s="603">
        <v>0.17647058823529413</v>
      </c>
      <c r="P520" s="598">
        <f t="shared" si="32"/>
        <v>3</v>
      </c>
      <c r="Q520" s="596">
        <v>2</v>
      </c>
      <c r="R520" s="599">
        <f t="shared" si="33"/>
        <v>0.66666666666666663</v>
      </c>
      <c r="S520" s="599">
        <f t="shared" si="34"/>
        <v>0.11764705882352941</v>
      </c>
      <c r="T520" s="600">
        <f t="shared" si="35"/>
        <v>1</v>
      </c>
      <c r="U520" s="601"/>
    </row>
    <row r="521" spans="1:21" ht="12.75" x14ac:dyDescent="0.2">
      <c r="A521" s="591" t="s">
        <v>72</v>
      </c>
      <c r="B521" s="591" t="s">
        <v>754</v>
      </c>
      <c r="C521" s="592" t="s">
        <v>588</v>
      </c>
      <c r="D521" s="592" t="s">
        <v>297</v>
      </c>
      <c r="E521" s="592" t="s">
        <v>148</v>
      </c>
      <c r="F521" s="592" t="s">
        <v>476</v>
      </c>
      <c r="G521" s="591" t="s">
        <v>2042</v>
      </c>
      <c r="H521" s="591" t="s">
        <v>479</v>
      </c>
      <c r="I521" s="592" t="s">
        <v>332</v>
      </c>
      <c r="J521" s="593" t="s">
        <v>381</v>
      </c>
      <c r="K521" s="594">
        <v>0.06</v>
      </c>
      <c r="L521" s="592" t="s">
        <v>2051</v>
      </c>
      <c r="M521" s="595">
        <v>2021</v>
      </c>
      <c r="N521" s="596">
        <v>94</v>
      </c>
      <c r="O521" s="603">
        <v>9.5744680851063843E-2</v>
      </c>
      <c r="P521" s="598">
        <f t="shared" si="32"/>
        <v>9</v>
      </c>
      <c r="Q521" s="596">
        <v>5</v>
      </c>
      <c r="R521" s="599">
        <f t="shared" si="33"/>
        <v>0.55555555555555558</v>
      </c>
      <c r="S521" s="599">
        <f t="shared" si="34"/>
        <v>5.3191489361702128E-2</v>
      </c>
      <c r="T521" s="600">
        <f t="shared" si="35"/>
        <v>1.595744680851064</v>
      </c>
      <c r="U521" s="606"/>
    </row>
    <row r="522" spans="1:21" ht="12.75" x14ac:dyDescent="0.2">
      <c r="A522" s="591" t="s">
        <v>72</v>
      </c>
      <c r="B522" s="591" t="s">
        <v>754</v>
      </c>
      <c r="C522" s="592" t="s">
        <v>588</v>
      </c>
      <c r="D522" s="592" t="s">
        <v>297</v>
      </c>
      <c r="E522" s="592" t="s">
        <v>148</v>
      </c>
      <c r="F522" s="592" t="s">
        <v>476</v>
      </c>
      <c r="G522" s="591" t="s">
        <v>2026</v>
      </c>
      <c r="H522" s="591" t="s">
        <v>479</v>
      </c>
      <c r="I522" s="592" t="s">
        <v>332</v>
      </c>
      <c r="J522" s="593" t="s">
        <v>381</v>
      </c>
      <c r="K522" s="594">
        <v>8.3333333333333329E-2</v>
      </c>
      <c r="L522" s="592" t="s">
        <v>2051</v>
      </c>
      <c r="M522" s="595">
        <v>2021</v>
      </c>
      <c r="N522" s="596">
        <v>43</v>
      </c>
      <c r="O522" s="603">
        <v>6.9767441860465115E-2</v>
      </c>
      <c r="P522" s="598">
        <f t="shared" si="32"/>
        <v>3</v>
      </c>
      <c r="Q522" s="596">
        <v>2</v>
      </c>
      <c r="R522" s="599">
        <f t="shared" si="33"/>
        <v>0.66666666666666663</v>
      </c>
      <c r="S522" s="599">
        <f t="shared" si="34"/>
        <v>4.6511627906976744E-2</v>
      </c>
      <c r="T522" s="600">
        <f t="shared" si="35"/>
        <v>0.83720930232558144</v>
      </c>
      <c r="U522" s="606"/>
    </row>
    <row r="523" spans="1:21" ht="12.75" x14ac:dyDescent="0.2">
      <c r="A523" s="591" t="s">
        <v>72</v>
      </c>
      <c r="B523" s="591" t="s">
        <v>754</v>
      </c>
      <c r="C523" s="592" t="s">
        <v>588</v>
      </c>
      <c r="D523" s="592" t="s">
        <v>297</v>
      </c>
      <c r="E523" s="592" t="s">
        <v>148</v>
      </c>
      <c r="F523" s="592" t="s">
        <v>476</v>
      </c>
      <c r="G523" s="591" t="s">
        <v>2043</v>
      </c>
      <c r="H523" s="591" t="s">
        <v>479</v>
      </c>
      <c r="I523" s="592" t="s">
        <v>332</v>
      </c>
      <c r="J523" s="593" t="s">
        <v>381</v>
      </c>
      <c r="K523" s="594">
        <v>4.9941927990708478E-2</v>
      </c>
      <c r="L523" s="592" t="s">
        <v>2051</v>
      </c>
      <c r="M523" s="595">
        <v>2021</v>
      </c>
      <c r="N523" s="596">
        <v>858</v>
      </c>
      <c r="O523" s="603">
        <v>9.5571095571095568E-2</v>
      </c>
      <c r="P523" s="598">
        <f t="shared" si="32"/>
        <v>82</v>
      </c>
      <c r="Q523" s="596">
        <v>58</v>
      </c>
      <c r="R523" s="599">
        <f t="shared" si="33"/>
        <v>0.70731707317073167</v>
      </c>
      <c r="S523" s="599">
        <f t="shared" si="34"/>
        <v>6.75990675990676E-2</v>
      </c>
      <c r="T523" s="600">
        <f t="shared" si="35"/>
        <v>1.9136444950398439</v>
      </c>
      <c r="U523" s="606"/>
    </row>
    <row r="524" spans="1:21" ht="12.75" x14ac:dyDescent="0.2">
      <c r="A524" s="591" t="s">
        <v>72</v>
      </c>
      <c r="B524" s="591" t="s">
        <v>754</v>
      </c>
      <c r="C524" s="592" t="s">
        <v>588</v>
      </c>
      <c r="D524" s="592" t="s">
        <v>297</v>
      </c>
      <c r="E524" s="592" t="s">
        <v>148</v>
      </c>
      <c r="F524" s="592" t="s">
        <v>476</v>
      </c>
      <c r="G524" s="591" t="s">
        <v>2009</v>
      </c>
      <c r="H524" s="591" t="s">
        <v>479</v>
      </c>
      <c r="I524" s="592" t="s">
        <v>332</v>
      </c>
      <c r="J524" s="593" t="s">
        <v>381</v>
      </c>
      <c r="K524" s="594">
        <v>0.2</v>
      </c>
      <c r="L524" s="592" t="s">
        <v>2051</v>
      </c>
      <c r="M524" s="595">
        <v>2021</v>
      </c>
      <c r="N524" s="596">
        <v>19</v>
      </c>
      <c r="O524" s="603">
        <v>0.21052631578947367</v>
      </c>
      <c r="P524" s="598">
        <f t="shared" si="32"/>
        <v>4</v>
      </c>
      <c r="Q524" s="596">
        <v>3</v>
      </c>
      <c r="R524" s="599">
        <f t="shared" si="33"/>
        <v>0.75</v>
      </c>
      <c r="S524" s="599">
        <f t="shared" si="34"/>
        <v>0.15789473684210525</v>
      </c>
      <c r="T524" s="600">
        <f t="shared" si="35"/>
        <v>1.0526315789473684</v>
      </c>
      <c r="U524" s="606"/>
    </row>
    <row r="525" spans="1:21" ht="12.75" x14ac:dyDescent="0.2">
      <c r="A525" s="591" t="s">
        <v>72</v>
      </c>
      <c r="B525" s="591" t="s">
        <v>754</v>
      </c>
      <c r="C525" s="592" t="s">
        <v>588</v>
      </c>
      <c r="D525" s="592" t="s">
        <v>297</v>
      </c>
      <c r="E525" s="592" t="s">
        <v>148</v>
      </c>
      <c r="F525" s="592" t="s">
        <v>476</v>
      </c>
      <c r="G525" s="591" t="s">
        <v>2044</v>
      </c>
      <c r="H525" s="591" t="s">
        <v>479</v>
      </c>
      <c r="I525" s="592" t="s">
        <v>332</v>
      </c>
      <c r="J525" s="593" t="s">
        <v>381</v>
      </c>
      <c r="K525" s="594">
        <v>6.1224489795918366E-2</v>
      </c>
      <c r="L525" s="592" t="s">
        <v>2051</v>
      </c>
      <c r="M525" s="595">
        <v>2021</v>
      </c>
      <c r="N525" s="596">
        <v>29</v>
      </c>
      <c r="O525" s="603">
        <v>0.24137931034482757</v>
      </c>
      <c r="P525" s="598">
        <f t="shared" si="32"/>
        <v>7</v>
      </c>
      <c r="Q525" s="596">
        <v>6</v>
      </c>
      <c r="R525" s="599">
        <f t="shared" si="33"/>
        <v>0.8571428571428571</v>
      </c>
      <c r="S525" s="599">
        <f t="shared" si="34"/>
        <v>0.20689655172413793</v>
      </c>
      <c r="T525" s="600">
        <f t="shared" si="35"/>
        <v>3.9425287356321839</v>
      </c>
      <c r="U525" s="606"/>
    </row>
    <row r="526" spans="1:21" ht="12.75" x14ac:dyDescent="0.2">
      <c r="A526" s="591" t="s">
        <v>72</v>
      </c>
      <c r="B526" s="591" t="s">
        <v>754</v>
      </c>
      <c r="C526" s="592" t="s">
        <v>588</v>
      </c>
      <c r="D526" s="592" t="s">
        <v>297</v>
      </c>
      <c r="E526" s="592" t="s">
        <v>148</v>
      </c>
      <c r="F526" s="592" t="s">
        <v>476</v>
      </c>
      <c r="G526" s="591" t="s">
        <v>2009</v>
      </c>
      <c r="H526" s="591" t="s">
        <v>479</v>
      </c>
      <c r="I526" s="592" t="s">
        <v>332</v>
      </c>
      <c r="J526" s="593" t="s">
        <v>381</v>
      </c>
      <c r="K526" s="594">
        <v>0.23333333333333334</v>
      </c>
      <c r="L526" s="592" t="s">
        <v>2266</v>
      </c>
      <c r="M526" s="595">
        <v>2021</v>
      </c>
      <c r="N526" s="596">
        <v>18</v>
      </c>
      <c r="O526" s="603">
        <v>0.27777777777777779</v>
      </c>
      <c r="P526" s="598">
        <f t="shared" si="32"/>
        <v>5</v>
      </c>
      <c r="Q526" s="596">
        <v>4</v>
      </c>
      <c r="R526" s="599">
        <f t="shared" si="33"/>
        <v>0.8</v>
      </c>
      <c r="S526" s="599">
        <f t="shared" si="34"/>
        <v>0.22222222222222221</v>
      </c>
      <c r="T526" s="600">
        <f t="shared" si="35"/>
        <v>1.1904761904761905</v>
      </c>
      <c r="U526" s="606"/>
    </row>
    <row r="527" spans="1:21" ht="12.75" x14ac:dyDescent="0.2">
      <c r="A527" s="591" t="s">
        <v>72</v>
      </c>
      <c r="B527" s="591" t="s">
        <v>754</v>
      </c>
      <c r="C527" s="592" t="s">
        <v>588</v>
      </c>
      <c r="D527" s="592" t="s">
        <v>297</v>
      </c>
      <c r="E527" s="592" t="s">
        <v>148</v>
      </c>
      <c r="F527" s="592" t="s">
        <v>476</v>
      </c>
      <c r="G527" s="591" t="s">
        <v>2057</v>
      </c>
      <c r="H527" s="591" t="s">
        <v>479</v>
      </c>
      <c r="I527" s="592" t="s">
        <v>332</v>
      </c>
      <c r="J527" s="593" t="s">
        <v>381</v>
      </c>
      <c r="K527" s="594">
        <v>0.3</v>
      </c>
      <c r="L527" s="592" t="s">
        <v>2266</v>
      </c>
      <c r="M527" s="595">
        <v>2021</v>
      </c>
      <c r="N527" s="596">
        <v>40</v>
      </c>
      <c r="O527" s="603">
        <v>0.1</v>
      </c>
      <c r="P527" s="598">
        <f t="shared" si="32"/>
        <v>4</v>
      </c>
      <c r="Q527" s="596">
        <v>3</v>
      </c>
      <c r="R527" s="599">
        <f t="shared" si="33"/>
        <v>0.75</v>
      </c>
      <c r="S527" s="599">
        <f t="shared" si="34"/>
        <v>7.4999999999999997E-2</v>
      </c>
      <c r="T527" s="600">
        <f t="shared" si="35"/>
        <v>0.33333333333333337</v>
      </c>
      <c r="U527" s="606"/>
    </row>
    <row r="528" spans="1:21" ht="12.75" x14ac:dyDescent="0.2">
      <c r="A528" s="591" t="s">
        <v>72</v>
      </c>
      <c r="B528" s="591" t="s">
        <v>754</v>
      </c>
      <c r="C528" s="592" t="s">
        <v>588</v>
      </c>
      <c r="D528" s="592" t="s">
        <v>297</v>
      </c>
      <c r="E528" s="592" t="s">
        <v>148</v>
      </c>
      <c r="F528" s="592" t="s">
        <v>476</v>
      </c>
      <c r="G528" s="591" t="s">
        <v>2045</v>
      </c>
      <c r="H528" s="591" t="s">
        <v>479</v>
      </c>
      <c r="I528" s="592" t="s">
        <v>332</v>
      </c>
      <c r="J528" s="593" t="s">
        <v>381</v>
      </c>
      <c r="K528" s="594">
        <v>0.72222222222222221</v>
      </c>
      <c r="L528" s="592" t="s">
        <v>2051</v>
      </c>
      <c r="M528" s="595">
        <v>2021</v>
      </c>
      <c r="N528" s="596">
        <v>18</v>
      </c>
      <c r="O528" s="603">
        <v>0.66666666666666652</v>
      </c>
      <c r="P528" s="598">
        <f t="shared" si="32"/>
        <v>12</v>
      </c>
      <c r="Q528" s="596">
        <v>9</v>
      </c>
      <c r="R528" s="599">
        <f t="shared" si="33"/>
        <v>0.75</v>
      </c>
      <c r="S528" s="599">
        <f t="shared" si="34"/>
        <v>0.5</v>
      </c>
      <c r="T528" s="600">
        <f t="shared" si="35"/>
        <v>0.92307692307692291</v>
      </c>
      <c r="U528" s="606"/>
    </row>
    <row r="529" spans="1:21" ht="12.75" x14ac:dyDescent="0.2">
      <c r="A529" s="591" t="s">
        <v>72</v>
      </c>
      <c r="B529" s="591" t="s">
        <v>754</v>
      </c>
      <c r="C529" s="592" t="s">
        <v>588</v>
      </c>
      <c r="D529" s="592" t="s">
        <v>297</v>
      </c>
      <c r="E529" s="592" t="s">
        <v>148</v>
      </c>
      <c r="F529" s="592" t="s">
        <v>476</v>
      </c>
      <c r="G529" s="591" t="s">
        <v>2046</v>
      </c>
      <c r="H529" s="591" t="s">
        <v>479</v>
      </c>
      <c r="I529" s="592" t="s">
        <v>332</v>
      </c>
      <c r="J529" s="593" t="s">
        <v>381</v>
      </c>
      <c r="K529" s="594">
        <v>0.2</v>
      </c>
      <c r="L529" s="592" t="s">
        <v>2051</v>
      </c>
      <c r="M529" s="595">
        <v>2021</v>
      </c>
      <c r="N529" s="596">
        <v>13</v>
      </c>
      <c r="O529" s="603">
        <v>0.23076923076923075</v>
      </c>
      <c r="P529" s="598">
        <f t="shared" si="32"/>
        <v>3</v>
      </c>
      <c r="Q529" s="596">
        <v>2</v>
      </c>
      <c r="R529" s="599">
        <f t="shared" si="33"/>
        <v>0.66666666666666663</v>
      </c>
      <c r="S529" s="599">
        <f t="shared" si="34"/>
        <v>0.15384615384615385</v>
      </c>
      <c r="T529" s="600">
        <f t="shared" si="35"/>
        <v>1.1538461538461537</v>
      </c>
      <c r="U529" s="606"/>
    </row>
    <row r="530" spans="1:21" ht="12.75" x14ac:dyDescent="0.2">
      <c r="A530" s="591" t="s">
        <v>72</v>
      </c>
      <c r="B530" s="591" t="s">
        <v>754</v>
      </c>
      <c r="C530" s="592" t="s">
        <v>583</v>
      </c>
      <c r="D530" s="592" t="s">
        <v>297</v>
      </c>
      <c r="E530" s="592" t="s">
        <v>148</v>
      </c>
      <c r="F530" s="592" t="s">
        <v>476</v>
      </c>
      <c r="G530" s="591" t="s">
        <v>2012</v>
      </c>
      <c r="H530" s="591" t="s">
        <v>479</v>
      </c>
      <c r="I530" s="592" t="s">
        <v>332</v>
      </c>
      <c r="J530" s="593" t="s">
        <v>381</v>
      </c>
      <c r="K530" s="594">
        <v>0.7142857142857143</v>
      </c>
      <c r="L530" s="592" t="s">
        <v>2051</v>
      </c>
      <c r="M530" s="595">
        <v>2021</v>
      </c>
      <c r="N530" s="596">
        <v>34</v>
      </c>
      <c r="O530" s="603">
        <v>0.55882352941176472</v>
      </c>
      <c r="P530" s="598">
        <f t="shared" si="32"/>
        <v>19</v>
      </c>
      <c r="Q530" s="596">
        <v>14</v>
      </c>
      <c r="R530" s="599">
        <f t="shared" si="33"/>
        <v>0.73684210526315785</v>
      </c>
      <c r="S530" s="599">
        <f t="shared" si="34"/>
        <v>0.41176470588235292</v>
      </c>
      <c r="T530" s="600">
        <f t="shared" si="35"/>
        <v>0.78235294117647058</v>
      </c>
      <c r="U530" s="601" t="s">
        <v>3030</v>
      </c>
    </row>
    <row r="531" spans="1:21" ht="12.75" x14ac:dyDescent="0.2">
      <c r="A531" s="591" t="s">
        <v>72</v>
      </c>
      <c r="B531" s="591" t="s">
        <v>754</v>
      </c>
      <c r="C531" s="592" t="s">
        <v>583</v>
      </c>
      <c r="D531" s="592" t="s">
        <v>297</v>
      </c>
      <c r="E531" s="592" t="s">
        <v>148</v>
      </c>
      <c r="F531" s="592" t="s">
        <v>476</v>
      </c>
      <c r="G531" s="591" t="s">
        <v>2013</v>
      </c>
      <c r="H531" s="591" t="s">
        <v>479</v>
      </c>
      <c r="I531" s="592" t="s">
        <v>332</v>
      </c>
      <c r="J531" s="593" t="s">
        <v>381</v>
      </c>
      <c r="K531" s="594">
        <v>0.70967741935483875</v>
      </c>
      <c r="L531" s="592" t="s">
        <v>2051</v>
      </c>
      <c r="M531" s="595">
        <v>2021</v>
      </c>
      <c r="N531" s="596">
        <v>31</v>
      </c>
      <c r="O531" s="603">
        <v>0.5161290322580645</v>
      </c>
      <c r="P531" s="598">
        <f t="shared" si="32"/>
        <v>16</v>
      </c>
      <c r="Q531" s="596">
        <v>12</v>
      </c>
      <c r="R531" s="599">
        <f t="shared" si="33"/>
        <v>0.75</v>
      </c>
      <c r="S531" s="599">
        <f t="shared" si="34"/>
        <v>0.38709677419354838</v>
      </c>
      <c r="T531" s="600">
        <f t="shared" si="35"/>
        <v>0.72727272727272718</v>
      </c>
      <c r="U531" s="601" t="s">
        <v>3030</v>
      </c>
    </row>
    <row r="532" spans="1:21" ht="12.75" x14ac:dyDescent="0.2">
      <c r="A532" s="591" t="s">
        <v>72</v>
      </c>
      <c r="B532" s="591" t="s">
        <v>754</v>
      </c>
      <c r="C532" s="592" t="s">
        <v>583</v>
      </c>
      <c r="D532" s="592" t="s">
        <v>297</v>
      </c>
      <c r="E532" s="592" t="s">
        <v>148</v>
      </c>
      <c r="F532" s="592" t="s">
        <v>476</v>
      </c>
      <c r="G532" s="591" t="s">
        <v>2049</v>
      </c>
      <c r="H532" s="591" t="s">
        <v>479</v>
      </c>
      <c r="I532" s="592" t="s">
        <v>332</v>
      </c>
      <c r="J532" s="593" t="s">
        <v>381</v>
      </c>
      <c r="K532" s="594">
        <v>0.70370370370370372</v>
      </c>
      <c r="L532" s="592" t="s">
        <v>2051</v>
      </c>
      <c r="M532" s="595">
        <v>2021</v>
      </c>
      <c r="N532" s="596">
        <v>28</v>
      </c>
      <c r="O532" s="603">
        <v>0.5357142857142857</v>
      </c>
      <c r="P532" s="598">
        <f t="shared" si="32"/>
        <v>15</v>
      </c>
      <c r="Q532" s="596">
        <v>10</v>
      </c>
      <c r="R532" s="599">
        <f t="shared" si="33"/>
        <v>0.66666666666666663</v>
      </c>
      <c r="S532" s="599">
        <f t="shared" si="34"/>
        <v>0.35714285714285715</v>
      </c>
      <c r="T532" s="600">
        <f t="shared" si="35"/>
        <v>0.76127819548872178</v>
      </c>
      <c r="U532" s="601" t="s">
        <v>3030</v>
      </c>
    </row>
    <row r="533" spans="1:21" ht="12.75" x14ac:dyDescent="0.2">
      <c r="A533" s="591" t="s">
        <v>72</v>
      </c>
      <c r="B533" s="591" t="s">
        <v>754</v>
      </c>
      <c r="C533" s="592" t="s">
        <v>583</v>
      </c>
      <c r="D533" s="592" t="s">
        <v>297</v>
      </c>
      <c r="E533" s="592" t="s">
        <v>148</v>
      </c>
      <c r="F533" s="592" t="s">
        <v>476</v>
      </c>
      <c r="G533" s="591" t="s">
        <v>2007</v>
      </c>
      <c r="H533" s="591" t="s">
        <v>479</v>
      </c>
      <c r="I533" s="592" t="s">
        <v>332</v>
      </c>
      <c r="J533" s="593" t="s">
        <v>381</v>
      </c>
      <c r="K533" s="594">
        <v>0.75</v>
      </c>
      <c r="L533" s="592" t="s">
        <v>2051</v>
      </c>
      <c r="M533" s="595">
        <v>2021</v>
      </c>
      <c r="N533" s="596">
        <v>64</v>
      </c>
      <c r="O533" s="603">
        <v>0.609375</v>
      </c>
      <c r="P533" s="598">
        <f t="shared" si="32"/>
        <v>39</v>
      </c>
      <c r="Q533" s="596">
        <v>35</v>
      </c>
      <c r="R533" s="599">
        <f t="shared" si="33"/>
        <v>0.89743589743589747</v>
      </c>
      <c r="S533" s="599">
        <f t="shared" si="34"/>
        <v>0.546875</v>
      </c>
      <c r="T533" s="600">
        <f t="shared" si="35"/>
        <v>0.8125</v>
      </c>
      <c r="U533" s="601" t="s">
        <v>3031</v>
      </c>
    </row>
    <row r="534" spans="1:21" ht="12.75" x14ac:dyDescent="0.2">
      <c r="A534" s="591" t="s">
        <v>72</v>
      </c>
      <c r="B534" s="591" t="s">
        <v>754</v>
      </c>
      <c r="C534" s="592" t="s">
        <v>583</v>
      </c>
      <c r="D534" s="592" t="s">
        <v>297</v>
      </c>
      <c r="E534" s="592" t="s">
        <v>148</v>
      </c>
      <c r="F534" s="592" t="s">
        <v>476</v>
      </c>
      <c r="G534" s="591" t="s">
        <v>2028</v>
      </c>
      <c r="H534" s="591" t="s">
        <v>479</v>
      </c>
      <c r="I534" s="592" t="s">
        <v>332</v>
      </c>
      <c r="J534" s="593" t="s">
        <v>381</v>
      </c>
      <c r="K534" s="594">
        <v>0.703125</v>
      </c>
      <c r="L534" s="592" t="s">
        <v>2266</v>
      </c>
      <c r="M534" s="595">
        <v>2021</v>
      </c>
      <c r="N534" s="596">
        <v>11</v>
      </c>
      <c r="O534" s="603">
        <v>0.54545454545454541</v>
      </c>
      <c r="P534" s="598">
        <f t="shared" si="32"/>
        <v>6</v>
      </c>
      <c r="Q534" s="596">
        <v>6</v>
      </c>
      <c r="R534" s="599">
        <f t="shared" si="33"/>
        <v>1</v>
      </c>
      <c r="S534" s="599">
        <f t="shared" si="34"/>
        <v>0.54545454545454541</v>
      </c>
      <c r="T534" s="600">
        <f t="shared" si="35"/>
        <v>0.77575757575757565</v>
      </c>
      <c r="U534" s="601" t="s">
        <v>3030</v>
      </c>
    </row>
    <row r="535" spans="1:21" ht="12.75" x14ac:dyDescent="0.2">
      <c r="A535" s="591" t="s">
        <v>72</v>
      </c>
      <c r="B535" s="591" t="s">
        <v>754</v>
      </c>
      <c r="C535" s="592" t="s">
        <v>583</v>
      </c>
      <c r="D535" s="592" t="s">
        <v>297</v>
      </c>
      <c r="E535" s="592" t="s">
        <v>148</v>
      </c>
      <c r="F535" s="592" t="s">
        <v>476</v>
      </c>
      <c r="G535" s="591" t="s">
        <v>2058</v>
      </c>
      <c r="H535" s="591" t="s">
        <v>479</v>
      </c>
      <c r="I535" s="592" t="s">
        <v>332</v>
      </c>
      <c r="J535" s="593" t="s">
        <v>381</v>
      </c>
      <c r="K535" s="594">
        <v>0.70370370370370372</v>
      </c>
      <c r="L535" s="592" t="s">
        <v>2266</v>
      </c>
      <c r="M535" s="595">
        <v>2021</v>
      </c>
      <c r="N535" s="596">
        <v>27</v>
      </c>
      <c r="O535" s="603">
        <v>0.51851851851851849</v>
      </c>
      <c r="P535" s="598">
        <f t="shared" si="32"/>
        <v>14</v>
      </c>
      <c r="Q535" s="596">
        <v>13</v>
      </c>
      <c r="R535" s="599">
        <f t="shared" si="33"/>
        <v>0.9285714285714286</v>
      </c>
      <c r="S535" s="599">
        <f t="shared" si="34"/>
        <v>0.48148148148148145</v>
      </c>
      <c r="T535" s="600">
        <f t="shared" si="35"/>
        <v>0.73684210526315785</v>
      </c>
      <c r="U535" s="601" t="s">
        <v>3031</v>
      </c>
    </row>
    <row r="536" spans="1:21" ht="12.75" x14ac:dyDescent="0.2">
      <c r="A536" s="591" t="s">
        <v>72</v>
      </c>
      <c r="B536" s="591" t="s">
        <v>754</v>
      </c>
      <c r="C536" s="592" t="s">
        <v>587</v>
      </c>
      <c r="D536" s="592" t="s">
        <v>297</v>
      </c>
      <c r="E536" s="592" t="s">
        <v>148</v>
      </c>
      <c r="F536" s="592" t="s">
        <v>524</v>
      </c>
      <c r="G536" s="591" t="s">
        <v>2010</v>
      </c>
      <c r="H536" s="591" t="s">
        <v>2054</v>
      </c>
      <c r="I536" s="592" t="s">
        <v>332</v>
      </c>
      <c r="J536" s="593" t="s">
        <v>381</v>
      </c>
      <c r="K536" s="594">
        <v>0.17647058823529413</v>
      </c>
      <c r="L536" s="592" t="s">
        <v>2051</v>
      </c>
      <c r="M536" s="595">
        <v>2021</v>
      </c>
      <c r="N536" s="596">
        <v>63</v>
      </c>
      <c r="O536" s="603">
        <v>0.17460317460317459</v>
      </c>
      <c r="P536" s="598">
        <f t="shared" si="32"/>
        <v>11</v>
      </c>
      <c r="Q536" s="596">
        <v>7</v>
      </c>
      <c r="R536" s="599">
        <f t="shared" si="33"/>
        <v>0.63636363636363635</v>
      </c>
      <c r="S536" s="599">
        <f t="shared" si="34"/>
        <v>0.1111111111111111</v>
      </c>
      <c r="T536" s="600">
        <f t="shared" si="35"/>
        <v>0.98941798941798931</v>
      </c>
      <c r="U536" s="601" t="s">
        <v>3030</v>
      </c>
    </row>
    <row r="537" spans="1:21" ht="12.75" x14ac:dyDescent="0.2">
      <c r="A537" s="591" t="s">
        <v>72</v>
      </c>
      <c r="B537" s="591" t="s">
        <v>754</v>
      </c>
      <c r="C537" s="592" t="s">
        <v>587</v>
      </c>
      <c r="D537" s="592" t="s">
        <v>297</v>
      </c>
      <c r="E537" s="592" t="s">
        <v>148</v>
      </c>
      <c r="F537" s="592" t="s">
        <v>524</v>
      </c>
      <c r="G537" s="591" t="s">
        <v>2011</v>
      </c>
      <c r="H537" s="591" t="s">
        <v>2054</v>
      </c>
      <c r="I537" s="592" t="s">
        <v>332</v>
      </c>
      <c r="J537" s="593" t="s">
        <v>381</v>
      </c>
      <c r="K537" s="594">
        <v>0.2638888888888889</v>
      </c>
      <c r="L537" s="592" t="s">
        <v>2051</v>
      </c>
      <c r="M537" s="595">
        <v>2021</v>
      </c>
      <c r="N537" s="596">
        <v>72</v>
      </c>
      <c r="O537" s="603">
        <v>0.2638888888888889</v>
      </c>
      <c r="P537" s="598">
        <f t="shared" si="32"/>
        <v>19</v>
      </c>
      <c r="Q537" s="596">
        <v>19</v>
      </c>
      <c r="R537" s="599">
        <f t="shared" si="33"/>
        <v>1</v>
      </c>
      <c r="S537" s="599">
        <f t="shared" si="34"/>
        <v>0.2638888888888889</v>
      </c>
      <c r="T537" s="600">
        <f t="shared" si="35"/>
        <v>1</v>
      </c>
      <c r="U537" s="606" t="s">
        <v>2051</v>
      </c>
    </row>
    <row r="538" spans="1:21" ht="12.75" x14ac:dyDescent="0.2">
      <c r="A538" s="591" t="s">
        <v>72</v>
      </c>
      <c r="B538" s="591" t="s">
        <v>754</v>
      </c>
      <c r="C538" s="592" t="s">
        <v>587</v>
      </c>
      <c r="D538" s="592" t="s">
        <v>297</v>
      </c>
      <c r="E538" s="592" t="s">
        <v>148</v>
      </c>
      <c r="F538" s="592" t="s">
        <v>524</v>
      </c>
      <c r="G538" s="591" t="s">
        <v>2012</v>
      </c>
      <c r="H538" s="591" t="s">
        <v>2054</v>
      </c>
      <c r="I538" s="592" t="s">
        <v>332</v>
      </c>
      <c r="J538" s="593" t="s">
        <v>381</v>
      </c>
      <c r="K538" s="594">
        <v>0.47872340425531917</v>
      </c>
      <c r="L538" s="592" t="s">
        <v>2051</v>
      </c>
      <c r="M538" s="595">
        <v>2021</v>
      </c>
      <c r="N538" s="596">
        <v>92</v>
      </c>
      <c r="O538" s="603">
        <v>0.41304347826086951</v>
      </c>
      <c r="P538" s="598">
        <f t="shared" si="32"/>
        <v>38</v>
      </c>
      <c r="Q538" s="596">
        <v>31</v>
      </c>
      <c r="R538" s="599">
        <f t="shared" si="33"/>
        <v>0.81578947368421051</v>
      </c>
      <c r="S538" s="599">
        <f t="shared" si="34"/>
        <v>0.33695652173913043</v>
      </c>
      <c r="T538" s="600">
        <f t="shared" si="35"/>
        <v>0.86280193236714964</v>
      </c>
      <c r="U538" s="601" t="s">
        <v>3030</v>
      </c>
    </row>
    <row r="539" spans="1:21" ht="12.75" x14ac:dyDescent="0.2">
      <c r="A539" s="591" t="s">
        <v>72</v>
      </c>
      <c r="B539" s="591" t="s">
        <v>754</v>
      </c>
      <c r="C539" s="592" t="s">
        <v>587</v>
      </c>
      <c r="D539" s="592" t="s">
        <v>297</v>
      </c>
      <c r="E539" s="592" t="s">
        <v>148</v>
      </c>
      <c r="F539" s="592" t="s">
        <v>524</v>
      </c>
      <c r="G539" s="591" t="s">
        <v>2013</v>
      </c>
      <c r="H539" s="591" t="s">
        <v>2054</v>
      </c>
      <c r="I539" s="592" t="s">
        <v>332</v>
      </c>
      <c r="J539" s="593" t="s">
        <v>381</v>
      </c>
      <c r="K539" s="594">
        <v>0.7142857142857143</v>
      </c>
      <c r="L539" s="592" t="s">
        <v>2051</v>
      </c>
      <c r="M539" s="595">
        <v>2021</v>
      </c>
      <c r="N539" s="596">
        <v>12</v>
      </c>
      <c r="O539" s="603">
        <v>0.5</v>
      </c>
      <c r="P539" s="598">
        <f t="shared" si="32"/>
        <v>6</v>
      </c>
      <c r="Q539" s="596">
        <v>4</v>
      </c>
      <c r="R539" s="599">
        <f t="shared" si="33"/>
        <v>0.66666666666666663</v>
      </c>
      <c r="S539" s="599">
        <f t="shared" si="34"/>
        <v>0.33333333333333331</v>
      </c>
      <c r="T539" s="600">
        <f t="shared" si="35"/>
        <v>0.7</v>
      </c>
      <c r="U539" s="601" t="s">
        <v>3030</v>
      </c>
    </row>
    <row r="540" spans="1:21" ht="12.75" x14ac:dyDescent="0.2">
      <c r="A540" s="591" t="s">
        <v>72</v>
      </c>
      <c r="B540" s="591" t="s">
        <v>754</v>
      </c>
      <c r="C540" s="592" t="s">
        <v>587</v>
      </c>
      <c r="D540" s="592" t="s">
        <v>297</v>
      </c>
      <c r="E540" s="592" t="s">
        <v>148</v>
      </c>
      <c r="F540" s="592" t="s">
        <v>524</v>
      </c>
      <c r="G540" s="591" t="s">
        <v>2014</v>
      </c>
      <c r="H540" s="591" t="s">
        <v>2054</v>
      </c>
      <c r="I540" s="592" t="s">
        <v>332</v>
      </c>
      <c r="J540" s="593" t="s">
        <v>381</v>
      </c>
      <c r="K540" s="594">
        <v>4.926423544465771E-2</v>
      </c>
      <c r="L540" s="592" t="s">
        <v>2051</v>
      </c>
      <c r="M540" s="595">
        <v>2021</v>
      </c>
      <c r="N540" s="596">
        <v>1340</v>
      </c>
      <c r="O540" s="603">
        <v>7.6119402985074622E-2</v>
      </c>
      <c r="P540" s="598">
        <f t="shared" si="32"/>
        <v>102</v>
      </c>
      <c r="Q540" s="596">
        <v>88</v>
      </c>
      <c r="R540" s="599">
        <f t="shared" si="33"/>
        <v>0.86274509803921573</v>
      </c>
      <c r="S540" s="599">
        <f t="shared" si="34"/>
        <v>6.5671641791044774E-2</v>
      </c>
      <c r="T540" s="600">
        <f t="shared" si="35"/>
        <v>1.5451250242295018</v>
      </c>
      <c r="U540" s="601" t="s">
        <v>3030</v>
      </c>
    </row>
    <row r="541" spans="1:21" ht="12.75" x14ac:dyDescent="0.2">
      <c r="A541" s="591" t="s">
        <v>72</v>
      </c>
      <c r="B541" s="591" t="s">
        <v>754</v>
      </c>
      <c r="C541" s="592" t="s">
        <v>587</v>
      </c>
      <c r="D541" s="592" t="s">
        <v>297</v>
      </c>
      <c r="E541" s="592" t="s">
        <v>148</v>
      </c>
      <c r="F541" s="592" t="s">
        <v>524</v>
      </c>
      <c r="G541" s="591" t="s">
        <v>2015</v>
      </c>
      <c r="H541" s="591" t="s">
        <v>2054</v>
      </c>
      <c r="I541" s="592" t="s">
        <v>332</v>
      </c>
      <c r="J541" s="593" t="s">
        <v>381</v>
      </c>
      <c r="K541" s="594">
        <v>0.35714285714285715</v>
      </c>
      <c r="L541" s="592" t="s">
        <v>2051</v>
      </c>
      <c r="M541" s="595">
        <v>2021</v>
      </c>
      <c r="N541" s="596">
        <v>17</v>
      </c>
      <c r="O541" s="603">
        <v>0.35294117647058826</v>
      </c>
      <c r="P541" s="598">
        <f t="shared" si="32"/>
        <v>6</v>
      </c>
      <c r="Q541" s="596">
        <v>6</v>
      </c>
      <c r="R541" s="599">
        <f t="shared" si="33"/>
        <v>1</v>
      </c>
      <c r="S541" s="599">
        <f t="shared" si="34"/>
        <v>0.35294117647058826</v>
      </c>
      <c r="T541" s="600">
        <f t="shared" si="35"/>
        <v>0.9882352941176471</v>
      </c>
      <c r="U541" s="601" t="s">
        <v>3030</v>
      </c>
    </row>
    <row r="542" spans="1:21" ht="12.75" x14ac:dyDescent="0.2">
      <c r="A542" s="591" t="s">
        <v>72</v>
      </c>
      <c r="B542" s="591" t="s">
        <v>754</v>
      </c>
      <c r="C542" s="592" t="s">
        <v>587</v>
      </c>
      <c r="D542" s="592" t="s">
        <v>297</v>
      </c>
      <c r="E542" s="592" t="s">
        <v>148</v>
      </c>
      <c r="F542" s="592" t="s">
        <v>524</v>
      </c>
      <c r="G542" s="591" t="s">
        <v>2016</v>
      </c>
      <c r="H542" s="591" t="s">
        <v>2054</v>
      </c>
      <c r="I542" s="592" t="s">
        <v>332</v>
      </c>
      <c r="J542" s="593" t="s">
        <v>381</v>
      </c>
      <c r="K542" s="594">
        <v>0.11494252873563218</v>
      </c>
      <c r="L542" s="592" t="s">
        <v>2051</v>
      </c>
      <c r="M542" s="595">
        <v>2021</v>
      </c>
      <c r="N542" s="596">
        <v>87</v>
      </c>
      <c r="O542" s="603">
        <v>0.11494252873563218</v>
      </c>
      <c r="P542" s="598">
        <f t="shared" si="32"/>
        <v>10</v>
      </c>
      <c r="Q542" s="596">
        <v>10</v>
      </c>
      <c r="R542" s="599">
        <f t="shared" si="33"/>
        <v>1</v>
      </c>
      <c r="S542" s="599">
        <f t="shared" si="34"/>
        <v>0.11494252873563218</v>
      </c>
      <c r="T542" s="600">
        <f t="shared" si="35"/>
        <v>1</v>
      </c>
      <c r="U542" s="606" t="s">
        <v>2051</v>
      </c>
    </row>
    <row r="543" spans="1:21" ht="12.75" x14ac:dyDescent="0.2">
      <c r="A543" s="591" t="s">
        <v>72</v>
      </c>
      <c r="B543" s="591" t="s">
        <v>754</v>
      </c>
      <c r="C543" s="592" t="s">
        <v>587</v>
      </c>
      <c r="D543" s="592" t="s">
        <v>297</v>
      </c>
      <c r="E543" s="592" t="s">
        <v>148</v>
      </c>
      <c r="F543" s="592" t="s">
        <v>524</v>
      </c>
      <c r="G543" s="591" t="s">
        <v>2017</v>
      </c>
      <c r="H543" s="591" t="s">
        <v>2054</v>
      </c>
      <c r="I543" s="592" t="s">
        <v>332</v>
      </c>
      <c r="J543" s="593" t="s">
        <v>381</v>
      </c>
      <c r="K543" s="594">
        <v>7.9646017699115043E-2</v>
      </c>
      <c r="L543" s="592" t="s">
        <v>2051</v>
      </c>
      <c r="M543" s="595">
        <v>2021</v>
      </c>
      <c r="N543" s="596">
        <v>112</v>
      </c>
      <c r="O543" s="603">
        <v>0.11607142857142858</v>
      </c>
      <c r="P543" s="598">
        <f t="shared" si="32"/>
        <v>13</v>
      </c>
      <c r="Q543" s="596">
        <v>12</v>
      </c>
      <c r="R543" s="599">
        <f t="shared" si="33"/>
        <v>0.92307692307692313</v>
      </c>
      <c r="S543" s="599">
        <f t="shared" si="34"/>
        <v>0.10714285714285714</v>
      </c>
      <c r="T543" s="600">
        <f t="shared" si="35"/>
        <v>1.45734126984127</v>
      </c>
      <c r="U543" s="601" t="s">
        <v>3030</v>
      </c>
    </row>
    <row r="544" spans="1:21" ht="12.75" x14ac:dyDescent="0.2">
      <c r="A544" s="591" t="s">
        <v>72</v>
      </c>
      <c r="B544" s="591" t="s">
        <v>754</v>
      </c>
      <c r="C544" s="592" t="s">
        <v>587</v>
      </c>
      <c r="D544" s="592" t="s">
        <v>297</v>
      </c>
      <c r="E544" s="592" t="s">
        <v>148</v>
      </c>
      <c r="F544" s="592" t="s">
        <v>524</v>
      </c>
      <c r="G544" s="591" t="s">
        <v>2018</v>
      </c>
      <c r="H544" s="591" t="s">
        <v>2054</v>
      </c>
      <c r="I544" s="592" t="s">
        <v>332</v>
      </c>
      <c r="J544" s="593" t="s">
        <v>381</v>
      </c>
      <c r="K544" s="594">
        <v>0.14569536423841059</v>
      </c>
      <c r="L544" s="592" t="s">
        <v>2051</v>
      </c>
      <c r="M544" s="595">
        <v>2021</v>
      </c>
      <c r="N544" s="596">
        <v>146</v>
      </c>
      <c r="O544" s="603">
        <v>0.15068493150684931</v>
      </c>
      <c r="P544" s="598">
        <f t="shared" si="32"/>
        <v>22</v>
      </c>
      <c r="Q544" s="596">
        <v>17</v>
      </c>
      <c r="R544" s="599">
        <f t="shared" si="33"/>
        <v>0.77272727272727271</v>
      </c>
      <c r="S544" s="599">
        <f t="shared" si="34"/>
        <v>0.11643835616438356</v>
      </c>
      <c r="T544" s="600">
        <f t="shared" si="35"/>
        <v>1.0342465753424657</v>
      </c>
      <c r="U544" s="601" t="s">
        <v>3030</v>
      </c>
    </row>
    <row r="545" spans="1:21" ht="12.75" x14ac:dyDescent="0.2">
      <c r="A545" s="591" t="s">
        <v>72</v>
      </c>
      <c r="B545" s="591" t="s">
        <v>754</v>
      </c>
      <c r="C545" s="592" t="s">
        <v>587</v>
      </c>
      <c r="D545" s="592" t="s">
        <v>297</v>
      </c>
      <c r="E545" s="592" t="s">
        <v>148</v>
      </c>
      <c r="F545" s="592" t="s">
        <v>524</v>
      </c>
      <c r="G545" s="591" t="s">
        <v>2019</v>
      </c>
      <c r="H545" s="591" t="s">
        <v>2054</v>
      </c>
      <c r="I545" s="592" t="s">
        <v>332</v>
      </c>
      <c r="J545" s="593" t="s">
        <v>381</v>
      </c>
      <c r="K545" s="594">
        <v>0.33333333333333331</v>
      </c>
      <c r="L545" s="592" t="s">
        <v>2051</v>
      </c>
      <c r="M545" s="595">
        <v>2021</v>
      </c>
      <c r="N545" s="596">
        <v>21</v>
      </c>
      <c r="O545" s="603">
        <v>0.2857142857142857</v>
      </c>
      <c r="P545" s="598">
        <f t="shared" si="32"/>
        <v>6</v>
      </c>
      <c r="Q545" s="596">
        <v>4</v>
      </c>
      <c r="R545" s="599">
        <f t="shared" si="33"/>
        <v>0.66666666666666663</v>
      </c>
      <c r="S545" s="599">
        <f t="shared" si="34"/>
        <v>0.19047619047619047</v>
      </c>
      <c r="T545" s="600">
        <f t="shared" si="35"/>
        <v>0.8571428571428571</v>
      </c>
      <c r="U545" s="601" t="s">
        <v>3030</v>
      </c>
    </row>
    <row r="546" spans="1:21" ht="12.75" x14ac:dyDescent="0.2">
      <c r="A546" s="591" t="s">
        <v>72</v>
      </c>
      <c r="B546" s="591" t="s">
        <v>754</v>
      </c>
      <c r="C546" s="592" t="s">
        <v>587</v>
      </c>
      <c r="D546" s="592" t="s">
        <v>297</v>
      </c>
      <c r="E546" s="592" t="s">
        <v>148</v>
      </c>
      <c r="F546" s="592" t="s">
        <v>524</v>
      </c>
      <c r="G546" s="591" t="s">
        <v>2020</v>
      </c>
      <c r="H546" s="591" t="s">
        <v>2054</v>
      </c>
      <c r="I546" s="592" t="s">
        <v>332</v>
      </c>
      <c r="J546" s="593" t="s">
        <v>381</v>
      </c>
      <c r="K546" s="594">
        <v>0.23809523809523808</v>
      </c>
      <c r="L546" s="592" t="s">
        <v>2051</v>
      </c>
      <c r="M546" s="595">
        <v>2021</v>
      </c>
      <c r="N546" s="596">
        <v>18</v>
      </c>
      <c r="O546" s="603">
        <v>0.22222222222222221</v>
      </c>
      <c r="P546" s="598">
        <f t="shared" si="32"/>
        <v>4</v>
      </c>
      <c r="Q546" s="596">
        <v>3</v>
      </c>
      <c r="R546" s="599">
        <f t="shared" si="33"/>
        <v>0.75</v>
      </c>
      <c r="S546" s="599">
        <f t="shared" si="34"/>
        <v>0.16666666666666666</v>
      </c>
      <c r="T546" s="600">
        <f t="shared" si="35"/>
        <v>0.93333333333333335</v>
      </c>
      <c r="U546" s="601" t="s">
        <v>3030</v>
      </c>
    </row>
    <row r="547" spans="1:21" ht="12.75" x14ac:dyDescent="0.2">
      <c r="A547" s="591" t="s">
        <v>72</v>
      </c>
      <c r="B547" s="591" t="s">
        <v>754</v>
      </c>
      <c r="C547" s="592" t="s">
        <v>587</v>
      </c>
      <c r="D547" s="592" t="s">
        <v>297</v>
      </c>
      <c r="E547" s="592" t="s">
        <v>148</v>
      </c>
      <c r="F547" s="592" t="s">
        <v>524</v>
      </c>
      <c r="G547" s="591" t="s">
        <v>2021</v>
      </c>
      <c r="H547" s="591" t="s">
        <v>2054</v>
      </c>
      <c r="I547" s="592" t="s">
        <v>332</v>
      </c>
      <c r="J547" s="593" t="s">
        <v>381</v>
      </c>
      <c r="K547" s="594">
        <v>0.11702127659574468</v>
      </c>
      <c r="L547" s="592" t="s">
        <v>2051</v>
      </c>
      <c r="M547" s="595">
        <v>2021</v>
      </c>
      <c r="N547" s="596">
        <v>94</v>
      </c>
      <c r="O547" s="603">
        <v>0.11702127659574468</v>
      </c>
      <c r="P547" s="598">
        <f t="shared" si="32"/>
        <v>11</v>
      </c>
      <c r="Q547" s="596">
        <v>10</v>
      </c>
      <c r="R547" s="599">
        <f t="shared" si="33"/>
        <v>0.90909090909090906</v>
      </c>
      <c r="S547" s="599">
        <f t="shared" si="34"/>
        <v>0.10638297872340426</v>
      </c>
      <c r="T547" s="600">
        <f t="shared" si="35"/>
        <v>1</v>
      </c>
      <c r="U547" s="606" t="s">
        <v>2051</v>
      </c>
    </row>
    <row r="548" spans="1:21" ht="12.75" x14ac:dyDescent="0.2">
      <c r="A548" s="591" t="s">
        <v>72</v>
      </c>
      <c r="B548" s="591" t="s">
        <v>754</v>
      </c>
      <c r="C548" s="591" t="s">
        <v>587</v>
      </c>
      <c r="D548" s="591" t="s">
        <v>303</v>
      </c>
      <c r="E548" s="591" t="s">
        <v>148</v>
      </c>
      <c r="F548" s="592" t="s">
        <v>524</v>
      </c>
      <c r="G548" s="591" t="s">
        <v>2002</v>
      </c>
      <c r="H548" s="591" t="s">
        <v>2054</v>
      </c>
      <c r="I548" s="592" t="s">
        <v>332</v>
      </c>
      <c r="J548" s="593" t="s">
        <v>381</v>
      </c>
      <c r="K548" s="594">
        <v>0.375</v>
      </c>
      <c r="L548" s="591" t="s">
        <v>2051</v>
      </c>
      <c r="M548" s="595">
        <v>2021</v>
      </c>
      <c r="N548" s="596">
        <v>11</v>
      </c>
      <c r="O548" s="603">
        <v>0.27272727272727271</v>
      </c>
      <c r="P548" s="598">
        <f t="shared" si="32"/>
        <v>3</v>
      </c>
      <c r="Q548" s="596">
        <v>2</v>
      </c>
      <c r="R548" s="599">
        <f t="shared" si="33"/>
        <v>0.66666666666666663</v>
      </c>
      <c r="S548" s="599">
        <f t="shared" si="34"/>
        <v>0.18181818181818182</v>
      </c>
      <c r="T548" s="600">
        <f t="shared" si="35"/>
        <v>0.72727272727272718</v>
      </c>
      <c r="U548" s="601" t="s">
        <v>3030</v>
      </c>
    </row>
    <row r="549" spans="1:21" ht="12.75" x14ac:dyDescent="0.2">
      <c r="A549" s="591" t="s">
        <v>72</v>
      </c>
      <c r="B549" s="591" t="s">
        <v>754</v>
      </c>
      <c r="C549" s="592" t="s">
        <v>587</v>
      </c>
      <c r="D549" s="592" t="s">
        <v>297</v>
      </c>
      <c r="E549" s="592" t="s">
        <v>148</v>
      </c>
      <c r="F549" s="592" t="s">
        <v>524</v>
      </c>
      <c r="G549" s="591" t="s">
        <v>2022</v>
      </c>
      <c r="H549" s="591" t="s">
        <v>2054</v>
      </c>
      <c r="I549" s="592" t="s">
        <v>332</v>
      </c>
      <c r="J549" s="593" t="s">
        <v>381</v>
      </c>
      <c r="K549" s="594">
        <v>0.23232323232323232</v>
      </c>
      <c r="L549" s="592" t="s">
        <v>2051</v>
      </c>
      <c r="M549" s="595">
        <v>2021</v>
      </c>
      <c r="N549" s="596">
        <v>99</v>
      </c>
      <c r="O549" s="603">
        <v>0.20202020202020202</v>
      </c>
      <c r="P549" s="598">
        <f t="shared" si="32"/>
        <v>20</v>
      </c>
      <c r="Q549" s="596">
        <v>14</v>
      </c>
      <c r="R549" s="599">
        <f t="shared" si="33"/>
        <v>0.7</v>
      </c>
      <c r="S549" s="599">
        <f t="shared" si="34"/>
        <v>0.14141414141414141</v>
      </c>
      <c r="T549" s="600">
        <f t="shared" si="35"/>
        <v>0.86956521739130432</v>
      </c>
      <c r="U549" s="601" t="s">
        <v>3030</v>
      </c>
    </row>
    <row r="550" spans="1:21" ht="12.75" x14ac:dyDescent="0.2">
      <c r="A550" s="591" t="s">
        <v>72</v>
      </c>
      <c r="B550" s="591" t="s">
        <v>754</v>
      </c>
      <c r="C550" s="592" t="s">
        <v>587</v>
      </c>
      <c r="D550" s="592" t="s">
        <v>297</v>
      </c>
      <c r="E550" s="592" t="s">
        <v>148</v>
      </c>
      <c r="F550" s="592" t="s">
        <v>524</v>
      </c>
      <c r="G550" s="591" t="s">
        <v>2023</v>
      </c>
      <c r="H550" s="591" t="s">
        <v>2054</v>
      </c>
      <c r="I550" s="592" t="s">
        <v>332</v>
      </c>
      <c r="J550" s="593" t="s">
        <v>381</v>
      </c>
      <c r="K550" s="594">
        <v>0.51315789473684215</v>
      </c>
      <c r="L550" s="592" t="s">
        <v>2051</v>
      </c>
      <c r="M550" s="595">
        <v>2021</v>
      </c>
      <c r="N550" s="596">
        <v>79</v>
      </c>
      <c r="O550" s="603">
        <v>0.46835443037974683</v>
      </c>
      <c r="P550" s="598">
        <f t="shared" si="32"/>
        <v>37</v>
      </c>
      <c r="Q550" s="596">
        <v>34</v>
      </c>
      <c r="R550" s="599">
        <f t="shared" si="33"/>
        <v>0.91891891891891897</v>
      </c>
      <c r="S550" s="599">
        <f t="shared" si="34"/>
        <v>0.43037974683544306</v>
      </c>
      <c r="T550" s="600">
        <f t="shared" si="35"/>
        <v>0.91269068484258353</v>
      </c>
      <c r="U550" s="601" t="s">
        <v>3030</v>
      </c>
    </row>
    <row r="551" spans="1:21" ht="12.75" x14ac:dyDescent="0.2">
      <c r="A551" s="591" t="s">
        <v>72</v>
      </c>
      <c r="B551" s="591" t="s">
        <v>754</v>
      </c>
      <c r="C551" s="592" t="s">
        <v>587</v>
      </c>
      <c r="D551" s="592" t="s">
        <v>297</v>
      </c>
      <c r="E551" s="592" t="s">
        <v>148</v>
      </c>
      <c r="F551" s="592" t="s">
        <v>524</v>
      </c>
      <c r="G551" s="591" t="s">
        <v>2024</v>
      </c>
      <c r="H551" s="591" t="s">
        <v>2054</v>
      </c>
      <c r="I551" s="592" t="s">
        <v>332</v>
      </c>
      <c r="J551" s="593" t="s">
        <v>381</v>
      </c>
      <c r="K551" s="594">
        <v>4.9323017408123788E-2</v>
      </c>
      <c r="L551" s="592" t="s">
        <v>2051</v>
      </c>
      <c r="M551" s="595">
        <v>2021</v>
      </c>
      <c r="N551" s="596">
        <v>2128</v>
      </c>
      <c r="O551" s="603">
        <v>7.6597744360902262E-2</v>
      </c>
      <c r="P551" s="598">
        <f t="shared" si="32"/>
        <v>163</v>
      </c>
      <c r="Q551" s="596">
        <v>125</v>
      </c>
      <c r="R551" s="599">
        <f t="shared" si="33"/>
        <v>0.76687116564417179</v>
      </c>
      <c r="S551" s="599">
        <f t="shared" si="34"/>
        <v>5.8740601503759399E-2</v>
      </c>
      <c r="T551" s="600">
        <f t="shared" si="35"/>
        <v>1.552981719003391</v>
      </c>
      <c r="U551" s="601" t="s">
        <v>3030</v>
      </c>
    </row>
    <row r="552" spans="1:21" ht="12.75" x14ac:dyDescent="0.2">
      <c r="A552" s="591" t="s">
        <v>72</v>
      </c>
      <c r="B552" s="591" t="s">
        <v>754</v>
      </c>
      <c r="C552" s="591" t="s">
        <v>587</v>
      </c>
      <c r="D552" s="591" t="s">
        <v>303</v>
      </c>
      <c r="E552" s="591" t="s">
        <v>148</v>
      </c>
      <c r="F552" s="592" t="s">
        <v>524</v>
      </c>
      <c r="G552" s="591" t="s">
        <v>2004</v>
      </c>
      <c r="H552" s="591" t="s">
        <v>2054</v>
      </c>
      <c r="I552" s="592" t="s">
        <v>332</v>
      </c>
      <c r="J552" s="593" t="s">
        <v>381</v>
      </c>
      <c r="K552" s="594">
        <v>5.5813953488372092E-2</v>
      </c>
      <c r="L552" s="591" t="s">
        <v>2051</v>
      </c>
      <c r="M552" s="595">
        <v>2021</v>
      </c>
      <c r="N552" s="596">
        <v>446</v>
      </c>
      <c r="O552" s="603">
        <v>0.10089686098654709</v>
      </c>
      <c r="P552" s="598">
        <f t="shared" si="32"/>
        <v>45</v>
      </c>
      <c r="Q552" s="596">
        <v>31</v>
      </c>
      <c r="R552" s="599">
        <f t="shared" si="33"/>
        <v>0.68888888888888888</v>
      </c>
      <c r="S552" s="599">
        <f t="shared" si="34"/>
        <v>6.9506726457399109E-2</v>
      </c>
      <c r="T552" s="600">
        <f t="shared" si="35"/>
        <v>1.8077354260089686</v>
      </c>
      <c r="U552" s="601" t="s">
        <v>3030</v>
      </c>
    </row>
    <row r="553" spans="1:21" ht="12.75" x14ac:dyDescent="0.2">
      <c r="A553" s="591" t="s">
        <v>72</v>
      </c>
      <c r="B553" s="591" t="s">
        <v>754</v>
      </c>
      <c r="C553" s="592" t="s">
        <v>587</v>
      </c>
      <c r="D553" s="592" t="s">
        <v>297</v>
      </c>
      <c r="E553" s="592" t="s">
        <v>148</v>
      </c>
      <c r="F553" s="592" t="s">
        <v>524</v>
      </c>
      <c r="G553" s="591" t="s">
        <v>2025</v>
      </c>
      <c r="H553" s="591" t="s">
        <v>2054</v>
      </c>
      <c r="I553" s="592" t="s">
        <v>332</v>
      </c>
      <c r="J553" s="593" t="s">
        <v>381</v>
      </c>
      <c r="K553" s="594">
        <v>9.2307692307692313E-2</v>
      </c>
      <c r="L553" s="592" t="s">
        <v>2051</v>
      </c>
      <c r="M553" s="595">
        <v>2021</v>
      </c>
      <c r="N553" s="596">
        <v>58</v>
      </c>
      <c r="O553" s="603">
        <v>0.13793103448275862</v>
      </c>
      <c r="P553" s="598">
        <f t="shared" si="32"/>
        <v>8</v>
      </c>
      <c r="Q553" s="596">
        <v>8</v>
      </c>
      <c r="R553" s="599">
        <f t="shared" si="33"/>
        <v>1</v>
      </c>
      <c r="S553" s="599">
        <f t="shared" si="34"/>
        <v>0.13793103448275862</v>
      </c>
      <c r="T553" s="600">
        <f t="shared" si="35"/>
        <v>1.4942528735632183</v>
      </c>
      <c r="U553" s="601" t="s">
        <v>3030</v>
      </c>
    </row>
    <row r="554" spans="1:21" ht="12.75" x14ac:dyDescent="0.2">
      <c r="A554" s="591" t="s">
        <v>72</v>
      </c>
      <c r="B554" s="591" t="s">
        <v>754</v>
      </c>
      <c r="C554" s="592" t="s">
        <v>587</v>
      </c>
      <c r="D554" s="592" t="s">
        <v>297</v>
      </c>
      <c r="E554" s="592" t="s">
        <v>148</v>
      </c>
      <c r="F554" s="592" t="s">
        <v>524</v>
      </c>
      <c r="G554" s="591" t="s">
        <v>2026</v>
      </c>
      <c r="H554" s="591" t="s">
        <v>2054</v>
      </c>
      <c r="I554" s="592" t="s">
        <v>332</v>
      </c>
      <c r="J554" s="593" t="s">
        <v>381</v>
      </c>
      <c r="K554" s="594">
        <v>0.15384615384615385</v>
      </c>
      <c r="L554" s="592" t="s">
        <v>2051</v>
      </c>
      <c r="M554" s="595">
        <v>2021</v>
      </c>
      <c r="N554" s="596">
        <v>27</v>
      </c>
      <c r="O554" s="603">
        <v>0.22222222222222221</v>
      </c>
      <c r="P554" s="598">
        <f t="shared" si="32"/>
        <v>6</v>
      </c>
      <c r="Q554" s="596">
        <v>5</v>
      </c>
      <c r="R554" s="599">
        <f t="shared" si="33"/>
        <v>0.83333333333333337</v>
      </c>
      <c r="S554" s="599">
        <f t="shared" si="34"/>
        <v>0.18518518518518517</v>
      </c>
      <c r="T554" s="600">
        <f t="shared" si="35"/>
        <v>1.4444444444444442</v>
      </c>
      <c r="U554" s="601" t="s">
        <v>3030</v>
      </c>
    </row>
    <row r="555" spans="1:21" ht="12.75" x14ac:dyDescent="0.2">
      <c r="A555" s="591" t="s">
        <v>72</v>
      </c>
      <c r="B555" s="591" t="s">
        <v>754</v>
      </c>
      <c r="C555" s="592" t="s">
        <v>587</v>
      </c>
      <c r="D555" s="592" t="s">
        <v>303</v>
      </c>
      <c r="E555" s="592" t="s">
        <v>148</v>
      </c>
      <c r="F555" s="592" t="s">
        <v>524</v>
      </c>
      <c r="G555" s="591" t="s">
        <v>2005</v>
      </c>
      <c r="H555" s="591" t="s">
        <v>2054</v>
      </c>
      <c r="I555" s="592" t="s">
        <v>332</v>
      </c>
      <c r="J555" s="593" t="s">
        <v>381</v>
      </c>
      <c r="K555" s="594">
        <v>6.5217391304347824E-2</v>
      </c>
      <c r="L555" s="592" t="s">
        <v>2051</v>
      </c>
      <c r="M555" s="595">
        <v>2021</v>
      </c>
      <c r="N555" s="596">
        <v>45</v>
      </c>
      <c r="O555" s="603">
        <v>0.1111111111111111</v>
      </c>
      <c r="P555" s="598">
        <f t="shared" si="32"/>
        <v>5</v>
      </c>
      <c r="Q555" s="596">
        <v>3</v>
      </c>
      <c r="R555" s="599">
        <f t="shared" si="33"/>
        <v>0.6</v>
      </c>
      <c r="S555" s="599">
        <f t="shared" si="34"/>
        <v>6.6666666666666666E-2</v>
      </c>
      <c r="T555" s="600">
        <f t="shared" si="35"/>
        <v>1.7037037037037037</v>
      </c>
      <c r="U555" s="601" t="s">
        <v>3030</v>
      </c>
    </row>
    <row r="556" spans="1:21" ht="12.75" x14ac:dyDescent="0.2">
      <c r="A556" s="591" t="s">
        <v>72</v>
      </c>
      <c r="B556" s="591" t="s">
        <v>754</v>
      </c>
      <c r="C556" s="592" t="s">
        <v>587</v>
      </c>
      <c r="D556" s="592" t="s">
        <v>297</v>
      </c>
      <c r="E556" s="592" t="s">
        <v>148</v>
      </c>
      <c r="F556" s="592" t="s">
        <v>524</v>
      </c>
      <c r="G556" s="591" t="s">
        <v>2005</v>
      </c>
      <c r="H556" s="591" t="s">
        <v>2054</v>
      </c>
      <c r="I556" s="592" t="s">
        <v>332</v>
      </c>
      <c r="J556" s="593" t="s">
        <v>381</v>
      </c>
      <c r="K556" s="594">
        <v>9.3333333333333338E-2</v>
      </c>
      <c r="L556" s="592" t="s">
        <v>2051</v>
      </c>
      <c r="M556" s="595">
        <v>2021</v>
      </c>
      <c r="N556" s="596">
        <v>77</v>
      </c>
      <c r="O556" s="603">
        <v>0.12987012987012986</v>
      </c>
      <c r="P556" s="598">
        <f t="shared" si="32"/>
        <v>10</v>
      </c>
      <c r="Q556" s="596">
        <v>7</v>
      </c>
      <c r="R556" s="599">
        <f t="shared" si="33"/>
        <v>0.7</v>
      </c>
      <c r="S556" s="599">
        <f t="shared" si="34"/>
        <v>9.0909090909090912E-2</v>
      </c>
      <c r="T556" s="600">
        <f t="shared" si="35"/>
        <v>1.3914656771799627</v>
      </c>
      <c r="U556" s="601" t="s">
        <v>3030</v>
      </c>
    </row>
    <row r="557" spans="1:21" ht="12.75" x14ac:dyDescent="0.2">
      <c r="A557" s="591" t="s">
        <v>72</v>
      </c>
      <c r="B557" s="591" t="s">
        <v>754</v>
      </c>
      <c r="C557" s="592" t="s">
        <v>587</v>
      </c>
      <c r="D557" s="592" t="s">
        <v>303</v>
      </c>
      <c r="E557" s="592" t="s">
        <v>148</v>
      </c>
      <c r="F557" s="592" t="s">
        <v>524</v>
      </c>
      <c r="G557" s="591" t="s">
        <v>2006</v>
      </c>
      <c r="H557" s="591" t="s">
        <v>2054</v>
      </c>
      <c r="I557" s="592" t="s">
        <v>332</v>
      </c>
      <c r="J557" s="593" t="s">
        <v>381</v>
      </c>
      <c r="K557" s="594">
        <v>0.10526315789473684</v>
      </c>
      <c r="L557" s="592" t="s">
        <v>2051</v>
      </c>
      <c r="M557" s="595">
        <v>2021</v>
      </c>
      <c r="N557" s="596">
        <v>34</v>
      </c>
      <c r="O557" s="603">
        <v>8.8235294117647065E-2</v>
      </c>
      <c r="P557" s="598">
        <f t="shared" si="32"/>
        <v>3</v>
      </c>
      <c r="Q557" s="596">
        <v>2</v>
      </c>
      <c r="R557" s="599">
        <f t="shared" si="33"/>
        <v>0.66666666666666663</v>
      </c>
      <c r="S557" s="599">
        <f t="shared" si="34"/>
        <v>5.8823529411764705E-2</v>
      </c>
      <c r="T557" s="600">
        <f t="shared" si="35"/>
        <v>0.83823529411764719</v>
      </c>
      <c r="U557" s="601" t="s">
        <v>3030</v>
      </c>
    </row>
    <row r="558" spans="1:21" ht="12.75" x14ac:dyDescent="0.2">
      <c r="A558" s="591" t="s">
        <v>72</v>
      </c>
      <c r="B558" s="591" t="s">
        <v>754</v>
      </c>
      <c r="C558" s="592" t="s">
        <v>587</v>
      </c>
      <c r="D558" s="592" t="s">
        <v>297</v>
      </c>
      <c r="E558" s="592" t="s">
        <v>148</v>
      </c>
      <c r="F558" s="592" t="s">
        <v>524</v>
      </c>
      <c r="G558" s="591" t="s">
        <v>2006</v>
      </c>
      <c r="H558" s="591" t="s">
        <v>2054</v>
      </c>
      <c r="I558" s="592" t="s">
        <v>332</v>
      </c>
      <c r="J558" s="593" t="s">
        <v>381</v>
      </c>
      <c r="K558" s="594">
        <v>0.18055555555555555</v>
      </c>
      <c r="L558" s="592" t="s">
        <v>2051</v>
      </c>
      <c r="M558" s="595">
        <v>2021</v>
      </c>
      <c r="N558" s="596">
        <v>77</v>
      </c>
      <c r="O558" s="603">
        <v>0.19480519480519484</v>
      </c>
      <c r="P558" s="598">
        <f t="shared" si="32"/>
        <v>15</v>
      </c>
      <c r="Q558" s="596">
        <v>13</v>
      </c>
      <c r="R558" s="599">
        <f t="shared" si="33"/>
        <v>0.8666666666666667</v>
      </c>
      <c r="S558" s="599">
        <f t="shared" si="34"/>
        <v>0.16883116883116883</v>
      </c>
      <c r="T558" s="600">
        <f t="shared" si="35"/>
        <v>1.0789210789210792</v>
      </c>
      <c r="U558" s="601" t="s">
        <v>3030</v>
      </c>
    </row>
    <row r="559" spans="1:21" ht="12.75" x14ac:dyDescent="0.2">
      <c r="A559" s="591" t="s">
        <v>72</v>
      </c>
      <c r="B559" s="591" t="s">
        <v>754</v>
      </c>
      <c r="C559" s="592" t="s">
        <v>587</v>
      </c>
      <c r="D559" s="592" t="s">
        <v>305</v>
      </c>
      <c r="E559" s="592" t="s">
        <v>148</v>
      </c>
      <c r="F559" s="592" t="s">
        <v>524</v>
      </c>
      <c r="G559" s="591" t="s">
        <v>2009</v>
      </c>
      <c r="H559" s="591" t="s">
        <v>2054</v>
      </c>
      <c r="I559" s="592" t="s">
        <v>332</v>
      </c>
      <c r="J559" s="593" t="s">
        <v>381</v>
      </c>
      <c r="K559" s="594">
        <v>0.25</v>
      </c>
      <c r="L559" s="592" t="s">
        <v>2051</v>
      </c>
      <c r="M559" s="595">
        <v>2021</v>
      </c>
      <c r="N559" s="596">
        <v>21</v>
      </c>
      <c r="O559" s="603">
        <v>0.2857142857142857</v>
      </c>
      <c r="P559" s="598">
        <f t="shared" si="32"/>
        <v>6</v>
      </c>
      <c r="Q559" s="596">
        <v>6</v>
      </c>
      <c r="R559" s="599">
        <f t="shared" si="33"/>
        <v>1</v>
      </c>
      <c r="S559" s="599">
        <f t="shared" si="34"/>
        <v>0.2857142857142857</v>
      </c>
      <c r="T559" s="600">
        <f t="shared" si="35"/>
        <v>1.1428571428571428</v>
      </c>
      <c r="U559" s="601" t="s">
        <v>3030</v>
      </c>
    </row>
    <row r="560" spans="1:21" ht="12.75" x14ac:dyDescent="0.2">
      <c r="A560" s="591" t="s">
        <v>72</v>
      </c>
      <c r="B560" s="591" t="s">
        <v>754</v>
      </c>
      <c r="C560" s="592" t="s">
        <v>587</v>
      </c>
      <c r="D560" s="592" t="s">
        <v>297</v>
      </c>
      <c r="E560" s="592" t="s">
        <v>148</v>
      </c>
      <c r="F560" s="592" t="s">
        <v>524</v>
      </c>
      <c r="G560" s="591" t="s">
        <v>2027</v>
      </c>
      <c r="H560" s="591" t="s">
        <v>2054</v>
      </c>
      <c r="I560" s="592" t="s">
        <v>332</v>
      </c>
      <c r="J560" s="593" t="s">
        <v>381</v>
      </c>
      <c r="K560" s="594">
        <v>0.29032258064516131</v>
      </c>
      <c r="L560" s="592" t="s">
        <v>2051</v>
      </c>
      <c r="M560" s="595">
        <v>2021</v>
      </c>
      <c r="N560" s="596">
        <v>32</v>
      </c>
      <c r="O560" s="603">
        <v>0.3125</v>
      </c>
      <c r="P560" s="598">
        <f t="shared" si="32"/>
        <v>10</v>
      </c>
      <c r="Q560" s="596">
        <v>9</v>
      </c>
      <c r="R560" s="599">
        <f t="shared" si="33"/>
        <v>0.9</v>
      </c>
      <c r="S560" s="599">
        <f t="shared" si="34"/>
        <v>0.28125</v>
      </c>
      <c r="T560" s="600">
        <f t="shared" si="35"/>
        <v>1.0763888888888888</v>
      </c>
      <c r="U560" s="601" t="s">
        <v>3030</v>
      </c>
    </row>
    <row r="561" spans="1:21" ht="12.75" x14ac:dyDescent="0.2">
      <c r="A561" s="591" t="s">
        <v>72</v>
      </c>
      <c r="B561" s="591" t="s">
        <v>754</v>
      </c>
      <c r="C561" s="592" t="s">
        <v>587</v>
      </c>
      <c r="D561" s="592" t="s">
        <v>297</v>
      </c>
      <c r="E561" s="592" t="s">
        <v>148</v>
      </c>
      <c r="F561" s="592" t="s">
        <v>524</v>
      </c>
      <c r="G561" s="591" t="s">
        <v>2028</v>
      </c>
      <c r="H561" s="591" t="s">
        <v>2054</v>
      </c>
      <c r="I561" s="592" t="s">
        <v>332</v>
      </c>
      <c r="J561" s="593" t="s">
        <v>381</v>
      </c>
      <c r="K561" s="594">
        <v>0.29629629629629628</v>
      </c>
      <c r="L561" s="592" t="s">
        <v>2051</v>
      </c>
      <c r="M561" s="595">
        <v>2021</v>
      </c>
      <c r="N561" s="596">
        <v>24</v>
      </c>
      <c r="O561" s="603">
        <v>0.45833333333333326</v>
      </c>
      <c r="P561" s="598">
        <f t="shared" si="32"/>
        <v>11</v>
      </c>
      <c r="Q561" s="596">
        <v>8</v>
      </c>
      <c r="R561" s="599">
        <f t="shared" si="33"/>
        <v>0.72727272727272729</v>
      </c>
      <c r="S561" s="599">
        <f t="shared" si="34"/>
        <v>0.33333333333333331</v>
      </c>
      <c r="T561" s="600">
        <f t="shared" si="35"/>
        <v>1.5468749999999998</v>
      </c>
      <c r="U561" s="601" t="s">
        <v>3030</v>
      </c>
    </row>
    <row r="562" spans="1:21" ht="12.75" x14ac:dyDescent="0.2">
      <c r="A562" s="591" t="s">
        <v>72</v>
      </c>
      <c r="B562" s="591" t="s">
        <v>754</v>
      </c>
      <c r="C562" s="592" t="s">
        <v>587</v>
      </c>
      <c r="D562" s="592" t="s">
        <v>303</v>
      </c>
      <c r="E562" s="592" t="s">
        <v>148</v>
      </c>
      <c r="F562" s="592" t="s">
        <v>524</v>
      </c>
      <c r="G562" s="591" t="s">
        <v>2007</v>
      </c>
      <c r="H562" s="591" t="s">
        <v>2054</v>
      </c>
      <c r="I562" s="592" t="s">
        <v>332</v>
      </c>
      <c r="J562" s="593" t="s">
        <v>381</v>
      </c>
      <c r="K562" s="594">
        <v>0.48</v>
      </c>
      <c r="L562" s="592" t="s">
        <v>2051</v>
      </c>
      <c r="M562" s="595">
        <v>2021</v>
      </c>
      <c r="N562" s="596">
        <v>22</v>
      </c>
      <c r="O562" s="603">
        <v>0.45454545454545453</v>
      </c>
      <c r="P562" s="598">
        <f t="shared" si="32"/>
        <v>10</v>
      </c>
      <c r="Q562" s="596">
        <v>8</v>
      </c>
      <c r="R562" s="599">
        <f t="shared" si="33"/>
        <v>0.8</v>
      </c>
      <c r="S562" s="599">
        <f t="shared" si="34"/>
        <v>0.36363636363636365</v>
      </c>
      <c r="T562" s="600">
        <f t="shared" si="35"/>
        <v>0.94696969696969702</v>
      </c>
      <c r="U562" s="601" t="s">
        <v>3030</v>
      </c>
    </row>
    <row r="563" spans="1:21" ht="12.75" x14ac:dyDescent="0.2">
      <c r="A563" s="591" t="s">
        <v>72</v>
      </c>
      <c r="B563" s="591" t="s">
        <v>754</v>
      </c>
      <c r="C563" s="592" t="s">
        <v>587</v>
      </c>
      <c r="D563" s="592" t="s">
        <v>297</v>
      </c>
      <c r="E563" s="592" t="s">
        <v>148</v>
      </c>
      <c r="F563" s="592" t="s">
        <v>524</v>
      </c>
      <c r="G563" s="591" t="s">
        <v>2007</v>
      </c>
      <c r="H563" s="591" t="s">
        <v>2054</v>
      </c>
      <c r="I563" s="592" t="s">
        <v>332</v>
      </c>
      <c r="J563" s="593" t="s">
        <v>381</v>
      </c>
      <c r="K563" s="594">
        <v>0.58064516129032262</v>
      </c>
      <c r="L563" s="592" t="s">
        <v>2266</v>
      </c>
      <c r="M563" s="595">
        <v>2021</v>
      </c>
      <c r="N563" s="596">
        <v>30</v>
      </c>
      <c r="O563" s="603">
        <v>0.53333333333333333</v>
      </c>
      <c r="P563" s="598">
        <f t="shared" si="32"/>
        <v>16</v>
      </c>
      <c r="Q563" s="596">
        <v>12</v>
      </c>
      <c r="R563" s="599">
        <f t="shared" si="33"/>
        <v>0.75</v>
      </c>
      <c r="S563" s="599">
        <f t="shared" si="34"/>
        <v>0.4</v>
      </c>
      <c r="T563" s="600">
        <f t="shared" si="35"/>
        <v>0.9185185185185184</v>
      </c>
      <c r="U563" s="601" t="s">
        <v>3031</v>
      </c>
    </row>
    <row r="564" spans="1:21" ht="12.75" x14ac:dyDescent="0.2">
      <c r="A564" s="591" t="s">
        <v>72</v>
      </c>
      <c r="B564" s="591" t="s">
        <v>754</v>
      </c>
      <c r="C564" s="592" t="s">
        <v>587</v>
      </c>
      <c r="D564" s="592" t="s">
        <v>297</v>
      </c>
      <c r="E564" s="592" t="s">
        <v>148</v>
      </c>
      <c r="F564" s="592" t="s">
        <v>524</v>
      </c>
      <c r="G564" s="591" t="s">
        <v>2029</v>
      </c>
      <c r="H564" s="591" t="s">
        <v>2054</v>
      </c>
      <c r="I564" s="592" t="s">
        <v>332</v>
      </c>
      <c r="J564" s="593" t="s">
        <v>381</v>
      </c>
      <c r="K564" s="594">
        <v>0.71186440677966101</v>
      </c>
      <c r="L564" s="592" t="s">
        <v>2051</v>
      </c>
      <c r="M564" s="595">
        <v>2021</v>
      </c>
      <c r="N564" s="596">
        <v>59</v>
      </c>
      <c r="O564" s="603">
        <v>0.55932203389830504</v>
      </c>
      <c r="P564" s="598">
        <f t="shared" si="32"/>
        <v>33</v>
      </c>
      <c r="Q564" s="596">
        <v>33</v>
      </c>
      <c r="R564" s="599">
        <f t="shared" si="33"/>
        <v>1</v>
      </c>
      <c r="S564" s="599">
        <f t="shared" si="34"/>
        <v>0.55932203389830504</v>
      </c>
      <c r="T564" s="600">
        <f t="shared" si="35"/>
        <v>0.7857142857142857</v>
      </c>
      <c r="U564" s="601" t="s">
        <v>3030</v>
      </c>
    </row>
    <row r="565" spans="1:21" ht="12.75" x14ac:dyDescent="0.2">
      <c r="A565" s="591" t="s">
        <v>72</v>
      </c>
      <c r="B565" s="591" t="s">
        <v>754</v>
      </c>
      <c r="C565" s="592" t="s">
        <v>587</v>
      </c>
      <c r="D565" s="592" t="s">
        <v>297</v>
      </c>
      <c r="E565" s="592" t="s">
        <v>148</v>
      </c>
      <c r="F565" s="592" t="s">
        <v>524</v>
      </c>
      <c r="G565" s="591" t="s">
        <v>2030</v>
      </c>
      <c r="H565" s="591" t="s">
        <v>2054</v>
      </c>
      <c r="I565" s="592" t="s">
        <v>332</v>
      </c>
      <c r="J565" s="593" t="s">
        <v>381</v>
      </c>
      <c r="K565" s="594">
        <v>0.14285714285714285</v>
      </c>
      <c r="L565" s="592" t="s">
        <v>2051</v>
      </c>
      <c r="M565" s="595">
        <v>2021</v>
      </c>
      <c r="N565" s="596">
        <v>46</v>
      </c>
      <c r="O565" s="603">
        <v>0.15217391304347827</v>
      </c>
      <c r="P565" s="598">
        <f t="shared" si="32"/>
        <v>7</v>
      </c>
      <c r="Q565" s="596">
        <v>6</v>
      </c>
      <c r="R565" s="599">
        <f t="shared" si="33"/>
        <v>0.8571428571428571</v>
      </c>
      <c r="S565" s="599">
        <f t="shared" si="34"/>
        <v>0.13043478260869565</v>
      </c>
      <c r="T565" s="600">
        <f t="shared" si="35"/>
        <v>1.0652173913043479</v>
      </c>
      <c r="U565" s="601" t="s">
        <v>3030</v>
      </c>
    </row>
    <row r="566" spans="1:21" ht="12.75" x14ac:dyDescent="0.2">
      <c r="A566" s="591" t="s">
        <v>72</v>
      </c>
      <c r="B566" s="591" t="s">
        <v>754</v>
      </c>
      <c r="C566" s="592" t="s">
        <v>587</v>
      </c>
      <c r="D566" s="592" t="s">
        <v>303</v>
      </c>
      <c r="E566" s="592" t="s">
        <v>148</v>
      </c>
      <c r="F566" s="592" t="s">
        <v>524</v>
      </c>
      <c r="G566" s="591" t="s">
        <v>2008</v>
      </c>
      <c r="H566" s="591" t="s">
        <v>2054</v>
      </c>
      <c r="I566" s="592" t="s">
        <v>332</v>
      </c>
      <c r="J566" s="593" t="s">
        <v>381</v>
      </c>
      <c r="K566" s="594">
        <v>0.23076923076923078</v>
      </c>
      <c r="L566" s="592" t="s">
        <v>2051</v>
      </c>
      <c r="M566" s="595">
        <v>2021</v>
      </c>
      <c r="N566" s="596">
        <v>13</v>
      </c>
      <c r="O566" s="603">
        <v>0.23076923076923075</v>
      </c>
      <c r="P566" s="598">
        <f t="shared" si="32"/>
        <v>3</v>
      </c>
      <c r="Q566" s="596">
        <v>3</v>
      </c>
      <c r="R566" s="599">
        <f t="shared" si="33"/>
        <v>1</v>
      </c>
      <c r="S566" s="599">
        <f t="shared" si="34"/>
        <v>0.23076923076923078</v>
      </c>
      <c r="T566" s="600">
        <f t="shared" si="35"/>
        <v>0.99999999999999989</v>
      </c>
      <c r="U566" s="606" t="s">
        <v>2051</v>
      </c>
    </row>
    <row r="567" spans="1:21" ht="12.75" x14ac:dyDescent="0.2">
      <c r="A567" s="591" t="s">
        <v>72</v>
      </c>
      <c r="B567" s="591" t="s">
        <v>754</v>
      </c>
      <c r="C567" s="592" t="s">
        <v>587</v>
      </c>
      <c r="D567" s="592" t="s">
        <v>297</v>
      </c>
      <c r="E567" s="592" t="s">
        <v>148</v>
      </c>
      <c r="F567" s="592" t="s">
        <v>524</v>
      </c>
      <c r="G567" s="591" t="s">
        <v>2031</v>
      </c>
      <c r="H567" s="591" t="s">
        <v>2054</v>
      </c>
      <c r="I567" s="592" t="s">
        <v>332</v>
      </c>
      <c r="J567" s="593" t="s">
        <v>381</v>
      </c>
      <c r="K567" s="594">
        <v>0.18181818181818182</v>
      </c>
      <c r="L567" s="592" t="s">
        <v>2051</v>
      </c>
      <c r="M567" s="595">
        <v>2021</v>
      </c>
      <c r="N567" s="596">
        <v>42</v>
      </c>
      <c r="O567" s="603">
        <v>0.14285714285714285</v>
      </c>
      <c r="P567" s="598">
        <f t="shared" si="32"/>
        <v>6</v>
      </c>
      <c r="Q567" s="596">
        <v>5</v>
      </c>
      <c r="R567" s="599">
        <f t="shared" si="33"/>
        <v>0.83333333333333337</v>
      </c>
      <c r="S567" s="599">
        <f t="shared" si="34"/>
        <v>0.11904761904761904</v>
      </c>
      <c r="T567" s="600">
        <f t="shared" si="35"/>
        <v>0.7857142857142857</v>
      </c>
      <c r="U567" s="601" t="s">
        <v>3030</v>
      </c>
    </row>
    <row r="568" spans="1:21" ht="12.75" x14ac:dyDescent="0.2">
      <c r="A568" s="591" t="s">
        <v>72</v>
      </c>
      <c r="B568" s="591" t="s">
        <v>754</v>
      </c>
      <c r="C568" s="592" t="s">
        <v>588</v>
      </c>
      <c r="D568" s="592" t="s">
        <v>297</v>
      </c>
      <c r="E568" s="592" t="s">
        <v>148</v>
      </c>
      <c r="F568" s="592" t="s">
        <v>524</v>
      </c>
      <c r="G568" s="591" t="s">
        <v>2036</v>
      </c>
      <c r="H568" s="591" t="s">
        <v>2054</v>
      </c>
      <c r="I568" s="592" t="s">
        <v>332</v>
      </c>
      <c r="J568" s="593" t="s">
        <v>381</v>
      </c>
      <c r="K568" s="594">
        <v>0.11971830985915492</v>
      </c>
      <c r="L568" s="592"/>
      <c r="M568" s="595">
        <v>2021</v>
      </c>
      <c r="N568" s="596">
        <v>140</v>
      </c>
      <c r="O568" s="603">
        <v>0.12142857142857143</v>
      </c>
      <c r="P568" s="598">
        <f t="shared" si="32"/>
        <v>17</v>
      </c>
      <c r="Q568" s="596">
        <v>16</v>
      </c>
      <c r="R568" s="599">
        <f t="shared" si="33"/>
        <v>0.94117647058823528</v>
      </c>
      <c r="S568" s="599">
        <f t="shared" si="34"/>
        <v>0.11428571428571428</v>
      </c>
      <c r="T568" s="600">
        <f t="shared" si="35"/>
        <v>1.0142857142857142</v>
      </c>
      <c r="U568" s="606"/>
    </row>
    <row r="569" spans="1:21" ht="12.75" x14ac:dyDescent="0.2">
      <c r="A569" s="591" t="s">
        <v>72</v>
      </c>
      <c r="B569" s="591" t="s">
        <v>754</v>
      </c>
      <c r="C569" s="592" t="s">
        <v>588</v>
      </c>
      <c r="D569" s="592" t="s">
        <v>297</v>
      </c>
      <c r="E569" s="592" t="s">
        <v>148</v>
      </c>
      <c r="F569" s="592" t="s">
        <v>524</v>
      </c>
      <c r="G569" s="591" t="s">
        <v>2011</v>
      </c>
      <c r="H569" s="591" t="s">
        <v>2054</v>
      </c>
      <c r="I569" s="592" t="s">
        <v>332</v>
      </c>
      <c r="J569" s="593" t="s">
        <v>381</v>
      </c>
      <c r="K569" s="594">
        <v>0.23875432525951557</v>
      </c>
      <c r="L569" s="592" t="s">
        <v>2051</v>
      </c>
      <c r="M569" s="595">
        <v>2021</v>
      </c>
      <c r="N569" s="596">
        <v>287</v>
      </c>
      <c r="O569" s="603">
        <v>0.23693379790940766</v>
      </c>
      <c r="P569" s="598">
        <f t="shared" si="32"/>
        <v>68</v>
      </c>
      <c r="Q569" s="596">
        <v>57</v>
      </c>
      <c r="R569" s="599">
        <f t="shared" si="33"/>
        <v>0.83823529411764708</v>
      </c>
      <c r="S569" s="599">
        <f t="shared" si="34"/>
        <v>0.19860627177700349</v>
      </c>
      <c r="T569" s="600">
        <f t="shared" si="35"/>
        <v>0.99237489269302637</v>
      </c>
      <c r="U569" s="606"/>
    </row>
    <row r="570" spans="1:21" ht="12.75" x14ac:dyDescent="0.2">
      <c r="A570" s="591" t="s">
        <v>72</v>
      </c>
      <c r="B570" s="591" t="s">
        <v>754</v>
      </c>
      <c r="C570" s="592" t="s">
        <v>588</v>
      </c>
      <c r="D570" s="592" t="s">
        <v>297</v>
      </c>
      <c r="E570" s="592" t="s">
        <v>148</v>
      </c>
      <c r="F570" s="592" t="s">
        <v>524</v>
      </c>
      <c r="G570" s="591" t="s">
        <v>2012</v>
      </c>
      <c r="H570" s="591" t="s">
        <v>2054</v>
      </c>
      <c r="I570" s="592" t="s">
        <v>332</v>
      </c>
      <c r="J570" s="593" t="s">
        <v>381</v>
      </c>
      <c r="K570" s="594">
        <v>0.23577235772357724</v>
      </c>
      <c r="L570" s="592" t="s">
        <v>2051</v>
      </c>
      <c r="M570" s="595">
        <v>2021</v>
      </c>
      <c r="N570" s="596">
        <v>125</v>
      </c>
      <c r="O570" s="603">
        <v>0.23200000000000004</v>
      </c>
      <c r="P570" s="598">
        <f t="shared" si="32"/>
        <v>29</v>
      </c>
      <c r="Q570" s="596">
        <v>26</v>
      </c>
      <c r="R570" s="599">
        <f t="shared" si="33"/>
        <v>0.89655172413793105</v>
      </c>
      <c r="S570" s="599">
        <f t="shared" si="34"/>
        <v>0.20799999999999999</v>
      </c>
      <c r="T570" s="600">
        <f t="shared" si="35"/>
        <v>0.9840000000000001</v>
      </c>
      <c r="U570" s="606"/>
    </row>
    <row r="571" spans="1:21" ht="12.75" x14ac:dyDescent="0.2">
      <c r="A571" s="591" t="s">
        <v>72</v>
      </c>
      <c r="B571" s="591" t="s">
        <v>754</v>
      </c>
      <c r="C571" s="592" t="s">
        <v>588</v>
      </c>
      <c r="D571" s="592" t="s">
        <v>297</v>
      </c>
      <c r="E571" s="592" t="s">
        <v>148</v>
      </c>
      <c r="F571" s="592" t="s">
        <v>524</v>
      </c>
      <c r="G571" s="591" t="s">
        <v>2037</v>
      </c>
      <c r="H571" s="591" t="s">
        <v>2054</v>
      </c>
      <c r="I571" s="592" t="s">
        <v>332</v>
      </c>
      <c r="J571" s="593" t="s">
        <v>381</v>
      </c>
      <c r="K571" s="594">
        <v>0.21428571428571427</v>
      </c>
      <c r="L571" s="592" t="s">
        <v>2051</v>
      </c>
      <c r="M571" s="595">
        <v>2021</v>
      </c>
      <c r="N571" s="596">
        <v>14</v>
      </c>
      <c r="O571" s="603">
        <v>0.21428571428571427</v>
      </c>
      <c r="P571" s="598">
        <f t="shared" si="32"/>
        <v>3</v>
      </c>
      <c r="Q571" s="596">
        <v>2</v>
      </c>
      <c r="R571" s="599">
        <f t="shared" si="33"/>
        <v>0.66666666666666663</v>
      </c>
      <c r="S571" s="599">
        <f t="shared" si="34"/>
        <v>0.14285714285714285</v>
      </c>
      <c r="T571" s="600">
        <f t="shared" si="35"/>
        <v>1</v>
      </c>
      <c r="U571" s="606"/>
    </row>
    <row r="572" spans="1:21" ht="12.75" x14ac:dyDescent="0.2">
      <c r="A572" s="591" t="s">
        <v>72</v>
      </c>
      <c r="B572" s="591" t="s">
        <v>754</v>
      </c>
      <c r="C572" s="592" t="s">
        <v>588</v>
      </c>
      <c r="D572" s="592" t="s">
        <v>297</v>
      </c>
      <c r="E572" s="592" t="s">
        <v>148</v>
      </c>
      <c r="F572" s="592" t="s">
        <v>524</v>
      </c>
      <c r="G572" s="591" t="s">
        <v>2038</v>
      </c>
      <c r="H572" s="591" t="s">
        <v>2054</v>
      </c>
      <c r="I572" s="592" t="s">
        <v>332</v>
      </c>
      <c r="J572" s="593" t="s">
        <v>381</v>
      </c>
      <c r="K572" s="594">
        <v>9.6774193548387094E-2</v>
      </c>
      <c r="L572" s="592" t="s">
        <v>2051</v>
      </c>
      <c r="M572" s="595">
        <v>2021</v>
      </c>
      <c r="N572" s="596">
        <v>33</v>
      </c>
      <c r="O572" s="603">
        <v>0.12121212121212122</v>
      </c>
      <c r="P572" s="598">
        <f t="shared" si="32"/>
        <v>4</v>
      </c>
      <c r="Q572" s="596">
        <v>4</v>
      </c>
      <c r="R572" s="599">
        <f t="shared" si="33"/>
        <v>1</v>
      </c>
      <c r="S572" s="599">
        <f t="shared" si="34"/>
        <v>0.12121212121212122</v>
      </c>
      <c r="T572" s="600">
        <f t="shared" si="35"/>
        <v>1.2525252525252526</v>
      </c>
      <c r="U572" s="606"/>
    </row>
    <row r="573" spans="1:21" ht="12.75" x14ac:dyDescent="0.2">
      <c r="A573" s="591" t="s">
        <v>72</v>
      </c>
      <c r="B573" s="591" t="s">
        <v>754</v>
      </c>
      <c r="C573" s="592" t="s">
        <v>588</v>
      </c>
      <c r="D573" s="592" t="s">
        <v>297</v>
      </c>
      <c r="E573" s="592" t="s">
        <v>148</v>
      </c>
      <c r="F573" s="592" t="s">
        <v>524</v>
      </c>
      <c r="G573" s="591" t="s">
        <v>2018</v>
      </c>
      <c r="H573" s="591" t="s">
        <v>2054</v>
      </c>
      <c r="I573" s="592" t="s">
        <v>332</v>
      </c>
      <c r="J573" s="593" t="s">
        <v>381</v>
      </c>
      <c r="K573" s="594">
        <v>6.25E-2</v>
      </c>
      <c r="L573" s="592" t="s">
        <v>2051</v>
      </c>
      <c r="M573" s="595">
        <v>2021</v>
      </c>
      <c r="N573" s="596">
        <v>39</v>
      </c>
      <c r="O573" s="603">
        <v>7.6923076923076927E-2</v>
      </c>
      <c r="P573" s="598">
        <f t="shared" si="32"/>
        <v>3</v>
      </c>
      <c r="Q573" s="596">
        <v>2</v>
      </c>
      <c r="R573" s="599">
        <f t="shared" si="33"/>
        <v>0.66666666666666663</v>
      </c>
      <c r="S573" s="599">
        <f t="shared" si="34"/>
        <v>5.128205128205128E-2</v>
      </c>
      <c r="T573" s="600">
        <f t="shared" si="35"/>
        <v>1.2307692307692308</v>
      </c>
      <c r="U573" s="606"/>
    </row>
    <row r="574" spans="1:21" ht="12.75" x14ac:dyDescent="0.2">
      <c r="A574" s="591" t="s">
        <v>72</v>
      </c>
      <c r="B574" s="591" t="s">
        <v>754</v>
      </c>
      <c r="C574" s="592" t="s">
        <v>588</v>
      </c>
      <c r="D574" s="592" t="s">
        <v>297</v>
      </c>
      <c r="E574" s="592" t="s">
        <v>148</v>
      </c>
      <c r="F574" s="592" t="s">
        <v>524</v>
      </c>
      <c r="G574" s="591" t="s">
        <v>2039</v>
      </c>
      <c r="H574" s="591" t="s">
        <v>2054</v>
      </c>
      <c r="I574" s="592" t="s">
        <v>332</v>
      </c>
      <c r="J574" s="593" t="s">
        <v>381</v>
      </c>
      <c r="K574" s="594">
        <v>5.0847457627118647E-2</v>
      </c>
      <c r="L574" s="592" t="s">
        <v>2051</v>
      </c>
      <c r="M574" s="595">
        <v>2021</v>
      </c>
      <c r="N574" s="596">
        <v>53</v>
      </c>
      <c r="O574" s="603">
        <v>0.11320754716981134</v>
      </c>
      <c r="P574" s="598">
        <f t="shared" si="32"/>
        <v>6</v>
      </c>
      <c r="Q574" s="596">
        <v>4</v>
      </c>
      <c r="R574" s="599">
        <f t="shared" si="33"/>
        <v>0.66666666666666663</v>
      </c>
      <c r="S574" s="599">
        <f t="shared" si="34"/>
        <v>7.5471698113207544E-2</v>
      </c>
      <c r="T574" s="600">
        <f t="shared" si="35"/>
        <v>2.226415094339623</v>
      </c>
      <c r="U574" s="606"/>
    </row>
    <row r="575" spans="1:21" ht="12.75" x14ac:dyDescent="0.2">
      <c r="A575" s="591" t="s">
        <v>72</v>
      </c>
      <c r="B575" s="591" t="s">
        <v>754</v>
      </c>
      <c r="C575" s="592" t="s">
        <v>588</v>
      </c>
      <c r="D575" s="592" t="s">
        <v>297</v>
      </c>
      <c r="E575" s="592" t="s">
        <v>148</v>
      </c>
      <c r="F575" s="592" t="s">
        <v>524</v>
      </c>
      <c r="G575" s="591" t="s">
        <v>2021</v>
      </c>
      <c r="H575" s="591" t="s">
        <v>2054</v>
      </c>
      <c r="I575" s="592" t="s">
        <v>332</v>
      </c>
      <c r="J575" s="593" t="s">
        <v>381</v>
      </c>
      <c r="K575" s="594">
        <v>0.13235294117647059</v>
      </c>
      <c r="L575" s="592" t="s">
        <v>2051</v>
      </c>
      <c r="M575" s="595">
        <v>2021</v>
      </c>
      <c r="N575" s="596">
        <v>70</v>
      </c>
      <c r="O575" s="603">
        <v>0.12857142857142856</v>
      </c>
      <c r="P575" s="598">
        <f t="shared" si="32"/>
        <v>9</v>
      </c>
      <c r="Q575" s="596">
        <v>6</v>
      </c>
      <c r="R575" s="599">
        <f t="shared" si="33"/>
        <v>0.66666666666666663</v>
      </c>
      <c r="S575" s="599">
        <f t="shared" si="34"/>
        <v>8.5714285714285715E-2</v>
      </c>
      <c r="T575" s="600">
        <f t="shared" si="35"/>
        <v>0.97142857142857131</v>
      </c>
      <c r="U575" s="606"/>
    </row>
    <row r="576" spans="1:21" ht="12.75" x14ac:dyDescent="0.2">
      <c r="A576" s="591" t="s">
        <v>72</v>
      </c>
      <c r="B576" s="591" t="s">
        <v>754</v>
      </c>
      <c r="C576" s="592" t="s">
        <v>588</v>
      </c>
      <c r="D576" s="592" t="s">
        <v>297</v>
      </c>
      <c r="E576" s="592" t="s">
        <v>148</v>
      </c>
      <c r="F576" s="592" t="s">
        <v>524</v>
      </c>
      <c r="G576" s="591" t="s">
        <v>2040</v>
      </c>
      <c r="H576" s="591" t="s">
        <v>2054</v>
      </c>
      <c r="I576" s="592" t="s">
        <v>332</v>
      </c>
      <c r="J576" s="593" t="s">
        <v>381</v>
      </c>
      <c r="K576" s="594">
        <v>0.17721518987341772</v>
      </c>
      <c r="L576" s="592" t="s">
        <v>2051</v>
      </c>
      <c r="M576" s="595">
        <v>2021</v>
      </c>
      <c r="N576" s="596">
        <v>77</v>
      </c>
      <c r="O576" s="603">
        <v>0.16883116883116883</v>
      </c>
      <c r="P576" s="598">
        <f t="shared" si="32"/>
        <v>13</v>
      </c>
      <c r="Q576" s="596">
        <v>8</v>
      </c>
      <c r="R576" s="599">
        <f t="shared" si="33"/>
        <v>0.61538461538461542</v>
      </c>
      <c r="S576" s="599">
        <f t="shared" si="34"/>
        <v>0.1038961038961039</v>
      </c>
      <c r="T576" s="600">
        <f t="shared" si="35"/>
        <v>0.95269016697588127</v>
      </c>
      <c r="U576" s="606"/>
    </row>
    <row r="577" spans="1:21" ht="12.75" x14ac:dyDescent="0.2">
      <c r="A577" s="591" t="s">
        <v>72</v>
      </c>
      <c r="B577" s="591" t="s">
        <v>754</v>
      </c>
      <c r="C577" s="592" t="s">
        <v>588</v>
      </c>
      <c r="D577" s="592" t="s">
        <v>297</v>
      </c>
      <c r="E577" s="592" t="s">
        <v>148</v>
      </c>
      <c r="F577" s="592" t="s">
        <v>524</v>
      </c>
      <c r="G577" s="591" t="s">
        <v>2023</v>
      </c>
      <c r="H577" s="591" t="s">
        <v>2054</v>
      </c>
      <c r="I577" s="592" t="s">
        <v>332</v>
      </c>
      <c r="J577" s="593" t="s">
        <v>381</v>
      </c>
      <c r="K577" s="594">
        <v>0.70833333333333337</v>
      </c>
      <c r="L577" s="592" t="s">
        <v>2051</v>
      </c>
      <c r="M577" s="595">
        <v>2021</v>
      </c>
      <c r="N577" s="596">
        <v>24</v>
      </c>
      <c r="O577" s="603">
        <v>0.54166666666666663</v>
      </c>
      <c r="P577" s="598">
        <f t="shared" si="32"/>
        <v>13</v>
      </c>
      <c r="Q577" s="596">
        <v>11</v>
      </c>
      <c r="R577" s="599">
        <f t="shared" si="33"/>
        <v>0.84615384615384615</v>
      </c>
      <c r="S577" s="599">
        <f t="shared" si="34"/>
        <v>0.45833333333333331</v>
      </c>
      <c r="T577" s="600">
        <f t="shared" si="35"/>
        <v>0.76470588235294112</v>
      </c>
      <c r="U577" s="606"/>
    </row>
    <row r="578" spans="1:21" ht="12.75" x14ac:dyDescent="0.2">
      <c r="A578" s="591" t="s">
        <v>72</v>
      </c>
      <c r="B578" s="591" t="s">
        <v>754</v>
      </c>
      <c r="C578" s="592" t="s">
        <v>588</v>
      </c>
      <c r="D578" s="592" t="s">
        <v>297</v>
      </c>
      <c r="E578" s="592" t="s">
        <v>148</v>
      </c>
      <c r="F578" s="592" t="s">
        <v>524</v>
      </c>
      <c r="G578" s="591" t="s">
        <v>2041</v>
      </c>
      <c r="H578" s="591" t="s">
        <v>2054</v>
      </c>
      <c r="I578" s="592" t="s">
        <v>332</v>
      </c>
      <c r="J578" s="593" t="s">
        <v>381</v>
      </c>
      <c r="K578" s="594">
        <v>0.17647058823529413</v>
      </c>
      <c r="L578" s="592" t="s">
        <v>2051</v>
      </c>
      <c r="M578" s="595">
        <v>2021</v>
      </c>
      <c r="N578" s="596">
        <v>17</v>
      </c>
      <c r="O578" s="603">
        <v>0.17647058823529413</v>
      </c>
      <c r="P578" s="598">
        <f t="shared" si="32"/>
        <v>3</v>
      </c>
      <c r="Q578" s="596">
        <v>2</v>
      </c>
      <c r="R578" s="599">
        <f t="shared" si="33"/>
        <v>0.66666666666666663</v>
      </c>
      <c r="S578" s="599">
        <f t="shared" si="34"/>
        <v>0.11764705882352941</v>
      </c>
      <c r="T578" s="600">
        <f t="shared" si="35"/>
        <v>1</v>
      </c>
      <c r="U578" s="606"/>
    </row>
    <row r="579" spans="1:21" ht="12.75" x14ac:dyDescent="0.2">
      <c r="A579" s="591" t="s">
        <v>72</v>
      </c>
      <c r="B579" s="591" t="s">
        <v>754</v>
      </c>
      <c r="C579" s="592" t="s">
        <v>588</v>
      </c>
      <c r="D579" s="592" t="s">
        <v>297</v>
      </c>
      <c r="E579" s="592" t="s">
        <v>148</v>
      </c>
      <c r="F579" s="592" t="s">
        <v>524</v>
      </c>
      <c r="G579" s="591" t="s">
        <v>2042</v>
      </c>
      <c r="H579" s="591" t="s">
        <v>2054</v>
      </c>
      <c r="I579" s="592" t="s">
        <v>332</v>
      </c>
      <c r="J579" s="593" t="s">
        <v>381</v>
      </c>
      <c r="K579" s="594">
        <v>0.06</v>
      </c>
      <c r="L579" s="592" t="s">
        <v>2051</v>
      </c>
      <c r="M579" s="595">
        <v>2021</v>
      </c>
      <c r="N579" s="596">
        <v>94</v>
      </c>
      <c r="O579" s="603">
        <v>9.5744680851063843E-2</v>
      </c>
      <c r="P579" s="598">
        <f t="shared" ref="P579:P642" si="36">ROUNDUP(N579*O579,0)</f>
        <v>9</v>
      </c>
      <c r="Q579" s="596">
        <v>5</v>
      </c>
      <c r="R579" s="599">
        <f t="shared" ref="R579:R642" si="37">Q579/P579</f>
        <v>0.55555555555555558</v>
      </c>
      <c r="S579" s="599">
        <f t="shared" ref="S579:S642" si="38">Q579/N579</f>
        <v>5.3191489361702128E-2</v>
      </c>
      <c r="T579" s="600">
        <f t="shared" ref="T579:T642" si="39">O579/K579</f>
        <v>1.595744680851064</v>
      </c>
      <c r="U579" s="606"/>
    </row>
    <row r="580" spans="1:21" ht="12.75" x14ac:dyDescent="0.2">
      <c r="A580" s="591" t="s">
        <v>72</v>
      </c>
      <c r="B580" s="591" t="s">
        <v>754</v>
      </c>
      <c r="C580" s="592" t="s">
        <v>588</v>
      </c>
      <c r="D580" s="592" t="s">
        <v>297</v>
      </c>
      <c r="E580" s="592" t="s">
        <v>148</v>
      </c>
      <c r="F580" s="592" t="s">
        <v>524</v>
      </c>
      <c r="G580" s="591" t="s">
        <v>2026</v>
      </c>
      <c r="H580" s="591" t="s">
        <v>2054</v>
      </c>
      <c r="I580" s="592" t="s">
        <v>332</v>
      </c>
      <c r="J580" s="593" t="s">
        <v>381</v>
      </c>
      <c r="K580" s="594">
        <v>8.3333333333333329E-2</v>
      </c>
      <c r="L580" s="592" t="s">
        <v>2051</v>
      </c>
      <c r="M580" s="595">
        <v>2021</v>
      </c>
      <c r="N580" s="596">
        <v>43</v>
      </c>
      <c r="O580" s="603">
        <v>6.9767441860465115E-2</v>
      </c>
      <c r="P580" s="598">
        <f t="shared" si="36"/>
        <v>3</v>
      </c>
      <c r="Q580" s="596">
        <v>2</v>
      </c>
      <c r="R580" s="599">
        <f t="shared" si="37"/>
        <v>0.66666666666666663</v>
      </c>
      <c r="S580" s="599">
        <f t="shared" si="38"/>
        <v>4.6511627906976744E-2</v>
      </c>
      <c r="T580" s="600">
        <f t="shared" si="39"/>
        <v>0.83720930232558144</v>
      </c>
      <c r="U580" s="606"/>
    </row>
    <row r="581" spans="1:21" ht="12.75" x14ac:dyDescent="0.2">
      <c r="A581" s="591" t="s">
        <v>72</v>
      </c>
      <c r="B581" s="591" t="s">
        <v>754</v>
      </c>
      <c r="C581" s="592" t="s">
        <v>588</v>
      </c>
      <c r="D581" s="592" t="s">
        <v>297</v>
      </c>
      <c r="E581" s="592" t="s">
        <v>148</v>
      </c>
      <c r="F581" s="592" t="s">
        <v>524</v>
      </c>
      <c r="G581" s="591" t="s">
        <v>2043</v>
      </c>
      <c r="H581" s="591" t="s">
        <v>2054</v>
      </c>
      <c r="I581" s="592" t="s">
        <v>332</v>
      </c>
      <c r="J581" s="593" t="s">
        <v>381</v>
      </c>
      <c r="K581" s="594">
        <v>4.9941927990708478E-2</v>
      </c>
      <c r="L581" s="592" t="s">
        <v>2051</v>
      </c>
      <c r="M581" s="595">
        <v>2021</v>
      </c>
      <c r="N581" s="596">
        <v>858</v>
      </c>
      <c r="O581" s="603">
        <v>9.5571095571095568E-2</v>
      </c>
      <c r="P581" s="598">
        <f t="shared" si="36"/>
        <v>82</v>
      </c>
      <c r="Q581" s="596">
        <v>58</v>
      </c>
      <c r="R581" s="599">
        <f t="shared" si="37"/>
        <v>0.70731707317073167</v>
      </c>
      <c r="S581" s="599">
        <f t="shared" si="38"/>
        <v>6.75990675990676E-2</v>
      </c>
      <c r="T581" s="600">
        <f t="shared" si="39"/>
        <v>1.9136444950398439</v>
      </c>
      <c r="U581" s="606"/>
    </row>
    <row r="582" spans="1:21" ht="12.75" x14ac:dyDescent="0.2">
      <c r="A582" s="591" t="s">
        <v>72</v>
      </c>
      <c r="B582" s="591" t="s">
        <v>754</v>
      </c>
      <c r="C582" s="592" t="s">
        <v>588</v>
      </c>
      <c r="D582" s="592" t="s">
        <v>297</v>
      </c>
      <c r="E582" s="592" t="s">
        <v>148</v>
      </c>
      <c r="F582" s="592" t="s">
        <v>524</v>
      </c>
      <c r="G582" s="591" t="s">
        <v>2009</v>
      </c>
      <c r="H582" s="591" t="s">
        <v>2054</v>
      </c>
      <c r="I582" s="592" t="s">
        <v>332</v>
      </c>
      <c r="J582" s="593" t="s">
        <v>381</v>
      </c>
      <c r="K582" s="594">
        <v>0.2</v>
      </c>
      <c r="L582" s="592" t="s">
        <v>2051</v>
      </c>
      <c r="M582" s="595">
        <v>2021</v>
      </c>
      <c r="N582" s="596">
        <v>19</v>
      </c>
      <c r="O582" s="603">
        <v>0.21052631578947367</v>
      </c>
      <c r="P582" s="598">
        <f t="shared" si="36"/>
        <v>4</v>
      </c>
      <c r="Q582" s="596">
        <v>3</v>
      </c>
      <c r="R582" s="599">
        <f t="shared" si="37"/>
        <v>0.75</v>
      </c>
      <c r="S582" s="599">
        <f t="shared" si="38"/>
        <v>0.15789473684210525</v>
      </c>
      <c r="T582" s="600">
        <f t="shared" si="39"/>
        <v>1.0526315789473684</v>
      </c>
      <c r="U582" s="606"/>
    </row>
    <row r="583" spans="1:21" ht="12.75" x14ac:dyDescent="0.2">
      <c r="A583" s="591" t="s">
        <v>72</v>
      </c>
      <c r="B583" s="591" t="s">
        <v>754</v>
      </c>
      <c r="C583" s="592" t="s">
        <v>588</v>
      </c>
      <c r="D583" s="592" t="s">
        <v>297</v>
      </c>
      <c r="E583" s="592" t="s">
        <v>148</v>
      </c>
      <c r="F583" s="592" t="s">
        <v>524</v>
      </c>
      <c r="G583" s="591" t="s">
        <v>2044</v>
      </c>
      <c r="H583" s="591" t="s">
        <v>2054</v>
      </c>
      <c r="I583" s="592" t="s">
        <v>332</v>
      </c>
      <c r="J583" s="593" t="s">
        <v>381</v>
      </c>
      <c r="K583" s="594">
        <v>6.1224489795918366E-2</v>
      </c>
      <c r="L583" s="592" t="s">
        <v>2051</v>
      </c>
      <c r="M583" s="595">
        <v>2021</v>
      </c>
      <c r="N583" s="596">
        <v>29</v>
      </c>
      <c r="O583" s="603">
        <v>0.24137931034482757</v>
      </c>
      <c r="P583" s="598">
        <f t="shared" si="36"/>
        <v>7</v>
      </c>
      <c r="Q583" s="596">
        <v>6</v>
      </c>
      <c r="R583" s="599">
        <f t="shared" si="37"/>
        <v>0.8571428571428571</v>
      </c>
      <c r="S583" s="599">
        <f t="shared" si="38"/>
        <v>0.20689655172413793</v>
      </c>
      <c r="T583" s="600">
        <f t="shared" si="39"/>
        <v>3.9425287356321839</v>
      </c>
      <c r="U583" s="606"/>
    </row>
    <row r="584" spans="1:21" ht="12.75" x14ac:dyDescent="0.2">
      <c r="A584" s="591" t="s">
        <v>72</v>
      </c>
      <c r="B584" s="591" t="s">
        <v>754</v>
      </c>
      <c r="C584" s="592" t="s">
        <v>588</v>
      </c>
      <c r="D584" s="592" t="s">
        <v>297</v>
      </c>
      <c r="E584" s="592" t="s">
        <v>148</v>
      </c>
      <c r="F584" s="592" t="s">
        <v>524</v>
      </c>
      <c r="G584" s="591" t="s">
        <v>2009</v>
      </c>
      <c r="H584" s="591" t="s">
        <v>2054</v>
      </c>
      <c r="I584" s="592" t="s">
        <v>332</v>
      </c>
      <c r="J584" s="593" t="s">
        <v>381</v>
      </c>
      <c r="K584" s="594">
        <v>0.23333333333333334</v>
      </c>
      <c r="L584" s="592" t="s">
        <v>2266</v>
      </c>
      <c r="M584" s="595">
        <v>2021</v>
      </c>
      <c r="N584" s="596">
        <v>18</v>
      </c>
      <c r="O584" s="603">
        <v>0.27777777777777779</v>
      </c>
      <c r="P584" s="598">
        <f t="shared" si="36"/>
        <v>5</v>
      </c>
      <c r="Q584" s="596">
        <v>4</v>
      </c>
      <c r="R584" s="599">
        <f t="shared" si="37"/>
        <v>0.8</v>
      </c>
      <c r="S584" s="599">
        <f t="shared" si="38"/>
        <v>0.22222222222222221</v>
      </c>
      <c r="T584" s="600">
        <f t="shared" si="39"/>
        <v>1.1904761904761905</v>
      </c>
      <c r="U584" s="606"/>
    </row>
    <row r="585" spans="1:21" ht="12.75" x14ac:dyDescent="0.2">
      <c r="A585" s="591" t="s">
        <v>72</v>
      </c>
      <c r="B585" s="591" t="s">
        <v>754</v>
      </c>
      <c r="C585" s="592" t="s">
        <v>588</v>
      </c>
      <c r="D585" s="592" t="s">
        <v>297</v>
      </c>
      <c r="E585" s="592" t="s">
        <v>148</v>
      </c>
      <c r="F585" s="592" t="s">
        <v>524</v>
      </c>
      <c r="G585" s="591" t="s">
        <v>2057</v>
      </c>
      <c r="H585" s="591" t="s">
        <v>2054</v>
      </c>
      <c r="I585" s="592" t="s">
        <v>332</v>
      </c>
      <c r="J585" s="593" t="s">
        <v>381</v>
      </c>
      <c r="K585" s="594">
        <v>0.3</v>
      </c>
      <c r="L585" s="592" t="s">
        <v>2266</v>
      </c>
      <c r="M585" s="595">
        <v>2021</v>
      </c>
      <c r="N585" s="596">
        <v>40</v>
      </c>
      <c r="O585" s="603">
        <v>0.1</v>
      </c>
      <c r="P585" s="598">
        <f t="shared" si="36"/>
        <v>4</v>
      </c>
      <c r="Q585" s="596">
        <v>3</v>
      </c>
      <c r="R585" s="599">
        <f t="shared" si="37"/>
        <v>0.75</v>
      </c>
      <c r="S585" s="599">
        <f t="shared" si="38"/>
        <v>7.4999999999999997E-2</v>
      </c>
      <c r="T585" s="600">
        <f t="shared" si="39"/>
        <v>0.33333333333333337</v>
      </c>
      <c r="U585" s="606"/>
    </row>
    <row r="586" spans="1:21" ht="12.75" x14ac:dyDescent="0.2">
      <c r="A586" s="591" t="s">
        <v>72</v>
      </c>
      <c r="B586" s="591" t="s">
        <v>754</v>
      </c>
      <c r="C586" s="592" t="s">
        <v>588</v>
      </c>
      <c r="D586" s="592" t="s">
        <v>297</v>
      </c>
      <c r="E586" s="592" t="s">
        <v>148</v>
      </c>
      <c r="F586" s="592" t="s">
        <v>524</v>
      </c>
      <c r="G586" s="591" t="s">
        <v>2045</v>
      </c>
      <c r="H586" s="591" t="s">
        <v>2054</v>
      </c>
      <c r="I586" s="592" t="s">
        <v>332</v>
      </c>
      <c r="J586" s="593" t="s">
        <v>381</v>
      </c>
      <c r="K586" s="594">
        <v>0.72222222222222221</v>
      </c>
      <c r="L586" s="592" t="s">
        <v>2051</v>
      </c>
      <c r="M586" s="595">
        <v>2021</v>
      </c>
      <c r="N586" s="596">
        <v>18</v>
      </c>
      <c r="O586" s="603">
        <v>0.66666666666666652</v>
      </c>
      <c r="P586" s="598">
        <f t="shared" si="36"/>
        <v>12</v>
      </c>
      <c r="Q586" s="596">
        <v>9</v>
      </c>
      <c r="R586" s="599">
        <f t="shared" si="37"/>
        <v>0.75</v>
      </c>
      <c r="S586" s="599">
        <f t="shared" si="38"/>
        <v>0.5</v>
      </c>
      <c r="T586" s="600">
        <f t="shared" si="39"/>
        <v>0.92307692307692291</v>
      </c>
      <c r="U586" s="606"/>
    </row>
    <row r="587" spans="1:21" ht="12.75" x14ac:dyDescent="0.2">
      <c r="A587" s="591" t="s">
        <v>72</v>
      </c>
      <c r="B587" s="591" t="s">
        <v>754</v>
      </c>
      <c r="C587" s="592" t="s">
        <v>588</v>
      </c>
      <c r="D587" s="592" t="s">
        <v>297</v>
      </c>
      <c r="E587" s="592" t="s">
        <v>148</v>
      </c>
      <c r="F587" s="592" t="s">
        <v>524</v>
      </c>
      <c r="G587" s="591" t="s">
        <v>2046</v>
      </c>
      <c r="H587" s="591" t="s">
        <v>2054</v>
      </c>
      <c r="I587" s="592" t="s">
        <v>332</v>
      </c>
      <c r="J587" s="593" t="s">
        <v>381</v>
      </c>
      <c r="K587" s="594">
        <v>0.2</v>
      </c>
      <c r="L587" s="592" t="s">
        <v>2051</v>
      </c>
      <c r="M587" s="595">
        <v>2021</v>
      </c>
      <c r="N587" s="596">
        <v>13</v>
      </c>
      <c r="O587" s="603">
        <v>0.23076923076923075</v>
      </c>
      <c r="P587" s="598">
        <f t="shared" si="36"/>
        <v>3</v>
      </c>
      <c r="Q587" s="596">
        <v>2</v>
      </c>
      <c r="R587" s="599">
        <f t="shared" si="37"/>
        <v>0.66666666666666663</v>
      </c>
      <c r="S587" s="599">
        <f t="shared" si="38"/>
        <v>0.15384615384615385</v>
      </c>
      <c r="T587" s="600">
        <f t="shared" si="39"/>
        <v>1.1538461538461537</v>
      </c>
      <c r="U587" s="606"/>
    </row>
    <row r="588" spans="1:21" ht="12.75" x14ac:dyDescent="0.2">
      <c r="A588" s="591" t="s">
        <v>72</v>
      </c>
      <c r="B588" s="591" t="s">
        <v>754</v>
      </c>
      <c r="C588" s="592" t="s">
        <v>583</v>
      </c>
      <c r="D588" s="592" t="s">
        <v>297</v>
      </c>
      <c r="E588" s="592" t="s">
        <v>148</v>
      </c>
      <c r="F588" s="592" t="s">
        <v>524</v>
      </c>
      <c r="G588" s="591" t="s">
        <v>2012</v>
      </c>
      <c r="H588" s="591" t="s">
        <v>2054</v>
      </c>
      <c r="I588" s="592" t="s">
        <v>332</v>
      </c>
      <c r="J588" s="593" t="s">
        <v>381</v>
      </c>
      <c r="K588" s="594">
        <v>0.7142857142857143</v>
      </c>
      <c r="L588" s="592" t="s">
        <v>2051</v>
      </c>
      <c r="M588" s="595">
        <v>2021</v>
      </c>
      <c r="N588" s="596">
        <v>34</v>
      </c>
      <c r="O588" s="603">
        <v>0.55882352941176472</v>
      </c>
      <c r="P588" s="598">
        <f t="shared" si="36"/>
        <v>19</v>
      </c>
      <c r="Q588" s="596">
        <v>14</v>
      </c>
      <c r="R588" s="599">
        <f t="shared" si="37"/>
        <v>0.73684210526315785</v>
      </c>
      <c r="S588" s="599">
        <f t="shared" si="38"/>
        <v>0.41176470588235292</v>
      </c>
      <c r="T588" s="600">
        <f t="shared" si="39"/>
        <v>0.78235294117647058</v>
      </c>
      <c r="U588" s="601" t="s">
        <v>3030</v>
      </c>
    </row>
    <row r="589" spans="1:21" ht="12.75" x14ac:dyDescent="0.2">
      <c r="A589" s="591" t="s">
        <v>72</v>
      </c>
      <c r="B589" s="591" t="s">
        <v>754</v>
      </c>
      <c r="C589" s="592" t="s">
        <v>583</v>
      </c>
      <c r="D589" s="592" t="s">
        <v>297</v>
      </c>
      <c r="E589" s="592" t="s">
        <v>148</v>
      </c>
      <c r="F589" s="592" t="s">
        <v>524</v>
      </c>
      <c r="G589" s="591" t="s">
        <v>2013</v>
      </c>
      <c r="H589" s="591" t="s">
        <v>2054</v>
      </c>
      <c r="I589" s="592" t="s">
        <v>332</v>
      </c>
      <c r="J589" s="593" t="s">
        <v>381</v>
      </c>
      <c r="K589" s="594">
        <v>0.70967741935483875</v>
      </c>
      <c r="L589" s="592" t="s">
        <v>2051</v>
      </c>
      <c r="M589" s="595">
        <v>2021</v>
      </c>
      <c r="N589" s="596">
        <v>31</v>
      </c>
      <c r="O589" s="603">
        <v>0.5161290322580645</v>
      </c>
      <c r="P589" s="598">
        <f t="shared" si="36"/>
        <v>16</v>
      </c>
      <c r="Q589" s="596">
        <v>12</v>
      </c>
      <c r="R589" s="599">
        <f t="shared" si="37"/>
        <v>0.75</v>
      </c>
      <c r="S589" s="599">
        <f t="shared" si="38"/>
        <v>0.38709677419354838</v>
      </c>
      <c r="T589" s="600">
        <f t="shared" si="39"/>
        <v>0.72727272727272718</v>
      </c>
      <c r="U589" s="601" t="s">
        <v>3030</v>
      </c>
    </row>
    <row r="590" spans="1:21" ht="12.75" x14ac:dyDescent="0.2">
      <c r="A590" s="591" t="s">
        <v>72</v>
      </c>
      <c r="B590" s="591" t="s">
        <v>754</v>
      </c>
      <c r="C590" s="592" t="s">
        <v>583</v>
      </c>
      <c r="D590" s="592" t="s">
        <v>297</v>
      </c>
      <c r="E590" s="592" t="s">
        <v>148</v>
      </c>
      <c r="F590" s="592" t="s">
        <v>524</v>
      </c>
      <c r="G590" s="591" t="s">
        <v>2049</v>
      </c>
      <c r="H590" s="591" t="s">
        <v>2054</v>
      </c>
      <c r="I590" s="592" t="s">
        <v>332</v>
      </c>
      <c r="J590" s="593" t="s">
        <v>381</v>
      </c>
      <c r="K590" s="594">
        <v>0.70370370370370372</v>
      </c>
      <c r="L590" s="592" t="s">
        <v>2051</v>
      </c>
      <c r="M590" s="595">
        <v>2021</v>
      </c>
      <c r="N590" s="596">
        <v>28</v>
      </c>
      <c r="O590" s="603">
        <v>0.5357142857142857</v>
      </c>
      <c r="P590" s="598">
        <f t="shared" si="36"/>
        <v>15</v>
      </c>
      <c r="Q590" s="596">
        <v>10</v>
      </c>
      <c r="R590" s="599">
        <f t="shared" si="37"/>
        <v>0.66666666666666663</v>
      </c>
      <c r="S590" s="599">
        <f t="shared" si="38"/>
        <v>0.35714285714285715</v>
      </c>
      <c r="T590" s="600">
        <f t="shared" si="39"/>
        <v>0.76127819548872178</v>
      </c>
      <c r="U590" s="601" t="s">
        <v>3030</v>
      </c>
    </row>
    <row r="591" spans="1:21" ht="12.75" x14ac:dyDescent="0.2">
      <c r="A591" s="591" t="s">
        <v>72</v>
      </c>
      <c r="B591" s="591" t="s">
        <v>754</v>
      </c>
      <c r="C591" s="592" t="s">
        <v>583</v>
      </c>
      <c r="D591" s="592" t="s">
        <v>297</v>
      </c>
      <c r="E591" s="592" t="s">
        <v>148</v>
      </c>
      <c r="F591" s="592" t="s">
        <v>524</v>
      </c>
      <c r="G591" s="591" t="s">
        <v>2007</v>
      </c>
      <c r="H591" s="591" t="s">
        <v>2054</v>
      </c>
      <c r="I591" s="592" t="s">
        <v>332</v>
      </c>
      <c r="J591" s="593" t="s">
        <v>381</v>
      </c>
      <c r="K591" s="594">
        <v>0.75</v>
      </c>
      <c r="L591" s="592" t="s">
        <v>2051</v>
      </c>
      <c r="M591" s="595">
        <v>2021</v>
      </c>
      <c r="N591" s="596">
        <v>64</v>
      </c>
      <c r="O591" s="603">
        <v>0.609375</v>
      </c>
      <c r="P591" s="598">
        <f t="shared" si="36"/>
        <v>39</v>
      </c>
      <c r="Q591" s="596">
        <v>35</v>
      </c>
      <c r="R591" s="599">
        <f t="shared" si="37"/>
        <v>0.89743589743589747</v>
      </c>
      <c r="S591" s="599">
        <f t="shared" si="38"/>
        <v>0.546875</v>
      </c>
      <c r="T591" s="600">
        <f t="shared" si="39"/>
        <v>0.8125</v>
      </c>
      <c r="U591" s="601" t="s">
        <v>3031</v>
      </c>
    </row>
    <row r="592" spans="1:21" ht="12.75" x14ac:dyDescent="0.2">
      <c r="A592" s="591" t="s">
        <v>72</v>
      </c>
      <c r="B592" s="591" t="s">
        <v>754</v>
      </c>
      <c r="C592" s="592" t="s">
        <v>583</v>
      </c>
      <c r="D592" s="592" t="s">
        <v>297</v>
      </c>
      <c r="E592" s="592" t="s">
        <v>148</v>
      </c>
      <c r="F592" s="592" t="s">
        <v>524</v>
      </c>
      <c r="G592" s="591" t="s">
        <v>2028</v>
      </c>
      <c r="H592" s="591" t="s">
        <v>2054</v>
      </c>
      <c r="I592" s="592" t="s">
        <v>332</v>
      </c>
      <c r="J592" s="593" t="s">
        <v>381</v>
      </c>
      <c r="K592" s="594">
        <v>0.703125</v>
      </c>
      <c r="L592" s="592" t="s">
        <v>2266</v>
      </c>
      <c r="M592" s="595">
        <v>2021</v>
      </c>
      <c r="N592" s="596">
        <v>11</v>
      </c>
      <c r="O592" s="603">
        <v>0.54545454545454541</v>
      </c>
      <c r="P592" s="598">
        <f t="shared" si="36"/>
        <v>6</v>
      </c>
      <c r="Q592" s="596">
        <v>6</v>
      </c>
      <c r="R592" s="599">
        <f t="shared" si="37"/>
        <v>1</v>
      </c>
      <c r="S592" s="599">
        <f t="shared" si="38"/>
        <v>0.54545454545454541</v>
      </c>
      <c r="T592" s="600">
        <f t="shared" si="39"/>
        <v>0.77575757575757565</v>
      </c>
      <c r="U592" s="601" t="s">
        <v>3030</v>
      </c>
    </row>
    <row r="593" spans="1:21" ht="12.75" x14ac:dyDescent="0.2">
      <c r="A593" s="591" t="s">
        <v>72</v>
      </c>
      <c r="B593" s="591" t="s">
        <v>754</v>
      </c>
      <c r="C593" s="592" t="s">
        <v>583</v>
      </c>
      <c r="D593" s="592" t="s">
        <v>297</v>
      </c>
      <c r="E593" s="592" t="s">
        <v>148</v>
      </c>
      <c r="F593" s="592" t="s">
        <v>524</v>
      </c>
      <c r="G593" s="591" t="s">
        <v>2058</v>
      </c>
      <c r="H593" s="591" t="s">
        <v>2054</v>
      </c>
      <c r="I593" s="592" t="s">
        <v>332</v>
      </c>
      <c r="J593" s="593" t="s">
        <v>381</v>
      </c>
      <c r="K593" s="594">
        <v>0.70370370370370372</v>
      </c>
      <c r="L593" s="592" t="s">
        <v>2266</v>
      </c>
      <c r="M593" s="595">
        <v>2021</v>
      </c>
      <c r="N593" s="596">
        <v>27</v>
      </c>
      <c r="O593" s="603">
        <v>0.51851851851851849</v>
      </c>
      <c r="P593" s="598">
        <f t="shared" si="36"/>
        <v>14</v>
      </c>
      <c r="Q593" s="596">
        <v>13</v>
      </c>
      <c r="R593" s="599">
        <f t="shared" si="37"/>
        <v>0.9285714285714286</v>
      </c>
      <c r="S593" s="599">
        <f t="shared" si="38"/>
        <v>0.48148148148148145</v>
      </c>
      <c r="T593" s="600">
        <f t="shared" si="39"/>
        <v>0.73684210526315785</v>
      </c>
      <c r="U593" s="601" t="s">
        <v>3031</v>
      </c>
    </row>
    <row r="594" spans="1:21" ht="12.75" x14ac:dyDescent="0.2">
      <c r="A594" s="591" t="s">
        <v>72</v>
      </c>
      <c r="B594" s="591" t="s">
        <v>754</v>
      </c>
      <c r="C594" s="592" t="s">
        <v>587</v>
      </c>
      <c r="D594" s="592" t="s">
        <v>297</v>
      </c>
      <c r="E594" s="592" t="s">
        <v>148</v>
      </c>
      <c r="F594" s="592" t="s">
        <v>476</v>
      </c>
      <c r="G594" s="591" t="s">
        <v>2010</v>
      </c>
      <c r="H594" s="591" t="s">
        <v>2055</v>
      </c>
      <c r="I594" s="592" t="s">
        <v>332</v>
      </c>
      <c r="J594" s="593" t="s">
        <v>381</v>
      </c>
      <c r="K594" s="594">
        <v>0.17647058823529413</v>
      </c>
      <c r="L594" s="592" t="s">
        <v>2051</v>
      </c>
      <c r="M594" s="595">
        <v>2021</v>
      </c>
      <c r="N594" s="596">
        <v>63</v>
      </c>
      <c r="O594" s="603">
        <v>0.17460317460317459</v>
      </c>
      <c r="P594" s="598">
        <f t="shared" si="36"/>
        <v>11</v>
      </c>
      <c r="Q594" s="596">
        <v>7</v>
      </c>
      <c r="R594" s="599">
        <f t="shared" si="37"/>
        <v>0.63636363636363635</v>
      </c>
      <c r="S594" s="599">
        <f t="shared" si="38"/>
        <v>0.1111111111111111</v>
      </c>
      <c r="T594" s="600">
        <f t="shared" si="39"/>
        <v>0.98941798941798931</v>
      </c>
      <c r="U594" s="601" t="s">
        <v>3030</v>
      </c>
    </row>
    <row r="595" spans="1:21" ht="12.75" x14ac:dyDescent="0.2">
      <c r="A595" s="591" t="s">
        <v>72</v>
      </c>
      <c r="B595" s="591" t="s">
        <v>754</v>
      </c>
      <c r="C595" s="592" t="s">
        <v>587</v>
      </c>
      <c r="D595" s="592" t="s">
        <v>297</v>
      </c>
      <c r="E595" s="592" t="s">
        <v>148</v>
      </c>
      <c r="F595" s="592" t="s">
        <v>476</v>
      </c>
      <c r="G595" s="591" t="s">
        <v>2011</v>
      </c>
      <c r="H595" s="591" t="s">
        <v>2055</v>
      </c>
      <c r="I595" s="592" t="s">
        <v>332</v>
      </c>
      <c r="J595" s="593" t="s">
        <v>381</v>
      </c>
      <c r="K595" s="594">
        <v>0.2638888888888889</v>
      </c>
      <c r="L595" s="592" t="s">
        <v>2051</v>
      </c>
      <c r="M595" s="595">
        <v>2021</v>
      </c>
      <c r="N595" s="596">
        <v>72</v>
      </c>
      <c r="O595" s="603">
        <v>0.2638888888888889</v>
      </c>
      <c r="P595" s="598">
        <f t="shared" si="36"/>
        <v>19</v>
      </c>
      <c r="Q595" s="596">
        <v>19</v>
      </c>
      <c r="R595" s="599">
        <f t="shared" si="37"/>
        <v>1</v>
      </c>
      <c r="S595" s="599">
        <f t="shared" si="38"/>
        <v>0.2638888888888889</v>
      </c>
      <c r="T595" s="600">
        <f t="shared" si="39"/>
        <v>1</v>
      </c>
      <c r="U595" s="606" t="s">
        <v>2051</v>
      </c>
    </row>
    <row r="596" spans="1:21" ht="12.75" x14ac:dyDescent="0.2">
      <c r="A596" s="591" t="s">
        <v>72</v>
      </c>
      <c r="B596" s="591" t="s">
        <v>754</v>
      </c>
      <c r="C596" s="592" t="s">
        <v>587</v>
      </c>
      <c r="D596" s="592" t="s">
        <v>297</v>
      </c>
      <c r="E596" s="592" t="s">
        <v>148</v>
      </c>
      <c r="F596" s="592" t="s">
        <v>476</v>
      </c>
      <c r="G596" s="591" t="s">
        <v>2012</v>
      </c>
      <c r="H596" s="591" t="s">
        <v>2055</v>
      </c>
      <c r="I596" s="592" t="s">
        <v>332</v>
      </c>
      <c r="J596" s="593" t="s">
        <v>381</v>
      </c>
      <c r="K596" s="594">
        <v>0.47872340425531917</v>
      </c>
      <c r="L596" s="592" t="s">
        <v>2051</v>
      </c>
      <c r="M596" s="595">
        <v>2021</v>
      </c>
      <c r="N596" s="596">
        <v>92</v>
      </c>
      <c r="O596" s="603">
        <v>0.41304347826086951</v>
      </c>
      <c r="P596" s="598">
        <f t="shared" si="36"/>
        <v>38</v>
      </c>
      <c r="Q596" s="596">
        <v>31</v>
      </c>
      <c r="R596" s="599">
        <f t="shared" si="37"/>
        <v>0.81578947368421051</v>
      </c>
      <c r="S596" s="599">
        <f t="shared" si="38"/>
        <v>0.33695652173913043</v>
      </c>
      <c r="T596" s="600">
        <f t="shared" si="39"/>
        <v>0.86280193236714964</v>
      </c>
      <c r="U596" s="601" t="s">
        <v>3030</v>
      </c>
    </row>
    <row r="597" spans="1:21" ht="12.75" x14ac:dyDescent="0.2">
      <c r="A597" s="591" t="s">
        <v>72</v>
      </c>
      <c r="B597" s="591" t="s">
        <v>754</v>
      </c>
      <c r="C597" s="592" t="s">
        <v>587</v>
      </c>
      <c r="D597" s="592" t="s">
        <v>297</v>
      </c>
      <c r="E597" s="592" t="s">
        <v>148</v>
      </c>
      <c r="F597" s="592" t="s">
        <v>476</v>
      </c>
      <c r="G597" s="591" t="s">
        <v>2013</v>
      </c>
      <c r="H597" s="591" t="s">
        <v>2055</v>
      </c>
      <c r="I597" s="592" t="s">
        <v>332</v>
      </c>
      <c r="J597" s="593" t="s">
        <v>381</v>
      </c>
      <c r="K597" s="594">
        <v>0.7142857142857143</v>
      </c>
      <c r="L597" s="592" t="s">
        <v>2051</v>
      </c>
      <c r="M597" s="595">
        <v>2021</v>
      </c>
      <c r="N597" s="596">
        <v>12</v>
      </c>
      <c r="O597" s="603">
        <v>0.5</v>
      </c>
      <c r="P597" s="598">
        <f t="shared" si="36"/>
        <v>6</v>
      </c>
      <c r="Q597" s="596">
        <v>4</v>
      </c>
      <c r="R597" s="599">
        <f t="shared" si="37"/>
        <v>0.66666666666666663</v>
      </c>
      <c r="S597" s="599">
        <f t="shared" si="38"/>
        <v>0.33333333333333331</v>
      </c>
      <c r="T597" s="600">
        <f t="shared" si="39"/>
        <v>0.7</v>
      </c>
      <c r="U597" s="601" t="s">
        <v>3030</v>
      </c>
    </row>
    <row r="598" spans="1:21" ht="12.75" x14ac:dyDescent="0.2">
      <c r="A598" s="591" t="s">
        <v>72</v>
      </c>
      <c r="B598" s="591" t="s">
        <v>754</v>
      </c>
      <c r="C598" s="592" t="s">
        <v>587</v>
      </c>
      <c r="D598" s="592" t="s">
        <v>297</v>
      </c>
      <c r="E598" s="592" t="s">
        <v>148</v>
      </c>
      <c r="F598" s="592" t="s">
        <v>476</v>
      </c>
      <c r="G598" s="591" t="s">
        <v>2014</v>
      </c>
      <c r="H598" s="591" t="s">
        <v>2055</v>
      </c>
      <c r="I598" s="592" t="s">
        <v>332</v>
      </c>
      <c r="J598" s="593" t="s">
        <v>381</v>
      </c>
      <c r="K598" s="594">
        <v>4.926423544465771E-2</v>
      </c>
      <c r="L598" s="592" t="s">
        <v>2051</v>
      </c>
      <c r="M598" s="595">
        <v>2021</v>
      </c>
      <c r="N598" s="596">
        <v>1340</v>
      </c>
      <c r="O598" s="603">
        <v>7.6119402985074622E-2</v>
      </c>
      <c r="P598" s="598">
        <f t="shared" si="36"/>
        <v>102</v>
      </c>
      <c r="Q598" s="596">
        <v>88</v>
      </c>
      <c r="R598" s="599">
        <f t="shared" si="37"/>
        <v>0.86274509803921573</v>
      </c>
      <c r="S598" s="599">
        <f t="shared" si="38"/>
        <v>6.5671641791044774E-2</v>
      </c>
      <c r="T598" s="600">
        <f t="shared" si="39"/>
        <v>1.5451250242295018</v>
      </c>
      <c r="U598" s="601" t="s">
        <v>3030</v>
      </c>
    </row>
    <row r="599" spans="1:21" ht="12.75" x14ac:dyDescent="0.2">
      <c r="A599" s="591" t="s">
        <v>72</v>
      </c>
      <c r="B599" s="591" t="s">
        <v>754</v>
      </c>
      <c r="C599" s="592" t="s">
        <v>587</v>
      </c>
      <c r="D599" s="592" t="s">
        <v>297</v>
      </c>
      <c r="E599" s="592" t="s">
        <v>148</v>
      </c>
      <c r="F599" s="592" t="s">
        <v>476</v>
      </c>
      <c r="G599" s="591" t="s">
        <v>2015</v>
      </c>
      <c r="H599" s="591" t="s">
        <v>2055</v>
      </c>
      <c r="I599" s="592" t="s">
        <v>332</v>
      </c>
      <c r="J599" s="593" t="s">
        <v>381</v>
      </c>
      <c r="K599" s="594">
        <v>0.35714285714285715</v>
      </c>
      <c r="L599" s="592" t="s">
        <v>2051</v>
      </c>
      <c r="M599" s="595">
        <v>2021</v>
      </c>
      <c r="N599" s="596">
        <v>17</v>
      </c>
      <c r="O599" s="603">
        <v>0.35294117647058826</v>
      </c>
      <c r="P599" s="598">
        <f t="shared" si="36"/>
        <v>6</v>
      </c>
      <c r="Q599" s="596">
        <v>6</v>
      </c>
      <c r="R599" s="599">
        <f t="shared" si="37"/>
        <v>1</v>
      </c>
      <c r="S599" s="599">
        <f t="shared" si="38"/>
        <v>0.35294117647058826</v>
      </c>
      <c r="T599" s="600">
        <f t="shared" si="39"/>
        <v>0.9882352941176471</v>
      </c>
      <c r="U599" s="601" t="s">
        <v>3030</v>
      </c>
    </row>
    <row r="600" spans="1:21" ht="12.75" x14ac:dyDescent="0.2">
      <c r="A600" s="591" t="s">
        <v>72</v>
      </c>
      <c r="B600" s="591" t="s">
        <v>754</v>
      </c>
      <c r="C600" s="592" t="s">
        <v>587</v>
      </c>
      <c r="D600" s="592" t="s">
        <v>297</v>
      </c>
      <c r="E600" s="592" t="s">
        <v>148</v>
      </c>
      <c r="F600" s="592" t="s">
        <v>476</v>
      </c>
      <c r="G600" s="591" t="s">
        <v>2016</v>
      </c>
      <c r="H600" s="591" t="s">
        <v>2055</v>
      </c>
      <c r="I600" s="592" t="s">
        <v>332</v>
      </c>
      <c r="J600" s="593" t="s">
        <v>381</v>
      </c>
      <c r="K600" s="594">
        <v>0.11494252873563218</v>
      </c>
      <c r="L600" s="592" t="s">
        <v>2051</v>
      </c>
      <c r="M600" s="595">
        <v>2021</v>
      </c>
      <c r="N600" s="596">
        <v>87</v>
      </c>
      <c r="O600" s="603">
        <v>0.11494252873563218</v>
      </c>
      <c r="P600" s="598">
        <f t="shared" si="36"/>
        <v>10</v>
      </c>
      <c r="Q600" s="596">
        <v>10</v>
      </c>
      <c r="R600" s="599">
        <f t="shared" si="37"/>
        <v>1</v>
      </c>
      <c r="S600" s="599">
        <f t="shared" si="38"/>
        <v>0.11494252873563218</v>
      </c>
      <c r="T600" s="600">
        <f t="shared" si="39"/>
        <v>1</v>
      </c>
      <c r="U600" s="606" t="s">
        <v>2051</v>
      </c>
    </row>
    <row r="601" spans="1:21" ht="12.75" x14ac:dyDescent="0.2">
      <c r="A601" s="591" t="s">
        <v>72</v>
      </c>
      <c r="B601" s="591" t="s">
        <v>754</v>
      </c>
      <c r="C601" s="592" t="s">
        <v>587</v>
      </c>
      <c r="D601" s="592" t="s">
        <v>297</v>
      </c>
      <c r="E601" s="592" t="s">
        <v>148</v>
      </c>
      <c r="F601" s="592" t="s">
        <v>476</v>
      </c>
      <c r="G601" s="591" t="s">
        <v>2017</v>
      </c>
      <c r="H601" s="591" t="s">
        <v>2055</v>
      </c>
      <c r="I601" s="592" t="s">
        <v>332</v>
      </c>
      <c r="J601" s="593" t="s">
        <v>381</v>
      </c>
      <c r="K601" s="594">
        <v>7.9646017699115043E-2</v>
      </c>
      <c r="L601" s="592" t="s">
        <v>2051</v>
      </c>
      <c r="M601" s="595">
        <v>2021</v>
      </c>
      <c r="N601" s="596">
        <v>112</v>
      </c>
      <c r="O601" s="603">
        <v>0.11607142857142858</v>
      </c>
      <c r="P601" s="598">
        <f t="shared" si="36"/>
        <v>13</v>
      </c>
      <c r="Q601" s="596">
        <v>12</v>
      </c>
      <c r="R601" s="599">
        <f t="shared" si="37"/>
        <v>0.92307692307692313</v>
      </c>
      <c r="S601" s="599">
        <f t="shared" si="38"/>
        <v>0.10714285714285714</v>
      </c>
      <c r="T601" s="600">
        <f t="shared" si="39"/>
        <v>1.45734126984127</v>
      </c>
      <c r="U601" s="601" t="s">
        <v>3030</v>
      </c>
    </row>
    <row r="602" spans="1:21" ht="12.75" x14ac:dyDescent="0.2">
      <c r="A602" s="591" t="s">
        <v>72</v>
      </c>
      <c r="B602" s="591" t="s">
        <v>754</v>
      </c>
      <c r="C602" s="592" t="s">
        <v>587</v>
      </c>
      <c r="D602" s="592" t="s">
        <v>297</v>
      </c>
      <c r="E602" s="592" t="s">
        <v>148</v>
      </c>
      <c r="F602" s="592" t="s">
        <v>476</v>
      </c>
      <c r="G602" s="591" t="s">
        <v>2018</v>
      </c>
      <c r="H602" s="591" t="s">
        <v>2055</v>
      </c>
      <c r="I602" s="592" t="s">
        <v>332</v>
      </c>
      <c r="J602" s="593" t="s">
        <v>381</v>
      </c>
      <c r="K602" s="594">
        <v>0.14569536423841059</v>
      </c>
      <c r="L602" s="592" t="s">
        <v>2051</v>
      </c>
      <c r="M602" s="595">
        <v>2021</v>
      </c>
      <c r="N602" s="596">
        <v>146</v>
      </c>
      <c r="O602" s="603">
        <v>0.15068493150684931</v>
      </c>
      <c r="P602" s="598">
        <f t="shared" si="36"/>
        <v>22</v>
      </c>
      <c r="Q602" s="596">
        <v>17</v>
      </c>
      <c r="R602" s="599">
        <f t="shared" si="37"/>
        <v>0.77272727272727271</v>
      </c>
      <c r="S602" s="599">
        <f t="shared" si="38"/>
        <v>0.11643835616438356</v>
      </c>
      <c r="T602" s="600">
        <f t="shared" si="39"/>
        <v>1.0342465753424657</v>
      </c>
      <c r="U602" s="601" t="s">
        <v>3030</v>
      </c>
    </row>
    <row r="603" spans="1:21" ht="12.75" x14ac:dyDescent="0.2">
      <c r="A603" s="591" t="s">
        <v>72</v>
      </c>
      <c r="B603" s="591" t="s">
        <v>754</v>
      </c>
      <c r="C603" s="592" t="s">
        <v>587</v>
      </c>
      <c r="D603" s="592" t="s">
        <v>297</v>
      </c>
      <c r="E603" s="592" t="s">
        <v>148</v>
      </c>
      <c r="F603" s="592" t="s">
        <v>476</v>
      </c>
      <c r="G603" s="591" t="s">
        <v>2019</v>
      </c>
      <c r="H603" s="591" t="s">
        <v>2055</v>
      </c>
      <c r="I603" s="592" t="s">
        <v>332</v>
      </c>
      <c r="J603" s="593" t="s">
        <v>381</v>
      </c>
      <c r="K603" s="594">
        <v>0.33333333333333331</v>
      </c>
      <c r="L603" s="592" t="s">
        <v>2051</v>
      </c>
      <c r="M603" s="595">
        <v>2021</v>
      </c>
      <c r="N603" s="596">
        <v>21</v>
      </c>
      <c r="O603" s="603">
        <v>0.2857142857142857</v>
      </c>
      <c r="P603" s="598">
        <f t="shared" si="36"/>
        <v>6</v>
      </c>
      <c r="Q603" s="596">
        <v>4</v>
      </c>
      <c r="R603" s="599">
        <f t="shared" si="37"/>
        <v>0.66666666666666663</v>
      </c>
      <c r="S603" s="599">
        <f t="shared" si="38"/>
        <v>0.19047619047619047</v>
      </c>
      <c r="T603" s="600">
        <f t="shared" si="39"/>
        <v>0.8571428571428571</v>
      </c>
      <c r="U603" s="601" t="s">
        <v>3030</v>
      </c>
    </row>
    <row r="604" spans="1:21" ht="12.75" x14ac:dyDescent="0.2">
      <c r="A604" s="591" t="s">
        <v>72</v>
      </c>
      <c r="B604" s="591" t="s">
        <v>754</v>
      </c>
      <c r="C604" s="592" t="s">
        <v>587</v>
      </c>
      <c r="D604" s="592" t="s">
        <v>297</v>
      </c>
      <c r="E604" s="592" t="s">
        <v>148</v>
      </c>
      <c r="F604" s="592" t="s">
        <v>476</v>
      </c>
      <c r="G604" s="591" t="s">
        <v>2020</v>
      </c>
      <c r="H604" s="591" t="s">
        <v>2055</v>
      </c>
      <c r="I604" s="592" t="s">
        <v>332</v>
      </c>
      <c r="J604" s="593" t="s">
        <v>381</v>
      </c>
      <c r="K604" s="594">
        <v>0.23809523809523808</v>
      </c>
      <c r="L604" s="592" t="s">
        <v>2051</v>
      </c>
      <c r="M604" s="595">
        <v>2021</v>
      </c>
      <c r="N604" s="596">
        <v>18</v>
      </c>
      <c r="O604" s="603">
        <v>0.22222222222222221</v>
      </c>
      <c r="P604" s="598">
        <f t="shared" si="36"/>
        <v>4</v>
      </c>
      <c r="Q604" s="596">
        <v>3</v>
      </c>
      <c r="R604" s="599">
        <f t="shared" si="37"/>
        <v>0.75</v>
      </c>
      <c r="S604" s="599">
        <f t="shared" si="38"/>
        <v>0.16666666666666666</v>
      </c>
      <c r="T604" s="600">
        <f t="shared" si="39"/>
        <v>0.93333333333333335</v>
      </c>
      <c r="U604" s="601" t="s">
        <v>3030</v>
      </c>
    </row>
    <row r="605" spans="1:21" ht="12.75" x14ac:dyDescent="0.2">
      <c r="A605" s="591" t="s">
        <v>72</v>
      </c>
      <c r="B605" s="591" t="s">
        <v>754</v>
      </c>
      <c r="C605" s="592" t="s">
        <v>587</v>
      </c>
      <c r="D605" s="592" t="s">
        <v>297</v>
      </c>
      <c r="E605" s="592" t="s">
        <v>148</v>
      </c>
      <c r="F605" s="592" t="s">
        <v>476</v>
      </c>
      <c r="G605" s="591" t="s">
        <v>2021</v>
      </c>
      <c r="H605" s="591" t="s">
        <v>2055</v>
      </c>
      <c r="I605" s="592" t="s">
        <v>332</v>
      </c>
      <c r="J605" s="593" t="s">
        <v>381</v>
      </c>
      <c r="K605" s="594">
        <v>0.11702127659574468</v>
      </c>
      <c r="L605" s="592" t="s">
        <v>2051</v>
      </c>
      <c r="M605" s="595">
        <v>2021</v>
      </c>
      <c r="N605" s="596">
        <v>94</v>
      </c>
      <c r="O605" s="603">
        <v>0.11702127659574468</v>
      </c>
      <c r="P605" s="598">
        <f t="shared" si="36"/>
        <v>11</v>
      </c>
      <c r="Q605" s="596">
        <v>10</v>
      </c>
      <c r="R605" s="599">
        <f t="shared" si="37"/>
        <v>0.90909090909090906</v>
      </c>
      <c r="S605" s="599">
        <f t="shared" si="38"/>
        <v>0.10638297872340426</v>
      </c>
      <c r="T605" s="600">
        <f t="shared" si="39"/>
        <v>1</v>
      </c>
      <c r="U605" s="606" t="s">
        <v>2051</v>
      </c>
    </row>
    <row r="606" spans="1:21" ht="12.75" x14ac:dyDescent="0.2">
      <c r="A606" s="591" t="s">
        <v>72</v>
      </c>
      <c r="B606" s="591" t="s">
        <v>754</v>
      </c>
      <c r="C606" s="591" t="s">
        <v>587</v>
      </c>
      <c r="D606" s="591" t="s">
        <v>303</v>
      </c>
      <c r="E606" s="591" t="s">
        <v>148</v>
      </c>
      <c r="F606" s="592" t="s">
        <v>476</v>
      </c>
      <c r="G606" s="591" t="s">
        <v>2002</v>
      </c>
      <c r="H606" s="591" t="s">
        <v>2055</v>
      </c>
      <c r="I606" s="592" t="s">
        <v>332</v>
      </c>
      <c r="J606" s="593" t="s">
        <v>381</v>
      </c>
      <c r="K606" s="594">
        <v>0.375</v>
      </c>
      <c r="L606" s="591" t="s">
        <v>2051</v>
      </c>
      <c r="M606" s="595">
        <v>2021</v>
      </c>
      <c r="N606" s="596">
        <v>11</v>
      </c>
      <c r="O606" s="603">
        <v>0.27272727272727271</v>
      </c>
      <c r="P606" s="598">
        <f t="shared" si="36"/>
        <v>3</v>
      </c>
      <c r="Q606" s="596">
        <v>2</v>
      </c>
      <c r="R606" s="599">
        <f t="shared" si="37"/>
        <v>0.66666666666666663</v>
      </c>
      <c r="S606" s="599">
        <f t="shared" si="38"/>
        <v>0.18181818181818182</v>
      </c>
      <c r="T606" s="600">
        <f t="shared" si="39"/>
        <v>0.72727272727272718</v>
      </c>
      <c r="U606" s="601" t="s">
        <v>3030</v>
      </c>
    </row>
    <row r="607" spans="1:21" ht="12.75" x14ac:dyDescent="0.2">
      <c r="A607" s="591" t="s">
        <v>72</v>
      </c>
      <c r="B607" s="591" t="s">
        <v>754</v>
      </c>
      <c r="C607" s="592" t="s">
        <v>587</v>
      </c>
      <c r="D607" s="592" t="s">
        <v>297</v>
      </c>
      <c r="E607" s="592" t="s">
        <v>148</v>
      </c>
      <c r="F607" s="592" t="s">
        <v>476</v>
      </c>
      <c r="G607" s="591" t="s">
        <v>2022</v>
      </c>
      <c r="H607" s="591" t="s">
        <v>2055</v>
      </c>
      <c r="I607" s="592" t="s">
        <v>332</v>
      </c>
      <c r="J607" s="593" t="s">
        <v>381</v>
      </c>
      <c r="K607" s="594">
        <v>0.23232323232323232</v>
      </c>
      <c r="L607" s="592" t="s">
        <v>2051</v>
      </c>
      <c r="M607" s="595">
        <v>2021</v>
      </c>
      <c r="N607" s="596">
        <v>99</v>
      </c>
      <c r="O607" s="603">
        <v>0.20202020202020202</v>
      </c>
      <c r="P607" s="598">
        <f t="shared" si="36"/>
        <v>20</v>
      </c>
      <c r="Q607" s="596">
        <v>14</v>
      </c>
      <c r="R607" s="599">
        <f t="shared" si="37"/>
        <v>0.7</v>
      </c>
      <c r="S607" s="599">
        <f t="shared" si="38"/>
        <v>0.14141414141414141</v>
      </c>
      <c r="T607" s="600">
        <f t="shared" si="39"/>
        <v>0.86956521739130432</v>
      </c>
      <c r="U607" s="601" t="s">
        <v>3030</v>
      </c>
    </row>
    <row r="608" spans="1:21" ht="12.75" x14ac:dyDescent="0.2">
      <c r="A608" s="591" t="s">
        <v>72</v>
      </c>
      <c r="B608" s="591" t="s">
        <v>754</v>
      </c>
      <c r="C608" s="592" t="s">
        <v>587</v>
      </c>
      <c r="D608" s="592" t="s">
        <v>297</v>
      </c>
      <c r="E608" s="592" t="s">
        <v>148</v>
      </c>
      <c r="F608" s="592" t="s">
        <v>476</v>
      </c>
      <c r="G608" s="591" t="s">
        <v>2023</v>
      </c>
      <c r="H608" s="591" t="s">
        <v>2055</v>
      </c>
      <c r="I608" s="592" t="s">
        <v>332</v>
      </c>
      <c r="J608" s="593" t="s">
        <v>381</v>
      </c>
      <c r="K608" s="594">
        <v>0.51315789473684215</v>
      </c>
      <c r="L608" s="592" t="s">
        <v>2051</v>
      </c>
      <c r="M608" s="595">
        <v>2021</v>
      </c>
      <c r="N608" s="596">
        <v>79</v>
      </c>
      <c r="O608" s="603">
        <v>0.46835443037974683</v>
      </c>
      <c r="P608" s="598">
        <f t="shared" si="36"/>
        <v>37</v>
      </c>
      <c r="Q608" s="596">
        <v>34</v>
      </c>
      <c r="R608" s="599">
        <f t="shared" si="37"/>
        <v>0.91891891891891897</v>
      </c>
      <c r="S608" s="599">
        <f t="shared" si="38"/>
        <v>0.43037974683544306</v>
      </c>
      <c r="T608" s="600">
        <f t="shared" si="39"/>
        <v>0.91269068484258353</v>
      </c>
      <c r="U608" s="601" t="s">
        <v>3030</v>
      </c>
    </row>
    <row r="609" spans="1:21" ht="12.75" x14ac:dyDescent="0.2">
      <c r="A609" s="591" t="s">
        <v>72</v>
      </c>
      <c r="B609" s="591" t="s">
        <v>754</v>
      </c>
      <c r="C609" s="592" t="s">
        <v>587</v>
      </c>
      <c r="D609" s="592" t="s">
        <v>297</v>
      </c>
      <c r="E609" s="592" t="s">
        <v>148</v>
      </c>
      <c r="F609" s="592" t="s">
        <v>476</v>
      </c>
      <c r="G609" s="591" t="s">
        <v>2024</v>
      </c>
      <c r="H609" s="591" t="s">
        <v>2055</v>
      </c>
      <c r="I609" s="592" t="s">
        <v>332</v>
      </c>
      <c r="J609" s="593" t="s">
        <v>381</v>
      </c>
      <c r="K609" s="594">
        <v>4.9323017408123788E-2</v>
      </c>
      <c r="L609" s="592" t="s">
        <v>2051</v>
      </c>
      <c r="M609" s="595">
        <v>2021</v>
      </c>
      <c r="N609" s="596">
        <v>2128</v>
      </c>
      <c r="O609" s="603">
        <v>7.6597744360902262E-2</v>
      </c>
      <c r="P609" s="598">
        <f t="shared" si="36"/>
        <v>163</v>
      </c>
      <c r="Q609" s="596">
        <v>125</v>
      </c>
      <c r="R609" s="599">
        <f t="shared" si="37"/>
        <v>0.76687116564417179</v>
      </c>
      <c r="S609" s="599">
        <f t="shared" si="38"/>
        <v>5.8740601503759399E-2</v>
      </c>
      <c r="T609" s="600">
        <f t="shared" si="39"/>
        <v>1.552981719003391</v>
      </c>
      <c r="U609" s="601" t="s">
        <v>3030</v>
      </c>
    </row>
    <row r="610" spans="1:21" ht="12.75" x14ac:dyDescent="0.2">
      <c r="A610" s="591" t="s">
        <v>72</v>
      </c>
      <c r="B610" s="591" t="s">
        <v>754</v>
      </c>
      <c r="C610" s="591" t="s">
        <v>587</v>
      </c>
      <c r="D610" s="591" t="s">
        <v>303</v>
      </c>
      <c r="E610" s="591" t="s">
        <v>148</v>
      </c>
      <c r="F610" s="592" t="s">
        <v>476</v>
      </c>
      <c r="G610" s="591" t="s">
        <v>2004</v>
      </c>
      <c r="H610" s="591" t="s">
        <v>2055</v>
      </c>
      <c r="I610" s="592" t="s">
        <v>332</v>
      </c>
      <c r="J610" s="593" t="s">
        <v>381</v>
      </c>
      <c r="K610" s="594">
        <v>5.5813953488372092E-2</v>
      </c>
      <c r="L610" s="591" t="s">
        <v>2051</v>
      </c>
      <c r="M610" s="595">
        <v>2021</v>
      </c>
      <c r="N610" s="596">
        <v>446</v>
      </c>
      <c r="O610" s="603">
        <v>0.10089686098654709</v>
      </c>
      <c r="P610" s="598">
        <f t="shared" si="36"/>
        <v>45</v>
      </c>
      <c r="Q610" s="596">
        <v>31</v>
      </c>
      <c r="R610" s="599">
        <f t="shared" si="37"/>
        <v>0.68888888888888888</v>
      </c>
      <c r="S610" s="599">
        <f t="shared" si="38"/>
        <v>6.9506726457399109E-2</v>
      </c>
      <c r="T610" s="600">
        <f t="shared" si="39"/>
        <v>1.8077354260089686</v>
      </c>
      <c r="U610" s="601" t="s">
        <v>3030</v>
      </c>
    </row>
    <row r="611" spans="1:21" ht="12.75" x14ac:dyDescent="0.2">
      <c r="A611" s="591" t="s">
        <v>72</v>
      </c>
      <c r="B611" s="591" t="s">
        <v>754</v>
      </c>
      <c r="C611" s="592" t="s">
        <v>587</v>
      </c>
      <c r="D611" s="592" t="s">
        <v>297</v>
      </c>
      <c r="E611" s="592" t="s">
        <v>148</v>
      </c>
      <c r="F611" s="592" t="s">
        <v>476</v>
      </c>
      <c r="G611" s="591" t="s">
        <v>2025</v>
      </c>
      <c r="H611" s="591" t="s">
        <v>2055</v>
      </c>
      <c r="I611" s="592" t="s">
        <v>332</v>
      </c>
      <c r="J611" s="593" t="s">
        <v>381</v>
      </c>
      <c r="K611" s="594">
        <v>9.2307692307692313E-2</v>
      </c>
      <c r="L611" s="592" t="s">
        <v>2051</v>
      </c>
      <c r="M611" s="595">
        <v>2021</v>
      </c>
      <c r="N611" s="596">
        <v>58</v>
      </c>
      <c r="O611" s="603">
        <v>0.13793103448275862</v>
      </c>
      <c r="P611" s="598">
        <f t="shared" si="36"/>
        <v>8</v>
      </c>
      <c r="Q611" s="596">
        <v>8</v>
      </c>
      <c r="R611" s="599">
        <f t="shared" si="37"/>
        <v>1</v>
      </c>
      <c r="S611" s="599">
        <f t="shared" si="38"/>
        <v>0.13793103448275862</v>
      </c>
      <c r="T611" s="600">
        <f t="shared" si="39"/>
        <v>1.4942528735632183</v>
      </c>
      <c r="U611" s="601" t="s">
        <v>3030</v>
      </c>
    </row>
    <row r="612" spans="1:21" ht="12.75" x14ac:dyDescent="0.2">
      <c r="A612" s="591" t="s">
        <v>72</v>
      </c>
      <c r="B612" s="591" t="s">
        <v>754</v>
      </c>
      <c r="C612" s="592" t="s">
        <v>587</v>
      </c>
      <c r="D612" s="592" t="s">
        <v>297</v>
      </c>
      <c r="E612" s="592" t="s">
        <v>148</v>
      </c>
      <c r="F612" s="592" t="s">
        <v>476</v>
      </c>
      <c r="G612" s="591" t="s">
        <v>2026</v>
      </c>
      <c r="H612" s="591" t="s">
        <v>2055</v>
      </c>
      <c r="I612" s="592" t="s">
        <v>332</v>
      </c>
      <c r="J612" s="593" t="s">
        <v>381</v>
      </c>
      <c r="K612" s="594">
        <v>0.15384615384615385</v>
      </c>
      <c r="L612" s="592" t="s">
        <v>2051</v>
      </c>
      <c r="M612" s="595">
        <v>2021</v>
      </c>
      <c r="N612" s="596">
        <v>27</v>
      </c>
      <c r="O612" s="603">
        <v>0.22222222222222221</v>
      </c>
      <c r="P612" s="598">
        <f t="shared" si="36"/>
        <v>6</v>
      </c>
      <c r="Q612" s="596">
        <v>5</v>
      </c>
      <c r="R612" s="599">
        <f t="shared" si="37"/>
        <v>0.83333333333333337</v>
      </c>
      <c r="S612" s="599">
        <f t="shared" si="38"/>
        <v>0.18518518518518517</v>
      </c>
      <c r="T612" s="600">
        <f t="shared" si="39"/>
        <v>1.4444444444444442</v>
      </c>
      <c r="U612" s="601" t="s">
        <v>3030</v>
      </c>
    </row>
    <row r="613" spans="1:21" ht="12.75" x14ac:dyDescent="0.2">
      <c r="A613" s="591" t="s">
        <v>72</v>
      </c>
      <c r="B613" s="591" t="s">
        <v>754</v>
      </c>
      <c r="C613" s="592" t="s">
        <v>587</v>
      </c>
      <c r="D613" s="592" t="s">
        <v>303</v>
      </c>
      <c r="E613" s="592" t="s">
        <v>148</v>
      </c>
      <c r="F613" s="592" t="s">
        <v>476</v>
      </c>
      <c r="G613" s="591" t="s">
        <v>2005</v>
      </c>
      <c r="H613" s="591" t="s">
        <v>2055</v>
      </c>
      <c r="I613" s="592" t="s">
        <v>332</v>
      </c>
      <c r="J613" s="593" t="s">
        <v>381</v>
      </c>
      <c r="K613" s="594">
        <v>6.5217391304347824E-2</v>
      </c>
      <c r="L613" s="592" t="s">
        <v>2051</v>
      </c>
      <c r="M613" s="595">
        <v>2021</v>
      </c>
      <c r="N613" s="596">
        <v>45</v>
      </c>
      <c r="O613" s="603">
        <v>0.1111111111111111</v>
      </c>
      <c r="P613" s="598">
        <f t="shared" si="36"/>
        <v>5</v>
      </c>
      <c r="Q613" s="596">
        <v>3</v>
      </c>
      <c r="R613" s="599">
        <f t="shared" si="37"/>
        <v>0.6</v>
      </c>
      <c r="S613" s="599">
        <f t="shared" si="38"/>
        <v>6.6666666666666666E-2</v>
      </c>
      <c r="T613" s="600">
        <f t="shared" si="39"/>
        <v>1.7037037037037037</v>
      </c>
      <c r="U613" s="601" t="s">
        <v>3030</v>
      </c>
    </row>
    <row r="614" spans="1:21" ht="12.75" x14ac:dyDescent="0.2">
      <c r="A614" s="591" t="s">
        <v>72</v>
      </c>
      <c r="B614" s="591" t="s">
        <v>754</v>
      </c>
      <c r="C614" s="592" t="s">
        <v>587</v>
      </c>
      <c r="D614" s="592" t="s">
        <v>297</v>
      </c>
      <c r="E614" s="592" t="s">
        <v>148</v>
      </c>
      <c r="F614" s="592" t="s">
        <v>476</v>
      </c>
      <c r="G614" s="591" t="s">
        <v>2005</v>
      </c>
      <c r="H614" s="591" t="s">
        <v>2055</v>
      </c>
      <c r="I614" s="592" t="s">
        <v>332</v>
      </c>
      <c r="J614" s="593" t="s">
        <v>381</v>
      </c>
      <c r="K614" s="594">
        <v>9.3333333333333338E-2</v>
      </c>
      <c r="L614" s="592" t="s">
        <v>2051</v>
      </c>
      <c r="M614" s="595">
        <v>2021</v>
      </c>
      <c r="N614" s="596">
        <v>77</v>
      </c>
      <c r="O614" s="603">
        <v>0.12987012987012986</v>
      </c>
      <c r="P614" s="598">
        <f t="shared" si="36"/>
        <v>10</v>
      </c>
      <c r="Q614" s="596">
        <v>7</v>
      </c>
      <c r="R614" s="599">
        <f t="shared" si="37"/>
        <v>0.7</v>
      </c>
      <c r="S614" s="599">
        <f t="shared" si="38"/>
        <v>9.0909090909090912E-2</v>
      </c>
      <c r="T614" s="600">
        <f t="shared" si="39"/>
        <v>1.3914656771799627</v>
      </c>
      <c r="U614" s="601" t="s">
        <v>3030</v>
      </c>
    </row>
    <row r="615" spans="1:21" ht="12.75" x14ac:dyDescent="0.2">
      <c r="A615" s="591" t="s">
        <v>72</v>
      </c>
      <c r="B615" s="591" t="s">
        <v>754</v>
      </c>
      <c r="C615" s="592" t="s">
        <v>587</v>
      </c>
      <c r="D615" s="592" t="s">
        <v>303</v>
      </c>
      <c r="E615" s="592" t="s">
        <v>148</v>
      </c>
      <c r="F615" s="592" t="s">
        <v>476</v>
      </c>
      <c r="G615" s="591" t="s">
        <v>2006</v>
      </c>
      <c r="H615" s="591" t="s">
        <v>2055</v>
      </c>
      <c r="I615" s="592" t="s">
        <v>332</v>
      </c>
      <c r="J615" s="593" t="s">
        <v>381</v>
      </c>
      <c r="K615" s="594">
        <v>0.10526315789473684</v>
      </c>
      <c r="L615" s="592" t="s">
        <v>2051</v>
      </c>
      <c r="M615" s="595">
        <v>2021</v>
      </c>
      <c r="N615" s="596">
        <v>34</v>
      </c>
      <c r="O615" s="603">
        <v>8.8235294117647065E-2</v>
      </c>
      <c r="P615" s="598">
        <f t="shared" si="36"/>
        <v>3</v>
      </c>
      <c r="Q615" s="596">
        <v>2</v>
      </c>
      <c r="R615" s="599">
        <f t="shared" si="37"/>
        <v>0.66666666666666663</v>
      </c>
      <c r="S615" s="599">
        <f t="shared" si="38"/>
        <v>5.8823529411764705E-2</v>
      </c>
      <c r="T615" s="600">
        <f t="shared" si="39"/>
        <v>0.83823529411764719</v>
      </c>
      <c r="U615" s="601" t="s">
        <v>3030</v>
      </c>
    </row>
    <row r="616" spans="1:21" ht="12.75" x14ac:dyDescent="0.2">
      <c r="A616" s="591" t="s">
        <v>72</v>
      </c>
      <c r="B616" s="591" t="s">
        <v>754</v>
      </c>
      <c r="C616" s="592" t="s">
        <v>587</v>
      </c>
      <c r="D616" s="592" t="s">
        <v>297</v>
      </c>
      <c r="E616" s="592" t="s">
        <v>148</v>
      </c>
      <c r="F616" s="592" t="s">
        <v>476</v>
      </c>
      <c r="G616" s="591" t="s">
        <v>2006</v>
      </c>
      <c r="H616" s="591" t="s">
        <v>2055</v>
      </c>
      <c r="I616" s="592" t="s">
        <v>332</v>
      </c>
      <c r="J616" s="593" t="s">
        <v>381</v>
      </c>
      <c r="K616" s="594">
        <v>0.18055555555555555</v>
      </c>
      <c r="L616" s="592" t="s">
        <v>2051</v>
      </c>
      <c r="M616" s="595">
        <v>2021</v>
      </c>
      <c r="N616" s="596">
        <v>77</v>
      </c>
      <c r="O616" s="603">
        <v>0.19480519480519484</v>
      </c>
      <c r="P616" s="598">
        <f t="shared" si="36"/>
        <v>15</v>
      </c>
      <c r="Q616" s="596">
        <v>13</v>
      </c>
      <c r="R616" s="599">
        <f t="shared" si="37"/>
        <v>0.8666666666666667</v>
      </c>
      <c r="S616" s="599">
        <f t="shared" si="38"/>
        <v>0.16883116883116883</v>
      </c>
      <c r="T616" s="600">
        <f t="shared" si="39"/>
        <v>1.0789210789210792</v>
      </c>
      <c r="U616" s="601" t="s">
        <v>3030</v>
      </c>
    </row>
    <row r="617" spans="1:21" ht="12.75" x14ac:dyDescent="0.2">
      <c r="A617" s="591" t="s">
        <v>72</v>
      </c>
      <c r="B617" s="591" t="s">
        <v>754</v>
      </c>
      <c r="C617" s="592" t="s">
        <v>587</v>
      </c>
      <c r="D617" s="592" t="s">
        <v>305</v>
      </c>
      <c r="E617" s="592" t="s">
        <v>148</v>
      </c>
      <c r="F617" s="592" t="s">
        <v>476</v>
      </c>
      <c r="G617" s="591" t="s">
        <v>2009</v>
      </c>
      <c r="H617" s="591" t="s">
        <v>2055</v>
      </c>
      <c r="I617" s="592" t="s">
        <v>332</v>
      </c>
      <c r="J617" s="593" t="s">
        <v>381</v>
      </c>
      <c r="K617" s="594">
        <v>0.25</v>
      </c>
      <c r="L617" s="592" t="s">
        <v>2051</v>
      </c>
      <c r="M617" s="595">
        <v>2021</v>
      </c>
      <c r="N617" s="596">
        <v>21</v>
      </c>
      <c r="O617" s="603">
        <v>0.2857142857142857</v>
      </c>
      <c r="P617" s="598">
        <f t="shared" si="36"/>
        <v>6</v>
      </c>
      <c r="Q617" s="596">
        <v>6</v>
      </c>
      <c r="R617" s="599">
        <f t="shared" si="37"/>
        <v>1</v>
      </c>
      <c r="S617" s="599">
        <f t="shared" si="38"/>
        <v>0.2857142857142857</v>
      </c>
      <c r="T617" s="600">
        <f t="shared" si="39"/>
        <v>1.1428571428571428</v>
      </c>
      <c r="U617" s="601" t="s">
        <v>3030</v>
      </c>
    </row>
    <row r="618" spans="1:21" ht="12.75" x14ac:dyDescent="0.2">
      <c r="A618" s="591" t="s">
        <v>72</v>
      </c>
      <c r="B618" s="591" t="s">
        <v>754</v>
      </c>
      <c r="C618" s="592" t="s">
        <v>587</v>
      </c>
      <c r="D618" s="592" t="s">
        <v>297</v>
      </c>
      <c r="E618" s="592" t="s">
        <v>148</v>
      </c>
      <c r="F618" s="592" t="s">
        <v>476</v>
      </c>
      <c r="G618" s="591" t="s">
        <v>2027</v>
      </c>
      <c r="H618" s="591" t="s">
        <v>2055</v>
      </c>
      <c r="I618" s="592" t="s">
        <v>332</v>
      </c>
      <c r="J618" s="593" t="s">
        <v>381</v>
      </c>
      <c r="K618" s="594">
        <v>0.29032258064516131</v>
      </c>
      <c r="L618" s="592" t="s">
        <v>2051</v>
      </c>
      <c r="M618" s="595">
        <v>2021</v>
      </c>
      <c r="N618" s="596">
        <v>32</v>
      </c>
      <c r="O618" s="603">
        <v>0.3125</v>
      </c>
      <c r="P618" s="598">
        <f t="shared" si="36"/>
        <v>10</v>
      </c>
      <c r="Q618" s="596">
        <v>9</v>
      </c>
      <c r="R618" s="599">
        <f t="shared" si="37"/>
        <v>0.9</v>
      </c>
      <c r="S618" s="599">
        <f t="shared" si="38"/>
        <v>0.28125</v>
      </c>
      <c r="T618" s="600">
        <f t="shared" si="39"/>
        <v>1.0763888888888888</v>
      </c>
      <c r="U618" s="601" t="s">
        <v>3030</v>
      </c>
    </row>
    <row r="619" spans="1:21" ht="12.75" x14ac:dyDescent="0.2">
      <c r="A619" s="591" t="s">
        <v>72</v>
      </c>
      <c r="B619" s="591" t="s">
        <v>754</v>
      </c>
      <c r="C619" s="592" t="s">
        <v>587</v>
      </c>
      <c r="D619" s="592" t="s">
        <v>297</v>
      </c>
      <c r="E619" s="592" t="s">
        <v>148</v>
      </c>
      <c r="F619" s="592" t="s">
        <v>476</v>
      </c>
      <c r="G619" s="591" t="s">
        <v>2028</v>
      </c>
      <c r="H619" s="591" t="s">
        <v>2055</v>
      </c>
      <c r="I619" s="592" t="s">
        <v>332</v>
      </c>
      <c r="J619" s="593" t="s">
        <v>381</v>
      </c>
      <c r="K619" s="594">
        <v>0.29629629629629628</v>
      </c>
      <c r="L619" s="592" t="s">
        <v>2051</v>
      </c>
      <c r="M619" s="595">
        <v>2021</v>
      </c>
      <c r="N619" s="596">
        <v>24</v>
      </c>
      <c r="O619" s="603">
        <v>0.45833333333333326</v>
      </c>
      <c r="P619" s="598">
        <f t="shared" si="36"/>
        <v>11</v>
      </c>
      <c r="Q619" s="596">
        <v>8</v>
      </c>
      <c r="R619" s="599">
        <f t="shared" si="37"/>
        <v>0.72727272727272729</v>
      </c>
      <c r="S619" s="599">
        <f t="shared" si="38"/>
        <v>0.33333333333333331</v>
      </c>
      <c r="T619" s="600">
        <f t="shared" si="39"/>
        <v>1.5468749999999998</v>
      </c>
      <c r="U619" s="601" t="s">
        <v>3030</v>
      </c>
    </row>
    <row r="620" spans="1:21" ht="12.75" x14ac:dyDescent="0.2">
      <c r="A620" s="591" t="s">
        <v>72</v>
      </c>
      <c r="B620" s="591" t="s">
        <v>754</v>
      </c>
      <c r="C620" s="592" t="s">
        <v>587</v>
      </c>
      <c r="D620" s="592" t="s">
        <v>303</v>
      </c>
      <c r="E620" s="592" t="s">
        <v>148</v>
      </c>
      <c r="F620" s="592" t="s">
        <v>476</v>
      </c>
      <c r="G620" s="591" t="s">
        <v>2007</v>
      </c>
      <c r="H620" s="591" t="s">
        <v>2055</v>
      </c>
      <c r="I620" s="592" t="s">
        <v>332</v>
      </c>
      <c r="J620" s="593" t="s">
        <v>381</v>
      </c>
      <c r="K620" s="594">
        <v>0.48</v>
      </c>
      <c r="L620" s="592" t="s">
        <v>2051</v>
      </c>
      <c r="M620" s="595">
        <v>2021</v>
      </c>
      <c r="N620" s="596">
        <v>22</v>
      </c>
      <c r="O620" s="603">
        <v>0.45454545454545453</v>
      </c>
      <c r="P620" s="598">
        <f t="shared" si="36"/>
        <v>10</v>
      </c>
      <c r="Q620" s="596">
        <v>8</v>
      </c>
      <c r="R620" s="599">
        <f t="shared" si="37"/>
        <v>0.8</v>
      </c>
      <c r="S620" s="599">
        <f t="shared" si="38"/>
        <v>0.36363636363636365</v>
      </c>
      <c r="T620" s="600">
        <f t="shared" si="39"/>
        <v>0.94696969696969702</v>
      </c>
      <c r="U620" s="601" t="s">
        <v>3030</v>
      </c>
    </row>
    <row r="621" spans="1:21" ht="12.75" x14ac:dyDescent="0.2">
      <c r="A621" s="591" t="s">
        <v>72</v>
      </c>
      <c r="B621" s="591" t="s">
        <v>754</v>
      </c>
      <c r="C621" s="592" t="s">
        <v>587</v>
      </c>
      <c r="D621" s="592" t="s">
        <v>297</v>
      </c>
      <c r="E621" s="592" t="s">
        <v>148</v>
      </c>
      <c r="F621" s="592" t="s">
        <v>476</v>
      </c>
      <c r="G621" s="591" t="s">
        <v>2007</v>
      </c>
      <c r="H621" s="591" t="s">
        <v>2055</v>
      </c>
      <c r="I621" s="592" t="s">
        <v>332</v>
      </c>
      <c r="J621" s="593" t="s">
        <v>381</v>
      </c>
      <c r="K621" s="594">
        <v>0.58064516129032262</v>
      </c>
      <c r="L621" s="592" t="s">
        <v>2266</v>
      </c>
      <c r="M621" s="595">
        <v>2021</v>
      </c>
      <c r="N621" s="596">
        <v>30</v>
      </c>
      <c r="O621" s="603">
        <v>0.53333333333333333</v>
      </c>
      <c r="P621" s="598">
        <f t="shared" si="36"/>
        <v>16</v>
      </c>
      <c r="Q621" s="596">
        <v>12</v>
      </c>
      <c r="R621" s="599">
        <f t="shared" si="37"/>
        <v>0.75</v>
      </c>
      <c r="S621" s="599">
        <f t="shared" si="38"/>
        <v>0.4</v>
      </c>
      <c r="T621" s="600">
        <f t="shared" si="39"/>
        <v>0.9185185185185184</v>
      </c>
      <c r="U621" s="601" t="s">
        <v>3031</v>
      </c>
    </row>
    <row r="622" spans="1:21" ht="12.75" x14ac:dyDescent="0.2">
      <c r="A622" s="591" t="s">
        <v>72</v>
      </c>
      <c r="B622" s="591" t="s">
        <v>754</v>
      </c>
      <c r="C622" s="592" t="s">
        <v>587</v>
      </c>
      <c r="D622" s="592" t="s">
        <v>297</v>
      </c>
      <c r="E622" s="592" t="s">
        <v>148</v>
      </c>
      <c r="F622" s="592" t="s">
        <v>476</v>
      </c>
      <c r="G622" s="591" t="s">
        <v>2029</v>
      </c>
      <c r="H622" s="591" t="s">
        <v>2055</v>
      </c>
      <c r="I622" s="592" t="s">
        <v>332</v>
      </c>
      <c r="J622" s="593" t="s">
        <v>381</v>
      </c>
      <c r="K622" s="594">
        <v>0.71186440677966101</v>
      </c>
      <c r="L622" s="592" t="s">
        <v>2051</v>
      </c>
      <c r="M622" s="595">
        <v>2021</v>
      </c>
      <c r="N622" s="596">
        <v>59</v>
      </c>
      <c r="O622" s="603">
        <v>0.55932203389830504</v>
      </c>
      <c r="P622" s="598">
        <f t="shared" si="36"/>
        <v>33</v>
      </c>
      <c r="Q622" s="596">
        <v>33</v>
      </c>
      <c r="R622" s="599">
        <f t="shared" si="37"/>
        <v>1</v>
      </c>
      <c r="S622" s="599">
        <f t="shared" si="38"/>
        <v>0.55932203389830504</v>
      </c>
      <c r="T622" s="600">
        <f t="shared" si="39"/>
        <v>0.7857142857142857</v>
      </c>
      <c r="U622" s="601" t="s">
        <v>3030</v>
      </c>
    </row>
    <row r="623" spans="1:21" ht="12.75" x14ac:dyDescent="0.2">
      <c r="A623" s="591" t="s">
        <v>72</v>
      </c>
      <c r="B623" s="591" t="s">
        <v>754</v>
      </c>
      <c r="C623" s="592" t="s">
        <v>587</v>
      </c>
      <c r="D623" s="592" t="s">
        <v>297</v>
      </c>
      <c r="E623" s="592" t="s">
        <v>148</v>
      </c>
      <c r="F623" s="592" t="s">
        <v>476</v>
      </c>
      <c r="G623" s="591" t="s">
        <v>2030</v>
      </c>
      <c r="H623" s="591" t="s">
        <v>2055</v>
      </c>
      <c r="I623" s="592" t="s">
        <v>332</v>
      </c>
      <c r="J623" s="593" t="s">
        <v>381</v>
      </c>
      <c r="K623" s="594">
        <v>0.14285714285714285</v>
      </c>
      <c r="L623" s="592" t="s">
        <v>2051</v>
      </c>
      <c r="M623" s="595">
        <v>2021</v>
      </c>
      <c r="N623" s="596">
        <v>46</v>
      </c>
      <c r="O623" s="603">
        <v>0.15217391304347827</v>
      </c>
      <c r="P623" s="598">
        <f t="shared" si="36"/>
        <v>7</v>
      </c>
      <c r="Q623" s="596">
        <v>6</v>
      </c>
      <c r="R623" s="599">
        <f t="shared" si="37"/>
        <v>0.8571428571428571</v>
      </c>
      <c r="S623" s="599">
        <f t="shared" si="38"/>
        <v>0.13043478260869565</v>
      </c>
      <c r="T623" s="600">
        <f t="shared" si="39"/>
        <v>1.0652173913043479</v>
      </c>
      <c r="U623" s="601" t="s">
        <v>3030</v>
      </c>
    </row>
    <row r="624" spans="1:21" ht="12.75" x14ac:dyDescent="0.2">
      <c r="A624" s="591" t="s">
        <v>72</v>
      </c>
      <c r="B624" s="591" t="s">
        <v>754</v>
      </c>
      <c r="C624" s="592" t="s">
        <v>587</v>
      </c>
      <c r="D624" s="592" t="s">
        <v>303</v>
      </c>
      <c r="E624" s="592" t="s">
        <v>148</v>
      </c>
      <c r="F624" s="592" t="s">
        <v>476</v>
      </c>
      <c r="G624" s="591" t="s">
        <v>2008</v>
      </c>
      <c r="H624" s="591" t="s">
        <v>2055</v>
      </c>
      <c r="I624" s="592" t="s">
        <v>332</v>
      </c>
      <c r="J624" s="593" t="s">
        <v>381</v>
      </c>
      <c r="K624" s="594">
        <v>0.23076923076923078</v>
      </c>
      <c r="L624" s="592" t="s">
        <v>2051</v>
      </c>
      <c r="M624" s="595">
        <v>2021</v>
      </c>
      <c r="N624" s="596">
        <v>13</v>
      </c>
      <c r="O624" s="603">
        <v>0.23076923076923075</v>
      </c>
      <c r="P624" s="598">
        <f t="shared" si="36"/>
        <v>3</v>
      </c>
      <c r="Q624" s="596">
        <v>3</v>
      </c>
      <c r="R624" s="599">
        <f t="shared" si="37"/>
        <v>1</v>
      </c>
      <c r="S624" s="599">
        <f t="shared" si="38"/>
        <v>0.23076923076923078</v>
      </c>
      <c r="T624" s="600">
        <f t="shared" si="39"/>
        <v>0.99999999999999989</v>
      </c>
      <c r="U624" s="606" t="s">
        <v>2051</v>
      </c>
    </row>
    <row r="625" spans="1:21" ht="12.75" x14ac:dyDescent="0.2">
      <c r="A625" s="591" t="s">
        <v>72</v>
      </c>
      <c r="B625" s="591" t="s">
        <v>754</v>
      </c>
      <c r="C625" s="592" t="s">
        <v>587</v>
      </c>
      <c r="D625" s="592" t="s">
        <v>297</v>
      </c>
      <c r="E625" s="592" t="s">
        <v>148</v>
      </c>
      <c r="F625" s="592" t="s">
        <v>476</v>
      </c>
      <c r="G625" s="591" t="s">
        <v>2031</v>
      </c>
      <c r="H625" s="591" t="s">
        <v>2055</v>
      </c>
      <c r="I625" s="592" t="s">
        <v>332</v>
      </c>
      <c r="J625" s="593" t="s">
        <v>381</v>
      </c>
      <c r="K625" s="594">
        <v>0.18181818181818182</v>
      </c>
      <c r="L625" s="592" t="s">
        <v>2051</v>
      </c>
      <c r="M625" s="595">
        <v>2021</v>
      </c>
      <c r="N625" s="596">
        <v>42</v>
      </c>
      <c r="O625" s="603">
        <v>0.14285714285714285</v>
      </c>
      <c r="P625" s="598">
        <f t="shared" si="36"/>
        <v>6</v>
      </c>
      <c r="Q625" s="596">
        <v>5</v>
      </c>
      <c r="R625" s="599">
        <f t="shared" si="37"/>
        <v>0.83333333333333337</v>
      </c>
      <c r="S625" s="599">
        <f t="shared" si="38"/>
        <v>0.11904761904761904</v>
      </c>
      <c r="T625" s="600">
        <f t="shared" si="39"/>
        <v>0.7857142857142857</v>
      </c>
      <c r="U625" s="601" t="s">
        <v>3030</v>
      </c>
    </row>
    <row r="626" spans="1:21" ht="12.75" x14ac:dyDescent="0.2">
      <c r="A626" s="591" t="s">
        <v>72</v>
      </c>
      <c r="B626" s="591" t="s">
        <v>754</v>
      </c>
      <c r="C626" s="592" t="s">
        <v>588</v>
      </c>
      <c r="D626" s="592" t="s">
        <v>297</v>
      </c>
      <c r="E626" s="592" t="s">
        <v>148</v>
      </c>
      <c r="F626" s="592" t="s">
        <v>476</v>
      </c>
      <c r="G626" s="591" t="s">
        <v>2036</v>
      </c>
      <c r="H626" s="591" t="s">
        <v>2055</v>
      </c>
      <c r="I626" s="592" t="s">
        <v>332</v>
      </c>
      <c r="J626" s="593" t="s">
        <v>381</v>
      </c>
      <c r="K626" s="594">
        <v>0.11971830985915492</v>
      </c>
      <c r="L626" s="592"/>
      <c r="M626" s="595">
        <v>2021</v>
      </c>
      <c r="N626" s="596">
        <v>140</v>
      </c>
      <c r="O626" s="603">
        <v>0.12142857142857143</v>
      </c>
      <c r="P626" s="598">
        <f t="shared" si="36"/>
        <v>17</v>
      </c>
      <c r="Q626" s="596">
        <v>16</v>
      </c>
      <c r="R626" s="599">
        <f t="shared" si="37"/>
        <v>0.94117647058823528</v>
      </c>
      <c r="S626" s="599">
        <f t="shared" si="38"/>
        <v>0.11428571428571428</v>
      </c>
      <c r="T626" s="600">
        <f t="shared" si="39"/>
        <v>1.0142857142857142</v>
      </c>
      <c r="U626" s="606"/>
    </row>
    <row r="627" spans="1:21" ht="12.75" x14ac:dyDescent="0.2">
      <c r="A627" s="591" t="s">
        <v>72</v>
      </c>
      <c r="B627" s="591" t="s">
        <v>754</v>
      </c>
      <c r="C627" s="592" t="s">
        <v>588</v>
      </c>
      <c r="D627" s="592" t="s">
        <v>297</v>
      </c>
      <c r="E627" s="592" t="s">
        <v>148</v>
      </c>
      <c r="F627" s="592" t="s">
        <v>476</v>
      </c>
      <c r="G627" s="591" t="s">
        <v>2011</v>
      </c>
      <c r="H627" s="591" t="s">
        <v>2055</v>
      </c>
      <c r="I627" s="592" t="s">
        <v>332</v>
      </c>
      <c r="J627" s="593" t="s">
        <v>381</v>
      </c>
      <c r="K627" s="594">
        <v>0.23875432525951557</v>
      </c>
      <c r="L627" s="592" t="s">
        <v>2051</v>
      </c>
      <c r="M627" s="595">
        <v>2021</v>
      </c>
      <c r="N627" s="596">
        <v>287</v>
      </c>
      <c r="O627" s="603">
        <v>0.23693379790940766</v>
      </c>
      <c r="P627" s="598">
        <f t="shared" si="36"/>
        <v>68</v>
      </c>
      <c r="Q627" s="596">
        <v>57</v>
      </c>
      <c r="R627" s="599">
        <f t="shared" si="37"/>
        <v>0.83823529411764708</v>
      </c>
      <c r="S627" s="599">
        <f t="shared" si="38"/>
        <v>0.19860627177700349</v>
      </c>
      <c r="T627" s="600">
        <f t="shared" si="39"/>
        <v>0.99237489269302637</v>
      </c>
      <c r="U627" s="606"/>
    </row>
    <row r="628" spans="1:21" ht="12.75" x14ac:dyDescent="0.2">
      <c r="A628" s="591" t="s">
        <v>72</v>
      </c>
      <c r="B628" s="591" t="s">
        <v>754</v>
      </c>
      <c r="C628" s="592" t="s">
        <v>588</v>
      </c>
      <c r="D628" s="592" t="s">
        <v>297</v>
      </c>
      <c r="E628" s="592" t="s">
        <v>148</v>
      </c>
      <c r="F628" s="592" t="s">
        <v>476</v>
      </c>
      <c r="G628" s="591" t="s">
        <v>2012</v>
      </c>
      <c r="H628" s="591" t="s">
        <v>2055</v>
      </c>
      <c r="I628" s="592" t="s">
        <v>332</v>
      </c>
      <c r="J628" s="593" t="s">
        <v>381</v>
      </c>
      <c r="K628" s="594">
        <v>0.23577235772357724</v>
      </c>
      <c r="L628" s="592" t="s">
        <v>2051</v>
      </c>
      <c r="M628" s="595">
        <v>2021</v>
      </c>
      <c r="N628" s="596">
        <v>125</v>
      </c>
      <c r="O628" s="603">
        <v>0.23200000000000004</v>
      </c>
      <c r="P628" s="598">
        <f t="shared" si="36"/>
        <v>29</v>
      </c>
      <c r="Q628" s="596">
        <v>26</v>
      </c>
      <c r="R628" s="599">
        <f t="shared" si="37"/>
        <v>0.89655172413793105</v>
      </c>
      <c r="S628" s="599">
        <f t="shared" si="38"/>
        <v>0.20799999999999999</v>
      </c>
      <c r="T628" s="600">
        <f t="shared" si="39"/>
        <v>0.9840000000000001</v>
      </c>
      <c r="U628" s="606"/>
    </row>
    <row r="629" spans="1:21" ht="12.75" x14ac:dyDescent="0.2">
      <c r="A629" s="591" t="s">
        <v>72</v>
      </c>
      <c r="B629" s="591" t="s">
        <v>754</v>
      </c>
      <c r="C629" s="592" t="s">
        <v>588</v>
      </c>
      <c r="D629" s="592" t="s">
        <v>297</v>
      </c>
      <c r="E629" s="592" t="s">
        <v>148</v>
      </c>
      <c r="F629" s="592" t="s">
        <v>476</v>
      </c>
      <c r="G629" s="591" t="s">
        <v>2037</v>
      </c>
      <c r="H629" s="591" t="s">
        <v>2055</v>
      </c>
      <c r="I629" s="592" t="s">
        <v>332</v>
      </c>
      <c r="J629" s="593" t="s">
        <v>381</v>
      </c>
      <c r="K629" s="594">
        <v>0.21428571428571427</v>
      </c>
      <c r="L629" s="592" t="s">
        <v>2051</v>
      </c>
      <c r="M629" s="595">
        <v>2021</v>
      </c>
      <c r="N629" s="596">
        <v>14</v>
      </c>
      <c r="O629" s="603">
        <v>0.21428571428571427</v>
      </c>
      <c r="P629" s="598">
        <f t="shared" si="36"/>
        <v>3</v>
      </c>
      <c r="Q629" s="596">
        <v>2</v>
      </c>
      <c r="R629" s="599">
        <f t="shared" si="37"/>
        <v>0.66666666666666663</v>
      </c>
      <c r="S629" s="599">
        <f t="shared" si="38"/>
        <v>0.14285714285714285</v>
      </c>
      <c r="T629" s="600">
        <f t="shared" si="39"/>
        <v>1</v>
      </c>
      <c r="U629" s="606"/>
    </row>
    <row r="630" spans="1:21" ht="12.75" x14ac:dyDescent="0.2">
      <c r="A630" s="591" t="s">
        <v>72</v>
      </c>
      <c r="B630" s="591" t="s">
        <v>754</v>
      </c>
      <c r="C630" s="592" t="s">
        <v>588</v>
      </c>
      <c r="D630" s="592" t="s">
        <v>297</v>
      </c>
      <c r="E630" s="592" t="s">
        <v>148</v>
      </c>
      <c r="F630" s="592" t="s">
        <v>476</v>
      </c>
      <c r="G630" s="591" t="s">
        <v>2038</v>
      </c>
      <c r="H630" s="591" t="s">
        <v>2055</v>
      </c>
      <c r="I630" s="592" t="s">
        <v>332</v>
      </c>
      <c r="J630" s="593" t="s">
        <v>381</v>
      </c>
      <c r="K630" s="594">
        <v>9.6774193548387094E-2</v>
      </c>
      <c r="L630" s="592" t="s">
        <v>2051</v>
      </c>
      <c r="M630" s="595">
        <v>2021</v>
      </c>
      <c r="N630" s="596">
        <v>33</v>
      </c>
      <c r="O630" s="603">
        <v>0.12121212121212122</v>
      </c>
      <c r="P630" s="598">
        <f t="shared" si="36"/>
        <v>4</v>
      </c>
      <c r="Q630" s="596">
        <v>4</v>
      </c>
      <c r="R630" s="599">
        <f t="shared" si="37"/>
        <v>1</v>
      </c>
      <c r="S630" s="599">
        <f t="shared" si="38"/>
        <v>0.12121212121212122</v>
      </c>
      <c r="T630" s="600">
        <f t="shared" si="39"/>
        <v>1.2525252525252526</v>
      </c>
      <c r="U630" s="606"/>
    </row>
    <row r="631" spans="1:21" ht="12.75" x14ac:dyDescent="0.2">
      <c r="A631" s="591" t="s">
        <v>72</v>
      </c>
      <c r="B631" s="591" t="s">
        <v>754</v>
      </c>
      <c r="C631" s="592" t="s">
        <v>588</v>
      </c>
      <c r="D631" s="592" t="s">
        <v>297</v>
      </c>
      <c r="E631" s="592" t="s">
        <v>148</v>
      </c>
      <c r="F631" s="592" t="s">
        <v>476</v>
      </c>
      <c r="G631" s="591" t="s">
        <v>2018</v>
      </c>
      <c r="H631" s="591" t="s">
        <v>2055</v>
      </c>
      <c r="I631" s="592" t="s">
        <v>332</v>
      </c>
      <c r="J631" s="593" t="s">
        <v>381</v>
      </c>
      <c r="K631" s="594">
        <v>6.25E-2</v>
      </c>
      <c r="L631" s="592" t="s">
        <v>2051</v>
      </c>
      <c r="M631" s="595">
        <v>2021</v>
      </c>
      <c r="N631" s="596">
        <v>39</v>
      </c>
      <c r="O631" s="603">
        <v>7.6923076923076927E-2</v>
      </c>
      <c r="P631" s="598">
        <f t="shared" si="36"/>
        <v>3</v>
      </c>
      <c r="Q631" s="596">
        <v>2</v>
      </c>
      <c r="R631" s="599">
        <f t="shared" si="37"/>
        <v>0.66666666666666663</v>
      </c>
      <c r="S631" s="599">
        <f t="shared" si="38"/>
        <v>5.128205128205128E-2</v>
      </c>
      <c r="T631" s="600">
        <f t="shared" si="39"/>
        <v>1.2307692307692308</v>
      </c>
      <c r="U631" s="606"/>
    </row>
    <row r="632" spans="1:21" ht="12.75" x14ac:dyDescent="0.2">
      <c r="A632" s="591" t="s">
        <v>72</v>
      </c>
      <c r="B632" s="591" t="s">
        <v>754</v>
      </c>
      <c r="C632" s="592" t="s">
        <v>588</v>
      </c>
      <c r="D632" s="592" t="s">
        <v>297</v>
      </c>
      <c r="E632" s="592" t="s">
        <v>148</v>
      </c>
      <c r="F632" s="592" t="s">
        <v>476</v>
      </c>
      <c r="G632" s="591" t="s">
        <v>2039</v>
      </c>
      <c r="H632" s="591" t="s">
        <v>2055</v>
      </c>
      <c r="I632" s="592" t="s">
        <v>332</v>
      </c>
      <c r="J632" s="593" t="s">
        <v>381</v>
      </c>
      <c r="K632" s="594">
        <v>5.0847457627118647E-2</v>
      </c>
      <c r="L632" s="592" t="s">
        <v>2051</v>
      </c>
      <c r="M632" s="595">
        <v>2021</v>
      </c>
      <c r="N632" s="596">
        <v>53</v>
      </c>
      <c r="O632" s="603">
        <v>0.11320754716981134</v>
      </c>
      <c r="P632" s="598">
        <f t="shared" si="36"/>
        <v>6</v>
      </c>
      <c r="Q632" s="596">
        <v>4</v>
      </c>
      <c r="R632" s="599">
        <f t="shared" si="37"/>
        <v>0.66666666666666663</v>
      </c>
      <c r="S632" s="599">
        <f t="shared" si="38"/>
        <v>7.5471698113207544E-2</v>
      </c>
      <c r="T632" s="600">
        <f t="shared" si="39"/>
        <v>2.226415094339623</v>
      </c>
      <c r="U632" s="606"/>
    </row>
    <row r="633" spans="1:21" ht="12.75" x14ac:dyDescent="0.2">
      <c r="A633" s="591" t="s">
        <v>72</v>
      </c>
      <c r="B633" s="591" t="s">
        <v>754</v>
      </c>
      <c r="C633" s="592" t="s">
        <v>588</v>
      </c>
      <c r="D633" s="592" t="s">
        <v>297</v>
      </c>
      <c r="E633" s="592" t="s">
        <v>148</v>
      </c>
      <c r="F633" s="592" t="s">
        <v>476</v>
      </c>
      <c r="G633" s="591" t="s">
        <v>2021</v>
      </c>
      <c r="H633" s="591" t="s">
        <v>2055</v>
      </c>
      <c r="I633" s="592" t="s">
        <v>332</v>
      </c>
      <c r="J633" s="593" t="s">
        <v>381</v>
      </c>
      <c r="K633" s="594">
        <v>0.13235294117647059</v>
      </c>
      <c r="L633" s="592" t="s">
        <v>2051</v>
      </c>
      <c r="M633" s="595">
        <v>2021</v>
      </c>
      <c r="N633" s="596">
        <v>70</v>
      </c>
      <c r="O633" s="603">
        <v>0.12857142857142856</v>
      </c>
      <c r="P633" s="598">
        <f t="shared" si="36"/>
        <v>9</v>
      </c>
      <c r="Q633" s="596">
        <v>6</v>
      </c>
      <c r="R633" s="599">
        <f t="shared" si="37"/>
        <v>0.66666666666666663</v>
      </c>
      <c r="S633" s="599">
        <f t="shared" si="38"/>
        <v>8.5714285714285715E-2</v>
      </c>
      <c r="T633" s="600">
        <f t="shared" si="39"/>
        <v>0.97142857142857131</v>
      </c>
      <c r="U633" s="606"/>
    </row>
    <row r="634" spans="1:21" ht="12.75" x14ac:dyDescent="0.2">
      <c r="A634" s="591" t="s">
        <v>72</v>
      </c>
      <c r="B634" s="591" t="s">
        <v>754</v>
      </c>
      <c r="C634" s="592" t="s">
        <v>588</v>
      </c>
      <c r="D634" s="592" t="s">
        <v>297</v>
      </c>
      <c r="E634" s="592" t="s">
        <v>148</v>
      </c>
      <c r="F634" s="592" t="s">
        <v>476</v>
      </c>
      <c r="G634" s="591" t="s">
        <v>2040</v>
      </c>
      <c r="H634" s="591" t="s">
        <v>2055</v>
      </c>
      <c r="I634" s="592" t="s">
        <v>332</v>
      </c>
      <c r="J634" s="593" t="s">
        <v>381</v>
      </c>
      <c r="K634" s="594">
        <v>0.17721518987341772</v>
      </c>
      <c r="L634" s="592" t="s">
        <v>2051</v>
      </c>
      <c r="M634" s="595">
        <v>2021</v>
      </c>
      <c r="N634" s="596">
        <v>77</v>
      </c>
      <c r="O634" s="603">
        <v>0.16883116883116883</v>
      </c>
      <c r="P634" s="598">
        <f t="shared" si="36"/>
        <v>13</v>
      </c>
      <c r="Q634" s="596">
        <v>8</v>
      </c>
      <c r="R634" s="599">
        <f t="shared" si="37"/>
        <v>0.61538461538461542</v>
      </c>
      <c r="S634" s="599">
        <f t="shared" si="38"/>
        <v>0.1038961038961039</v>
      </c>
      <c r="T634" s="600">
        <f t="shared" si="39"/>
        <v>0.95269016697588127</v>
      </c>
      <c r="U634" s="606"/>
    </row>
    <row r="635" spans="1:21" ht="12.75" x14ac:dyDescent="0.2">
      <c r="A635" s="591" t="s">
        <v>72</v>
      </c>
      <c r="B635" s="591" t="s">
        <v>754</v>
      </c>
      <c r="C635" s="592" t="s">
        <v>588</v>
      </c>
      <c r="D635" s="592" t="s">
        <v>297</v>
      </c>
      <c r="E635" s="592" t="s">
        <v>148</v>
      </c>
      <c r="F635" s="592" t="s">
        <v>476</v>
      </c>
      <c r="G635" s="591" t="s">
        <v>2023</v>
      </c>
      <c r="H635" s="591" t="s">
        <v>2055</v>
      </c>
      <c r="I635" s="592" t="s">
        <v>332</v>
      </c>
      <c r="J635" s="593" t="s">
        <v>381</v>
      </c>
      <c r="K635" s="594">
        <v>0.70833333333333337</v>
      </c>
      <c r="L635" s="592" t="s">
        <v>2051</v>
      </c>
      <c r="M635" s="595">
        <v>2021</v>
      </c>
      <c r="N635" s="596">
        <v>24</v>
      </c>
      <c r="O635" s="603">
        <v>0.54166666666666663</v>
      </c>
      <c r="P635" s="598">
        <f t="shared" si="36"/>
        <v>13</v>
      </c>
      <c r="Q635" s="596">
        <v>11</v>
      </c>
      <c r="R635" s="599">
        <f t="shared" si="37"/>
        <v>0.84615384615384615</v>
      </c>
      <c r="S635" s="599">
        <f t="shared" si="38"/>
        <v>0.45833333333333331</v>
      </c>
      <c r="T635" s="600">
        <f t="shared" si="39"/>
        <v>0.76470588235294112</v>
      </c>
      <c r="U635" s="606"/>
    </row>
    <row r="636" spans="1:21" ht="12.75" x14ac:dyDescent="0.2">
      <c r="A636" s="591" t="s">
        <v>72</v>
      </c>
      <c r="B636" s="591" t="s">
        <v>754</v>
      </c>
      <c r="C636" s="592" t="s">
        <v>588</v>
      </c>
      <c r="D636" s="592" t="s">
        <v>297</v>
      </c>
      <c r="E636" s="592" t="s">
        <v>148</v>
      </c>
      <c r="F636" s="592" t="s">
        <v>476</v>
      </c>
      <c r="G636" s="591" t="s">
        <v>2041</v>
      </c>
      <c r="H636" s="591" t="s">
        <v>2055</v>
      </c>
      <c r="I636" s="592" t="s">
        <v>332</v>
      </c>
      <c r="J636" s="593" t="s">
        <v>381</v>
      </c>
      <c r="K636" s="594">
        <v>0.17647058823529413</v>
      </c>
      <c r="L636" s="592" t="s">
        <v>2051</v>
      </c>
      <c r="M636" s="595">
        <v>2021</v>
      </c>
      <c r="N636" s="596">
        <v>17</v>
      </c>
      <c r="O636" s="603">
        <v>0.17647058823529413</v>
      </c>
      <c r="P636" s="598">
        <f t="shared" si="36"/>
        <v>3</v>
      </c>
      <c r="Q636" s="596">
        <v>2</v>
      </c>
      <c r="R636" s="599">
        <f t="shared" si="37"/>
        <v>0.66666666666666663</v>
      </c>
      <c r="S636" s="599">
        <f t="shared" si="38"/>
        <v>0.11764705882352941</v>
      </c>
      <c r="T636" s="600">
        <f t="shared" si="39"/>
        <v>1</v>
      </c>
      <c r="U636" s="606"/>
    </row>
    <row r="637" spans="1:21" ht="12.75" x14ac:dyDescent="0.2">
      <c r="A637" s="591" t="s">
        <v>72</v>
      </c>
      <c r="B637" s="591" t="s">
        <v>754</v>
      </c>
      <c r="C637" s="592" t="s">
        <v>588</v>
      </c>
      <c r="D637" s="592" t="s">
        <v>297</v>
      </c>
      <c r="E637" s="592" t="s">
        <v>148</v>
      </c>
      <c r="F637" s="592" t="s">
        <v>476</v>
      </c>
      <c r="G637" s="591" t="s">
        <v>2042</v>
      </c>
      <c r="H637" s="591" t="s">
        <v>2055</v>
      </c>
      <c r="I637" s="592" t="s">
        <v>332</v>
      </c>
      <c r="J637" s="593" t="s">
        <v>381</v>
      </c>
      <c r="K637" s="594">
        <v>0.06</v>
      </c>
      <c r="L637" s="592" t="s">
        <v>2051</v>
      </c>
      <c r="M637" s="595">
        <v>2021</v>
      </c>
      <c r="N637" s="596">
        <v>94</v>
      </c>
      <c r="O637" s="603">
        <v>9.5744680851063843E-2</v>
      </c>
      <c r="P637" s="598">
        <f t="shared" si="36"/>
        <v>9</v>
      </c>
      <c r="Q637" s="596">
        <v>5</v>
      </c>
      <c r="R637" s="599">
        <f t="shared" si="37"/>
        <v>0.55555555555555558</v>
      </c>
      <c r="S637" s="599">
        <f t="shared" si="38"/>
        <v>5.3191489361702128E-2</v>
      </c>
      <c r="T637" s="600">
        <f t="shared" si="39"/>
        <v>1.595744680851064</v>
      </c>
      <c r="U637" s="606"/>
    </row>
    <row r="638" spans="1:21" ht="12.75" x14ac:dyDescent="0.2">
      <c r="A638" s="591" t="s">
        <v>72</v>
      </c>
      <c r="B638" s="591" t="s">
        <v>754</v>
      </c>
      <c r="C638" s="592" t="s">
        <v>588</v>
      </c>
      <c r="D638" s="592" t="s">
        <v>297</v>
      </c>
      <c r="E638" s="592" t="s">
        <v>148</v>
      </c>
      <c r="F638" s="592" t="s">
        <v>476</v>
      </c>
      <c r="G638" s="591" t="s">
        <v>2026</v>
      </c>
      <c r="H638" s="591" t="s">
        <v>2055</v>
      </c>
      <c r="I638" s="592" t="s">
        <v>332</v>
      </c>
      <c r="J638" s="593" t="s">
        <v>381</v>
      </c>
      <c r="K638" s="594">
        <v>8.3333333333333329E-2</v>
      </c>
      <c r="L638" s="592" t="s">
        <v>2051</v>
      </c>
      <c r="M638" s="595">
        <v>2021</v>
      </c>
      <c r="N638" s="596">
        <v>43</v>
      </c>
      <c r="O638" s="603">
        <v>6.9767441860465115E-2</v>
      </c>
      <c r="P638" s="598">
        <f t="shared" si="36"/>
        <v>3</v>
      </c>
      <c r="Q638" s="596">
        <v>2</v>
      </c>
      <c r="R638" s="599">
        <f t="shared" si="37"/>
        <v>0.66666666666666663</v>
      </c>
      <c r="S638" s="599">
        <f t="shared" si="38"/>
        <v>4.6511627906976744E-2</v>
      </c>
      <c r="T638" s="600">
        <f t="shared" si="39"/>
        <v>0.83720930232558144</v>
      </c>
      <c r="U638" s="606"/>
    </row>
    <row r="639" spans="1:21" ht="12.75" x14ac:dyDescent="0.2">
      <c r="A639" s="591" t="s">
        <v>72</v>
      </c>
      <c r="B639" s="591" t="s">
        <v>754</v>
      </c>
      <c r="C639" s="592" t="s">
        <v>588</v>
      </c>
      <c r="D639" s="592" t="s">
        <v>297</v>
      </c>
      <c r="E639" s="592" t="s">
        <v>148</v>
      </c>
      <c r="F639" s="592" t="s">
        <v>476</v>
      </c>
      <c r="G639" s="591" t="s">
        <v>2043</v>
      </c>
      <c r="H639" s="591" t="s">
        <v>2055</v>
      </c>
      <c r="I639" s="592" t="s">
        <v>332</v>
      </c>
      <c r="J639" s="593" t="s">
        <v>381</v>
      </c>
      <c r="K639" s="594">
        <v>4.9941927990708478E-2</v>
      </c>
      <c r="L639" s="592" t="s">
        <v>2051</v>
      </c>
      <c r="M639" s="595">
        <v>2021</v>
      </c>
      <c r="N639" s="596">
        <v>858</v>
      </c>
      <c r="O639" s="603">
        <v>9.5571095571095568E-2</v>
      </c>
      <c r="P639" s="598">
        <f t="shared" si="36"/>
        <v>82</v>
      </c>
      <c r="Q639" s="596">
        <v>58</v>
      </c>
      <c r="R639" s="599">
        <f t="shared" si="37"/>
        <v>0.70731707317073167</v>
      </c>
      <c r="S639" s="599">
        <f t="shared" si="38"/>
        <v>6.75990675990676E-2</v>
      </c>
      <c r="T639" s="600">
        <f t="shared" si="39"/>
        <v>1.9136444950398439</v>
      </c>
      <c r="U639" s="606"/>
    </row>
    <row r="640" spans="1:21" ht="12.75" x14ac:dyDescent="0.2">
      <c r="A640" s="591" t="s">
        <v>72</v>
      </c>
      <c r="B640" s="591" t="s">
        <v>754</v>
      </c>
      <c r="C640" s="592" t="s">
        <v>588</v>
      </c>
      <c r="D640" s="592" t="s">
        <v>297</v>
      </c>
      <c r="E640" s="592" t="s">
        <v>148</v>
      </c>
      <c r="F640" s="592" t="s">
        <v>476</v>
      </c>
      <c r="G640" s="591" t="s">
        <v>2009</v>
      </c>
      <c r="H640" s="591" t="s">
        <v>2055</v>
      </c>
      <c r="I640" s="592" t="s">
        <v>332</v>
      </c>
      <c r="J640" s="593" t="s">
        <v>381</v>
      </c>
      <c r="K640" s="594">
        <v>0.2</v>
      </c>
      <c r="L640" s="592" t="s">
        <v>2051</v>
      </c>
      <c r="M640" s="595">
        <v>2021</v>
      </c>
      <c r="N640" s="596">
        <v>19</v>
      </c>
      <c r="O640" s="603">
        <v>0.21052631578947367</v>
      </c>
      <c r="P640" s="598">
        <f t="shared" si="36"/>
        <v>4</v>
      </c>
      <c r="Q640" s="596">
        <v>3</v>
      </c>
      <c r="R640" s="599">
        <f t="shared" si="37"/>
        <v>0.75</v>
      </c>
      <c r="S640" s="599">
        <f t="shared" si="38"/>
        <v>0.15789473684210525</v>
      </c>
      <c r="T640" s="600">
        <f t="shared" si="39"/>
        <v>1.0526315789473684</v>
      </c>
      <c r="U640" s="606"/>
    </row>
    <row r="641" spans="1:21" ht="12.75" x14ac:dyDescent="0.2">
      <c r="A641" s="591" t="s">
        <v>72</v>
      </c>
      <c r="B641" s="591" t="s">
        <v>754</v>
      </c>
      <c r="C641" s="592" t="s">
        <v>588</v>
      </c>
      <c r="D641" s="592" t="s">
        <v>297</v>
      </c>
      <c r="E641" s="592" t="s">
        <v>148</v>
      </c>
      <c r="F641" s="592" t="s">
        <v>476</v>
      </c>
      <c r="G641" s="591" t="s">
        <v>2044</v>
      </c>
      <c r="H641" s="591" t="s">
        <v>2055</v>
      </c>
      <c r="I641" s="592" t="s">
        <v>332</v>
      </c>
      <c r="J641" s="593" t="s">
        <v>381</v>
      </c>
      <c r="K641" s="594">
        <v>6.1224489795918366E-2</v>
      </c>
      <c r="L641" s="592" t="s">
        <v>2051</v>
      </c>
      <c r="M641" s="595">
        <v>2021</v>
      </c>
      <c r="N641" s="596">
        <v>29</v>
      </c>
      <c r="O641" s="603">
        <v>0.24137931034482757</v>
      </c>
      <c r="P641" s="598">
        <f t="shared" si="36"/>
        <v>7</v>
      </c>
      <c r="Q641" s="596">
        <v>6</v>
      </c>
      <c r="R641" s="599">
        <f t="shared" si="37"/>
        <v>0.8571428571428571</v>
      </c>
      <c r="S641" s="599">
        <f t="shared" si="38"/>
        <v>0.20689655172413793</v>
      </c>
      <c r="T641" s="600">
        <f t="shared" si="39"/>
        <v>3.9425287356321839</v>
      </c>
      <c r="U641" s="606"/>
    </row>
    <row r="642" spans="1:21" ht="12.75" x14ac:dyDescent="0.2">
      <c r="A642" s="591" t="s">
        <v>72</v>
      </c>
      <c r="B642" s="591" t="s">
        <v>754</v>
      </c>
      <c r="C642" s="592" t="s">
        <v>588</v>
      </c>
      <c r="D642" s="592" t="s">
        <v>297</v>
      </c>
      <c r="E642" s="592" t="s">
        <v>148</v>
      </c>
      <c r="F642" s="592" t="s">
        <v>476</v>
      </c>
      <c r="G642" s="591" t="s">
        <v>2009</v>
      </c>
      <c r="H642" s="591" t="s">
        <v>2055</v>
      </c>
      <c r="I642" s="592" t="s">
        <v>332</v>
      </c>
      <c r="J642" s="593" t="s">
        <v>381</v>
      </c>
      <c r="K642" s="594">
        <v>0.23333333333333334</v>
      </c>
      <c r="L642" s="592" t="s">
        <v>2266</v>
      </c>
      <c r="M642" s="595">
        <v>2021</v>
      </c>
      <c r="N642" s="596">
        <v>18</v>
      </c>
      <c r="O642" s="603">
        <v>0.27777777777777779</v>
      </c>
      <c r="P642" s="598">
        <f t="shared" si="36"/>
        <v>5</v>
      </c>
      <c r="Q642" s="596">
        <v>4</v>
      </c>
      <c r="R642" s="599">
        <f t="shared" si="37"/>
        <v>0.8</v>
      </c>
      <c r="S642" s="599">
        <f t="shared" si="38"/>
        <v>0.22222222222222221</v>
      </c>
      <c r="T642" s="600">
        <f t="shared" si="39"/>
        <v>1.1904761904761905</v>
      </c>
      <c r="U642" s="606"/>
    </row>
    <row r="643" spans="1:21" ht="12.75" x14ac:dyDescent="0.2">
      <c r="A643" s="591" t="s">
        <v>72</v>
      </c>
      <c r="B643" s="591" t="s">
        <v>754</v>
      </c>
      <c r="C643" s="592" t="s">
        <v>588</v>
      </c>
      <c r="D643" s="592" t="s">
        <v>297</v>
      </c>
      <c r="E643" s="592" t="s">
        <v>148</v>
      </c>
      <c r="F643" s="592" t="s">
        <v>476</v>
      </c>
      <c r="G643" s="591" t="s">
        <v>2057</v>
      </c>
      <c r="H643" s="591" t="s">
        <v>2055</v>
      </c>
      <c r="I643" s="592" t="s">
        <v>332</v>
      </c>
      <c r="J643" s="593" t="s">
        <v>381</v>
      </c>
      <c r="K643" s="594">
        <v>0.3</v>
      </c>
      <c r="L643" s="592" t="s">
        <v>2266</v>
      </c>
      <c r="M643" s="595">
        <v>2021</v>
      </c>
      <c r="N643" s="596">
        <v>40</v>
      </c>
      <c r="O643" s="603">
        <v>0.1</v>
      </c>
      <c r="P643" s="598">
        <f t="shared" ref="P643:P706" si="40">ROUNDUP(N643*O643,0)</f>
        <v>4</v>
      </c>
      <c r="Q643" s="596">
        <v>3</v>
      </c>
      <c r="R643" s="599">
        <f t="shared" ref="R643:R706" si="41">Q643/P643</f>
        <v>0.75</v>
      </c>
      <c r="S643" s="599">
        <f t="shared" ref="S643:S706" si="42">Q643/N643</f>
        <v>7.4999999999999997E-2</v>
      </c>
      <c r="T643" s="600">
        <f t="shared" ref="T643:T706" si="43">O643/K643</f>
        <v>0.33333333333333337</v>
      </c>
      <c r="U643" s="606"/>
    </row>
    <row r="644" spans="1:21" ht="12.75" x14ac:dyDescent="0.2">
      <c r="A644" s="591" t="s">
        <v>72</v>
      </c>
      <c r="B644" s="591" t="s">
        <v>754</v>
      </c>
      <c r="C644" s="592" t="s">
        <v>588</v>
      </c>
      <c r="D644" s="592" t="s">
        <v>297</v>
      </c>
      <c r="E644" s="592" t="s">
        <v>148</v>
      </c>
      <c r="F644" s="592" t="s">
        <v>476</v>
      </c>
      <c r="G644" s="591" t="s">
        <v>2045</v>
      </c>
      <c r="H644" s="591" t="s">
        <v>2055</v>
      </c>
      <c r="I644" s="592" t="s">
        <v>332</v>
      </c>
      <c r="J644" s="593" t="s">
        <v>381</v>
      </c>
      <c r="K644" s="594">
        <v>0.72222222222222221</v>
      </c>
      <c r="L644" s="592" t="s">
        <v>2051</v>
      </c>
      <c r="M644" s="595">
        <v>2021</v>
      </c>
      <c r="N644" s="596">
        <v>18</v>
      </c>
      <c r="O644" s="603">
        <v>0.66666666666666652</v>
      </c>
      <c r="P644" s="598">
        <f t="shared" si="40"/>
        <v>12</v>
      </c>
      <c r="Q644" s="596">
        <v>9</v>
      </c>
      <c r="R644" s="599">
        <f t="shared" si="41"/>
        <v>0.75</v>
      </c>
      <c r="S644" s="599">
        <f t="shared" si="42"/>
        <v>0.5</v>
      </c>
      <c r="T644" s="600">
        <f t="shared" si="43"/>
        <v>0.92307692307692291</v>
      </c>
      <c r="U644" s="606"/>
    </row>
    <row r="645" spans="1:21" ht="12.75" x14ac:dyDescent="0.2">
      <c r="A645" s="591" t="s">
        <v>72</v>
      </c>
      <c r="B645" s="591" t="s">
        <v>754</v>
      </c>
      <c r="C645" s="592" t="s">
        <v>588</v>
      </c>
      <c r="D645" s="592" t="s">
        <v>297</v>
      </c>
      <c r="E645" s="592" t="s">
        <v>148</v>
      </c>
      <c r="F645" s="592" t="s">
        <v>476</v>
      </c>
      <c r="G645" s="591" t="s">
        <v>2046</v>
      </c>
      <c r="H645" s="591" t="s">
        <v>2055</v>
      </c>
      <c r="I645" s="592" t="s">
        <v>332</v>
      </c>
      <c r="J645" s="593" t="s">
        <v>381</v>
      </c>
      <c r="K645" s="594">
        <v>0.2</v>
      </c>
      <c r="L645" s="592" t="s">
        <v>2051</v>
      </c>
      <c r="M645" s="595">
        <v>2021</v>
      </c>
      <c r="N645" s="596">
        <v>13</v>
      </c>
      <c r="O645" s="603">
        <v>0.23076923076923075</v>
      </c>
      <c r="P645" s="598">
        <f t="shared" si="40"/>
        <v>3</v>
      </c>
      <c r="Q645" s="596">
        <v>2</v>
      </c>
      <c r="R645" s="599">
        <f t="shared" si="41"/>
        <v>0.66666666666666663</v>
      </c>
      <c r="S645" s="599">
        <f t="shared" si="42"/>
        <v>0.15384615384615385</v>
      </c>
      <c r="T645" s="600">
        <f t="shared" si="43"/>
        <v>1.1538461538461537</v>
      </c>
      <c r="U645" s="606"/>
    </row>
    <row r="646" spans="1:21" ht="12.75" x14ac:dyDescent="0.2">
      <c r="A646" s="591" t="s">
        <v>72</v>
      </c>
      <c r="B646" s="591" t="s">
        <v>754</v>
      </c>
      <c r="C646" s="592" t="s">
        <v>583</v>
      </c>
      <c r="D646" s="592" t="s">
        <v>297</v>
      </c>
      <c r="E646" s="592" t="s">
        <v>148</v>
      </c>
      <c r="F646" s="592" t="s">
        <v>476</v>
      </c>
      <c r="G646" s="591" t="s">
        <v>2012</v>
      </c>
      <c r="H646" s="591" t="s">
        <v>2055</v>
      </c>
      <c r="I646" s="592" t="s">
        <v>332</v>
      </c>
      <c r="J646" s="593" t="s">
        <v>381</v>
      </c>
      <c r="K646" s="594">
        <v>0.7142857142857143</v>
      </c>
      <c r="L646" s="592" t="s">
        <v>2051</v>
      </c>
      <c r="M646" s="595">
        <v>2021</v>
      </c>
      <c r="N646" s="596">
        <v>34</v>
      </c>
      <c r="O646" s="603">
        <v>0.55882352941176472</v>
      </c>
      <c r="P646" s="598">
        <f t="shared" si="40"/>
        <v>19</v>
      </c>
      <c r="Q646" s="596">
        <v>14</v>
      </c>
      <c r="R646" s="599">
        <f t="shared" si="41"/>
        <v>0.73684210526315785</v>
      </c>
      <c r="S646" s="599">
        <f t="shared" si="42"/>
        <v>0.41176470588235292</v>
      </c>
      <c r="T646" s="600">
        <f t="shared" si="43"/>
        <v>0.78235294117647058</v>
      </c>
      <c r="U646" s="601" t="s">
        <v>3030</v>
      </c>
    </row>
    <row r="647" spans="1:21" ht="12.75" x14ac:dyDescent="0.2">
      <c r="A647" s="591" t="s">
        <v>72</v>
      </c>
      <c r="B647" s="591" t="s">
        <v>754</v>
      </c>
      <c r="C647" s="592" t="s">
        <v>583</v>
      </c>
      <c r="D647" s="592" t="s">
        <v>297</v>
      </c>
      <c r="E647" s="592" t="s">
        <v>148</v>
      </c>
      <c r="F647" s="592" t="s">
        <v>476</v>
      </c>
      <c r="G647" s="591" t="s">
        <v>2013</v>
      </c>
      <c r="H647" s="591" t="s">
        <v>2055</v>
      </c>
      <c r="I647" s="592" t="s">
        <v>332</v>
      </c>
      <c r="J647" s="593" t="s">
        <v>381</v>
      </c>
      <c r="K647" s="594">
        <v>0.70967741935483875</v>
      </c>
      <c r="L647" s="592" t="s">
        <v>2051</v>
      </c>
      <c r="M647" s="595">
        <v>2021</v>
      </c>
      <c r="N647" s="596">
        <v>31</v>
      </c>
      <c r="O647" s="603">
        <v>0.5161290322580645</v>
      </c>
      <c r="P647" s="598">
        <f t="shared" si="40"/>
        <v>16</v>
      </c>
      <c r="Q647" s="596">
        <v>12</v>
      </c>
      <c r="R647" s="599">
        <f t="shared" si="41"/>
        <v>0.75</v>
      </c>
      <c r="S647" s="599">
        <f t="shared" si="42"/>
        <v>0.38709677419354838</v>
      </c>
      <c r="T647" s="600">
        <f t="shared" si="43"/>
        <v>0.72727272727272718</v>
      </c>
      <c r="U647" s="601" t="s">
        <v>3030</v>
      </c>
    </row>
    <row r="648" spans="1:21" ht="12.75" x14ac:dyDescent="0.2">
      <c r="A648" s="591" t="s">
        <v>72</v>
      </c>
      <c r="B648" s="591" t="s">
        <v>754</v>
      </c>
      <c r="C648" s="592" t="s">
        <v>583</v>
      </c>
      <c r="D648" s="592" t="s">
        <v>297</v>
      </c>
      <c r="E648" s="592" t="s">
        <v>148</v>
      </c>
      <c r="F648" s="592" t="s">
        <v>476</v>
      </c>
      <c r="G648" s="591" t="s">
        <v>2049</v>
      </c>
      <c r="H648" s="591" t="s">
        <v>2055</v>
      </c>
      <c r="I648" s="592" t="s">
        <v>332</v>
      </c>
      <c r="J648" s="593" t="s">
        <v>381</v>
      </c>
      <c r="K648" s="594">
        <v>0.70370370370370372</v>
      </c>
      <c r="L648" s="592" t="s">
        <v>2051</v>
      </c>
      <c r="M648" s="595">
        <v>2021</v>
      </c>
      <c r="N648" s="596">
        <v>28</v>
      </c>
      <c r="O648" s="603">
        <v>0.5357142857142857</v>
      </c>
      <c r="P648" s="598">
        <f t="shared" si="40"/>
        <v>15</v>
      </c>
      <c r="Q648" s="596">
        <v>10</v>
      </c>
      <c r="R648" s="599">
        <f t="shared" si="41"/>
        <v>0.66666666666666663</v>
      </c>
      <c r="S648" s="599">
        <f t="shared" si="42"/>
        <v>0.35714285714285715</v>
      </c>
      <c r="T648" s="600">
        <f t="shared" si="43"/>
        <v>0.76127819548872178</v>
      </c>
      <c r="U648" s="601" t="s">
        <v>3030</v>
      </c>
    </row>
    <row r="649" spans="1:21" ht="12.75" x14ac:dyDescent="0.2">
      <c r="A649" s="591" t="s">
        <v>72</v>
      </c>
      <c r="B649" s="591" t="s">
        <v>754</v>
      </c>
      <c r="C649" s="592" t="s">
        <v>583</v>
      </c>
      <c r="D649" s="592" t="s">
        <v>297</v>
      </c>
      <c r="E649" s="592" t="s">
        <v>148</v>
      </c>
      <c r="F649" s="592" t="s">
        <v>476</v>
      </c>
      <c r="G649" s="591" t="s">
        <v>2007</v>
      </c>
      <c r="H649" s="591" t="s">
        <v>2055</v>
      </c>
      <c r="I649" s="592" t="s">
        <v>332</v>
      </c>
      <c r="J649" s="593" t="s">
        <v>381</v>
      </c>
      <c r="K649" s="594">
        <v>0.75</v>
      </c>
      <c r="L649" s="592" t="s">
        <v>2051</v>
      </c>
      <c r="M649" s="595">
        <v>2021</v>
      </c>
      <c r="N649" s="596">
        <v>64</v>
      </c>
      <c r="O649" s="603">
        <v>0.609375</v>
      </c>
      <c r="P649" s="598">
        <f t="shared" si="40"/>
        <v>39</v>
      </c>
      <c r="Q649" s="596">
        <v>35</v>
      </c>
      <c r="R649" s="599">
        <f t="shared" si="41"/>
        <v>0.89743589743589747</v>
      </c>
      <c r="S649" s="599">
        <f t="shared" si="42"/>
        <v>0.546875</v>
      </c>
      <c r="T649" s="600">
        <f t="shared" si="43"/>
        <v>0.8125</v>
      </c>
      <c r="U649" s="601" t="s">
        <v>3031</v>
      </c>
    </row>
    <row r="650" spans="1:21" ht="12.75" x14ac:dyDescent="0.2">
      <c r="A650" s="591" t="s">
        <v>72</v>
      </c>
      <c r="B650" s="591" t="s">
        <v>754</v>
      </c>
      <c r="C650" s="592" t="s">
        <v>583</v>
      </c>
      <c r="D650" s="592" t="s">
        <v>297</v>
      </c>
      <c r="E650" s="592" t="s">
        <v>148</v>
      </c>
      <c r="F650" s="592" t="s">
        <v>476</v>
      </c>
      <c r="G650" s="591" t="s">
        <v>2028</v>
      </c>
      <c r="H650" s="591" t="s">
        <v>2055</v>
      </c>
      <c r="I650" s="592" t="s">
        <v>332</v>
      </c>
      <c r="J650" s="593" t="s">
        <v>381</v>
      </c>
      <c r="K650" s="594">
        <v>0.703125</v>
      </c>
      <c r="L650" s="592" t="s">
        <v>2266</v>
      </c>
      <c r="M650" s="595">
        <v>2021</v>
      </c>
      <c r="N650" s="596">
        <v>11</v>
      </c>
      <c r="O650" s="603">
        <v>0.54545454545454541</v>
      </c>
      <c r="P650" s="598">
        <f t="shared" si="40"/>
        <v>6</v>
      </c>
      <c r="Q650" s="596">
        <v>6</v>
      </c>
      <c r="R650" s="599">
        <f t="shared" si="41"/>
        <v>1</v>
      </c>
      <c r="S650" s="599">
        <f t="shared" si="42"/>
        <v>0.54545454545454541</v>
      </c>
      <c r="T650" s="600">
        <f t="shared" si="43"/>
        <v>0.77575757575757565</v>
      </c>
      <c r="U650" s="601" t="s">
        <v>3030</v>
      </c>
    </row>
    <row r="651" spans="1:21" ht="12.75" x14ac:dyDescent="0.2">
      <c r="A651" s="591" t="s">
        <v>72</v>
      </c>
      <c r="B651" s="591" t="s">
        <v>754</v>
      </c>
      <c r="C651" s="592" t="s">
        <v>583</v>
      </c>
      <c r="D651" s="592" t="s">
        <v>297</v>
      </c>
      <c r="E651" s="592" t="s">
        <v>148</v>
      </c>
      <c r="F651" s="592" t="s">
        <v>476</v>
      </c>
      <c r="G651" s="591" t="s">
        <v>2058</v>
      </c>
      <c r="H651" s="591" t="s">
        <v>2055</v>
      </c>
      <c r="I651" s="592" t="s">
        <v>332</v>
      </c>
      <c r="J651" s="593" t="s">
        <v>381</v>
      </c>
      <c r="K651" s="594">
        <v>0.70370370370370372</v>
      </c>
      <c r="L651" s="592" t="s">
        <v>2266</v>
      </c>
      <c r="M651" s="595">
        <v>2021</v>
      </c>
      <c r="N651" s="596">
        <v>27</v>
      </c>
      <c r="O651" s="603">
        <v>0.51851851851851849</v>
      </c>
      <c r="P651" s="598">
        <f t="shared" si="40"/>
        <v>14</v>
      </c>
      <c r="Q651" s="596">
        <v>13</v>
      </c>
      <c r="R651" s="599">
        <f t="shared" si="41"/>
        <v>0.9285714285714286</v>
      </c>
      <c r="S651" s="599">
        <f t="shared" si="42"/>
        <v>0.48148148148148145</v>
      </c>
      <c r="T651" s="600">
        <f t="shared" si="43"/>
        <v>0.73684210526315785</v>
      </c>
      <c r="U651" s="601" t="s">
        <v>3031</v>
      </c>
    </row>
    <row r="652" spans="1:21" ht="12.75" x14ac:dyDescent="0.2">
      <c r="A652" s="591" t="s">
        <v>72</v>
      </c>
      <c r="B652" s="591" t="s">
        <v>754</v>
      </c>
      <c r="C652" s="592" t="s">
        <v>587</v>
      </c>
      <c r="D652" s="592" t="s">
        <v>297</v>
      </c>
      <c r="E652" s="592" t="s">
        <v>148</v>
      </c>
      <c r="F652" s="592" t="s">
        <v>476</v>
      </c>
      <c r="G652" s="591" t="s">
        <v>2010</v>
      </c>
      <c r="H652" s="591" t="s">
        <v>483</v>
      </c>
      <c r="I652" s="592" t="s">
        <v>332</v>
      </c>
      <c r="J652" s="593" t="s">
        <v>381</v>
      </c>
      <c r="K652" s="594">
        <v>0.17647058823529413</v>
      </c>
      <c r="L652" s="592" t="s">
        <v>2051</v>
      </c>
      <c r="M652" s="595">
        <v>2021</v>
      </c>
      <c r="N652" s="596">
        <v>63</v>
      </c>
      <c r="O652" s="603">
        <v>0.17460317460317459</v>
      </c>
      <c r="P652" s="598">
        <f t="shared" si="40"/>
        <v>11</v>
      </c>
      <c r="Q652" s="596">
        <v>7</v>
      </c>
      <c r="R652" s="599">
        <f t="shared" si="41"/>
        <v>0.63636363636363635</v>
      </c>
      <c r="S652" s="599">
        <f t="shared" si="42"/>
        <v>0.1111111111111111</v>
      </c>
      <c r="T652" s="600">
        <f t="shared" si="43"/>
        <v>0.98941798941798931</v>
      </c>
      <c r="U652" s="601" t="s">
        <v>3030</v>
      </c>
    </row>
    <row r="653" spans="1:21" ht="12.75" x14ac:dyDescent="0.2">
      <c r="A653" s="591" t="s">
        <v>72</v>
      </c>
      <c r="B653" s="591" t="s">
        <v>754</v>
      </c>
      <c r="C653" s="592" t="s">
        <v>587</v>
      </c>
      <c r="D653" s="592" t="s">
        <v>297</v>
      </c>
      <c r="E653" s="592" t="s">
        <v>148</v>
      </c>
      <c r="F653" s="592" t="s">
        <v>476</v>
      </c>
      <c r="G653" s="591" t="s">
        <v>2011</v>
      </c>
      <c r="H653" s="591" t="s">
        <v>483</v>
      </c>
      <c r="I653" s="592" t="s">
        <v>332</v>
      </c>
      <c r="J653" s="593" t="s">
        <v>381</v>
      </c>
      <c r="K653" s="594">
        <v>0.2638888888888889</v>
      </c>
      <c r="L653" s="592" t="s">
        <v>2051</v>
      </c>
      <c r="M653" s="595">
        <v>2021</v>
      </c>
      <c r="N653" s="596">
        <v>72</v>
      </c>
      <c r="O653" s="603">
        <v>0.2638888888888889</v>
      </c>
      <c r="P653" s="598">
        <f t="shared" si="40"/>
        <v>19</v>
      </c>
      <c r="Q653" s="596">
        <v>19</v>
      </c>
      <c r="R653" s="599">
        <f t="shared" si="41"/>
        <v>1</v>
      </c>
      <c r="S653" s="599">
        <f t="shared" si="42"/>
        <v>0.2638888888888889</v>
      </c>
      <c r="T653" s="600">
        <f t="shared" si="43"/>
        <v>1</v>
      </c>
      <c r="U653" s="606" t="s">
        <v>2051</v>
      </c>
    </row>
    <row r="654" spans="1:21" ht="12.75" x14ac:dyDescent="0.2">
      <c r="A654" s="591" t="s">
        <v>72</v>
      </c>
      <c r="B654" s="591" t="s">
        <v>754</v>
      </c>
      <c r="C654" s="592" t="s">
        <v>587</v>
      </c>
      <c r="D654" s="592" t="s">
        <v>297</v>
      </c>
      <c r="E654" s="592" t="s">
        <v>148</v>
      </c>
      <c r="F654" s="592" t="s">
        <v>476</v>
      </c>
      <c r="G654" s="591" t="s">
        <v>2012</v>
      </c>
      <c r="H654" s="591" t="s">
        <v>483</v>
      </c>
      <c r="I654" s="592" t="s">
        <v>332</v>
      </c>
      <c r="J654" s="593" t="s">
        <v>381</v>
      </c>
      <c r="K654" s="594">
        <v>0.47872340425531917</v>
      </c>
      <c r="L654" s="592" t="s">
        <v>2051</v>
      </c>
      <c r="M654" s="595">
        <v>2021</v>
      </c>
      <c r="N654" s="596">
        <v>92</v>
      </c>
      <c r="O654" s="603">
        <v>0.41304347826086951</v>
      </c>
      <c r="P654" s="598">
        <f t="shared" si="40"/>
        <v>38</v>
      </c>
      <c r="Q654" s="596">
        <v>31</v>
      </c>
      <c r="R654" s="599">
        <f t="shared" si="41"/>
        <v>0.81578947368421051</v>
      </c>
      <c r="S654" s="599">
        <f t="shared" si="42"/>
        <v>0.33695652173913043</v>
      </c>
      <c r="T654" s="600">
        <f t="shared" si="43"/>
        <v>0.86280193236714964</v>
      </c>
      <c r="U654" s="601" t="s">
        <v>3030</v>
      </c>
    </row>
    <row r="655" spans="1:21" ht="12.75" x14ac:dyDescent="0.2">
      <c r="A655" s="591" t="s">
        <v>72</v>
      </c>
      <c r="B655" s="591" t="s">
        <v>754</v>
      </c>
      <c r="C655" s="592" t="s">
        <v>587</v>
      </c>
      <c r="D655" s="592" t="s">
        <v>297</v>
      </c>
      <c r="E655" s="592" t="s">
        <v>148</v>
      </c>
      <c r="F655" s="592" t="s">
        <v>476</v>
      </c>
      <c r="G655" s="591" t="s">
        <v>2013</v>
      </c>
      <c r="H655" s="591" t="s">
        <v>483</v>
      </c>
      <c r="I655" s="592" t="s">
        <v>332</v>
      </c>
      <c r="J655" s="593" t="s">
        <v>381</v>
      </c>
      <c r="K655" s="594">
        <v>0.7142857142857143</v>
      </c>
      <c r="L655" s="592" t="s">
        <v>2051</v>
      </c>
      <c r="M655" s="595">
        <v>2021</v>
      </c>
      <c r="N655" s="596">
        <v>12</v>
      </c>
      <c r="O655" s="603">
        <v>0.5</v>
      </c>
      <c r="P655" s="598">
        <f t="shared" si="40"/>
        <v>6</v>
      </c>
      <c r="Q655" s="596">
        <v>4</v>
      </c>
      <c r="R655" s="599">
        <f t="shared" si="41"/>
        <v>0.66666666666666663</v>
      </c>
      <c r="S655" s="599">
        <f t="shared" si="42"/>
        <v>0.33333333333333331</v>
      </c>
      <c r="T655" s="600">
        <f t="shared" si="43"/>
        <v>0.7</v>
      </c>
      <c r="U655" s="601" t="s">
        <v>3030</v>
      </c>
    </row>
    <row r="656" spans="1:21" ht="12.75" x14ac:dyDescent="0.2">
      <c r="A656" s="591" t="s">
        <v>72</v>
      </c>
      <c r="B656" s="591" t="s">
        <v>754</v>
      </c>
      <c r="C656" s="592" t="s">
        <v>587</v>
      </c>
      <c r="D656" s="592" t="s">
        <v>297</v>
      </c>
      <c r="E656" s="592" t="s">
        <v>148</v>
      </c>
      <c r="F656" s="592" t="s">
        <v>476</v>
      </c>
      <c r="G656" s="591" t="s">
        <v>2014</v>
      </c>
      <c r="H656" s="591" t="s">
        <v>483</v>
      </c>
      <c r="I656" s="592" t="s">
        <v>332</v>
      </c>
      <c r="J656" s="593" t="s">
        <v>381</v>
      </c>
      <c r="K656" s="594">
        <v>4.926423544465771E-2</v>
      </c>
      <c r="L656" s="592" t="s">
        <v>2051</v>
      </c>
      <c r="M656" s="595">
        <v>2021</v>
      </c>
      <c r="N656" s="596">
        <v>1340</v>
      </c>
      <c r="O656" s="603">
        <v>7.6119402985074622E-2</v>
      </c>
      <c r="P656" s="598">
        <f t="shared" si="40"/>
        <v>102</v>
      </c>
      <c r="Q656" s="596">
        <v>88</v>
      </c>
      <c r="R656" s="599">
        <f t="shared" si="41"/>
        <v>0.86274509803921573</v>
      </c>
      <c r="S656" s="599">
        <f t="shared" si="42"/>
        <v>6.5671641791044774E-2</v>
      </c>
      <c r="T656" s="600">
        <f t="shared" si="43"/>
        <v>1.5451250242295018</v>
      </c>
      <c r="U656" s="601" t="s">
        <v>3030</v>
      </c>
    </row>
    <row r="657" spans="1:21" ht="12.75" x14ac:dyDescent="0.2">
      <c r="A657" s="591" t="s">
        <v>72</v>
      </c>
      <c r="B657" s="591" t="s">
        <v>754</v>
      </c>
      <c r="C657" s="592" t="s">
        <v>587</v>
      </c>
      <c r="D657" s="592" t="s">
        <v>297</v>
      </c>
      <c r="E657" s="592" t="s">
        <v>148</v>
      </c>
      <c r="F657" s="592" t="s">
        <v>476</v>
      </c>
      <c r="G657" s="591" t="s">
        <v>2015</v>
      </c>
      <c r="H657" s="591" t="s">
        <v>483</v>
      </c>
      <c r="I657" s="592" t="s">
        <v>332</v>
      </c>
      <c r="J657" s="593" t="s">
        <v>381</v>
      </c>
      <c r="K657" s="594">
        <v>0.35714285714285715</v>
      </c>
      <c r="L657" s="592" t="s">
        <v>2051</v>
      </c>
      <c r="M657" s="595">
        <v>2021</v>
      </c>
      <c r="N657" s="596">
        <v>17</v>
      </c>
      <c r="O657" s="603">
        <v>0.35294117647058826</v>
      </c>
      <c r="P657" s="598">
        <f t="shared" si="40"/>
        <v>6</v>
      </c>
      <c r="Q657" s="596">
        <v>6</v>
      </c>
      <c r="R657" s="599">
        <f t="shared" si="41"/>
        <v>1</v>
      </c>
      <c r="S657" s="599">
        <f t="shared" si="42"/>
        <v>0.35294117647058826</v>
      </c>
      <c r="T657" s="600">
        <f t="shared" si="43"/>
        <v>0.9882352941176471</v>
      </c>
      <c r="U657" s="601" t="s">
        <v>3030</v>
      </c>
    </row>
    <row r="658" spans="1:21" ht="12.75" x14ac:dyDescent="0.2">
      <c r="A658" s="591" t="s">
        <v>72</v>
      </c>
      <c r="B658" s="591" t="s">
        <v>754</v>
      </c>
      <c r="C658" s="592" t="s">
        <v>587</v>
      </c>
      <c r="D658" s="592" t="s">
        <v>297</v>
      </c>
      <c r="E658" s="592" t="s">
        <v>148</v>
      </c>
      <c r="F658" s="592" t="s">
        <v>476</v>
      </c>
      <c r="G658" s="591" t="s">
        <v>2016</v>
      </c>
      <c r="H658" s="591" t="s">
        <v>483</v>
      </c>
      <c r="I658" s="592" t="s">
        <v>332</v>
      </c>
      <c r="J658" s="593" t="s">
        <v>381</v>
      </c>
      <c r="K658" s="594">
        <v>0.11494252873563218</v>
      </c>
      <c r="L658" s="592" t="s">
        <v>2051</v>
      </c>
      <c r="M658" s="595">
        <v>2021</v>
      </c>
      <c r="N658" s="596">
        <v>87</v>
      </c>
      <c r="O658" s="603">
        <v>0.11494252873563218</v>
      </c>
      <c r="P658" s="598">
        <f t="shared" si="40"/>
        <v>10</v>
      </c>
      <c r="Q658" s="596">
        <v>10</v>
      </c>
      <c r="R658" s="599">
        <f t="shared" si="41"/>
        <v>1</v>
      </c>
      <c r="S658" s="599">
        <f t="shared" si="42"/>
        <v>0.11494252873563218</v>
      </c>
      <c r="T658" s="600">
        <f t="shared" si="43"/>
        <v>1</v>
      </c>
      <c r="U658" s="606" t="s">
        <v>2051</v>
      </c>
    </row>
    <row r="659" spans="1:21" ht="12.75" x14ac:dyDescent="0.2">
      <c r="A659" s="591" t="s">
        <v>72</v>
      </c>
      <c r="B659" s="591" t="s">
        <v>754</v>
      </c>
      <c r="C659" s="592" t="s">
        <v>587</v>
      </c>
      <c r="D659" s="592" t="s">
        <v>297</v>
      </c>
      <c r="E659" s="592" t="s">
        <v>148</v>
      </c>
      <c r="F659" s="592" t="s">
        <v>476</v>
      </c>
      <c r="G659" s="591" t="s">
        <v>2017</v>
      </c>
      <c r="H659" s="591" t="s">
        <v>483</v>
      </c>
      <c r="I659" s="592" t="s">
        <v>332</v>
      </c>
      <c r="J659" s="593" t="s">
        <v>381</v>
      </c>
      <c r="K659" s="594">
        <v>7.9646017699115043E-2</v>
      </c>
      <c r="L659" s="592" t="s">
        <v>2051</v>
      </c>
      <c r="M659" s="595">
        <v>2021</v>
      </c>
      <c r="N659" s="596">
        <v>112</v>
      </c>
      <c r="O659" s="603">
        <v>0.11607142857142858</v>
      </c>
      <c r="P659" s="598">
        <f t="shared" si="40"/>
        <v>13</v>
      </c>
      <c r="Q659" s="596">
        <v>12</v>
      </c>
      <c r="R659" s="599">
        <f t="shared" si="41"/>
        <v>0.92307692307692313</v>
      </c>
      <c r="S659" s="599">
        <f t="shared" si="42"/>
        <v>0.10714285714285714</v>
      </c>
      <c r="T659" s="600">
        <f t="shared" si="43"/>
        <v>1.45734126984127</v>
      </c>
      <c r="U659" s="601" t="s">
        <v>3030</v>
      </c>
    </row>
    <row r="660" spans="1:21" ht="12.75" x14ac:dyDescent="0.2">
      <c r="A660" s="591" t="s">
        <v>72</v>
      </c>
      <c r="B660" s="591" t="s">
        <v>754</v>
      </c>
      <c r="C660" s="592" t="s">
        <v>587</v>
      </c>
      <c r="D660" s="592" t="s">
        <v>297</v>
      </c>
      <c r="E660" s="592" t="s">
        <v>148</v>
      </c>
      <c r="F660" s="592" t="s">
        <v>476</v>
      </c>
      <c r="G660" s="591" t="s">
        <v>2018</v>
      </c>
      <c r="H660" s="591" t="s">
        <v>483</v>
      </c>
      <c r="I660" s="592" t="s">
        <v>332</v>
      </c>
      <c r="J660" s="593" t="s">
        <v>381</v>
      </c>
      <c r="K660" s="594">
        <v>0.14569536423841059</v>
      </c>
      <c r="L660" s="592" t="s">
        <v>2051</v>
      </c>
      <c r="M660" s="595">
        <v>2021</v>
      </c>
      <c r="N660" s="596">
        <v>146</v>
      </c>
      <c r="O660" s="603">
        <v>0.15068493150684931</v>
      </c>
      <c r="P660" s="598">
        <f t="shared" si="40"/>
        <v>22</v>
      </c>
      <c r="Q660" s="596">
        <v>17</v>
      </c>
      <c r="R660" s="599">
        <f t="shared" si="41"/>
        <v>0.77272727272727271</v>
      </c>
      <c r="S660" s="599">
        <f t="shared" si="42"/>
        <v>0.11643835616438356</v>
      </c>
      <c r="T660" s="600">
        <f t="shared" si="43"/>
        <v>1.0342465753424657</v>
      </c>
      <c r="U660" s="601" t="s">
        <v>3030</v>
      </c>
    </row>
    <row r="661" spans="1:21" ht="12.75" x14ac:dyDescent="0.2">
      <c r="A661" s="591" t="s">
        <v>72</v>
      </c>
      <c r="B661" s="591" t="s">
        <v>754</v>
      </c>
      <c r="C661" s="592" t="s">
        <v>587</v>
      </c>
      <c r="D661" s="592" t="s">
        <v>297</v>
      </c>
      <c r="E661" s="592" t="s">
        <v>148</v>
      </c>
      <c r="F661" s="592" t="s">
        <v>476</v>
      </c>
      <c r="G661" s="591" t="s">
        <v>2019</v>
      </c>
      <c r="H661" s="591" t="s">
        <v>483</v>
      </c>
      <c r="I661" s="592" t="s">
        <v>332</v>
      </c>
      <c r="J661" s="593" t="s">
        <v>381</v>
      </c>
      <c r="K661" s="594">
        <v>0.33333333333333331</v>
      </c>
      <c r="L661" s="592" t="s">
        <v>2051</v>
      </c>
      <c r="M661" s="595">
        <v>2021</v>
      </c>
      <c r="N661" s="596">
        <v>21</v>
      </c>
      <c r="O661" s="603">
        <v>0.2857142857142857</v>
      </c>
      <c r="P661" s="598">
        <f t="shared" si="40"/>
        <v>6</v>
      </c>
      <c r="Q661" s="596">
        <v>4</v>
      </c>
      <c r="R661" s="599">
        <f t="shared" si="41"/>
        <v>0.66666666666666663</v>
      </c>
      <c r="S661" s="599">
        <f t="shared" si="42"/>
        <v>0.19047619047619047</v>
      </c>
      <c r="T661" s="600">
        <f t="shared" si="43"/>
        <v>0.8571428571428571</v>
      </c>
      <c r="U661" s="601" t="s">
        <v>3030</v>
      </c>
    </row>
    <row r="662" spans="1:21" ht="12.75" x14ac:dyDescent="0.2">
      <c r="A662" s="591" t="s">
        <v>72</v>
      </c>
      <c r="B662" s="591" t="s">
        <v>754</v>
      </c>
      <c r="C662" s="592" t="s">
        <v>587</v>
      </c>
      <c r="D662" s="592" t="s">
        <v>297</v>
      </c>
      <c r="E662" s="592" t="s">
        <v>148</v>
      </c>
      <c r="F662" s="592" t="s">
        <v>476</v>
      </c>
      <c r="G662" s="591" t="s">
        <v>2020</v>
      </c>
      <c r="H662" s="591" t="s">
        <v>483</v>
      </c>
      <c r="I662" s="592" t="s">
        <v>332</v>
      </c>
      <c r="J662" s="593" t="s">
        <v>381</v>
      </c>
      <c r="K662" s="594">
        <v>0.23809523809523808</v>
      </c>
      <c r="L662" s="592" t="s">
        <v>2051</v>
      </c>
      <c r="M662" s="595">
        <v>2021</v>
      </c>
      <c r="N662" s="596">
        <v>18</v>
      </c>
      <c r="O662" s="603">
        <v>0.22222222222222221</v>
      </c>
      <c r="P662" s="598">
        <f t="shared" si="40"/>
        <v>4</v>
      </c>
      <c r="Q662" s="596">
        <v>3</v>
      </c>
      <c r="R662" s="599">
        <f t="shared" si="41"/>
        <v>0.75</v>
      </c>
      <c r="S662" s="599">
        <f t="shared" si="42"/>
        <v>0.16666666666666666</v>
      </c>
      <c r="T662" s="600">
        <f t="shared" si="43"/>
        <v>0.93333333333333335</v>
      </c>
      <c r="U662" s="601" t="s">
        <v>3030</v>
      </c>
    </row>
    <row r="663" spans="1:21" ht="12.75" x14ac:dyDescent="0.2">
      <c r="A663" s="591" t="s">
        <v>72</v>
      </c>
      <c r="B663" s="591" t="s">
        <v>754</v>
      </c>
      <c r="C663" s="592" t="s">
        <v>587</v>
      </c>
      <c r="D663" s="592" t="s">
        <v>297</v>
      </c>
      <c r="E663" s="592" t="s">
        <v>148</v>
      </c>
      <c r="F663" s="592" t="s">
        <v>476</v>
      </c>
      <c r="G663" s="591" t="s">
        <v>2021</v>
      </c>
      <c r="H663" s="591" t="s">
        <v>483</v>
      </c>
      <c r="I663" s="592" t="s">
        <v>332</v>
      </c>
      <c r="J663" s="593" t="s">
        <v>381</v>
      </c>
      <c r="K663" s="594">
        <v>0.11702127659574468</v>
      </c>
      <c r="L663" s="592" t="s">
        <v>2051</v>
      </c>
      <c r="M663" s="595">
        <v>2021</v>
      </c>
      <c r="N663" s="596">
        <v>94</v>
      </c>
      <c r="O663" s="603">
        <v>0.11702127659574468</v>
      </c>
      <c r="P663" s="598">
        <f t="shared" si="40"/>
        <v>11</v>
      </c>
      <c r="Q663" s="596">
        <v>10</v>
      </c>
      <c r="R663" s="599">
        <f t="shared" si="41"/>
        <v>0.90909090909090906</v>
      </c>
      <c r="S663" s="599">
        <f t="shared" si="42"/>
        <v>0.10638297872340426</v>
      </c>
      <c r="T663" s="600">
        <f t="shared" si="43"/>
        <v>1</v>
      </c>
      <c r="U663" s="606" t="s">
        <v>2051</v>
      </c>
    </row>
    <row r="664" spans="1:21" ht="12.75" x14ac:dyDescent="0.2">
      <c r="A664" s="591" t="s">
        <v>72</v>
      </c>
      <c r="B664" s="591" t="s">
        <v>754</v>
      </c>
      <c r="C664" s="591" t="s">
        <v>587</v>
      </c>
      <c r="D664" s="591" t="s">
        <v>303</v>
      </c>
      <c r="E664" s="591" t="s">
        <v>148</v>
      </c>
      <c r="F664" s="592" t="s">
        <v>476</v>
      </c>
      <c r="G664" s="591" t="s">
        <v>2002</v>
      </c>
      <c r="H664" s="591" t="s">
        <v>483</v>
      </c>
      <c r="I664" s="592" t="s">
        <v>332</v>
      </c>
      <c r="J664" s="593" t="s">
        <v>381</v>
      </c>
      <c r="K664" s="594">
        <v>0.375</v>
      </c>
      <c r="L664" s="591" t="s">
        <v>2051</v>
      </c>
      <c r="M664" s="595">
        <v>2021</v>
      </c>
      <c r="N664" s="596">
        <v>11</v>
      </c>
      <c r="O664" s="603">
        <v>0.27272727272727271</v>
      </c>
      <c r="P664" s="598">
        <f t="shared" si="40"/>
        <v>3</v>
      </c>
      <c r="Q664" s="596">
        <v>2</v>
      </c>
      <c r="R664" s="599">
        <f t="shared" si="41"/>
        <v>0.66666666666666663</v>
      </c>
      <c r="S664" s="599">
        <f t="shared" si="42"/>
        <v>0.18181818181818182</v>
      </c>
      <c r="T664" s="600">
        <f t="shared" si="43"/>
        <v>0.72727272727272718</v>
      </c>
      <c r="U664" s="601" t="s">
        <v>3030</v>
      </c>
    </row>
    <row r="665" spans="1:21" ht="12.75" x14ac:dyDescent="0.2">
      <c r="A665" s="591" t="s">
        <v>72</v>
      </c>
      <c r="B665" s="591" t="s">
        <v>754</v>
      </c>
      <c r="C665" s="592" t="s">
        <v>587</v>
      </c>
      <c r="D665" s="592" t="s">
        <v>297</v>
      </c>
      <c r="E665" s="592" t="s">
        <v>148</v>
      </c>
      <c r="F665" s="592" t="s">
        <v>476</v>
      </c>
      <c r="G665" s="591" t="s">
        <v>2022</v>
      </c>
      <c r="H665" s="591" t="s">
        <v>483</v>
      </c>
      <c r="I665" s="592" t="s">
        <v>332</v>
      </c>
      <c r="J665" s="593" t="s">
        <v>381</v>
      </c>
      <c r="K665" s="594">
        <v>0.23232323232323232</v>
      </c>
      <c r="L665" s="592" t="s">
        <v>2051</v>
      </c>
      <c r="M665" s="595">
        <v>2021</v>
      </c>
      <c r="N665" s="596">
        <v>99</v>
      </c>
      <c r="O665" s="603">
        <v>0.20202020202020202</v>
      </c>
      <c r="P665" s="598">
        <f t="shared" si="40"/>
        <v>20</v>
      </c>
      <c r="Q665" s="596">
        <v>14</v>
      </c>
      <c r="R665" s="599">
        <f t="shared" si="41"/>
        <v>0.7</v>
      </c>
      <c r="S665" s="599">
        <f t="shared" si="42"/>
        <v>0.14141414141414141</v>
      </c>
      <c r="T665" s="600">
        <f t="shared" si="43"/>
        <v>0.86956521739130432</v>
      </c>
      <c r="U665" s="601" t="s">
        <v>3030</v>
      </c>
    </row>
    <row r="666" spans="1:21" ht="12.75" x14ac:dyDescent="0.2">
      <c r="A666" s="591" t="s">
        <v>72</v>
      </c>
      <c r="B666" s="591" t="s">
        <v>754</v>
      </c>
      <c r="C666" s="592" t="s">
        <v>587</v>
      </c>
      <c r="D666" s="592" t="s">
        <v>297</v>
      </c>
      <c r="E666" s="592" t="s">
        <v>148</v>
      </c>
      <c r="F666" s="592" t="s">
        <v>476</v>
      </c>
      <c r="G666" s="591" t="s">
        <v>2023</v>
      </c>
      <c r="H666" s="591" t="s">
        <v>483</v>
      </c>
      <c r="I666" s="592" t="s">
        <v>332</v>
      </c>
      <c r="J666" s="593" t="s">
        <v>381</v>
      </c>
      <c r="K666" s="594">
        <v>0.51315789473684215</v>
      </c>
      <c r="L666" s="592" t="s">
        <v>2051</v>
      </c>
      <c r="M666" s="595">
        <v>2021</v>
      </c>
      <c r="N666" s="596">
        <v>79</v>
      </c>
      <c r="O666" s="603">
        <v>0.46835443037974683</v>
      </c>
      <c r="P666" s="598">
        <f t="shared" si="40"/>
        <v>37</v>
      </c>
      <c r="Q666" s="596">
        <v>34</v>
      </c>
      <c r="R666" s="599">
        <f t="shared" si="41"/>
        <v>0.91891891891891897</v>
      </c>
      <c r="S666" s="599">
        <f t="shared" si="42"/>
        <v>0.43037974683544306</v>
      </c>
      <c r="T666" s="600">
        <f t="shared" si="43"/>
        <v>0.91269068484258353</v>
      </c>
      <c r="U666" s="601" t="s">
        <v>3030</v>
      </c>
    </row>
    <row r="667" spans="1:21" ht="12.75" x14ac:dyDescent="0.2">
      <c r="A667" s="591" t="s">
        <v>72</v>
      </c>
      <c r="B667" s="591" t="s">
        <v>754</v>
      </c>
      <c r="C667" s="592" t="s">
        <v>587</v>
      </c>
      <c r="D667" s="592" t="s">
        <v>297</v>
      </c>
      <c r="E667" s="592" t="s">
        <v>148</v>
      </c>
      <c r="F667" s="592" t="s">
        <v>476</v>
      </c>
      <c r="G667" s="591" t="s">
        <v>2024</v>
      </c>
      <c r="H667" s="591" t="s">
        <v>483</v>
      </c>
      <c r="I667" s="592" t="s">
        <v>332</v>
      </c>
      <c r="J667" s="593" t="s">
        <v>381</v>
      </c>
      <c r="K667" s="594">
        <v>4.9323017408123788E-2</v>
      </c>
      <c r="L667" s="592" t="s">
        <v>2051</v>
      </c>
      <c r="M667" s="595">
        <v>2021</v>
      </c>
      <c r="N667" s="596">
        <v>2128</v>
      </c>
      <c r="O667" s="603">
        <v>7.6597744360902262E-2</v>
      </c>
      <c r="P667" s="598">
        <f t="shared" si="40"/>
        <v>163</v>
      </c>
      <c r="Q667" s="596">
        <v>125</v>
      </c>
      <c r="R667" s="599">
        <f t="shared" si="41"/>
        <v>0.76687116564417179</v>
      </c>
      <c r="S667" s="599">
        <f t="shared" si="42"/>
        <v>5.8740601503759399E-2</v>
      </c>
      <c r="T667" s="600">
        <f t="shared" si="43"/>
        <v>1.552981719003391</v>
      </c>
      <c r="U667" s="601" t="s">
        <v>3030</v>
      </c>
    </row>
    <row r="668" spans="1:21" ht="12.75" x14ac:dyDescent="0.2">
      <c r="A668" s="591" t="s">
        <v>72</v>
      </c>
      <c r="B668" s="591" t="s">
        <v>754</v>
      </c>
      <c r="C668" s="591" t="s">
        <v>587</v>
      </c>
      <c r="D668" s="591" t="s">
        <v>303</v>
      </c>
      <c r="E668" s="591" t="s">
        <v>148</v>
      </c>
      <c r="F668" s="592" t="s">
        <v>476</v>
      </c>
      <c r="G668" s="591" t="s">
        <v>2004</v>
      </c>
      <c r="H668" s="591" t="s">
        <v>483</v>
      </c>
      <c r="I668" s="592" t="s">
        <v>332</v>
      </c>
      <c r="J668" s="593" t="s">
        <v>381</v>
      </c>
      <c r="K668" s="594">
        <v>5.5813953488372092E-2</v>
      </c>
      <c r="L668" s="591" t="s">
        <v>2051</v>
      </c>
      <c r="M668" s="595">
        <v>2021</v>
      </c>
      <c r="N668" s="596">
        <v>446</v>
      </c>
      <c r="O668" s="603">
        <v>0.10089686098654709</v>
      </c>
      <c r="P668" s="598">
        <f t="shared" si="40"/>
        <v>45</v>
      </c>
      <c r="Q668" s="596">
        <v>31</v>
      </c>
      <c r="R668" s="599">
        <f t="shared" si="41"/>
        <v>0.68888888888888888</v>
      </c>
      <c r="S668" s="599">
        <f t="shared" si="42"/>
        <v>6.9506726457399109E-2</v>
      </c>
      <c r="T668" s="600">
        <f t="shared" si="43"/>
        <v>1.8077354260089686</v>
      </c>
      <c r="U668" s="601" t="s">
        <v>3030</v>
      </c>
    </row>
    <row r="669" spans="1:21" ht="12.75" x14ac:dyDescent="0.2">
      <c r="A669" s="591" t="s">
        <v>72</v>
      </c>
      <c r="B669" s="591" t="s">
        <v>754</v>
      </c>
      <c r="C669" s="592" t="s">
        <v>587</v>
      </c>
      <c r="D669" s="592" t="s">
        <v>297</v>
      </c>
      <c r="E669" s="592" t="s">
        <v>148</v>
      </c>
      <c r="F669" s="592" t="s">
        <v>476</v>
      </c>
      <c r="G669" s="591" t="s">
        <v>2025</v>
      </c>
      <c r="H669" s="591" t="s">
        <v>483</v>
      </c>
      <c r="I669" s="592" t="s">
        <v>332</v>
      </c>
      <c r="J669" s="593" t="s">
        <v>381</v>
      </c>
      <c r="K669" s="594">
        <v>9.2307692307692313E-2</v>
      </c>
      <c r="L669" s="592" t="s">
        <v>2051</v>
      </c>
      <c r="M669" s="595">
        <v>2021</v>
      </c>
      <c r="N669" s="596">
        <v>58</v>
      </c>
      <c r="O669" s="603">
        <v>0.13793103448275862</v>
      </c>
      <c r="P669" s="598">
        <f t="shared" si="40"/>
        <v>8</v>
      </c>
      <c r="Q669" s="596">
        <v>8</v>
      </c>
      <c r="R669" s="599">
        <f t="shared" si="41"/>
        <v>1</v>
      </c>
      <c r="S669" s="599">
        <f t="shared" si="42"/>
        <v>0.13793103448275862</v>
      </c>
      <c r="T669" s="600">
        <f t="shared" si="43"/>
        <v>1.4942528735632183</v>
      </c>
      <c r="U669" s="601" t="s">
        <v>3030</v>
      </c>
    </row>
    <row r="670" spans="1:21" ht="12.75" x14ac:dyDescent="0.2">
      <c r="A670" s="591" t="s">
        <v>72</v>
      </c>
      <c r="B670" s="591" t="s">
        <v>754</v>
      </c>
      <c r="C670" s="592" t="s">
        <v>587</v>
      </c>
      <c r="D670" s="592" t="s">
        <v>297</v>
      </c>
      <c r="E670" s="592" t="s">
        <v>148</v>
      </c>
      <c r="F670" s="592" t="s">
        <v>476</v>
      </c>
      <c r="G670" s="591" t="s">
        <v>2026</v>
      </c>
      <c r="H670" s="591" t="s">
        <v>483</v>
      </c>
      <c r="I670" s="592" t="s">
        <v>332</v>
      </c>
      <c r="J670" s="593" t="s">
        <v>381</v>
      </c>
      <c r="K670" s="594">
        <v>0.15384615384615385</v>
      </c>
      <c r="L670" s="592" t="s">
        <v>2051</v>
      </c>
      <c r="M670" s="595">
        <v>2021</v>
      </c>
      <c r="N670" s="596">
        <v>27</v>
      </c>
      <c r="O670" s="603">
        <v>0.22222222222222221</v>
      </c>
      <c r="P670" s="598">
        <f t="shared" si="40"/>
        <v>6</v>
      </c>
      <c r="Q670" s="596">
        <v>5</v>
      </c>
      <c r="R670" s="599">
        <f t="shared" si="41"/>
        <v>0.83333333333333337</v>
      </c>
      <c r="S670" s="599">
        <f t="shared" si="42"/>
        <v>0.18518518518518517</v>
      </c>
      <c r="T670" s="600">
        <f t="shared" si="43"/>
        <v>1.4444444444444442</v>
      </c>
      <c r="U670" s="601" t="s">
        <v>3030</v>
      </c>
    </row>
    <row r="671" spans="1:21" ht="12.75" x14ac:dyDescent="0.2">
      <c r="A671" s="591" t="s">
        <v>72</v>
      </c>
      <c r="B671" s="591" t="s">
        <v>754</v>
      </c>
      <c r="C671" s="592" t="s">
        <v>587</v>
      </c>
      <c r="D671" s="592" t="s">
        <v>303</v>
      </c>
      <c r="E671" s="592" t="s">
        <v>148</v>
      </c>
      <c r="F671" s="592" t="s">
        <v>476</v>
      </c>
      <c r="G671" s="591" t="s">
        <v>2005</v>
      </c>
      <c r="H671" s="591" t="s">
        <v>483</v>
      </c>
      <c r="I671" s="592" t="s">
        <v>332</v>
      </c>
      <c r="J671" s="593" t="s">
        <v>381</v>
      </c>
      <c r="K671" s="594">
        <v>6.5217391304347824E-2</v>
      </c>
      <c r="L671" s="592" t="s">
        <v>2051</v>
      </c>
      <c r="M671" s="595">
        <v>2021</v>
      </c>
      <c r="N671" s="596">
        <v>45</v>
      </c>
      <c r="O671" s="603">
        <v>0.1111111111111111</v>
      </c>
      <c r="P671" s="598">
        <f t="shared" si="40"/>
        <v>5</v>
      </c>
      <c r="Q671" s="596">
        <v>3</v>
      </c>
      <c r="R671" s="599">
        <f t="shared" si="41"/>
        <v>0.6</v>
      </c>
      <c r="S671" s="599">
        <f t="shared" si="42"/>
        <v>6.6666666666666666E-2</v>
      </c>
      <c r="T671" s="600">
        <f t="shared" si="43"/>
        <v>1.7037037037037037</v>
      </c>
      <c r="U671" s="601" t="s">
        <v>3030</v>
      </c>
    </row>
    <row r="672" spans="1:21" ht="12.75" x14ac:dyDescent="0.2">
      <c r="A672" s="591" t="s">
        <v>72</v>
      </c>
      <c r="B672" s="591" t="s">
        <v>754</v>
      </c>
      <c r="C672" s="592" t="s">
        <v>587</v>
      </c>
      <c r="D672" s="592" t="s">
        <v>297</v>
      </c>
      <c r="E672" s="592" t="s">
        <v>148</v>
      </c>
      <c r="F672" s="592" t="s">
        <v>476</v>
      </c>
      <c r="G672" s="591" t="s">
        <v>2005</v>
      </c>
      <c r="H672" s="591" t="s">
        <v>483</v>
      </c>
      <c r="I672" s="592" t="s">
        <v>332</v>
      </c>
      <c r="J672" s="593" t="s">
        <v>381</v>
      </c>
      <c r="K672" s="594">
        <v>9.3333333333333338E-2</v>
      </c>
      <c r="L672" s="592" t="s">
        <v>2051</v>
      </c>
      <c r="M672" s="595">
        <v>2021</v>
      </c>
      <c r="N672" s="596">
        <v>77</v>
      </c>
      <c r="O672" s="603">
        <v>0.12987012987012986</v>
      </c>
      <c r="P672" s="598">
        <f t="shared" si="40"/>
        <v>10</v>
      </c>
      <c r="Q672" s="596">
        <v>7</v>
      </c>
      <c r="R672" s="599">
        <f t="shared" si="41"/>
        <v>0.7</v>
      </c>
      <c r="S672" s="599">
        <f t="shared" si="42"/>
        <v>9.0909090909090912E-2</v>
      </c>
      <c r="T672" s="600">
        <f t="shared" si="43"/>
        <v>1.3914656771799627</v>
      </c>
      <c r="U672" s="601" t="s">
        <v>3030</v>
      </c>
    </row>
    <row r="673" spans="1:21" ht="12.75" x14ac:dyDescent="0.2">
      <c r="A673" s="591" t="s">
        <v>72</v>
      </c>
      <c r="B673" s="591" t="s">
        <v>754</v>
      </c>
      <c r="C673" s="592" t="s">
        <v>587</v>
      </c>
      <c r="D673" s="592" t="s">
        <v>303</v>
      </c>
      <c r="E673" s="592" t="s">
        <v>148</v>
      </c>
      <c r="F673" s="592" t="s">
        <v>476</v>
      </c>
      <c r="G673" s="591" t="s">
        <v>2006</v>
      </c>
      <c r="H673" s="591" t="s">
        <v>483</v>
      </c>
      <c r="I673" s="592" t="s">
        <v>332</v>
      </c>
      <c r="J673" s="593" t="s">
        <v>381</v>
      </c>
      <c r="K673" s="594">
        <v>0.10526315789473684</v>
      </c>
      <c r="L673" s="592" t="s">
        <v>2051</v>
      </c>
      <c r="M673" s="595">
        <v>2021</v>
      </c>
      <c r="N673" s="596">
        <v>34</v>
      </c>
      <c r="O673" s="603">
        <v>8.8235294117647065E-2</v>
      </c>
      <c r="P673" s="598">
        <f t="shared" si="40"/>
        <v>3</v>
      </c>
      <c r="Q673" s="596">
        <v>2</v>
      </c>
      <c r="R673" s="599">
        <f t="shared" si="41"/>
        <v>0.66666666666666663</v>
      </c>
      <c r="S673" s="599">
        <f t="shared" si="42"/>
        <v>5.8823529411764705E-2</v>
      </c>
      <c r="T673" s="600">
        <f t="shared" si="43"/>
        <v>0.83823529411764719</v>
      </c>
      <c r="U673" s="601" t="s">
        <v>3030</v>
      </c>
    </row>
    <row r="674" spans="1:21" ht="12.75" x14ac:dyDescent="0.2">
      <c r="A674" s="591" t="s">
        <v>72</v>
      </c>
      <c r="B674" s="591" t="s">
        <v>754</v>
      </c>
      <c r="C674" s="592" t="s">
        <v>587</v>
      </c>
      <c r="D674" s="592" t="s">
        <v>297</v>
      </c>
      <c r="E674" s="592" t="s">
        <v>148</v>
      </c>
      <c r="F674" s="592" t="s">
        <v>476</v>
      </c>
      <c r="G674" s="591" t="s">
        <v>2006</v>
      </c>
      <c r="H674" s="591" t="s">
        <v>483</v>
      </c>
      <c r="I674" s="592" t="s">
        <v>332</v>
      </c>
      <c r="J674" s="593" t="s">
        <v>381</v>
      </c>
      <c r="K674" s="594">
        <v>0.18055555555555555</v>
      </c>
      <c r="L674" s="592" t="s">
        <v>2051</v>
      </c>
      <c r="M674" s="595">
        <v>2021</v>
      </c>
      <c r="N674" s="596">
        <v>77</v>
      </c>
      <c r="O674" s="603">
        <v>0.19480519480519484</v>
      </c>
      <c r="P674" s="598">
        <f t="shared" si="40"/>
        <v>15</v>
      </c>
      <c r="Q674" s="596">
        <v>13</v>
      </c>
      <c r="R674" s="599">
        <f t="shared" si="41"/>
        <v>0.8666666666666667</v>
      </c>
      <c r="S674" s="599">
        <f t="shared" si="42"/>
        <v>0.16883116883116883</v>
      </c>
      <c r="T674" s="600">
        <f t="shared" si="43"/>
        <v>1.0789210789210792</v>
      </c>
      <c r="U674" s="601" t="s">
        <v>3030</v>
      </c>
    </row>
    <row r="675" spans="1:21" ht="12.75" x14ac:dyDescent="0.2">
      <c r="A675" s="591" t="s">
        <v>72</v>
      </c>
      <c r="B675" s="591" t="s">
        <v>754</v>
      </c>
      <c r="C675" s="592" t="s">
        <v>587</v>
      </c>
      <c r="D675" s="592" t="s">
        <v>305</v>
      </c>
      <c r="E675" s="592" t="s">
        <v>148</v>
      </c>
      <c r="F675" s="592" t="s">
        <v>476</v>
      </c>
      <c r="G675" s="591" t="s">
        <v>2009</v>
      </c>
      <c r="H675" s="591" t="s">
        <v>483</v>
      </c>
      <c r="I675" s="592" t="s">
        <v>332</v>
      </c>
      <c r="J675" s="593" t="s">
        <v>381</v>
      </c>
      <c r="K675" s="594">
        <v>0.25</v>
      </c>
      <c r="L675" s="592" t="s">
        <v>2051</v>
      </c>
      <c r="M675" s="595">
        <v>2021</v>
      </c>
      <c r="N675" s="596">
        <v>21</v>
      </c>
      <c r="O675" s="603">
        <v>0.2857142857142857</v>
      </c>
      <c r="P675" s="598">
        <f t="shared" si="40"/>
        <v>6</v>
      </c>
      <c r="Q675" s="596">
        <v>6</v>
      </c>
      <c r="R675" s="599">
        <f t="shared" si="41"/>
        <v>1</v>
      </c>
      <c r="S675" s="599">
        <f t="shared" si="42"/>
        <v>0.2857142857142857</v>
      </c>
      <c r="T675" s="600">
        <f t="shared" si="43"/>
        <v>1.1428571428571428</v>
      </c>
      <c r="U675" s="601" t="s">
        <v>3030</v>
      </c>
    </row>
    <row r="676" spans="1:21" ht="12.75" x14ac:dyDescent="0.2">
      <c r="A676" s="591" t="s">
        <v>72</v>
      </c>
      <c r="B676" s="591" t="s">
        <v>754</v>
      </c>
      <c r="C676" s="592" t="s">
        <v>587</v>
      </c>
      <c r="D676" s="592" t="s">
        <v>297</v>
      </c>
      <c r="E676" s="592" t="s">
        <v>148</v>
      </c>
      <c r="F676" s="592" t="s">
        <v>476</v>
      </c>
      <c r="G676" s="591" t="s">
        <v>2027</v>
      </c>
      <c r="H676" s="591" t="s">
        <v>483</v>
      </c>
      <c r="I676" s="592" t="s">
        <v>332</v>
      </c>
      <c r="J676" s="593" t="s">
        <v>381</v>
      </c>
      <c r="K676" s="594">
        <v>0.29032258064516131</v>
      </c>
      <c r="L676" s="592" t="s">
        <v>2051</v>
      </c>
      <c r="M676" s="595">
        <v>2021</v>
      </c>
      <c r="N676" s="596">
        <v>32</v>
      </c>
      <c r="O676" s="603">
        <v>0.3125</v>
      </c>
      <c r="P676" s="598">
        <f t="shared" si="40"/>
        <v>10</v>
      </c>
      <c r="Q676" s="596">
        <v>9</v>
      </c>
      <c r="R676" s="599">
        <f t="shared" si="41"/>
        <v>0.9</v>
      </c>
      <c r="S676" s="599">
        <f t="shared" si="42"/>
        <v>0.28125</v>
      </c>
      <c r="T676" s="600">
        <f t="shared" si="43"/>
        <v>1.0763888888888888</v>
      </c>
      <c r="U676" s="601" t="s">
        <v>3030</v>
      </c>
    </row>
    <row r="677" spans="1:21" ht="12.75" x14ac:dyDescent="0.2">
      <c r="A677" s="591" t="s">
        <v>72</v>
      </c>
      <c r="B677" s="591" t="s">
        <v>754</v>
      </c>
      <c r="C677" s="592" t="s">
        <v>587</v>
      </c>
      <c r="D677" s="592" t="s">
        <v>297</v>
      </c>
      <c r="E677" s="592" t="s">
        <v>148</v>
      </c>
      <c r="F677" s="592" t="s">
        <v>476</v>
      </c>
      <c r="G677" s="591" t="s">
        <v>2028</v>
      </c>
      <c r="H677" s="591" t="s">
        <v>483</v>
      </c>
      <c r="I677" s="592" t="s">
        <v>332</v>
      </c>
      <c r="J677" s="593" t="s">
        <v>381</v>
      </c>
      <c r="K677" s="594">
        <v>0.29629629629629628</v>
      </c>
      <c r="L677" s="592" t="s">
        <v>2051</v>
      </c>
      <c r="M677" s="595">
        <v>2021</v>
      </c>
      <c r="N677" s="596">
        <v>24</v>
      </c>
      <c r="O677" s="603">
        <v>0.45833333333333326</v>
      </c>
      <c r="P677" s="598">
        <f t="shared" si="40"/>
        <v>11</v>
      </c>
      <c r="Q677" s="596">
        <v>8</v>
      </c>
      <c r="R677" s="599">
        <f t="shared" si="41"/>
        <v>0.72727272727272729</v>
      </c>
      <c r="S677" s="599">
        <f t="shared" si="42"/>
        <v>0.33333333333333331</v>
      </c>
      <c r="T677" s="600">
        <f t="shared" si="43"/>
        <v>1.5468749999999998</v>
      </c>
      <c r="U677" s="601" t="s">
        <v>3030</v>
      </c>
    </row>
    <row r="678" spans="1:21" ht="12.75" x14ac:dyDescent="0.2">
      <c r="A678" s="591" t="s">
        <v>72</v>
      </c>
      <c r="B678" s="591" t="s">
        <v>754</v>
      </c>
      <c r="C678" s="592" t="s">
        <v>587</v>
      </c>
      <c r="D678" s="592" t="s">
        <v>303</v>
      </c>
      <c r="E678" s="592" t="s">
        <v>148</v>
      </c>
      <c r="F678" s="592" t="s">
        <v>476</v>
      </c>
      <c r="G678" s="591" t="s">
        <v>2007</v>
      </c>
      <c r="H678" s="591" t="s">
        <v>483</v>
      </c>
      <c r="I678" s="592" t="s">
        <v>332</v>
      </c>
      <c r="J678" s="593" t="s">
        <v>381</v>
      </c>
      <c r="K678" s="594">
        <v>0.48</v>
      </c>
      <c r="L678" s="592" t="s">
        <v>2051</v>
      </c>
      <c r="M678" s="595">
        <v>2021</v>
      </c>
      <c r="N678" s="596">
        <v>22</v>
      </c>
      <c r="O678" s="603">
        <v>0.45454545454545453</v>
      </c>
      <c r="P678" s="598">
        <f t="shared" si="40"/>
        <v>10</v>
      </c>
      <c r="Q678" s="596">
        <v>8</v>
      </c>
      <c r="R678" s="599">
        <f t="shared" si="41"/>
        <v>0.8</v>
      </c>
      <c r="S678" s="599">
        <f t="shared" si="42"/>
        <v>0.36363636363636365</v>
      </c>
      <c r="T678" s="600">
        <f t="shared" si="43"/>
        <v>0.94696969696969702</v>
      </c>
      <c r="U678" s="601" t="s">
        <v>3030</v>
      </c>
    </row>
    <row r="679" spans="1:21" ht="12.75" x14ac:dyDescent="0.2">
      <c r="A679" s="591" t="s">
        <v>72</v>
      </c>
      <c r="B679" s="591" t="s">
        <v>754</v>
      </c>
      <c r="C679" s="592" t="s">
        <v>587</v>
      </c>
      <c r="D679" s="592" t="s">
        <v>297</v>
      </c>
      <c r="E679" s="592" t="s">
        <v>148</v>
      </c>
      <c r="F679" s="592" t="s">
        <v>476</v>
      </c>
      <c r="G679" s="591" t="s">
        <v>2007</v>
      </c>
      <c r="H679" s="591" t="s">
        <v>483</v>
      </c>
      <c r="I679" s="592" t="s">
        <v>332</v>
      </c>
      <c r="J679" s="593" t="s">
        <v>381</v>
      </c>
      <c r="K679" s="594">
        <v>0.58064516129032262</v>
      </c>
      <c r="L679" s="592" t="s">
        <v>2266</v>
      </c>
      <c r="M679" s="595">
        <v>2021</v>
      </c>
      <c r="N679" s="596">
        <v>30</v>
      </c>
      <c r="O679" s="603">
        <v>0.53333333333333333</v>
      </c>
      <c r="P679" s="598">
        <f t="shared" si="40"/>
        <v>16</v>
      </c>
      <c r="Q679" s="596">
        <v>12</v>
      </c>
      <c r="R679" s="599">
        <f t="shared" si="41"/>
        <v>0.75</v>
      </c>
      <c r="S679" s="599">
        <f t="shared" si="42"/>
        <v>0.4</v>
      </c>
      <c r="T679" s="600">
        <f t="shared" si="43"/>
        <v>0.9185185185185184</v>
      </c>
      <c r="U679" s="601" t="s">
        <v>3031</v>
      </c>
    </row>
    <row r="680" spans="1:21" ht="12.75" x14ac:dyDescent="0.2">
      <c r="A680" s="591" t="s">
        <v>72</v>
      </c>
      <c r="B680" s="591" t="s">
        <v>754</v>
      </c>
      <c r="C680" s="592" t="s">
        <v>587</v>
      </c>
      <c r="D680" s="592" t="s">
        <v>297</v>
      </c>
      <c r="E680" s="592" t="s">
        <v>148</v>
      </c>
      <c r="F680" s="592" t="s">
        <v>476</v>
      </c>
      <c r="G680" s="591" t="s">
        <v>2029</v>
      </c>
      <c r="H680" s="591" t="s">
        <v>483</v>
      </c>
      <c r="I680" s="592" t="s">
        <v>332</v>
      </c>
      <c r="J680" s="593" t="s">
        <v>381</v>
      </c>
      <c r="K680" s="594">
        <v>0.71186440677966101</v>
      </c>
      <c r="L680" s="592" t="s">
        <v>2051</v>
      </c>
      <c r="M680" s="595">
        <v>2021</v>
      </c>
      <c r="N680" s="596">
        <v>59</v>
      </c>
      <c r="O680" s="603">
        <v>0.55932203389830504</v>
      </c>
      <c r="P680" s="598">
        <f t="shared" si="40"/>
        <v>33</v>
      </c>
      <c r="Q680" s="596">
        <v>33</v>
      </c>
      <c r="R680" s="599">
        <f t="shared" si="41"/>
        <v>1</v>
      </c>
      <c r="S680" s="599">
        <f t="shared" si="42"/>
        <v>0.55932203389830504</v>
      </c>
      <c r="T680" s="600">
        <f t="shared" si="43"/>
        <v>0.7857142857142857</v>
      </c>
      <c r="U680" s="601" t="s">
        <v>3030</v>
      </c>
    </row>
    <row r="681" spans="1:21" ht="12.75" x14ac:dyDescent="0.2">
      <c r="A681" s="591" t="s">
        <v>72</v>
      </c>
      <c r="B681" s="591" t="s">
        <v>754</v>
      </c>
      <c r="C681" s="592" t="s">
        <v>587</v>
      </c>
      <c r="D681" s="592" t="s">
        <v>297</v>
      </c>
      <c r="E681" s="592" t="s">
        <v>148</v>
      </c>
      <c r="F681" s="592" t="s">
        <v>476</v>
      </c>
      <c r="G681" s="591" t="s">
        <v>2030</v>
      </c>
      <c r="H681" s="591" t="s">
        <v>483</v>
      </c>
      <c r="I681" s="592" t="s">
        <v>332</v>
      </c>
      <c r="J681" s="593" t="s">
        <v>381</v>
      </c>
      <c r="K681" s="594">
        <v>0.14285714285714285</v>
      </c>
      <c r="L681" s="592" t="s">
        <v>2051</v>
      </c>
      <c r="M681" s="595">
        <v>2021</v>
      </c>
      <c r="N681" s="596">
        <v>46</v>
      </c>
      <c r="O681" s="603">
        <v>0.15217391304347827</v>
      </c>
      <c r="P681" s="598">
        <f t="shared" si="40"/>
        <v>7</v>
      </c>
      <c r="Q681" s="596">
        <v>6</v>
      </c>
      <c r="R681" s="599">
        <f t="shared" si="41"/>
        <v>0.8571428571428571</v>
      </c>
      <c r="S681" s="599">
        <f t="shared" si="42"/>
        <v>0.13043478260869565</v>
      </c>
      <c r="T681" s="600">
        <f t="shared" si="43"/>
        <v>1.0652173913043479</v>
      </c>
      <c r="U681" s="601" t="s">
        <v>3030</v>
      </c>
    </row>
    <row r="682" spans="1:21" ht="12.75" x14ac:dyDescent="0.2">
      <c r="A682" s="591" t="s">
        <v>72</v>
      </c>
      <c r="B682" s="591" t="s">
        <v>754</v>
      </c>
      <c r="C682" s="592" t="s">
        <v>587</v>
      </c>
      <c r="D682" s="592" t="s">
        <v>303</v>
      </c>
      <c r="E682" s="592" t="s">
        <v>148</v>
      </c>
      <c r="F682" s="592" t="s">
        <v>476</v>
      </c>
      <c r="G682" s="591" t="s">
        <v>2008</v>
      </c>
      <c r="H682" s="591" t="s">
        <v>483</v>
      </c>
      <c r="I682" s="592" t="s">
        <v>332</v>
      </c>
      <c r="J682" s="593" t="s">
        <v>381</v>
      </c>
      <c r="K682" s="594">
        <v>0.23076923076923078</v>
      </c>
      <c r="L682" s="592" t="s">
        <v>2051</v>
      </c>
      <c r="M682" s="595">
        <v>2021</v>
      </c>
      <c r="N682" s="596">
        <v>13</v>
      </c>
      <c r="O682" s="603">
        <v>0.23076923076923075</v>
      </c>
      <c r="P682" s="598">
        <f t="shared" si="40"/>
        <v>3</v>
      </c>
      <c r="Q682" s="596">
        <v>3</v>
      </c>
      <c r="R682" s="599">
        <f t="shared" si="41"/>
        <v>1</v>
      </c>
      <c r="S682" s="599">
        <f t="shared" si="42"/>
        <v>0.23076923076923078</v>
      </c>
      <c r="T682" s="600">
        <f t="shared" si="43"/>
        <v>0.99999999999999989</v>
      </c>
      <c r="U682" s="606" t="s">
        <v>2051</v>
      </c>
    </row>
    <row r="683" spans="1:21" ht="12.75" x14ac:dyDescent="0.2">
      <c r="A683" s="591" t="s">
        <v>72</v>
      </c>
      <c r="B683" s="591" t="s">
        <v>754</v>
      </c>
      <c r="C683" s="592" t="s">
        <v>587</v>
      </c>
      <c r="D683" s="592" t="s">
        <v>297</v>
      </c>
      <c r="E683" s="592" t="s">
        <v>148</v>
      </c>
      <c r="F683" s="592" t="s">
        <v>476</v>
      </c>
      <c r="G683" s="591" t="s">
        <v>2031</v>
      </c>
      <c r="H683" s="591" t="s">
        <v>483</v>
      </c>
      <c r="I683" s="592" t="s">
        <v>332</v>
      </c>
      <c r="J683" s="593" t="s">
        <v>381</v>
      </c>
      <c r="K683" s="594">
        <v>0.18181818181818182</v>
      </c>
      <c r="L683" s="592" t="s">
        <v>2051</v>
      </c>
      <c r="M683" s="595">
        <v>2021</v>
      </c>
      <c r="N683" s="596">
        <v>42</v>
      </c>
      <c r="O683" s="603">
        <v>0.14285714285714285</v>
      </c>
      <c r="P683" s="598">
        <f t="shared" si="40"/>
        <v>6</v>
      </c>
      <c r="Q683" s="596">
        <v>5</v>
      </c>
      <c r="R683" s="599">
        <f t="shared" si="41"/>
        <v>0.83333333333333337</v>
      </c>
      <c r="S683" s="599">
        <f t="shared" si="42"/>
        <v>0.11904761904761904</v>
      </c>
      <c r="T683" s="600">
        <f t="shared" si="43"/>
        <v>0.7857142857142857</v>
      </c>
      <c r="U683" s="601" t="s">
        <v>3030</v>
      </c>
    </row>
    <row r="684" spans="1:21" ht="12.75" x14ac:dyDescent="0.2">
      <c r="A684" s="591" t="s">
        <v>72</v>
      </c>
      <c r="B684" s="591" t="s">
        <v>754</v>
      </c>
      <c r="C684" s="592" t="s">
        <v>588</v>
      </c>
      <c r="D684" s="592" t="s">
        <v>297</v>
      </c>
      <c r="E684" s="592" t="s">
        <v>148</v>
      </c>
      <c r="F684" s="592" t="s">
        <v>476</v>
      </c>
      <c r="G684" s="591" t="s">
        <v>2036</v>
      </c>
      <c r="H684" s="591" t="s">
        <v>483</v>
      </c>
      <c r="I684" s="592" t="s">
        <v>332</v>
      </c>
      <c r="J684" s="593" t="s">
        <v>381</v>
      </c>
      <c r="K684" s="594">
        <v>0.11971830985915492</v>
      </c>
      <c r="L684" s="592"/>
      <c r="M684" s="595">
        <v>2021</v>
      </c>
      <c r="N684" s="596">
        <v>140</v>
      </c>
      <c r="O684" s="603">
        <v>0.12142857142857143</v>
      </c>
      <c r="P684" s="598">
        <f t="shared" si="40"/>
        <v>17</v>
      </c>
      <c r="Q684" s="596">
        <v>16</v>
      </c>
      <c r="R684" s="599">
        <f t="shared" si="41"/>
        <v>0.94117647058823528</v>
      </c>
      <c r="S684" s="599">
        <f t="shared" si="42"/>
        <v>0.11428571428571428</v>
      </c>
      <c r="T684" s="600">
        <f t="shared" si="43"/>
        <v>1.0142857142857142</v>
      </c>
      <c r="U684" s="601"/>
    </row>
    <row r="685" spans="1:21" ht="12.75" x14ac:dyDescent="0.2">
      <c r="A685" s="591" t="s">
        <v>72</v>
      </c>
      <c r="B685" s="591" t="s">
        <v>754</v>
      </c>
      <c r="C685" s="592" t="s">
        <v>588</v>
      </c>
      <c r="D685" s="592" t="s">
        <v>297</v>
      </c>
      <c r="E685" s="592" t="s">
        <v>148</v>
      </c>
      <c r="F685" s="592" t="s">
        <v>476</v>
      </c>
      <c r="G685" s="591" t="s">
        <v>2011</v>
      </c>
      <c r="H685" s="591" t="s">
        <v>483</v>
      </c>
      <c r="I685" s="592" t="s">
        <v>332</v>
      </c>
      <c r="J685" s="593" t="s">
        <v>381</v>
      </c>
      <c r="K685" s="594">
        <v>0.23875432525951557</v>
      </c>
      <c r="L685" s="592" t="s">
        <v>2051</v>
      </c>
      <c r="M685" s="595">
        <v>2021</v>
      </c>
      <c r="N685" s="596">
        <v>287</v>
      </c>
      <c r="O685" s="603">
        <v>0.23693379790940766</v>
      </c>
      <c r="P685" s="598">
        <f t="shared" si="40"/>
        <v>68</v>
      </c>
      <c r="Q685" s="596">
        <v>57</v>
      </c>
      <c r="R685" s="599">
        <f t="shared" si="41"/>
        <v>0.83823529411764708</v>
      </c>
      <c r="S685" s="599">
        <f t="shared" si="42"/>
        <v>0.19860627177700349</v>
      </c>
      <c r="T685" s="600">
        <f t="shared" si="43"/>
        <v>0.99237489269302637</v>
      </c>
      <c r="U685" s="601"/>
    </row>
    <row r="686" spans="1:21" ht="12.75" x14ac:dyDescent="0.2">
      <c r="A686" s="591" t="s">
        <v>72</v>
      </c>
      <c r="B686" s="591" t="s">
        <v>754</v>
      </c>
      <c r="C686" s="592" t="s">
        <v>588</v>
      </c>
      <c r="D686" s="592" t="s">
        <v>297</v>
      </c>
      <c r="E686" s="592" t="s">
        <v>148</v>
      </c>
      <c r="F686" s="592" t="s">
        <v>476</v>
      </c>
      <c r="G686" s="591" t="s">
        <v>2012</v>
      </c>
      <c r="H686" s="591" t="s">
        <v>483</v>
      </c>
      <c r="I686" s="592" t="s">
        <v>332</v>
      </c>
      <c r="J686" s="593" t="s">
        <v>381</v>
      </c>
      <c r="K686" s="594">
        <v>0.23577235772357724</v>
      </c>
      <c r="L686" s="592" t="s">
        <v>2051</v>
      </c>
      <c r="M686" s="595">
        <v>2021</v>
      </c>
      <c r="N686" s="596">
        <v>125</v>
      </c>
      <c r="O686" s="603">
        <v>0.23200000000000004</v>
      </c>
      <c r="P686" s="598">
        <f t="shared" si="40"/>
        <v>29</v>
      </c>
      <c r="Q686" s="596">
        <v>26</v>
      </c>
      <c r="R686" s="599">
        <f t="shared" si="41"/>
        <v>0.89655172413793105</v>
      </c>
      <c r="S686" s="599">
        <f t="shared" si="42"/>
        <v>0.20799999999999999</v>
      </c>
      <c r="T686" s="600">
        <f t="shared" si="43"/>
        <v>0.9840000000000001</v>
      </c>
      <c r="U686" s="601"/>
    </row>
    <row r="687" spans="1:21" ht="12.75" x14ac:dyDescent="0.2">
      <c r="A687" s="591" t="s">
        <v>72</v>
      </c>
      <c r="B687" s="591" t="s">
        <v>754</v>
      </c>
      <c r="C687" s="592" t="s">
        <v>588</v>
      </c>
      <c r="D687" s="592" t="s">
        <v>297</v>
      </c>
      <c r="E687" s="592" t="s">
        <v>148</v>
      </c>
      <c r="F687" s="592" t="s">
        <v>476</v>
      </c>
      <c r="G687" s="591" t="s">
        <v>2037</v>
      </c>
      <c r="H687" s="591" t="s">
        <v>483</v>
      </c>
      <c r="I687" s="592" t="s">
        <v>332</v>
      </c>
      <c r="J687" s="593" t="s">
        <v>381</v>
      </c>
      <c r="K687" s="594">
        <v>0.21428571428571427</v>
      </c>
      <c r="L687" s="592" t="s">
        <v>2051</v>
      </c>
      <c r="M687" s="595">
        <v>2021</v>
      </c>
      <c r="N687" s="596">
        <v>14</v>
      </c>
      <c r="O687" s="603">
        <v>0.21428571428571427</v>
      </c>
      <c r="P687" s="598">
        <f t="shared" si="40"/>
        <v>3</v>
      </c>
      <c r="Q687" s="596">
        <v>2</v>
      </c>
      <c r="R687" s="599">
        <f t="shared" si="41"/>
        <v>0.66666666666666663</v>
      </c>
      <c r="S687" s="599">
        <f t="shared" si="42"/>
        <v>0.14285714285714285</v>
      </c>
      <c r="T687" s="600">
        <f t="shared" si="43"/>
        <v>1</v>
      </c>
      <c r="U687" s="606"/>
    </row>
    <row r="688" spans="1:21" ht="12.75" x14ac:dyDescent="0.2">
      <c r="A688" s="591" t="s">
        <v>72</v>
      </c>
      <c r="B688" s="591" t="s">
        <v>754</v>
      </c>
      <c r="C688" s="592" t="s">
        <v>588</v>
      </c>
      <c r="D688" s="592" t="s">
        <v>297</v>
      </c>
      <c r="E688" s="592" t="s">
        <v>148</v>
      </c>
      <c r="F688" s="592" t="s">
        <v>476</v>
      </c>
      <c r="G688" s="591" t="s">
        <v>2038</v>
      </c>
      <c r="H688" s="591" t="s">
        <v>483</v>
      </c>
      <c r="I688" s="592" t="s">
        <v>332</v>
      </c>
      <c r="J688" s="593" t="s">
        <v>381</v>
      </c>
      <c r="K688" s="594">
        <v>9.6774193548387094E-2</v>
      </c>
      <c r="L688" s="592" t="s">
        <v>2051</v>
      </c>
      <c r="M688" s="595">
        <v>2021</v>
      </c>
      <c r="N688" s="596">
        <v>33</v>
      </c>
      <c r="O688" s="603">
        <v>0.12121212121212122</v>
      </c>
      <c r="P688" s="598">
        <f t="shared" si="40"/>
        <v>4</v>
      </c>
      <c r="Q688" s="596">
        <v>4</v>
      </c>
      <c r="R688" s="599">
        <f t="shared" si="41"/>
        <v>1</v>
      </c>
      <c r="S688" s="599">
        <f t="shared" si="42"/>
        <v>0.12121212121212122</v>
      </c>
      <c r="T688" s="600">
        <f t="shared" si="43"/>
        <v>1.2525252525252526</v>
      </c>
      <c r="U688" s="601"/>
    </row>
    <row r="689" spans="1:21" ht="12.75" x14ac:dyDescent="0.2">
      <c r="A689" s="591" t="s">
        <v>72</v>
      </c>
      <c r="B689" s="591" t="s">
        <v>754</v>
      </c>
      <c r="C689" s="592" t="s">
        <v>588</v>
      </c>
      <c r="D689" s="592" t="s">
        <v>297</v>
      </c>
      <c r="E689" s="592" t="s">
        <v>148</v>
      </c>
      <c r="F689" s="592" t="s">
        <v>476</v>
      </c>
      <c r="G689" s="591" t="s">
        <v>2018</v>
      </c>
      <c r="H689" s="591" t="s">
        <v>483</v>
      </c>
      <c r="I689" s="592" t="s">
        <v>332</v>
      </c>
      <c r="J689" s="593" t="s">
        <v>381</v>
      </c>
      <c r="K689" s="594">
        <v>6.25E-2</v>
      </c>
      <c r="L689" s="592" t="s">
        <v>2051</v>
      </c>
      <c r="M689" s="595">
        <v>2021</v>
      </c>
      <c r="N689" s="596">
        <v>39</v>
      </c>
      <c r="O689" s="603">
        <v>7.6923076923076927E-2</v>
      </c>
      <c r="P689" s="598">
        <f t="shared" si="40"/>
        <v>3</v>
      </c>
      <c r="Q689" s="596">
        <v>2</v>
      </c>
      <c r="R689" s="599">
        <f t="shared" si="41"/>
        <v>0.66666666666666663</v>
      </c>
      <c r="S689" s="599">
        <f t="shared" si="42"/>
        <v>5.128205128205128E-2</v>
      </c>
      <c r="T689" s="600">
        <f t="shared" si="43"/>
        <v>1.2307692307692308</v>
      </c>
      <c r="U689" s="601"/>
    </row>
    <row r="690" spans="1:21" ht="12.75" x14ac:dyDescent="0.2">
      <c r="A690" s="591" t="s">
        <v>72</v>
      </c>
      <c r="B690" s="591" t="s">
        <v>754</v>
      </c>
      <c r="C690" s="592" t="s">
        <v>588</v>
      </c>
      <c r="D690" s="592" t="s">
        <v>297</v>
      </c>
      <c r="E690" s="592" t="s">
        <v>148</v>
      </c>
      <c r="F690" s="592" t="s">
        <v>476</v>
      </c>
      <c r="G690" s="591" t="s">
        <v>2039</v>
      </c>
      <c r="H690" s="591" t="s">
        <v>483</v>
      </c>
      <c r="I690" s="592" t="s">
        <v>332</v>
      </c>
      <c r="J690" s="593" t="s">
        <v>381</v>
      </c>
      <c r="K690" s="594">
        <v>5.0847457627118647E-2</v>
      </c>
      <c r="L690" s="592" t="s">
        <v>2051</v>
      </c>
      <c r="M690" s="595">
        <v>2021</v>
      </c>
      <c r="N690" s="596">
        <v>53</v>
      </c>
      <c r="O690" s="603">
        <v>0.11320754716981134</v>
      </c>
      <c r="P690" s="598">
        <f t="shared" si="40"/>
        <v>6</v>
      </c>
      <c r="Q690" s="596">
        <v>4</v>
      </c>
      <c r="R690" s="599">
        <f t="shared" si="41"/>
        <v>0.66666666666666663</v>
      </c>
      <c r="S690" s="599">
        <f t="shared" si="42"/>
        <v>7.5471698113207544E-2</v>
      </c>
      <c r="T690" s="600">
        <f t="shared" si="43"/>
        <v>2.226415094339623</v>
      </c>
      <c r="U690" s="601"/>
    </row>
    <row r="691" spans="1:21" ht="12.75" x14ac:dyDescent="0.2">
      <c r="A691" s="591" t="s">
        <v>72</v>
      </c>
      <c r="B691" s="591" t="s">
        <v>754</v>
      </c>
      <c r="C691" s="592" t="s">
        <v>588</v>
      </c>
      <c r="D691" s="592" t="s">
        <v>297</v>
      </c>
      <c r="E691" s="592" t="s">
        <v>148</v>
      </c>
      <c r="F691" s="592" t="s">
        <v>476</v>
      </c>
      <c r="G691" s="591" t="s">
        <v>2021</v>
      </c>
      <c r="H691" s="591" t="s">
        <v>483</v>
      </c>
      <c r="I691" s="592" t="s">
        <v>332</v>
      </c>
      <c r="J691" s="593" t="s">
        <v>381</v>
      </c>
      <c r="K691" s="594">
        <v>0.13235294117647059</v>
      </c>
      <c r="L691" s="592" t="s">
        <v>2051</v>
      </c>
      <c r="M691" s="595">
        <v>2021</v>
      </c>
      <c r="N691" s="596">
        <v>70</v>
      </c>
      <c r="O691" s="603">
        <v>0.12857142857142856</v>
      </c>
      <c r="P691" s="598">
        <f t="shared" si="40"/>
        <v>9</v>
      </c>
      <c r="Q691" s="596">
        <v>6</v>
      </c>
      <c r="R691" s="599">
        <f t="shared" si="41"/>
        <v>0.66666666666666663</v>
      </c>
      <c r="S691" s="599">
        <f t="shared" si="42"/>
        <v>8.5714285714285715E-2</v>
      </c>
      <c r="T691" s="600">
        <f t="shared" si="43"/>
        <v>0.97142857142857131</v>
      </c>
      <c r="U691" s="601"/>
    </row>
    <row r="692" spans="1:21" ht="12.75" x14ac:dyDescent="0.2">
      <c r="A692" s="591" t="s">
        <v>72</v>
      </c>
      <c r="B692" s="591" t="s">
        <v>754</v>
      </c>
      <c r="C692" s="592" t="s">
        <v>588</v>
      </c>
      <c r="D692" s="592" t="s">
        <v>297</v>
      </c>
      <c r="E692" s="592" t="s">
        <v>148</v>
      </c>
      <c r="F692" s="592" t="s">
        <v>476</v>
      </c>
      <c r="G692" s="591" t="s">
        <v>2040</v>
      </c>
      <c r="H692" s="591" t="s">
        <v>483</v>
      </c>
      <c r="I692" s="592" t="s">
        <v>332</v>
      </c>
      <c r="J692" s="593" t="s">
        <v>381</v>
      </c>
      <c r="K692" s="594">
        <v>0.17721518987341772</v>
      </c>
      <c r="L692" s="592" t="s">
        <v>2051</v>
      </c>
      <c r="M692" s="595">
        <v>2021</v>
      </c>
      <c r="N692" s="596">
        <v>77</v>
      </c>
      <c r="O692" s="603">
        <v>0.16883116883116883</v>
      </c>
      <c r="P692" s="598">
        <f t="shared" si="40"/>
        <v>13</v>
      </c>
      <c r="Q692" s="596">
        <v>8</v>
      </c>
      <c r="R692" s="599">
        <f t="shared" si="41"/>
        <v>0.61538461538461542</v>
      </c>
      <c r="S692" s="599">
        <f t="shared" si="42"/>
        <v>0.1038961038961039</v>
      </c>
      <c r="T692" s="600">
        <f t="shared" si="43"/>
        <v>0.95269016697588127</v>
      </c>
      <c r="U692" s="606"/>
    </row>
    <row r="693" spans="1:21" ht="12.75" x14ac:dyDescent="0.2">
      <c r="A693" s="591" t="s">
        <v>72</v>
      </c>
      <c r="B693" s="591" t="s">
        <v>754</v>
      </c>
      <c r="C693" s="592" t="s">
        <v>588</v>
      </c>
      <c r="D693" s="592" t="s">
        <v>297</v>
      </c>
      <c r="E693" s="592" t="s">
        <v>148</v>
      </c>
      <c r="F693" s="592" t="s">
        <v>476</v>
      </c>
      <c r="G693" s="591" t="s">
        <v>2023</v>
      </c>
      <c r="H693" s="591" t="s">
        <v>483</v>
      </c>
      <c r="I693" s="592" t="s">
        <v>332</v>
      </c>
      <c r="J693" s="593" t="s">
        <v>381</v>
      </c>
      <c r="K693" s="594">
        <v>0.70833333333333337</v>
      </c>
      <c r="L693" s="592" t="s">
        <v>2051</v>
      </c>
      <c r="M693" s="595">
        <v>2021</v>
      </c>
      <c r="N693" s="596">
        <v>24</v>
      </c>
      <c r="O693" s="603">
        <v>0.54166666666666663</v>
      </c>
      <c r="P693" s="598">
        <f t="shared" si="40"/>
        <v>13</v>
      </c>
      <c r="Q693" s="596">
        <v>11</v>
      </c>
      <c r="R693" s="599">
        <f t="shared" si="41"/>
        <v>0.84615384615384615</v>
      </c>
      <c r="S693" s="599">
        <f t="shared" si="42"/>
        <v>0.45833333333333331</v>
      </c>
      <c r="T693" s="600">
        <f t="shared" si="43"/>
        <v>0.76470588235294112</v>
      </c>
      <c r="U693" s="601"/>
    </row>
    <row r="694" spans="1:21" ht="12.75" x14ac:dyDescent="0.2">
      <c r="A694" s="591" t="s">
        <v>72</v>
      </c>
      <c r="B694" s="591" t="s">
        <v>754</v>
      </c>
      <c r="C694" s="592" t="s">
        <v>588</v>
      </c>
      <c r="D694" s="592" t="s">
        <v>297</v>
      </c>
      <c r="E694" s="592" t="s">
        <v>148</v>
      </c>
      <c r="F694" s="592" t="s">
        <v>476</v>
      </c>
      <c r="G694" s="591" t="s">
        <v>2041</v>
      </c>
      <c r="H694" s="591" t="s">
        <v>483</v>
      </c>
      <c r="I694" s="592" t="s">
        <v>332</v>
      </c>
      <c r="J694" s="593" t="s">
        <v>381</v>
      </c>
      <c r="K694" s="594">
        <v>0.17647058823529413</v>
      </c>
      <c r="L694" s="592" t="s">
        <v>2051</v>
      </c>
      <c r="M694" s="595">
        <v>2021</v>
      </c>
      <c r="N694" s="596">
        <v>17</v>
      </c>
      <c r="O694" s="603">
        <v>0.17647058823529413</v>
      </c>
      <c r="P694" s="598">
        <f t="shared" si="40"/>
        <v>3</v>
      </c>
      <c r="Q694" s="596">
        <v>2</v>
      </c>
      <c r="R694" s="599">
        <f t="shared" si="41"/>
        <v>0.66666666666666663</v>
      </c>
      <c r="S694" s="599">
        <f t="shared" si="42"/>
        <v>0.11764705882352941</v>
      </c>
      <c r="T694" s="600">
        <f t="shared" si="43"/>
        <v>1</v>
      </c>
      <c r="U694" s="601"/>
    </row>
    <row r="695" spans="1:21" ht="12.75" x14ac:dyDescent="0.2">
      <c r="A695" s="591" t="s">
        <v>72</v>
      </c>
      <c r="B695" s="591" t="s">
        <v>754</v>
      </c>
      <c r="C695" s="592" t="s">
        <v>588</v>
      </c>
      <c r="D695" s="592" t="s">
        <v>297</v>
      </c>
      <c r="E695" s="592" t="s">
        <v>148</v>
      </c>
      <c r="F695" s="592" t="s">
        <v>476</v>
      </c>
      <c r="G695" s="591" t="s">
        <v>2042</v>
      </c>
      <c r="H695" s="591" t="s">
        <v>483</v>
      </c>
      <c r="I695" s="592" t="s">
        <v>332</v>
      </c>
      <c r="J695" s="593" t="s">
        <v>381</v>
      </c>
      <c r="K695" s="594">
        <v>0.06</v>
      </c>
      <c r="L695" s="592" t="s">
        <v>2051</v>
      </c>
      <c r="M695" s="595">
        <v>2021</v>
      </c>
      <c r="N695" s="596">
        <v>94</v>
      </c>
      <c r="O695" s="603">
        <v>9.5744680851063843E-2</v>
      </c>
      <c r="P695" s="598">
        <f t="shared" si="40"/>
        <v>9</v>
      </c>
      <c r="Q695" s="596">
        <v>5</v>
      </c>
      <c r="R695" s="599">
        <f t="shared" si="41"/>
        <v>0.55555555555555558</v>
      </c>
      <c r="S695" s="599">
        <f t="shared" si="42"/>
        <v>5.3191489361702128E-2</v>
      </c>
      <c r="T695" s="600">
        <f t="shared" si="43"/>
        <v>1.595744680851064</v>
      </c>
      <c r="U695" s="601"/>
    </row>
    <row r="696" spans="1:21" ht="12.75" x14ac:dyDescent="0.2">
      <c r="A696" s="591" t="s">
        <v>72</v>
      </c>
      <c r="B696" s="591" t="s">
        <v>754</v>
      </c>
      <c r="C696" s="592" t="s">
        <v>588</v>
      </c>
      <c r="D696" s="592" t="s">
        <v>297</v>
      </c>
      <c r="E696" s="592" t="s">
        <v>148</v>
      </c>
      <c r="F696" s="592" t="s">
        <v>476</v>
      </c>
      <c r="G696" s="591" t="s">
        <v>2026</v>
      </c>
      <c r="H696" s="591" t="s">
        <v>483</v>
      </c>
      <c r="I696" s="592" t="s">
        <v>332</v>
      </c>
      <c r="J696" s="593" t="s">
        <v>381</v>
      </c>
      <c r="K696" s="594">
        <v>8.3333333333333329E-2</v>
      </c>
      <c r="L696" s="592" t="s">
        <v>2051</v>
      </c>
      <c r="M696" s="595">
        <v>2021</v>
      </c>
      <c r="N696" s="596">
        <v>43</v>
      </c>
      <c r="O696" s="603">
        <v>6.9767441860465115E-2</v>
      </c>
      <c r="P696" s="598">
        <f t="shared" si="40"/>
        <v>3</v>
      </c>
      <c r="Q696" s="596">
        <v>2</v>
      </c>
      <c r="R696" s="599">
        <f t="shared" si="41"/>
        <v>0.66666666666666663</v>
      </c>
      <c r="S696" s="599">
        <f t="shared" si="42"/>
        <v>4.6511627906976744E-2</v>
      </c>
      <c r="T696" s="600">
        <f t="shared" si="43"/>
        <v>0.83720930232558144</v>
      </c>
      <c r="U696" s="601"/>
    </row>
    <row r="697" spans="1:21" ht="12.75" x14ac:dyDescent="0.2">
      <c r="A697" s="591" t="s">
        <v>72</v>
      </c>
      <c r="B697" s="591" t="s">
        <v>754</v>
      </c>
      <c r="C697" s="592" t="s">
        <v>588</v>
      </c>
      <c r="D697" s="592" t="s">
        <v>297</v>
      </c>
      <c r="E697" s="592" t="s">
        <v>148</v>
      </c>
      <c r="F697" s="592" t="s">
        <v>476</v>
      </c>
      <c r="G697" s="591" t="s">
        <v>2043</v>
      </c>
      <c r="H697" s="591" t="s">
        <v>483</v>
      </c>
      <c r="I697" s="592" t="s">
        <v>332</v>
      </c>
      <c r="J697" s="593" t="s">
        <v>381</v>
      </c>
      <c r="K697" s="594">
        <v>4.9941927990708478E-2</v>
      </c>
      <c r="L697" s="592" t="s">
        <v>2051</v>
      </c>
      <c r="M697" s="595">
        <v>2021</v>
      </c>
      <c r="N697" s="596">
        <v>858</v>
      </c>
      <c r="O697" s="603">
        <v>9.5571095571095568E-2</v>
      </c>
      <c r="P697" s="598">
        <f t="shared" si="40"/>
        <v>82</v>
      </c>
      <c r="Q697" s="596">
        <v>58</v>
      </c>
      <c r="R697" s="599">
        <f t="shared" si="41"/>
        <v>0.70731707317073167</v>
      </c>
      <c r="S697" s="599">
        <f t="shared" si="42"/>
        <v>6.75990675990676E-2</v>
      </c>
      <c r="T697" s="600">
        <f t="shared" si="43"/>
        <v>1.9136444950398439</v>
      </c>
      <c r="U697" s="601"/>
    </row>
    <row r="698" spans="1:21" ht="12.75" x14ac:dyDescent="0.2">
      <c r="A698" s="591" t="s">
        <v>72</v>
      </c>
      <c r="B698" s="591" t="s">
        <v>754</v>
      </c>
      <c r="C698" s="592" t="s">
        <v>588</v>
      </c>
      <c r="D698" s="592" t="s">
        <v>297</v>
      </c>
      <c r="E698" s="592" t="s">
        <v>148</v>
      </c>
      <c r="F698" s="592" t="s">
        <v>476</v>
      </c>
      <c r="G698" s="591" t="s">
        <v>2009</v>
      </c>
      <c r="H698" s="591" t="s">
        <v>483</v>
      </c>
      <c r="I698" s="592" t="s">
        <v>332</v>
      </c>
      <c r="J698" s="593" t="s">
        <v>381</v>
      </c>
      <c r="K698" s="594">
        <v>0.2</v>
      </c>
      <c r="L698" s="592" t="s">
        <v>2051</v>
      </c>
      <c r="M698" s="595">
        <v>2021</v>
      </c>
      <c r="N698" s="596">
        <v>19</v>
      </c>
      <c r="O698" s="603">
        <v>0.21052631578947367</v>
      </c>
      <c r="P698" s="598">
        <f t="shared" si="40"/>
        <v>4</v>
      </c>
      <c r="Q698" s="596">
        <v>3</v>
      </c>
      <c r="R698" s="599">
        <f t="shared" si="41"/>
        <v>0.75</v>
      </c>
      <c r="S698" s="599">
        <f t="shared" si="42"/>
        <v>0.15789473684210525</v>
      </c>
      <c r="T698" s="600">
        <f t="shared" si="43"/>
        <v>1.0526315789473684</v>
      </c>
      <c r="U698" s="601"/>
    </row>
    <row r="699" spans="1:21" ht="12.75" x14ac:dyDescent="0.2">
      <c r="A699" s="591" t="s">
        <v>72</v>
      </c>
      <c r="B699" s="591" t="s">
        <v>754</v>
      </c>
      <c r="C699" s="592" t="s">
        <v>588</v>
      </c>
      <c r="D699" s="592" t="s">
        <v>297</v>
      </c>
      <c r="E699" s="592" t="s">
        <v>148</v>
      </c>
      <c r="F699" s="592" t="s">
        <v>476</v>
      </c>
      <c r="G699" s="591" t="s">
        <v>2044</v>
      </c>
      <c r="H699" s="591" t="s">
        <v>483</v>
      </c>
      <c r="I699" s="592" t="s">
        <v>332</v>
      </c>
      <c r="J699" s="593" t="s">
        <v>381</v>
      </c>
      <c r="K699" s="594">
        <v>6.1224489795918366E-2</v>
      </c>
      <c r="L699" s="592" t="s">
        <v>2051</v>
      </c>
      <c r="M699" s="595">
        <v>2021</v>
      </c>
      <c r="N699" s="596">
        <v>29</v>
      </c>
      <c r="O699" s="603">
        <v>0.24137931034482757</v>
      </c>
      <c r="P699" s="598">
        <f t="shared" si="40"/>
        <v>7</v>
      </c>
      <c r="Q699" s="596">
        <v>6</v>
      </c>
      <c r="R699" s="599">
        <f t="shared" si="41"/>
        <v>0.8571428571428571</v>
      </c>
      <c r="S699" s="599">
        <f t="shared" si="42"/>
        <v>0.20689655172413793</v>
      </c>
      <c r="T699" s="600">
        <f t="shared" si="43"/>
        <v>3.9425287356321839</v>
      </c>
      <c r="U699" s="601"/>
    </row>
    <row r="700" spans="1:21" ht="12.75" x14ac:dyDescent="0.2">
      <c r="A700" s="591" t="s">
        <v>72</v>
      </c>
      <c r="B700" s="591" t="s">
        <v>754</v>
      </c>
      <c r="C700" s="592" t="s">
        <v>588</v>
      </c>
      <c r="D700" s="592" t="s">
        <v>297</v>
      </c>
      <c r="E700" s="592" t="s">
        <v>148</v>
      </c>
      <c r="F700" s="592" t="s">
        <v>476</v>
      </c>
      <c r="G700" s="591" t="s">
        <v>2009</v>
      </c>
      <c r="H700" s="591" t="s">
        <v>483</v>
      </c>
      <c r="I700" s="592" t="s">
        <v>332</v>
      </c>
      <c r="J700" s="593" t="s">
        <v>381</v>
      </c>
      <c r="K700" s="594">
        <v>0.23333333333333334</v>
      </c>
      <c r="L700" s="592" t="s">
        <v>2266</v>
      </c>
      <c r="M700" s="595">
        <v>2021</v>
      </c>
      <c r="N700" s="596">
        <v>18</v>
      </c>
      <c r="O700" s="603">
        <v>0.27777777777777779</v>
      </c>
      <c r="P700" s="598">
        <f t="shared" si="40"/>
        <v>5</v>
      </c>
      <c r="Q700" s="596">
        <v>4</v>
      </c>
      <c r="R700" s="599">
        <f t="shared" si="41"/>
        <v>0.8</v>
      </c>
      <c r="S700" s="599">
        <f t="shared" si="42"/>
        <v>0.22222222222222221</v>
      </c>
      <c r="T700" s="600">
        <f t="shared" si="43"/>
        <v>1.1904761904761905</v>
      </c>
      <c r="U700" s="601"/>
    </row>
    <row r="701" spans="1:21" ht="12.75" x14ac:dyDescent="0.2">
      <c r="A701" s="591" t="s">
        <v>72</v>
      </c>
      <c r="B701" s="591" t="s">
        <v>754</v>
      </c>
      <c r="C701" s="592" t="s">
        <v>588</v>
      </c>
      <c r="D701" s="592" t="s">
        <v>297</v>
      </c>
      <c r="E701" s="592" t="s">
        <v>148</v>
      </c>
      <c r="F701" s="592" t="s">
        <v>476</v>
      </c>
      <c r="G701" s="591" t="s">
        <v>2057</v>
      </c>
      <c r="H701" s="591" t="s">
        <v>483</v>
      </c>
      <c r="I701" s="592" t="s">
        <v>332</v>
      </c>
      <c r="J701" s="593" t="s">
        <v>381</v>
      </c>
      <c r="K701" s="594">
        <v>0.3</v>
      </c>
      <c r="L701" s="592" t="s">
        <v>2266</v>
      </c>
      <c r="M701" s="595">
        <v>2021</v>
      </c>
      <c r="N701" s="596">
        <v>40</v>
      </c>
      <c r="O701" s="603">
        <v>0.1</v>
      </c>
      <c r="P701" s="598">
        <f t="shared" si="40"/>
        <v>4</v>
      </c>
      <c r="Q701" s="596">
        <v>3</v>
      </c>
      <c r="R701" s="599">
        <f t="shared" si="41"/>
        <v>0.75</v>
      </c>
      <c r="S701" s="599">
        <f t="shared" si="42"/>
        <v>7.4999999999999997E-2</v>
      </c>
      <c r="T701" s="600">
        <f t="shared" si="43"/>
        <v>0.33333333333333337</v>
      </c>
      <c r="U701" s="601"/>
    </row>
    <row r="702" spans="1:21" ht="12.75" x14ac:dyDescent="0.2">
      <c r="A702" s="591" t="s">
        <v>72</v>
      </c>
      <c r="B702" s="591" t="s">
        <v>754</v>
      </c>
      <c r="C702" s="592" t="s">
        <v>588</v>
      </c>
      <c r="D702" s="592" t="s">
        <v>297</v>
      </c>
      <c r="E702" s="592" t="s">
        <v>148</v>
      </c>
      <c r="F702" s="592" t="s">
        <v>476</v>
      </c>
      <c r="G702" s="591" t="s">
        <v>2045</v>
      </c>
      <c r="H702" s="591" t="s">
        <v>483</v>
      </c>
      <c r="I702" s="592" t="s">
        <v>332</v>
      </c>
      <c r="J702" s="593" t="s">
        <v>381</v>
      </c>
      <c r="K702" s="594">
        <v>0.72222222222222221</v>
      </c>
      <c r="L702" s="592" t="s">
        <v>2051</v>
      </c>
      <c r="M702" s="595">
        <v>2021</v>
      </c>
      <c r="N702" s="596">
        <v>18</v>
      </c>
      <c r="O702" s="603">
        <v>0.66666666666666652</v>
      </c>
      <c r="P702" s="598">
        <f t="shared" si="40"/>
        <v>12</v>
      </c>
      <c r="Q702" s="596">
        <v>9</v>
      </c>
      <c r="R702" s="599">
        <f t="shared" si="41"/>
        <v>0.75</v>
      </c>
      <c r="S702" s="599">
        <f t="shared" si="42"/>
        <v>0.5</v>
      </c>
      <c r="T702" s="600">
        <f t="shared" si="43"/>
        <v>0.92307692307692291</v>
      </c>
      <c r="U702" s="601"/>
    </row>
    <row r="703" spans="1:21" ht="12.75" x14ac:dyDescent="0.2">
      <c r="A703" s="591" t="s">
        <v>72</v>
      </c>
      <c r="B703" s="591" t="s">
        <v>754</v>
      </c>
      <c r="C703" s="592" t="s">
        <v>588</v>
      </c>
      <c r="D703" s="592" t="s">
        <v>297</v>
      </c>
      <c r="E703" s="592" t="s">
        <v>148</v>
      </c>
      <c r="F703" s="592" t="s">
        <v>476</v>
      </c>
      <c r="G703" s="591" t="s">
        <v>2046</v>
      </c>
      <c r="H703" s="591" t="s">
        <v>483</v>
      </c>
      <c r="I703" s="592" t="s">
        <v>332</v>
      </c>
      <c r="J703" s="593" t="s">
        <v>381</v>
      </c>
      <c r="K703" s="594">
        <v>0.2</v>
      </c>
      <c r="L703" s="592" t="s">
        <v>2051</v>
      </c>
      <c r="M703" s="595">
        <v>2021</v>
      </c>
      <c r="N703" s="596">
        <v>13</v>
      </c>
      <c r="O703" s="603">
        <v>0.23076923076923075</v>
      </c>
      <c r="P703" s="598">
        <f t="shared" si="40"/>
        <v>3</v>
      </c>
      <c r="Q703" s="596">
        <v>2</v>
      </c>
      <c r="R703" s="599">
        <f t="shared" si="41"/>
        <v>0.66666666666666663</v>
      </c>
      <c r="S703" s="599">
        <f t="shared" si="42"/>
        <v>0.15384615384615385</v>
      </c>
      <c r="T703" s="600">
        <f t="shared" si="43"/>
        <v>1.1538461538461537</v>
      </c>
      <c r="U703" s="601"/>
    </row>
    <row r="704" spans="1:21" ht="12.75" x14ac:dyDescent="0.2">
      <c r="A704" s="591" t="s">
        <v>72</v>
      </c>
      <c r="B704" s="591" t="s">
        <v>754</v>
      </c>
      <c r="C704" s="592" t="s">
        <v>583</v>
      </c>
      <c r="D704" s="592" t="s">
        <v>297</v>
      </c>
      <c r="E704" s="592" t="s">
        <v>148</v>
      </c>
      <c r="F704" s="592" t="s">
        <v>476</v>
      </c>
      <c r="G704" s="591" t="s">
        <v>2012</v>
      </c>
      <c r="H704" s="591" t="s">
        <v>483</v>
      </c>
      <c r="I704" s="592" t="s">
        <v>332</v>
      </c>
      <c r="J704" s="593" t="s">
        <v>381</v>
      </c>
      <c r="K704" s="594">
        <v>0.7142857142857143</v>
      </c>
      <c r="L704" s="592" t="s">
        <v>2051</v>
      </c>
      <c r="M704" s="595">
        <v>2021</v>
      </c>
      <c r="N704" s="596">
        <v>34</v>
      </c>
      <c r="O704" s="603">
        <v>0.55882352941176472</v>
      </c>
      <c r="P704" s="598">
        <f t="shared" si="40"/>
        <v>19</v>
      </c>
      <c r="Q704" s="596">
        <v>14</v>
      </c>
      <c r="R704" s="599">
        <f t="shared" si="41"/>
        <v>0.73684210526315785</v>
      </c>
      <c r="S704" s="599">
        <f t="shared" si="42"/>
        <v>0.41176470588235292</v>
      </c>
      <c r="T704" s="600">
        <f t="shared" si="43"/>
        <v>0.78235294117647058</v>
      </c>
      <c r="U704" s="601" t="s">
        <v>3030</v>
      </c>
    </row>
    <row r="705" spans="1:21" ht="12.75" x14ac:dyDescent="0.2">
      <c r="A705" s="591" t="s">
        <v>72</v>
      </c>
      <c r="B705" s="591" t="s">
        <v>754</v>
      </c>
      <c r="C705" s="592" t="s">
        <v>583</v>
      </c>
      <c r="D705" s="592" t="s">
        <v>297</v>
      </c>
      <c r="E705" s="592" t="s">
        <v>148</v>
      </c>
      <c r="F705" s="592" t="s">
        <v>476</v>
      </c>
      <c r="G705" s="591" t="s">
        <v>2013</v>
      </c>
      <c r="H705" s="591" t="s">
        <v>483</v>
      </c>
      <c r="I705" s="592" t="s">
        <v>332</v>
      </c>
      <c r="J705" s="593" t="s">
        <v>381</v>
      </c>
      <c r="K705" s="594">
        <v>0.70967741935483875</v>
      </c>
      <c r="L705" s="592" t="s">
        <v>2051</v>
      </c>
      <c r="M705" s="595">
        <v>2021</v>
      </c>
      <c r="N705" s="596">
        <v>31</v>
      </c>
      <c r="O705" s="603">
        <v>0.5161290322580645</v>
      </c>
      <c r="P705" s="598">
        <f t="shared" si="40"/>
        <v>16</v>
      </c>
      <c r="Q705" s="596">
        <v>12</v>
      </c>
      <c r="R705" s="599">
        <f t="shared" si="41"/>
        <v>0.75</v>
      </c>
      <c r="S705" s="599">
        <f t="shared" si="42"/>
        <v>0.38709677419354838</v>
      </c>
      <c r="T705" s="600">
        <f t="shared" si="43"/>
        <v>0.72727272727272718</v>
      </c>
      <c r="U705" s="601" t="s">
        <v>3030</v>
      </c>
    </row>
    <row r="706" spans="1:21" ht="12.75" x14ac:dyDescent="0.2">
      <c r="A706" s="591" t="s">
        <v>72</v>
      </c>
      <c r="B706" s="591" t="s">
        <v>754</v>
      </c>
      <c r="C706" s="592" t="s">
        <v>583</v>
      </c>
      <c r="D706" s="592" t="s">
        <v>297</v>
      </c>
      <c r="E706" s="592" t="s">
        <v>148</v>
      </c>
      <c r="F706" s="592" t="s">
        <v>476</v>
      </c>
      <c r="G706" s="591" t="s">
        <v>2049</v>
      </c>
      <c r="H706" s="591" t="s">
        <v>483</v>
      </c>
      <c r="I706" s="592" t="s">
        <v>332</v>
      </c>
      <c r="J706" s="593" t="s">
        <v>381</v>
      </c>
      <c r="K706" s="594">
        <v>0.70370370370370372</v>
      </c>
      <c r="L706" s="592" t="s">
        <v>2051</v>
      </c>
      <c r="M706" s="595">
        <v>2021</v>
      </c>
      <c r="N706" s="596">
        <v>28</v>
      </c>
      <c r="O706" s="603">
        <v>0.5357142857142857</v>
      </c>
      <c r="P706" s="598">
        <f t="shared" si="40"/>
        <v>15</v>
      </c>
      <c r="Q706" s="596">
        <v>10</v>
      </c>
      <c r="R706" s="599">
        <f t="shared" si="41"/>
        <v>0.66666666666666663</v>
      </c>
      <c r="S706" s="599">
        <f t="shared" si="42"/>
        <v>0.35714285714285715</v>
      </c>
      <c r="T706" s="600">
        <f t="shared" si="43"/>
        <v>0.76127819548872178</v>
      </c>
      <c r="U706" s="601" t="s">
        <v>3030</v>
      </c>
    </row>
    <row r="707" spans="1:21" ht="12.75" x14ac:dyDescent="0.2">
      <c r="A707" s="591" t="s">
        <v>72</v>
      </c>
      <c r="B707" s="591" t="s">
        <v>754</v>
      </c>
      <c r="C707" s="592" t="s">
        <v>583</v>
      </c>
      <c r="D707" s="592" t="s">
        <v>297</v>
      </c>
      <c r="E707" s="592" t="s">
        <v>148</v>
      </c>
      <c r="F707" s="592" t="s">
        <v>476</v>
      </c>
      <c r="G707" s="591" t="s">
        <v>2007</v>
      </c>
      <c r="H707" s="591" t="s">
        <v>483</v>
      </c>
      <c r="I707" s="592" t="s">
        <v>332</v>
      </c>
      <c r="J707" s="593" t="s">
        <v>381</v>
      </c>
      <c r="K707" s="594">
        <v>0.75</v>
      </c>
      <c r="L707" s="592" t="s">
        <v>2051</v>
      </c>
      <c r="M707" s="595">
        <v>2021</v>
      </c>
      <c r="N707" s="596">
        <v>64</v>
      </c>
      <c r="O707" s="603">
        <v>0.609375</v>
      </c>
      <c r="P707" s="598">
        <f t="shared" ref="P707:P770" si="44">ROUNDUP(N707*O707,0)</f>
        <v>39</v>
      </c>
      <c r="Q707" s="596">
        <v>35</v>
      </c>
      <c r="R707" s="599">
        <f t="shared" ref="R707:R770" si="45">Q707/P707</f>
        <v>0.89743589743589747</v>
      </c>
      <c r="S707" s="599">
        <f t="shared" ref="S707:S770" si="46">Q707/N707</f>
        <v>0.546875</v>
      </c>
      <c r="T707" s="600">
        <f t="shared" ref="T707:T770" si="47">O707/K707</f>
        <v>0.8125</v>
      </c>
      <c r="U707" s="601" t="s">
        <v>3031</v>
      </c>
    </row>
    <row r="708" spans="1:21" ht="12.75" x14ac:dyDescent="0.2">
      <c r="A708" s="591" t="s">
        <v>72</v>
      </c>
      <c r="B708" s="591" t="s">
        <v>754</v>
      </c>
      <c r="C708" s="592" t="s">
        <v>583</v>
      </c>
      <c r="D708" s="592" t="s">
        <v>297</v>
      </c>
      <c r="E708" s="592" t="s">
        <v>148</v>
      </c>
      <c r="F708" s="592" t="s">
        <v>476</v>
      </c>
      <c r="G708" s="591" t="s">
        <v>2028</v>
      </c>
      <c r="H708" s="591" t="s">
        <v>483</v>
      </c>
      <c r="I708" s="592" t="s">
        <v>332</v>
      </c>
      <c r="J708" s="593" t="s">
        <v>381</v>
      </c>
      <c r="K708" s="594">
        <v>0.703125</v>
      </c>
      <c r="L708" s="592" t="s">
        <v>2266</v>
      </c>
      <c r="M708" s="595">
        <v>2021</v>
      </c>
      <c r="N708" s="596">
        <v>11</v>
      </c>
      <c r="O708" s="603">
        <v>0.54545454545454541</v>
      </c>
      <c r="P708" s="598">
        <f t="shared" si="44"/>
        <v>6</v>
      </c>
      <c r="Q708" s="596">
        <v>6</v>
      </c>
      <c r="R708" s="599">
        <f t="shared" si="45"/>
        <v>1</v>
      </c>
      <c r="S708" s="599">
        <f t="shared" si="46"/>
        <v>0.54545454545454541</v>
      </c>
      <c r="T708" s="600">
        <f t="shared" si="47"/>
        <v>0.77575757575757565</v>
      </c>
      <c r="U708" s="601" t="s">
        <v>3030</v>
      </c>
    </row>
    <row r="709" spans="1:21" ht="12.75" x14ac:dyDescent="0.2">
      <c r="A709" s="591" t="s">
        <v>72</v>
      </c>
      <c r="B709" s="591" t="s">
        <v>754</v>
      </c>
      <c r="C709" s="592" t="s">
        <v>583</v>
      </c>
      <c r="D709" s="592" t="s">
        <v>297</v>
      </c>
      <c r="E709" s="592" t="s">
        <v>148</v>
      </c>
      <c r="F709" s="592" t="s">
        <v>476</v>
      </c>
      <c r="G709" s="591" t="s">
        <v>2058</v>
      </c>
      <c r="H709" s="591" t="s">
        <v>483</v>
      </c>
      <c r="I709" s="592" t="s">
        <v>332</v>
      </c>
      <c r="J709" s="593" t="s">
        <v>381</v>
      </c>
      <c r="K709" s="594">
        <v>0.70370370370370372</v>
      </c>
      <c r="L709" s="592" t="s">
        <v>2266</v>
      </c>
      <c r="M709" s="595">
        <v>2021</v>
      </c>
      <c r="N709" s="596">
        <v>27</v>
      </c>
      <c r="O709" s="603">
        <v>0.51851851851851849</v>
      </c>
      <c r="P709" s="598">
        <f t="shared" si="44"/>
        <v>14</v>
      </c>
      <c r="Q709" s="596">
        <v>13</v>
      </c>
      <c r="R709" s="599">
        <f t="shared" si="45"/>
        <v>0.9285714285714286</v>
      </c>
      <c r="S709" s="599">
        <f t="shared" si="46"/>
        <v>0.48148148148148145</v>
      </c>
      <c r="T709" s="600">
        <f t="shared" si="47"/>
        <v>0.73684210526315785</v>
      </c>
      <c r="U709" s="601" t="s">
        <v>3031</v>
      </c>
    </row>
    <row r="710" spans="1:21" ht="12.75" x14ac:dyDescent="0.2">
      <c r="A710" s="591" t="s">
        <v>72</v>
      </c>
      <c r="B710" s="591" t="s">
        <v>754</v>
      </c>
      <c r="C710" s="592" t="s">
        <v>587</v>
      </c>
      <c r="D710" s="592" t="s">
        <v>297</v>
      </c>
      <c r="E710" s="592" t="s">
        <v>148</v>
      </c>
      <c r="F710" s="592" t="s">
        <v>476</v>
      </c>
      <c r="G710" s="591" t="s">
        <v>2010</v>
      </c>
      <c r="H710" s="591" t="s">
        <v>486</v>
      </c>
      <c r="I710" s="592" t="s">
        <v>332</v>
      </c>
      <c r="J710" s="593" t="s">
        <v>381</v>
      </c>
      <c r="K710" s="593">
        <v>0.17647058823529413</v>
      </c>
      <c r="L710" s="592" t="s">
        <v>2051</v>
      </c>
      <c r="M710" s="595">
        <v>2021</v>
      </c>
      <c r="N710" s="596">
        <v>63</v>
      </c>
      <c r="O710" s="603">
        <v>0.17460317460317459</v>
      </c>
      <c r="P710" s="598">
        <f t="shared" si="44"/>
        <v>11</v>
      </c>
      <c r="Q710" s="596">
        <v>7</v>
      </c>
      <c r="R710" s="599">
        <f t="shared" si="45"/>
        <v>0.63636363636363635</v>
      </c>
      <c r="S710" s="599">
        <f t="shared" si="46"/>
        <v>0.1111111111111111</v>
      </c>
      <c r="T710" s="600">
        <f t="shared" si="47"/>
        <v>0.98941798941798931</v>
      </c>
      <c r="U710" s="601" t="s">
        <v>3030</v>
      </c>
    </row>
    <row r="711" spans="1:21" ht="12.75" x14ac:dyDescent="0.2">
      <c r="A711" s="591" t="s">
        <v>72</v>
      </c>
      <c r="B711" s="591" t="s">
        <v>754</v>
      </c>
      <c r="C711" s="592" t="s">
        <v>587</v>
      </c>
      <c r="D711" s="592" t="s">
        <v>297</v>
      </c>
      <c r="E711" s="592" t="s">
        <v>148</v>
      </c>
      <c r="F711" s="592" t="s">
        <v>476</v>
      </c>
      <c r="G711" s="591" t="s">
        <v>2011</v>
      </c>
      <c r="H711" s="591" t="s">
        <v>486</v>
      </c>
      <c r="I711" s="592" t="s">
        <v>332</v>
      </c>
      <c r="J711" s="593" t="s">
        <v>381</v>
      </c>
      <c r="K711" s="593">
        <v>0.2638888888888889</v>
      </c>
      <c r="L711" s="592" t="s">
        <v>2051</v>
      </c>
      <c r="M711" s="595">
        <v>2021</v>
      </c>
      <c r="N711" s="596">
        <v>72</v>
      </c>
      <c r="O711" s="603">
        <v>0.2638888888888889</v>
      </c>
      <c r="P711" s="598">
        <f t="shared" si="44"/>
        <v>19</v>
      </c>
      <c r="Q711" s="596">
        <v>19</v>
      </c>
      <c r="R711" s="599">
        <f t="shared" si="45"/>
        <v>1</v>
      </c>
      <c r="S711" s="599">
        <f t="shared" si="46"/>
        <v>0.2638888888888889</v>
      </c>
      <c r="T711" s="600">
        <f t="shared" si="47"/>
        <v>1</v>
      </c>
      <c r="U711" s="606" t="s">
        <v>2051</v>
      </c>
    </row>
    <row r="712" spans="1:21" ht="12.75" x14ac:dyDescent="0.2">
      <c r="A712" s="591" t="s">
        <v>72</v>
      </c>
      <c r="B712" s="591" t="s">
        <v>754</v>
      </c>
      <c r="C712" s="592" t="s">
        <v>587</v>
      </c>
      <c r="D712" s="592" t="s">
        <v>297</v>
      </c>
      <c r="E712" s="592" t="s">
        <v>148</v>
      </c>
      <c r="F712" s="592" t="s">
        <v>476</v>
      </c>
      <c r="G712" s="591" t="s">
        <v>2012</v>
      </c>
      <c r="H712" s="591" t="s">
        <v>486</v>
      </c>
      <c r="I712" s="592" t="s">
        <v>332</v>
      </c>
      <c r="J712" s="593" t="s">
        <v>381</v>
      </c>
      <c r="K712" s="593">
        <v>0.47872340425531917</v>
      </c>
      <c r="L712" s="592" t="s">
        <v>2051</v>
      </c>
      <c r="M712" s="595">
        <v>2021</v>
      </c>
      <c r="N712" s="596">
        <v>92</v>
      </c>
      <c r="O712" s="603">
        <v>0.41304347826086951</v>
      </c>
      <c r="P712" s="598">
        <f t="shared" si="44"/>
        <v>38</v>
      </c>
      <c r="Q712" s="596">
        <v>31</v>
      </c>
      <c r="R712" s="599">
        <f t="shared" si="45"/>
        <v>0.81578947368421051</v>
      </c>
      <c r="S712" s="599">
        <f t="shared" si="46"/>
        <v>0.33695652173913043</v>
      </c>
      <c r="T712" s="600">
        <f t="shared" si="47"/>
        <v>0.86280193236714964</v>
      </c>
      <c r="U712" s="601" t="s">
        <v>3030</v>
      </c>
    </row>
    <row r="713" spans="1:21" ht="12.75" x14ac:dyDescent="0.2">
      <c r="A713" s="591" t="s">
        <v>72</v>
      </c>
      <c r="B713" s="591" t="s">
        <v>754</v>
      </c>
      <c r="C713" s="592" t="s">
        <v>587</v>
      </c>
      <c r="D713" s="592" t="s">
        <v>297</v>
      </c>
      <c r="E713" s="592" t="s">
        <v>148</v>
      </c>
      <c r="F713" s="592" t="s">
        <v>476</v>
      </c>
      <c r="G713" s="591" t="s">
        <v>2013</v>
      </c>
      <c r="H713" s="591" t="s">
        <v>486</v>
      </c>
      <c r="I713" s="592" t="s">
        <v>332</v>
      </c>
      <c r="J713" s="593" t="s">
        <v>381</v>
      </c>
      <c r="K713" s="593">
        <v>0.7142857142857143</v>
      </c>
      <c r="L713" s="592" t="s">
        <v>2051</v>
      </c>
      <c r="M713" s="595">
        <v>2021</v>
      </c>
      <c r="N713" s="596">
        <v>12</v>
      </c>
      <c r="O713" s="603">
        <v>0.5</v>
      </c>
      <c r="P713" s="598">
        <f t="shared" si="44"/>
        <v>6</v>
      </c>
      <c r="Q713" s="596">
        <v>4</v>
      </c>
      <c r="R713" s="599">
        <f t="shared" si="45"/>
        <v>0.66666666666666663</v>
      </c>
      <c r="S713" s="599">
        <f t="shared" si="46"/>
        <v>0.33333333333333331</v>
      </c>
      <c r="T713" s="600">
        <f t="shared" si="47"/>
        <v>0.7</v>
      </c>
      <c r="U713" s="601" t="s">
        <v>3030</v>
      </c>
    </row>
    <row r="714" spans="1:21" ht="12.75" x14ac:dyDescent="0.2">
      <c r="A714" s="591" t="s">
        <v>72</v>
      </c>
      <c r="B714" s="591" t="s">
        <v>754</v>
      </c>
      <c r="C714" s="592" t="s">
        <v>587</v>
      </c>
      <c r="D714" s="592" t="s">
        <v>297</v>
      </c>
      <c r="E714" s="592" t="s">
        <v>148</v>
      </c>
      <c r="F714" s="592" t="s">
        <v>476</v>
      </c>
      <c r="G714" s="591" t="s">
        <v>2014</v>
      </c>
      <c r="H714" s="591" t="s">
        <v>486</v>
      </c>
      <c r="I714" s="592" t="s">
        <v>332</v>
      </c>
      <c r="J714" s="593" t="s">
        <v>381</v>
      </c>
      <c r="K714" s="593">
        <v>4.926423544465771E-2</v>
      </c>
      <c r="L714" s="592" t="s">
        <v>2051</v>
      </c>
      <c r="M714" s="595">
        <v>2021</v>
      </c>
      <c r="N714" s="596">
        <v>1340</v>
      </c>
      <c r="O714" s="603">
        <v>7.6119402985074622E-2</v>
      </c>
      <c r="P714" s="598">
        <f t="shared" si="44"/>
        <v>102</v>
      </c>
      <c r="Q714" s="596">
        <v>88</v>
      </c>
      <c r="R714" s="599">
        <f t="shared" si="45"/>
        <v>0.86274509803921573</v>
      </c>
      <c r="S714" s="599">
        <f t="shared" si="46"/>
        <v>6.5671641791044774E-2</v>
      </c>
      <c r="T714" s="600">
        <f t="shared" si="47"/>
        <v>1.5451250242295018</v>
      </c>
      <c r="U714" s="601" t="s">
        <v>3030</v>
      </c>
    </row>
    <row r="715" spans="1:21" ht="12.75" x14ac:dyDescent="0.2">
      <c r="A715" s="591" t="s">
        <v>72</v>
      </c>
      <c r="B715" s="591" t="s">
        <v>754</v>
      </c>
      <c r="C715" s="592" t="s">
        <v>587</v>
      </c>
      <c r="D715" s="592" t="s">
        <v>297</v>
      </c>
      <c r="E715" s="592" t="s">
        <v>148</v>
      </c>
      <c r="F715" s="592" t="s">
        <v>476</v>
      </c>
      <c r="G715" s="591" t="s">
        <v>2015</v>
      </c>
      <c r="H715" s="591" t="s">
        <v>486</v>
      </c>
      <c r="I715" s="592" t="s">
        <v>332</v>
      </c>
      <c r="J715" s="593" t="s">
        <v>381</v>
      </c>
      <c r="K715" s="593">
        <v>0.35714285714285715</v>
      </c>
      <c r="L715" s="592" t="s">
        <v>2051</v>
      </c>
      <c r="M715" s="595">
        <v>2021</v>
      </c>
      <c r="N715" s="596">
        <v>17</v>
      </c>
      <c r="O715" s="603">
        <v>0.35294117647058826</v>
      </c>
      <c r="P715" s="598">
        <f t="shared" si="44"/>
        <v>6</v>
      </c>
      <c r="Q715" s="596">
        <v>6</v>
      </c>
      <c r="R715" s="599">
        <f t="shared" si="45"/>
        <v>1</v>
      </c>
      <c r="S715" s="599">
        <f t="shared" si="46"/>
        <v>0.35294117647058826</v>
      </c>
      <c r="T715" s="600">
        <f t="shared" si="47"/>
        <v>0.9882352941176471</v>
      </c>
      <c r="U715" s="601" t="s">
        <v>3030</v>
      </c>
    </row>
    <row r="716" spans="1:21" ht="12.75" x14ac:dyDescent="0.2">
      <c r="A716" s="591" t="s">
        <v>72</v>
      </c>
      <c r="B716" s="591" t="s">
        <v>754</v>
      </c>
      <c r="C716" s="592" t="s">
        <v>587</v>
      </c>
      <c r="D716" s="592" t="s">
        <v>297</v>
      </c>
      <c r="E716" s="592" t="s">
        <v>148</v>
      </c>
      <c r="F716" s="592" t="s">
        <v>476</v>
      </c>
      <c r="G716" s="591" t="s">
        <v>2016</v>
      </c>
      <c r="H716" s="591" t="s">
        <v>486</v>
      </c>
      <c r="I716" s="592" t="s">
        <v>332</v>
      </c>
      <c r="J716" s="593" t="s">
        <v>381</v>
      </c>
      <c r="K716" s="593">
        <v>0.11494252873563218</v>
      </c>
      <c r="L716" s="592" t="s">
        <v>2051</v>
      </c>
      <c r="M716" s="595">
        <v>2021</v>
      </c>
      <c r="N716" s="596">
        <v>87</v>
      </c>
      <c r="O716" s="603">
        <v>0.11494252873563218</v>
      </c>
      <c r="P716" s="598">
        <f t="shared" si="44"/>
        <v>10</v>
      </c>
      <c r="Q716" s="596">
        <v>10</v>
      </c>
      <c r="R716" s="599">
        <f t="shared" si="45"/>
        <v>1</v>
      </c>
      <c r="S716" s="599">
        <f t="shared" si="46"/>
        <v>0.11494252873563218</v>
      </c>
      <c r="T716" s="600">
        <f t="shared" si="47"/>
        <v>1</v>
      </c>
      <c r="U716" s="606" t="s">
        <v>2051</v>
      </c>
    </row>
    <row r="717" spans="1:21" ht="12.75" x14ac:dyDescent="0.2">
      <c r="A717" s="591" t="s">
        <v>72</v>
      </c>
      <c r="B717" s="591" t="s">
        <v>754</v>
      </c>
      <c r="C717" s="592" t="s">
        <v>587</v>
      </c>
      <c r="D717" s="592" t="s">
        <v>297</v>
      </c>
      <c r="E717" s="592" t="s">
        <v>148</v>
      </c>
      <c r="F717" s="592" t="s">
        <v>476</v>
      </c>
      <c r="G717" s="591" t="s">
        <v>2017</v>
      </c>
      <c r="H717" s="591" t="s">
        <v>486</v>
      </c>
      <c r="I717" s="592" t="s">
        <v>332</v>
      </c>
      <c r="J717" s="593" t="s">
        <v>381</v>
      </c>
      <c r="K717" s="593">
        <v>7.9646017699115043E-2</v>
      </c>
      <c r="L717" s="592" t="s">
        <v>2051</v>
      </c>
      <c r="M717" s="595">
        <v>2021</v>
      </c>
      <c r="N717" s="596">
        <v>112</v>
      </c>
      <c r="O717" s="603">
        <v>0.11607142857142858</v>
      </c>
      <c r="P717" s="598">
        <f t="shared" si="44"/>
        <v>13</v>
      </c>
      <c r="Q717" s="596">
        <v>12</v>
      </c>
      <c r="R717" s="599">
        <f t="shared" si="45"/>
        <v>0.92307692307692313</v>
      </c>
      <c r="S717" s="599">
        <f t="shared" si="46"/>
        <v>0.10714285714285714</v>
      </c>
      <c r="T717" s="600">
        <f t="shared" si="47"/>
        <v>1.45734126984127</v>
      </c>
      <c r="U717" s="601" t="s">
        <v>3030</v>
      </c>
    </row>
    <row r="718" spans="1:21" ht="12.75" x14ac:dyDescent="0.2">
      <c r="A718" s="591" t="s">
        <v>72</v>
      </c>
      <c r="B718" s="591" t="s">
        <v>754</v>
      </c>
      <c r="C718" s="592" t="s">
        <v>587</v>
      </c>
      <c r="D718" s="592" t="s">
        <v>297</v>
      </c>
      <c r="E718" s="592" t="s">
        <v>148</v>
      </c>
      <c r="F718" s="592" t="s">
        <v>476</v>
      </c>
      <c r="G718" s="591" t="s">
        <v>2018</v>
      </c>
      <c r="H718" s="591" t="s">
        <v>486</v>
      </c>
      <c r="I718" s="592" t="s">
        <v>332</v>
      </c>
      <c r="J718" s="593" t="s">
        <v>381</v>
      </c>
      <c r="K718" s="593">
        <v>0.14569536423841059</v>
      </c>
      <c r="L718" s="592" t="s">
        <v>2051</v>
      </c>
      <c r="M718" s="595">
        <v>2021</v>
      </c>
      <c r="N718" s="596">
        <v>146</v>
      </c>
      <c r="O718" s="603">
        <v>0.15068493150684931</v>
      </c>
      <c r="P718" s="598">
        <f t="shared" si="44"/>
        <v>22</v>
      </c>
      <c r="Q718" s="596">
        <v>17</v>
      </c>
      <c r="R718" s="599">
        <f t="shared" si="45"/>
        <v>0.77272727272727271</v>
      </c>
      <c r="S718" s="599">
        <f t="shared" si="46"/>
        <v>0.11643835616438356</v>
      </c>
      <c r="T718" s="600">
        <f t="shared" si="47"/>
        <v>1.0342465753424657</v>
      </c>
      <c r="U718" s="601" t="s">
        <v>3030</v>
      </c>
    </row>
    <row r="719" spans="1:21" ht="12.75" x14ac:dyDescent="0.2">
      <c r="A719" s="591" t="s">
        <v>72</v>
      </c>
      <c r="B719" s="591" t="s">
        <v>754</v>
      </c>
      <c r="C719" s="592" t="s">
        <v>587</v>
      </c>
      <c r="D719" s="592" t="s">
        <v>297</v>
      </c>
      <c r="E719" s="592" t="s">
        <v>148</v>
      </c>
      <c r="F719" s="592" t="s">
        <v>476</v>
      </c>
      <c r="G719" s="591" t="s">
        <v>2019</v>
      </c>
      <c r="H719" s="591" t="s">
        <v>486</v>
      </c>
      <c r="I719" s="592" t="s">
        <v>332</v>
      </c>
      <c r="J719" s="593" t="s">
        <v>381</v>
      </c>
      <c r="K719" s="593">
        <v>0.33333333333333331</v>
      </c>
      <c r="L719" s="592" t="s">
        <v>2051</v>
      </c>
      <c r="M719" s="595">
        <v>2021</v>
      </c>
      <c r="N719" s="596">
        <v>21</v>
      </c>
      <c r="O719" s="603">
        <v>0.2857142857142857</v>
      </c>
      <c r="P719" s="598">
        <f t="shared" si="44"/>
        <v>6</v>
      </c>
      <c r="Q719" s="596">
        <v>4</v>
      </c>
      <c r="R719" s="599">
        <f t="shared" si="45"/>
        <v>0.66666666666666663</v>
      </c>
      <c r="S719" s="599">
        <f t="shared" si="46"/>
        <v>0.19047619047619047</v>
      </c>
      <c r="T719" s="600">
        <f t="shared" si="47"/>
        <v>0.8571428571428571</v>
      </c>
      <c r="U719" s="601" t="s">
        <v>3030</v>
      </c>
    </row>
    <row r="720" spans="1:21" ht="12.75" x14ac:dyDescent="0.2">
      <c r="A720" s="591" t="s">
        <v>72</v>
      </c>
      <c r="B720" s="591" t="s">
        <v>754</v>
      </c>
      <c r="C720" s="592" t="s">
        <v>587</v>
      </c>
      <c r="D720" s="592" t="s">
        <v>297</v>
      </c>
      <c r="E720" s="592" t="s">
        <v>148</v>
      </c>
      <c r="F720" s="592" t="s">
        <v>476</v>
      </c>
      <c r="G720" s="591" t="s">
        <v>2020</v>
      </c>
      <c r="H720" s="591" t="s">
        <v>486</v>
      </c>
      <c r="I720" s="592" t="s">
        <v>332</v>
      </c>
      <c r="J720" s="593" t="s">
        <v>381</v>
      </c>
      <c r="K720" s="593">
        <v>0.23809523809523808</v>
      </c>
      <c r="L720" s="592" t="s">
        <v>2051</v>
      </c>
      <c r="M720" s="595">
        <v>2021</v>
      </c>
      <c r="N720" s="596">
        <v>18</v>
      </c>
      <c r="O720" s="603">
        <v>0.22222222222222221</v>
      </c>
      <c r="P720" s="598">
        <f t="shared" si="44"/>
        <v>4</v>
      </c>
      <c r="Q720" s="596">
        <v>3</v>
      </c>
      <c r="R720" s="599">
        <f t="shared" si="45"/>
        <v>0.75</v>
      </c>
      <c r="S720" s="599">
        <f t="shared" si="46"/>
        <v>0.16666666666666666</v>
      </c>
      <c r="T720" s="600">
        <f t="shared" si="47"/>
        <v>0.93333333333333335</v>
      </c>
      <c r="U720" s="601" t="s">
        <v>3030</v>
      </c>
    </row>
    <row r="721" spans="1:21" ht="12.75" x14ac:dyDescent="0.2">
      <c r="A721" s="591" t="s">
        <v>72</v>
      </c>
      <c r="B721" s="591" t="s">
        <v>754</v>
      </c>
      <c r="C721" s="592" t="s">
        <v>587</v>
      </c>
      <c r="D721" s="592" t="s">
        <v>297</v>
      </c>
      <c r="E721" s="592" t="s">
        <v>148</v>
      </c>
      <c r="F721" s="592" t="s">
        <v>476</v>
      </c>
      <c r="G721" s="591" t="s">
        <v>2021</v>
      </c>
      <c r="H721" s="591" t="s">
        <v>486</v>
      </c>
      <c r="I721" s="592" t="s">
        <v>332</v>
      </c>
      <c r="J721" s="593" t="s">
        <v>381</v>
      </c>
      <c r="K721" s="593">
        <v>0.11702127659574468</v>
      </c>
      <c r="L721" s="592" t="s">
        <v>2051</v>
      </c>
      <c r="M721" s="595">
        <v>2021</v>
      </c>
      <c r="N721" s="596">
        <v>94</v>
      </c>
      <c r="O721" s="603">
        <v>0.11702127659574468</v>
      </c>
      <c r="P721" s="598">
        <f t="shared" si="44"/>
        <v>11</v>
      </c>
      <c r="Q721" s="596">
        <v>10</v>
      </c>
      <c r="R721" s="599">
        <f t="shared" si="45"/>
        <v>0.90909090909090906</v>
      </c>
      <c r="S721" s="599">
        <f t="shared" si="46"/>
        <v>0.10638297872340426</v>
      </c>
      <c r="T721" s="600">
        <f t="shared" si="47"/>
        <v>1</v>
      </c>
      <c r="U721" s="606" t="s">
        <v>2051</v>
      </c>
    </row>
    <row r="722" spans="1:21" ht="12.75" x14ac:dyDescent="0.2">
      <c r="A722" s="591" t="s">
        <v>72</v>
      </c>
      <c r="B722" s="591" t="s">
        <v>754</v>
      </c>
      <c r="C722" s="591" t="s">
        <v>587</v>
      </c>
      <c r="D722" s="591" t="s">
        <v>303</v>
      </c>
      <c r="E722" s="591" t="s">
        <v>148</v>
      </c>
      <c r="F722" s="592" t="s">
        <v>476</v>
      </c>
      <c r="G722" s="591" t="s">
        <v>2002</v>
      </c>
      <c r="H722" s="591" t="s">
        <v>486</v>
      </c>
      <c r="I722" s="592" t="s">
        <v>332</v>
      </c>
      <c r="J722" s="593" t="s">
        <v>381</v>
      </c>
      <c r="K722" s="593">
        <v>0.375</v>
      </c>
      <c r="L722" s="591" t="s">
        <v>2051</v>
      </c>
      <c r="M722" s="595">
        <v>2021</v>
      </c>
      <c r="N722" s="596">
        <v>11</v>
      </c>
      <c r="O722" s="603">
        <v>0.27272727272727271</v>
      </c>
      <c r="P722" s="598">
        <f t="shared" si="44"/>
        <v>3</v>
      </c>
      <c r="Q722" s="596">
        <v>2</v>
      </c>
      <c r="R722" s="599">
        <f t="shared" si="45"/>
        <v>0.66666666666666663</v>
      </c>
      <c r="S722" s="599">
        <f t="shared" si="46"/>
        <v>0.18181818181818182</v>
      </c>
      <c r="T722" s="600">
        <f t="shared" si="47"/>
        <v>0.72727272727272718</v>
      </c>
      <c r="U722" s="601" t="s">
        <v>3030</v>
      </c>
    </row>
    <row r="723" spans="1:21" ht="12.75" x14ac:dyDescent="0.2">
      <c r="A723" s="591" t="s">
        <v>72</v>
      </c>
      <c r="B723" s="591" t="s">
        <v>754</v>
      </c>
      <c r="C723" s="592" t="s">
        <v>587</v>
      </c>
      <c r="D723" s="592" t="s">
        <v>297</v>
      </c>
      <c r="E723" s="592" t="s">
        <v>148</v>
      </c>
      <c r="F723" s="592" t="s">
        <v>476</v>
      </c>
      <c r="G723" s="591" t="s">
        <v>2022</v>
      </c>
      <c r="H723" s="591" t="s">
        <v>486</v>
      </c>
      <c r="I723" s="592" t="s">
        <v>332</v>
      </c>
      <c r="J723" s="593" t="s">
        <v>381</v>
      </c>
      <c r="K723" s="593">
        <v>0.23232323232323232</v>
      </c>
      <c r="L723" s="592" t="s">
        <v>2051</v>
      </c>
      <c r="M723" s="595">
        <v>2021</v>
      </c>
      <c r="N723" s="596">
        <v>99</v>
      </c>
      <c r="O723" s="603">
        <v>0.20202020202020202</v>
      </c>
      <c r="P723" s="598">
        <f t="shared" si="44"/>
        <v>20</v>
      </c>
      <c r="Q723" s="596">
        <v>14</v>
      </c>
      <c r="R723" s="599">
        <f t="shared" si="45"/>
        <v>0.7</v>
      </c>
      <c r="S723" s="599">
        <f t="shared" si="46"/>
        <v>0.14141414141414141</v>
      </c>
      <c r="T723" s="600">
        <f t="shared" si="47"/>
        <v>0.86956521739130432</v>
      </c>
      <c r="U723" s="601" t="s">
        <v>3030</v>
      </c>
    </row>
    <row r="724" spans="1:21" ht="12.75" x14ac:dyDescent="0.2">
      <c r="A724" s="591" t="s">
        <v>72</v>
      </c>
      <c r="B724" s="591" t="s">
        <v>754</v>
      </c>
      <c r="C724" s="592" t="s">
        <v>587</v>
      </c>
      <c r="D724" s="592" t="s">
        <v>297</v>
      </c>
      <c r="E724" s="592" t="s">
        <v>148</v>
      </c>
      <c r="F724" s="592" t="s">
        <v>476</v>
      </c>
      <c r="G724" s="591" t="s">
        <v>2023</v>
      </c>
      <c r="H724" s="591" t="s">
        <v>486</v>
      </c>
      <c r="I724" s="592" t="s">
        <v>332</v>
      </c>
      <c r="J724" s="593" t="s">
        <v>381</v>
      </c>
      <c r="K724" s="593">
        <v>0.51315789473684215</v>
      </c>
      <c r="L724" s="592" t="s">
        <v>2051</v>
      </c>
      <c r="M724" s="595">
        <v>2021</v>
      </c>
      <c r="N724" s="596">
        <v>79</v>
      </c>
      <c r="O724" s="603">
        <v>0.46835443037974683</v>
      </c>
      <c r="P724" s="598">
        <f t="shared" si="44"/>
        <v>37</v>
      </c>
      <c r="Q724" s="596">
        <v>34</v>
      </c>
      <c r="R724" s="599">
        <f t="shared" si="45"/>
        <v>0.91891891891891897</v>
      </c>
      <c r="S724" s="599">
        <f t="shared" si="46"/>
        <v>0.43037974683544306</v>
      </c>
      <c r="T724" s="600">
        <f t="shared" si="47"/>
        <v>0.91269068484258353</v>
      </c>
      <c r="U724" s="601" t="s">
        <v>3030</v>
      </c>
    </row>
    <row r="725" spans="1:21" ht="12.75" x14ac:dyDescent="0.2">
      <c r="A725" s="591" t="s">
        <v>72</v>
      </c>
      <c r="B725" s="591" t="s">
        <v>754</v>
      </c>
      <c r="C725" s="592" t="s">
        <v>587</v>
      </c>
      <c r="D725" s="592" t="s">
        <v>297</v>
      </c>
      <c r="E725" s="592" t="s">
        <v>148</v>
      </c>
      <c r="F725" s="592" t="s">
        <v>476</v>
      </c>
      <c r="G725" s="591" t="s">
        <v>2024</v>
      </c>
      <c r="H725" s="591" t="s">
        <v>486</v>
      </c>
      <c r="I725" s="592" t="s">
        <v>332</v>
      </c>
      <c r="J725" s="593" t="s">
        <v>381</v>
      </c>
      <c r="K725" s="593">
        <v>4.9323017408123788E-2</v>
      </c>
      <c r="L725" s="592" t="s">
        <v>2051</v>
      </c>
      <c r="M725" s="595">
        <v>2021</v>
      </c>
      <c r="N725" s="596">
        <v>2128</v>
      </c>
      <c r="O725" s="603">
        <v>7.6597744360902262E-2</v>
      </c>
      <c r="P725" s="598">
        <f t="shared" si="44"/>
        <v>163</v>
      </c>
      <c r="Q725" s="596">
        <v>125</v>
      </c>
      <c r="R725" s="599">
        <f t="shared" si="45"/>
        <v>0.76687116564417179</v>
      </c>
      <c r="S725" s="599">
        <f t="shared" si="46"/>
        <v>5.8740601503759399E-2</v>
      </c>
      <c r="T725" s="600">
        <f t="shared" si="47"/>
        <v>1.552981719003391</v>
      </c>
      <c r="U725" s="601" t="s">
        <v>3030</v>
      </c>
    </row>
    <row r="726" spans="1:21" ht="12.75" x14ac:dyDescent="0.2">
      <c r="A726" s="591" t="s">
        <v>72</v>
      </c>
      <c r="B726" s="591" t="s">
        <v>754</v>
      </c>
      <c r="C726" s="591" t="s">
        <v>587</v>
      </c>
      <c r="D726" s="591" t="s">
        <v>303</v>
      </c>
      <c r="E726" s="591" t="s">
        <v>148</v>
      </c>
      <c r="F726" s="592" t="s">
        <v>476</v>
      </c>
      <c r="G726" s="591" t="s">
        <v>2004</v>
      </c>
      <c r="H726" s="591" t="s">
        <v>486</v>
      </c>
      <c r="I726" s="592" t="s">
        <v>332</v>
      </c>
      <c r="J726" s="593" t="s">
        <v>381</v>
      </c>
      <c r="K726" s="593">
        <v>5.5813953488372092E-2</v>
      </c>
      <c r="L726" s="591" t="s">
        <v>2051</v>
      </c>
      <c r="M726" s="595">
        <v>2021</v>
      </c>
      <c r="N726" s="596">
        <v>446</v>
      </c>
      <c r="O726" s="603">
        <v>0.10089686098654709</v>
      </c>
      <c r="P726" s="598">
        <f t="shared" si="44"/>
        <v>45</v>
      </c>
      <c r="Q726" s="596">
        <v>31</v>
      </c>
      <c r="R726" s="599">
        <f t="shared" si="45"/>
        <v>0.68888888888888888</v>
      </c>
      <c r="S726" s="599">
        <f t="shared" si="46"/>
        <v>6.9506726457399109E-2</v>
      </c>
      <c r="T726" s="600">
        <f t="shared" si="47"/>
        <v>1.8077354260089686</v>
      </c>
      <c r="U726" s="601" t="s">
        <v>3030</v>
      </c>
    </row>
    <row r="727" spans="1:21" ht="12.75" x14ac:dyDescent="0.2">
      <c r="A727" s="591" t="s">
        <v>72</v>
      </c>
      <c r="B727" s="591" t="s">
        <v>754</v>
      </c>
      <c r="C727" s="592" t="s">
        <v>587</v>
      </c>
      <c r="D727" s="592" t="s">
        <v>297</v>
      </c>
      <c r="E727" s="592" t="s">
        <v>148</v>
      </c>
      <c r="F727" s="592" t="s">
        <v>476</v>
      </c>
      <c r="G727" s="591" t="s">
        <v>2025</v>
      </c>
      <c r="H727" s="591" t="s">
        <v>486</v>
      </c>
      <c r="I727" s="592" t="s">
        <v>332</v>
      </c>
      <c r="J727" s="593" t="s">
        <v>381</v>
      </c>
      <c r="K727" s="593">
        <v>9.2307692307692313E-2</v>
      </c>
      <c r="L727" s="592" t="s">
        <v>2051</v>
      </c>
      <c r="M727" s="595">
        <v>2021</v>
      </c>
      <c r="N727" s="596">
        <v>58</v>
      </c>
      <c r="O727" s="603">
        <v>0.13793103448275862</v>
      </c>
      <c r="P727" s="598">
        <f t="shared" si="44"/>
        <v>8</v>
      </c>
      <c r="Q727" s="596">
        <v>8</v>
      </c>
      <c r="R727" s="599">
        <f t="shared" si="45"/>
        <v>1</v>
      </c>
      <c r="S727" s="599">
        <f t="shared" si="46"/>
        <v>0.13793103448275862</v>
      </c>
      <c r="T727" s="600">
        <f t="shared" si="47"/>
        <v>1.4942528735632183</v>
      </c>
      <c r="U727" s="601" t="s">
        <v>3030</v>
      </c>
    </row>
    <row r="728" spans="1:21" ht="12.75" x14ac:dyDescent="0.2">
      <c r="A728" s="591" t="s">
        <v>72</v>
      </c>
      <c r="B728" s="591" t="s">
        <v>754</v>
      </c>
      <c r="C728" s="592" t="s">
        <v>587</v>
      </c>
      <c r="D728" s="592" t="s">
        <v>297</v>
      </c>
      <c r="E728" s="592" t="s">
        <v>148</v>
      </c>
      <c r="F728" s="592" t="s">
        <v>476</v>
      </c>
      <c r="G728" s="591" t="s">
        <v>2026</v>
      </c>
      <c r="H728" s="591" t="s">
        <v>486</v>
      </c>
      <c r="I728" s="592" t="s">
        <v>332</v>
      </c>
      <c r="J728" s="593" t="s">
        <v>381</v>
      </c>
      <c r="K728" s="593">
        <v>0.15384615384615385</v>
      </c>
      <c r="L728" s="592" t="s">
        <v>2051</v>
      </c>
      <c r="M728" s="595">
        <v>2021</v>
      </c>
      <c r="N728" s="596">
        <v>27</v>
      </c>
      <c r="O728" s="603">
        <v>0.22222222222222221</v>
      </c>
      <c r="P728" s="598">
        <f t="shared" si="44"/>
        <v>6</v>
      </c>
      <c r="Q728" s="596">
        <v>5</v>
      </c>
      <c r="R728" s="599">
        <f t="shared" si="45"/>
        <v>0.83333333333333337</v>
      </c>
      <c r="S728" s="599">
        <f t="shared" si="46"/>
        <v>0.18518518518518517</v>
      </c>
      <c r="T728" s="600">
        <f t="shared" si="47"/>
        <v>1.4444444444444442</v>
      </c>
      <c r="U728" s="601" t="s">
        <v>3030</v>
      </c>
    </row>
    <row r="729" spans="1:21" ht="12.75" x14ac:dyDescent="0.2">
      <c r="A729" s="591" t="s">
        <v>72</v>
      </c>
      <c r="B729" s="591" t="s">
        <v>754</v>
      </c>
      <c r="C729" s="592" t="s">
        <v>587</v>
      </c>
      <c r="D729" s="592" t="s">
        <v>303</v>
      </c>
      <c r="E729" s="592" t="s">
        <v>148</v>
      </c>
      <c r="F729" s="592" t="s">
        <v>476</v>
      </c>
      <c r="G729" s="591" t="s">
        <v>2005</v>
      </c>
      <c r="H729" s="591" t="s">
        <v>486</v>
      </c>
      <c r="I729" s="592" t="s">
        <v>332</v>
      </c>
      <c r="J729" s="593" t="s">
        <v>381</v>
      </c>
      <c r="K729" s="593">
        <v>6.5217391304347824E-2</v>
      </c>
      <c r="L729" s="592" t="s">
        <v>2051</v>
      </c>
      <c r="M729" s="595">
        <v>2021</v>
      </c>
      <c r="N729" s="596">
        <v>45</v>
      </c>
      <c r="O729" s="603">
        <v>0.1111111111111111</v>
      </c>
      <c r="P729" s="598">
        <f t="shared" si="44"/>
        <v>5</v>
      </c>
      <c r="Q729" s="596">
        <v>3</v>
      </c>
      <c r="R729" s="599">
        <f t="shared" si="45"/>
        <v>0.6</v>
      </c>
      <c r="S729" s="599">
        <f t="shared" si="46"/>
        <v>6.6666666666666666E-2</v>
      </c>
      <c r="T729" s="600">
        <f t="shared" si="47"/>
        <v>1.7037037037037037</v>
      </c>
      <c r="U729" s="601" t="s">
        <v>3030</v>
      </c>
    </row>
    <row r="730" spans="1:21" ht="12.75" x14ac:dyDescent="0.2">
      <c r="A730" s="591" t="s">
        <v>72</v>
      </c>
      <c r="B730" s="591" t="s">
        <v>754</v>
      </c>
      <c r="C730" s="592" t="s">
        <v>587</v>
      </c>
      <c r="D730" s="592" t="s">
        <v>297</v>
      </c>
      <c r="E730" s="592" t="s">
        <v>148</v>
      </c>
      <c r="F730" s="592" t="s">
        <v>476</v>
      </c>
      <c r="G730" s="591" t="s">
        <v>2005</v>
      </c>
      <c r="H730" s="591" t="s">
        <v>486</v>
      </c>
      <c r="I730" s="592" t="s">
        <v>332</v>
      </c>
      <c r="J730" s="593" t="s">
        <v>381</v>
      </c>
      <c r="K730" s="593">
        <v>9.3333333333333338E-2</v>
      </c>
      <c r="L730" s="592" t="s">
        <v>2051</v>
      </c>
      <c r="M730" s="595">
        <v>2021</v>
      </c>
      <c r="N730" s="596">
        <v>77</v>
      </c>
      <c r="O730" s="603">
        <v>0.12987012987012986</v>
      </c>
      <c r="P730" s="598">
        <f t="shared" si="44"/>
        <v>10</v>
      </c>
      <c r="Q730" s="596">
        <v>7</v>
      </c>
      <c r="R730" s="599">
        <f t="shared" si="45"/>
        <v>0.7</v>
      </c>
      <c r="S730" s="599">
        <f t="shared" si="46"/>
        <v>9.0909090909090912E-2</v>
      </c>
      <c r="T730" s="600">
        <f t="shared" si="47"/>
        <v>1.3914656771799627</v>
      </c>
      <c r="U730" s="601" t="s">
        <v>3030</v>
      </c>
    </row>
    <row r="731" spans="1:21" ht="12.75" x14ac:dyDescent="0.2">
      <c r="A731" s="591" t="s">
        <v>72</v>
      </c>
      <c r="B731" s="591" t="s">
        <v>754</v>
      </c>
      <c r="C731" s="592" t="s">
        <v>587</v>
      </c>
      <c r="D731" s="592" t="s">
        <v>303</v>
      </c>
      <c r="E731" s="592" t="s">
        <v>148</v>
      </c>
      <c r="F731" s="592" t="s">
        <v>476</v>
      </c>
      <c r="G731" s="591" t="s">
        <v>2006</v>
      </c>
      <c r="H731" s="591" t="s">
        <v>486</v>
      </c>
      <c r="I731" s="592" t="s">
        <v>332</v>
      </c>
      <c r="J731" s="593" t="s">
        <v>381</v>
      </c>
      <c r="K731" s="593">
        <v>0.10526315789473684</v>
      </c>
      <c r="L731" s="592" t="s">
        <v>2051</v>
      </c>
      <c r="M731" s="595">
        <v>2021</v>
      </c>
      <c r="N731" s="596">
        <v>34</v>
      </c>
      <c r="O731" s="603">
        <v>8.8235294117647065E-2</v>
      </c>
      <c r="P731" s="598">
        <f t="shared" si="44"/>
        <v>3</v>
      </c>
      <c r="Q731" s="596">
        <v>2</v>
      </c>
      <c r="R731" s="599">
        <f t="shared" si="45"/>
        <v>0.66666666666666663</v>
      </c>
      <c r="S731" s="599">
        <f t="shared" si="46"/>
        <v>5.8823529411764705E-2</v>
      </c>
      <c r="T731" s="600">
        <f t="shared" si="47"/>
        <v>0.83823529411764719</v>
      </c>
      <c r="U731" s="601" t="s">
        <v>3030</v>
      </c>
    </row>
    <row r="732" spans="1:21" ht="12.75" x14ac:dyDescent="0.2">
      <c r="A732" s="591" t="s">
        <v>72</v>
      </c>
      <c r="B732" s="591" t="s">
        <v>754</v>
      </c>
      <c r="C732" s="592" t="s">
        <v>587</v>
      </c>
      <c r="D732" s="592" t="s">
        <v>297</v>
      </c>
      <c r="E732" s="592" t="s">
        <v>148</v>
      </c>
      <c r="F732" s="592" t="s">
        <v>476</v>
      </c>
      <c r="G732" s="591" t="s">
        <v>2006</v>
      </c>
      <c r="H732" s="591" t="s">
        <v>486</v>
      </c>
      <c r="I732" s="592" t="s">
        <v>332</v>
      </c>
      <c r="J732" s="593" t="s">
        <v>381</v>
      </c>
      <c r="K732" s="593">
        <v>0.18055555555555555</v>
      </c>
      <c r="L732" s="592" t="s">
        <v>2051</v>
      </c>
      <c r="M732" s="595">
        <v>2021</v>
      </c>
      <c r="N732" s="596">
        <v>77</v>
      </c>
      <c r="O732" s="603">
        <v>0.19480519480519484</v>
      </c>
      <c r="P732" s="598">
        <f t="shared" si="44"/>
        <v>15</v>
      </c>
      <c r="Q732" s="596">
        <v>13</v>
      </c>
      <c r="R732" s="599">
        <f t="shared" si="45"/>
        <v>0.8666666666666667</v>
      </c>
      <c r="S732" s="599">
        <f t="shared" si="46"/>
        <v>0.16883116883116883</v>
      </c>
      <c r="T732" s="600">
        <f t="shared" si="47"/>
        <v>1.0789210789210792</v>
      </c>
      <c r="U732" s="601" t="s">
        <v>3030</v>
      </c>
    </row>
    <row r="733" spans="1:21" ht="12.75" x14ac:dyDescent="0.2">
      <c r="A733" s="591" t="s">
        <v>72</v>
      </c>
      <c r="B733" s="591" t="s">
        <v>754</v>
      </c>
      <c r="C733" s="592" t="s">
        <v>587</v>
      </c>
      <c r="D733" s="592" t="s">
        <v>305</v>
      </c>
      <c r="E733" s="592" t="s">
        <v>148</v>
      </c>
      <c r="F733" s="592" t="s">
        <v>476</v>
      </c>
      <c r="G733" s="591" t="s">
        <v>2009</v>
      </c>
      <c r="H733" s="591" t="s">
        <v>486</v>
      </c>
      <c r="I733" s="592" t="s">
        <v>332</v>
      </c>
      <c r="J733" s="593" t="s">
        <v>381</v>
      </c>
      <c r="K733" s="593">
        <v>0.25</v>
      </c>
      <c r="L733" s="592" t="s">
        <v>2051</v>
      </c>
      <c r="M733" s="595">
        <v>2021</v>
      </c>
      <c r="N733" s="596">
        <v>21</v>
      </c>
      <c r="O733" s="603">
        <v>0.2857142857142857</v>
      </c>
      <c r="P733" s="598">
        <f t="shared" si="44"/>
        <v>6</v>
      </c>
      <c r="Q733" s="596">
        <v>6</v>
      </c>
      <c r="R733" s="599">
        <f t="shared" si="45"/>
        <v>1</v>
      </c>
      <c r="S733" s="599">
        <f t="shared" si="46"/>
        <v>0.2857142857142857</v>
      </c>
      <c r="T733" s="600">
        <f t="shared" si="47"/>
        <v>1.1428571428571428</v>
      </c>
      <c r="U733" s="601" t="s">
        <v>3030</v>
      </c>
    </row>
    <row r="734" spans="1:21" ht="12.75" x14ac:dyDescent="0.2">
      <c r="A734" s="591" t="s">
        <v>72</v>
      </c>
      <c r="B734" s="591" t="s">
        <v>754</v>
      </c>
      <c r="C734" s="592" t="s">
        <v>587</v>
      </c>
      <c r="D734" s="592" t="s">
        <v>297</v>
      </c>
      <c r="E734" s="592" t="s">
        <v>148</v>
      </c>
      <c r="F734" s="592" t="s">
        <v>476</v>
      </c>
      <c r="G734" s="591" t="s">
        <v>2027</v>
      </c>
      <c r="H734" s="591" t="s">
        <v>486</v>
      </c>
      <c r="I734" s="592" t="s">
        <v>332</v>
      </c>
      <c r="J734" s="593" t="s">
        <v>381</v>
      </c>
      <c r="K734" s="593">
        <v>0.29032258064516131</v>
      </c>
      <c r="L734" s="592" t="s">
        <v>2051</v>
      </c>
      <c r="M734" s="595">
        <v>2021</v>
      </c>
      <c r="N734" s="596">
        <v>32</v>
      </c>
      <c r="O734" s="603">
        <v>0.3125</v>
      </c>
      <c r="P734" s="598">
        <f t="shared" si="44"/>
        <v>10</v>
      </c>
      <c r="Q734" s="596">
        <v>9</v>
      </c>
      <c r="R734" s="599">
        <f t="shared" si="45"/>
        <v>0.9</v>
      </c>
      <c r="S734" s="599">
        <f t="shared" si="46"/>
        <v>0.28125</v>
      </c>
      <c r="T734" s="600">
        <f t="shared" si="47"/>
        <v>1.0763888888888888</v>
      </c>
      <c r="U734" s="601" t="s">
        <v>3030</v>
      </c>
    </row>
    <row r="735" spans="1:21" ht="12.75" x14ac:dyDescent="0.2">
      <c r="A735" s="591" t="s">
        <v>72</v>
      </c>
      <c r="B735" s="591" t="s">
        <v>754</v>
      </c>
      <c r="C735" s="592" t="s">
        <v>587</v>
      </c>
      <c r="D735" s="592" t="s">
        <v>297</v>
      </c>
      <c r="E735" s="592" t="s">
        <v>148</v>
      </c>
      <c r="F735" s="592" t="s">
        <v>476</v>
      </c>
      <c r="G735" s="591" t="s">
        <v>2028</v>
      </c>
      <c r="H735" s="591" t="s">
        <v>486</v>
      </c>
      <c r="I735" s="592" t="s">
        <v>332</v>
      </c>
      <c r="J735" s="593" t="s">
        <v>381</v>
      </c>
      <c r="K735" s="593">
        <v>0.29629629629629628</v>
      </c>
      <c r="L735" s="592" t="s">
        <v>2051</v>
      </c>
      <c r="M735" s="595">
        <v>2021</v>
      </c>
      <c r="N735" s="596">
        <v>24</v>
      </c>
      <c r="O735" s="603">
        <v>0.45833333333333326</v>
      </c>
      <c r="P735" s="598">
        <f t="shared" si="44"/>
        <v>11</v>
      </c>
      <c r="Q735" s="596">
        <v>8</v>
      </c>
      <c r="R735" s="599">
        <f t="shared" si="45"/>
        <v>0.72727272727272729</v>
      </c>
      <c r="S735" s="599">
        <f t="shared" si="46"/>
        <v>0.33333333333333331</v>
      </c>
      <c r="T735" s="600">
        <f t="shared" si="47"/>
        <v>1.5468749999999998</v>
      </c>
      <c r="U735" s="601" t="s">
        <v>3030</v>
      </c>
    </row>
    <row r="736" spans="1:21" ht="12.75" x14ac:dyDescent="0.2">
      <c r="A736" s="591" t="s">
        <v>72</v>
      </c>
      <c r="B736" s="591" t="s">
        <v>754</v>
      </c>
      <c r="C736" s="592" t="s">
        <v>587</v>
      </c>
      <c r="D736" s="592" t="s">
        <v>303</v>
      </c>
      <c r="E736" s="592" t="s">
        <v>148</v>
      </c>
      <c r="F736" s="592" t="s">
        <v>476</v>
      </c>
      <c r="G736" s="591" t="s">
        <v>2007</v>
      </c>
      <c r="H736" s="591" t="s">
        <v>486</v>
      </c>
      <c r="I736" s="592" t="s">
        <v>332</v>
      </c>
      <c r="J736" s="593" t="s">
        <v>381</v>
      </c>
      <c r="K736" s="593">
        <v>0.48</v>
      </c>
      <c r="L736" s="592" t="s">
        <v>2051</v>
      </c>
      <c r="M736" s="595">
        <v>2021</v>
      </c>
      <c r="N736" s="596">
        <v>22</v>
      </c>
      <c r="O736" s="603">
        <v>0.45454545454545453</v>
      </c>
      <c r="P736" s="598">
        <f t="shared" si="44"/>
        <v>10</v>
      </c>
      <c r="Q736" s="596">
        <v>8</v>
      </c>
      <c r="R736" s="599">
        <f t="shared" si="45"/>
        <v>0.8</v>
      </c>
      <c r="S736" s="599">
        <f t="shared" si="46"/>
        <v>0.36363636363636365</v>
      </c>
      <c r="T736" s="600">
        <f t="shared" si="47"/>
        <v>0.94696969696969702</v>
      </c>
      <c r="U736" s="601" t="s">
        <v>3030</v>
      </c>
    </row>
    <row r="737" spans="1:21" ht="12.75" x14ac:dyDescent="0.2">
      <c r="A737" s="591" t="s">
        <v>72</v>
      </c>
      <c r="B737" s="591" t="s">
        <v>754</v>
      </c>
      <c r="C737" s="592" t="s">
        <v>587</v>
      </c>
      <c r="D737" s="592" t="s">
        <v>297</v>
      </c>
      <c r="E737" s="592" t="s">
        <v>148</v>
      </c>
      <c r="F737" s="592" t="s">
        <v>476</v>
      </c>
      <c r="G737" s="591" t="s">
        <v>2007</v>
      </c>
      <c r="H737" s="591" t="s">
        <v>486</v>
      </c>
      <c r="I737" s="592" t="s">
        <v>332</v>
      </c>
      <c r="J737" s="593" t="s">
        <v>381</v>
      </c>
      <c r="K737" s="593">
        <v>0.58064516129032262</v>
      </c>
      <c r="L737" s="592" t="s">
        <v>2266</v>
      </c>
      <c r="M737" s="595">
        <v>2021</v>
      </c>
      <c r="N737" s="596">
        <v>30</v>
      </c>
      <c r="O737" s="603">
        <v>0.53333333333333333</v>
      </c>
      <c r="P737" s="598">
        <f t="shared" si="44"/>
        <v>16</v>
      </c>
      <c r="Q737" s="596">
        <v>12</v>
      </c>
      <c r="R737" s="599">
        <f t="shared" si="45"/>
        <v>0.75</v>
      </c>
      <c r="S737" s="599">
        <f t="shared" si="46"/>
        <v>0.4</v>
      </c>
      <c r="T737" s="600">
        <f t="shared" si="47"/>
        <v>0.9185185185185184</v>
      </c>
      <c r="U737" s="601" t="s">
        <v>3031</v>
      </c>
    </row>
    <row r="738" spans="1:21" ht="12.75" x14ac:dyDescent="0.2">
      <c r="A738" s="591" t="s">
        <v>72</v>
      </c>
      <c r="B738" s="591" t="s">
        <v>754</v>
      </c>
      <c r="C738" s="592" t="s">
        <v>587</v>
      </c>
      <c r="D738" s="592" t="s">
        <v>297</v>
      </c>
      <c r="E738" s="592" t="s">
        <v>148</v>
      </c>
      <c r="F738" s="592" t="s">
        <v>476</v>
      </c>
      <c r="G738" s="591" t="s">
        <v>2029</v>
      </c>
      <c r="H738" s="591" t="s">
        <v>486</v>
      </c>
      <c r="I738" s="592" t="s">
        <v>332</v>
      </c>
      <c r="J738" s="593" t="s">
        <v>381</v>
      </c>
      <c r="K738" s="593">
        <v>0.71186440677966101</v>
      </c>
      <c r="L738" s="592" t="s">
        <v>2051</v>
      </c>
      <c r="M738" s="595">
        <v>2021</v>
      </c>
      <c r="N738" s="596">
        <v>59</v>
      </c>
      <c r="O738" s="603">
        <v>0.55932203389830504</v>
      </c>
      <c r="P738" s="598">
        <f t="shared" si="44"/>
        <v>33</v>
      </c>
      <c r="Q738" s="596">
        <v>33</v>
      </c>
      <c r="R738" s="599">
        <f t="shared" si="45"/>
        <v>1</v>
      </c>
      <c r="S738" s="599">
        <f t="shared" si="46"/>
        <v>0.55932203389830504</v>
      </c>
      <c r="T738" s="600">
        <f t="shared" si="47"/>
        <v>0.7857142857142857</v>
      </c>
      <c r="U738" s="601" t="s">
        <v>3030</v>
      </c>
    </row>
    <row r="739" spans="1:21" ht="12.75" x14ac:dyDescent="0.2">
      <c r="A739" s="591" t="s">
        <v>72</v>
      </c>
      <c r="B739" s="591" t="s">
        <v>754</v>
      </c>
      <c r="C739" s="592" t="s">
        <v>587</v>
      </c>
      <c r="D739" s="592" t="s">
        <v>297</v>
      </c>
      <c r="E739" s="592" t="s">
        <v>148</v>
      </c>
      <c r="F739" s="592" t="s">
        <v>476</v>
      </c>
      <c r="G739" s="591" t="s">
        <v>2030</v>
      </c>
      <c r="H739" s="591" t="s">
        <v>486</v>
      </c>
      <c r="I739" s="592" t="s">
        <v>332</v>
      </c>
      <c r="J739" s="593" t="s">
        <v>381</v>
      </c>
      <c r="K739" s="593">
        <v>0.14285714285714285</v>
      </c>
      <c r="L739" s="592" t="s">
        <v>2051</v>
      </c>
      <c r="M739" s="595">
        <v>2021</v>
      </c>
      <c r="N739" s="596">
        <v>46</v>
      </c>
      <c r="O739" s="603">
        <v>0.15217391304347827</v>
      </c>
      <c r="P739" s="598">
        <f t="shared" si="44"/>
        <v>7</v>
      </c>
      <c r="Q739" s="596">
        <v>6</v>
      </c>
      <c r="R739" s="599">
        <f t="shared" si="45"/>
        <v>0.8571428571428571</v>
      </c>
      <c r="S739" s="599">
        <f t="shared" si="46"/>
        <v>0.13043478260869565</v>
      </c>
      <c r="T739" s="600">
        <f t="shared" si="47"/>
        <v>1.0652173913043479</v>
      </c>
      <c r="U739" s="601" t="s">
        <v>3030</v>
      </c>
    </row>
    <row r="740" spans="1:21" ht="12.75" x14ac:dyDescent="0.2">
      <c r="A740" s="591" t="s">
        <v>72</v>
      </c>
      <c r="B740" s="591" t="s">
        <v>754</v>
      </c>
      <c r="C740" s="592" t="s">
        <v>587</v>
      </c>
      <c r="D740" s="592" t="s">
        <v>303</v>
      </c>
      <c r="E740" s="592" t="s">
        <v>148</v>
      </c>
      <c r="F740" s="592" t="s">
        <v>476</v>
      </c>
      <c r="G740" s="591" t="s">
        <v>2008</v>
      </c>
      <c r="H740" s="591" t="s">
        <v>486</v>
      </c>
      <c r="I740" s="592" t="s">
        <v>332</v>
      </c>
      <c r="J740" s="593" t="s">
        <v>381</v>
      </c>
      <c r="K740" s="593">
        <v>0.23076923076923078</v>
      </c>
      <c r="L740" s="592" t="s">
        <v>2051</v>
      </c>
      <c r="M740" s="595">
        <v>2021</v>
      </c>
      <c r="N740" s="596">
        <v>13</v>
      </c>
      <c r="O740" s="603">
        <v>0.23076923076923075</v>
      </c>
      <c r="P740" s="598">
        <f t="shared" si="44"/>
        <v>3</v>
      </c>
      <c r="Q740" s="596">
        <v>3</v>
      </c>
      <c r="R740" s="599">
        <f t="shared" si="45"/>
        <v>1</v>
      </c>
      <c r="S740" s="599">
        <f t="shared" si="46"/>
        <v>0.23076923076923078</v>
      </c>
      <c r="T740" s="600">
        <f t="shared" si="47"/>
        <v>0.99999999999999989</v>
      </c>
      <c r="U740" s="606" t="s">
        <v>2051</v>
      </c>
    </row>
    <row r="741" spans="1:21" ht="12.75" x14ac:dyDescent="0.2">
      <c r="A741" s="591" t="s">
        <v>72</v>
      </c>
      <c r="B741" s="591" t="s">
        <v>754</v>
      </c>
      <c r="C741" s="592" t="s">
        <v>587</v>
      </c>
      <c r="D741" s="592" t="s">
        <v>297</v>
      </c>
      <c r="E741" s="592" t="s">
        <v>148</v>
      </c>
      <c r="F741" s="592" t="s">
        <v>476</v>
      </c>
      <c r="G741" s="591" t="s">
        <v>2031</v>
      </c>
      <c r="H741" s="591" t="s">
        <v>486</v>
      </c>
      <c r="I741" s="592" t="s">
        <v>332</v>
      </c>
      <c r="J741" s="593" t="s">
        <v>381</v>
      </c>
      <c r="K741" s="593">
        <v>0.18181818181818182</v>
      </c>
      <c r="L741" s="592" t="s">
        <v>2051</v>
      </c>
      <c r="M741" s="595">
        <v>2021</v>
      </c>
      <c r="N741" s="596">
        <v>42</v>
      </c>
      <c r="O741" s="603">
        <v>0.14285714285714285</v>
      </c>
      <c r="P741" s="598">
        <f t="shared" si="44"/>
        <v>6</v>
      </c>
      <c r="Q741" s="596">
        <v>5</v>
      </c>
      <c r="R741" s="599">
        <f t="shared" si="45"/>
        <v>0.83333333333333337</v>
      </c>
      <c r="S741" s="599">
        <f t="shared" si="46"/>
        <v>0.11904761904761904</v>
      </c>
      <c r="T741" s="600">
        <f t="shared" si="47"/>
        <v>0.7857142857142857</v>
      </c>
      <c r="U741" s="601" t="s">
        <v>3030</v>
      </c>
    </row>
    <row r="742" spans="1:21" ht="12.75" x14ac:dyDescent="0.2">
      <c r="A742" s="591" t="s">
        <v>72</v>
      </c>
      <c r="B742" s="591" t="s">
        <v>754</v>
      </c>
      <c r="C742" s="592" t="s">
        <v>588</v>
      </c>
      <c r="D742" s="592" t="s">
        <v>297</v>
      </c>
      <c r="E742" s="592" t="s">
        <v>148</v>
      </c>
      <c r="F742" s="592" t="s">
        <v>476</v>
      </c>
      <c r="G742" s="591" t="s">
        <v>2036</v>
      </c>
      <c r="H742" s="591" t="s">
        <v>486</v>
      </c>
      <c r="I742" s="592" t="s">
        <v>332</v>
      </c>
      <c r="J742" s="593" t="s">
        <v>381</v>
      </c>
      <c r="K742" s="593">
        <v>0.11971830985915492</v>
      </c>
      <c r="L742" s="592"/>
      <c r="M742" s="595">
        <v>2021</v>
      </c>
      <c r="N742" s="596">
        <v>140</v>
      </c>
      <c r="O742" s="603">
        <v>0.12142857142857143</v>
      </c>
      <c r="P742" s="598">
        <f t="shared" si="44"/>
        <v>17</v>
      </c>
      <c r="Q742" s="596">
        <v>16</v>
      </c>
      <c r="R742" s="599">
        <f t="shared" si="45"/>
        <v>0.94117647058823528</v>
      </c>
      <c r="S742" s="599">
        <f t="shared" si="46"/>
        <v>0.11428571428571428</v>
      </c>
      <c r="T742" s="600">
        <f t="shared" si="47"/>
        <v>1.0142857142857142</v>
      </c>
      <c r="U742" s="601"/>
    </row>
    <row r="743" spans="1:21" ht="12.75" x14ac:dyDescent="0.2">
      <c r="A743" s="591" t="s">
        <v>72</v>
      </c>
      <c r="B743" s="591" t="s">
        <v>754</v>
      </c>
      <c r="C743" s="592" t="s">
        <v>588</v>
      </c>
      <c r="D743" s="592" t="s">
        <v>297</v>
      </c>
      <c r="E743" s="592" t="s">
        <v>148</v>
      </c>
      <c r="F743" s="592" t="s">
        <v>476</v>
      </c>
      <c r="G743" s="591" t="s">
        <v>2011</v>
      </c>
      <c r="H743" s="591" t="s">
        <v>486</v>
      </c>
      <c r="I743" s="592" t="s">
        <v>332</v>
      </c>
      <c r="J743" s="593" t="s">
        <v>381</v>
      </c>
      <c r="K743" s="593">
        <v>0.23875432525951557</v>
      </c>
      <c r="L743" s="592" t="s">
        <v>2051</v>
      </c>
      <c r="M743" s="595">
        <v>2021</v>
      </c>
      <c r="N743" s="596">
        <v>287</v>
      </c>
      <c r="O743" s="603">
        <v>0.23693379790940766</v>
      </c>
      <c r="P743" s="598">
        <f t="shared" si="44"/>
        <v>68</v>
      </c>
      <c r="Q743" s="596">
        <v>57</v>
      </c>
      <c r="R743" s="599">
        <f t="shared" si="45"/>
        <v>0.83823529411764708</v>
      </c>
      <c r="S743" s="599">
        <f t="shared" si="46"/>
        <v>0.19860627177700349</v>
      </c>
      <c r="T743" s="600">
        <f t="shared" si="47"/>
        <v>0.99237489269302637</v>
      </c>
      <c r="U743" s="606"/>
    </row>
    <row r="744" spans="1:21" ht="12.75" x14ac:dyDescent="0.2">
      <c r="A744" s="591" t="s">
        <v>72</v>
      </c>
      <c r="B744" s="591" t="s">
        <v>754</v>
      </c>
      <c r="C744" s="592" t="s">
        <v>588</v>
      </c>
      <c r="D744" s="592" t="s">
        <v>297</v>
      </c>
      <c r="E744" s="592" t="s">
        <v>148</v>
      </c>
      <c r="F744" s="592" t="s">
        <v>476</v>
      </c>
      <c r="G744" s="591" t="s">
        <v>2012</v>
      </c>
      <c r="H744" s="591" t="s">
        <v>486</v>
      </c>
      <c r="I744" s="592" t="s">
        <v>332</v>
      </c>
      <c r="J744" s="593" t="s">
        <v>381</v>
      </c>
      <c r="K744" s="593">
        <v>0.23577235772357724</v>
      </c>
      <c r="L744" s="592" t="s">
        <v>2051</v>
      </c>
      <c r="M744" s="595">
        <v>2021</v>
      </c>
      <c r="N744" s="596">
        <v>125</v>
      </c>
      <c r="O744" s="603">
        <v>0.23200000000000004</v>
      </c>
      <c r="P744" s="598">
        <f t="shared" si="44"/>
        <v>29</v>
      </c>
      <c r="Q744" s="596">
        <v>26</v>
      </c>
      <c r="R744" s="599">
        <f t="shared" si="45"/>
        <v>0.89655172413793105</v>
      </c>
      <c r="S744" s="599">
        <f t="shared" si="46"/>
        <v>0.20799999999999999</v>
      </c>
      <c r="T744" s="600">
        <f t="shared" si="47"/>
        <v>0.9840000000000001</v>
      </c>
      <c r="U744" s="601"/>
    </row>
    <row r="745" spans="1:21" ht="12.75" x14ac:dyDescent="0.2">
      <c r="A745" s="591" t="s">
        <v>72</v>
      </c>
      <c r="B745" s="591" t="s">
        <v>754</v>
      </c>
      <c r="C745" s="592" t="s">
        <v>588</v>
      </c>
      <c r="D745" s="592" t="s">
        <v>297</v>
      </c>
      <c r="E745" s="592" t="s">
        <v>148</v>
      </c>
      <c r="F745" s="592" t="s">
        <v>476</v>
      </c>
      <c r="G745" s="591" t="s">
        <v>2037</v>
      </c>
      <c r="H745" s="591" t="s">
        <v>486</v>
      </c>
      <c r="I745" s="592" t="s">
        <v>332</v>
      </c>
      <c r="J745" s="593" t="s">
        <v>381</v>
      </c>
      <c r="K745" s="593">
        <v>0.21428571428571427</v>
      </c>
      <c r="L745" s="592" t="s">
        <v>2051</v>
      </c>
      <c r="M745" s="595">
        <v>2021</v>
      </c>
      <c r="N745" s="596">
        <v>14</v>
      </c>
      <c r="O745" s="603">
        <v>0.21428571428571427</v>
      </c>
      <c r="P745" s="598">
        <f t="shared" si="44"/>
        <v>3</v>
      </c>
      <c r="Q745" s="596">
        <v>2</v>
      </c>
      <c r="R745" s="599">
        <f t="shared" si="45"/>
        <v>0.66666666666666663</v>
      </c>
      <c r="S745" s="599">
        <f t="shared" si="46"/>
        <v>0.14285714285714285</v>
      </c>
      <c r="T745" s="600">
        <f t="shared" si="47"/>
        <v>1</v>
      </c>
      <c r="U745" s="601"/>
    </row>
    <row r="746" spans="1:21" ht="12.75" x14ac:dyDescent="0.2">
      <c r="A746" s="591" t="s">
        <v>72</v>
      </c>
      <c r="B746" s="591" t="s">
        <v>754</v>
      </c>
      <c r="C746" s="592" t="s">
        <v>588</v>
      </c>
      <c r="D746" s="592" t="s">
        <v>297</v>
      </c>
      <c r="E746" s="592" t="s">
        <v>148</v>
      </c>
      <c r="F746" s="592" t="s">
        <v>476</v>
      </c>
      <c r="G746" s="591" t="s">
        <v>2038</v>
      </c>
      <c r="H746" s="591" t="s">
        <v>486</v>
      </c>
      <c r="I746" s="592" t="s">
        <v>332</v>
      </c>
      <c r="J746" s="593" t="s">
        <v>381</v>
      </c>
      <c r="K746" s="593">
        <v>9.6774193548387094E-2</v>
      </c>
      <c r="L746" s="592" t="s">
        <v>2051</v>
      </c>
      <c r="M746" s="595">
        <v>2021</v>
      </c>
      <c r="N746" s="596">
        <v>33</v>
      </c>
      <c r="O746" s="603">
        <v>0.12121212121212122</v>
      </c>
      <c r="P746" s="598">
        <f t="shared" si="44"/>
        <v>4</v>
      </c>
      <c r="Q746" s="596">
        <v>4</v>
      </c>
      <c r="R746" s="599">
        <f t="shared" si="45"/>
        <v>1</v>
      </c>
      <c r="S746" s="599">
        <f t="shared" si="46"/>
        <v>0.12121212121212122</v>
      </c>
      <c r="T746" s="600">
        <f t="shared" si="47"/>
        <v>1.2525252525252526</v>
      </c>
      <c r="U746" s="606"/>
    </row>
    <row r="747" spans="1:21" ht="12.75" x14ac:dyDescent="0.2">
      <c r="A747" s="591" t="s">
        <v>72</v>
      </c>
      <c r="B747" s="591" t="s">
        <v>754</v>
      </c>
      <c r="C747" s="592" t="s">
        <v>588</v>
      </c>
      <c r="D747" s="592" t="s">
        <v>297</v>
      </c>
      <c r="E747" s="592" t="s">
        <v>148</v>
      </c>
      <c r="F747" s="592" t="s">
        <v>476</v>
      </c>
      <c r="G747" s="591" t="s">
        <v>2018</v>
      </c>
      <c r="H747" s="591" t="s">
        <v>486</v>
      </c>
      <c r="I747" s="592" t="s">
        <v>332</v>
      </c>
      <c r="J747" s="593" t="s">
        <v>381</v>
      </c>
      <c r="K747" s="593">
        <v>6.25E-2</v>
      </c>
      <c r="L747" s="592" t="s">
        <v>2051</v>
      </c>
      <c r="M747" s="595">
        <v>2021</v>
      </c>
      <c r="N747" s="596">
        <v>39</v>
      </c>
      <c r="O747" s="603">
        <v>7.6923076923076927E-2</v>
      </c>
      <c r="P747" s="598">
        <f t="shared" si="44"/>
        <v>3</v>
      </c>
      <c r="Q747" s="596">
        <v>2</v>
      </c>
      <c r="R747" s="599">
        <f t="shared" si="45"/>
        <v>0.66666666666666663</v>
      </c>
      <c r="S747" s="599">
        <f t="shared" si="46"/>
        <v>5.128205128205128E-2</v>
      </c>
      <c r="T747" s="600">
        <f t="shared" si="47"/>
        <v>1.2307692307692308</v>
      </c>
      <c r="U747" s="601"/>
    </row>
    <row r="748" spans="1:21" ht="12.75" x14ac:dyDescent="0.2">
      <c r="A748" s="591" t="s">
        <v>72</v>
      </c>
      <c r="B748" s="591" t="s">
        <v>754</v>
      </c>
      <c r="C748" s="592" t="s">
        <v>588</v>
      </c>
      <c r="D748" s="592" t="s">
        <v>297</v>
      </c>
      <c r="E748" s="592" t="s">
        <v>148</v>
      </c>
      <c r="F748" s="592" t="s">
        <v>476</v>
      </c>
      <c r="G748" s="591" t="s">
        <v>2039</v>
      </c>
      <c r="H748" s="591" t="s">
        <v>486</v>
      </c>
      <c r="I748" s="592" t="s">
        <v>332</v>
      </c>
      <c r="J748" s="593" t="s">
        <v>381</v>
      </c>
      <c r="K748" s="593">
        <v>5.0847457627118647E-2</v>
      </c>
      <c r="L748" s="592" t="s">
        <v>2051</v>
      </c>
      <c r="M748" s="595">
        <v>2021</v>
      </c>
      <c r="N748" s="596">
        <v>53</v>
      </c>
      <c r="O748" s="603">
        <v>0.11320754716981134</v>
      </c>
      <c r="P748" s="598">
        <f t="shared" si="44"/>
        <v>6</v>
      </c>
      <c r="Q748" s="596">
        <v>4</v>
      </c>
      <c r="R748" s="599">
        <f t="shared" si="45"/>
        <v>0.66666666666666663</v>
      </c>
      <c r="S748" s="599">
        <f t="shared" si="46"/>
        <v>7.5471698113207544E-2</v>
      </c>
      <c r="T748" s="600">
        <f t="shared" si="47"/>
        <v>2.226415094339623</v>
      </c>
      <c r="U748" s="601"/>
    </row>
    <row r="749" spans="1:21" ht="12.75" x14ac:dyDescent="0.2">
      <c r="A749" s="591" t="s">
        <v>72</v>
      </c>
      <c r="B749" s="591" t="s">
        <v>754</v>
      </c>
      <c r="C749" s="592" t="s">
        <v>588</v>
      </c>
      <c r="D749" s="592" t="s">
        <v>297</v>
      </c>
      <c r="E749" s="592" t="s">
        <v>148</v>
      </c>
      <c r="F749" s="592" t="s">
        <v>476</v>
      </c>
      <c r="G749" s="591" t="s">
        <v>2021</v>
      </c>
      <c r="H749" s="591" t="s">
        <v>486</v>
      </c>
      <c r="I749" s="592" t="s">
        <v>332</v>
      </c>
      <c r="J749" s="593" t="s">
        <v>381</v>
      </c>
      <c r="K749" s="593">
        <v>0.13235294117647059</v>
      </c>
      <c r="L749" s="592" t="s">
        <v>2051</v>
      </c>
      <c r="M749" s="595">
        <v>2021</v>
      </c>
      <c r="N749" s="596">
        <v>70</v>
      </c>
      <c r="O749" s="603">
        <v>0.12857142857142856</v>
      </c>
      <c r="P749" s="598">
        <f t="shared" si="44"/>
        <v>9</v>
      </c>
      <c r="Q749" s="596">
        <v>6</v>
      </c>
      <c r="R749" s="599">
        <f t="shared" si="45"/>
        <v>0.66666666666666663</v>
      </c>
      <c r="S749" s="599">
        <f t="shared" si="46"/>
        <v>8.5714285714285715E-2</v>
      </c>
      <c r="T749" s="600">
        <f t="shared" si="47"/>
        <v>0.97142857142857131</v>
      </c>
      <c r="U749" s="601"/>
    </row>
    <row r="750" spans="1:21" ht="12.75" x14ac:dyDescent="0.2">
      <c r="A750" s="591" t="s">
        <v>72</v>
      </c>
      <c r="B750" s="591" t="s">
        <v>754</v>
      </c>
      <c r="C750" s="592" t="s">
        <v>588</v>
      </c>
      <c r="D750" s="592" t="s">
        <v>297</v>
      </c>
      <c r="E750" s="592" t="s">
        <v>148</v>
      </c>
      <c r="F750" s="592" t="s">
        <v>476</v>
      </c>
      <c r="G750" s="591" t="s">
        <v>2040</v>
      </c>
      <c r="H750" s="591" t="s">
        <v>486</v>
      </c>
      <c r="I750" s="592" t="s">
        <v>332</v>
      </c>
      <c r="J750" s="593" t="s">
        <v>381</v>
      </c>
      <c r="K750" s="593">
        <v>0.17721518987341772</v>
      </c>
      <c r="L750" s="592" t="s">
        <v>2051</v>
      </c>
      <c r="M750" s="595">
        <v>2021</v>
      </c>
      <c r="N750" s="596">
        <v>77</v>
      </c>
      <c r="O750" s="603">
        <v>0.16883116883116883</v>
      </c>
      <c r="P750" s="598">
        <f t="shared" si="44"/>
        <v>13</v>
      </c>
      <c r="Q750" s="596">
        <v>8</v>
      </c>
      <c r="R750" s="599">
        <f t="shared" si="45"/>
        <v>0.61538461538461542</v>
      </c>
      <c r="S750" s="599">
        <f t="shared" si="46"/>
        <v>0.1038961038961039</v>
      </c>
      <c r="T750" s="600">
        <f t="shared" si="47"/>
        <v>0.95269016697588127</v>
      </c>
      <c r="U750" s="601"/>
    </row>
    <row r="751" spans="1:21" ht="12.75" x14ac:dyDescent="0.2">
      <c r="A751" s="591" t="s">
        <v>72</v>
      </c>
      <c r="B751" s="591" t="s">
        <v>754</v>
      </c>
      <c r="C751" s="592" t="s">
        <v>588</v>
      </c>
      <c r="D751" s="592" t="s">
        <v>297</v>
      </c>
      <c r="E751" s="592" t="s">
        <v>148</v>
      </c>
      <c r="F751" s="592" t="s">
        <v>476</v>
      </c>
      <c r="G751" s="591" t="s">
        <v>2023</v>
      </c>
      <c r="H751" s="591" t="s">
        <v>486</v>
      </c>
      <c r="I751" s="592" t="s">
        <v>332</v>
      </c>
      <c r="J751" s="593" t="s">
        <v>381</v>
      </c>
      <c r="K751" s="593">
        <v>0.70833333333333337</v>
      </c>
      <c r="L751" s="592" t="s">
        <v>2051</v>
      </c>
      <c r="M751" s="595">
        <v>2021</v>
      </c>
      <c r="N751" s="596">
        <v>24</v>
      </c>
      <c r="O751" s="603">
        <v>0.54166666666666663</v>
      </c>
      <c r="P751" s="598">
        <f t="shared" si="44"/>
        <v>13</v>
      </c>
      <c r="Q751" s="596">
        <v>11</v>
      </c>
      <c r="R751" s="599">
        <f t="shared" si="45"/>
        <v>0.84615384615384615</v>
      </c>
      <c r="S751" s="599">
        <f t="shared" si="46"/>
        <v>0.45833333333333331</v>
      </c>
      <c r="T751" s="600">
        <f t="shared" si="47"/>
        <v>0.76470588235294112</v>
      </c>
      <c r="U751" s="606"/>
    </row>
    <row r="752" spans="1:21" ht="12.75" x14ac:dyDescent="0.2">
      <c r="A752" s="591" t="s">
        <v>72</v>
      </c>
      <c r="B752" s="591" t="s">
        <v>754</v>
      </c>
      <c r="C752" s="592" t="s">
        <v>588</v>
      </c>
      <c r="D752" s="592" t="s">
        <v>297</v>
      </c>
      <c r="E752" s="592" t="s">
        <v>148</v>
      </c>
      <c r="F752" s="592" t="s">
        <v>476</v>
      </c>
      <c r="G752" s="591" t="s">
        <v>2041</v>
      </c>
      <c r="H752" s="591" t="s">
        <v>486</v>
      </c>
      <c r="I752" s="592" t="s">
        <v>332</v>
      </c>
      <c r="J752" s="593" t="s">
        <v>381</v>
      </c>
      <c r="K752" s="593">
        <v>0.17647058823529413</v>
      </c>
      <c r="L752" s="592" t="s">
        <v>2051</v>
      </c>
      <c r="M752" s="595">
        <v>2021</v>
      </c>
      <c r="N752" s="596">
        <v>17</v>
      </c>
      <c r="O752" s="603">
        <v>0.17647058823529413</v>
      </c>
      <c r="P752" s="598">
        <f t="shared" si="44"/>
        <v>3</v>
      </c>
      <c r="Q752" s="596">
        <v>2</v>
      </c>
      <c r="R752" s="599">
        <f t="shared" si="45"/>
        <v>0.66666666666666663</v>
      </c>
      <c r="S752" s="599">
        <f t="shared" si="46"/>
        <v>0.11764705882352941</v>
      </c>
      <c r="T752" s="600">
        <f t="shared" si="47"/>
        <v>1</v>
      </c>
      <c r="U752" s="601"/>
    </row>
    <row r="753" spans="1:21" ht="12.75" x14ac:dyDescent="0.2">
      <c r="A753" s="591" t="s">
        <v>72</v>
      </c>
      <c r="B753" s="591" t="s">
        <v>754</v>
      </c>
      <c r="C753" s="592" t="s">
        <v>588</v>
      </c>
      <c r="D753" s="592" t="s">
        <v>297</v>
      </c>
      <c r="E753" s="592" t="s">
        <v>148</v>
      </c>
      <c r="F753" s="592" t="s">
        <v>476</v>
      </c>
      <c r="G753" s="591" t="s">
        <v>2042</v>
      </c>
      <c r="H753" s="591" t="s">
        <v>486</v>
      </c>
      <c r="I753" s="592" t="s">
        <v>332</v>
      </c>
      <c r="J753" s="593" t="s">
        <v>381</v>
      </c>
      <c r="K753" s="593">
        <v>0.06</v>
      </c>
      <c r="L753" s="592" t="s">
        <v>2051</v>
      </c>
      <c r="M753" s="595">
        <v>2021</v>
      </c>
      <c r="N753" s="596">
        <v>94</v>
      </c>
      <c r="O753" s="603">
        <v>9.5744680851063843E-2</v>
      </c>
      <c r="P753" s="598">
        <f t="shared" si="44"/>
        <v>9</v>
      </c>
      <c r="Q753" s="596">
        <v>5</v>
      </c>
      <c r="R753" s="599">
        <f t="shared" si="45"/>
        <v>0.55555555555555558</v>
      </c>
      <c r="S753" s="599">
        <f t="shared" si="46"/>
        <v>5.3191489361702128E-2</v>
      </c>
      <c r="T753" s="600">
        <f t="shared" si="47"/>
        <v>1.595744680851064</v>
      </c>
      <c r="U753" s="601"/>
    </row>
    <row r="754" spans="1:21" ht="12.75" x14ac:dyDescent="0.2">
      <c r="A754" s="591" t="s">
        <v>72</v>
      </c>
      <c r="B754" s="591" t="s">
        <v>754</v>
      </c>
      <c r="C754" s="592" t="s">
        <v>588</v>
      </c>
      <c r="D754" s="592" t="s">
        <v>297</v>
      </c>
      <c r="E754" s="592" t="s">
        <v>148</v>
      </c>
      <c r="F754" s="592" t="s">
        <v>476</v>
      </c>
      <c r="G754" s="591" t="s">
        <v>2026</v>
      </c>
      <c r="H754" s="591" t="s">
        <v>486</v>
      </c>
      <c r="I754" s="592" t="s">
        <v>332</v>
      </c>
      <c r="J754" s="593" t="s">
        <v>381</v>
      </c>
      <c r="K754" s="593">
        <v>8.3333333333333329E-2</v>
      </c>
      <c r="L754" s="592" t="s">
        <v>2051</v>
      </c>
      <c r="M754" s="595">
        <v>2021</v>
      </c>
      <c r="N754" s="596">
        <v>43</v>
      </c>
      <c r="O754" s="603">
        <v>6.9767441860465115E-2</v>
      </c>
      <c r="P754" s="598">
        <f t="shared" si="44"/>
        <v>3</v>
      </c>
      <c r="Q754" s="596">
        <v>2</v>
      </c>
      <c r="R754" s="599">
        <f t="shared" si="45"/>
        <v>0.66666666666666663</v>
      </c>
      <c r="S754" s="599">
        <f t="shared" si="46"/>
        <v>4.6511627906976744E-2</v>
      </c>
      <c r="T754" s="600">
        <f t="shared" si="47"/>
        <v>0.83720930232558144</v>
      </c>
      <c r="U754" s="601"/>
    </row>
    <row r="755" spans="1:21" ht="12.75" x14ac:dyDescent="0.2">
      <c r="A755" s="591" t="s">
        <v>72</v>
      </c>
      <c r="B755" s="591" t="s">
        <v>754</v>
      </c>
      <c r="C755" s="592" t="s">
        <v>588</v>
      </c>
      <c r="D755" s="592" t="s">
        <v>297</v>
      </c>
      <c r="E755" s="592" t="s">
        <v>148</v>
      </c>
      <c r="F755" s="592" t="s">
        <v>476</v>
      </c>
      <c r="G755" s="591" t="s">
        <v>2043</v>
      </c>
      <c r="H755" s="591" t="s">
        <v>486</v>
      </c>
      <c r="I755" s="592" t="s">
        <v>332</v>
      </c>
      <c r="J755" s="593" t="s">
        <v>381</v>
      </c>
      <c r="K755" s="593">
        <v>4.9941927990708478E-2</v>
      </c>
      <c r="L755" s="592" t="s">
        <v>2051</v>
      </c>
      <c r="M755" s="595">
        <v>2021</v>
      </c>
      <c r="N755" s="596">
        <v>858</v>
      </c>
      <c r="O755" s="603">
        <v>9.5571095571095568E-2</v>
      </c>
      <c r="P755" s="598">
        <f t="shared" si="44"/>
        <v>82</v>
      </c>
      <c r="Q755" s="596">
        <v>58</v>
      </c>
      <c r="R755" s="599">
        <f t="shared" si="45"/>
        <v>0.70731707317073167</v>
      </c>
      <c r="S755" s="599">
        <f t="shared" si="46"/>
        <v>6.75990675990676E-2</v>
      </c>
      <c r="T755" s="600">
        <f t="shared" si="47"/>
        <v>1.9136444950398439</v>
      </c>
      <c r="U755" s="601"/>
    </row>
    <row r="756" spans="1:21" ht="12.75" x14ac:dyDescent="0.2">
      <c r="A756" s="591" t="s">
        <v>72</v>
      </c>
      <c r="B756" s="591" t="s">
        <v>754</v>
      </c>
      <c r="C756" s="592" t="s">
        <v>588</v>
      </c>
      <c r="D756" s="592" t="s">
        <v>297</v>
      </c>
      <c r="E756" s="592" t="s">
        <v>148</v>
      </c>
      <c r="F756" s="592" t="s">
        <v>476</v>
      </c>
      <c r="G756" s="591" t="s">
        <v>2009</v>
      </c>
      <c r="H756" s="591" t="s">
        <v>486</v>
      </c>
      <c r="I756" s="592" t="s">
        <v>332</v>
      </c>
      <c r="J756" s="593" t="s">
        <v>381</v>
      </c>
      <c r="K756" s="593">
        <v>0.2</v>
      </c>
      <c r="L756" s="592" t="s">
        <v>2051</v>
      </c>
      <c r="M756" s="595">
        <v>2021</v>
      </c>
      <c r="N756" s="596">
        <v>19</v>
      </c>
      <c r="O756" s="603">
        <v>0.21052631578947367</v>
      </c>
      <c r="P756" s="598">
        <f t="shared" si="44"/>
        <v>4</v>
      </c>
      <c r="Q756" s="596">
        <v>3</v>
      </c>
      <c r="R756" s="599">
        <f t="shared" si="45"/>
        <v>0.75</v>
      </c>
      <c r="S756" s="599">
        <f t="shared" si="46"/>
        <v>0.15789473684210525</v>
      </c>
      <c r="T756" s="600">
        <f t="shared" si="47"/>
        <v>1.0526315789473684</v>
      </c>
      <c r="U756" s="606"/>
    </row>
    <row r="757" spans="1:21" ht="12.75" x14ac:dyDescent="0.2">
      <c r="A757" s="591" t="s">
        <v>72</v>
      </c>
      <c r="B757" s="591" t="s">
        <v>754</v>
      </c>
      <c r="C757" s="592" t="s">
        <v>588</v>
      </c>
      <c r="D757" s="592" t="s">
        <v>297</v>
      </c>
      <c r="E757" s="592" t="s">
        <v>148</v>
      </c>
      <c r="F757" s="592" t="s">
        <v>476</v>
      </c>
      <c r="G757" s="591" t="s">
        <v>2044</v>
      </c>
      <c r="H757" s="591" t="s">
        <v>486</v>
      </c>
      <c r="I757" s="592" t="s">
        <v>332</v>
      </c>
      <c r="J757" s="593" t="s">
        <v>381</v>
      </c>
      <c r="K757" s="593">
        <v>6.1224489795918366E-2</v>
      </c>
      <c r="L757" s="592" t="s">
        <v>2051</v>
      </c>
      <c r="M757" s="595">
        <v>2021</v>
      </c>
      <c r="N757" s="596">
        <v>29</v>
      </c>
      <c r="O757" s="603">
        <v>0.24137931034482757</v>
      </c>
      <c r="P757" s="598">
        <f t="shared" si="44"/>
        <v>7</v>
      </c>
      <c r="Q757" s="596">
        <v>6</v>
      </c>
      <c r="R757" s="599">
        <f t="shared" si="45"/>
        <v>0.8571428571428571</v>
      </c>
      <c r="S757" s="599">
        <f t="shared" si="46"/>
        <v>0.20689655172413793</v>
      </c>
      <c r="T757" s="600">
        <f t="shared" si="47"/>
        <v>3.9425287356321839</v>
      </c>
      <c r="U757" s="601"/>
    </row>
    <row r="758" spans="1:21" ht="12.75" x14ac:dyDescent="0.2">
      <c r="A758" s="591" t="s">
        <v>72</v>
      </c>
      <c r="B758" s="591" t="s">
        <v>754</v>
      </c>
      <c r="C758" s="592" t="s">
        <v>588</v>
      </c>
      <c r="D758" s="592" t="s">
        <v>297</v>
      </c>
      <c r="E758" s="592" t="s">
        <v>148</v>
      </c>
      <c r="F758" s="592" t="s">
        <v>476</v>
      </c>
      <c r="G758" s="591" t="s">
        <v>2009</v>
      </c>
      <c r="H758" s="591" t="s">
        <v>486</v>
      </c>
      <c r="I758" s="592" t="s">
        <v>332</v>
      </c>
      <c r="J758" s="593" t="s">
        <v>381</v>
      </c>
      <c r="K758" s="593">
        <v>0.23333333333333334</v>
      </c>
      <c r="L758" s="592" t="s">
        <v>2266</v>
      </c>
      <c r="M758" s="595">
        <v>2021</v>
      </c>
      <c r="N758" s="596">
        <v>18</v>
      </c>
      <c r="O758" s="603">
        <v>0.27777777777777779</v>
      </c>
      <c r="P758" s="598">
        <f t="shared" si="44"/>
        <v>5</v>
      </c>
      <c r="Q758" s="596">
        <v>4</v>
      </c>
      <c r="R758" s="599">
        <f t="shared" si="45"/>
        <v>0.8</v>
      </c>
      <c r="S758" s="599">
        <f t="shared" si="46"/>
        <v>0.22222222222222221</v>
      </c>
      <c r="T758" s="600">
        <f t="shared" si="47"/>
        <v>1.1904761904761905</v>
      </c>
      <c r="U758" s="601"/>
    </row>
    <row r="759" spans="1:21" ht="12.75" x14ac:dyDescent="0.2">
      <c r="A759" s="591" t="s">
        <v>72</v>
      </c>
      <c r="B759" s="591" t="s">
        <v>754</v>
      </c>
      <c r="C759" s="592" t="s">
        <v>588</v>
      </c>
      <c r="D759" s="592" t="s">
        <v>297</v>
      </c>
      <c r="E759" s="592" t="s">
        <v>148</v>
      </c>
      <c r="F759" s="592" t="s">
        <v>476</v>
      </c>
      <c r="G759" s="591" t="s">
        <v>2057</v>
      </c>
      <c r="H759" s="591" t="s">
        <v>486</v>
      </c>
      <c r="I759" s="592" t="s">
        <v>332</v>
      </c>
      <c r="J759" s="593" t="s">
        <v>381</v>
      </c>
      <c r="K759" s="593">
        <v>0.3</v>
      </c>
      <c r="L759" s="592" t="s">
        <v>2266</v>
      </c>
      <c r="M759" s="595">
        <v>2021</v>
      </c>
      <c r="N759" s="596">
        <v>40</v>
      </c>
      <c r="O759" s="603">
        <v>0.1</v>
      </c>
      <c r="P759" s="598">
        <f t="shared" si="44"/>
        <v>4</v>
      </c>
      <c r="Q759" s="596">
        <v>3</v>
      </c>
      <c r="R759" s="599">
        <f t="shared" si="45"/>
        <v>0.75</v>
      </c>
      <c r="S759" s="599">
        <f t="shared" si="46"/>
        <v>7.4999999999999997E-2</v>
      </c>
      <c r="T759" s="600">
        <f t="shared" si="47"/>
        <v>0.33333333333333337</v>
      </c>
      <c r="U759" s="601"/>
    </row>
    <row r="760" spans="1:21" ht="12.75" x14ac:dyDescent="0.2">
      <c r="A760" s="591" t="s">
        <v>72</v>
      </c>
      <c r="B760" s="591" t="s">
        <v>754</v>
      </c>
      <c r="C760" s="592" t="s">
        <v>588</v>
      </c>
      <c r="D760" s="592" t="s">
        <v>297</v>
      </c>
      <c r="E760" s="592" t="s">
        <v>148</v>
      </c>
      <c r="F760" s="592" t="s">
        <v>476</v>
      </c>
      <c r="G760" s="591" t="s">
        <v>2045</v>
      </c>
      <c r="H760" s="591" t="s">
        <v>486</v>
      </c>
      <c r="I760" s="592" t="s">
        <v>332</v>
      </c>
      <c r="J760" s="593" t="s">
        <v>381</v>
      </c>
      <c r="K760" s="593">
        <v>0.72222222222222221</v>
      </c>
      <c r="L760" s="592" t="s">
        <v>2051</v>
      </c>
      <c r="M760" s="595">
        <v>2021</v>
      </c>
      <c r="N760" s="596">
        <v>18</v>
      </c>
      <c r="O760" s="603">
        <v>0.66666666666666652</v>
      </c>
      <c r="P760" s="598">
        <f t="shared" si="44"/>
        <v>12</v>
      </c>
      <c r="Q760" s="596">
        <v>9</v>
      </c>
      <c r="R760" s="599">
        <f t="shared" si="45"/>
        <v>0.75</v>
      </c>
      <c r="S760" s="599">
        <f t="shared" si="46"/>
        <v>0.5</v>
      </c>
      <c r="T760" s="600">
        <f t="shared" si="47"/>
        <v>0.92307692307692291</v>
      </c>
      <c r="U760" s="601"/>
    </row>
    <row r="761" spans="1:21" ht="12.75" x14ac:dyDescent="0.2">
      <c r="A761" s="591" t="s">
        <v>72</v>
      </c>
      <c r="B761" s="591" t="s">
        <v>754</v>
      </c>
      <c r="C761" s="592" t="s">
        <v>588</v>
      </c>
      <c r="D761" s="592" t="s">
        <v>297</v>
      </c>
      <c r="E761" s="592" t="s">
        <v>148</v>
      </c>
      <c r="F761" s="592" t="s">
        <v>476</v>
      </c>
      <c r="G761" s="591" t="s">
        <v>2046</v>
      </c>
      <c r="H761" s="591" t="s">
        <v>486</v>
      </c>
      <c r="I761" s="592" t="s">
        <v>332</v>
      </c>
      <c r="J761" s="593" t="s">
        <v>381</v>
      </c>
      <c r="K761" s="593">
        <v>0.2</v>
      </c>
      <c r="L761" s="592" t="s">
        <v>2051</v>
      </c>
      <c r="M761" s="595">
        <v>2021</v>
      </c>
      <c r="N761" s="596">
        <v>13</v>
      </c>
      <c r="O761" s="603">
        <v>0.23076923076923075</v>
      </c>
      <c r="P761" s="598">
        <f t="shared" si="44"/>
        <v>3</v>
      </c>
      <c r="Q761" s="596">
        <v>2</v>
      </c>
      <c r="R761" s="599">
        <f t="shared" si="45"/>
        <v>0.66666666666666663</v>
      </c>
      <c r="S761" s="599">
        <f t="shared" si="46"/>
        <v>0.15384615384615385</v>
      </c>
      <c r="T761" s="600">
        <f t="shared" si="47"/>
        <v>1.1538461538461537</v>
      </c>
      <c r="U761" s="601"/>
    </row>
    <row r="762" spans="1:21" ht="12.75" x14ac:dyDescent="0.2">
      <c r="A762" s="591" t="s">
        <v>72</v>
      </c>
      <c r="B762" s="591" t="s">
        <v>754</v>
      </c>
      <c r="C762" s="592" t="s">
        <v>583</v>
      </c>
      <c r="D762" s="592" t="s">
        <v>297</v>
      </c>
      <c r="E762" s="592" t="s">
        <v>148</v>
      </c>
      <c r="F762" s="592" t="s">
        <v>476</v>
      </c>
      <c r="G762" s="591" t="s">
        <v>2012</v>
      </c>
      <c r="H762" s="591" t="s">
        <v>486</v>
      </c>
      <c r="I762" s="592" t="s">
        <v>332</v>
      </c>
      <c r="J762" s="593" t="s">
        <v>381</v>
      </c>
      <c r="K762" s="593">
        <v>0.7142857142857143</v>
      </c>
      <c r="L762" s="592" t="s">
        <v>2051</v>
      </c>
      <c r="M762" s="595">
        <v>2021</v>
      </c>
      <c r="N762" s="596">
        <v>34</v>
      </c>
      <c r="O762" s="603">
        <v>0.55882352941176472</v>
      </c>
      <c r="P762" s="598">
        <f t="shared" si="44"/>
        <v>19</v>
      </c>
      <c r="Q762" s="596">
        <v>14</v>
      </c>
      <c r="R762" s="599">
        <f t="shared" si="45"/>
        <v>0.73684210526315785</v>
      </c>
      <c r="S762" s="599">
        <f t="shared" si="46"/>
        <v>0.41176470588235292</v>
      </c>
      <c r="T762" s="600">
        <f t="shared" si="47"/>
        <v>0.78235294117647058</v>
      </c>
      <c r="U762" s="601" t="s">
        <v>3030</v>
      </c>
    </row>
    <row r="763" spans="1:21" ht="12.75" x14ac:dyDescent="0.2">
      <c r="A763" s="591" t="s">
        <v>72</v>
      </c>
      <c r="B763" s="591" t="s">
        <v>754</v>
      </c>
      <c r="C763" s="592" t="s">
        <v>583</v>
      </c>
      <c r="D763" s="592" t="s">
        <v>297</v>
      </c>
      <c r="E763" s="592" t="s">
        <v>148</v>
      </c>
      <c r="F763" s="592" t="s">
        <v>476</v>
      </c>
      <c r="G763" s="591" t="s">
        <v>2013</v>
      </c>
      <c r="H763" s="591" t="s">
        <v>486</v>
      </c>
      <c r="I763" s="592" t="s">
        <v>332</v>
      </c>
      <c r="J763" s="593" t="s">
        <v>381</v>
      </c>
      <c r="K763" s="593">
        <v>0.70967741935483875</v>
      </c>
      <c r="L763" s="592" t="s">
        <v>2051</v>
      </c>
      <c r="M763" s="595">
        <v>2021</v>
      </c>
      <c r="N763" s="596">
        <v>31</v>
      </c>
      <c r="O763" s="603">
        <v>0.5161290322580645</v>
      </c>
      <c r="P763" s="598">
        <f t="shared" si="44"/>
        <v>16</v>
      </c>
      <c r="Q763" s="596">
        <v>12</v>
      </c>
      <c r="R763" s="599">
        <f t="shared" si="45"/>
        <v>0.75</v>
      </c>
      <c r="S763" s="599">
        <f t="shared" si="46"/>
        <v>0.38709677419354838</v>
      </c>
      <c r="T763" s="600">
        <f t="shared" si="47"/>
        <v>0.72727272727272718</v>
      </c>
      <c r="U763" s="601" t="s">
        <v>3030</v>
      </c>
    </row>
    <row r="764" spans="1:21" ht="12.75" x14ac:dyDescent="0.2">
      <c r="A764" s="591" t="s">
        <v>72</v>
      </c>
      <c r="B764" s="591" t="s">
        <v>754</v>
      </c>
      <c r="C764" s="592" t="s">
        <v>583</v>
      </c>
      <c r="D764" s="592" t="s">
        <v>297</v>
      </c>
      <c r="E764" s="592" t="s">
        <v>148</v>
      </c>
      <c r="F764" s="592" t="s">
        <v>476</v>
      </c>
      <c r="G764" s="591" t="s">
        <v>2049</v>
      </c>
      <c r="H764" s="591" t="s">
        <v>486</v>
      </c>
      <c r="I764" s="592" t="s">
        <v>332</v>
      </c>
      <c r="J764" s="593" t="s">
        <v>381</v>
      </c>
      <c r="K764" s="593">
        <v>0.70370370370370372</v>
      </c>
      <c r="L764" s="592" t="s">
        <v>2051</v>
      </c>
      <c r="M764" s="595">
        <v>2021</v>
      </c>
      <c r="N764" s="596">
        <v>28</v>
      </c>
      <c r="O764" s="603">
        <v>0.5357142857142857</v>
      </c>
      <c r="P764" s="598">
        <f t="shared" si="44"/>
        <v>15</v>
      </c>
      <c r="Q764" s="596">
        <v>10</v>
      </c>
      <c r="R764" s="599">
        <f t="shared" si="45"/>
        <v>0.66666666666666663</v>
      </c>
      <c r="S764" s="599">
        <f t="shared" si="46"/>
        <v>0.35714285714285715</v>
      </c>
      <c r="T764" s="600">
        <f t="shared" si="47"/>
        <v>0.76127819548872178</v>
      </c>
      <c r="U764" s="601" t="s">
        <v>3030</v>
      </c>
    </row>
    <row r="765" spans="1:21" ht="12.75" x14ac:dyDescent="0.2">
      <c r="A765" s="591" t="s">
        <v>72</v>
      </c>
      <c r="B765" s="591" t="s">
        <v>754</v>
      </c>
      <c r="C765" s="592" t="s">
        <v>583</v>
      </c>
      <c r="D765" s="592" t="s">
        <v>297</v>
      </c>
      <c r="E765" s="592" t="s">
        <v>148</v>
      </c>
      <c r="F765" s="592" t="s">
        <v>476</v>
      </c>
      <c r="G765" s="591" t="s">
        <v>2007</v>
      </c>
      <c r="H765" s="591" t="s">
        <v>486</v>
      </c>
      <c r="I765" s="592" t="s">
        <v>332</v>
      </c>
      <c r="J765" s="593" t="s">
        <v>381</v>
      </c>
      <c r="K765" s="593">
        <v>0.75</v>
      </c>
      <c r="L765" s="592" t="s">
        <v>2051</v>
      </c>
      <c r="M765" s="595">
        <v>2021</v>
      </c>
      <c r="N765" s="596">
        <v>64</v>
      </c>
      <c r="O765" s="603">
        <v>0.609375</v>
      </c>
      <c r="P765" s="598">
        <f t="shared" si="44"/>
        <v>39</v>
      </c>
      <c r="Q765" s="596">
        <v>35</v>
      </c>
      <c r="R765" s="599">
        <f t="shared" si="45"/>
        <v>0.89743589743589747</v>
      </c>
      <c r="S765" s="599">
        <f t="shared" si="46"/>
        <v>0.546875</v>
      </c>
      <c r="T765" s="600">
        <f t="shared" si="47"/>
        <v>0.8125</v>
      </c>
      <c r="U765" s="601" t="s">
        <v>3031</v>
      </c>
    </row>
    <row r="766" spans="1:21" ht="12.75" x14ac:dyDescent="0.2">
      <c r="A766" s="591" t="s">
        <v>72</v>
      </c>
      <c r="B766" s="591" t="s">
        <v>754</v>
      </c>
      <c r="C766" s="592" t="s">
        <v>583</v>
      </c>
      <c r="D766" s="592" t="s">
        <v>297</v>
      </c>
      <c r="E766" s="592" t="s">
        <v>148</v>
      </c>
      <c r="F766" s="592" t="s">
        <v>476</v>
      </c>
      <c r="G766" s="591" t="s">
        <v>2028</v>
      </c>
      <c r="H766" s="591" t="s">
        <v>486</v>
      </c>
      <c r="I766" s="592" t="s">
        <v>332</v>
      </c>
      <c r="J766" s="593" t="s">
        <v>381</v>
      </c>
      <c r="K766" s="593">
        <v>0.703125</v>
      </c>
      <c r="L766" s="592" t="s">
        <v>2266</v>
      </c>
      <c r="M766" s="595">
        <v>2021</v>
      </c>
      <c r="N766" s="596">
        <v>11</v>
      </c>
      <c r="O766" s="603">
        <v>0.54545454545454541</v>
      </c>
      <c r="P766" s="598">
        <f t="shared" si="44"/>
        <v>6</v>
      </c>
      <c r="Q766" s="596">
        <v>6</v>
      </c>
      <c r="R766" s="599">
        <f t="shared" si="45"/>
        <v>1</v>
      </c>
      <c r="S766" s="599">
        <f t="shared" si="46"/>
        <v>0.54545454545454541</v>
      </c>
      <c r="T766" s="600">
        <f t="shared" si="47"/>
        <v>0.77575757575757565</v>
      </c>
      <c r="U766" s="601" t="s">
        <v>3030</v>
      </c>
    </row>
    <row r="767" spans="1:21" ht="12.75" x14ac:dyDescent="0.2">
      <c r="A767" s="591" t="s">
        <v>72</v>
      </c>
      <c r="B767" s="591" t="s">
        <v>754</v>
      </c>
      <c r="C767" s="592" t="s">
        <v>583</v>
      </c>
      <c r="D767" s="592" t="s">
        <v>297</v>
      </c>
      <c r="E767" s="592" t="s">
        <v>148</v>
      </c>
      <c r="F767" s="592" t="s">
        <v>476</v>
      </c>
      <c r="G767" s="591" t="s">
        <v>2058</v>
      </c>
      <c r="H767" s="591" t="s">
        <v>486</v>
      </c>
      <c r="I767" s="592" t="s">
        <v>332</v>
      </c>
      <c r="J767" s="593" t="s">
        <v>381</v>
      </c>
      <c r="K767" s="593">
        <v>0.70370370370370372</v>
      </c>
      <c r="L767" s="592" t="s">
        <v>2266</v>
      </c>
      <c r="M767" s="595">
        <v>2021</v>
      </c>
      <c r="N767" s="596">
        <v>27</v>
      </c>
      <c r="O767" s="603">
        <v>0.51851851851851849</v>
      </c>
      <c r="P767" s="598">
        <f t="shared" si="44"/>
        <v>14</v>
      </c>
      <c r="Q767" s="596">
        <v>13</v>
      </c>
      <c r="R767" s="599">
        <f t="shared" si="45"/>
        <v>0.9285714285714286</v>
      </c>
      <c r="S767" s="599">
        <f t="shared" si="46"/>
        <v>0.48148148148148145</v>
      </c>
      <c r="T767" s="600">
        <f t="shared" si="47"/>
        <v>0.73684210526315785</v>
      </c>
      <c r="U767" s="601" t="s">
        <v>3031</v>
      </c>
    </row>
    <row r="768" spans="1:21" ht="12.75" x14ac:dyDescent="0.2">
      <c r="A768" s="591" t="s">
        <v>72</v>
      </c>
      <c r="B768" s="591" t="s">
        <v>754</v>
      </c>
      <c r="C768" s="592" t="s">
        <v>587</v>
      </c>
      <c r="D768" s="592" t="s">
        <v>297</v>
      </c>
      <c r="E768" s="592" t="s">
        <v>148</v>
      </c>
      <c r="F768" s="592" t="s">
        <v>476</v>
      </c>
      <c r="G768" s="591" t="s">
        <v>2010</v>
      </c>
      <c r="H768" s="591" t="s">
        <v>487</v>
      </c>
      <c r="I768" s="592" t="s">
        <v>332</v>
      </c>
      <c r="J768" s="593" t="s">
        <v>381</v>
      </c>
      <c r="K768" s="594">
        <v>0.17647058823529413</v>
      </c>
      <c r="L768" s="592" t="s">
        <v>2051</v>
      </c>
      <c r="M768" s="595">
        <v>2021</v>
      </c>
      <c r="N768" s="596">
        <v>63</v>
      </c>
      <c r="O768" s="603">
        <v>0.17460317460317459</v>
      </c>
      <c r="P768" s="598">
        <f t="shared" si="44"/>
        <v>11</v>
      </c>
      <c r="Q768" s="596">
        <v>7</v>
      </c>
      <c r="R768" s="599">
        <f t="shared" si="45"/>
        <v>0.63636363636363635</v>
      </c>
      <c r="S768" s="599">
        <f t="shared" si="46"/>
        <v>0.1111111111111111</v>
      </c>
      <c r="T768" s="600">
        <f t="shared" si="47"/>
        <v>0.98941798941798931</v>
      </c>
      <c r="U768" s="601" t="s">
        <v>3030</v>
      </c>
    </row>
    <row r="769" spans="1:21" ht="12.75" x14ac:dyDescent="0.2">
      <c r="A769" s="591" t="s">
        <v>72</v>
      </c>
      <c r="B769" s="591" t="s">
        <v>754</v>
      </c>
      <c r="C769" s="592" t="s">
        <v>587</v>
      </c>
      <c r="D769" s="592" t="s">
        <v>297</v>
      </c>
      <c r="E769" s="592" t="s">
        <v>148</v>
      </c>
      <c r="F769" s="592" t="s">
        <v>476</v>
      </c>
      <c r="G769" s="591" t="s">
        <v>2011</v>
      </c>
      <c r="H769" s="591" t="s">
        <v>487</v>
      </c>
      <c r="I769" s="592" t="s">
        <v>332</v>
      </c>
      <c r="J769" s="593" t="s">
        <v>381</v>
      </c>
      <c r="K769" s="594">
        <v>0.2638888888888889</v>
      </c>
      <c r="L769" s="592" t="s">
        <v>2051</v>
      </c>
      <c r="M769" s="595">
        <v>2021</v>
      </c>
      <c r="N769" s="596">
        <v>72</v>
      </c>
      <c r="O769" s="603">
        <v>0.2638888888888889</v>
      </c>
      <c r="P769" s="598">
        <f t="shared" si="44"/>
        <v>19</v>
      </c>
      <c r="Q769" s="596">
        <v>19</v>
      </c>
      <c r="R769" s="599">
        <f t="shared" si="45"/>
        <v>1</v>
      </c>
      <c r="S769" s="599">
        <f t="shared" si="46"/>
        <v>0.2638888888888889</v>
      </c>
      <c r="T769" s="600">
        <f t="shared" si="47"/>
        <v>1</v>
      </c>
      <c r="U769" s="606" t="s">
        <v>2051</v>
      </c>
    </row>
    <row r="770" spans="1:21" ht="12.75" x14ac:dyDescent="0.2">
      <c r="A770" s="591" t="s">
        <v>72</v>
      </c>
      <c r="B770" s="591" t="s">
        <v>754</v>
      </c>
      <c r="C770" s="592" t="s">
        <v>587</v>
      </c>
      <c r="D770" s="592" t="s">
        <v>297</v>
      </c>
      <c r="E770" s="592" t="s">
        <v>148</v>
      </c>
      <c r="F770" s="592" t="s">
        <v>476</v>
      </c>
      <c r="G770" s="591" t="s">
        <v>2012</v>
      </c>
      <c r="H770" s="591" t="s">
        <v>487</v>
      </c>
      <c r="I770" s="592" t="s">
        <v>332</v>
      </c>
      <c r="J770" s="593" t="s">
        <v>381</v>
      </c>
      <c r="K770" s="594">
        <v>0.47872340425531917</v>
      </c>
      <c r="L770" s="592" t="s">
        <v>2051</v>
      </c>
      <c r="M770" s="595">
        <v>2021</v>
      </c>
      <c r="N770" s="596">
        <v>92</v>
      </c>
      <c r="O770" s="603">
        <v>0.41304347826086951</v>
      </c>
      <c r="P770" s="598">
        <f t="shared" si="44"/>
        <v>38</v>
      </c>
      <c r="Q770" s="596">
        <v>31</v>
      </c>
      <c r="R770" s="599">
        <f t="shared" si="45"/>
        <v>0.81578947368421051</v>
      </c>
      <c r="S770" s="599">
        <f t="shared" si="46"/>
        <v>0.33695652173913043</v>
      </c>
      <c r="T770" s="600">
        <f t="shared" si="47"/>
        <v>0.86280193236714964</v>
      </c>
      <c r="U770" s="601" t="s">
        <v>3030</v>
      </c>
    </row>
    <row r="771" spans="1:21" ht="12.75" x14ac:dyDescent="0.2">
      <c r="A771" s="591" t="s">
        <v>72</v>
      </c>
      <c r="B771" s="591" t="s">
        <v>754</v>
      </c>
      <c r="C771" s="592" t="s">
        <v>587</v>
      </c>
      <c r="D771" s="592" t="s">
        <v>297</v>
      </c>
      <c r="E771" s="592" t="s">
        <v>148</v>
      </c>
      <c r="F771" s="592" t="s">
        <v>476</v>
      </c>
      <c r="G771" s="591" t="s">
        <v>2013</v>
      </c>
      <c r="H771" s="591" t="s">
        <v>487</v>
      </c>
      <c r="I771" s="592" t="s">
        <v>332</v>
      </c>
      <c r="J771" s="593" t="s">
        <v>381</v>
      </c>
      <c r="K771" s="594">
        <v>0.7142857142857143</v>
      </c>
      <c r="L771" s="592" t="s">
        <v>2051</v>
      </c>
      <c r="M771" s="595">
        <v>2021</v>
      </c>
      <c r="N771" s="596">
        <v>12</v>
      </c>
      <c r="O771" s="603">
        <v>0.5</v>
      </c>
      <c r="P771" s="598">
        <f t="shared" ref="P771:P834" si="48">ROUNDUP(N771*O771,0)</f>
        <v>6</v>
      </c>
      <c r="Q771" s="596">
        <v>4</v>
      </c>
      <c r="R771" s="599">
        <f t="shared" ref="R771:R834" si="49">Q771/P771</f>
        <v>0.66666666666666663</v>
      </c>
      <c r="S771" s="599">
        <f t="shared" ref="S771:S834" si="50">Q771/N771</f>
        <v>0.33333333333333331</v>
      </c>
      <c r="T771" s="600">
        <f t="shared" ref="T771:T834" si="51">O771/K771</f>
        <v>0.7</v>
      </c>
      <c r="U771" s="601" t="s">
        <v>3030</v>
      </c>
    </row>
    <row r="772" spans="1:21" ht="12.75" x14ac:dyDescent="0.2">
      <c r="A772" s="591" t="s">
        <v>72</v>
      </c>
      <c r="B772" s="591" t="s">
        <v>754</v>
      </c>
      <c r="C772" s="592" t="s">
        <v>587</v>
      </c>
      <c r="D772" s="592" t="s">
        <v>297</v>
      </c>
      <c r="E772" s="592" t="s">
        <v>148</v>
      </c>
      <c r="F772" s="592" t="s">
        <v>476</v>
      </c>
      <c r="G772" s="591" t="s">
        <v>2014</v>
      </c>
      <c r="H772" s="591" t="s">
        <v>487</v>
      </c>
      <c r="I772" s="592" t="s">
        <v>332</v>
      </c>
      <c r="J772" s="593" t="s">
        <v>381</v>
      </c>
      <c r="K772" s="594">
        <v>4.926423544465771E-2</v>
      </c>
      <c r="L772" s="592" t="s">
        <v>2051</v>
      </c>
      <c r="M772" s="595">
        <v>2021</v>
      </c>
      <c r="N772" s="596">
        <v>1340</v>
      </c>
      <c r="O772" s="603">
        <v>7.6119402985074622E-2</v>
      </c>
      <c r="P772" s="598">
        <f t="shared" si="48"/>
        <v>102</v>
      </c>
      <c r="Q772" s="596">
        <v>88</v>
      </c>
      <c r="R772" s="599">
        <f t="shared" si="49"/>
        <v>0.86274509803921573</v>
      </c>
      <c r="S772" s="599">
        <f t="shared" si="50"/>
        <v>6.5671641791044774E-2</v>
      </c>
      <c r="T772" s="600">
        <f t="shared" si="51"/>
        <v>1.5451250242295018</v>
      </c>
      <c r="U772" s="601" t="s">
        <v>3030</v>
      </c>
    </row>
    <row r="773" spans="1:21" ht="12.75" x14ac:dyDescent="0.2">
      <c r="A773" s="591" t="s">
        <v>72</v>
      </c>
      <c r="B773" s="591" t="s">
        <v>754</v>
      </c>
      <c r="C773" s="592" t="s">
        <v>587</v>
      </c>
      <c r="D773" s="592" t="s">
        <v>297</v>
      </c>
      <c r="E773" s="592" t="s">
        <v>148</v>
      </c>
      <c r="F773" s="592" t="s">
        <v>476</v>
      </c>
      <c r="G773" s="591" t="s">
        <v>2015</v>
      </c>
      <c r="H773" s="591" t="s">
        <v>487</v>
      </c>
      <c r="I773" s="592" t="s">
        <v>332</v>
      </c>
      <c r="J773" s="593" t="s">
        <v>381</v>
      </c>
      <c r="K773" s="594">
        <v>0.35714285714285715</v>
      </c>
      <c r="L773" s="592" t="s">
        <v>2051</v>
      </c>
      <c r="M773" s="595">
        <v>2021</v>
      </c>
      <c r="N773" s="596">
        <v>17</v>
      </c>
      <c r="O773" s="603">
        <v>0.35294117647058826</v>
      </c>
      <c r="P773" s="598">
        <f t="shared" si="48"/>
        <v>6</v>
      </c>
      <c r="Q773" s="596">
        <v>6</v>
      </c>
      <c r="R773" s="599">
        <f t="shared" si="49"/>
        <v>1</v>
      </c>
      <c r="S773" s="599">
        <f t="shared" si="50"/>
        <v>0.35294117647058826</v>
      </c>
      <c r="T773" s="600">
        <f t="shared" si="51"/>
        <v>0.9882352941176471</v>
      </c>
      <c r="U773" s="601" t="s">
        <v>3030</v>
      </c>
    </row>
    <row r="774" spans="1:21" ht="12.75" x14ac:dyDescent="0.2">
      <c r="A774" s="591" t="s">
        <v>72</v>
      </c>
      <c r="B774" s="591" t="s">
        <v>754</v>
      </c>
      <c r="C774" s="592" t="s">
        <v>587</v>
      </c>
      <c r="D774" s="592" t="s">
        <v>297</v>
      </c>
      <c r="E774" s="592" t="s">
        <v>148</v>
      </c>
      <c r="F774" s="592" t="s">
        <v>476</v>
      </c>
      <c r="G774" s="591" t="s">
        <v>2016</v>
      </c>
      <c r="H774" s="591" t="s">
        <v>487</v>
      </c>
      <c r="I774" s="592" t="s">
        <v>332</v>
      </c>
      <c r="J774" s="593" t="s">
        <v>381</v>
      </c>
      <c r="K774" s="594">
        <v>0.11494252873563218</v>
      </c>
      <c r="L774" s="592" t="s">
        <v>2051</v>
      </c>
      <c r="M774" s="595">
        <v>2021</v>
      </c>
      <c r="N774" s="596">
        <v>87</v>
      </c>
      <c r="O774" s="603">
        <v>0.11494252873563218</v>
      </c>
      <c r="P774" s="598">
        <f t="shared" si="48"/>
        <v>10</v>
      </c>
      <c r="Q774" s="596">
        <v>10</v>
      </c>
      <c r="R774" s="599">
        <f t="shared" si="49"/>
        <v>1</v>
      </c>
      <c r="S774" s="599">
        <f t="shared" si="50"/>
        <v>0.11494252873563218</v>
      </c>
      <c r="T774" s="600">
        <f t="shared" si="51"/>
        <v>1</v>
      </c>
      <c r="U774" s="606" t="s">
        <v>2051</v>
      </c>
    </row>
    <row r="775" spans="1:21" ht="12.75" x14ac:dyDescent="0.2">
      <c r="A775" s="591" t="s">
        <v>72</v>
      </c>
      <c r="B775" s="591" t="s">
        <v>754</v>
      </c>
      <c r="C775" s="592" t="s">
        <v>587</v>
      </c>
      <c r="D775" s="592" t="s">
        <v>297</v>
      </c>
      <c r="E775" s="592" t="s">
        <v>148</v>
      </c>
      <c r="F775" s="592" t="s">
        <v>476</v>
      </c>
      <c r="G775" s="591" t="s">
        <v>2017</v>
      </c>
      <c r="H775" s="591" t="s">
        <v>487</v>
      </c>
      <c r="I775" s="592" t="s">
        <v>332</v>
      </c>
      <c r="J775" s="593" t="s">
        <v>381</v>
      </c>
      <c r="K775" s="594">
        <v>7.9646017699115043E-2</v>
      </c>
      <c r="L775" s="592" t="s">
        <v>2051</v>
      </c>
      <c r="M775" s="595">
        <v>2021</v>
      </c>
      <c r="N775" s="596">
        <v>112</v>
      </c>
      <c r="O775" s="603">
        <v>0.11607142857142858</v>
      </c>
      <c r="P775" s="598">
        <f t="shared" si="48"/>
        <v>13</v>
      </c>
      <c r="Q775" s="596">
        <v>12</v>
      </c>
      <c r="R775" s="599">
        <f t="shared" si="49"/>
        <v>0.92307692307692313</v>
      </c>
      <c r="S775" s="599">
        <f t="shared" si="50"/>
        <v>0.10714285714285714</v>
      </c>
      <c r="T775" s="600">
        <f t="shared" si="51"/>
        <v>1.45734126984127</v>
      </c>
      <c r="U775" s="601" t="s">
        <v>3030</v>
      </c>
    </row>
    <row r="776" spans="1:21" ht="12.75" x14ac:dyDescent="0.2">
      <c r="A776" s="591" t="s">
        <v>72</v>
      </c>
      <c r="B776" s="591" t="s">
        <v>754</v>
      </c>
      <c r="C776" s="592" t="s">
        <v>587</v>
      </c>
      <c r="D776" s="592" t="s">
        <v>297</v>
      </c>
      <c r="E776" s="592" t="s">
        <v>148</v>
      </c>
      <c r="F776" s="592" t="s">
        <v>476</v>
      </c>
      <c r="G776" s="591" t="s">
        <v>2018</v>
      </c>
      <c r="H776" s="591" t="s">
        <v>487</v>
      </c>
      <c r="I776" s="592" t="s">
        <v>332</v>
      </c>
      <c r="J776" s="593" t="s">
        <v>381</v>
      </c>
      <c r="K776" s="594">
        <v>0.14569536423841059</v>
      </c>
      <c r="L776" s="592" t="s">
        <v>2051</v>
      </c>
      <c r="M776" s="595">
        <v>2021</v>
      </c>
      <c r="N776" s="596">
        <v>146</v>
      </c>
      <c r="O776" s="603">
        <v>0.15068493150684931</v>
      </c>
      <c r="P776" s="598">
        <f t="shared" si="48"/>
        <v>22</v>
      </c>
      <c r="Q776" s="596">
        <v>17</v>
      </c>
      <c r="R776" s="599">
        <f t="shared" si="49"/>
        <v>0.77272727272727271</v>
      </c>
      <c r="S776" s="599">
        <f t="shared" si="50"/>
        <v>0.11643835616438356</v>
      </c>
      <c r="T776" s="600">
        <f t="shared" si="51"/>
        <v>1.0342465753424657</v>
      </c>
      <c r="U776" s="601" t="s">
        <v>3030</v>
      </c>
    </row>
    <row r="777" spans="1:21" ht="12.75" x14ac:dyDescent="0.2">
      <c r="A777" s="591" t="s">
        <v>72</v>
      </c>
      <c r="B777" s="591" t="s">
        <v>754</v>
      </c>
      <c r="C777" s="592" t="s">
        <v>587</v>
      </c>
      <c r="D777" s="592" t="s">
        <v>297</v>
      </c>
      <c r="E777" s="592" t="s">
        <v>148</v>
      </c>
      <c r="F777" s="592" t="s">
        <v>476</v>
      </c>
      <c r="G777" s="591" t="s">
        <v>2019</v>
      </c>
      <c r="H777" s="591" t="s">
        <v>487</v>
      </c>
      <c r="I777" s="592" t="s">
        <v>332</v>
      </c>
      <c r="J777" s="593" t="s">
        <v>381</v>
      </c>
      <c r="K777" s="594">
        <v>0.33333333333333331</v>
      </c>
      <c r="L777" s="592" t="s">
        <v>2051</v>
      </c>
      <c r="M777" s="595">
        <v>2021</v>
      </c>
      <c r="N777" s="596">
        <v>21</v>
      </c>
      <c r="O777" s="603">
        <v>0.2857142857142857</v>
      </c>
      <c r="P777" s="598">
        <f t="shared" si="48"/>
        <v>6</v>
      </c>
      <c r="Q777" s="596">
        <v>4</v>
      </c>
      <c r="R777" s="599">
        <f t="shared" si="49"/>
        <v>0.66666666666666663</v>
      </c>
      <c r="S777" s="599">
        <f t="shared" si="50"/>
        <v>0.19047619047619047</v>
      </c>
      <c r="T777" s="600">
        <f t="shared" si="51"/>
        <v>0.8571428571428571</v>
      </c>
      <c r="U777" s="601" t="s">
        <v>3030</v>
      </c>
    </row>
    <row r="778" spans="1:21" ht="12.75" x14ac:dyDescent="0.2">
      <c r="A778" s="591" t="s">
        <v>72</v>
      </c>
      <c r="B778" s="591" t="s">
        <v>754</v>
      </c>
      <c r="C778" s="592" t="s">
        <v>587</v>
      </c>
      <c r="D778" s="592" t="s">
        <v>297</v>
      </c>
      <c r="E778" s="592" t="s">
        <v>148</v>
      </c>
      <c r="F778" s="592" t="s">
        <v>476</v>
      </c>
      <c r="G778" s="591" t="s">
        <v>2020</v>
      </c>
      <c r="H778" s="591" t="s">
        <v>487</v>
      </c>
      <c r="I778" s="592" t="s">
        <v>332</v>
      </c>
      <c r="J778" s="593" t="s">
        <v>381</v>
      </c>
      <c r="K778" s="594">
        <v>0.23809523809523808</v>
      </c>
      <c r="L778" s="592" t="s">
        <v>2051</v>
      </c>
      <c r="M778" s="595">
        <v>2021</v>
      </c>
      <c r="N778" s="596">
        <v>18</v>
      </c>
      <c r="O778" s="603">
        <v>0.22222222222222221</v>
      </c>
      <c r="P778" s="598">
        <f t="shared" si="48"/>
        <v>4</v>
      </c>
      <c r="Q778" s="596">
        <v>3</v>
      </c>
      <c r="R778" s="599">
        <f t="shared" si="49"/>
        <v>0.75</v>
      </c>
      <c r="S778" s="599">
        <f t="shared" si="50"/>
        <v>0.16666666666666666</v>
      </c>
      <c r="T778" s="600">
        <f t="shared" si="51"/>
        <v>0.93333333333333335</v>
      </c>
      <c r="U778" s="601" t="s">
        <v>3030</v>
      </c>
    </row>
    <row r="779" spans="1:21" ht="12.75" x14ac:dyDescent="0.2">
      <c r="A779" s="591" t="s">
        <v>72</v>
      </c>
      <c r="B779" s="591" t="s">
        <v>754</v>
      </c>
      <c r="C779" s="592" t="s">
        <v>587</v>
      </c>
      <c r="D779" s="592" t="s">
        <v>297</v>
      </c>
      <c r="E779" s="592" t="s">
        <v>148</v>
      </c>
      <c r="F779" s="592" t="s">
        <v>476</v>
      </c>
      <c r="G779" s="591" t="s">
        <v>2021</v>
      </c>
      <c r="H779" s="591" t="s">
        <v>487</v>
      </c>
      <c r="I779" s="592" t="s">
        <v>332</v>
      </c>
      <c r="J779" s="593" t="s">
        <v>381</v>
      </c>
      <c r="K779" s="594">
        <v>0.11702127659574468</v>
      </c>
      <c r="L779" s="592" t="s">
        <v>2051</v>
      </c>
      <c r="M779" s="595">
        <v>2021</v>
      </c>
      <c r="N779" s="596">
        <v>94</v>
      </c>
      <c r="O779" s="603">
        <v>0.11702127659574468</v>
      </c>
      <c r="P779" s="598">
        <f t="shared" si="48"/>
        <v>11</v>
      </c>
      <c r="Q779" s="596">
        <v>10</v>
      </c>
      <c r="R779" s="599">
        <f t="shared" si="49"/>
        <v>0.90909090909090906</v>
      </c>
      <c r="S779" s="599">
        <f t="shared" si="50"/>
        <v>0.10638297872340426</v>
      </c>
      <c r="T779" s="600">
        <f t="shared" si="51"/>
        <v>1</v>
      </c>
      <c r="U779" s="606" t="s">
        <v>2051</v>
      </c>
    </row>
    <row r="780" spans="1:21" ht="12.75" x14ac:dyDescent="0.2">
      <c r="A780" s="591" t="s">
        <v>72</v>
      </c>
      <c r="B780" s="591" t="s">
        <v>754</v>
      </c>
      <c r="C780" s="591" t="s">
        <v>587</v>
      </c>
      <c r="D780" s="591" t="s">
        <v>303</v>
      </c>
      <c r="E780" s="591" t="s">
        <v>148</v>
      </c>
      <c r="F780" s="592" t="s">
        <v>476</v>
      </c>
      <c r="G780" s="591" t="s">
        <v>2002</v>
      </c>
      <c r="H780" s="591" t="s">
        <v>487</v>
      </c>
      <c r="I780" s="592" t="s">
        <v>332</v>
      </c>
      <c r="J780" s="593" t="s">
        <v>381</v>
      </c>
      <c r="K780" s="594">
        <v>0.375</v>
      </c>
      <c r="L780" s="591" t="s">
        <v>2051</v>
      </c>
      <c r="M780" s="595">
        <v>2021</v>
      </c>
      <c r="N780" s="596">
        <v>11</v>
      </c>
      <c r="O780" s="603">
        <v>0.27272727272727271</v>
      </c>
      <c r="P780" s="598">
        <f t="shared" si="48"/>
        <v>3</v>
      </c>
      <c r="Q780" s="596">
        <v>2</v>
      </c>
      <c r="R780" s="599">
        <f t="shared" si="49"/>
        <v>0.66666666666666663</v>
      </c>
      <c r="S780" s="599">
        <f t="shared" si="50"/>
        <v>0.18181818181818182</v>
      </c>
      <c r="T780" s="600">
        <f t="shared" si="51"/>
        <v>0.72727272727272718</v>
      </c>
      <c r="U780" s="601" t="s">
        <v>3030</v>
      </c>
    </row>
    <row r="781" spans="1:21" ht="12.75" x14ac:dyDescent="0.2">
      <c r="A781" s="591" t="s">
        <v>72</v>
      </c>
      <c r="B781" s="591" t="s">
        <v>754</v>
      </c>
      <c r="C781" s="592" t="s">
        <v>587</v>
      </c>
      <c r="D781" s="592" t="s">
        <v>297</v>
      </c>
      <c r="E781" s="592" t="s">
        <v>148</v>
      </c>
      <c r="F781" s="592" t="s">
        <v>476</v>
      </c>
      <c r="G781" s="591" t="s">
        <v>2022</v>
      </c>
      <c r="H781" s="591" t="s">
        <v>487</v>
      </c>
      <c r="I781" s="592" t="s">
        <v>332</v>
      </c>
      <c r="J781" s="593" t="s">
        <v>381</v>
      </c>
      <c r="K781" s="594">
        <v>0.23232323232323232</v>
      </c>
      <c r="L781" s="592" t="s">
        <v>2051</v>
      </c>
      <c r="M781" s="595">
        <v>2021</v>
      </c>
      <c r="N781" s="596">
        <v>99</v>
      </c>
      <c r="O781" s="603">
        <v>0.20202020202020202</v>
      </c>
      <c r="P781" s="598">
        <f t="shared" si="48"/>
        <v>20</v>
      </c>
      <c r="Q781" s="596">
        <v>14</v>
      </c>
      <c r="R781" s="599">
        <f t="shared" si="49"/>
        <v>0.7</v>
      </c>
      <c r="S781" s="599">
        <f t="shared" si="50"/>
        <v>0.14141414141414141</v>
      </c>
      <c r="T781" s="600">
        <f t="shared" si="51"/>
        <v>0.86956521739130432</v>
      </c>
      <c r="U781" s="601" t="s">
        <v>3030</v>
      </c>
    </row>
    <row r="782" spans="1:21" ht="12.75" x14ac:dyDescent="0.2">
      <c r="A782" s="591" t="s">
        <v>72</v>
      </c>
      <c r="B782" s="591" t="s">
        <v>754</v>
      </c>
      <c r="C782" s="592" t="s">
        <v>587</v>
      </c>
      <c r="D782" s="592" t="s">
        <v>297</v>
      </c>
      <c r="E782" s="592" t="s">
        <v>148</v>
      </c>
      <c r="F782" s="592" t="s">
        <v>476</v>
      </c>
      <c r="G782" s="591" t="s">
        <v>2023</v>
      </c>
      <c r="H782" s="591" t="s">
        <v>487</v>
      </c>
      <c r="I782" s="592" t="s">
        <v>332</v>
      </c>
      <c r="J782" s="593" t="s">
        <v>381</v>
      </c>
      <c r="K782" s="594">
        <v>0.51315789473684215</v>
      </c>
      <c r="L782" s="592" t="s">
        <v>2051</v>
      </c>
      <c r="M782" s="595">
        <v>2021</v>
      </c>
      <c r="N782" s="596">
        <v>79</v>
      </c>
      <c r="O782" s="603">
        <v>0.46835443037974683</v>
      </c>
      <c r="P782" s="598">
        <f t="shared" si="48"/>
        <v>37</v>
      </c>
      <c r="Q782" s="596">
        <v>34</v>
      </c>
      <c r="R782" s="599">
        <f t="shared" si="49"/>
        <v>0.91891891891891897</v>
      </c>
      <c r="S782" s="599">
        <f t="shared" si="50"/>
        <v>0.43037974683544306</v>
      </c>
      <c r="T782" s="600">
        <f t="shared" si="51"/>
        <v>0.91269068484258353</v>
      </c>
      <c r="U782" s="601" t="s">
        <v>3030</v>
      </c>
    </row>
    <row r="783" spans="1:21" ht="12.75" x14ac:dyDescent="0.2">
      <c r="A783" s="591" t="s">
        <v>72</v>
      </c>
      <c r="B783" s="591" t="s">
        <v>754</v>
      </c>
      <c r="C783" s="592" t="s">
        <v>587</v>
      </c>
      <c r="D783" s="592" t="s">
        <v>297</v>
      </c>
      <c r="E783" s="592" t="s">
        <v>148</v>
      </c>
      <c r="F783" s="592" t="s">
        <v>476</v>
      </c>
      <c r="G783" s="591" t="s">
        <v>2024</v>
      </c>
      <c r="H783" s="591" t="s">
        <v>487</v>
      </c>
      <c r="I783" s="592" t="s">
        <v>332</v>
      </c>
      <c r="J783" s="593" t="s">
        <v>381</v>
      </c>
      <c r="K783" s="594">
        <v>4.9323017408123788E-2</v>
      </c>
      <c r="L783" s="592" t="s">
        <v>2051</v>
      </c>
      <c r="M783" s="595">
        <v>2021</v>
      </c>
      <c r="N783" s="596">
        <v>2128</v>
      </c>
      <c r="O783" s="603">
        <v>7.6597744360902262E-2</v>
      </c>
      <c r="P783" s="598">
        <f t="shared" si="48"/>
        <v>163</v>
      </c>
      <c r="Q783" s="596">
        <v>125</v>
      </c>
      <c r="R783" s="599">
        <f t="shared" si="49"/>
        <v>0.76687116564417179</v>
      </c>
      <c r="S783" s="599">
        <f t="shared" si="50"/>
        <v>5.8740601503759399E-2</v>
      </c>
      <c r="T783" s="600">
        <f t="shared" si="51"/>
        <v>1.552981719003391</v>
      </c>
      <c r="U783" s="601" t="s">
        <v>3030</v>
      </c>
    </row>
    <row r="784" spans="1:21" ht="12.75" x14ac:dyDescent="0.2">
      <c r="A784" s="591" t="s">
        <v>72</v>
      </c>
      <c r="B784" s="591" t="s">
        <v>754</v>
      </c>
      <c r="C784" s="591" t="s">
        <v>587</v>
      </c>
      <c r="D784" s="591" t="s">
        <v>303</v>
      </c>
      <c r="E784" s="591" t="s">
        <v>148</v>
      </c>
      <c r="F784" s="592" t="s">
        <v>476</v>
      </c>
      <c r="G784" s="591" t="s">
        <v>2004</v>
      </c>
      <c r="H784" s="591" t="s">
        <v>487</v>
      </c>
      <c r="I784" s="592" t="s">
        <v>332</v>
      </c>
      <c r="J784" s="593" t="s">
        <v>381</v>
      </c>
      <c r="K784" s="594">
        <v>5.5813953488372092E-2</v>
      </c>
      <c r="L784" s="591" t="s">
        <v>2051</v>
      </c>
      <c r="M784" s="595">
        <v>2021</v>
      </c>
      <c r="N784" s="596">
        <v>446</v>
      </c>
      <c r="O784" s="603">
        <v>0.10089686098654709</v>
      </c>
      <c r="P784" s="598">
        <f t="shared" si="48"/>
        <v>45</v>
      </c>
      <c r="Q784" s="596">
        <v>31</v>
      </c>
      <c r="R784" s="599">
        <f t="shared" si="49"/>
        <v>0.68888888888888888</v>
      </c>
      <c r="S784" s="599">
        <f t="shared" si="50"/>
        <v>6.9506726457399109E-2</v>
      </c>
      <c r="T784" s="600">
        <f t="shared" si="51"/>
        <v>1.8077354260089686</v>
      </c>
      <c r="U784" s="601" t="s">
        <v>3030</v>
      </c>
    </row>
    <row r="785" spans="1:21" ht="12.75" x14ac:dyDescent="0.2">
      <c r="A785" s="591" t="s">
        <v>72</v>
      </c>
      <c r="B785" s="591" t="s">
        <v>754</v>
      </c>
      <c r="C785" s="592" t="s">
        <v>587</v>
      </c>
      <c r="D785" s="592" t="s">
        <v>297</v>
      </c>
      <c r="E785" s="592" t="s">
        <v>148</v>
      </c>
      <c r="F785" s="592" t="s">
        <v>476</v>
      </c>
      <c r="G785" s="591" t="s">
        <v>2025</v>
      </c>
      <c r="H785" s="591" t="s">
        <v>487</v>
      </c>
      <c r="I785" s="592" t="s">
        <v>332</v>
      </c>
      <c r="J785" s="593" t="s">
        <v>381</v>
      </c>
      <c r="K785" s="594">
        <v>9.2307692307692313E-2</v>
      </c>
      <c r="L785" s="592" t="s">
        <v>2051</v>
      </c>
      <c r="M785" s="595">
        <v>2021</v>
      </c>
      <c r="N785" s="596">
        <v>58</v>
      </c>
      <c r="O785" s="603">
        <v>0.13793103448275862</v>
      </c>
      <c r="P785" s="598">
        <f t="shared" si="48"/>
        <v>8</v>
      </c>
      <c r="Q785" s="596">
        <v>8</v>
      </c>
      <c r="R785" s="599">
        <f t="shared" si="49"/>
        <v>1</v>
      </c>
      <c r="S785" s="599">
        <f t="shared" si="50"/>
        <v>0.13793103448275862</v>
      </c>
      <c r="T785" s="600">
        <f t="shared" si="51"/>
        <v>1.4942528735632183</v>
      </c>
      <c r="U785" s="601" t="s">
        <v>3030</v>
      </c>
    </row>
    <row r="786" spans="1:21" ht="12.75" x14ac:dyDescent="0.2">
      <c r="A786" s="591" t="s">
        <v>72</v>
      </c>
      <c r="B786" s="591" t="s">
        <v>754</v>
      </c>
      <c r="C786" s="592" t="s">
        <v>587</v>
      </c>
      <c r="D786" s="592" t="s">
        <v>297</v>
      </c>
      <c r="E786" s="592" t="s">
        <v>148</v>
      </c>
      <c r="F786" s="592" t="s">
        <v>476</v>
      </c>
      <c r="G786" s="591" t="s">
        <v>2026</v>
      </c>
      <c r="H786" s="591" t="s">
        <v>487</v>
      </c>
      <c r="I786" s="592" t="s">
        <v>332</v>
      </c>
      <c r="J786" s="593" t="s">
        <v>381</v>
      </c>
      <c r="K786" s="594">
        <v>0.15384615384615385</v>
      </c>
      <c r="L786" s="592" t="s">
        <v>2051</v>
      </c>
      <c r="M786" s="595">
        <v>2021</v>
      </c>
      <c r="N786" s="596">
        <v>27</v>
      </c>
      <c r="O786" s="603">
        <v>0.22222222222222221</v>
      </c>
      <c r="P786" s="598">
        <f t="shared" si="48"/>
        <v>6</v>
      </c>
      <c r="Q786" s="596">
        <v>5</v>
      </c>
      <c r="R786" s="599">
        <f t="shared" si="49"/>
        <v>0.83333333333333337</v>
      </c>
      <c r="S786" s="599">
        <f t="shared" si="50"/>
        <v>0.18518518518518517</v>
      </c>
      <c r="T786" s="600">
        <f t="shared" si="51"/>
        <v>1.4444444444444442</v>
      </c>
      <c r="U786" s="601" t="s">
        <v>3030</v>
      </c>
    </row>
    <row r="787" spans="1:21" ht="12.75" x14ac:dyDescent="0.2">
      <c r="A787" s="591" t="s">
        <v>72</v>
      </c>
      <c r="B787" s="591" t="s">
        <v>754</v>
      </c>
      <c r="C787" s="592" t="s">
        <v>587</v>
      </c>
      <c r="D787" s="592" t="s">
        <v>303</v>
      </c>
      <c r="E787" s="592" t="s">
        <v>148</v>
      </c>
      <c r="F787" s="592" t="s">
        <v>476</v>
      </c>
      <c r="G787" s="591" t="s">
        <v>2005</v>
      </c>
      <c r="H787" s="591" t="s">
        <v>487</v>
      </c>
      <c r="I787" s="592" t="s">
        <v>332</v>
      </c>
      <c r="J787" s="593" t="s">
        <v>381</v>
      </c>
      <c r="K787" s="594">
        <v>6.5217391304347824E-2</v>
      </c>
      <c r="L787" s="592" t="s">
        <v>2051</v>
      </c>
      <c r="M787" s="595">
        <v>2021</v>
      </c>
      <c r="N787" s="596">
        <v>45</v>
      </c>
      <c r="O787" s="603">
        <v>0.1111111111111111</v>
      </c>
      <c r="P787" s="598">
        <f t="shared" si="48"/>
        <v>5</v>
      </c>
      <c r="Q787" s="596">
        <v>3</v>
      </c>
      <c r="R787" s="599">
        <f t="shared" si="49"/>
        <v>0.6</v>
      </c>
      <c r="S787" s="599">
        <f t="shared" si="50"/>
        <v>6.6666666666666666E-2</v>
      </c>
      <c r="T787" s="600">
        <f t="shared" si="51"/>
        <v>1.7037037037037037</v>
      </c>
      <c r="U787" s="601" t="s">
        <v>3030</v>
      </c>
    </row>
    <row r="788" spans="1:21" ht="12.75" x14ac:dyDescent="0.2">
      <c r="A788" s="591" t="s">
        <v>72</v>
      </c>
      <c r="B788" s="591" t="s">
        <v>754</v>
      </c>
      <c r="C788" s="592" t="s">
        <v>587</v>
      </c>
      <c r="D788" s="592" t="s">
        <v>297</v>
      </c>
      <c r="E788" s="592" t="s">
        <v>148</v>
      </c>
      <c r="F788" s="592" t="s">
        <v>476</v>
      </c>
      <c r="G788" s="591" t="s">
        <v>2005</v>
      </c>
      <c r="H788" s="591" t="s">
        <v>487</v>
      </c>
      <c r="I788" s="592" t="s">
        <v>332</v>
      </c>
      <c r="J788" s="593" t="s">
        <v>381</v>
      </c>
      <c r="K788" s="594">
        <v>9.3333333333333338E-2</v>
      </c>
      <c r="L788" s="592" t="s">
        <v>2051</v>
      </c>
      <c r="M788" s="595">
        <v>2021</v>
      </c>
      <c r="N788" s="596">
        <v>77</v>
      </c>
      <c r="O788" s="603">
        <v>0.12987012987012986</v>
      </c>
      <c r="P788" s="598">
        <f t="shared" si="48"/>
        <v>10</v>
      </c>
      <c r="Q788" s="596">
        <v>7</v>
      </c>
      <c r="R788" s="599">
        <f t="shared" si="49"/>
        <v>0.7</v>
      </c>
      <c r="S788" s="599">
        <f t="shared" si="50"/>
        <v>9.0909090909090912E-2</v>
      </c>
      <c r="T788" s="600">
        <f t="shared" si="51"/>
        <v>1.3914656771799627</v>
      </c>
      <c r="U788" s="601" t="s">
        <v>3030</v>
      </c>
    </row>
    <row r="789" spans="1:21" ht="12.75" x14ac:dyDescent="0.2">
      <c r="A789" s="591" t="s">
        <v>72</v>
      </c>
      <c r="B789" s="591" t="s">
        <v>754</v>
      </c>
      <c r="C789" s="592" t="s">
        <v>587</v>
      </c>
      <c r="D789" s="592" t="s">
        <v>303</v>
      </c>
      <c r="E789" s="592" t="s">
        <v>148</v>
      </c>
      <c r="F789" s="592" t="s">
        <v>476</v>
      </c>
      <c r="G789" s="591" t="s">
        <v>2006</v>
      </c>
      <c r="H789" s="591" t="s">
        <v>487</v>
      </c>
      <c r="I789" s="592" t="s">
        <v>332</v>
      </c>
      <c r="J789" s="593" t="s">
        <v>381</v>
      </c>
      <c r="K789" s="594">
        <v>0.10526315789473684</v>
      </c>
      <c r="L789" s="592" t="s">
        <v>2051</v>
      </c>
      <c r="M789" s="595">
        <v>2021</v>
      </c>
      <c r="N789" s="596">
        <v>34</v>
      </c>
      <c r="O789" s="603">
        <v>8.8235294117647065E-2</v>
      </c>
      <c r="P789" s="598">
        <f t="shared" si="48"/>
        <v>3</v>
      </c>
      <c r="Q789" s="596">
        <v>2</v>
      </c>
      <c r="R789" s="599">
        <f t="shared" si="49"/>
        <v>0.66666666666666663</v>
      </c>
      <c r="S789" s="599">
        <f t="shared" si="50"/>
        <v>5.8823529411764705E-2</v>
      </c>
      <c r="T789" s="600">
        <f t="shared" si="51"/>
        <v>0.83823529411764719</v>
      </c>
      <c r="U789" s="601" t="s">
        <v>3030</v>
      </c>
    </row>
    <row r="790" spans="1:21" ht="12.75" x14ac:dyDescent="0.2">
      <c r="A790" s="591" t="s">
        <v>72</v>
      </c>
      <c r="B790" s="591" t="s">
        <v>754</v>
      </c>
      <c r="C790" s="592" t="s">
        <v>587</v>
      </c>
      <c r="D790" s="592" t="s">
        <v>297</v>
      </c>
      <c r="E790" s="592" t="s">
        <v>148</v>
      </c>
      <c r="F790" s="592" t="s">
        <v>476</v>
      </c>
      <c r="G790" s="591" t="s">
        <v>2006</v>
      </c>
      <c r="H790" s="591" t="s">
        <v>487</v>
      </c>
      <c r="I790" s="592" t="s">
        <v>332</v>
      </c>
      <c r="J790" s="593" t="s">
        <v>381</v>
      </c>
      <c r="K790" s="594">
        <v>0.18055555555555555</v>
      </c>
      <c r="L790" s="592" t="s">
        <v>2051</v>
      </c>
      <c r="M790" s="595">
        <v>2021</v>
      </c>
      <c r="N790" s="596">
        <v>77</v>
      </c>
      <c r="O790" s="603">
        <v>0.19480519480519484</v>
      </c>
      <c r="P790" s="598">
        <f t="shared" si="48"/>
        <v>15</v>
      </c>
      <c r="Q790" s="596">
        <v>13</v>
      </c>
      <c r="R790" s="599">
        <f t="shared" si="49"/>
        <v>0.8666666666666667</v>
      </c>
      <c r="S790" s="599">
        <f t="shared" si="50"/>
        <v>0.16883116883116883</v>
      </c>
      <c r="T790" s="600">
        <f t="shared" si="51"/>
        <v>1.0789210789210792</v>
      </c>
      <c r="U790" s="601" t="s">
        <v>3030</v>
      </c>
    </row>
    <row r="791" spans="1:21" ht="12.75" x14ac:dyDescent="0.2">
      <c r="A791" s="591" t="s">
        <v>72</v>
      </c>
      <c r="B791" s="591" t="s">
        <v>754</v>
      </c>
      <c r="C791" s="592" t="s">
        <v>587</v>
      </c>
      <c r="D791" s="592" t="s">
        <v>305</v>
      </c>
      <c r="E791" s="592" t="s">
        <v>148</v>
      </c>
      <c r="F791" s="592" t="s">
        <v>476</v>
      </c>
      <c r="G791" s="591" t="s">
        <v>2009</v>
      </c>
      <c r="H791" s="591" t="s">
        <v>487</v>
      </c>
      <c r="I791" s="592" t="s">
        <v>332</v>
      </c>
      <c r="J791" s="593" t="s">
        <v>381</v>
      </c>
      <c r="K791" s="594">
        <v>0.25</v>
      </c>
      <c r="L791" s="592" t="s">
        <v>2051</v>
      </c>
      <c r="M791" s="595">
        <v>2021</v>
      </c>
      <c r="N791" s="596">
        <v>21</v>
      </c>
      <c r="O791" s="603">
        <v>0.2857142857142857</v>
      </c>
      <c r="P791" s="598">
        <f t="shared" si="48"/>
        <v>6</v>
      </c>
      <c r="Q791" s="596">
        <v>6</v>
      </c>
      <c r="R791" s="599">
        <f t="shared" si="49"/>
        <v>1</v>
      </c>
      <c r="S791" s="599">
        <f t="shared" si="50"/>
        <v>0.2857142857142857</v>
      </c>
      <c r="T791" s="600">
        <f t="shared" si="51"/>
        <v>1.1428571428571428</v>
      </c>
      <c r="U791" s="601" t="s">
        <v>3030</v>
      </c>
    </row>
    <row r="792" spans="1:21" ht="12.75" x14ac:dyDescent="0.2">
      <c r="A792" s="591" t="s">
        <v>72</v>
      </c>
      <c r="B792" s="591" t="s">
        <v>754</v>
      </c>
      <c r="C792" s="592" t="s">
        <v>587</v>
      </c>
      <c r="D792" s="592" t="s">
        <v>297</v>
      </c>
      <c r="E792" s="592" t="s">
        <v>148</v>
      </c>
      <c r="F792" s="592" t="s">
        <v>476</v>
      </c>
      <c r="G792" s="591" t="s">
        <v>2027</v>
      </c>
      <c r="H792" s="591" t="s">
        <v>487</v>
      </c>
      <c r="I792" s="592" t="s">
        <v>332</v>
      </c>
      <c r="J792" s="593" t="s">
        <v>381</v>
      </c>
      <c r="K792" s="594">
        <v>0.29032258064516131</v>
      </c>
      <c r="L792" s="592" t="s">
        <v>2051</v>
      </c>
      <c r="M792" s="595">
        <v>2021</v>
      </c>
      <c r="N792" s="596">
        <v>32</v>
      </c>
      <c r="O792" s="603">
        <v>0.3125</v>
      </c>
      <c r="P792" s="598">
        <f t="shared" si="48"/>
        <v>10</v>
      </c>
      <c r="Q792" s="596">
        <v>9</v>
      </c>
      <c r="R792" s="599">
        <f t="shared" si="49"/>
        <v>0.9</v>
      </c>
      <c r="S792" s="599">
        <f t="shared" si="50"/>
        <v>0.28125</v>
      </c>
      <c r="T792" s="600">
        <f t="shared" si="51"/>
        <v>1.0763888888888888</v>
      </c>
      <c r="U792" s="601" t="s">
        <v>3030</v>
      </c>
    </row>
    <row r="793" spans="1:21" ht="12.75" x14ac:dyDescent="0.2">
      <c r="A793" s="591" t="s">
        <v>72</v>
      </c>
      <c r="B793" s="591" t="s">
        <v>754</v>
      </c>
      <c r="C793" s="592" t="s">
        <v>587</v>
      </c>
      <c r="D793" s="592" t="s">
        <v>297</v>
      </c>
      <c r="E793" s="592" t="s">
        <v>148</v>
      </c>
      <c r="F793" s="592" t="s">
        <v>476</v>
      </c>
      <c r="G793" s="591" t="s">
        <v>2028</v>
      </c>
      <c r="H793" s="591" t="s">
        <v>487</v>
      </c>
      <c r="I793" s="592" t="s">
        <v>332</v>
      </c>
      <c r="J793" s="593" t="s">
        <v>381</v>
      </c>
      <c r="K793" s="594">
        <v>0.29629629629629628</v>
      </c>
      <c r="L793" s="592" t="s">
        <v>2051</v>
      </c>
      <c r="M793" s="595">
        <v>2021</v>
      </c>
      <c r="N793" s="596">
        <v>24</v>
      </c>
      <c r="O793" s="603">
        <v>0.45833333333333326</v>
      </c>
      <c r="P793" s="598">
        <f t="shared" si="48"/>
        <v>11</v>
      </c>
      <c r="Q793" s="596">
        <v>8</v>
      </c>
      <c r="R793" s="599">
        <f t="shared" si="49"/>
        <v>0.72727272727272729</v>
      </c>
      <c r="S793" s="599">
        <f t="shared" si="50"/>
        <v>0.33333333333333331</v>
      </c>
      <c r="T793" s="600">
        <f t="shared" si="51"/>
        <v>1.5468749999999998</v>
      </c>
      <c r="U793" s="601" t="s">
        <v>3030</v>
      </c>
    </row>
    <row r="794" spans="1:21" ht="12.75" x14ac:dyDescent="0.2">
      <c r="A794" s="591" t="s">
        <v>72</v>
      </c>
      <c r="B794" s="591" t="s">
        <v>754</v>
      </c>
      <c r="C794" s="592" t="s">
        <v>587</v>
      </c>
      <c r="D794" s="592" t="s">
        <v>303</v>
      </c>
      <c r="E794" s="592" t="s">
        <v>148</v>
      </c>
      <c r="F794" s="592" t="s">
        <v>476</v>
      </c>
      <c r="G794" s="591" t="s">
        <v>2007</v>
      </c>
      <c r="H794" s="591" t="s">
        <v>487</v>
      </c>
      <c r="I794" s="592" t="s">
        <v>332</v>
      </c>
      <c r="J794" s="593" t="s">
        <v>381</v>
      </c>
      <c r="K794" s="594">
        <v>0.48</v>
      </c>
      <c r="L794" s="592" t="s">
        <v>2051</v>
      </c>
      <c r="M794" s="595">
        <v>2021</v>
      </c>
      <c r="N794" s="596">
        <v>22</v>
      </c>
      <c r="O794" s="603">
        <v>0.45454545454545453</v>
      </c>
      <c r="P794" s="598">
        <f t="shared" si="48"/>
        <v>10</v>
      </c>
      <c r="Q794" s="596">
        <v>8</v>
      </c>
      <c r="R794" s="599">
        <f t="shared" si="49"/>
        <v>0.8</v>
      </c>
      <c r="S794" s="599">
        <f t="shared" si="50"/>
        <v>0.36363636363636365</v>
      </c>
      <c r="T794" s="600">
        <f t="shared" si="51"/>
        <v>0.94696969696969702</v>
      </c>
      <c r="U794" s="601" t="s">
        <v>3030</v>
      </c>
    </row>
    <row r="795" spans="1:21" ht="12.75" x14ac:dyDescent="0.2">
      <c r="A795" s="591" t="s">
        <v>72</v>
      </c>
      <c r="B795" s="591" t="s">
        <v>754</v>
      </c>
      <c r="C795" s="592" t="s">
        <v>587</v>
      </c>
      <c r="D795" s="592" t="s">
        <v>297</v>
      </c>
      <c r="E795" s="592" t="s">
        <v>148</v>
      </c>
      <c r="F795" s="592" t="s">
        <v>476</v>
      </c>
      <c r="G795" s="591" t="s">
        <v>2007</v>
      </c>
      <c r="H795" s="591" t="s">
        <v>487</v>
      </c>
      <c r="I795" s="592" t="s">
        <v>332</v>
      </c>
      <c r="J795" s="593" t="s">
        <v>381</v>
      </c>
      <c r="K795" s="594">
        <v>0.58064516129032262</v>
      </c>
      <c r="L795" s="592" t="s">
        <v>2266</v>
      </c>
      <c r="M795" s="595">
        <v>2021</v>
      </c>
      <c r="N795" s="596">
        <v>30</v>
      </c>
      <c r="O795" s="603">
        <v>0.53333333333333333</v>
      </c>
      <c r="P795" s="598">
        <f t="shared" si="48"/>
        <v>16</v>
      </c>
      <c r="Q795" s="596">
        <v>12</v>
      </c>
      <c r="R795" s="599">
        <f t="shared" si="49"/>
        <v>0.75</v>
      </c>
      <c r="S795" s="599">
        <f t="shared" si="50"/>
        <v>0.4</v>
      </c>
      <c r="T795" s="600">
        <f t="shared" si="51"/>
        <v>0.9185185185185184</v>
      </c>
      <c r="U795" s="601" t="s">
        <v>3031</v>
      </c>
    </row>
    <row r="796" spans="1:21" ht="12.75" x14ac:dyDescent="0.2">
      <c r="A796" s="591" t="s">
        <v>72</v>
      </c>
      <c r="B796" s="591" t="s">
        <v>754</v>
      </c>
      <c r="C796" s="592" t="s">
        <v>587</v>
      </c>
      <c r="D796" s="592" t="s">
        <v>297</v>
      </c>
      <c r="E796" s="592" t="s">
        <v>148</v>
      </c>
      <c r="F796" s="592" t="s">
        <v>476</v>
      </c>
      <c r="G796" s="591" t="s">
        <v>2029</v>
      </c>
      <c r="H796" s="591" t="s">
        <v>487</v>
      </c>
      <c r="I796" s="592" t="s">
        <v>332</v>
      </c>
      <c r="J796" s="593" t="s">
        <v>381</v>
      </c>
      <c r="K796" s="594">
        <v>0.71186440677966101</v>
      </c>
      <c r="L796" s="592" t="s">
        <v>2051</v>
      </c>
      <c r="M796" s="595">
        <v>2021</v>
      </c>
      <c r="N796" s="596">
        <v>59</v>
      </c>
      <c r="O796" s="603">
        <v>0.55932203389830504</v>
      </c>
      <c r="P796" s="598">
        <f t="shared" si="48"/>
        <v>33</v>
      </c>
      <c r="Q796" s="596">
        <v>33</v>
      </c>
      <c r="R796" s="599">
        <f t="shared" si="49"/>
        <v>1</v>
      </c>
      <c r="S796" s="599">
        <f t="shared" si="50"/>
        <v>0.55932203389830504</v>
      </c>
      <c r="T796" s="600">
        <f t="shared" si="51"/>
        <v>0.7857142857142857</v>
      </c>
      <c r="U796" s="601" t="s">
        <v>3030</v>
      </c>
    </row>
    <row r="797" spans="1:21" ht="12.75" x14ac:dyDescent="0.2">
      <c r="A797" s="591" t="s">
        <v>72</v>
      </c>
      <c r="B797" s="591" t="s">
        <v>754</v>
      </c>
      <c r="C797" s="592" t="s">
        <v>587</v>
      </c>
      <c r="D797" s="592" t="s">
        <v>297</v>
      </c>
      <c r="E797" s="592" t="s">
        <v>148</v>
      </c>
      <c r="F797" s="592" t="s">
        <v>476</v>
      </c>
      <c r="G797" s="591" t="s">
        <v>2030</v>
      </c>
      <c r="H797" s="591" t="s">
        <v>487</v>
      </c>
      <c r="I797" s="592" t="s">
        <v>332</v>
      </c>
      <c r="J797" s="593" t="s">
        <v>381</v>
      </c>
      <c r="K797" s="594">
        <v>0.14285714285714285</v>
      </c>
      <c r="L797" s="592" t="s">
        <v>2051</v>
      </c>
      <c r="M797" s="595">
        <v>2021</v>
      </c>
      <c r="N797" s="596">
        <v>46</v>
      </c>
      <c r="O797" s="603">
        <v>0.15217391304347827</v>
      </c>
      <c r="P797" s="598">
        <f t="shared" si="48"/>
        <v>7</v>
      </c>
      <c r="Q797" s="596">
        <v>6</v>
      </c>
      <c r="R797" s="599">
        <f t="shared" si="49"/>
        <v>0.8571428571428571</v>
      </c>
      <c r="S797" s="599">
        <f t="shared" si="50"/>
        <v>0.13043478260869565</v>
      </c>
      <c r="T797" s="600">
        <f t="shared" si="51"/>
        <v>1.0652173913043479</v>
      </c>
      <c r="U797" s="601" t="s">
        <v>3030</v>
      </c>
    </row>
    <row r="798" spans="1:21" ht="12.75" x14ac:dyDescent="0.2">
      <c r="A798" s="591" t="s">
        <v>72</v>
      </c>
      <c r="B798" s="591" t="s">
        <v>754</v>
      </c>
      <c r="C798" s="592" t="s">
        <v>587</v>
      </c>
      <c r="D798" s="592" t="s">
        <v>303</v>
      </c>
      <c r="E798" s="592" t="s">
        <v>148</v>
      </c>
      <c r="F798" s="592" t="s">
        <v>476</v>
      </c>
      <c r="G798" s="591" t="s">
        <v>2008</v>
      </c>
      <c r="H798" s="591" t="s">
        <v>487</v>
      </c>
      <c r="I798" s="592" t="s">
        <v>332</v>
      </c>
      <c r="J798" s="593" t="s">
        <v>381</v>
      </c>
      <c r="K798" s="594">
        <v>0.23076923076923078</v>
      </c>
      <c r="L798" s="592" t="s">
        <v>2051</v>
      </c>
      <c r="M798" s="595">
        <v>2021</v>
      </c>
      <c r="N798" s="596">
        <v>13</v>
      </c>
      <c r="O798" s="603">
        <v>0.23076923076923075</v>
      </c>
      <c r="P798" s="598">
        <f t="shared" si="48"/>
        <v>3</v>
      </c>
      <c r="Q798" s="596">
        <v>3</v>
      </c>
      <c r="R798" s="599">
        <f t="shared" si="49"/>
        <v>1</v>
      </c>
      <c r="S798" s="599">
        <f t="shared" si="50"/>
        <v>0.23076923076923078</v>
      </c>
      <c r="T798" s="600">
        <f t="shared" si="51"/>
        <v>0.99999999999999989</v>
      </c>
      <c r="U798" s="606" t="s">
        <v>2051</v>
      </c>
    </row>
    <row r="799" spans="1:21" ht="12.75" x14ac:dyDescent="0.2">
      <c r="A799" s="591" t="s">
        <v>72</v>
      </c>
      <c r="B799" s="591" t="s">
        <v>754</v>
      </c>
      <c r="C799" s="592" t="s">
        <v>587</v>
      </c>
      <c r="D799" s="592" t="s">
        <v>297</v>
      </c>
      <c r="E799" s="592" t="s">
        <v>148</v>
      </c>
      <c r="F799" s="592" t="s">
        <v>476</v>
      </c>
      <c r="G799" s="591" t="s">
        <v>2031</v>
      </c>
      <c r="H799" s="591" t="s">
        <v>487</v>
      </c>
      <c r="I799" s="592" t="s">
        <v>332</v>
      </c>
      <c r="J799" s="593" t="s">
        <v>381</v>
      </c>
      <c r="K799" s="594">
        <v>0.18181818181818182</v>
      </c>
      <c r="L799" s="592" t="s">
        <v>2051</v>
      </c>
      <c r="M799" s="595">
        <v>2021</v>
      </c>
      <c r="N799" s="596">
        <v>42</v>
      </c>
      <c r="O799" s="603">
        <v>0.14285714285714285</v>
      </c>
      <c r="P799" s="598">
        <f t="shared" si="48"/>
        <v>6</v>
      </c>
      <c r="Q799" s="596">
        <v>5</v>
      </c>
      <c r="R799" s="599">
        <f t="shared" si="49"/>
        <v>0.83333333333333337</v>
      </c>
      <c r="S799" s="599">
        <f t="shared" si="50"/>
        <v>0.11904761904761904</v>
      </c>
      <c r="T799" s="600">
        <f t="shared" si="51"/>
        <v>0.7857142857142857</v>
      </c>
      <c r="U799" s="601" t="s">
        <v>3030</v>
      </c>
    </row>
    <row r="800" spans="1:21" ht="12.75" x14ac:dyDescent="0.2">
      <c r="A800" s="591" t="s">
        <v>72</v>
      </c>
      <c r="B800" s="591" t="s">
        <v>754</v>
      </c>
      <c r="C800" s="592" t="s">
        <v>588</v>
      </c>
      <c r="D800" s="592" t="s">
        <v>297</v>
      </c>
      <c r="E800" s="592" t="s">
        <v>148</v>
      </c>
      <c r="F800" s="592" t="s">
        <v>476</v>
      </c>
      <c r="G800" s="591" t="s">
        <v>2036</v>
      </c>
      <c r="H800" s="591" t="s">
        <v>487</v>
      </c>
      <c r="I800" s="592" t="s">
        <v>332</v>
      </c>
      <c r="J800" s="593" t="s">
        <v>381</v>
      </c>
      <c r="K800" s="594">
        <v>0.11971830985915492</v>
      </c>
      <c r="L800" s="592"/>
      <c r="M800" s="595">
        <v>2021</v>
      </c>
      <c r="N800" s="596">
        <v>140</v>
      </c>
      <c r="O800" s="603">
        <v>0.12142857142857143</v>
      </c>
      <c r="P800" s="598">
        <f t="shared" si="48"/>
        <v>17</v>
      </c>
      <c r="Q800" s="596">
        <v>16</v>
      </c>
      <c r="R800" s="599">
        <f t="shared" si="49"/>
        <v>0.94117647058823528</v>
      </c>
      <c r="S800" s="599">
        <f t="shared" si="50"/>
        <v>0.11428571428571428</v>
      </c>
      <c r="T800" s="600">
        <f t="shared" si="51"/>
        <v>1.0142857142857142</v>
      </c>
      <c r="U800" s="601"/>
    </row>
    <row r="801" spans="1:21" ht="12.75" x14ac:dyDescent="0.2">
      <c r="A801" s="591" t="s">
        <v>72</v>
      </c>
      <c r="B801" s="591" t="s">
        <v>754</v>
      </c>
      <c r="C801" s="592" t="s">
        <v>588</v>
      </c>
      <c r="D801" s="592" t="s">
        <v>297</v>
      </c>
      <c r="E801" s="592" t="s">
        <v>148</v>
      </c>
      <c r="F801" s="592" t="s">
        <v>476</v>
      </c>
      <c r="G801" s="591" t="s">
        <v>2011</v>
      </c>
      <c r="H801" s="591" t="s">
        <v>487</v>
      </c>
      <c r="I801" s="592" t="s">
        <v>332</v>
      </c>
      <c r="J801" s="593" t="s">
        <v>381</v>
      </c>
      <c r="K801" s="594">
        <v>0.23875432525951557</v>
      </c>
      <c r="L801" s="592" t="s">
        <v>2051</v>
      </c>
      <c r="M801" s="595">
        <v>2021</v>
      </c>
      <c r="N801" s="596">
        <v>287</v>
      </c>
      <c r="O801" s="603">
        <v>0.23693379790940766</v>
      </c>
      <c r="P801" s="598">
        <f t="shared" si="48"/>
        <v>68</v>
      </c>
      <c r="Q801" s="596">
        <v>57</v>
      </c>
      <c r="R801" s="599">
        <f t="shared" si="49"/>
        <v>0.83823529411764708</v>
      </c>
      <c r="S801" s="599">
        <f t="shared" si="50"/>
        <v>0.19860627177700349</v>
      </c>
      <c r="T801" s="600">
        <f t="shared" si="51"/>
        <v>0.99237489269302637</v>
      </c>
      <c r="U801" s="601"/>
    </row>
    <row r="802" spans="1:21" ht="12.75" x14ac:dyDescent="0.2">
      <c r="A802" s="591" t="s">
        <v>72</v>
      </c>
      <c r="B802" s="591" t="s">
        <v>754</v>
      </c>
      <c r="C802" s="592" t="s">
        <v>588</v>
      </c>
      <c r="D802" s="592" t="s">
        <v>297</v>
      </c>
      <c r="E802" s="592" t="s">
        <v>148</v>
      </c>
      <c r="F802" s="592" t="s">
        <v>476</v>
      </c>
      <c r="G802" s="591" t="s">
        <v>2012</v>
      </c>
      <c r="H802" s="591" t="s">
        <v>487</v>
      </c>
      <c r="I802" s="592" t="s">
        <v>332</v>
      </c>
      <c r="J802" s="593" t="s">
        <v>381</v>
      </c>
      <c r="K802" s="594">
        <v>0.23577235772357724</v>
      </c>
      <c r="L802" s="592" t="s">
        <v>2051</v>
      </c>
      <c r="M802" s="595">
        <v>2021</v>
      </c>
      <c r="N802" s="596">
        <v>125</v>
      </c>
      <c r="O802" s="603">
        <v>0.23200000000000004</v>
      </c>
      <c r="P802" s="598">
        <f t="shared" si="48"/>
        <v>29</v>
      </c>
      <c r="Q802" s="596">
        <v>26</v>
      </c>
      <c r="R802" s="599">
        <f t="shared" si="49"/>
        <v>0.89655172413793105</v>
      </c>
      <c r="S802" s="599">
        <f t="shared" si="50"/>
        <v>0.20799999999999999</v>
      </c>
      <c r="T802" s="600">
        <f t="shared" si="51"/>
        <v>0.9840000000000001</v>
      </c>
      <c r="U802" s="601"/>
    </row>
    <row r="803" spans="1:21" ht="12.75" x14ac:dyDescent="0.2">
      <c r="A803" s="591" t="s">
        <v>72</v>
      </c>
      <c r="B803" s="591" t="s">
        <v>754</v>
      </c>
      <c r="C803" s="592" t="s">
        <v>588</v>
      </c>
      <c r="D803" s="592" t="s">
        <v>297</v>
      </c>
      <c r="E803" s="592" t="s">
        <v>148</v>
      </c>
      <c r="F803" s="592" t="s">
        <v>476</v>
      </c>
      <c r="G803" s="591" t="s">
        <v>2037</v>
      </c>
      <c r="H803" s="591" t="s">
        <v>487</v>
      </c>
      <c r="I803" s="592" t="s">
        <v>332</v>
      </c>
      <c r="J803" s="593" t="s">
        <v>381</v>
      </c>
      <c r="K803" s="594">
        <v>0.21428571428571427</v>
      </c>
      <c r="L803" s="592" t="s">
        <v>2051</v>
      </c>
      <c r="M803" s="595">
        <v>2021</v>
      </c>
      <c r="N803" s="596">
        <v>14</v>
      </c>
      <c r="O803" s="603">
        <v>0.21428571428571427</v>
      </c>
      <c r="P803" s="598">
        <f t="shared" si="48"/>
        <v>3</v>
      </c>
      <c r="Q803" s="596">
        <v>2</v>
      </c>
      <c r="R803" s="599">
        <f t="shared" si="49"/>
        <v>0.66666666666666663</v>
      </c>
      <c r="S803" s="599">
        <f t="shared" si="50"/>
        <v>0.14285714285714285</v>
      </c>
      <c r="T803" s="600">
        <f t="shared" si="51"/>
        <v>1</v>
      </c>
      <c r="U803" s="601"/>
    </row>
    <row r="804" spans="1:21" ht="12.75" x14ac:dyDescent="0.2">
      <c r="A804" s="591" t="s">
        <v>72</v>
      </c>
      <c r="B804" s="591" t="s">
        <v>754</v>
      </c>
      <c r="C804" s="592" t="s">
        <v>588</v>
      </c>
      <c r="D804" s="592" t="s">
        <v>297</v>
      </c>
      <c r="E804" s="592" t="s">
        <v>148</v>
      </c>
      <c r="F804" s="592" t="s">
        <v>476</v>
      </c>
      <c r="G804" s="591" t="s">
        <v>2038</v>
      </c>
      <c r="H804" s="591" t="s">
        <v>487</v>
      </c>
      <c r="I804" s="592" t="s">
        <v>332</v>
      </c>
      <c r="J804" s="593" t="s">
        <v>381</v>
      </c>
      <c r="K804" s="594">
        <v>9.6774193548387094E-2</v>
      </c>
      <c r="L804" s="592" t="s">
        <v>2051</v>
      </c>
      <c r="M804" s="595">
        <v>2021</v>
      </c>
      <c r="N804" s="596">
        <v>33</v>
      </c>
      <c r="O804" s="603">
        <v>0.12121212121212122</v>
      </c>
      <c r="P804" s="598">
        <f t="shared" si="48"/>
        <v>4</v>
      </c>
      <c r="Q804" s="596">
        <v>4</v>
      </c>
      <c r="R804" s="599">
        <f t="shared" si="49"/>
        <v>1</v>
      </c>
      <c r="S804" s="599">
        <f t="shared" si="50"/>
        <v>0.12121212121212122</v>
      </c>
      <c r="T804" s="600">
        <f t="shared" si="51"/>
        <v>1.2525252525252526</v>
      </c>
      <c r="U804" s="601"/>
    </row>
    <row r="805" spans="1:21" ht="12.75" x14ac:dyDescent="0.2">
      <c r="A805" s="591" t="s">
        <v>72</v>
      </c>
      <c r="B805" s="591" t="s">
        <v>754</v>
      </c>
      <c r="C805" s="592" t="s">
        <v>588</v>
      </c>
      <c r="D805" s="592" t="s">
        <v>297</v>
      </c>
      <c r="E805" s="592" t="s">
        <v>148</v>
      </c>
      <c r="F805" s="592" t="s">
        <v>476</v>
      </c>
      <c r="G805" s="591" t="s">
        <v>2018</v>
      </c>
      <c r="H805" s="591" t="s">
        <v>487</v>
      </c>
      <c r="I805" s="592" t="s">
        <v>332</v>
      </c>
      <c r="J805" s="593" t="s">
        <v>381</v>
      </c>
      <c r="K805" s="594">
        <v>6.25E-2</v>
      </c>
      <c r="L805" s="592" t="s">
        <v>2051</v>
      </c>
      <c r="M805" s="595">
        <v>2021</v>
      </c>
      <c r="N805" s="596">
        <v>39</v>
      </c>
      <c r="O805" s="603">
        <v>7.6923076923076927E-2</v>
      </c>
      <c r="P805" s="598">
        <f t="shared" si="48"/>
        <v>3</v>
      </c>
      <c r="Q805" s="596">
        <v>2</v>
      </c>
      <c r="R805" s="599">
        <f t="shared" si="49"/>
        <v>0.66666666666666663</v>
      </c>
      <c r="S805" s="599">
        <f t="shared" si="50"/>
        <v>5.128205128205128E-2</v>
      </c>
      <c r="T805" s="600">
        <f t="shared" si="51"/>
        <v>1.2307692307692308</v>
      </c>
      <c r="U805" s="601"/>
    </row>
    <row r="806" spans="1:21" ht="12.75" x14ac:dyDescent="0.2">
      <c r="A806" s="591" t="s">
        <v>72</v>
      </c>
      <c r="B806" s="591" t="s">
        <v>754</v>
      </c>
      <c r="C806" s="592" t="s">
        <v>588</v>
      </c>
      <c r="D806" s="592" t="s">
        <v>297</v>
      </c>
      <c r="E806" s="592" t="s">
        <v>148</v>
      </c>
      <c r="F806" s="592" t="s">
        <v>476</v>
      </c>
      <c r="G806" s="591" t="s">
        <v>2039</v>
      </c>
      <c r="H806" s="591" t="s">
        <v>487</v>
      </c>
      <c r="I806" s="592" t="s">
        <v>332</v>
      </c>
      <c r="J806" s="593" t="s">
        <v>381</v>
      </c>
      <c r="K806" s="594">
        <v>5.0847457627118647E-2</v>
      </c>
      <c r="L806" s="592" t="s">
        <v>2051</v>
      </c>
      <c r="M806" s="595">
        <v>2021</v>
      </c>
      <c r="N806" s="596">
        <v>53</v>
      </c>
      <c r="O806" s="603">
        <v>0.11320754716981134</v>
      </c>
      <c r="P806" s="598">
        <f t="shared" si="48"/>
        <v>6</v>
      </c>
      <c r="Q806" s="596">
        <v>4</v>
      </c>
      <c r="R806" s="599">
        <f t="shared" si="49"/>
        <v>0.66666666666666663</v>
      </c>
      <c r="S806" s="599">
        <f t="shared" si="50"/>
        <v>7.5471698113207544E-2</v>
      </c>
      <c r="T806" s="600">
        <f t="shared" si="51"/>
        <v>2.226415094339623</v>
      </c>
      <c r="U806" s="601"/>
    </row>
    <row r="807" spans="1:21" ht="12.75" x14ac:dyDescent="0.2">
      <c r="A807" s="591" t="s">
        <v>72</v>
      </c>
      <c r="B807" s="591" t="s">
        <v>754</v>
      </c>
      <c r="C807" s="592" t="s">
        <v>588</v>
      </c>
      <c r="D807" s="592" t="s">
        <v>297</v>
      </c>
      <c r="E807" s="592" t="s">
        <v>148</v>
      </c>
      <c r="F807" s="592" t="s">
        <v>476</v>
      </c>
      <c r="G807" s="591" t="s">
        <v>2021</v>
      </c>
      <c r="H807" s="591" t="s">
        <v>487</v>
      </c>
      <c r="I807" s="592" t="s">
        <v>332</v>
      </c>
      <c r="J807" s="593" t="s">
        <v>381</v>
      </c>
      <c r="K807" s="594">
        <v>0.13235294117647059</v>
      </c>
      <c r="L807" s="592" t="s">
        <v>2051</v>
      </c>
      <c r="M807" s="595">
        <v>2021</v>
      </c>
      <c r="N807" s="596">
        <v>70</v>
      </c>
      <c r="O807" s="603">
        <v>0.12857142857142856</v>
      </c>
      <c r="P807" s="598">
        <f t="shared" si="48"/>
        <v>9</v>
      </c>
      <c r="Q807" s="596">
        <v>6</v>
      </c>
      <c r="R807" s="599">
        <f t="shared" si="49"/>
        <v>0.66666666666666663</v>
      </c>
      <c r="S807" s="599">
        <f t="shared" si="50"/>
        <v>8.5714285714285715E-2</v>
      </c>
      <c r="T807" s="600">
        <f t="shared" si="51"/>
        <v>0.97142857142857131</v>
      </c>
      <c r="U807" s="606"/>
    </row>
    <row r="808" spans="1:21" ht="12.75" x14ac:dyDescent="0.2">
      <c r="A808" s="591" t="s">
        <v>72</v>
      </c>
      <c r="B808" s="591" t="s">
        <v>754</v>
      </c>
      <c r="C808" s="592" t="s">
        <v>588</v>
      </c>
      <c r="D808" s="592" t="s">
        <v>297</v>
      </c>
      <c r="E808" s="592" t="s">
        <v>148</v>
      </c>
      <c r="F808" s="592" t="s">
        <v>476</v>
      </c>
      <c r="G808" s="591" t="s">
        <v>2040</v>
      </c>
      <c r="H808" s="591" t="s">
        <v>487</v>
      </c>
      <c r="I808" s="592" t="s">
        <v>332</v>
      </c>
      <c r="J808" s="593" t="s">
        <v>381</v>
      </c>
      <c r="K808" s="594">
        <v>0.17721518987341772</v>
      </c>
      <c r="L808" s="592" t="s">
        <v>2051</v>
      </c>
      <c r="M808" s="595">
        <v>2021</v>
      </c>
      <c r="N808" s="596">
        <v>77</v>
      </c>
      <c r="O808" s="603">
        <v>0.16883116883116883</v>
      </c>
      <c r="P808" s="598">
        <f t="shared" si="48"/>
        <v>13</v>
      </c>
      <c r="Q808" s="596">
        <v>8</v>
      </c>
      <c r="R808" s="599">
        <f t="shared" si="49"/>
        <v>0.61538461538461542</v>
      </c>
      <c r="S808" s="599">
        <f t="shared" si="50"/>
        <v>0.1038961038961039</v>
      </c>
      <c r="T808" s="600">
        <f t="shared" si="51"/>
        <v>0.95269016697588127</v>
      </c>
      <c r="U808" s="601"/>
    </row>
    <row r="809" spans="1:21" ht="12.75" x14ac:dyDescent="0.2">
      <c r="A809" s="591" t="s">
        <v>72</v>
      </c>
      <c r="B809" s="591" t="s">
        <v>754</v>
      </c>
      <c r="C809" s="592" t="s">
        <v>588</v>
      </c>
      <c r="D809" s="592" t="s">
        <v>297</v>
      </c>
      <c r="E809" s="592" t="s">
        <v>148</v>
      </c>
      <c r="F809" s="592" t="s">
        <v>476</v>
      </c>
      <c r="G809" s="591" t="s">
        <v>2023</v>
      </c>
      <c r="H809" s="591" t="s">
        <v>487</v>
      </c>
      <c r="I809" s="592" t="s">
        <v>332</v>
      </c>
      <c r="J809" s="593" t="s">
        <v>381</v>
      </c>
      <c r="K809" s="594">
        <v>0.70833333333333337</v>
      </c>
      <c r="L809" s="592" t="s">
        <v>2051</v>
      </c>
      <c r="M809" s="595">
        <v>2021</v>
      </c>
      <c r="N809" s="596">
        <v>24</v>
      </c>
      <c r="O809" s="603">
        <v>0.54166666666666663</v>
      </c>
      <c r="P809" s="598">
        <f t="shared" si="48"/>
        <v>13</v>
      </c>
      <c r="Q809" s="596">
        <v>11</v>
      </c>
      <c r="R809" s="599">
        <f t="shared" si="49"/>
        <v>0.84615384615384615</v>
      </c>
      <c r="S809" s="599">
        <f t="shared" si="50"/>
        <v>0.45833333333333331</v>
      </c>
      <c r="T809" s="600">
        <f t="shared" si="51"/>
        <v>0.76470588235294112</v>
      </c>
      <c r="U809" s="601"/>
    </row>
    <row r="810" spans="1:21" ht="12.75" x14ac:dyDescent="0.2">
      <c r="A810" s="591" t="s">
        <v>72</v>
      </c>
      <c r="B810" s="591" t="s">
        <v>754</v>
      </c>
      <c r="C810" s="592" t="s">
        <v>588</v>
      </c>
      <c r="D810" s="592" t="s">
        <v>297</v>
      </c>
      <c r="E810" s="592" t="s">
        <v>148</v>
      </c>
      <c r="F810" s="592" t="s">
        <v>476</v>
      </c>
      <c r="G810" s="591" t="s">
        <v>2041</v>
      </c>
      <c r="H810" s="591" t="s">
        <v>487</v>
      </c>
      <c r="I810" s="592" t="s">
        <v>332</v>
      </c>
      <c r="J810" s="593" t="s">
        <v>381</v>
      </c>
      <c r="K810" s="594">
        <v>0.17647058823529413</v>
      </c>
      <c r="L810" s="592" t="s">
        <v>2051</v>
      </c>
      <c r="M810" s="595">
        <v>2021</v>
      </c>
      <c r="N810" s="596">
        <v>17</v>
      </c>
      <c r="O810" s="603">
        <v>0.17647058823529413</v>
      </c>
      <c r="P810" s="598">
        <f t="shared" si="48"/>
        <v>3</v>
      </c>
      <c r="Q810" s="596">
        <v>2</v>
      </c>
      <c r="R810" s="599">
        <f t="shared" si="49"/>
        <v>0.66666666666666663</v>
      </c>
      <c r="S810" s="599">
        <f t="shared" si="50"/>
        <v>0.11764705882352941</v>
      </c>
      <c r="T810" s="600">
        <f t="shared" si="51"/>
        <v>1</v>
      </c>
      <c r="U810" s="606"/>
    </row>
    <row r="811" spans="1:21" ht="12.75" x14ac:dyDescent="0.2">
      <c r="A811" s="591" t="s">
        <v>72</v>
      </c>
      <c r="B811" s="591" t="s">
        <v>754</v>
      </c>
      <c r="C811" s="592" t="s">
        <v>588</v>
      </c>
      <c r="D811" s="592" t="s">
        <v>297</v>
      </c>
      <c r="E811" s="592" t="s">
        <v>148</v>
      </c>
      <c r="F811" s="592" t="s">
        <v>476</v>
      </c>
      <c r="G811" s="591" t="s">
        <v>2042</v>
      </c>
      <c r="H811" s="591" t="s">
        <v>487</v>
      </c>
      <c r="I811" s="592" t="s">
        <v>332</v>
      </c>
      <c r="J811" s="593" t="s">
        <v>381</v>
      </c>
      <c r="K811" s="594">
        <v>0.06</v>
      </c>
      <c r="L811" s="592" t="s">
        <v>2051</v>
      </c>
      <c r="M811" s="595">
        <v>2021</v>
      </c>
      <c r="N811" s="596">
        <v>94</v>
      </c>
      <c r="O811" s="603">
        <v>9.5744680851063843E-2</v>
      </c>
      <c r="P811" s="598">
        <f t="shared" si="48"/>
        <v>9</v>
      </c>
      <c r="Q811" s="596">
        <v>5</v>
      </c>
      <c r="R811" s="599">
        <f t="shared" si="49"/>
        <v>0.55555555555555558</v>
      </c>
      <c r="S811" s="599">
        <f t="shared" si="50"/>
        <v>5.3191489361702128E-2</v>
      </c>
      <c r="T811" s="600">
        <f t="shared" si="51"/>
        <v>1.595744680851064</v>
      </c>
      <c r="U811" s="601"/>
    </row>
    <row r="812" spans="1:21" ht="12.75" x14ac:dyDescent="0.2">
      <c r="A812" s="591" t="s">
        <v>72</v>
      </c>
      <c r="B812" s="591" t="s">
        <v>754</v>
      </c>
      <c r="C812" s="592" t="s">
        <v>588</v>
      </c>
      <c r="D812" s="592" t="s">
        <v>297</v>
      </c>
      <c r="E812" s="592" t="s">
        <v>148</v>
      </c>
      <c r="F812" s="592" t="s">
        <v>476</v>
      </c>
      <c r="G812" s="591" t="s">
        <v>2026</v>
      </c>
      <c r="H812" s="591" t="s">
        <v>487</v>
      </c>
      <c r="I812" s="592" t="s">
        <v>332</v>
      </c>
      <c r="J812" s="593" t="s">
        <v>381</v>
      </c>
      <c r="K812" s="594">
        <v>8.3333333333333329E-2</v>
      </c>
      <c r="L812" s="592" t="s">
        <v>2051</v>
      </c>
      <c r="M812" s="595">
        <v>2021</v>
      </c>
      <c r="N812" s="596">
        <v>43</v>
      </c>
      <c r="O812" s="603">
        <v>6.9767441860465115E-2</v>
      </c>
      <c r="P812" s="598">
        <f t="shared" si="48"/>
        <v>3</v>
      </c>
      <c r="Q812" s="596">
        <v>2</v>
      </c>
      <c r="R812" s="599">
        <f t="shared" si="49"/>
        <v>0.66666666666666663</v>
      </c>
      <c r="S812" s="599">
        <f t="shared" si="50"/>
        <v>4.6511627906976744E-2</v>
      </c>
      <c r="T812" s="600">
        <f t="shared" si="51"/>
        <v>0.83720930232558144</v>
      </c>
      <c r="U812" s="601"/>
    </row>
    <row r="813" spans="1:21" ht="12.75" x14ac:dyDescent="0.2">
      <c r="A813" s="591" t="s">
        <v>72</v>
      </c>
      <c r="B813" s="591" t="s">
        <v>754</v>
      </c>
      <c r="C813" s="592" t="s">
        <v>588</v>
      </c>
      <c r="D813" s="592" t="s">
        <v>297</v>
      </c>
      <c r="E813" s="592" t="s">
        <v>148</v>
      </c>
      <c r="F813" s="592" t="s">
        <v>476</v>
      </c>
      <c r="G813" s="591" t="s">
        <v>2043</v>
      </c>
      <c r="H813" s="591" t="s">
        <v>487</v>
      </c>
      <c r="I813" s="592" t="s">
        <v>332</v>
      </c>
      <c r="J813" s="593" t="s">
        <v>381</v>
      </c>
      <c r="K813" s="594">
        <v>4.9941927990708478E-2</v>
      </c>
      <c r="L813" s="592" t="s">
        <v>2051</v>
      </c>
      <c r="M813" s="595">
        <v>2021</v>
      </c>
      <c r="N813" s="596">
        <v>858</v>
      </c>
      <c r="O813" s="603">
        <v>9.5571095571095568E-2</v>
      </c>
      <c r="P813" s="598">
        <f t="shared" si="48"/>
        <v>82</v>
      </c>
      <c r="Q813" s="596">
        <v>58</v>
      </c>
      <c r="R813" s="599">
        <f t="shared" si="49"/>
        <v>0.70731707317073167</v>
      </c>
      <c r="S813" s="599">
        <f t="shared" si="50"/>
        <v>6.75990675990676E-2</v>
      </c>
      <c r="T813" s="600">
        <f t="shared" si="51"/>
        <v>1.9136444950398439</v>
      </c>
      <c r="U813" s="601"/>
    </row>
    <row r="814" spans="1:21" ht="12.75" x14ac:dyDescent="0.2">
      <c r="A814" s="591" t="s">
        <v>72</v>
      </c>
      <c r="B814" s="591" t="s">
        <v>754</v>
      </c>
      <c r="C814" s="592" t="s">
        <v>588</v>
      </c>
      <c r="D814" s="592" t="s">
        <v>297</v>
      </c>
      <c r="E814" s="592" t="s">
        <v>148</v>
      </c>
      <c r="F814" s="592" t="s">
        <v>476</v>
      </c>
      <c r="G814" s="591" t="s">
        <v>2009</v>
      </c>
      <c r="H814" s="591" t="s">
        <v>487</v>
      </c>
      <c r="I814" s="592" t="s">
        <v>332</v>
      </c>
      <c r="J814" s="593" t="s">
        <v>381</v>
      </c>
      <c r="K814" s="594">
        <v>0.2</v>
      </c>
      <c r="L814" s="592" t="s">
        <v>2051</v>
      </c>
      <c r="M814" s="595">
        <v>2021</v>
      </c>
      <c r="N814" s="596">
        <v>19</v>
      </c>
      <c r="O814" s="603">
        <v>0.21052631578947367</v>
      </c>
      <c r="P814" s="598">
        <f t="shared" si="48"/>
        <v>4</v>
      </c>
      <c r="Q814" s="596">
        <v>3</v>
      </c>
      <c r="R814" s="599">
        <f t="shared" si="49"/>
        <v>0.75</v>
      </c>
      <c r="S814" s="599">
        <f t="shared" si="50"/>
        <v>0.15789473684210525</v>
      </c>
      <c r="T814" s="600">
        <f t="shared" si="51"/>
        <v>1.0526315789473684</v>
      </c>
      <c r="U814" s="601"/>
    </row>
    <row r="815" spans="1:21" ht="12.75" x14ac:dyDescent="0.2">
      <c r="A815" s="591" t="s">
        <v>72</v>
      </c>
      <c r="B815" s="591" t="s">
        <v>754</v>
      </c>
      <c r="C815" s="592" t="s">
        <v>588</v>
      </c>
      <c r="D815" s="592" t="s">
        <v>297</v>
      </c>
      <c r="E815" s="592" t="s">
        <v>148</v>
      </c>
      <c r="F815" s="592" t="s">
        <v>476</v>
      </c>
      <c r="G815" s="591" t="s">
        <v>2044</v>
      </c>
      <c r="H815" s="591" t="s">
        <v>487</v>
      </c>
      <c r="I815" s="592" t="s">
        <v>332</v>
      </c>
      <c r="J815" s="593" t="s">
        <v>381</v>
      </c>
      <c r="K815" s="594">
        <v>6.1224489795918366E-2</v>
      </c>
      <c r="L815" s="592" t="s">
        <v>2051</v>
      </c>
      <c r="M815" s="595">
        <v>2021</v>
      </c>
      <c r="N815" s="596">
        <v>29</v>
      </c>
      <c r="O815" s="603">
        <v>0.24137931034482757</v>
      </c>
      <c r="P815" s="598">
        <f t="shared" si="48"/>
        <v>7</v>
      </c>
      <c r="Q815" s="596">
        <v>6</v>
      </c>
      <c r="R815" s="599">
        <f t="shared" si="49"/>
        <v>0.8571428571428571</v>
      </c>
      <c r="S815" s="599">
        <f t="shared" si="50"/>
        <v>0.20689655172413793</v>
      </c>
      <c r="T815" s="600">
        <f t="shared" si="51"/>
        <v>3.9425287356321839</v>
      </c>
      <c r="U815" s="606"/>
    </row>
    <row r="816" spans="1:21" ht="12.75" x14ac:dyDescent="0.2">
      <c r="A816" s="591" t="s">
        <v>72</v>
      </c>
      <c r="B816" s="591" t="s">
        <v>754</v>
      </c>
      <c r="C816" s="592" t="s">
        <v>588</v>
      </c>
      <c r="D816" s="592" t="s">
        <v>297</v>
      </c>
      <c r="E816" s="592" t="s">
        <v>148</v>
      </c>
      <c r="F816" s="592" t="s">
        <v>476</v>
      </c>
      <c r="G816" s="591" t="s">
        <v>2009</v>
      </c>
      <c r="H816" s="591" t="s">
        <v>487</v>
      </c>
      <c r="I816" s="592" t="s">
        <v>332</v>
      </c>
      <c r="J816" s="593" t="s">
        <v>381</v>
      </c>
      <c r="K816" s="594">
        <v>0.23333333333333334</v>
      </c>
      <c r="L816" s="592" t="s">
        <v>2266</v>
      </c>
      <c r="M816" s="595">
        <v>2021</v>
      </c>
      <c r="N816" s="596">
        <v>18</v>
      </c>
      <c r="O816" s="603">
        <v>0.27777777777777779</v>
      </c>
      <c r="P816" s="598">
        <f t="shared" si="48"/>
        <v>5</v>
      </c>
      <c r="Q816" s="596">
        <v>4</v>
      </c>
      <c r="R816" s="599">
        <f t="shared" si="49"/>
        <v>0.8</v>
      </c>
      <c r="S816" s="599">
        <f t="shared" si="50"/>
        <v>0.22222222222222221</v>
      </c>
      <c r="T816" s="600">
        <f t="shared" si="51"/>
        <v>1.1904761904761905</v>
      </c>
      <c r="U816" s="601"/>
    </row>
    <row r="817" spans="1:21" ht="12.75" x14ac:dyDescent="0.2">
      <c r="A817" s="591" t="s">
        <v>72</v>
      </c>
      <c r="B817" s="591" t="s">
        <v>754</v>
      </c>
      <c r="C817" s="592" t="s">
        <v>588</v>
      </c>
      <c r="D817" s="592" t="s">
        <v>297</v>
      </c>
      <c r="E817" s="592" t="s">
        <v>148</v>
      </c>
      <c r="F817" s="592" t="s">
        <v>476</v>
      </c>
      <c r="G817" s="591" t="s">
        <v>2057</v>
      </c>
      <c r="H817" s="591" t="s">
        <v>487</v>
      </c>
      <c r="I817" s="592" t="s">
        <v>332</v>
      </c>
      <c r="J817" s="593" t="s">
        <v>381</v>
      </c>
      <c r="K817" s="594">
        <v>0.3</v>
      </c>
      <c r="L817" s="592" t="s">
        <v>2266</v>
      </c>
      <c r="M817" s="595">
        <v>2021</v>
      </c>
      <c r="N817" s="596">
        <v>40</v>
      </c>
      <c r="O817" s="603">
        <v>0.1</v>
      </c>
      <c r="P817" s="598">
        <f t="shared" si="48"/>
        <v>4</v>
      </c>
      <c r="Q817" s="596">
        <v>3</v>
      </c>
      <c r="R817" s="599">
        <f t="shared" si="49"/>
        <v>0.75</v>
      </c>
      <c r="S817" s="599">
        <f t="shared" si="50"/>
        <v>7.4999999999999997E-2</v>
      </c>
      <c r="T817" s="600">
        <f t="shared" si="51"/>
        <v>0.33333333333333337</v>
      </c>
      <c r="U817" s="601"/>
    </row>
    <row r="818" spans="1:21" ht="12.75" x14ac:dyDescent="0.2">
      <c r="A818" s="591" t="s">
        <v>72</v>
      </c>
      <c r="B818" s="591" t="s">
        <v>754</v>
      </c>
      <c r="C818" s="592" t="s">
        <v>588</v>
      </c>
      <c r="D818" s="592" t="s">
        <v>297</v>
      </c>
      <c r="E818" s="592" t="s">
        <v>148</v>
      </c>
      <c r="F818" s="592" t="s">
        <v>476</v>
      </c>
      <c r="G818" s="591" t="s">
        <v>2045</v>
      </c>
      <c r="H818" s="591" t="s">
        <v>487</v>
      </c>
      <c r="I818" s="592" t="s">
        <v>332</v>
      </c>
      <c r="J818" s="593" t="s">
        <v>381</v>
      </c>
      <c r="K818" s="594">
        <v>0.72222222222222221</v>
      </c>
      <c r="L818" s="592" t="s">
        <v>2051</v>
      </c>
      <c r="M818" s="595">
        <v>2021</v>
      </c>
      <c r="N818" s="596">
        <v>18</v>
      </c>
      <c r="O818" s="603">
        <v>0.66666666666666652</v>
      </c>
      <c r="P818" s="598">
        <f t="shared" si="48"/>
        <v>12</v>
      </c>
      <c r="Q818" s="596">
        <v>9</v>
      </c>
      <c r="R818" s="599">
        <f t="shared" si="49"/>
        <v>0.75</v>
      </c>
      <c r="S818" s="599">
        <f t="shared" si="50"/>
        <v>0.5</v>
      </c>
      <c r="T818" s="600">
        <f t="shared" si="51"/>
        <v>0.92307692307692291</v>
      </c>
      <c r="U818" s="601"/>
    </row>
    <row r="819" spans="1:21" ht="12.75" x14ac:dyDescent="0.2">
      <c r="A819" s="591" t="s">
        <v>72</v>
      </c>
      <c r="B819" s="591" t="s">
        <v>754</v>
      </c>
      <c r="C819" s="592" t="s">
        <v>588</v>
      </c>
      <c r="D819" s="592" t="s">
        <v>297</v>
      </c>
      <c r="E819" s="592" t="s">
        <v>148</v>
      </c>
      <c r="F819" s="592" t="s">
        <v>476</v>
      </c>
      <c r="G819" s="591" t="s">
        <v>2046</v>
      </c>
      <c r="H819" s="591" t="s">
        <v>487</v>
      </c>
      <c r="I819" s="592" t="s">
        <v>332</v>
      </c>
      <c r="J819" s="593" t="s">
        <v>381</v>
      </c>
      <c r="K819" s="594">
        <v>0.2</v>
      </c>
      <c r="L819" s="592" t="s">
        <v>2051</v>
      </c>
      <c r="M819" s="595">
        <v>2021</v>
      </c>
      <c r="N819" s="596">
        <v>13</v>
      </c>
      <c r="O819" s="603">
        <v>0.23076923076923075</v>
      </c>
      <c r="P819" s="598">
        <f t="shared" si="48"/>
        <v>3</v>
      </c>
      <c r="Q819" s="596">
        <v>2</v>
      </c>
      <c r="R819" s="599">
        <f t="shared" si="49"/>
        <v>0.66666666666666663</v>
      </c>
      <c r="S819" s="599">
        <f t="shared" si="50"/>
        <v>0.15384615384615385</v>
      </c>
      <c r="T819" s="600">
        <f t="shared" si="51"/>
        <v>1.1538461538461537</v>
      </c>
      <c r="U819" s="601"/>
    </row>
    <row r="820" spans="1:21" ht="12.75" x14ac:dyDescent="0.2">
      <c r="A820" s="591" t="s">
        <v>72</v>
      </c>
      <c r="B820" s="591" t="s">
        <v>754</v>
      </c>
      <c r="C820" s="592" t="s">
        <v>583</v>
      </c>
      <c r="D820" s="592" t="s">
        <v>297</v>
      </c>
      <c r="E820" s="592" t="s">
        <v>148</v>
      </c>
      <c r="F820" s="592" t="s">
        <v>476</v>
      </c>
      <c r="G820" s="591" t="s">
        <v>2012</v>
      </c>
      <c r="H820" s="591" t="s">
        <v>487</v>
      </c>
      <c r="I820" s="592" t="s">
        <v>332</v>
      </c>
      <c r="J820" s="593" t="s">
        <v>381</v>
      </c>
      <c r="K820" s="594">
        <v>0.7142857142857143</v>
      </c>
      <c r="L820" s="592" t="s">
        <v>2051</v>
      </c>
      <c r="M820" s="595">
        <v>2021</v>
      </c>
      <c r="N820" s="596">
        <v>34</v>
      </c>
      <c r="O820" s="603">
        <v>0.55882352941176472</v>
      </c>
      <c r="P820" s="598">
        <f t="shared" si="48"/>
        <v>19</v>
      </c>
      <c r="Q820" s="596">
        <v>14</v>
      </c>
      <c r="R820" s="599">
        <f t="shared" si="49"/>
        <v>0.73684210526315785</v>
      </c>
      <c r="S820" s="599">
        <f t="shared" si="50"/>
        <v>0.41176470588235292</v>
      </c>
      <c r="T820" s="600">
        <f t="shared" si="51"/>
        <v>0.78235294117647058</v>
      </c>
      <c r="U820" s="601" t="s">
        <v>3030</v>
      </c>
    </row>
    <row r="821" spans="1:21" ht="12.75" x14ac:dyDescent="0.2">
      <c r="A821" s="591" t="s">
        <v>72</v>
      </c>
      <c r="B821" s="591" t="s">
        <v>754</v>
      </c>
      <c r="C821" s="592" t="s">
        <v>583</v>
      </c>
      <c r="D821" s="592" t="s">
        <v>297</v>
      </c>
      <c r="E821" s="592" t="s">
        <v>148</v>
      </c>
      <c r="F821" s="592" t="s">
        <v>476</v>
      </c>
      <c r="G821" s="591" t="s">
        <v>2013</v>
      </c>
      <c r="H821" s="591" t="s">
        <v>487</v>
      </c>
      <c r="I821" s="592" t="s">
        <v>332</v>
      </c>
      <c r="J821" s="593" t="s">
        <v>381</v>
      </c>
      <c r="K821" s="594">
        <v>0.70967741935483875</v>
      </c>
      <c r="L821" s="592" t="s">
        <v>2051</v>
      </c>
      <c r="M821" s="595">
        <v>2021</v>
      </c>
      <c r="N821" s="596">
        <v>31</v>
      </c>
      <c r="O821" s="603">
        <v>0.5161290322580645</v>
      </c>
      <c r="P821" s="598">
        <f t="shared" si="48"/>
        <v>16</v>
      </c>
      <c r="Q821" s="596">
        <v>12</v>
      </c>
      <c r="R821" s="599">
        <f t="shared" si="49"/>
        <v>0.75</v>
      </c>
      <c r="S821" s="599">
        <f t="shared" si="50"/>
        <v>0.38709677419354838</v>
      </c>
      <c r="T821" s="600">
        <f t="shared" si="51"/>
        <v>0.72727272727272718</v>
      </c>
      <c r="U821" s="601" t="s">
        <v>3030</v>
      </c>
    </row>
    <row r="822" spans="1:21" ht="12.75" x14ac:dyDescent="0.2">
      <c r="A822" s="591" t="s">
        <v>72</v>
      </c>
      <c r="B822" s="591" t="s">
        <v>754</v>
      </c>
      <c r="C822" s="592" t="s">
        <v>583</v>
      </c>
      <c r="D822" s="592" t="s">
        <v>297</v>
      </c>
      <c r="E822" s="592" t="s">
        <v>148</v>
      </c>
      <c r="F822" s="592" t="s">
        <v>476</v>
      </c>
      <c r="G822" s="591" t="s">
        <v>2049</v>
      </c>
      <c r="H822" s="591" t="s">
        <v>487</v>
      </c>
      <c r="I822" s="592" t="s">
        <v>332</v>
      </c>
      <c r="J822" s="593" t="s">
        <v>381</v>
      </c>
      <c r="K822" s="594">
        <v>0.70370370370370372</v>
      </c>
      <c r="L822" s="592" t="s">
        <v>2051</v>
      </c>
      <c r="M822" s="595">
        <v>2021</v>
      </c>
      <c r="N822" s="596">
        <v>28</v>
      </c>
      <c r="O822" s="603">
        <v>0.5357142857142857</v>
      </c>
      <c r="P822" s="598">
        <f t="shared" si="48"/>
        <v>15</v>
      </c>
      <c r="Q822" s="596">
        <v>10</v>
      </c>
      <c r="R822" s="599">
        <f t="shared" si="49"/>
        <v>0.66666666666666663</v>
      </c>
      <c r="S822" s="599">
        <f t="shared" si="50"/>
        <v>0.35714285714285715</v>
      </c>
      <c r="T822" s="600">
        <f t="shared" si="51"/>
        <v>0.76127819548872178</v>
      </c>
      <c r="U822" s="601" t="s">
        <v>3030</v>
      </c>
    </row>
    <row r="823" spans="1:21" ht="12.75" x14ac:dyDescent="0.2">
      <c r="A823" s="591" t="s">
        <v>72</v>
      </c>
      <c r="B823" s="591" t="s">
        <v>754</v>
      </c>
      <c r="C823" s="592" t="s">
        <v>583</v>
      </c>
      <c r="D823" s="592" t="s">
        <v>297</v>
      </c>
      <c r="E823" s="592" t="s">
        <v>148</v>
      </c>
      <c r="F823" s="592" t="s">
        <v>476</v>
      </c>
      <c r="G823" s="591" t="s">
        <v>2007</v>
      </c>
      <c r="H823" s="591" t="s">
        <v>487</v>
      </c>
      <c r="I823" s="592" t="s">
        <v>332</v>
      </c>
      <c r="J823" s="593" t="s">
        <v>381</v>
      </c>
      <c r="K823" s="594">
        <v>0.75</v>
      </c>
      <c r="L823" s="592" t="s">
        <v>2051</v>
      </c>
      <c r="M823" s="595">
        <v>2021</v>
      </c>
      <c r="N823" s="596">
        <v>64</v>
      </c>
      <c r="O823" s="603">
        <v>0.609375</v>
      </c>
      <c r="P823" s="598">
        <f t="shared" si="48"/>
        <v>39</v>
      </c>
      <c r="Q823" s="596">
        <v>35</v>
      </c>
      <c r="R823" s="599">
        <f t="shared" si="49"/>
        <v>0.89743589743589747</v>
      </c>
      <c r="S823" s="599">
        <f t="shared" si="50"/>
        <v>0.546875</v>
      </c>
      <c r="T823" s="600">
        <f t="shared" si="51"/>
        <v>0.8125</v>
      </c>
      <c r="U823" s="601" t="s">
        <v>3031</v>
      </c>
    </row>
    <row r="824" spans="1:21" ht="12.75" x14ac:dyDescent="0.2">
      <c r="A824" s="591" t="s">
        <v>72</v>
      </c>
      <c r="B824" s="591" t="s">
        <v>754</v>
      </c>
      <c r="C824" s="592" t="s">
        <v>583</v>
      </c>
      <c r="D824" s="592" t="s">
        <v>297</v>
      </c>
      <c r="E824" s="592" t="s">
        <v>148</v>
      </c>
      <c r="F824" s="592" t="s">
        <v>476</v>
      </c>
      <c r="G824" s="591" t="s">
        <v>2028</v>
      </c>
      <c r="H824" s="591" t="s">
        <v>487</v>
      </c>
      <c r="I824" s="592" t="s">
        <v>332</v>
      </c>
      <c r="J824" s="593" t="s">
        <v>381</v>
      </c>
      <c r="K824" s="594">
        <v>0.703125</v>
      </c>
      <c r="L824" s="592" t="s">
        <v>2266</v>
      </c>
      <c r="M824" s="595">
        <v>2021</v>
      </c>
      <c r="N824" s="596">
        <v>11</v>
      </c>
      <c r="O824" s="603">
        <v>0.54545454545454541</v>
      </c>
      <c r="P824" s="598">
        <f t="shared" si="48"/>
        <v>6</v>
      </c>
      <c r="Q824" s="596">
        <v>6</v>
      </c>
      <c r="R824" s="599">
        <f t="shared" si="49"/>
        <v>1</v>
      </c>
      <c r="S824" s="599">
        <f t="shared" si="50"/>
        <v>0.54545454545454541</v>
      </c>
      <c r="T824" s="600">
        <f t="shared" si="51"/>
        <v>0.77575757575757565</v>
      </c>
      <c r="U824" s="601" t="s">
        <v>3030</v>
      </c>
    </row>
    <row r="825" spans="1:21" ht="12.75" x14ac:dyDescent="0.2">
      <c r="A825" s="591" t="s">
        <v>72</v>
      </c>
      <c r="B825" s="591" t="s">
        <v>754</v>
      </c>
      <c r="C825" s="592" t="s">
        <v>583</v>
      </c>
      <c r="D825" s="592" t="s">
        <v>297</v>
      </c>
      <c r="E825" s="592" t="s">
        <v>148</v>
      </c>
      <c r="F825" s="592" t="s">
        <v>476</v>
      </c>
      <c r="G825" s="591" t="s">
        <v>2058</v>
      </c>
      <c r="H825" s="591" t="s">
        <v>487</v>
      </c>
      <c r="I825" s="592" t="s">
        <v>332</v>
      </c>
      <c r="J825" s="593" t="s">
        <v>381</v>
      </c>
      <c r="K825" s="594">
        <v>0.70370370370370372</v>
      </c>
      <c r="L825" s="592" t="s">
        <v>2266</v>
      </c>
      <c r="M825" s="595">
        <v>2021</v>
      </c>
      <c r="N825" s="596">
        <v>27</v>
      </c>
      <c r="O825" s="603">
        <v>0.51851851851851849</v>
      </c>
      <c r="P825" s="598">
        <f t="shared" si="48"/>
        <v>14</v>
      </c>
      <c r="Q825" s="596">
        <v>13</v>
      </c>
      <c r="R825" s="599">
        <f t="shared" si="49"/>
        <v>0.9285714285714286</v>
      </c>
      <c r="S825" s="599">
        <f t="shared" si="50"/>
        <v>0.48148148148148145</v>
      </c>
      <c r="T825" s="600">
        <f t="shared" si="51"/>
        <v>0.73684210526315785</v>
      </c>
      <c r="U825" s="601" t="s">
        <v>3031</v>
      </c>
    </row>
    <row r="826" spans="1:21" ht="12.75" x14ac:dyDescent="0.2">
      <c r="A826" s="591" t="s">
        <v>72</v>
      </c>
      <c r="B826" s="591" t="s">
        <v>754</v>
      </c>
      <c r="C826" s="592" t="s">
        <v>587</v>
      </c>
      <c r="D826" s="592" t="s">
        <v>297</v>
      </c>
      <c r="E826" s="592" t="s">
        <v>148</v>
      </c>
      <c r="F826" s="592" t="s">
        <v>476</v>
      </c>
      <c r="G826" s="591" t="s">
        <v>2010</v>
      </c>
      <c r="H826" s="591" t="s">
        <v>488</v>
      </c>
      <c r="I826" s="592" t="s">
        <v>332</v>
      </c>
      <c r="J826" s="593" t="s">
        <v>381</v>
      </c>
      <c r="K826" s="594">
        <v>0.17647058823529413</v>
      </c>
      <c r="L826" s="592" t="s">
        <v>2051</v>
      </c>
      <c r="M826" s="595">
        <v>2021</v>
      </c>
      <c r="N826" s="596">
        <v>63</v>
      </c>
      <c r="O826" s="603">
        <v>0.17460317460317459</v>
      </c>
      <c r="P826" s="598">
        <f t="shared" si="48"/>
        <v>11</v>
      </c>
      <c r="Q826" s="596">
        <v>7</v>
      </c>
      <c r="R826" s="599">
        <f t="shared" si="49"/>
        <v>0.63636363636363635</v>
      </c>
      <c r="S826" s="599">
        <f t="shared" si="50"/>
        <v>0.1111111111111111</v>
      </c>
      <c r="T826" s="600">
        <f t="shared" si="51"/>
        <v>0.98941798941798931</v>
      </c>
      <c r="U826" s="601" t="s">
        <v>3030</v>
      </c>
    </row>
    <row r="827" spans="1:21" ht="12.75" x14ac:dyDescent="0.2">
      <c r="A827" s="591" t="s">
        <v>72</v>
      </c>
      <c r="B827" s="591" t="s">
        <v>754</v>
      </c>
      <c r="C827" s="592" t="s">
        <v>587</v>
      </c>
      <c r="D827" s="592" t="s">
        <v>297</v>
      </c>
      <c r="E827" s="592" t="s">
        <v>148</v>
      </c>
      <c r="F827" s="592" t="s">
        <v>476</v>
      </c>
      <c r="G827" s="591" t="s">
        <v>2011</v>
      </c>
      <c r="H827" s="591" t="s">
        <v>488</v>
      </c>
      <c r="I827" s="592" t="s">
        <v>332</v>
      </c>
      <c r="J827" s="593" t="s">
        <v>381</v>
      </c>
      <c r="K827" s="594">
        <v>0.2638888888888889</v>
      </c>
      <c r="L827" s="592" t="s">
        <v>2051</v>
      </c>
      <c r="M827" s="595">
        <v>2021</v>
      </c>
      <c r="N827" s="596">
        <v>72</v>
      </c>
      <c r="O827" s="603">
        <v>0.2638888888888889</v>
      </c>
      <c r="P827" s="598">
        <f t="shared" si="48"/>
        <v>19</v>
      </c>
      <c r="Q827" s="596">
        <v>19</v>
      </c>
      <c r="R827" s="599">
        <f t="shared" si="49"/>
        <v>1</v>
      </c>
      <c r="S827" s="599">
        <f t="shared" si="50"/>
        <v>0.2638888888888889</v>
      </c>
      <c r="T827" s="600">
        <f t="shared" si="51"/>
        <v>1</v>
      </c>
      <c r="U827" s="606" t="s">
        <v>2051</v>
      </c>
    </row>
    <row r="828" spans="1:21" ht="12.75" x14ac:dyDescent="0.2">
      <c r="A828" s="591" t="s">
        <v>72</v>
      </c>
      <c r="B828" s="591" t="s">
        <v>754</v>
      </c>
      <c r="C828" s="592" t="s">
        <v>587</v>
      </c>
      <c r="D828" s="592" t="s">
        <v>297</v>
      </c>
      <c r="E828" s="592" t="s">
        <v>148</v>
      </c>
      <c r="F828" s="592" t="s">
        <v>476</v>
      </c>
      <c r="G828" s="591" t="s">
        <v>2012</v>
      </c>
      <c r="H828" s="591" t="s">
        <v>488</v>
      </c>
      <c r="I828" s="592" t="s">
        <v>332</v>
      </c>
      <c r="J828" s="593" t="s">
        <v>381</v>
      </c>
      <c r="K828" s="594">
        <v>0.47872340425531917</v>
      </c>
      <c r="L828" s="592" t="s">
        <v>2051</v>
      </c>
      <c r="M828" s="595">
        <v>2021</v>
      </c>
      <c r="N828" s="596">
        <v>92</v>
      </c>
      <c r="O828" s="603">
        <v>0.41304347826086951</v>
      </c>
      <c r="P828" s="598">
        <f t="shared" si="48"/>
        <v>38</v>
      </c>
      <c r="Q828" s="596">
        <v>31</v>
      </c>
      <c r="R828" s="599">
        <f t="shared" si="49"/>
        <v>0.81578947368421051</v>
      </c>
      <c r="S828" s="599">
        <f t="shared" si="50"/>
        <v>0.33695652173913043</v>
      </c>
      <c r="T828" s="600">
        <f t="shared" si="51"/>
        <v>0.86280193236714964</v>
      </c>
      <c r="U828" s="601" t="s">
        <v>3030</v>
      </c>
    </row>
    <row r="829" spans="1:21" ht="12.75" x14ac:dyDescent="0.2">
      <c r="A829" s="591" t="s">
        <v>72</v>
      </c>
      <c r="B829" s="591" t="s">
        <v>754</v>
      </c>
      <c r="C829" s="592" t="s">
        <v>587</v>
      </c>
      <c r="D829" s="592" t="s">
        <v>297</v>
      </c>
      <c r="E829" s="592" t="s">
        <v>148</v>
      </c>
      <c r="F829" s="592" t="s">
        <v>476</v>
      </c>
      <c r="G829" s="591" t="s">
        <v>2013</v>
      </c>
      <c r="H829" s="591" t="s">
        <v>488</v>
      </c>
      <c r="I829" s="592" t="s">
        <v>332</v>
      </c>
      <c r="J829" s="593" t="s">
        <v>381</v>
      </c>
      <c r="K829" s="594">
        <v>0.7142857142857143</v>
      </c>
      <c r="L829" s="592" t="s">
        <v>2051</v>
      </c>
      <c r="M829" s="595">
        <v>2021</v>
      </c>
      <c r="N829" s="596">
        <v>12</v>
      </c>
      <c r="O829" s="603">
        <v>0.5</v>
      </c>
      <c r="P829" s="598">
        <f t="shared" si="48"/>
        <v>6</v>
      </c>
      <c r="Q829" s="596">
        <v>4</v>
      </c>
      <c r="R829" s="599">
        <f t="shared" si="49"/>
        <v>0.66666666666666663</v>
      </c>
      <c r="S829" s="599">
        <f t="shared" si="50"/>
        <v>0.33333333333333331</v>
      </c>
      <c r="T829" s="600">
        <f t="shared" si="51"/>
        <v>0.7</v>
      </c>
      <c r="U829" s="601" t="s">
        <v>3030</v>
      </c>
    </row>
    <row r="830" spans="1:21" ht="12.75" x14ac:dyDescent="0.2">
      <c r="A830" s="591" t="s">
        <v>72</v>
      </c>
      <c r="B830" s="591" t="s">
        <v>754</v>
      </c>
      <c r="C830" s="592" t="s">
        <v>587</v>
      </c>
      <c r="D830" s="592" t="s">
        <v>297</v>
      </c>
      <c r="E830" s="592" t="s">
        <v>148</v>
      </c>
      <c r="F830" s="592" t="s">
        <v>476</v>
      </c>
      <c r="G830" s="591" t="s">
        <v>2014</v>
      </c>
      <c r="H830" s="591" t="s">
        <v>488</v>
      </c>
      <c r="I830" s="592" t="s">
        <v>332</v>
      </c>
      <c r="J830" s="593" t="s">
        <v>381</v>
      </c>
      <c r="K830" s="594">
        <v>4.926423544465771E-2</v>
      </c>
      <c r="L830" s="592" t="s">
        <v>2051</v>
      </c>
      <c r="M830" s="595">
        <v>2021</v>
      </c>
      <c r="N830" s="596">
        <v>1340</v>
      </c>
      <c r="O830" s="603">
        <v>7.6119402985074622E-2</v>
      </c>
      <c r="P830" s="598">
        <f t="shared" si="48"/>
        <v>102</v>
      </c>
      <c r="Q830" s="596">
        <v>88</v>
      </c>
      <c r="R830" s="599">
        <f t="shared" si="49"/>
        <v>0.86274509803921573</v>
      </c>
      <c r="S830" s="599">
        <f t="shared" si="50"/>
        <v>6.5671641791044774E-2</v>
      </c>
      <c r="T830" s="600">
        <f t="shared" si="51"/>
        <v>1.5451250242295018</v>
      </c>
      <c r="U830" s="601" t="s">
        <v>3030</v>
      </c>
    </row>
    <row r="831" spans="1:21" ht="12.75" x14ac:dyDescent="0.2">
      <c r="A831" s="591" t="s">
        <v>72</v>
      </c>
      <c r="B831" s="591" t="s">
        <v>754</v>
      </c>
      <c r="C831" s="592" t="s">
        <v>587</v>
      </c>
      <c r="D831" s="592" t="s">
        <v>297</v>
      </c>
      <c r="E831" s="592" t="s">
        <v>148</v>
      </c>
      <c r="F831" s="592" t="s">
        <v>476</v>
      </c>
      <c r="G831" s="591" t="s">
        <v>2015</v>
      </c>
      <c r="H831" s="591" t="s">
        <v>488</v>
      </c>
      <c r="I831" s="592" t="s">
        <v>332</v>
      </c>
      <c r="J831" s="593" t="s">
        <v>381</v>
      </c>
      <c r="K831" s="594">
        <v>0.35714285714285715</v>
      </c>
      <c r="L831" s="592" t="s">
        <v>2051</v>
      </c>
      <c r="M831" s="595">
        <v>2021</v>
      </c>
      <c r="N831" s="596">
        <v>17</v>
      </c>
      <c r="O831" s="603">
        <v>0.35294117647058826</v>
      </c>
      <c r="P831" s="598">
        <f t="shared" si="48"/>
        <v>6</v>
      </c>
      <c r="Q831" s="596">
        <v>6</v>
      </c>
      <c r="R831" s="599">
        <f t="shared" si="49"/>
        <v>1</v>
      </c>
      <c r="S831" s="599">
        <f t="shared" si="50"/>
        <v>0.35294117647058826</v>
      </c>
      <c r="T831" s="600">
        <f t="shared" si="51"/>
        <v>0.9882352941176471</v>
      </c>
      <c r="U831" s="601" t="s">
        <v>3030</v>
      </c>
    </row>
    <row r="832" spans="1:21" ht="12.75" x14ac:dyDescent="0.2">
      <c r="A832" s="591" t="s">
        <v>72</v>
      </c>
      <c r="B832" s="591" t="s">
        <v>754</v>
      </c>
      <c r="C832" s="592" t="s">
        <v>587</v>
      </c>
      <c r="D832" s="592" t="s">
        <v>297</v>
      </c>
      <c r="E832" s="592" t="s">
        <v>148</v>
      </c>
      <c r="F832" s="592" t="s">
        <v>476</v>
      </c>
      <c r="G832" s="591" t="s">
        <v>2016</v>
      </c>
      <c r="H832" s="591" t="s">
        <v>488</v>
      </c>
      <c r="I832" s="592" t="s">
        <v>332</v>
      </c>
      <c r="J832" s="593" t="s">
        <v>381</v>
      </c>
      <c r="K832" s="594">
        <v>0.11494252873563218</v>
      </c>
      <c r="L832" s="592" t="s">
        <v>2051</v>
      </c>
      <c r="M832" s="595">
        <v>2021</v>
      </c>
      <c r="N832" s="596">
        <v>87</v>
      </c>
      <c r="O832" s="603">
        <v>0.11494252873563218</v>
      </c>
      <c r="P832" s="598">
        <f t="shared" si="48"/>
        <v>10</v>
      </c>
      <c r="Q832" s="596">
        <v>10</v>
      </c>
      <c r="R832" s="599">
        <f t="shared" si="49"/>
        <v>1</v>
      </c>
      <c r="S832" s="599">
        <f t="shared" si="50"/>
        <v>0.11494252873563218</v>
      </c>
      <c r="T832" s="600">
        <f t="shared" si="51"/>
        <v>1</v>
      </c>
      <c r="U832" s="606" t="s">
        <v>2051</v>
      </c>
    </row>
    <row r="833" spans="1:21" ht="12.75" x14ac:dyDescent="0.2">
      <c r="A833" s="591" t="s">
        <v>72</v>
      </c>
      <c r="B833" s="591" t="s">
        <v>754</v>
      </c>
      <c r="C833" s="592" t="s">
        <v>587</v>
      </c>
      <c r="D833" s="592" t="s">
        <v>297</v>
      </c>
      <c r="E833" s="592" t="s">
        <v>148</v>
      </c>
      <c r="F833" s="592" t="s">
        <v>476</v>
      </c>
      <c r="G833" s="591" t="s">
        <v>2017</v>
      </c>
      <c r="H833" s="591" t="s">
        <v>488</v>
      </c>
      <c r="I833" s="592" t="s">
        <v>332</v>
      </c>
      <c r="J833" s="593" t="s">
        <v>381</v>
      </c>
      <c r="K833" s="594">
        <v>7.9646017699115043E-2</v>
      </c>
      <c r="L833" s="592" t="s">
        <v>2051</v>
      </c>
      <c r="M833" s="595">
        <v>2021</v>
      </c>
      <c r="N833" s="596">
        <v>112</v>
      </c>
      <c r="O833" s="603">
        <v>0.11607142857142858</v>
      </c>
      <c r="P833" s="598">
        <f t="shared" si="48"/>
        <v>13</v>
      </c>
      <c r="Q833" s="596">
        <v>12</v>
      </c>
      <c r="R833" s="599">
        <f t="shared" si="49"/>
        <v>0.92307692307692313</v>
      </c>
      <c r="S833" s="599">
        <f t="shared" si="50"/>
        <v>0.10714285714285714</v>
      </c>
      <c r="T833" s="600">
        <f t="shared" si="51"/>
        <v>1.45734126984127</v>
      </c>
      <c r="U833" s="601" t="s">
        <v>3030</v>
      </c>
    </row>
    <row r="834" spans="1:21" ht="12.75" x14ac:dyDescent="0.2">
      <c r="A834" s="591" t="s">
        <v>72</v>
      </c>
      <c r="B834" s="591" t="s">
        <v>754</v>
      </c>
      <c r="C834" s="592" t="s">
        <v>587</v>
      </c>
      <c r="D834" s="592" t="s">
        <v>297</v>
      </c>
      <c r="E834" s="592" t="s">
        <v>148</v>
      </c>
      <c r="F834" s="592" t="s">
        <v>476</v>
      </c>
      <c r="G834" s="591" t="s">
        <v>2018</v>
      </c>
      <c r="H834" s="591" t="s">
        <v>488</v>
      </c>
      <c r="I834" s="592" t="s">
        <v>332</v>
      </c>
      <c r="J834" s="593" t="s">
        <v>381</v>
      </c>
      <c r="K834" s="594">
        <v>0.14569536423841059</v>
      </c>
      <c r="L834" s="592" t="s">
        <v>2051</v>
      </c>
      <c r="M834" s="595">
        <v>2021</v>
      </c>
      <c r="N834" s="596">
        <v>146</v>
      </c>
      <c r="O834" s="603">
        <v>0.15068493150684931</v>
      </c>
      <c r="P834" s="598">
        <f t="shared" si="48"/>
        <v>22</v>
      </c>
      <c r="Q834" s="596">
        <v>17</v>
      </c>
      <c r="R834" s="599">
        <f t="shared" si="49"/>
        <v>0.77272727272727271</v>
      </c>
      <c r="S834" s="599">
        <f t="shared" si="50"/>
        <v>0.11643835616438356</v>
      </c>
      <c r="T834" s="600">
        <f t="shared" si="51"/>
        <v>1.0342465753424657</v>
      </c>
      <c r="U834" s="601" t="s">
        <v>3030</v>
      </c>
    </row>
    <row r="835" spans="1:21" ht="12.75" x14ac:dyDescent="0.2">
      <c r="A835" s="591" t="s">
        <v>72</v>
      </c>
      <c r="B835" s="591" t="s">
        <v>754</v>
      </c>
      <c r="C835" s="592" t="s">
        <v>587</v>
      </c>
      <c r="D835" s="592" t="s">
        <v>297</v>
      </c>
      <c r="E835" s="592" t="s">
        <v>148</v>
      </c>
      <c r="F835" s="592" t="s">
        <v>476</v>
      </c>
      <c r="G835" s="591" t="s">
        <v>2019</v>
      </c>
      <c r="H835" s="591" t="s">
        <v>488</v>
      </c>
      <c r="I835" s="592" t="s">
        <v>332</v>
      </c>
      <c r="J835" s="593" t="s">
        <v>381</v>
      </c>
      <c r="K835" s="594">
        <v>0.33333333333333331</v>
      </c>
      <c r="L835" s="592" t="s">
        <v>2051</v>
      </c>
      <c r="M835" s="595">
        <v>2021</v>
      </c>
      <c r="N835" s="596">
        <v>21</v>
      </c>
      <c r="O835" s="603">
        <v>0.2857142857142857</v>
      </c>
      <c r="P835" s="598">
        <f t="shared" ref="P835:P898" si="52">ROUNDUP(N835*O835,0)</f>
        <v>6</v>
      </c>
      <c r="Q835" s="596">
        <v>4</v>
      </c>
      <c r="R835" s="599">
        <f t="shared" ref="R835:R898" si="53">Q835/P835</f>
        <v>0.66666666666666663</v>
      </c>
      <c r="S835" s="599">
        <f t="shared" ref="S835:S898" si="54">Q835/N835</f>
        <v>0.19047619047619047</v>
      </c>
      <c r="T835" s="600">
        <f t="shared" ref="T835:T898" si="55">O835/K835</f>
        <v>0.8571428571428571</v>
      </c>
      <c r="U835" s="601" t="s">
        <v>3030</v>
      </c>
    </row>
    <row r="836" spans="1:21" ht="12.75" x14ac:dyDescent="0.2">
      <c r="A836" s="591" t="s">
        <v>72</v>
      </c>
      <c r="B836" s="591" t="s">
        <v>754</v>
      </c>
      <c r="C836" s="592" t="s">
        <v>587</v>
      </c>
      <c r="D836" s="592" t="s">
        <v>297</v>
      </c>
      <c r="E836" s="592" t="s">
        <v>148</v>
      </c>
      <c r="F836" s="592" t="s">
        <v>476</v>
      </c>
      <c r="G836" s="591" t="s">
        <v>2020</v>
      </c>
      <c r="H836" s="591" t="s">
        <v>488</v>
      </c>
      <c r="I836" s="592" t="s">
        <v>332</v>
      </c>
      <c r="J836" s="593" t="s">
        <v>381</v>
      </c>
      <c r="K836" s="594">
        <v>0.23809523809523808</v>
      </c>
      <c r="L836" s="592" t="s">
        <v>2051</v>
      </c>
      <c r="M836" s="595">
        <v>2021</v>
      </c>
      <c r="N836" s="596">
        <v>18</v>
      </c>
      <c r="O836" s="603">
        <v>0.22222222222222221</v>
      </c>
      <c r="P836" s="598">
        <f t="shared" si="52"/>
        <v>4</v>
      </c>
      <c r="Q836" s="596">
        <v>3</v>
      </c>
      <c r="R836" s="599">
        <f t="shared" si="53"/>
        <v>0.75</v>
      </c>
      <c r="S836" s="599">
        <f t="shared" si="54"/>
        <v>0.16666666666666666</v>
      </c>
      <c r="T836" s="600">
        <f t="shared" si="55"/>
        <v>0.93333333333333335</v>
      </c>
      <c r="U836" s="601" t="s">
        <v>3030</v>
      </c>
    </row>
    <row r="837" spans="1:21" ht="12.75" x14ac:dyDescent="0.2">
      <c r="A837" s="591" t="s">
        <v>72</v>
      </c>
      <c r="B837" s="591" t="s">
        <v>754</v>
      </c>
      <c r="C837" s="592" t="s">
        <v>587</v>
      </c>
      <c r="D837" s="592" t="s">
        <v>297</v>
      </c>
      <c r="E837" s="592" t="s">
        <v>148</v>
      </c>
      <c r="F837" s="592" t="s">
        <v>476</v>
      </c>
      <c r="G837" s="591" t="s">
        <v>2021</v>
      </c>
      <c r="H837" s="591" t="s">
        <v>488</v>
      </c>
      <c r="I837" s="592" t="s">
        <v>332</v>
      </c>
      <c r="J837" s="593" t="s">
        <v>381</v>
      </c>
      <c r="K837" s="594">
        <v>0.11702127659574468</v>
      </c>
      <c r="L837" s="592" t="s">
        <v>2051</v>
      </c>
      <c r="M837" s="595">
        <v>2021</v>
      </c>
      <c r="N837" s="596">
        <v>94</v>
      </c>
      <c r="O837" s="603">
        <v>0.11702127659574468</v>
      </c>
      <c r="P837" s="598">
        <f t="shared" si="52"/>
        <v>11</v>
      </c>
      <c r="Q837" s="596">
        <v>10</v>
      </c>
      <c r="R837" s="599">
        <f t="shared" si="53"/>
        <v>0.90909090909090906</v>
      </c>
      <c r="S837" s="599">
        <f t="shared" si="54"/>
        <v>0.10638297872340426</v>
      </c>
      <c r="T837" s="600">
        <f t="shared" si="55"/>
        <v>1</v>
      </c>
      <c r="U837" s="606" t="s">
        <v>2051</v>
      </c>
    </row>
    <row r="838" spans="1:21" ht="12.75" x14ac:dyDescent="0.2">
      <c r="A838" s="591" t="s">
        <v>72</v>
      </c>
      <c r="B838" s="591" t="s">
        <v>754</v>
      </c>
      <c r="C838" s="591" t="s">
        <v>587</v>
      </c>
      <c r="D838" s="591" t="s">
        <v>303</v>
      </c>
      <c r="E838" s="591" t="s">
        <v>148</v>
      </c>
      <c r="F838" s="592" t="s">
        <v>476</v>
      </c>
      <c r="G838" s="591" t="s">
        <v>2002</v>
      </c>
      <c r="H838" s="591" t="s">
        <v>488</v>
      </c>
      <c r="I838" s="592" t="s">
        <v>332</v>
      </c>
      <c r="J838" s="593" t="s">
        <v>381</v>
      </c>
      <c r="K838" s="594">
        <v>0.375</v>
      </c>
      <c r="L838" s="591" t="s">
        <v>2051</v>
      </c>
      <c r="M838" s="595">
        <v>2021</v>
      </c>
      <c r="N838" s="596">
        <v>11</v>
      </c>
      <c r="O838" s="603">
        <v>0.27272727272727271</v>
      </c>
      <c r="P838" s="598">
        <f t="shared" si="52"/>
        <v>3</v>
      </c>
      <c r="Q838" s="596">
        <v>2</v>
      </c>
      <c r="R838" s="599">
        <f t="shared" si="53"/>
        <v>0.66666666666666663</v>
      </c>
      <c r="S838" s="599">
        <f t="shared" si="54"/>
        <v>0.18181818181818182</v>
      </c>
      <c r="T838" s="600">
        <f t="shared" si="55"/>
        <v>0.72727272727272718</v>
      </c>
      <c r="U838" s="601" t="s">
        <v>3030</v>
      </c>
    </row>
    <row r="839" spans="1:21" ht="12.75" x14ac:dyDescent="0.2">
      <c r="A839" s="591" t="s">
        <v>72</v>
      </c>
      <c r="B839" s="591" t="s">
        <v>754</v>
      </c>
      <c r="C839" s="592" t="s">
        <v>587</v>
      </c>
      <c r="D839" s="592" t="s">
        <v>297</v>
      </c>
      <c r="E839" s="592" t="s">
        <v>148</v>
      </c>
      <c r="F839" s="592" t="s">
        <v>476</v>
      </c>
      <c r="G839" s="591" t="s">
        <v>2022</v>
      </c>
      <c r="H839" s="591" t="s">
        <v>488</v>
      </c>
      <c r="I839" s="592" t="s">
        <v>332</v>
      </c>
      <c r="J839" s="593" t="s">
        <v>381</v>
      </c>
      <c r="K839" s="594">
        <v>0.23232323232323232</v>
      </c>
      <c r="L839" s="592" t="s">
        <v>2051</v>
      </c>
      <c r="M839" s="595">
        <v>2021</v>
      </c>
      <c r="N839" s="596">
        <v>99</v>
      </c>
      <c r="O839" s="603">
        <v>0.20202020202020202</v>
      </c>
      <c r="P839" s="598">
        <f t="shared" si="52"/>
        <v>20</v>
      </c>
      <c r="Q839" s="596">
        <v>14</v>
      </c>
      <c r="R839" s="599">
        <f t="shared" si="53"/>
        <v>0.7</v>
      </c>
      <c r="S839" s="599">
        <f t="shared" si="54"/>
        <v>0.14141414141414141</v>
      </c>
      <c r="T839" s="600">
        <f t="shared" si="55"/>
        <v>0.86956521739130432</v>
      </c>
      <c r="U839" s="601" t="s">
        <v>3030</v>
      </c>
    </row>
    <row r="840" spans="1:21" ht="12.75" x14ac:dyDescent="0.2">
      <c r="A840" s="591" t="s">
        <v>72</v>
      </c>
      <c r="B840" s="591" t="s">
        <v>754</v>
      </c>
      <c r="C840" s="592" t="s">
        <v>587</v>
      </c>
      <c r="D840" s="592" t="s">
        <v>297</v>
      </c>
      <c r="E840" s="592" t="s">
        <v>148</v>
      </c>
      <c r="F840" s="592" t="s">
        <v>476</v>
      </c>
      <c r="G840" s="591" t="s">
        <v>2023</v>
      </c>
      <c r="H840" s="591" t="s">
        <v>488</v>
      </c>
      <c r="I840" s="592" t="s">
        <v>332</v>
      </c>
      <c r="J840" s="593" t="s">
        <v>381</v>
      </c>
      <c r="K840" s="594">
        <v>0.51315789473684215</v>
      </c>
      <c r="L840" s="592" t="s">
        <v>2051</v>
      </c>
      <c r="M840" s="595">
        <v>2021</v>
      </c>
      <c r="N840" s="596">
        <v>79</v>
      </c>
      <c r="O840" s="603">
        <v>0.46835443037974683</v>
      </c>
      <c r="P840" s="598">
        <f t="shared" si="52"/>
        <v>37</v>
      </c>
      <c r="Q840" s="596">
        <v>34</v>
      </c>
      <c r="R840" s="599">
        <f t="shared" si="53"/>
        <v>0.91891891891891897</v>
      </c>
      <c r="S840" s="599">
        <f t="shared" si="54"/>
        <v>0.43037974683544306</v>
      </c>
      <c r="T840" s="600">
        <f t="shared" si="55"/>
        <v>0.91269068484258353</v>
      </c>
      <c r="U840" s="601" t="s">
        <v>3030</v>
      </c>
    </row>
    <row r="841" spans="1:21" ht="12.75" x14ac:dyDescent="0.2">
      <c r="A841" s="591" t="s">
        <v>72</v>
      </c>
      <c r="B841" s="591" t="s">
        <v>754</v>
      </c>
      <c r="C841" s="592" t="s">
        <v>587</v>
      </c>
      <c r="D841" s="592" t="s">
        <v>297</v>
      </c>
      <c r="E841" s="592" t="s">
        <v>148</v>
      </c>
      <c r="F841" s="592" t="s">
        <v>476</v>
      </c>
      <c r="G841" s="591" t="s">
        <v>2024</v>
      </c>
      <c r="H841" s="591" t="s">
        <v>488</v>
      </c>
      <c r="I841" s="592" t="s">
        <v>332</v>
      </c>
      <c r="J841" s="593" t="s">
        <v>381</v>
      </c>
      <c r="K841" s="594">
        <v>4.9323017408123788E-2</v>
      </c>
      <c r="L841" s="592" t="s">
        <v>2051</v>
      </c>
      <c r="M841" s="595">
        <v>2021</v>
      </c>
      <c r="N841" s="596">
        <v>2128</v>
      </c>
      <c r="O841" s="603">
        <v>7.6597744360902262E-2</v>
      </c>
      <c r="P841" s="598">
        <f t="shared" si="52"/>
        <v>163</v>
      </c>
      <c r="Q841" s="596">
        <v>125</v>
      </c>
      <c r="R841" s="599">
        <f t="shared" si="53"/>
        <v>0.76687116564417179</v>
      </c>
      <c r="S841" s="599">
        <f t="shared" si="54"/>
        <v>5.8740601503759399E-2</v>
      </c>
      <c r="T841" s="600">
        <f t="shared" si="55"/>
        <v>1.552981719003391</v>
      </c>
      <c r="U841" s="601" t="s">
        <v>3030</v>
      </c>
    </row>
    <row r="842" spans="1:21" ht="12.75" x14ac:dyDescent="0.2">
      <c r="A842" s="591" t="s">
        <v>72</v>
      </c>
      <c r="B842" s="591" t="s">
        <v>754</v>
      </c>
      <c r="C842" s="591" t="s">
        <v>587</v>
      </c>
      <c r="D842" s="591" t="s">
        <v>303</v>
      </c>
      <c r="E842" s="591" t="s">
        <v>148</v>
      </c>
      <c r="F842" s="592" t="s">
        <v>476</v>
      </c>
      <c r="G842" s="591" t="s">
        <v>2004</v>
      </c>
      <c r="H842" s="591" t="s">
        <v>488</v>
      </c>
      <c r="I842" s="592" t="s">
        <v>332</v>
      </c>
      <c r="J842" s="593" t="s">
        <v>381</v>
      </c>
      <c r="K842" s="594">
        <v>5.5813953488372092E-2</v>
      </c>
      <c r="L842" s="591" t="s">
        <v>2051</v>
      </c>
      <c r="M842" s="595">
        <v>2021</v>
      </c>
      <c r="N842" s="596">
        <v>446</v>
      </c>
      <c r="O842" s="603">
        <v>0.10089686098654709</v>
      </c>
      <c r="P842" s="598">
        <f t="shared" si="52"/>
        <v>45</v>
      </c>
      <c r="Q842" s="596">
        <v>31</v>
      </c>
      <c r="R842" s="599">
        <f t="shared" si="53"/>
        <v>0.68888888888888888</v>
      </c>
      <c r="S842" s="599">
        <f t="shared" si="54"/>
        <v>6.9506726457399109E-2</v>
      </c>
      <c r="T842" s="600">
        <f t="shared" si="55"/>
        <v>1.8077354260089686</v>
      </c>
      <c r="U842" s="601" t="s">
        <v>3030</v>
      </c>
    </row>
    <row r="843" spans="1:21" ht="12.75" x14ac:dyDescent="0.2">
      <c r="A843" s="591" t="s">
        <v>72</v>
      </c>
      <c r="B843" s="591" t="s">
        <v>754</v>
      </c>
      <c r="C843" s="592" t="s">
        <v>587</v>
      </c>
      <c r="D843" s="592" t="s">
        <v>297</v>
      </c>
      <c r="E843" s="592" t="s">
        <v>148</v>
      </c>
      <c r="F843" s="592" t="s">
        <v>476</v>
      </c>
      <c r="G843" s="591" t="s">
        <v>2025</v>
      </c>
      <c r="H843" s="591" t="s">
        <v>488</v>
      </c>
      <c r="I843" s="592" t="s">
        <v>332</v>
      </c>
      <c r="J843" s="593" t="s">
        <v>381</v>
      </c>
      <c r="K843" s="594">
        <v>9.2307692307692313E-2</v>
      </c>
      <c r="L843" s="592" t="s">
        <v>2051</v>
      </c>
      <c r="M843" s="595">
        <v>2021</v>
      </c>
      <c r="N843" s="596">
        <v>58</v>
      </c>
      <c r="O843" s="603">
        <v>0.13793103448275862</v>
      </c>
      <c r="P843" s="598">
        <f t="shared" si="52"/>
        <v>8</v>
      </c>
      <c r="Q843" s="596">
        <v>8</v>
      </c>
      <c r="R843" s="599">
        <f t="shared" si="53"/>
        <v>1</v>
      </c>
      <c r="S843" s="599">
        <f t="shared" si="54"/>
        <v>0.13793103448275862</v>
      </c>
      <c r="T843" s="600">
        <f t="shared" si="55"/>
        <v>1.4942528735632183</v>
      </c>
      <c r="U843" s="601" t="s">
        <v>3030</v>
      </c>
    </row>
    <row r="844" spans="1:21" ht="12.75" x14ac:dyDescent="0.2">
      <c r="A844" s="591" t="s">
        <v>72</v>
      </c>
      <c r="B844" s="591" t="s">
        <v>754</v>
      </c>
      <c r="C844" s="592" t="s">
        <v>587</v>
      </c>
      <c r="D844" s="592" t="s">
        <v>297</v>
      </c>
      <c r="E844" s="592" t="s">
        <v>148</v>
      </c>
      <c r="F844" s="592" t="s">
        <v>476</v>
      </c>
      <c r="G844" s="591" t="s">
        <v>2026</v>
      </c>
      <c r="H844" s="591" t="s">
        <v>488</v>
      </c>
      <c r="I844" s="592" t="s">
        <v>332</v>
      </c>
      <c r="J844" s="593" t="s">
        <v>381</v>
      </c>
      <c r="K844" s="594">
        <v>0.15384615384615385</v>
      </c>
      <c r="L844" s="592" t="s">
        <v>2051</v>
      </c>
      <c r="M844" s="595">
        <v>2021</v>
      </c>
      <c r="N844" s="596">
        <v>27</v>
      </c>
      <c r="O844" s="603">
        <v>0.22222222222222221</v>
      </c>
      <c r="P844" s="598">
        <f t="shared" si="52"/>
        <v>6</v>
      </c>
      <c r="Q844" s="596">
        <v>5</v>
      </c>
      <c r="R844" s="599">
        <f t="shared" si="53"/>
        <v>0.83333333333333337</v>
      </c>
      <c r="S844" s="599">
        <f t="shared" si="54"/>
        <v>0.18518518518518517</v>
      </c>
      <c r="T844" s="600">
        <f t="shared" si="55"/>
        <v>1.4444444444444442</v>
      </c>
      <c r="U844" s="601" t="s">
        <v>3030</v>
      </c>
    </row>
    <row r="845" spans="1:21" ht="12.75" x14ac:dyDescent="0.2">
      <c r="A845" s="591" t="s">
        <v>72</v>
      </c>
      <c r="B845" s="591" t="s">
        <v>754</v>
      </c>
      <c r="C845" s="592" t="s">
        <v>587</v>
      </c>
      <c r="D845" s="592" t="s">
        <v>303</v>
      </c>
      <c r="E845" s="592" t="s">
        <v>148</v>
      </c>
      <c r="F845" s="592" t="s">
        <v>476</v>
      </c>
      <c r="G845" s="591" t="s">
        <v>2005</v>
      </c>
      <c r="H845" s="591" t="s">
        <v>488</v>
      </c>
      <c r="I845" s="592" t="s">
        <v>332</v>
      </c>
      <c r="J845" s="593" t="s">
        <v>381</v>
      </c>
      <c r="K845" s="594">
        <v>6.5217391304347824E-2</v>
      </c>
      <c r="L845" s="592" t="s">
        <v>2051</v>
      </c>
      <c r="M845" s="595">
        <v>2021</v>
      </c>
      <c r="N845" s="596">
        <v>45</v>
      </c>
      <c r="O845" s="603">
        <v>0.1111111111111111</v>
      </c>
      <c r="P845" s="598">
        <f t="shared" si="52"/>
        <v>5</v>
      </c>
      <c r="Q845" s="596">
        <v>3</v>
      </c>
      <c r="R845" s="599">
        <f t="shared" si="53"/>
        <v>0.6</v>
      </c>
      <c r="S845" s="599">
        <f t="shared" si="54"/>
        <v>6.6666666666666666E-2</v>
      </c>
      <c r="T845" s="600">
        <f t="shared" si="55"/>
        <v>1.7037037037037037</v>
      </c>
      <c r="U845" s="601" t="s">
        <v>3030</v>
      </c>
    </row>
    <row r="846" spans="1:21" ht="12.75" x14ac:dyDescent="0.2">
      <c r="A846" s="591" t="s">
        <v>72</v>
      </c>
      <c r="B846" s="591" t="s">
        <v>754</v>
      </c>
      <c r="C846" s="592" t="s">
        <v>587</v>
      </c>
      <c r="D846" s="592" t="s">
        <v>297</v>
      </c>
      <c r="E846" s="592" t="s">
        <v>148</v>
      </c>
      <c r="F846" s="592" t="s">
        <v>476</v>
      </c>
      <c r="G846" s="591" t="s">
        <v>2005</v>
      </c>
      <c r="H846" s="591" t="s">
        <v>488</v>
      </c>
      <c r="I846" s="592" t="s">
        <v>332</v>
      </c>
      <c r="J846" s="593" t="s">
        <v>381</v>
      </c>
      <c r="K846" s="594">
        <v>9.3333333333333338E-2</v>
      </c>
      <c r="L846" s="592" t="s">
        <v>2051</v>
      </c>
      <c r="M846" s="595">
        <v>2021</v>
      </c>
      <c r="N846" s="596">
        <v>77</v>
      </c>
      <c r="O846" s="603">
        <v>0.12987012987012986</v>
      </c>
      <c r="P846" s="598">
        <f t="shared" si="52"/>
        <v>10</v>
      </c>
      <c r="Q846" s="596">
        <v>7</v>
      </c>
      <c r="R846" s="599">
        <f t="shared" si="53"/>
        <v>0.7</v>
      </c>
      <c r="S846" s="599">
        <f t="shared" si="54"/>
        <v>9.0909090909090912E-2</v>
      </c>
      <c r="T846" s="600">
        <f t="shared" si="55"/>
        <v>1.3914656771799627</v>
      </c>
      <c r="U846" s="601" t="s">
        <v>3030</v>
      </c>
    </row>
    <row r="847" spans="1:21" ht="12.75" x14ac:dyDescent="0.2">
      <c r="A847" s="591" t="s">
        <v>72</v>
      </c>
      <c r="B847" s="591" t="s">
        <v>754</v>
      </c>
      <c r="C847" s="592" t="s">
        <v>587</v>
      </c>
      <c r="D847" s="592" t="s">
        <v>303</v>
      </c>
      <c r="E847" s="592" t="s">
        <v>148</v>
      </c>
      <c r="F847" s="592" t="s">
        <v>476</v>
      </c>
      <c r="G847" s="591" t="s">
        <v>2006</v>
      </c>
      <c r="H847" s="591" t="s">
        <v>488</v>
      </c>
      <c r="I847" s="592" t="s">
        <v>332</v>
      </c>
      <c r="J847" s="593" t="s">
        <v>381</v>
      </c>
      <c r="K847" s="594">
        <v>0.10526315789473684</v>
      </c>
      <c r="L847" s="592" t="s">
        <v>2051</v>
      </c>
      <c r="M847" s="595">
        <v>2021</v>
      </c>
      <c r="N847" s="596">
        <v>34</v>
      </c>
      <c r="O847" s="603">
        <v>8.8235294117647065E-2</v>
      </c>
      <c r="P847" s="598">
        <f t="shared" si="52"/>
        <v>3</v>
      </c>
      <c r="Q847" s="596">
        <v>2</v>
      </c>
      <c r="R847" s="599">
        <f t="shared" si="53"/>
        <v>0.66666666666666663</v>
      </c>
      <c r="S847" s="599">
        <f t="shared" si="54"/>
        <v>5.8823529411764705E-2</v>
      </c>
      <c r="T847" s="600">
        <f t="shared" si="55"/>
        <v>0.83823529411764719</v>
      </c>
      <c r="U847" s="601" t="s">
        <v>3030</v>
      </c>
    </row>
    <row r="848" spans="1:21" ht="12.75" x14ac:dyDescent="0.2">
      <c r="A848" s="591" t="s">
        <v>72</v>
      </c>
      <c r="B848" s="591" t="s">
        <v>754</v>
      </c>
      <c r="C848" s="592" t="s">
        <v>587</v>
      </c>
      <c r="D848" s="592" t="s">
        <v>297</v>
      </c>
      <c r="E848" s="592" t="s">
        <v>148</v>
      </c>
      <c r="F848" s="592" t="s">
        <v>476</v>
      </c>
      <c r="G848" s="591" t="s">
        <v>2006</v>
      </c>
      <c r="H848" s="591" t="s">
        <v>488</v>
      </c>
      <c r="I848" s="592" t="s">
        <v>332</v>
      </c>
      <c r="J848" s="593" t="s">
        <v>381</v>
      </c>
      <c r="K848" s="594">
        <v>0.18055555555555555</v>
      </c>
      <c r="L848" s="592" t="s">
        <v>2051</v>
      </c>
      <c r="M848" s="595">
        <v>2021</v>
      </c>
      <c r="N848" s="596">
        <v>77</v>
      </c>
      <c r="O848" s="603">
        <v>0.19480519480519484</v>
      </c>
      <c r="P848" s="598">
        <f t="shared" si="52"/>
        <v>15</v>
      </c>
      <c r="Q848" s="596">
        <v>13</v>
      </c>
      <c r="R848" s="599">
        <f t="shared" si="53"/>
        <v>0.8666666666666667</v>
      </c>
      <c r="S848" s="599">
        <f t="shared" si="54"/>
        <v>0.16883116883116883</v>
      </c>
      <c r="T848" s="600">
        <f t="shared" si="55"/>
        <v>1.0789210789210792</v>
      </c>
      <c r="U848" s="601" t="s">
        <v>3030</v>
      </c>
    </row>
    <row r="849" spans="1:21" ht="12.75" x14ac:dyDescent="0.2">
      <c r="A849" s="591" t="s">
        <v>72</v>
      </c>
      <c r="B849" s="591" t="s">
        <v>754</v>
      </c>
      <c r="C849" s="592" t="s">
        <v>587</v>
      </c>
      <c r="D849" s="592" t="s">
        <v>305</v>
      </c>
      <c r="E849" s="592" t="s">
        <v>148</v>
      </c>
      <c r="F849" s="592" t="s">
        <v>476</v>
      </c>
      <c r="G849" s="591" t="s">
        <v>2009</v>
      </c>
      <c r="H849" s="591" t="s">
        <v>488</v>
      </c>
      <c r="I849" s="592" t="s">
        <v>332</v>
      </c>
      <c r="J849" s="593" t="s">
        <v>381</v>
      </c>
      <c r="K849" s="594">
        <v>0.25</v>
      </c>
      <c r="L849" s="592" t="s">
        <v>2051</v>
      </c>
      <c r="M849" s="595">
        <v>2021</v>
      </c>
      <c r="N849" s="596">
        <v>21</v>
      </c>
      <c r="O849" s="603">
        <v>0.2857142857142857</v>
      </c>
      <c r="P849" s="598">
        <f t="shared" si="52"/>
        <v>6</v>
      </c>
      <c r="Q849" s="596">
        <v>6</v>
      </c>
      <c r="R849" s="599">
        <f t="shared" si="53"/>
        <v>1</v>
      </c>
      <c r="S849" s="599">
        <f t="shared" si="54"/>
        <v>0.2857142857142857</v>
      </c>
      <c r="T849" s="600">
        <f t="shared" si="55"/>
        <v>1.1428571428571428</v>
      </c>
      <c r="U849" s="601" t="s">
        <v>3030</v>
      </c>
    </row>
    <row r="850" spans="1:21" ht="12.75" x14ac:dyDescent="0.2">
      <c r="A850" s="591" t="s">
        <v>72</v>
      </c>
      <c r="B850" s="591" t="s">
        <v>754</v>
      </c>
      <c r="C850" s="592" t="s">
        <v>587</v>
      </c>
      <c r="D850" s="592" t="s">
        <v>297</v>
      </c>
      <c r="E850" s="592" t="s">
        <v>148</v>
      </c>
      <c r="F850" s="592" t="s">
        <v>476</v>
      </c>
      <c r="G850" s="591" t="s">
        <v>2027</v>
      </c>
      <c r="H850" s="591" t="s">
        <v>488</v>
      </c>
      <c r="I850" s="592" t="s">
        <v>332</v>
      </c>
      <c r="J850" s="593" t="s">
        <v>381</v>
      </c>
      <c r="K850" s="594">
        <v>0.29032258064516131</v>
      </c>
      <c r="L850" s="592" t="s">
        <v>2051</v>
      </c>
      <c r="M850" s="595">
        <v>2021</v>
      </c>
      <c r="N850" s="596">
        <v>32</v>
      </c>
      <c r="O850" s="603">
        <v>0.3125</v>
      </c>
      <c r="P850" s="598">
        <f t="shared" si="52"/>
        <v>10</v>
      </c>
      <c r="Q850" s="596">
        <v>9</v>
      </c>
      <c r="R850" s="599">
        <f t="shared" si="53"/>
        <v>0.9</v>
      </c>
      <c r="S850" s="599">
        <f t="shared" si="54"/>
        <v>0.28125</v>
      </c>
      <c r="T850" s="600">
        <f t="shared" si="55"/>
        <v>1.0763888888888888</v>
      </c>
      <c r="U850" s="601" t="s">
        <v>3030</v>
      </c>
    </row>
    <row r="851" spans="1:21" ht="12.75" x14ac:dyDescent="0.2">
      <c r="A851" s="591" t="s">
        <v>72</v>
      </c>
      <c r="B851" s="591" t="s">
        <v>754</v>
      </c>
      <c r="C851" s="592" t="s">
        <v>587</v>
      </c>
      <c r="D851" s="592" t="s">
        <v>297</v>
      </c>
      <c r="E851" s="592" t="s">
        <v>148</v>
      </c>
      <c r="F851" s="592" t="s">
        <v>476</v>
      </c>
      <c r="G851" s="591" t="s">
        <v>2028</v>
      </c>
      <c r="H851" s="591" t="s">
        <v>488</v>
      </c>
      <c r="I851" s="592" t="s">
        <v>332</v>
      </c>
      <c r="J851" s="593" t="s">
        <v>381</v>
      </c>
      <c r="K851" s="594">
        <v>0.29629629629629628</v>
      </c>
      <c r="L851" s="592" t="s">
        <v>2051</v>
      </c>
      <c r="M851" s="595">
        <v>2021</v>
      </c>
      <c r="N851" s="596">
        <v>24</v>
      </c>
      <c r="O851" s="603">
        <v>0.45833333333333326</v>
      </c>
      <c r="P851" s="598">
        <f t="shared" si="52"/>
        <v>11</v>
      </c>
      <c r="Q851" s="596">
        <v>8</v>
      </c>
      <c r="R851" s="599">
        <f t="shared" si="53"/>
        <v>0.72727272727272729</v>
      </c>
      <c r="S851" s="599">
        <f t="shared" si="54"/>
        <v>0.33333333333333331</v>
      </c>
      <c r="T851" s="600">
        <f t="shared" si="55"/>
        <v>1.5468749999999998</v>
      </c>
      <c r="U851" s="601" t="s">
        <v>3030</v>
      </c>
    </row>
    <row r="852" spans="1:21" ht="12.75" x14ac:dyDescent="0.2">
      <c r="A852" s="591" t="s">
        <v>72</v>
      </c>
      <c r="B852" s="591" t="s">
        <v>754</v>
      </c>
      <c r="C852" s="592" t="s">
        <v>587</v>
      </c>
      <c r="D852" s="592" t="s">
        <v>303</v>
      </c>
      <c r="E852" s="592" t="s">
        <v>148</v>
      </c>
      <c r="F852" s="592" t="s">
        <v>476</v>
      </c>
      <c r="G852" s="591" t="s">
        <v>2007</v>
      </c>
      <c r="H852" s="591" t="s">
        <v>488</v>
      </c>
      <c r="I852" s="592" t="s">
        <v>332</v>
      </c>
      <c r="J852" s="593" t="s">
        <v>381</v>
      </c>
      <c r="K852" s="594">
        <v>0.48</v>
      </c>
      <c r="L852" s="592" t="s">
        <v>2051</v>
      </c>
      <c r="M852" s="595">
        <v>2021</v>
      </c>
      <c r="N852" s="596">
        <v>22</v>
      </c>
      <c r="O852" s="603">
        <v>0.45454545454545453</v>
      </c>
      <c r="P852" s="598">
        <f t="shared" si="52"/>
        <v>10</v>
      </c>
      <c r="Q852" s="596">
        <v>8</v>
      </c>
      <c r="R852" s="599">
        <f t="shared" si="53"/>
        <v>0.8</v>
      </c>
      <c r="S852" s="599">
        <f t="shared" si="54"/>
        <v>0.36363636363636365</v>
      </c>
      <c r="T852" s="600">
        <f t="shared" si="55"/>
        <v>0.94696969696969702</v>
      </c>
      <c r="U852" s="601" t="s">
        <v>3030</v>
      </c>
    </row>
    <row r="853" spans="1:21" ht="12.75" x14ac:dyDescent="0.2">
      <c r="A853" s="591" t="s">
        <v>72</v>
      </c>
      <c r="B853" s="591" t="s">
        <v>754</v>
      </c>
      <c r="C853" s="592" t="s">
        <v>587</v>
      </c>
      <c r="D853" s="592" t="s">
        <v>297</v>
      </c>
      <c r="E853" s="592" t="s">
        <v>148</v>
      </c>
      <c r="F853" s="592" t="s">
        <v>476</v>
      </c>
      <c r="G853" s="591" t="s">
        <v>2007</v>
      </c>
      <c r="H853" s="591" t="s">
        <v>488</v>
      </c>
      <c r="I853" s="592" t="s">
        <v>332</v>
      </c>
      <c r="J853" s="593" t="s">
        <v>381</v>
      </c>
      <c r="K853" s="594">
        <v>0.58064516129032262</v>
      </c>
      <c r="L853" s="592" t="s">
        <v>2266</v>
      </c>
      <c r="M853" s="595">
        <v>2021</v>
      </c>
      <c r="N853" s="596">
        <v>30</v>
      </c>
      <c r="O853" s="603">
        <v>0.53333333333333333</v>
      </c>
      <c r="P853" s="598">
        <f t="shared" si="52"/>
        <v>16</v>
      </c>
      <c r="Q853" s="596">
        <v>12</v>
      </c>
      <c r="R853" s="599">
        <f t="shared" si="53"/>
        <v>0.75</v>
      </c>
      <c r="S853" s="599">
        <f t="shared" si="54"/>
        <v>0.4</v>
      </c>
      <c r="T853" s="600">
        <f t="shared" si="55"/>
        <v>0.9185185185185184</v>
      </c>
      <c r="U853" s="601" t="s">
        <v>3031</v>
      </c>
    </row>
    <row r="854" spans="1:21" ht="12.75" x14ac:dyDescent="0.2">
      <c r="A854" s="591" t="s">
        <v>72</v>
      </c>
      <c r="B854" s="591" t="s">
        <v>754</v>
      </c>
      <c r="C854" s="592" t="s">
        <v>587</v>
      </c>
      <c r="D854" s="592" t="s">
        <v>297</v>
      </c>
      <c r="E854" s="592" t="s">
        <v>148</v>
      </c>
      <c r="F854" s="592" t="s">
        <v>476</v>
      </c>
      <c r="G854" s="591" t="s">
        <v>2029</v>
      </c>
      <c r="H854" s="591" t="s">
        <v>488</v>
      </c>
      <c r="I854" s="592" t="s">
        <v>332</v>
      </c>
      <c r="J854" s="593" t="s">
        <v>381</v>
      </c>
      <c r="K854" s="594">
        <v>0.71186440677966101</v>
      </c>
      <c r="L854" s="592" t="s">
        <v>2051</v>
      </c>
      <c r="M854" s="595">
        <v>2021</v>
      </c>
      <c r="N854" s="596">
        <v>59</v>
      </c>
      <c r="O854" s="603">
        <v>0.55932203389830504</v>
      </c>
      <c r="P854" s="598">
        <f t="shared" si="52"/>
        <v>33</v>
      </c>
      <c r="Q854" s="596">
        <v>33</v>
      </c>
      <c r="R854" s="599">
        <f t="shared" si="53"/>
        <v>1</v>
      </c>
      <c r="S854" s="599">
        <f t="shared" si="54"/>
        <v>0.55932203389830504</v>
      </c>
      <c r="T854" s="600">
        <f t="shared" si="55"/>
        <v>0.7857142857142857</v>
      </c>
      <c r="U854" s="601" t="s">
        <v>3030</v>
      </c>
    </row>
    <row r="855" spans="1:21" ht="12.75" x14ac:dyDescent="0.2">
      <c r="A855" s="591" t="s">
        <v>72</v>
      </c>
      <c r="B855" s="591" t="s">
        <v>754</v>
      </c>
      <c r="C855" s="592" t="s">
        <v>587</v>
      </c>
      <c r="D855" s="592" t="s">
        <v>297</v>
      </c>
      <c r="E855" s="592" t="s">
        <v>148</v>
      </c>
      <c r="F855" s="592" t="s">
        <v>476</v>
      </c>
      <c r="G855" s="591" t="s">
        <v>2030</v>
      </c>
      <c r="H855" s="591" t="s">
        <v>488</v>
      </c>
      <c r="I855" s="592" t="s">
        <v>332</v>
      </c>
      <c r="J855" s="593" t="s">
        <v>381</v>
      </c>
      <c r="K855" s="594">
        <v>0.14285714285714285</v>
      </c>
      <c r="L855" s="592" t="s">
        <v>2051</v>
      </c>
      <c r="M855" s="595">
        <v>2021</v>
      </c>
      <c r="N855" s="596">
        <v>46</v>
      </c>
      <c r="O855" s="603">
        <v>0.15217391304347827</v>
      </c>
      <c r="P855" s="598">
        <f t="shared" si="52"/>
        <v>7</v>
      </c>
      <c r="Q855" s="596">
        <v>6</v>
      </c>
      <c r="R855" s="599">
        <f t="shared" si="53"/>
        <v>0.8571428571428571</v>
      </c>
      <c r="S855" s="599">
        <f t="shared" si="54"/>
        <v>0.13043478260869565</v>
      </c>
      <c r="T855" s="600">
        <f t="shared" si="55"/>
        <v>1.0652173913043479</v>
      </c>
      <c r="U855" s="601" t="s">
        <v>3030</v>
      </c>
    </row>
    <row r="856" spans="1:21" ht="12.75" x14ac:dyDescent="0.2">
      <c r="A856" s="591" t="s">
        <v>72</v>
      </c>
      <c r="B856" s="591" t="s">
        <v>754</v>
      </c>
      <c r="C856" s="592" t="s">
        <v>587</v>
      </c>
      <c r="D856" s="592" t="s">
        <v>303</v>
      </c>
      <c r="E856" s="592" t="s">
        <v>148</v>
      </c>
      <c r="F856" s="592" t="s">
        <v>476</v>
      </c>
      <c r="G856" s="591" t="s">
        <v>2008</v>
      </c>
      <c r="H856" s="591" t="s">
        <v>488</v>
      </c>
      <c r="I856" s="592" t="s">
        <v>332</v>
      </c>
      <c r="J856" s="593" t="s">
        <v>381</v>
      </c>
      <c r="K856" s="594">
        <v>0.23076923076923078</v>
      </c>
      <c r="L856" s="592" t="s">
        <v>2051</v>
      </c>
      <c r="M856" s="595">
        <v>2021</v>
      </c>
      <c r="N856" s="596">
        <v>13</v>
      </c>
      <c r="O856" s="603">
        <v>0.23076923076923075</v>
      </c>
      <c r="P856" s="598">
        <f t="shared" si="52"/>
        <v>3</v>
      </c>
      <c r="Q856" s="596">
        <v>3</v>
      </c>
      <c r="R856" s="599">
        <f t="shared" si="53"/>
        <v>1</v>
      </c>
      <c r="S856" s="599">
        <f t="shared" si="54"/>
        <v>0.23076923076923078</v>
      </c>
      <c r="T856" s="600">
        <f t="shared" si="55"/>
        <v>0.99999999999999989</v>
      </c>
      <c r="U856" s="606" t="s">
        <v>2051</v>
      </c>
    </row>
    <row r="857" spans="1:21" ht="12.75" x14ac:dyDescent="0.2">
      <c r="A857" s="591" t="s">
        <v>72</v>
      </c>
      <c r="B857" s="591" t="s">
        <v>754</v>
      </c>
      <c r="C857" s="592" t="s">
        <v>587</v>
      </c>
      <c r="D857" s="592" t="s">
        <v>297</v>
      </c>
      <c r="E857" s="592" t="s">
        <v>148</v>
      </c>
      <c r="F857" s="592" t="s">
        <v>476</v>
      </c>
      <c r="G857" s="591" t="s">
        <v>2031</v>
      </c>
      <c r="H857" s="591" t="s">
        <v>488</v>
      </c>
      <c r="I857" s="592" t="s">
        <v>332</v>
      </c>
      <c r="J857" s="593" t="s">
        <v>381</v>
      </c>
      <c r="K857" s="594">
        <v>0.18181818181818182</v>
      </c>
      <c r="L857" s="592" t="s">
        <v>2051</v>
      </c>
      <c r="M857" s="595">
        <v>2021</v>
      </c>
      <c r="N857" s="596">
        <v>42</v>
      </c>
      <c r="O857" s="603">
        <v>0.14285714285714285</v>
      </c>
      <c r="P857" s="598">
        <f t="shared" si="52"/>
        <v>6</v>
      </c>
      <c r="Q857" s="596">
        <v>5</v>
      </c>
      <c r="R857" s="599">
        <f t="shared" si="53"/>
        <v>0.83333333333333337</v>
      </c>
      <c r="S857" s="599">
        <f t="shared" si="54"/>
        <v>0.11904761904761904</v>
      </c>
      <c r="T857" s="600">
        <f t="shared" si="55"/>
        <v>0.7857142857142857</v>
      </c>
      <c r="U857" s="601" t="s">
        <v>3030</v>
      </c>
    </row>
    <row r="858" spans="1:21" ht="12.75" x14ac:dyDescent="0.2">
      <c r="A858" s="591" t="s">
        <v>72</v>
      </c>
      <c r="B858" s="591" t="s">
        <v>754</v>
      </c>
      <c r="C858" s="592" t="s">
        <v>588</v>
      </c>
      <c r="D858" s="592" t="s">
        <v>297</v>
      </c>
      <c r="E858" s="592" t="s">
        <v>148</v>
      </c>
      <c r="F858" s="592" t="s">
        <v>476</v>
      </c>
      <c r="G858" s="591" t="s">
        <v>2036</v>
      </c>
      <c r="H858" s="591" t="s">
        <v>488</v>
      </c>
      <c r="I858" s="592" t="s">
        <v>332</v>
      </c>
      <c r="J858" s="593" t="s">
        <v>381</v>
      </c>
      <c r="K858" s="594">
        <v>0.11971830985915492</v>
      </c>
      <c r="L858" s="592"/>
      <c r="M858" s="595">
        <v>2021</v>
      </c>
      <c r="N858" s="596">
        <v>140</v>
      </c>
      <c r="O858" s="603">
        <v>0.12142857142857143</v>
      </c>
      <c r="P858" s="598">
        <f t="shared" si="52"/>
        <v>17</v>
      </c>
      <c r="Q858" s="596">
        <v>16</v>
      </c>
      <c r="R858" s="599">
        <f t="shared" si="53"/>
        <v>0.94117647058823528</v>
      </c>
      <c r="S858" s="599">
        <f t="shared" si="54"/>
        <v>0.11428571428571428</v>
      </c>
      <c r="T858" s="600">
        <f t="shared" si="55"/>
        <v>1.0142857142857142</v>
      </c>
      <c r="U858" s="601"/>
    </row>
    <row r="859" spans="1:21" ht="12.75" x14ac:dyDescent="0.2">
      <c r="A859" s="591" t="s">
        <v>72</v>
      </c>
      <c r="B859" s="591" t="s">
        <v>754</v>
      </c>
      <c r="C859" s="592" t="s">
        <v>588</v>
      </c>
      <c r="D859" s="592" t="s">
        <v>297</v>
      </c>
      <c r="E859" s="592" t="s">
        <v>148</v>
      </c>
      <c r="F859" s="592" t="s">
        <v>476</v>
      </c>
      <c r="G859" s="591" t="s">
        <v>2011</v>
      </c>
      <c r="H859" s="591" t="s">
        <v>488</v>
      </c>
      <c r="I859" s="592" t="s">
        <v>332</v>
      </c>
      <c r="J859" s="593" t="s">
        <v>381</v>
      </c>
      <c r="K859" s="594">
        <v>0.23875432525951557</v>
      </c>
      <c r="L859" s="592" t="s">
        <v>2051</v>
      </c>
      <c r="M859" s="595">
        <v>2021</v>
      </c>
      <c r="N859" s="596">
        <v>287</v>
      </c>
      <c r="O859" s="603">
        <v>0.23693379790940766</v>
      </c>
      <c r="P859" s="598">
        <f t="shared" si="52"/>
        <v>68</v>
      </c>
      <c r="Q859" s="596">
        <v>57</v>
      </c>
      <c r="R859" s="599">
        <f t="shared" si="53"/>
        <v>0.83823529411764708</v>
      </c>
      <c r="S859" s="599">
        <f t="shared" si="54"/>
        <v>0.19860627177700349</v>
      </c>
      <c r="T859" s="600">
        <f t="shared" si="55"/>
        <v>0.99237489269302637</v>
      </c>
      <c r="U859" s="601"/>
    </row>
    <row r="860" spans="1:21" ht="12.75" x14ac:dyDescent="0.2">
      <c r="A860" s="591" t="s">
        <v>72</v>
      </c>
      <c r="B860" s="591" t="s">
        <v>754</v>
      </c>
      <c r="C860" s="592" t="s">
        <v>588</v>
      </c>
      <c r="D860" s="592" t="s">
        <v>297</v>
      </c>
      <c r="E860" s="592" t="s">
        <v>148</v>
      </c>
      <c r="F860" s="592" t="s">
        <v>476</v>
      </c>
      <c r="G860" s="591" t="s">
        <v>2012</v>
      </c>
      <c r="H860" s="591" t="s">
        <v>488</v>
      </c>
      <c r="I860" s="592" t="s">
        <v>332</v>
      </c>
      <c r="J860" s="593" t="s">
        <v>381</v>
      </c>
      <c r="K860" s="594">
        <v>0.23577235772357724</v>
      </c>
      <c r="L860" s="592" t="s">
        <v>2051</v>
      </c>
      <c r="M860" s="595">
        <v>2021</v>
      </c>
      <c r="N860" s="596">
        <v>125</v>
      </c>
      <c r="O860" s="603">
        <v>0.23200000000000004</v>
      </c>
      <c r="P860" s="598">
        <f t="shared" si="52"/>
        <v>29</v>
      </c>
      <c r="Q860" s="596">
        <v>26</v>
      </c>
      <c r="R860" s="599">
        <f t="shared" si="53"/>
        <v>0.89655172413793105</v>
      </c>
      <c r="S860" s="599">
        <f t="shared" si="54"/>
        <v>0.20799999999999999</v>
      </c>
      <c r="T860" s="600">
        <f t="shared" si="55"/>
        <v>0.9840000000000001</v>
      </c>
      <c r="U860" s="601"/>
    </row>
    <row r="861" spans="1:21" ht="12.75" x14ac:dyDescent="0.2">
      <c r="A861" s="591" t="s">
        <v>72</v>
      </c>
      <c r="B861" s="591" t="s">
        <v>754</v>
      </c>
      <c r="C861" s="592" t="s">
        <v>588</v>
      </c>
      <c r="D861" s="592" t="s">
        <v>297</v>
      </c>
      <c r="E861" s="592" t="s">
        <v>148</v>
      </c>
      <c r="F861" s="592" t="s">
        <v>476</v>
      </c>
      <c r="G861" s="591" t="s">
        <v>2037</v>
      </c>
      <c r="H861" s="591" t="s">
        <v>488</v>
      </c>
      <c r="I861" s="592" t="s">
        <v>332</v>
      </c>
      <c r="J861" s="593" t="s">
        <v>381</v>
      </c>
      <c r="K861" s="594">
        <v>0.21428571428571427</v>
      </c>
      <c r="L861" s="592" t="s">
        <v>2051</v>
      </c>
      <c r="M861" s="595">
        <v>2021</v>
      </c>
      <c r="N861" s="596">
        <v>14</v>
      </c>
      <c r="O861" s="603">
        <v>0.21428571428571427</v>
      </c>
      <c r="P861" s="598">
        <f t="shared" si="52"/>
        <v>3</v>
      </c>
      <c r="Q861" s="596">
        <v>2</v>
      </c>
      <c r="R861" s="599">
        <f t="shared" si="53"/>
        <v>0.66666666666666663</v>
      </c>
      <c r="S861" s="599">
        <f t="shared" si="54"/>
        <v>0.14285714285714285</v>
      </c>
      <c r="T861" s="600">
        <f t="shared" si="55"/>
        <v>1</v>
      </c>
      <c r="U861" s="601"/>
    </row>
    <row r="862" spans="1:21" ht="12.75" x14ac:dyDescent="0.2">
      <c r="A862" s="591" t="s">
        <v>72</v>
      </c>
      <c r="B862" s="591" t="s">
        <v>754</v>
      </c>
      <c r="C862" s="592" t="s">
        <v>588</v>
      </c>
      <c r="D862" s="592" t="s">
        <v>297</v>
      </c>
      <c r="E862" s="592" t="s">
        <v>148</v>
      </c>
      <c r="F862" s="592" t="s">
        <v>476</v>
      </c>
      <c r="G862" s="591" t="s">
        <v>2038</v>
      </c>
      <c r="H862" s="591" t="s">
        <v>488</v>
      </c>
      <c r="I862" s="592" t="s">
        <v>332</v>
      </c>
      <c r="J862" s="593" t="s">
        <v>381</v>
      </c>
      <c r="K862" s="594">
        <v>9.6774193548387094E-2</v>
      </c>
      <c r="L862" s="592" t="s">
        <v>2051</v>
      </c>
      <c r="M862" s="595">
        <v>2021</v>
      </c>
      <c r="N862" s="596">
        <v>33</v>
      </c>
      <c r="O862" s="603">
        <v>0.12121212121212122</v>
      </c>
      <c r="P862" s="598">
        <f t="shared" si="52"/>
        <v>4</v>
      </c>
      <c r="Q862" s="596">
        <v>4</v>
      </c>
      <c r="R862" s="599">
        <f t="shared" si="53"/>
        <v>1</v>
      </c>
      <c r="S862" s="599">
        <f t="shared" si="54"/>
        <v>0.12121212121212122</v>
      </c>
      <c r="T862" s="600">
        <f t="shared" si="55"/>
        <v>1.2525252525252526</v>
      </c>
      <c r="U862" s="601"/>
    </row>
    <row r="863" spans="1:21" ht="12.75" x14ac:dyDescent="0.2">
      <c r="A863" s="591" t="s">
        <v>72</v>
      </c>
      <c r="B863" s="591" t="s">
        <v>754</v>
      </c>
      <c r="C863" s="592" t="s">
        <v>588</v>
      </c>
      <c r="D863" s="592" t="s">
        <v>297</v>
      </c>
      <c r="E863" s="592" t="s">
        <v>148</v>
      </c>
      <c r="F863" s="592" t="s">
        <v>476</v>
      </c>
      <c r="G863" s="591" t="s">
        <v>2018</v>
      </c>
      <c r="H863" s="591" t="s">
        <v>488</v>
      </c>
      <c r="I863" s="592" t="s">
        <v>332</v>
      </c>
      <c r="J863" s="593" t="s">
        <v>381</v>
      </c>
      <c r="K863" s="594">
        <v>6.25E-2</v>
      </c>
      <c r="L863" s="592" t="s">
        <v>2051</v>
      </c>
      <c r="M863" s="595">
        <v>2021</v>
      </c>
      <c r="N863" s="596">
        <v>39</v>
      </c>
      <c r="O863" s="603">
        <v>7.6923076923076927E-2</v>
      </c>
      <c r="P863" s="598">
        <f t="shared" si="52"/>
        <v>3</v>
      </c>
      <c r="Q863" s="596">
        <v>2</v>
      </c>
      <c r="R863" s="599">
        <f t="shared" si="53"/>
        <v>0.66666666666666663</v>
      </c>
      <c r="S863" s="599">
        <f t="shared" si="54"/>
        <v>5.128205128205128E-2</v>
      </c>
      <c r="T863" s="600">
        <f t="shared" si="55"/>
        <v>1.2307692307692308</v>
      </c>
      <c r="U863" s="601"/>
    </row>
    <row r="864" spans="1:21" ht="12.75" x14ac:dyDescent="0.2">
      <c r="A864" s="591" t="s">
        <v>72</v>
      </c>
      <c r="B864" s="591" t="s">
        <v>754</v>
      </c>
      <c r="C864" s="592" t="s">
        <v>588</v>
      </c>
      <c r="D864" s="592" t="s">
        <v>297</v>
      </c>
      <c r="E864" s="592" t="s">
        <v>148</v>
      </c>
      <c r="F864" s="592" t="s">
        <v>476</v>
      </c>
      <c r="G864" s="591" t="s">
        <v>2039</v>
      </c>
      <c r="H864" s="591" t="s">
        <v>488</v>
      </c>
      <c r="I864" s="592" t="s">
        <v>332</v>
      </c>
      <c r="J864" s="593" t="s">
        <v>381</v>
      </c>
      <c r="K864" s="594">
        <v>5.0847457627118647E-2</v>
      </c>
      <c r="L864" s="592" t="s">
        <v>2051</v>
      </c>
      <c r="M864" s="595">
        <v>2021</v>
      </c>
      <c r="N864" s="596">
        <v>53</v>
      </c>
      <c r="O864" s="603">
        <v>0.11320754716981134</v>
      </c>
      <c r="P864" s="598">
        <f t="shared" si="52"/>
        <v>6</v>
      </c>
      <c r="Q864" s="596">
        <v>4</v>
      </c>
      <c r="R864" s="599">
        <f t="shared" si="53"/>
        <v>0.66666666666666663</v>
      </c>
      <c r="S864" s="599">
        <f t="shared" si="54"/>
        <v>7.5471698113207544E-2</v>
      </c>
      <c r="T864" s="600">
        <f t="shared" si="55"/>
        <v>2.226415094339623</v>
      </c>
      <c r="U864" s="601"/>
    </row>
    <row r="865" spans="1:21" ht="12.75" x14ac:dyDescent="0.2">
      <c r="A865" s="591" t="s">
        <v>72</v>
      </c>
      <c r="B865" s="591" t="s">
        <v>754</v>
      </c>
      <c r="C865" s="592" t="s">
        <v>588</v>
      </c>
      <c r="D865" s="592" t="s">
        <v>297</v>
      </c>
      <c r="E865" s="592" t="s">
        <v>148</v>
      </c>
      <c r="F865" s="592" t="s">
        <v>476</v>
      </c>
      <c r="G865" s="591" t="s">
        <v>2021</v>
      </c>
      <c r="H865" s="591" t="s">
        <v>488</v>
      </c>
      <c r="I865" s="592" t="s">
        <v>332</v>
      </c>
      <c r="J865" s="593" t="s">
        <v>381</v>
      </c>
      <c r="K865" s="594">
        <v>0.13235294117647059</v>
      </c>
      <c r="L865" s="592" t="s">
        <v>2051</v>
      </c>
      <c r="M865" s="595">
        <v>2021</v>
      </c>
      <c r="N865" s="596">
        <v>70</v>
      </c>
      <c r="O865" s="603">
        <v>0.12857142857142856</v>
      </c>
      <c r="P865" s="598">
        <f t="shared" si="52"/>
        <v>9</v>
      </c>
      <c r="Q865" s="596">
        <v>6</v>
      </c>
      <c r="R865" s="599">
        <f t="shared" si="53"/>
        <v>0.66666666666666663</v>
      </c>
      <c r="S865" s="599">
        <f t="shared" si="54"/>
        <v>8.5714285714285715E-2</v>
      </c>
      <c r="T865" s="600">
        <f t="shared" si="55"/>
        <v>0.97142857142857131</v>
      </c>
      <c r="U865" s="601"/>
    </row>
    <row r="866" spans="1:21" ht="12.75" x14ac:dyDescent="0.2">
      <c r="A866" s="591" t="s">
        <v>72</v>
      </c>
      <c r="B866" s="591" t="s">
        <v>754</v>
      </c>
      <c r="C866" s="592" t="s">
        <v>588</v>
      </c>
      <c r="D866" s="592" t="s">
        <v>297</v>
      </c>
      <c r="E866" s="592" t="s">
        <v>148</v>
      </c>
      <c r="F866" s="592" t="s">
        <v>476</v>
      </c>
      <c r="G866" s="591" t="s">
        <v>2040</v>
      </c>
      <c r="H866" s="591" t="s">
        <v>488</v>
      </c>
      <c r="I866" s="592" t="s">
        <v>332</v>
      </c>
      <c r="J866" s="593" t="s">
        <v>381</v>
      </c>
      <c r="K866" s="594">
        <v>0.17721518987341772</v>
      </c>
      <c r="L866" s="592" t="s">
        <v>2051</v>
      </c>
      <c r="M866" s="595">
        <v>2021</v>
      </c>
      <c r="N866" s="596">
        <v>77</v>
      </c>
      <c r="O866" s="603">
        <v>0.16883116883116883</v>
      </c>
      <c r="P866" s="598">
        <f t="shared" si="52"/>
        <v>13</v>
      </c>
      <c r="Q866" s="596">
        <v>8</v>
      </c>
      <c r="R866" s="599">
        <f t="shared" si="53"/>
        <v>0.61538461538461542</v>
      </c>
      <c r="S866" s="599">
        <f t="shared" si="54"/>
        <v>0.1038961038961039</v>
      </c>
      <c r="T866" s="600">
        <f t="shared" si="55"/>
        <v>0.95269016697588127</v>
      </c>
      <c r="U866" s="601"/>
    </row>
    <row r="867" spans="1:21" ht="12.75" x14ac:dyDescent="0.2">
      <c r="A867" s="591" t="s">
        <v>72</v>
      </c>
      <c r="B867" s="591" t="s">
        <v>754</v>
      </c>
      <c r="C867" s="592" t="s">
        <v>588</v>
      </c>
      <c r="D867" s="592" t="s">
        <v>297</v>
      </c>
      <c r="E867" s="592" t="s">
        <v>148</v>
      </c>
      <c r="F867" s="592" t="s">
        <v>476</v>
      </c>
      <c r="G867" s="591" t="s">
        <v>2023</v>
      </c>
      <c r="H867" s="591" t="s">
        <v>488</v>
      </c>
      <c r="I867" s="592" t="s">
        <v>332</v>
      </c>
      <c r="J867" s="593" t="s">
        <v>381</v>
      </c>
      <c r="K867" s="594">
        <v>0.70833333333333337</v>
      </c>
      <c r="L867" s="592" t="s">
        <v>2051</v>
      </c>
      <c r="M867" s="595">
        <v>2021</v>
      </c>
      <c r="N867" s="596">
        <v>24</v>
      </c>
      <c r="O867" s="603">
        <v>0.54166666666666663</v>
      </c>
      <c r="P867" s="598">
        <f t="shared" si="52"/>
        <v>13</v>
      </c>
      <c r="Q867" s="596">
        <v>11</v>
      </c>
      <c r="R867" s="599">
        <f t="shared" si="53"/>
        <v>0.84615384615384615</v>
      </c>
      <c r="S867" s="599">
        <f t="shared" si="54"/>
        <v>0.45833333333333331</v>
      </c>
      <c r="T867" s="600">
        <f t="shared" si="55"/>
        <v>0.76470588235294112</v>
      </c>
      <c r="U867" s="601"/>
    </row>
    <row r="868" spans="1:21" ht="12.75" x14ac:dyDescent="0.2">
      <c r="A868" s="591" t="s">
        <v>72</v>
      </c>
      <c r="B868" s="591" t="s">
        <v>754</v>
      </c>
      <c r="C868" s="592" t="s">
        <v>588</v>
      </c>
      <c r="D868" s="592" t="s">
        <v>297</v>
      </c>
      <c r="E868" s="592" t="s">
        <v>148</v>
      </c>
      <c r="F868" s="592" t="s">
        <v>476</v>
      </c>
      <c r="G868" s="591" t="s">
        <v>2041</v>
      </c>
      <c r="H868" s="591" t="s">
        <v>488</v>
      </c>
      <c r="I868" s="592" t="s">
        <v>332</v>
      </c>
      <c r="J868" s="593" t="s">
        <v>381</v>
      </c>
      <c r="K868" s="594">
        <v>0.17647058823529413</v>
      </c>
      <c r="L868" s="592" t="s">
        <v>2051</v>
      </c>
      <c r="M868" s="595">
        <v>2021</v>
      </c>
      <c r="N868" s="596">
        <v>17</v>
      </c>
      <c r="O868" s="603">
        <v>0.17647058823529413</v>
      </c>
      <c r="P868" s="598">
        <f t="shared" si="52"/>
        <v>3</v>
      </c>
      <c r="Q868" s="596">
        <v>2</v>
      </c>
      <c r="R868" s="599">
        <f t="shared" si="53"/>
        <v>0.66666666666666663</v>
      </c>
      <c r="S868" s="599">
        <f t="shared" si="54"/>
        <v>0.11764705882352941</v>
      </c>
      <c r="T868" s="600">
        <f t="shared" si="55"/>
        <v>1</v>
      </c>
      <c r="U868" s="601"/>
    </row>
    <row r="869" spans="1:21" ht="12.75" x14ac:dyDescent="0.2">
      <c r="A869" s="591" t="s">
        <v>72</v>
      </c>
      <c r="B869" s="591" t="s">
        <v>754</v>
      </c>
      <c r="C869" s="592" t="s">
        <v>588</v>
      </c>
      <c r="D869" s="592" t="s">
        <v>297</v>
      </c>
      <c r="E869" s="592" t="s">
        <v>148</v>
      </c>
      <c r="F869" s="592" t="s">
        <v>476</v>
      </c>
      <c r="G869" s="591" t="s">
        <v>2042</v>
      </c>
      <c r="H869" s="591" t="s">
        <v>488</v>
      </c>
      <c r="I869" s="592" t="s">
        <v>332</v>
      </c>
      <c r="J869" s="593" t="s">
        <v>381</v>
      </c>
      <c r="K869" s="594">
        <v>0.06</v>
      </c>
      <c r="L869" s="592" t="s">
        <v>2051</v>
      </c>
      <c r="M869" s="595">
        <v>2021</v>
      </c>
      <c r="N869" s="596">
        <v>94</v>
      </c>
      <c r="O869" s="603">
        <v>9.5744680851063843E-2</v>
      </c>
      <c r="P869" s="598">
        <f t="shared" si="52"/>
        <v>9</v>
      </c>
      <c r="Q869" s="596">
        <v>5</v>
      </c>
      <c r="R869" s="599">
        <f t="shared" si="53"/>
        <v>0.55555555555555558</v>
      </c>
      <c r="S869" s="599">
        <f t="shared" si="54"/>
        <v>5.3191489361702128E-2</v>
      </c>
      <c r="T869" s="600">
        <f t="shared" si="55"/>
        <v>1.595744680851064</v>
      </c>
      <c r="U869" s="601"/>
    </row>
    <row r="870" spans="1:21" ht="12.75" x14ac:dyDescent="0.2">
      <c r="A870" s="591" t="s">
        <v>72</v>
      </c>
      <c r="B870" s="591" t="s">
        <v>754</v>
      </c>
      <c r="C870" s="592" t="s">
        <v>588</v>
      </c>
      <c r="D870" s="592" t="s">
        <v>297</v>
      </c>
      <c r="E870" s="592" t="s">
        <v>148</v>
      </c>
      <c r="F870" s="592" t="s">
        <v>476</v>
      </c>
      <c r="G870" s="591" t="s">
        <v>2026</v>
      </c>
      <c r="H870" s="591" t="s">
        <v>488</v>
      </c>
      <c r="I870" s="592" t="s">
        <v>332</v>
      </c>
      <c r="J870" s="593" t="s">
        <v>381</v>
      </c>
      <c r="K870" s="594">
        <v>8.3333333333333329E-2</v>
      </c>
      <c r="L870" s="592" t="s">
        <v>2051</v>
      </c>
      <c r="M870" s="595">
        <v>2021</v>
      </c>
      <c r="N870" s="596">
        <v>43</v>
      </c>
      <c r="O870" s="603">
        <v>6.9767441860465115E-2</v>
      </c>
      <c r="P870" s="598">
        <f t="shared" si="52"/>
        <v>3</v>
      </c>
      <c r="Q870" s="596">
        <v>2</v>
      </c>
      <c r="R870" s="599">
        <f t="shared" si="53"/>
        <v>0.66666666666666663</v>
      </c>
      <c r="S870" s="599">
        <f t="shared" si="54"/>
        <v>4.6511627906976744E-2</v>
      </c>
      <c r="T870" s="600">
        <f t="shared" si="55"/>
        <v>0.83720930232558144</v>
      </c>
      <c r="U870" s="601"/>
    </row>
    <row r="871" spans="1:21" ht="12.75" x14ac:dyDescent="0.2">
      <c r="A871" s="591" t="s">
        <v>72</v>
      </c>
      <c r="B871" s="591" t="s">
        <v>754</v>
      </c>
      <c r="C871" s="592" t="s">
        <v>588</v>
      </c>
      <c r="D871" s="592" t="s">
        <v>297</v>
      </c>
      <c r="E871" s="592" t="s">
        <v>148</v>
      </c>
      <c r="F871" s="592" t="s">
        <v>476</v>
      </c>
      <c r="G871" s="591" t="s">
        <v>2043</v>
      </c>
      <c r="H871" s="591" t="s">
        <v>488</v>
      </c>
      <c r="I871" s="592" t="s">
        <v>332</v>
      </c>
      <c r="J871" s="593" t="s">
        <v>381</v>
      </c>
      <c r="K871" s="594">
        <v>4.9941927990708478E-2</v>
      </c>
      <c r="L871" s="592" t="s">
        <v>2051</v>
      </c>
      <c r="M871" s="595">
        <v>2021</v>
      </c>
      <c r="N871" s="596">
        <v>858</v>
      </c>
      <c r="O871" s="603">
        <v>9.5571095571095568E-2</v>
      </c>
      <c r="P871" s="598">
        <f t="shared" si="52"/>
        <v>82</v>
      </c>
      <c r="Q871" s="596">
        <v>58</v>
      </c>
      <c r="R871" s="599">
        <f t="shared" si="53"/>
        <v>0.70731707317073167</v>
      </c>
      <c r="S871" s="599">
        <f t="shared" si="54"/>
        <v>6.75990675990676E-2</v>
      </c>
      <c r="T871" s="600">
        <f t="shared" si="55"/>
        <v>1.9136444950398439</v>
      </c>
      <c r="U871" s="606"/>
    </row>
    <row r="872" spans="1:21" ht="12.75" x14ac:dyDescent="0.2">
      <c r="A872" s="591" t="s">
        <v>72</v>
      </c>
      <c r="B872" s="591" t="s">
        <v>754</v>
      </c>
      <c r="C872" s="592" t="s">
        <v>588</v>
      </c>
      <c r="D872" s="592" t="s">
        <v>297</v>
      </c>
      <c r="E872" s="592" t="s">
        <v>148</v>
      </c>
      <c r="F872" s="592" t="s">
        <v>476</v>
      </c>
      <c r="G872" s="591" t="s">
        <v>2009</v>
      </c>
      <c r="H872" s="591" t="s">
        <v>488</v>
      </c>
      <c r="I872" s="592" t="s">
        <v>332</v>
      </c>
      <c r="J872" s="593" t="s">
        <v>381</v>
      </c>
      <c r="K872" s="594">
        <v>0.2</v>
      </c>
      <c r="L872" s="592" t="s">
        <v>2051</v>
      </c>
      <c r="M872" s="595">
        <v>2021</v>
      </c>
      <c r="N872" s="596">
        <v>19</v>
      </c>
      <c r="O872" s="603">
        <v>0.21052631578947367</v>
      </c>
      <c r="P872" s="598">
        <f t="shared" si="52"/>
        <v>4</v>
      </c>
      <c r="Q872" s="596">
        <v>3</v>
      </c>
      <c r="R872" s="599">
        <f t="shared" si="53"/>
        <v>0.75</v>
      </c>
      <c r="S872" s="599">
        <f t="shared" si="54"/>
        <v>0.15789473684210525</v>
      </c>
      <c r="T872" s="600">
        <f t="shared" si="55"/>
        <v>1.0526315789473684</v>
      </c>
      <c r="U872" s="601"/>
    </row>
    <row r="873" spans="1:21" ht="12.75" x14ac:dyDescent="0.2">
      <c r="A873" s="591" t="s">
        <v>72</v>
      </c>
      <c r="B873" s="591" t="s">
        <v>754</v>
      </c>
      <c r="C873" s="592" t="s">
        <v>588</v>
      </c>
      <c r="D873" s="592" t="s">
        <v>297</v>
      </c>
      <c r="E873" s="592" t="s">
        <v>148</v>
      </c>
      <c r="F873" s="592" t="s">
        <v>476</v>
      </c>
      <c r="G873" s="591" t="s">
        <v>2044</v>
      </c>
      <c r="H873" s="591" t="s">
        <v>488</v>
      </c>
      <c r="I873" s="592" t="s">
        <v>332</v>
      </c>
      <c r="J873" s="593" t="s">
        <v>381</v>
      </c>
      <c r="K873" s="594">
        <v>6.1224489795918366E-2</v>
      </c>
      <c r="L873" s="592" t="s">
        <v>2051</v>
      </c>
      <c r="M873" s="595">
        <v>2021</v>
      </c>
      <c r="N873" s="596">
        <v>29</v>
      </c>
      <c r="O873" s="603">
        <v>0.24137931034482757</v>
      </c>
      <c r="P873" s="598">
        <f t="shared" si="52"/>
        <v>7</v>
      </c>
      <c r="Q873" s="596">
        <v>6</v>
      </c>
      <c r="R873" s="599">
        <f t="shared" si="53"/>
        <v>0.8571428571428571</v>
      </c>
      <c r="S873" s="599">
        <f t="shared" si="54"/>
        <v>0.20689655172413793</v>
      </c>
      <c r="T873" s="600">
        <f t="shared" si="55"/>
        <v>3.9425287356321839</v>
      </c>
      <c r="U873" s="601"/>
    </row>
    <row r="874" spans="1:21" ht="12.75" x14ac:dyDescent="0.2">
      <c r="A874" s="591" t="s">
        <v>72</v>
      </c>
      <c r="B874" s="591" t="s">
        <v>754</v>
      </c>
      <c r="C874" s="592" t="s">
        <v>588</v>
      </c>
      <c r="D874" s="592" t="s">
        <v>297</v>
      </c>
      <c r="E874" s="592" t="s">
        <v>148</v>
      </c>
      <c r="F874" s="592" t="s">
        <v>476</v>
      </c>
      <c r="G874" s="591" t="s">
        <v>2009</v>
      </c>
      <c r="H874" s="591" t="s">
        <v>488</v>
      </c>
      <c r="I874" s="592" t="s">
        <v>332</v>
      </c>
      <c r="J874" s="593" t="s">
        <v>381</v>
      </c>
      <c r="K874" s="594">
        <v>0.23333333333333334</v>
      </c>
      <c r="L874" s="592" t="s">
        <v>2266</v>
      </c>
      <c r="M874" s="595">
        <v>2021</v>
      </c>
      <c r="N874" s="596">
        <v>18</v>
      </c>
      <c r="O874" s="603">
        <v>0.27777777777777779</v>
      </c>
      <c r="P874" s="598">
        <f t="shared" si="52"/>
        <v>5</v>
      </c>
      <c r="Q874" s="596">
        <v>4</v>
      </c>
      <c r="R874" s="599">
        <f t="shared" si="53"/>
        <v>0.8</v>
      </c>
      <c r="S874" s="599">
        <f t="shared" si="54"/>
        <v>0.22222222222222221</v>
      </c>
      <c r="T874" s="600">
        <f t="shared" si="55"/>
        <v>1.1904761904761905</v>
      </c>
      <c r="U874" s="606"/>
    </row>
    <row r="875" spans="1:21" ht="12.75" x14ac:dyDescent="0.2">
      <c r="A875" s="591" t="s">
        <v>72</v>
      </c>
      <c r="B875" s="591" t="s">
        <v>754</v>
      </c>
      <c r="C875" s="592" t="s">
        <v>588</v>
      </c>
      <c r="D875" s="592" t="s">
        <v>297</v>
      </c>
      <c r="E875" s="592" t="s">
        <v>148</v>
      </c>
      <c r="F875" s="592" t="s">
        <v>476</v>
      </c>
      <c r="G875" s="591" t="s">
        <v>2057</v>
      </c>
      <c r="H875" s="591" t="s">
        <v>488</v>
      </c>
      <c r="I875" s="592" t="s">
        <v>332</v>
      </c>
      <c r="J875" s="593" t="s">
        <v>381</v>
      </c>
      <c r="K875" s="594">
        <v>0.3</v>
      </c>
      <c r="L875" s="592" t="s">
        <v>2266</v>
      </c>
      <c r="M875" s="595">
        <v>2021</v>
      </c>
      <c r="N875" s="596">
        <v>40</v>
      </c>
      <c r="O875" s="603">
        <v>0.1</v>
      </c>
      <c r="P875" s="598">
        <f t="shared" si="52"/>
        <v>4</v>
      </c>
      <c r="Q875" s="596">
        <v>3</v>
      </c>
      <c r="R875" s="599">
        <f t="shared" si="53"/>
        <v>0.75</v>
      </c>
      <c r="S875" s="599">
        <f t="shared" si="54"/>
        <v>7.4999999999999997E-2</v>
      </c>
      <c r="T875" s="600">
        <f t="shared" si="55"/>
        <v>0.33333333333333337</v>
      </c>
      <c r="U875" s="601"/>
    </row>
    <row r="876" spans="1:21" ht="12.75" x14ac:dyDescent="0.2">
      <c r="A876" s="591" t="s">
        <v>72</v>
      </c>
      <c r="B876" s="591" t="s">
        <v>754</v>
      </c>
      <c r="C876" s="592" t="s">
        <v>588</v>
      </c>
      <c r="D876" s="592" t="s">
        <v>297</v>
      </c>
      <c r="E876" s="592" t="s">
        <v>148</v>
      </c>
      <c r="F876" s="592" t="s">
        <v>476</v>
      </c>
      <c r="G876" s="591" t="s">
        <v>2045</v>
      </c>
      <c r="H876" s="591" t="s">
        <v>488</v>
      </c>
      <c r="I876" s="592" t="s">
        <v>332</v>
      </c>
      <c r="J876" s="593" t="s">
        <v>381</v>
      </c>
      <c r="K876" s="594">
        <v>0.72222222222222221</v>
      </c>
      <c r="L876" s="592" t="s">
        <v>2051</v>
      </c>
      <c r="M876" s="595">
        <v>2021</v>
      </c>
      <c r="N876" s="596">
        <v>18</v>
      </c>
      <c r="O876" s="603">
        <v>0.66666666666666652</v>
      </c>
      <c r="P876" s="598">
        <f t="shared" si="52"/>
        <v>12</v>
      </c>
      <c r="Q876" s="596">
        <v>9</v>
      </c>
      <c r="R876" s="599">
        <f t="shared" si="53"/>
        <v>0.75</v>
      </c>
      <c r="S876" s="599">
        <f t="shared" si="54"/>
        <v>0.5</v>
      </c>
      <c r="T876" s="600">
        <f t="shared" si="55"/>
        <v>0.92307692307692291</v>
      </c>
      <c r="U876" s="601"/>
    </row>
    <row r="877" spans="1:21" ht="12.75" x14ac:dyDescent="0.2">
      <c r="A877" s="591" t="s">
        <v>72</v>
      </c>
      <c r="B877" s="591" t="s">
        <v>754</v>
      </c>
      <c r="C877" s="592" t="s">
        <v>588</v>
      </c>
      <c r="D877" s="592" t="s">
        <v>297</v>
      </c>
      <c r="E877" s="592" t="s">
        <v>148</v>
      </c>
      <c r="F877" s="592" t="s">
        <v>476</v>
      </c>
      <c r="G877" s="591" t="s">
        <v>2046</v>
      </c>
      <c r="H877" s="591" t="s">
        <v>488</v>
      </c>
      <c r="I877" s="592" t="s">
        <v>332</v>
      </c>
      <c r="J877" s="593" t="s">
        <v>381</v>
      </c>
      <c r="K877" s="594">
        <v>0.2</v>
      </c>
      <c r="L877" s="592" t="s">
        <v>2051</v>
      </c>
      <c r="M877" s="595">
        <v>2021</v>
      </c>
      <c r="N877" s="596">
        <v>13</v>
      </c>
      <c r="O877" s="603">
        <v>0.23076923076923075</v>
      </c>
      <c r="P877" s="598">
        <f t="shared" si="52"/>
        <v>3</v>
      </c>
      <c r="Q877" s="596">
        <v>2</v>
      </c>
      <c r="R877" s="599">
        <f t="shared" si="53"/>
        <v>0.66666666666666663</v>
      </c>
      <c r="S877" s="599">
        <f t="shared" si="54"/>
        <v>0.15384615384615385</v>
      </c>
      <c r="T877" s="600">
        <f t="shared" si="55"/>
        <v>1.1538461538461537</v>
      </c>
      <c r="U877" s="601"/>
    </row>
    <row r="878" spans="1:21" ht="12.75" x14ac:dyDescent="0.2">
      <c r="A878" s="591" t="s">
        <v>72</v>
      </c>
      <c r="B878" s="591" t="s">
        <v>754</v>
      </c>
      <c r="C878" s="592" t="s">
        <v>583</v>
      </c>
      <c r="D878" s="592" t="s">
        <v>297</v>
      </c>
      <c r="E878" s="592" t="s">
        <v>148</v>
      </c>
      <c r="F878" s="592" t="s">
        <v>476</v>
      </c>
      <c r="G878" s="591" t="s">
        <v>2012</v>
      </c>
      <c r="H878" s="591" t="s">
        <v>488</v>
      </c>
      <c r="I878" s="592" t="s">
        <v>332</v>
      </c>
      <c r="J878" s="593" t="s">
        <v>381</v>
      </c>
      <c r="K878" s="594">
        <v>0.7142857142857143</v>
      </c>
      <c r="L878" s="592" t="s">
        <v>2051</v>
      </c>
      <c r="M878" s="595">
        <v>2021</v>
      </c>
      <c r="N878" s="596">
        <v>34</v>
      </c>
      <c r="O878" s="603">
        <v>0.55882352941176472</v>
      </c>
      <c r="P878" s="598">
        <f t="shared" si="52"/>
        <v>19</v>
      </c>
      <c r="Q878" s="596">
        <v>14</v>
      </c>
      <c r="R878" s="599">
        <f t="shared" si="53"/>
        <v>0.73684210526315785</v>
      </c>
      <c r="S878" s="599">
        <f t="shared" si="54"/>
        <v>0.41176470588235292</v>
      </c>
      <c r="T878" s="600">
        <f t="shared" si="55"/>
        <v>0.78235294117647058</v>
      </c>
      <c r="U878" s="601" t="s">
        <v>3030</v>
      </c>
    </row>
    <row r="879" spans="1:21" ht="12.75" x14ac:dyDescent="0.2">
      <c r="A879" s="591" t="s">
        <v>72</v>
      </c>
      <c r="B879" s="591" t="s">
        <v>754</v>
      </c>
      <c r="C879" s="592" t="s">
        <v>583</v>
      </c>
      <c r="D879" s="592" t="s">
        <v>297</v>
      </c>
      <c r="E879" s="592" t="s">
        <v>148</v>
      </c>
      <c r="F879" s="592" t="s">
        <v>476</v>
      </c>
      <c r="G879" s="591" t="s">
        <v>2013</v>
      </c>
      <c r="H879" s="591" t="s">
        <v>488</v>
      </c>
      <c r="I879" s="592" t="s">
        <v>332</v>
      </c>
      <c r="J879" s="593" t="s">
        <v>381</v>
      </c>
      <c r="K879" s="594">
        <v>0.70967741935483875</v>
      </c>
      <c r="L879" s="592" t="s">
        <v>2051</v>
      </c>
      <c r="M879" s="595">
        <v>2021</v>
      </c>
      <c r="N879" s="596">
        <v>31</v>
      </c>
      <c r="O879" s="603">
        <v>0.5161290322580645</v>
      </c>
      <c r="P879" s="598">
        <f t="shared" si="52"/>
        <v>16</v>
      </c>
      <c r="Q879" s="596">
        <v>12</v>
      </c>
      <c r="R879" s="599">
        <f t="shared" si="53"/>
        <v>0.75</v>
      </c>
      <c r="S879" s="599">
        <f t="shared" si="54"/>
        <v>0.38709677419354838</v>
      </c>
      <c r="T879" s="600">
        <f t="shared" si="55"/>
        <v>0.72727272727272718</v>
      </c>
      <c r="U879" s="601" t="s">
        <v>3030</v>
      </c>
    </row>
    <row r="880" spans="1:21" ht="12.75" x14ac:dyDescent="0.2">
      <c r="A880" s="591" t="s">
        <v>72</v>
      </c>
      <c r="B880" s="591" t="s">
        <v>754</v>
      </c>
      <c r="C880" s="592" t="s">
        <v>583</v>
      </c>
      <c r="D880" s="592" t="s">
        <v>297</v>
      </c>
      <c r="E880" s="592" t="s">
        <v>148</v>
      </c>
      <c r="F880" s="592" t="s">
        <v>476</v>
      </c>
      <c r="G880" s="591" t="s">
        <v>2049</v>
      </c>
      <c r="H880" s="591" t="s">
        <v>488</v>
      </c>
      <c r="I880" s="592" t="s">
        <v>332</v>
      </c>
      <c r="J880" s="593" t="s">
        <v>381</v>
      </c>
      <c r="K880" s="594">
        <v>0.70370370370370372</v>
      </c>
      <c r="L880" s="592" t="s">
        <v>2051</v>
      </c>
      <c r="M880" s="595">
        <v>2021</v>
      </c>
      <c r="N880" s="596">
        <v>28</v>
      </c>
      <c r="O880" s="603">
        <v>0.5357142857142857</v>
      </c>
      <c r="P880" s="598">
        <f t="shared" si="52"/>
        <v>15</v>
      </c>
      <c r="Q880" s="596">
        <v>10</v>
      </c>
      <c r="R880" s="599">
        <f t="shared" si="53"/>
        <v>0.66666666666666663</v>
      </c>
      <c r="S880" s="599">
        <f t="shared" si="54"/>
        <v>0.35714285714285715</v>
      </c>
      <c r="T880" s="600">
        <f t="shared" si="55"/>
        <v>0.76127819548872178</v>
      </c>
      <c r="U880" s="601" t="s">
        <v>3030</v>
      </c>
    </row>
    <row r="881" spans="1:21" ht="12.75" x14ac:dyDescent="0.2">
      <c r="A881" s="591" t="s">
        <v>72</v>
      </c>
      <c r="B881" s="591" t="s">
        <v>754</v>
      </c>
      <c r="C881" s="592" t="s">
        <v>583</v>
      </c>
      <c r="D881" s="592" t="s">
        <v>297</v>
      </c>
      <c r="E881" s="592" t="s">
        <v>148</v>
      </c>
      <c r="F881" s="592" t="s">
        <v>476</v>
      </c>
      <c r="G881" s="591" t="s">
        <v>2007</v>
      </c>
      <c r="H881" s="591" t="s">
        <v>488</v>
      </c>
      <c r="I881" s="592" t="s">
        <v>332</v>
      </c>
      <c r="J881" s="593" t="s">
        <v>381</v>
      </c>
      <c r="K881" s="594">
        <v>0.75</v>
      </c>
      <c r="L881" s="592" t="s">
        <v>2051</v>
      </c>
      <c r="M881" s="595">
        <v>2021</v>
      </c>
      <c r="N881" s="596">
        <v>64</v>
      </c>
      <c r="O881" s="603">
        <v>0.609375</v>
      </c>
      <c r="P881" s="598">
        <f t="shared" si="52"/>
        <v>39</v>
      </c>
      <c r="Q881" s="596">
        <v>35</v>
      </c>
      <c r="R881" s="599">
        <f t="shared" si="53"/>
        <v>0.89743589743589747</v>
      </c>
      <c r="S881" s="599">
        <f t="shared" si="54"/>
        <v>0.546875</v>
      </c>
      <c r="T881" s="600">
        <f t="shared" si="55"/>
        <v>0.8125</v>
      </c>
      <c r="U881" s="601" t="s">
        <v>3031</v>
      </c>
    </row>
    <row r="882" spans="1:21" ht="12.75" x14ac:dyDescent="0.2">
      <c r="A882" s="591" t="s">
        <v>72</v>
      </c>
      <c r="B882" s="591" t="s">
        <v>754</v>
      </c>
      <c r="C882" s="592" t="s">
        <v>583</v>
      </c>
      <c r="D882" s="592" t="s">
        <v>297</v>
      </c>
      <c r="E882" s="592" t="s">
        <v>148</v>
      </c>
      <c r="F882" s="592" t="s">
        <v>476</v>
      </c>
      <c r="G882" s="591" t="s">
        <v>2028</v>
      </c>
      <c r="H882" s="591" t="s">
        <v>488</v>
      </c>
      <c r="I882" s="592" t="s">
        <v>332</v>
      </c>
      <c r="J882" s="593" t="s">
        <v>381</v>
      </c>
      <c r="K882" s="594">
        <v>0.703125</v>
      </c>
      <c r="L882" s="592" t="s">
        <v>2266</v>
      </c>
      <c r="M882" s="595">
        <v>2021</v>
      </c>
      <c r="N882" s="596">
        <v>11</v>
      </c>
      <c r="O882" s="603">
        <v>0.54545454545454541</v>
      </c>
      <c r="P882" s="598">
        <f t="shared" si="52"/>
        <v>6</v>
      </c>
      <c r="Q882" s="596">
        <v>6</v>
      </c>
      <c r="R882" s="599">
        <f t="shared" si="53"/>
        <v>1</v>
      </c>
      <c r="S882" s="599">
        <f t="shared" si="54"/>
        <v>0.54545454545454541</v>
      </c>
      <c r="T882" s="600">
        <f t="shared" si="55"/>
        <v>0.77575757575757565</v>
      </c>
      <c r="U882" s="601" t="s">
        <v>3030</v>
      </c>
    </row>
    <row r="883" spans="1:21" ht="12.75" x14ac:dyDescent="0.2">
      <c r="A883" s="591" t="s">
        <v>72</v>
      </c>
      <c r="B883" s="591" t="s">
        <v>754</v>
      </c>
      <c r="C883" s="592" t="s">
        <v>583</v>
      </c>
      <c r="D883" s="592" t="s">
        <v>297</v>
      </c>
      <c r="E883" s="592" t="s">
        <v>148</v>
      </c>
      <c r="F883" s="592" t="s">
        <v>476</v>
      </c>
      <c r="G883" s="591" t="s">
        <v>2058</v>
      </c>
      <c r="H883" s="591" t="s">
        <v>488</v>
      </c>
      <c r="I883" s="592" t="s">
        <v>332</v>
      </c>
      <c r="J883" s="593" t="s">
        <v>381</v>
      </c>
      <c r="K883" s="594">
        <v>0.70370370370370372</v>
      </c>
      <c r="L883" s="592" t="s">
        <v>2266</v>
      </c>
      <c r="M883" s="595">
        <v>2021</v>
      </c>
      <c r="N883" s="596">
        <v>27</v>
      </c>
      <c r="O883" s="603">
        <v>0.51851851851851849</v>
      </c>
      <c r="P883" s="598">
        <f t="shared" si="52"/>
        <v>14</v>
      </c>
      <c r="Q883" s="596">
        <v>13</v>
      </c>
      <c r="R883" s="599">
        <f t="shared" si="53"/>
        <v>0.9285714285714286</v>
      </c>
      <c r="S883" s="599">
        <f t="shared" si="54"/>
        <v>0.48148148148148145</v>
      </c>
      <c r="T883" s="600">
        <f t="shared" si="55"/>
        <v>0.73684210526315785</v>
      </c>
      <c r="U883" s="601" t="s">
        <v>3031</v>
      </c>
    </row>
    <row r="884" spans="1:21" ht="12.75" x14ac:dyDescent="0.2">
      <c r="A884" s="591" t="s">
        <v>72</v>
      </c>
      <c r="B884" s="591" t="s">
        <v>754</v>
      </c>
      <c r="C884" s="592" t="s">
        <v>587</v>
      </c>
      <c r="D884" s="592" t="s">
        <v>297</v>
      </c>
      <c r="E884" s="592" t="s">
        <v>148</v>
      </c>
      <c r="F884" s="592" t="s">
        <v>476</v>
      </c>
      <c r="G884" s="591" t="s">
        <v>2010</v>
      </c>
      <c r="H884" s="591" t="s">
        <v>489</v>
      </c>
      <c r="I884" s="592" t="s">
        <v>332</v>
      </c>
      <c r="J884" s="593" t="s">
        <v>381</v>
      </c>
      <c r="K884" s="594">
        <v>0.17647058823529413</v>
      </c>
      <c r="L884" s="592" t="s">
        <v>2051</v>
      </c>
      <c r="M884" s="595">
        <v>2021</v>
      </c>
      <c r="N884" s="596">
        <v>63</v>
      </c>
      <c r="O884" s="603">
        <v>0.17460317460317459</v>
      </c>
      <c r="P884" s="598">
        <f t="shared" si="52"/>
        <v>11</v>
      </c>
      <c r="Q884" s="596">
        <v>7</v>
      </c>
      <c r="R884" s="599">
        <f t="shared" si="53"/>
        <v>0.63636363636363635</v>
      </c>
      <c r="S884" s="599">
        <f t="shared" si="54"/>
        <v>0.1111111111111111</v>
      </c>
      <c r="T884" s="600">
        <f t="shared" si="55"/>
        <v>0.98941798941798931</v>
      </c>
      <c r="U884" s="601" t="s">
        <v>3030</v>
      </c>
    </row>
    <row r="885" spans="1:21" ht="12.75" x14ac:dyDescent="0.2">
      <c r="A885" s="591" t="s">
        <v>72</v>
      </c>
      <c r="B885" s="591" t="s">
        <v>754</v>
      </c>
      <c r="C885" s="592" t="s">
        <v>587</v>
      </c>
      <c r="D885" s="592" t="s">
        <v>297</v>
      </c>
      <c r="E885" s="592" t="s">
        <v>148</v>
      </c>
      <c r="F885" s="592" t="s">
        <v>476</v>
      </c>
      <c r="G885" s="591" t="s">
        <v>2011</v>
      </c>
      <c r="H885" s="591" t="s">
        <v>489</v>
      </c>
      <c r="I885" s="592" t="s">
        <v>332</v>
      </c>
      <c r="J885" s="593" t="s">
        <v>381</v>
      </c>
      <c r="K885" s="594">
        <v>0.2638888888888889</v>
      </c>
      <c r="L885" s="592" t="s">
        <v>2051</v>
      </c>
      <c r="M885" s="595">
        <v>2021</v>
      </c>
      <c r="N885" s="596">
        <v>72</v>
      </c>
      <c r="O885" s="603">
        <v>0.2638888888888889</v>
      </c>
      <c r="P885" s="598">
        <f t="shared" si="52"/>
        <v>19</v>
      </c>
      <c r="Q885" s="596">
        <v>19</v>
      </c>
      <c r="R885" s="599">
        <f t="shared" si="53"/>
        <v>1</v>
      </c>
      <c r="S885" s="599">
        <f t="shared" si="54"/>
        <v>0.2638888888888889</v>
      </c>
      <c r="T885" s="600">
        <f t="shared" si="55"/>
        <v>1</v>
      </c>
      <c r="U885" s="606" t="s">
        <v>2051</v>
      </c>
    </row>
    <row r="886" spans="1:21" ht="12.75" x14ac:dyDescent="0.2">
      <c r="A886" s="591" t="s">
        <v>72</v>
      </c>
      <c r="B886" s="591" t="s">
        <v>754</v>
      </c>
      <c r="C886" s="592" t="s">
        <v>587</v>
      </c>
      <c r="D886" s="592" t="s">
        <v>297</v>
      </c>
      <c r="E886" s="592" t="s">
        <v>148</v>
      </c>
      <c r="F886" s="592" t="s">
        <v>476</v>
      </c>
      <c r="G886" s="591" t="s">
        <v>2012</v>
      </c>
      <c r="H886" s="591" t="s">
        <v>489</v>
      </c>
      <c r="I886" s="592" t="s">
        <v>332</v>
      </c>
      <c r="J886" s="593" t="s">
        <v>381</v>
      </c>
      <c r="K886" s="594">
        <v>0.47872340425531917</v>
      </c>
      <c r="L886" s="592" t="s">
        <v>2051</v>
      </c>
      <c r="M886" s="595">
        <v>2021</v>
      </c>
      <c r="N886" s="596">
        <v>92</v>
      </c>
      <c r="O886" s="603">
        <v>0.41304347826086951</v>
      </c>
      <c r="P886" s="598">
        <f t="shared" si="52"/>
        <v>38</v>
      </c>
      <c r="Q886" s="596">
        <v>31</v>
      </c>
      <c r="R886" s="599">
        <f t="shared" si="53"/>
        <v>0.81578947368421051</v>
      </c>
      <c r="S886" s="599">
        <f t="shared" si="54"/>
        <v>0.33695652173913043</v>
      </c>
      <c r="T886" s="600">
        <f t="shared" si="55"/>
        <v>0.86280193236714964</v>
      </c>
      <c r="U886" s="601" t="s">
        <v>3030</v>
      </c>
    </row>
    <row r="887" spans="1:21" ht="12.75" x14ac:dyDescent="0.2">
      <c r="A887" s="591" t="s">
        <v>72</v>
      </c>
      <c r="B887" s="591" t="s">
        <v>754</v>
      </c>
      <c r="C887" s="592" t="s">
        <v>587</v>
      </c>
      <c r="D887" s="592" t="s">
        <v>297</v>
      </c>
      <c r="E887" s="592" t="s">
        <v>148</v>
      </c>
      <c r="F887" s="592" t="s">
        <v>476</v>
      </c>
      <c r="G887" s="591" t="s">
        <v>2013</v>
      </c>
      <c r="H887" s="591" t="s">
        <v>489</v>
      </c>
      <c r="I887" s="592" t="s">
        <v>332</v>
      </c>
      <c r="J887" s="593" t="s">
        <v>381</v>
      </c>
      <c r="K887" s="594">
        <v>0.7142857142857143</v>
      </c>
      <c r="L887" s="592" t="s">
        <v>2051</v>
      </c>
      <c r="M887" s="595">
        <v>2021</v>
      </c>
      <c r="N887" s="596">
        <v>12</v>
      </c>
      <c r="O887" s="603">
        <v>0.5</v>
      </c>
      <c r="P887" s="598">
        <f t="shared" si="52"/>
        <v>6</v>
      </c>
      <c r="Q887" s="596">
        <v>4</v>
      </c>
      <c r="R887" s="599">
        <f t="shared" si="53"/>
        <v>0.66666666666666663</v>
      </c>
      <c r="S887" s="599">
        <f t="shared" si="54"/>
        <v>0.33333333333333331</v>
      </c>
      <c r="T887" s="600">
        <f t="shared" si="55"/>
        <v>0.7</v>
      </c>
      <c r="U887" s="601" t="s">
        <v>3030</v>
      </c>
    </row>
    <row r="888" spans="1:21" ht="12.75" x14ac:dyDescent="0.2">
      <c r="A888" s="591" t="s">
        <v>72</v>
      </c>
      <c r="B888" s="591" t="s">
        <v>754</v>
      </c>
      <c r="C888" s="592" t="s">
        <v>587</v>
      </c>
      <c r="D888" s="592" t="s">
        <v>297</v>
      </c>
      <c r="E888" s="592" t="s">
        <v>148</v>
      </c>
      <c r="F888" s="592" t="s">
        <v>476</v>
      </c>
      <c r="G888" s="591" t="s">
        <v>2014</v>
      </c>
      <c r="H888" s="591" t="s">
        <v>489</v>
      </c>
      <c r="I888" s="592" t="s">
        <v>332</v>
      </c>
      <c r="J888" s="593" t="s">
        <v>381</v>
      </c>
      <c r="K888" s="594">
        <v>4.926423544465771E-2</v>
      </c>
      <c r="L888" s="592" t="s">
        <v>2051</v>
      </c>
      <c r="M888" s="595">
        <v>2021</v>
      </c>
      <c r="N888" s="596">
        <v>1340</v>
      </c>
      <c r="O888" s="603">
        <v>7.6119402985074622E-2</v>
      </c>
      <c r="P888" s="598">
        <f t="shared" si="52"/>
        <v>102</v>
      </c>
      <c r="Q888" s="596">
        <v>88</v>
      </c>
      <c r="R888" s="599">
        <f t="shared" si="53"/>
        <v>0.86274509803921573</v>
      </c>
      <c r="S888" s="599">
        <f t="shared" si="54"/>
        <v>6.5671641791044774E-2</v>
      </c>
      <c r="T888" s="600">
        <f t="shared" si="55"/>
        <v>1.5451250242295018</v>
      </c>
      <c r="U888" s="601" t="s">
        <v>3030</v>
      </c>
    </row>
    <row r="889" spans="1:21" ht="12.75" x14ac:dyDescent="0.2">
      <c r="A889" s="591" t="s">
        <v>72</v>
      </c>
      <c r="B889" s="591" t="s">
        <v>754</v>
      </c>
      <c r="C889" s="592" t="s">
        <v>587</v>
      </c>
      <c r="D889" s="592" t="s">
        <v>297</v>
      </c>
      <c r="E889" s="592" t="s">
        <v>148</v>
      </c>
      <c r="F889" s="592" t="s">
        <v>476</v>
      </c>
      <c r="G889" s="591" t="s">
        <v>2015</v>
      </c>
      <c r="H889" s="591" t="s">
        <v>489</v>
      </c>
      <c r="I889" s="592" t="s">
        <v>332</v>
      </c>
      <c r="J889" s="593" t="s">
        <v>381</v>
      </c>
      <c r="K889" s="594">
        <v>0.35714285714285715</v>
      </c>
      <c r="L889" s="592" t="s">
        <v>2051</v>
      </c>
      <c r="M889" s="595">
        <v>2021</v>
      </c>
      <c r="N889" s="596">
        <v>17</v>
      </c>
      <c r="O889" s="603">
        <v>0.35294117647058826</v>
      </c>
      <c r="P889" s="598">
        <f t="shared" si="52"/>
        <v>6</v>
      </c>
      <c r="Q889" s="596">
        <v>6</v>
      </c>
      <c r="R889" s="599">
        <f t="shared" si="53"/>
        <v>1</v>
      </c>
      <c r="S889" s="599">
        <f t="shared" si="54"/>
        <v>0.35294117647058826</v>
      </c>
      <c r="T889" s="600">
        <f t="shared" si="55"/>
        <v>0.9882352941176471</v>
      </c>
      <c r="U889" s="601" t="s">
        <v>3030</v>
      </c>
    </row>
    <row r="890" spans="1:21" ht="12.75" x14ac:dyDescent="0.2">
      <c r="A890" s="591" t="s">
        <v>72</v>
      </c>
      <c r="B890" s="591" t="s">
        <v>754</v>
      </c>
      <c r="C890" s="592" t="s">
        <v>587</v>
      </c>
      <c r="D890" s="592" t="s">
        <v>297</v>
      </c>
      <c r="E890" s="592" t="s">
        <v>148</v>
      </c>
      <c r="F890" s="592" t="s">
        <v>476</v>
      </c>
      <c r="G890" s="591" t="s">
        <v>2016</v>
      </c>
      <c r="H890" s="591" t="s">
        <v>489</v>
      </c>
      <c r="I890" s="592" t="s">
        <v>332</v>
      </c>
      <c r="J890" s="593" t="s">
        <v>381</v>
      </c>
      <c r="K890" s="594">
        <v>0.11494252873563218</v>
      </c>
      <c r="L890" s="592" t="s">
        <v>2051</v>
      </c>
      <c r="M890" s="595">
        <v>2021</v>
      </c>
      <c r="N890" s="596">
        <v>87</v>
      </c>
      <c r="O890" s="603">
        <v>0.11494252873563218</v>
      </c>
      <c r="P890" s="598">
        <f t="shared" si="52"/>
        <v>10</v>
      </c>
      <c r="Q890" s="596">
        <v>10</v>
      </c>
      <c r="R890" s="599">
        <f t="shared" si="53"/>
        <v>1</v>
      </c>
      <c r="S890" s="599">
        <f t="shared" si="54"/>
        <v>0.11494252873563218</v>
      </c>
      <c r="T890" s="600">
        <f t="shared" si="55"/>
        <v>1</v>
      </c>
      <c r="U890" s="606" t="s">
        <v>2051</v>
      </c>
    </row>
    <row r="891" spans="1:21" ht="12.75" x14ac:dyDescent="0.2">
      <c r="A891" s="591" t="s">
        <v>72</v>
      </c>
      <c r="B891" s="591" t="s">
        <v>754</v>
      </c>
      <c r="C891" s="592" t="s">
        <v>587</v>
      </c>
      <c r="D891" s="592" t="s">
        <v>297</v>
      </c>
      <c r="E891" s="592" t="s">
        <v>148</v>
      </c>
      <c r="F891" s="592" t="s">
        <v>476</v>
      </c>
      <c r="G891" s="591" t="s">
        <v>2017</v>
      </c>
      <c r="H891" s="591" t="s">
        <v>489</v>
      </c>
      <c r="I891" s="592" t="s">
        <v>332</v>
      </c>
      <c r="J891" s="593" t="s">
        <v>381</v>
      </c>
      <c r="K891" s="594">
        <v>7.9646017699115043E-2</v>
      </c>
      <c r="L891" s="592" t="s">
        <v>2051</v>
      </c>
      <c r="M891" s="595">
        <v>2021</v>
      </c>
      <c r="N891" s="596">
        <v>112</v>
      </c>
      <c r="O891" s="603">
        <v>0.11607142857142858</v>
      </c>
      <c r="P891" s="598">
        <f t="shared" si="52"/>
        <v>13</v>
      </c>
      <c r="Q891" s="596">
        <v>12</v>
      </c>
      <c r="R891" s="599">
        <f t="shared" si="53"/>
        <v>0.92307692307692313</v>
      </c>
      <c r="S891" s="599">
        <f t="shared" si="54"/>
        <v>0.10714285714285714</v>
      </c>
      <c r="T891" s="600">
        <f t="shared" si="55"/>
        <v>1.45734126984127</v>
      </c>
      <c r="U891" s="601" t="s">
        <v>3030</v>
      </c>
    </row>
    <row r="892" spans="1:21" ht="12.75" x14ac:dyDescent="0.2">
      <c r="A892" s="591" t="s">
        <v>72</v>
      </c>
      <c r="B892" s="591" t="s">
        <v>754</v>
      </c>
      <c r="C892" s="592" t="s">
        <v>587</v>
      </c>
      <c r="D892" s="592" t="s">
        <v>297</v>
      </c>
      <c r="E892" s="592" t="s">
        <v>148</v>
      </c>
      <c r="F892" s="592" t="s">
        <v>476</v>
      </c>
      <c r="G892" s="591" t="s">
        <v>2018</v>
      </c>
      <c r="H892" s="591" t="s">
        <v>489</v>
      </c>
      <c r="I892" s="592" t="s">
        <v>332</v>
      </c>
      <c r="J892" s="593" t="s">
        <v>381</v>
      </c>
      <c r="K892" s="594">
        <v>0.14569536423841059</v>
      </c>
      <c r="L892" s="592" t="s">
        <v>2051</v>
      </c>
      <c r="M892" s="595">
        <v>2021</v>
      </c>
      <c r="N892" s="596">
        <v>146</v>
      </c>
      <c r="O892" s="603">
        <v>0.15068493150684931</v>
      </c>
      <c r="P892" s="598">
        <f t="shared" si="52"/>
        <v>22</v>
      </c>
      <c r="Q892" s="596">
        <v>17</v>
      </c>
      <c r="R892" s="599">
        <f t="shared" si="53"/>
        <v>0.77272727272727271</v>
      </c>
      <c r="S892" s="599">
        <f t="shared" si="54"/>
        <v>0.11643835616438356</v>
      </c>
      <c r="T892" s="600">
        <f t="shared" si="55"/>
        <v>1.0342465753424657</v>
      </c>
      <c r="U892" s="601" t="s">
        <v>3030</v>
      </c>
    </row>
    <row r="893" spans="1:21" ht="12.75" x14ac:dyDescent="0.2">
      <c r="A893" s="591" t="s">
        <v>72</v>
      </c>
      <c r="B893" s="591" t="s">
        <v>754</v>
      </c>
      <c r="C893" s="592" t="s">
        <v>587</v>
      </c>
      <c r="D893" s="592" t="s">
        <v>297</v>
      </c>
      <c r="E893" s="592" t="s">
        <v>148</v>
      </c>
      <c r="F893" s="592" t="s">
        <v>476</v>
      </c>
      <c r="G893" s="591" t="s">
        <v>2019</v>
      </c>
      <c r="H893" s="591" t="s">
        <v>489</v>
      </c>
      <c r="I893" s="592" t="s">
        <v>332</v>
      </c>
      <c r="J893" s="593" t="s">
        <v>381</v>
      </c>
      <c r="K893" s="594">
        <v>0.33333333333333331</v>
      </c>
      <c r="L893" s="592" t="s">
        <v>2051</v>
      </c>
      <c r="M893" s="595">
        <v>2021</v>
      </c>
      <c r="N893" s="596">
        <v>21</v>
      </c>
      <c r="O893" s="603">
        <v>0.2857142857142857</v>
      </c>
      <c r="P893" s="598">
        <f t="shared" si="52"/>
        <v>6</v>
      </c>
      <c r="Q893" s="596">
        <v>4</v>
      </c>
      <c r="R893" s="599">
        <f t="shared" si="53"/>
        <v>0.66666666666666663</v>
      </c>
      <c r="S893" s="599">
        <f t="shared" si="54"/>
        <v>0.19047619047619047</v>
      </c>
      <c r="T893" s="600">
        <f t="shared" si="55"/>
        <v>0.8571428571428571</v>
      </c>
      <c r="U893" s="601" t="s">
        <v>3030</v>
      </c>
    </row>
    <row r="894" spans="1:21" ht="12.75" x14ac:dyDescent="0.2">
      <c r="A894" s="591" t="s">
        <v>72</v>
      </c>
      <c r="B894" s="591" t="s">
        <v>754</v>
      </c>
      <c r="C894" s="592" t="s">
        <v>587</v>
      </c>
      <c r="D894" s="592" t="s">
        <v>297</v>
      </c>
      <c r="E894" s="592" t="s">
        <v>148</v>
      </c>
      <c r="F894" s="592" t="s">
        <v>476</v>
      </c>
      <c r="G894" s="591" t="s">
        <v>2020</v>
      </c>
      <c r="H894" s="591" t="s">
        <v>489</v>
      </c>
      <c r="I894" s="592" t="s">
        <v>332</v>
      </c>
      <c r="J894" s="593" t="s">
        <v>381</v>
      </c>
      <c r="K894" s="594">
        <v>0.23809523809523808</v>
      </c>
      <c r="L894" s="592" t="s">
        <v>2051</v>
      </c>
      <c r="M894" s="595">
        <v>2021</v>
      </c>
      <c r="N894" s="596">
        <v>18</v>
      </c>
      <c r="O894" s="603">
        <v>0.22222222222222221</v>
      </c>
      <c r="P894" s="598">
        <f t="shared" si="52"/>
        <v>4</v>
      </c>
      <c r="Q894" s="596">
        <v>3</v>
      </c>
      <c r="R894" s="599">
        <f t="shared" si="53"/>
        <v>0.75</v>
      </c>
      <c r="S894" s="599">
        <f t="shared" si="54"/>
        <v>0.16666666666666666</v>
      </c>
      <c r="T894" s="600">
        <f t="shared" si="55"/>
        <v>0.93333333333333335</v>
      </c>
      <c r="U894" s="601" t="s">
        <v>3030</v>
      </c>
    </row>
    <row r="895" spans="1:21" ht="12.75" x14ac:dyDescent="0.2">
      <c r="A895" s="591" t="s">
        <v>72</v>
      </c>
      <c r="B895" s="591" t="s">
        <v>754</v>
      </c>
      <c r="C895" s="592" t="s">
        <v>587</v>
      </c>
      <c r="D895" s="592" t="s">
        <v>297</v>
      </c>
      <c r="E895" s="592" t="s">
        <v>148</v>
      </c>
      <c r="F895" s="592" t="s">
        <v>476</v>
      </c>
      <c r="G895" s="591" t="s">
        <v>2021</v>
      </c>
      <c r="H895" s="591" t="s">
        <v>489</v>
      </c>
      <c r="I895" s="592" t="s">
        <v>332</v>
      </c>
      <c r="J895" s="593" t="s">
        <v>381</v>
      </c>
      <c r="K895" s="594">
        <v>0.11702127659574468</v>
      </c>
      <c r="L895" s="592" t="s">
        <v>2051</v>
      </c>
      <c r="M895" s="595">
        <v>2021</v>
      </c>
      <c r="N895" s="596">
        <v>94</v>
      </c>
      <c r="O895" s="603">
        <v>0.11702127659574468</v>
      </c>
      <c r="P895" s="598">
        <f t="shared" si="52"/>
        <v>11</v>
      </c>
      <c r="Q895" s="596">
        <v>10</v>
      </c>
      <c r="R895" s="599">
        <f t="shared" si="53"/>
        <v>0.90909090909090906</v>
      </c>
      <c r="S895" s="599">
        <f t="shared" si="54"/>
        <v>0.10638297872340426</v>
      </c>
      <c r="T895" s="600">
        <f t="shared" si="55"/>
        <v>1</v>
      </c>
      <c r="U895" s="606" t="s">
        <v>2051</v>
      </c>
    </row>
    <row r="896" spans="1:21" ht="12.75" x14ac:dyDescent="0.2">
      <c r="A896" s="591" t="s">
        <v>72</v>
      </c>
      <c r="B896" s="591" t="s">
        <v>754</v>
      </c>
      <c r="C896" s="591" t="s">
        <v>587</v>
      </c>
      <c r="D896" s="591" t="s">
        <v>303</v>
      </c>
      <c r="E896" s="591" t="s">
        <v>148</v>
      </c>
      <c r="F896" s="592" t="s">
        <v>476</v>
      </c>
      <c r="G896" s="591" t="s">
        <v>2002</v>
      </c>
      <c r="H896" s="591" t="s">
        <v>489</v>
      </c>
      <c r="I896" s="592" t="s">
        <v>332</v>
      </c>
      <c r="J896" s="593" t="s">
        <v>381</v>
      </c>
      <c r="K896" s="594">
        <v>0.375</v>
      </c>
      <c r="L896" s="591" t="s">
        <v>2051</v>
      </c>
      <c r="M896" s="595">
        <v>2021</v>
      </c>
      <c r="N896" s="596">
        <v>11</v>
      </c>
      <c r="O896" s="603">
        <v>0.27272727272727271</v>
      </c>
      <c r="P896" s="598">
        <f t="shared" si="52"/>
        <v>3</v>
      </c>
      <c r="Q896" s="596">
        <v>2</v>
      </c>
      <c r="R896" s="599">
        <f t="shared" si="53"/>
        <v>0.66666666666666663</v>
      </c>
      <c r="S896" s="599">
        <f t="shared" si="54"/>
        <v>0.18181818181818182</v>
      </c>
      <c r="T896" s="600">
        <f t="shared" si="55"/>
        <v>0.72727272727272718</v>
      </c>
      <c r="U896" s="601" t="s">
        <v>3030</v>
      </c>
    </row>
    <row r="897" spans="1:21" ht="12.75" x14ac:dyDescent="0.2">
      <c r="A897" s="591" t="s">
        <v>72</v>
      </c>
      <c r="B897" s="591" t="s">
        <v>754</v>
      </c>
      <c r="C897" s="592" t="s">
        <v>587</v>
      </c>
      <c r="D897" s="592" t="s">
        <v>297</v>
      </c>
      <c r="E897" s="592" t="s">
        <v>148</v>
      </c>
      <c r="F897" s="592" t="s">
        <v>476</v>
      </c>
      <c r="G897" s="591" t="s">
        <v>2022</v>
      </c>
      <c r="H897" s="591" t="s">
        <v>489</v>
      </c>
      <c r="I897" s="592" t="s">
        <v>332</v>
      </c>
      <c r="J897" s="593" t="s">
        <v>381</v>
      </c>
      <c r="K897" s="594">
        <v>0.23232323232323232</v>
      </c>
      <c r="L897" s="592" t="s">
        <v>2051</v>
      </c>
      <c r="M897" s="595">
        <v>2021</v>
      </c>
      <c r="N897" s="596">
        <v>99</v>
      </c>
      <c r="O897" s="603">
        <v>0.20202020202020202</v>
      </c>
      <c r="P897" s="598">
        <f t="shared" si="52"/>
        <v>20</v>
      </c>
      <c r="Q897" s="596">
        <v>14</v>
      </c>
      <c r="R897" s="599">
        <f t="shared" si="53"/>
        <v>0.7</v>
      </c>
      <c r="S897" s="599">
        <f t="shared" si="54"/>
        <v>0.14141414141414141</v>
      </c>
      <c r="T897" s="600">
        <f t="shared" si="55"/>
        <v>0.86956521739130432</v>
      </c>
      <c r="U897" s="601" t="s">
        <v>3030</v>
      </c>
    </row>
    <row r="898" spans="1:21" ht="12.75" x14ac:dyDescent="0.2">
      <c r="A898" s="591" t="s">
        <v>72</v>
      </c>
      <c r="B898" s="591" t="s">
        <v>754</v>
      </c>
      <c r="C898" s="592" t="s">
        <v>587</v>
      </c>
      <c r="D898" s="592" t="s">
        <v>297</v>
      </c>
      <c r="E898" s="592" t="s">
        <v>148</v>
      </c>
      <c r="F898" s="592" t="s">
        <v>476</v>
      </c>
      <c r="G898" s="591" t="s">
        <v>2023</v>
      </c>
      <c r="H898" s="591" t="s">
        <v>489</v>
      </c>
      <c r="I898" s="592" t="s">
        <v>332</v>
      </c>
      <c r="J898" s="593" t="s">
        <v>381</v>
      </c>
      <c r="K898" s="594">
        <v>0.51315789473684215</v>
      </c>
      <c r="L898" s="592" t="s">
        <v>2051</v>
      </c>
      <c r="M898" s="595">
        <v>2021</v>
      </c>
      <c r="N898" s="596">
        <v>79</v>
      </c>
      <c r="O898" s="603">
        <v>0.46835443037974683</v>
      </c>
      <c r="P898" s="598">
        <f t="shared" si="52"/>
        <v>37</v>
      </c>
      <c r="Q898" s="596">
        <v>34</v>
      </c>
      <c r="R898" s="599">
        <f t="shared" si="53"/>
        <v>0.91891891891891897</v>
      </c>
      <c r="S898" s="599">
        <f t="shared" si="54"/>
        <v>0.43037974683544306</v>
      </c>
      <c r="T898" s="600">
        <f t="shared" si="55"/>
        <v>0.91269068484258353</v>
      </c>
      <c r="U898" s="601" t="s">
        <v>3030</v>
      </c>
    </row>
    <row r="899" spans="1:21" ht="12.75" x14ac:dyDescent="0.2">
      <c r="A899" s="591" t="s">
        <v>72</v>
      </c>
      <c r="B899" s="591" t="s">
        <v>754</v>
      </c>
      <c r="C899" s="592" t="s">
        <v>587</v>
      </c>
      <c r="D899" s="592" t="s">
        <v>297</v>
      </c>
      <c r="E899" s="592" t="s">
        <v>148</v>
      </c>
      <c r="F899" s="592" t="s">
        <v>476</v>
      </c>
      <c r="G899" s="591" t="s">
        <v>2024</v>
      </c>
      <c r="H899" s="591" t="s">
        <v>489</v>
      </c>
      <c r="I899" s="592" t="s">
        <v>332</v>
      </c>
      <c r="J899" s="593" t="s">
        <v>381</v>
      </c>
      <c r="K899" s="594">
        <v>4.9323017408123788E-2</v>
      </c>
      <c r="L899" s="592" t="s">
        <v>2051</v>
      </c>
      <c r="M899" s="595">
        <v>2021</v>
      </c>
      <c r="N899" s="596">
        <v>2128</v>
      </c>
      <c r="O899" s="603">
        <v>7.6597744360902262E-2</v>
      </c>
      <c r="P899" s="598">
        <f t="shared" ref="P899:P962" si="56">ROUNDUP(N899*O899,0)</f>
        <v>163</v>
      </c>
      <c r="Q899" s="596">
        <v>125</v>
      </c>
      <c r="R899" s="599">
        <f t="shared" ref="R899:R962" si="57">Q899/P899</f>
        <v>0.76687116564417179</v>
      </c>
      <c r="S899" s="599">
        <f t="shared" ref="S899:S962" si="58">Q899/N899</f>
        <v>5.8740601503759399E-2</v>
      </c>
      <c r="T899" s="600">
        <f t="shared" ref="T899:T962" si="59">O899/K899</f>
        <v>1.552981719003391</v>
      </c>
      <c r="U899" s="601" t="s">
        <v>3030</v>
      </c>
    </row>
    <row r="900" spans="1:21" ht="12.75" x14ac:dyDescent="0.2">
      <c r="A900" s="591" t="s">
        <v>72</v>
      </c>
      <c r="B900" s="591" t="s">
        <v>754</v>
      </c>
      <c r="C900" s="591" t="s">
        <v>587</v>
      </c>
      <c r="D900" s="591" t="s">
        <v>303</v>
      </c>
      <c r="E900" s="591" t="s">
        <v>148</v>
      </c>
      <c r="F900" s="592" t="s">
        <v>476</v>
      </c>
      <c r="G900" s="591" t="s">
        <v>2004</v>
      </c>
      <c r="H900" s="591" t="s">
        <v>489</v>
      </c>
      <c r="I900" s="592" t="s">
        <v>332</v>
      </c>
      <c r="J900" s="593" t="s">
        <v>381</v>
      </c>
      <c r="K900" s="594">
        <v>5.5813953488372092E-2</v>
      </c>
      <c r="L900" s="591" t="s">
        <v>2051</v>
      </c>
      <c r="M900" s="595">
        <v>2021</v>
      </c>
      <c r="N900" s="596">
        <v>446</v>
      </c>
      <c r="O900" s="603">
        <v>0.10089686098654709</v>
      </c>
      <c r="P900" s="598">
        <f t="shared" si="56"/>
        <v>45</v>
      </c>
      <c r="Q900" s="596">
        <v>31</v>
      </c>
      <c r="R900" s="599">
        <f t="shared" si="57"/>
        <v>0.68888888888888888</v>
      </c>
      <c r="S900" s="599">
        <f t="shared" si="58"/>
        <v>6.9506726457399109E-2</v>
      </c>
      <c r="T900" s="600">
        <f t="shared" si="59"/>
        <v>1.8077354260089686</v>
      </c>
      <c r="U900" s="601" t="s">
        <v>3030</v>
      </c>
    </row>
    <row r="901" spans="1:21" ht="12.75" x14ac:dyDescent="0.2">
      <c r="A901" s="591" t="s">
        <v>72</v>
      </c>
      <c r="B901" s="591" t="s">
        <v>754</v>
      </c>
      <c r="C901" s="592" t="s">
        <v>587</v>
      </c>
      <c r="D901" s="592" t="s">
        <v>297</v>
      </c>
      <c r="E901" s="592" t="s">
        <v>148</v>
      </c>
      <c r="F901" s="592" t="s">
        <v>476</v>
      </c>
      <c r="G901" s="591" t="s">
        <v>2025</v>
      </c>
      <c r="H901" s="591" t="s">
        <v>489</v>
      </c>
      <c r="I901" s="592" t="s">
        <v>332</v>
      </c>
      <c r="J901" s="593" t="s">
        <v>381</v>
      </c>
      <c r="K901" s="594">
        <v>9.2307692307692313E-2</v>
      </c>
      <c r="L901" s="592" t="s">
        <v>2051</v>
      </c>
      <c r="M901" s="595">
        <v>2021</v>
      </c>
      <c r="N901" s="596">
        <v>58</v>
      </c>
      <c r="O901" s="603">
        <v>0.13793103448275862</v>
      </c>
      <c r="P901" s="598">
        <f t="shared" si="56"/>
        <v>8</v>
      </c>
      <c r="Q901" s="596">
        <v>8</v>
      </c>
      <c r="R901" s="599">
        <f t="shared" si="57"/>
        <v>1</v>
      </c>
      <c r="S901" s="599">
        <f t="shared" si="58"/>
        <v>0.13793103448275862</v>
      </c>
      <c r="T901" s="600">
        <f t="shared" si="59"/>
        <v>1.4942528735632183</v>
      </c>
      <c r="U901" s="601" t="s">
        <v>3030</v>
      </c>
    </row>
    <row r="902" spans="1:21" ht="12.75" x14ac:dyDescent="0.2">
      <c r="A902" s="591" t="s">
        <v>72</v>
      </c>
      <c r="B902" s="591" t="s">
        <v>754</v>
      </c>
      <c r="C902" s="592" t="s">
        <v>587</v>
      </c>
      <c r="D902" s="592" t="s">
        <v>297</v>
      </c>
      <c r="E902" s="592" t="s">
        <v>148</v>
      </c>
      <c r="F902" s="592" t="s">
        <v>476</v>
      </c>
      <c r="G902" s="591" t="s">
        <v>2026</v>
      </c>
      <c r="H902" s="591" t="s">
        <v>489</v>
      </c>
      <c r="I902" s="592" t="s">
        <v>332</v>
      </c>
      <c r="J902" s="593" t="s">
        <v>381</v>
      </c>
      <c r="K902" s="594">
        <v>0.15384615384615385</v>
      </c>
      <c r="L902" s="592" t="s">
        <v>2051</v>
      </c>
      <c r="M902" s="595">
        <v>2021</v>
      </c>
      <c r="N902" s="596">
        <v>27</v>
      </c>
      <c r="O902" s="603">
        <v>0.22222222222222221</v>
      </c>
      <c r="P902" s="598">
        <f t="shared" si="56"/>
        <v>6</v>
      </c>
      <c r="Q902" s="596">
        <v>5</v>
      </c>
      <c r="R902" s="599">
        <f t="shared" si="57"/>
        <v>0.83333333333333337</v>
      </c>
      <c r="S902" s="599">
        <f t="shared" si="58"/>
        <v>0.18518518518518517</v>
      </c>
      <c r="T902" s="600">
        <f t="shared" si="59"/>
        <v>1.4444444444444442</v>
      </c>
      <c r="U902" s="601" t="s">
        <v>3030</v>
      </c>
    </row>
    <row r="903" spans="1:21" ht="12.75" x14ac:dyDescent="0.2">
      <c r="A903" s="591" t="s">
        <v>72</v>
      </c>
      <c r="B903" s="591" t="s">
        <v>754</v>
      </c>
      <c r="C903" s="592" t="s">
        <v>587</v>
      </c>
      <c r="D903" s="592" t="s">
        <v>303</v>
      </c>
      <c r="E903" s="592" t="s">
        <v>148</v>
      </c>
      <c r="F903" s="592" t="s">
        <v>476</v>
      </c>
      <c r="G903" s="591" t="s">
        <v>2005</v>
      </c>
      <c r="H903" s="591" t="s">
        <v>489</v>
      </c>
      <c r="I903" s="592" t="s">
        <v>332</v>
      </c>
      <c r="J903" s="593" t="s">
        <v>381</v>
      </c>
      <c r="K903" s="594">
        <v>6.5217391304347824E-2</v>
      </c>
      <c r="L903" s="592" t="s">
        <v>2051</v>
      </c>
      <c r="M903" s="595">
        <v>2021</v>
      </c>
      <c r="N903" s="596">
        <v>45</v>
      </c>
      <c r="O903" s="603">
        <v>0.1111111111111111</v>
      </c>
      <c r="P903" s="598">
        <f t="shared" si="56"/>
        <v>5</v>
      </c>
      <c r="Q903" s="596">
        <v>3</v>
      </c>
      <c r="R903" s="599">
        <f t="shared" si="57"/>
        <v>0.6</v>
      </c>
      <c r="S903" s="599">
        <f t="shared" si="58"/>
        <v>6.6666666666666666E-2</v>
      </c>
      <c r="T903" s="600">
        <f t="shared" si="59"/>
        <v>1.7037037037037037</v>
      </c>
      <c r="U903" s="601" t="s">
        <v>3030</v>
      </c>
    </row>
    <row r="904" spans="1:21" ht="12.75" x14ac:dyDescent="0.2">
      <c r="A904" s="591" t="s">
        <v>72</v>
      </c>
      <c r="B904" s="591" t="s">
        <v>754</v>
      </c>
      <c r="C904" s="592" t="s">
        <v>587</v>
      </c>
      <c r="D904" s="592" t="s">
        <v>297</v>
      </c>
      <c r="E904" s="592" t="s">
        <v>148</v>
      </c>
      <c r="F904" s="592" t="s">
        <v>476</v>
      </c>
      <c r="G904" s="591" t="s">
        <v>2005</v>
      </c>
      <c r="H904" s="591" t="s">
        <v>489</v>
      </c>
      <c r="I904" s="592" t="s">
        <v>332</v>
      </c>
      <c r="J904" s="593" t="s">
        <v>381</v>
      </c>
      <c r="K904" s="594">
        <v>9.3333333333333338E-2</v>
      </c>
      <c r="L904" s="592" t="s">
        <v>2051</v>
      </c>
      <c r="M904" s="595">
        <v>2021</v>
      </c>
      <c r="N904" s="596">
        <v>77</v>
      </c>
      <c r="O904" s="603">
        <v>0.12987012987012986</v>
      </c>
      <c r="P904" s="598">
        <f t="shared" si="56"/>
        <v>10</v>
      </c>
      <c r="Q904" s="596">
        <v>7</v>
      </c>
      <c r="R904" s="599">
        <f t="shared" si="57"/>
        <v>0.7</v>
      </c>
      <c r="S904" s="599">
        <f t="shared" si="58"/>
        <v>9.0909090909090912E-2</v>
      </c>
      <c r="T904" s="600">
        <f t="shared" si="59"/>
        <v>1.3914656771799627</v>
      </c>
      <c r="U904" s="601" t="s">
        <v>3030</v>
      </c>
    </row>
    <row r="905" spans="1:21" ht="12.75" x14ac:dyDescent="0.2">
      <c r="A905" s="591" t="s">
        <v>72</v>
      </c>
      <c r="B905" s="591" t="s">
        <v>754</v>
      </c>
      <c r="C905" s="592" t="s">
        <v>587</v>
      </c>
      <c r="D905" s="592" t="s">
        <v>303</v>
      </c>
      <c r="E905" s="592" t="s">
        <v>148</v>
      </c>
      <c r="F905" s="592" t="s">
        <v>476</v>
      </c>
      <c r="G905" s="591" t="s">
        <v>2006</v>
      </c>
      <c r="H905" s="591" t="s">
        <v>489</v>
      </c>
      <c r="I905" s="592" t="s">
        <v>332</v>
      </c>
      <c r="J905" s="593" t="s">
        <v>381</v>
      </c>
      <c r="K905" s="594">
        <v>0.10526315789473684</v>
      </c>
      <c r="L905" s="592" t="s">
        <v>2051</v>
      </c>
      <c r="M905" s="595">
        <v>2021</v>
      </c>
      <c r="N905" s="596">
        <v>34</v>
      </c>
      <c r="O905" s="603">
        <v>8.8235294117647065E-2</v>
      </c>
      <c r="P905" s="598">
        <f t="shared" si="56"/>
        <v>3</v>
      </c>
      <c r="Q905" s="596">
        <v>2</v>
      </c>
      <c r="R905" s="599">
        <f t="shared" si="57"/>
        <v>0.66666666666666663</v>
      </c>
      <c r="S905" s="599">
        <f t="shared" si="58"/>
        <v>5.8823529411764705E-2</v>
      </c>
      <c r="T905" s="600">
        <f t="shared" si="59"/>
        <v>0.83823529411764719</v>
      </c>
      <c r="U905" s="601" t="s">
        <v>3030</v>
      </c>
    </row>
    <row r="906" spans="1:21" ht="12.75" x14ac:dyDescent="0.2">
      <c r="A906" s="591" t="s">
        <v>72</v>
      </c>
      <c r="B906" s="591" t="s">
        <v>754</v>
      </c>
      <c r="C906" s="592" t="s">
        <v>587</v>
      </c>
      <c r="D906" s="592" t="s">
        <v>297</v>
      </c>
      <c r="E906" s="592" t="s">
        <v>148</v>
      </c>
      <c r="F906" s="592" t="s">
        <v>476</v>
      </c>
      <c r="G906" s="591" t="s">
        <v>2006</v>
      </c>
      <c r="H906" s="591" t="s">
        <v>489</v>
      </c>
      <c r="I906" s="592" t="s">
        <v>332</v>
      </c>
      <c r="J906" s="593" t="s">
        <v>381</v>
      </c>
      <c r="K906" s="594">
        <v>0.18055555555555555</v>
      </c>
      <c r="L906" s="592" t="s">
        <v>2051</v>
      </c>
      <c r="M906" s="595">
        <v>2021</v>
      </c>
      <c r="N906" s="596">
        <v>77</v>
      </c>
      <c r="O906" s="603">
        <v>0.19480519480519484</v>
      </c>
      <c r="P906" s="598">
        <f t="shared" si="56"/>
        <v>15</v>
      </c>
      <c r="Q906" s="596">
        <v>13</v>
      </c>
      <c r="R906" s="599">
        <f t="shared" si="57"/>
        <v>0.8666666666666667</v>
      </c>
      <c r="S906" s="599">
        <f t="shared" si="58"/>
        <v>0.16883116883116883</v>
      </c>
      <c r="T906" s="600">
        <f t="shared" si="59"/>
        <v>1.0789210789210792</v>
      </c>
      <c r="U906" s="601" t="s">
        <v>3030</v>
      </c>
    </row>
    <row r="907" spans="1:21" ht="12.75" x14ac:dyDescent="0.2">
      <c r="A907" s="591" t="s">
        <v>72</v>
      </c>
      <c r="B907" s="591" t="s">
        <v>754</v>
      </c>
      <c r="C907" s="592" t="s">
        <v>587</v>
      </c>
      <c r="D907" s="592" t="s">
        <v>305</v>
      </c>
      <c r="E907" s="592" t="s">
        <v>148</v>
      </c>
      <c r="F907" s="592" t="s">
        <v>476</v>
      </c>
      <c r="G907" s="591" t="s">
        <v>2009</v>
      </c>
      <c r="H907" s="591" t="s">
        <v>489</v>
      </c>
      <c r="I907" s="592" t="s">
        <v>332</v>
      </c>
      <c r="J907" s="593" t="s">
        <v>381</v>
      </c>
      <c r="K907" s="594">
        <v>0.25</v>
      </c>
      <c r="L907" s="592" t="s">
        <v>2051</v>
      </c>
      <c r="M907" s="595">
        <v>2021</v>
      </c>
      <c r="N907" s="596">
        <v>21</v>
      </c>
      <c r="O907" s="603">
        <v>0.2857142857142857</v>
      </c>
      <c r="P907" s="598">
        <f t="shared" si="56"/>
        <v>6</v>
      </c>
      <c r="Q907" s="596">
        <v>6</v>
      </c>
      <c r="R907" s="599">
        <f t="shared" si="57"/>
        <v>1</v>
      </c>
      <c r="S907" s="599">
        <f t="shared" si="58"/>
        <v>0.2857142857142857</v>
      </c>
      <c r="T907" s="600">
        <f t="shared" si="59"/>
        <v>1.1428571428571428</v>
      </c>
      <c r="U907" s="601" t="s">
        <v>3030</v>
      </c>
    </row>
    <row r="908" spans="1:21" ht="12.75" x14ac:dyDescent="0.2">
      <c r="A908" s="591" t="s">
        <v>72</v>
      </c>
      <c r="B908" s="591" t="s">
        <v>754</v>
      </c>
      <c r="C908" s="592" t="s">
        <v>587</v>
      </c>
      <c r="D908" s="592" t="s">
        <v>297</v>
      </c>
      <c r="E908" s="592" t="s">
        <v>148</v>
      </c>
      <c r="F908" s="592" t="s">
        <v>476</v>
      </c>
      <c r="G908" s="591" t="s">
        <v>2027</v>
      </c>
      <c r="H908" s="591" t="s">
        <v>489</v>
      </c>
      <c r="I908" s="592" t="s">
        <v>332</v>
      </c>
      <c r="J908" s="593" t="s">
        <v>381</v>
      </c>
      <c r="K908" s="594">
        <v>0.29032258064516131</v>
      </c>
      <c r="L908" s="592" t="s">
        <v>2051</v>
      </c>
      <c r="M908" s="595">
        <v>2021</v>
      </c>
      <c r="N908" s="596">
        <v>32</v>
      </c>
      <c r="O908" s="603">
        <v>0.3125</v>
      </c>
      <c r="P908" s="598">
        <f t="shared" si="56"/>
        <v>10</v>
      </c>
      <c r="Q908" s="596">
        <v>9</v>
      </c>
      <c r="R908" s="599">
        <f t="shared" si="57"/>
        <v>0.9</v>
      </c>
      <c r="S908" s="599">
        <f t="shared" si="58"/>
        <v>0.28125</v>
      </c>
      <c r="T908" s="600">
        <f t="shared" si="59"/>
        <v>1.0763888888888888</v>
      </c>
      <c r="U908" s="601" t="s">
        <v>3030</v>
      </c>
    </row>
    <row r="909" spans="1:21" ht="12.75" x14ac:dyDescent="0.2">
      <c r="A909" s="591" t="s">
        <v>72</v>
      </c>
      <c r="B909" s="591" t="s">
        <v>754</v>
      </c>
      <c r="C909" s="592" t="s">
        <v>587</v>
      </c>
      <c r="D909" s="592" t="s">
        <v>297</v>
      </c>
      <c r="E909" s="592" t="s">
        <v>148</v>
      </c>
      <c r="F909" s="592" t="s">
        <v>476</v>
      </c>
      <c r="G909" s="591" t="s">
        <v>2028</v>
      </c>
      <c r="H909" s="591" t="s">
        <v>489</v>
      </c>
      <c r="I909" s="592" t="s">
        <v>332</v>
      </c>
      <c r="J909" s="593" t="s">
        <v>381</v>
      </c>
      <c r="K909" s="594">
        <v>0.29629629629629628</v>
      </c>
      <c r="L909" s="592" t="s">
        <v>2051</v>
      </c>
      <c r="M909" s="595">
        <v>2021</v>
      </c>
      <c r="N909" s="596">
        <v>24</v>
      </c>
      <c r="O909" s="603">
        <v>0.45833333333333326</v>
      </c>
      <c r="P909" s="598">
        <f t="shared" si="56"/>
        <v>11</v>
      </c>
      <c r="Q909" s="596">
        <v>8</v>
      </c>
      <c r="R909" s="599">
        <f t="shared" si="57"/>
        <v>0.72727272727272729</v>
      </c>
      <c r="S909" s="599">
        <f t="shared" si="58"/>
        <v>0.33333333333333331</v>
      </c>
      <c r="T909" s="600">
        <f t="shared" si="59"/>
        <v>1.5468749999999998</v>
      </c>
      <c r="U909" s="601" t="s">
        <v>3030</v>
      </c>
    </row>
    <row r="910" spans="1:21" ht="12.75" x14ac:dyDescent="0.2">
      <c r="A910" s="591" t="s">
        <v>72</v>
      </c>
      <c r="B910" s="591" t="s">
        <v>754</v>
      </c>
      <c r="C910" s="592" t="s">
        <v>587</v>
      </c>
      <c r="D910" s="592" t="s">
        <v>303</v>
      </c>
      <c r="E910" s="592" t="s">
        <v>148</v>
      </c>
      <c r="F910" s="592" t="s">
        <v>476</v>
      </c>
      <c r="G910" s="591" t="s">
        <v>2007</v>
      </c>
      <c r="H910" s="591" t="s">
        <v>489</v>
      </c>
      <c r="I910" s="592" t="s">
        <v>332</v>
      </c>
      <c r="J910" s="593" t="s">
        <v>381</v>
      </c>
      <c r="K910" s="594">
        <v>0.48</v>
      </c>
      <c r="L910" s="592" t="s">
        <v>2051</v>
      </c>
      <c r="M910" s="595">
        <v>2021</v>
      </c>
      <c r="N910" s="596">
        <v>22</v>
      </c>
      <c r="O910" s="603">
        <v>0.45454545454545453</v>
      </c>
      <c r="P910" s="598">
        <f t="shared" si="56"/>
        <v>10</v>
      </c>
      <c r="Q910" s="596">
        <v>8</v>
      </c>
      <c r="R910" s="599">
        <f t="shared" si="57"/>
        <v>0.8</v>
      </c>
      <c r="S910" s="599">
        <f t="shared" si="58"/>
        <v>0.36363636363636365</v>
      </c>
      <c r="T910" s="600">
        <f t="shared" si="59"/>
        <v>0.94696969696969702</v>
      </c>
      <c r="U910" s="601" t="s">
        <v>3030</v>
      </c>
    </row>
    <row r="911" spans="1:21" ht="12.75" x14ac:dyDescent="0.2">
      <c r="A911" s="591" t="s">
        <v>72</v>
      </c>
      <c r="B911" s="591" t="s">
        <v>754</v>
      </c>
      <c r="C911" s="592" t="s">
        <v>587</v>
      </c>
      <c r="D911" s="592" t="s">
        <v>297</v>
      </c>
      <c r="E911" s="592" t="s">
        <v>148</v>
      </c>
      <c r="F911" s="592" t="s">
        <v>476</v>
      </c>
      <c r="G911" s="591" t="s">
        <v>2007</v>
      </c>
      <c r="H911" s="591" t="s">
        <v>489</v>
      </c>
      <c r="I911" s="592" t="s">
        <v>332</v>
      </c>
      <c r="J911" s="593" t="s">
        <v>381</v>
      </c>
      <c r="K911" s="594">
        <v>0.58064516129032262</v>
      </c>
      <c r="L911" s="592" t="s">
        <v>2266</v>
      </c>
      <c r="M911" s="595">
        <v>2021</v>
      </c>
      <c r="N911" s="596">
        <v>30</v>
      </c>
      <c r="O911" s="603">
        <v>0.53333333333333333</v>
      </c>
      <c r="P911" s="598">
        <f t="shared" si="56"/>
        <v>16</v>
      </c>
      <c r="Q911" s="596">
        <v>12</v>
      </c>
      <c r="R911" s="599">
        <f t="shared" si="57"/>
        <v>0.75</v>
      </c>
      <c r="S911" s="599">
        <f t="shared" si="58"/>
        <v>0.4</v>
      </c>
      <c r="T911" s="600">
        <f t="shared" si="59"/>
        <v>0.9185185185185184</v>
      </c>
      <c r="U911" s="601" t="s">
        <v>3031</v>
      </c>
    </row>
    <row r="912" spans="1:21" ht="12.75" x14ac:dyDescent="0.2">
      <c r="A912" s="591" t="s">
        <v>72</v>
      </c>
      <c r="B912" s="591" t="s">
        <v>754</v>
      </c>
      <c r="C912" s="592" t="s">
        <v>587</v>
      </c>
      <c r="D912" s="592" t="s">
        <v>297</v>
      </c>
      <c r="E912" s="592" t="s">
        <v>148</v>
      </c>
      <c r="F912" s="592" t="s">
        <v>476</v>
      </c>
      <c r="G912" s="591" t="s">
        <v>2029</v>
      </c>
      <c r="H912" s="591" t="s">
        <v>489</v>
      </c>
      <c r="I912" s="592" t="s">
        <v>332</v>
      </c>
      <c r="J912" s="593" t="s">
        <v>381</v>
      </c>
      <c r="K912" s="594">
        <v>0.71186440677966101</v>
      </c>
      <c r="L912" s="592" t="s">
        <v>2051</v>
      </c>
      <c r="M912" s="595">
        <v>2021</v>
      </c>
      <c r="N912" s="596">
        <v>59</v>
      </c>
      <c r="O912" s="603">
        <v>0.55932203389830504</v>
      </c>
      <c r="P912" s="598">
        <f t="shared" si="56"/>
        <v>33</v>
      </c>
      <c r="Q912" s="596">
        <v>33</v>
      </c>
      <c r="R912" s="599">
        <f t="shared" si="57"/>
        <v>1</v>
      </c>
      <c r="S912" s="599">
        <f t="shared" si="58"/>
        <v>0.55932203389830504</v>
      </c>
      <c r="T912" s="600">
        <f t="shared" si="59"/>
        <v>0.7857142857142857</v>
      </c>
      <c r="U912" s="601" t="s">
        <v>3030</v>
      </c>
    </row>
    <row r="913" spans="1:21" ht="12.75" x14ac:dyDescent="0.2">
      <c r="A913" s="591" t="s">
        <v>72</v>
      </c>
      <c r="B913" s="591" t="s">
        <v>754</v>
      </c>
      <c r="C913" s="592" t="s">
        <v>587</v>
      </c>
      <c r="D913" s="592" t="s">
        <v>297</v>
      </c>
      <c r="E913" s="592" t="s">
        <v>148</v>
      </c>
      <c r="F913" s="592" t="s">
        <v>476</v>
      </c>
      <c r="G913" s="591" t="s">
        <v>2030</v>
      </c>
      <c r="H913" s="591" t="s">
        <v>489</v>
      </c>
      <c r="I913" s="592" t="s">
        <v>332</v>
      </c>
      <c r="J913" s="593" t="s">
        <v>381</v>
      </c>
      <c r="K913" s="594">
        <v>0.14285714285714285</v>
      </c>
      <c r="L913" s="592" t="s">
        <v>2051</v>
      </c>
      <c r="M913" s="595">
        <v>2021</v>
      </c>
      <c r="N913" s="596">
        <v>46</v>
      </c>
      <c r="O913" s="603">
        <v>0.15217391304347827</v>
      </c>
      <c r="P913" s="598">
        <f t="shared" si="56"/>
        <v>7</v>
      </c>
      <c r="Q913" s="596">
        <v>6</v>
      </c>
      <c r="R913" s="599">
        <f t="shared" si="57"/>
        <v>0.8571428571428571</v>
      </c>
      <c r="S913" s="599">
        <f t="shared" si="58"/>
        <v>0.13043478260869565</v>
      </c>
      <c r="T913" s="600">
        <f t="shared" si="59"/>
        <v>1.0652173913043479</v>
      </c>
      <c r="U913" s="601" t="s">
        <v>3030</v>
      </c>
    </row>
    <row r="914" spans="1:21" ht="12.75" x14ac:dyDescent="0.2">
      <c r="A914" s="591" t="s">
        <v>72</v>
      </c>
      <c r="B914" s="591" t="s">
        <v>754</v>
      </c>
      <c r="C914" s="592" t="s">
        <v>587</v>
      </c>
      <c r="D914" s="592" t="s">
        <v>303</v>
      </c>
      <c r="E914" s="592" t="s">
        <v>148</v>
      </c>
      <c r="F914" s="592" t="s">
        <v>476</v>
      </c>
      <c r="G914" s="591" t="s">
        <v>2008</v>
      </c>
      <c r="H914" s="591" t="s">
        <v>489</v>
      </c>
      <c r="I914" s="592" t="s">
        <v>332</v>
      </c>
      <c r="J914" s="593" t="s">
        <v>381</v>
      </c>
      <c r="K914" s="594">
        <v>0.23076923076923078</v>
      </c>
      <c r="L914" s="592" t="s">
        <v>2051</v>
      </c>
      <c r="M914" s="595">
        <v>2021</v>
      </c>
      <c r="N914" s="596">
        <v>13</v>
      </c>
      <c r="O914" s="603">
        <v>0.23076923076923075</v>
      </c>
      <c r="P914" s="598">
        <f t="shared" si="56"/>
        <v>3</v>
      </c>
      <c r="Q914" s="596">
        <v>3</v>
      </c>
      <c r="R914" s="599">
        <f t="shared" si="57"/>
        <v>1</v>
      </c>
      <c r="S914" s="599">
        <f t="shared" si="58"/>
        <v>0.23076923076923078</v>
      </c>
      <c r="T914" s="600">
        <f t="shared" si="59"/>
        <v>0.99999999999999989</v>
      </c>
      <c r="U914" s="606" t="s">
        <v>2051</v>
      </c>
    </row>
    <row r="915" spans="1:21" ht="12.75" x14ac:dyDescent="0.2">
      <c r="A915" s="591" t="s">
        <v>72</v>
      </c>
      <c r="B915" s="591" t="s">
        <v>754</v>
      </c>
      <c r="C915" s="592" t="s">
        <v>587</v>
      </c>
      <c r="D915" s="592" t="s">
        <v>297</v>
      </c>
      <c r="E915" s="592" t="s">
        <v>148</v>
      </c>
      <c r="F915" s="592" t="s">
        <v>476</v>
      </c>
      <c r="G915" s="591" t="s">
        <v>2031</v>
      </c>
      <c r="H915" s="591" t="s">
        <v>489</v>
      </c>
      <c r="I915" s="592" t="s">
        <v>332</v>
      </c>
      <c r="J915" s="593" t="s">
        <v>381</v>
      </c>
      <c r="K915" s="594">
        <v>0.18181818181818182</v>
      </c>
      <c r="L915" s="592" t="s">
        <v>2051</v>
      </c>
      <c r="M915" s="595">
        <v>2021</v>
      </c>
      <c r="N915" s="596">
        <v>42</v>
      </c>
      <c r="O915" s="603">
        <v>0.14285714285714285</v>
      </c>
      <c r="P915" s="598">
        <f t="shared" si="56"/>
        <v>6</v>
      </c>
      <c r="Q915" s="596">
        <v>5</v>
      </c>
      <c r="R915" s="599">
        <f t="shared" si="57"/>
        <v>0.83333333333333337</v>
      </c>
      <c r="S915" s="599">
        <f t="shared" si="58"/>
        <v>0.11904761904761904</v>
      </c>
      <c r="T915" s="600">
        <f t="shared" si="59"/>
        <v>0.7857142857142857</v>
      </c>
      <c r="U915" s="601" t="s">
        <v>3030</v>
      </c>
    </row>
    <row r="916" spans="1:21" ht="12.75" x14ac:dyDescent="0.2">
      <c r="A916" s="591" t="s">
        <v>72</v>
      </c>
      <c r="B916" s="591" t="s">
        <v>754</v>
      </c>
      <c r="C916" s="592" t="s">
        <v>588</v>
      </c>
      <c r="D916" s="592" t="s">
        <v>297</v>
      </c>
      <c r="E916" s="592" t="s">
        <v>148</v>
      </c>
      <c r="F916" s="592" t="s">
        <v>476</v>
      </c>
      <c r="G916" s="591" t="s">
        <v>2036</v>
      </c>
      <c r="H916" s="591" t="s">
        <v>489</v>
      </c>
      <c r="I916" s="592" t="s">
        <v>332</v>
      </c>
      <c r="J916" s="593" t="s">
        <v>381</v>
      </c>
      <c r="K916" s="594">
        <v>0.11971830985915492</v>
      </c>
      <c r="L916" s="592"/>
      <c r="M916" s="595">
        <v>2021</v>
      </c>
      <c r="N916" s="596">
        <v>140</v>
      </c>
      <c r="O916" s="603">
        <v>0.12142857142857143</v>
      </c>
      <c r="P916" s="598">
        <f t="shared" si="56"/>
        <v>17</v>
      </c>
      <c r="Q916" s="596">
        <v>16</v>
      </c>
      <c r="R916" s="599">
        <f t="shared" si="57"/>
        <v>0.94117647058823528</v>
      </c>
      <c r="S916" s="599">
        <f t="shared" si="58"/>
        <v>0.11428571428571428</v>
      </c>
      <c r="T916" s="600">
        <f t="shared" si="59"/>
        <v>1.0142857142857142</v>
      </c>
      <c r="U916" s="606"/>
    </row>
    <row r="917" spans="1:21" ht="12.75" x14ac:dyDescent="0.2">
      <c r="A917" s="591" t="s">
        <v>72</v>
      </c>
      <c r="B917" s="591" t="s">
        <v>754</v>
      </c>
      <c r="C917" s="592" t="s">
        <v>588</v>
      </c>
      <c r="D917" s="592" t="s">
        <v>297</v>
      </c>
      <c r="E917" s="592" t="s">
        <v>148</v>
      </c>
      <c r="F917" s="592" t="s">
        <v>476</v>
      </c>
      <c r="G917" s="591" t="s">
        <v>2011</v>
      </c>
      <c r="H917" s="591" t="s">
        <v>489</v>
      </c>
      <c r="I917" s="592" t="s">
        <v>332</v>
      </c>
      <c r="J917" s="593" t="s">
        <v>381</v>
      </c>
      <c r="K917" s="594">
        <v>0.23875432525951557</v>
      </c>
      <c r="L917" s="592" t="s">
        <v>2051</v>
      </c>
      <c r="M917" s="595">
        <v>2021</v>
      </c>
      <c r="N917" s="596">
        <v>287</v>
      </c>
      <c r="O917" s="603">
        <v>0.23693379790940766</v>
      </c>
      <c r="P917" s="598">
        <f t="shared" si="56"/>
        <v>68</v>
      </c>
      <c r="Q917" s="596">
        <v>57</v>
      </c>
      <c r="R917" s="599">
        <f t="shared" si="57"/>
        <v>0.83823529411764708</v>
      </c>
      <c r="S917" s="599">
        <f t="shared" si="58"/>
        <v>0.19860627177700349</v>
      </c>
      <c r="T917" s="600">
        <f t="shared" si="59"/>
        <v>0.99237489269302637</v>
      </c>
      <c r="U917" s="601"/>
    </row>
    <row r="918" spans="1:21" ht="12.75" x14ac:dyDescent="0.2">
      <c r="A918" s="591" t="s">
        <v>72</v>
      </c>
      <c r="B918" s="591" t="s">
        <v>754</v>
      </c>
      <c r="C918" s="592" t="s">
        <v>588</v>
      </c>
      <c r="D918" s="592" t="s">
        <v>297</v>
      </c>
      <c r="E918" s="592" t="s">
        <v>148</v>
      </c>
      <c r="F918" s="592" t="s">
        <v>476</v>
      </c>
      <c r="G918" s="591" t="s">
        <v>2012</v>
      </c>
      <c r="H918" s="591" t="s">
        <v>489</v>
      </c>
      <c r="I918" s="592" t="s">
        <v>332</v>
      </c>
      <c r="J918" s="593" t="s">
        <v>381</v>
      </c>
      <c r="K918" s="594">
        <v>0.23577235772357724</v>
      </c>
      <c r="L918" s="592" t="s">
        <v>2051</v>
      </c>
      <c r="M918" s="595">
        <v>2021</v>
      </c>
      <c r="N918" s="596">
        <v>125</v>
      </c>
      <c r="O918" s="603">
        <v>0.23200000000000004</v>
      </c>
      <c r="P918" s="598">
        <f t="shared" si="56"/>
        <v>29</v>
      </c>
      <c r="Q918" s="596">
        <v>26</v>
      </c>
      <c r="R918" s="599">
        <f t="shared" si="57"/>
        <v>0.89655172413793105</v>
      </c>
      <c r="S918" s="599">
        <f t="shared" si="58"/>
        <v>0.20799999999999999</v>
      </c>
      <c r="T918" s="600">
        <f t="shared" si="59"/>
        <v>0.9840000000000001</v>
      </c>
      <c r="U918" s="601"/>
    </row>
    <row r="919" spans="1:21" ht="12.75" x14ac:dyDescent="0.2">
      <c r="A919" s="591" t="s">
        <v>72</v>
      </c>
      <c r="B919" s="591" t="s">
        <v>754</v>
      </c>
      <c r="C919" s="592" t="s">
        <v>588</v>
      </c>
      <c r="D919" s="592" t="s">
        <v>297</v>
      </c>
      <c r="E919" s="592" t="s">
        <v>148</v>
      </c>
      <c r="F919" s="592" t="s">
        <v>476</v>
      </c>
      <c r="G919" s="591" t="s">
        <v>2037</v>
      </c>
      <c r="H919" s="591" t="s">
        <v>489</v>
      </c>
      <c r="I919" s="592" t="s">
        <v>332</v>
      </c>
      <c r="J919" s="593" t="s">
        <v>381</v>
      </c>
      <c r="K919" s="594">
        <v>0.21428571428571427</v>
      </c>
      <c r="L919" s="592" t="s">
        <v>2051</v>
      </c>
      <c r="M919" s="595">
        <v>2021</v>
      </c>
      <c r="N919" s="596">
        <v>14</v>
      </c>
      <c r="O919" s="603">
        <v>0.21428571428571427</v>
      </c>
      <c r="P919" s="598">
        <f t="shared" si="56"/>
        <v>3</v>
      </c>
      <c r="Q919" s="596">
        <v>2</v>
      </c>
      <c r="R919" s="599">
        <f t="shared" si="57"/>
        <v>0.66666666666666663</v>
      </c>
      <c r="S919" s="599">
        <f t="shared" si="58"/>
        <v>0.14285714285714285</v>
      </c>
      <c r="T919" s="600">
        <f t="shared" si="59"/>
        <v>1</v>
      </c>
      <c r="U919" s="601"/>
    </row>
    <row r="920" spans="1:21" ht="12.75" x14ac:dyDescent="0.2">
      <c r="A920" s="591" t="s">
        <v>72</v>
      </c>
      <c r="B920" s="591" t="s">
        <v>754</v>
      </c>
      <c r="C920" s="592" t="s">
        <v>588</v>
      </c>
      <c r="D920" s="592" t="s">
        <v>297</v>
      </c>
      <c r="E920" s="592" t="s">
        <v>148</v>
      </c>
      <c r="F920" s="592" t="s">
        <v>476</v>
      </c>
      <c r="G920" s="591" t="s">
        <v>2038</v>
      </c>
      <c r="H920" s="591" t="s">
        <v>489</v>
      </c>
      <c r="I920" s="592" t="s">
        <v>332</v>
      </c>
      <c r="J920" s="593" t="s">
        <v>381</v>
      </c>
      <c r="K920" s="594">
        <v>9.6774193548387094E-2</v>
      </c>
      <c r="L920" s="592" t="s">
        <v>2051</v>
      </c>
      <c r="M920" s="595">
        <v>2021</v>
      </c>
      <c r="N920" s="596">
        <v>33</v>
      </c>
      <c r="O920" s="603">
        <v>0.12121212121212122</v>
      </c>
      <c r="P920" s="598">
        <f t="shared" si="56"/>
        <v>4</v>
      </c>
      <c r="Q920" s="596">
        <v>4</v>
      </c>
      <c r="R920" s="599">
        <f t="shared" si="57"/>
        <v>1</v>
      </c>
      <c r="S920" s="599">
        <f t="shared" si="58"/>
        <v>0.12121212121212122</v>
      </c>
      <c r="T920" s="600">
        <f t="shared" si="59"/>
        <v>1.2525252525252526</v>
      </c>
      <c r="U920" s="601"/>
    </row>
    <row r="921" spans="1:21" ht="12.75" x14ac:dyDescent="0.2">
      <c r="A921" s="591" t="s">
        <v>72</v>
      </c>
      <c r="B921" s="591" t="s">
        <v>754</v>
      </c>
      <c r="C921" s="592" t="s">
        <v>588</v>
      </c>
      <c r="D921" s="592" t="s">
        <v>297</v>
      </c>
      <c r="E921" s="592" t="s">
        <v>148</v>
      </c>
      <c r="F921" s="592" t="s">
        <v>476</v>
      </c>
      <c r="G921" s="591" t="s">
        <v>2018</v>
      </c>
      <c r="H921" s="591" t="s">
        <v>489</v>
      </c>
      <c r="I921" s="592" t="s">
        <v>332</v>
      </c>
      <c r="J921" s="593" t="s">
        <v>381</v>
      </c>
      <c r="K921" s="594">
        <v>6.25E-2</v>
      </c>
      <c r="L921" s="592" t="s">
        <v>2051</v>
      </c>
      <c r="M921" s="595">
        <v>2021</v>
      </c>
      <c r="N921" s="596">
        <v>39</v>
      </c>
      <c r="O921" s="603">
        <v>7.6923076923076927E-2</v>
      </c>
      <c r="P921" s="598">
        <f t="shared" si="56"/>
        <v>3</v>
      </c>
      <c r="Q921" s="596">
        <v>2</v>
      </c>
      <c r="R921" s="599">
        <f t="shared" si="57"/>
        <v>0.66666666666666663</v>
      </c>
      <c r="S921" s="599">
        <f t="shared" si="58"/>
        <v>5.128205128205128E-2</v>
      </c>
      <c r="T921" s="600">
        <f t="shared" si="59"/>
        <v>1.2307692307692308</v>
      </c>
      <c r="U921" s="601"/>
    </row>
    <row r="922" spans="1:21" ht="12.75" x14ac:dyDescent="0.2">
      <c r="A922" s="591" t="s">
        <v>72</v>
      </c>
      <c r="B922" s="591" t="s">
        <v>754</v>
      </c>
      <c r="C922" s="592" t="s">
        <v>588</v>
      </c>
      <c r="D922" s="592" t="s">
        <v>297</v>
      </c>
      <c r="E922" s="592" t="s">
        <v>148</v>
      </c>
      <c r="F922" s="592" t="s">
        <v>476</v>
      </c>
      <c r="G922" s="591" t="s">
        <v>2039</v>
      </c>
      <c r="H922" s="591" t="s">
        <v>489</v>
      </c>
      <c r="I922" s="592" t="s">
        <v>332</v>
      </c>
      <c r="J922" s="593" t="s">
        <v>381</v>
      </c>
      <c r="K922" s="594">
        <v>5.0847457627118647E-2</v>
      </c>
      <c r="L922" s="592" t="s">
        <v>2051</v>
      </c>
      <c r="M922" s="595">
        <v>2021</v>
      </c>
      <c r="N922" s="596">
        <v>53</v>
      </c>
      <c r="O922" s="603">
        <v>0.11320754716981134</v>
      </c>
      <c r="P922" s="598">
        <f t="shared" si="56"/>
        <v>6</v>
      </c>
      <c r="Q922" s="596">
        <v>4</v>
      </c>
      <c r="R922" s="599">
        <f t="shared" si="57"/>
        <v>0.66666666666666663</v>
      </c>
      <c r="S922" s="599">
        <f t="shared" si="58"/>
        <v>7.5471698113207544E-2</v>
      </c>
      <c r="T922" s="600">
        <f t="shared" si="59"/>
        <v>2.226415094339623</v>
      </c>
      <c r="U922" s="601"/>
    </row>
    <row r="923" spans="1:21" ht="12.75" x14ac:dyDescent="0.2">
      <c r="A923" s="591" t="s">
        <v>72</v>
      </c>
      <c r="B923" s="591" t="s">
        <v>754</v>
      </c>
      <c r="C923" s="592" t="s">
        <v>588</v>
      </c>
      <c r="D923" s="592" t="s">
        <v>297</v>
      </c>
      <c r="E923" s="592" t="s">
        <v>148</v>
      </c>
      <c r="F923" s="592" t="s">
        <v>476</v>
      </c>
      <c r="G923" s="591" t="s">
        <v>2021</v>
      </c>
      <c r="H923" s="591" t="s">
        <v>489</v>
      </c>
      <c r="I923" s="592" t="s">
        <v>332</v>
      </c>
      <c r="J923" s="593" t="s">
        <v>381</v>
      </c>
      <c r="K923" s="594">
        <v>0.13235294117647059</v>
      </c>
      <c r="L923" s="592" t="s">
        <v>2051</v>
      </c>
      <c r="M923" s="595">
        <v>2021</v>
      </c>
      <c r="N923" s="596">
        <v>70</v>
      </c>
      <c r="O923" s="603">
        <v>0.12857142857142856</v>
      </c>
      <c r="P923" s="598">
        <f t="shared" si="56"/>
        <v>9</v>
      </c>
      <c r="Q923" s="596">
        <v>6</v>
      </c>
      <c r="R923" s="599">
        <f t="shared" si="57"/>
        <v>0.66666666666666663</v>
      </c>
      <c r="S923" s="599">
        <f t="shared" si="58"/>
        <v>8.5714285714285715E-2</v>
      </c>
      <c r="T923" s="600">
        <f t="shared" si="59"/>
        <v>0.97142857142857131</v>
      </c>
      <c r="U923" s="601"/>
    </row>
    <row r="924" spans="1:21" ht="12.75" x14ac:dyDescent="0.2">
      <c r="A924" s="591" t="s">
        <v>72</v>
      </c>
      <c r="B924" s="591" t="s">
        <v>754</v>
      </c>
      <c r="C924" s="592" t="s">
        <v>588</v>
      </c>
      <c r="D924" s="592" t="s">
        <v>297</v>
      </c>
      <c r="E924" s="592" t="s">
        <v>148</v>
      </c>
      <c r="F924" s="592" t="s">
        <v>476</v>
      </c>
      <c r="G924" s="591" t="s">
        <v>2040</v>
      </c>
      <c r="H924" s="591" t="s">
        <v>489</v>
      </c>
      <c r="I924" s="592" t="s">
        <v>332</v>
      </c>
      <c r="J924" s="593" t="s">
        <v>381</v>
      </c>
      <c r="K924" s="594">
        <v>0.17721518987341772</v>
      </c>
      <c r="L924" s="592" t="s">
        <v>2051</v>
      </c>
      <c r="M924" s="595">
        <v>2021</v>
      </c>
      <c r="N924" s="596">
        <v>77</v>
      </c>
      <c r="O924" s="603">
        <v>0.16883116883116883</v>
      </c>
      <c r="P924" s="598">
        <f t="shared" si="56"/>
        <v>13</v>
      </c>
      <c r="Q924" s="596">
        <v>8</v>
      </c>
      <c r="R924" s="599">
        <f t="shared" si="57"/>
        <v>0.61538461538461542</v>
      </c>
      <c r="S924" s="599">
        <f t="shared" si="58"/>
        <v>0.1038961038961039</v>
      </c>
      <c r="T924" s="600">
        <f t="shared" si="59"/>
        <v>0.95269016697588127</v>
      </c>
      <c r="U924" s="601"/>
    </row>
    <row r="925" spans="1:21" ht="12.75" x14ac:dyDescent="0.2">
      <c r="A925" s="591" t="s">
        <v>72</v>
      </c>
      <c r="B925" s="591" t="s">
        <v>754</v>
      </c>
      <c r="C925" s="592" t="s">
        <v>588</v>
      </c>
      <c r="D925" s="592" t="s">
        <v>297</v>
      </c>
      <c r="E925" s="592" t="s">
        <v>148</v>
      </c>
      <c r="F925" s="592" t="s">
        <v>476</v>
      </c>
      <c r="G925" s="591" t="s">
        <v>2023</v>
      </c>
      <c r="H925" s="591" t="s">
        <v>489</v>
      </c>
      <c r="I925" s="592" t="s">
        <v>332</v>
      </c>
      <c r="J925" s="593" t="s">
        <v>381</v>
      </c>
      <c r="K925" s="594">
        <v>0.70833333333333337</v>
      </c>
      <c r="L925" s="592" t="s">
        <v>2051</v>
      </c>
      <c r="M925" s="595">
        <v>2021</v>
      </c>
      <c r="N925" s="596">
        <v>24</v>
      </c>
      <c r="O925" s="603">
        <v>0.54166666666666663</v>
      </c>
      <c r="P925" s="598">
        <f t="shared" si="56"/>
        <v>13</v>
      </c>
      <c r="Q925" s="596">
        <v>11</v>
      </c>
      <c r="R925" s="599">
        <f t="shared" si="57"/>
        <v>0.84615384615384615</v>
      </c>
      <c r="S925" s="599">
        <f t="shared" si="58"/>
        <v>0.45833333333333331</v>
      </c>
      <c r="T925" s="600">
        <f t="shared" si="59"/>
        <v>0.76470588235294112</v>
      </c>
      <c r="U925" s="601"/>
    </row>
    <row r="926" spans="1:21" ht="12.75" x14ac:dyDescent="0.2">
      <c r="A926" s="591" t="s">
        <v>72</v>
      </c>
      <c r="B926" s="591" t="s">
        <v>754</v>
      </c>
      <c r="C926" s="592" t="s">
        <v>588</v>
      </c>
      <c r="D926" s="592" t="s">
        <v>297</v>
      </c>
      <c r="E926" s="592" t="s">
        <v>148</v>
      </c>
      <c r="F926" s="592" t="s">
        <v>476</v>
      </c>
      <c r="G926" s="591" t="s">
        <v>2041</v>
      </c>
      <c r="H926" s="591" t="s">
        <v>489</v>
      </c>
      <c r="I926" s="592" t="s">
        <v>332</v>
      </c>
      <c r="J926" s="593" t="s">
        <v>381</v>
      </c>
      <c r="K926" s="594">
        <v>0.17647058823529413</v>
      </c>
      <c r="L926" s="592" t="s">
        <v>2051</v>
      </c>
      <c r="M926" s="595">
        <v>2021</v>
      </c>
      <c r="N926" s="596">
        <v>17</v>
      </c>
      <c r="O926" s="603">
        <v>0.17647058823529413</v>
      </c>
      <c r="P926" s="598">
        <f t="shared" si="56"/>
        <v>3</v>
      </c>
      <c r="Q926" s="596">
        <v>2</v>
      </c>
      <c r="R926" s="599">
        <f t="shared" si="57"/>
        <v>0.66666666666666663</v>
      </c>
      <c r="S926" s="599">
        <f t="shared" si="58"/>
        <v>0.11764705882352941</v>
      </c>
      <c r="T926" s="600">
        <f t="shared" si="59"/>
        <v>1</v>
      </c>
      <c r="U926" s="601"/>
    </row>
    <row r="927" spans="1:21" ht="12.75" x14ac:dyDescent="0.2">
      <c r="A927" s="591" t="s">
        <v>72</v>
      </c>
      <c r="B927" s="591" t="s">
        <v>754</v>
      </c>
      <c r="C927" s="592" t="s">
        <v>588</v>
      </c>
      <c r="D927" s="592" t="s">
        <v>297</v>
      </c>
      <c r="E927" s="592" t="s">
        <v>148</v>
      </c>
      <c r="F927" s="592" t="s">
        <v>476</v>
      </c>
      <c r="G927" s="591" t="s">
        <v>2042</v>
      </c>
      <c r="H927" s="591" t="s">
        <v>489</v>
      </c>
      <c r="I927" s="592" t="s">
        <v>332</v>
      </c>
      <c r="J927" s="593" t="s">
        <v>381</v>
      </c>
      <c r="K927" s="594">
        <v>0.06</v>
      </c>
      <c r="L927" s="592" t="s">
        <v>2051</v>
      </c>
      <c r="M927" s="595">
        <v>2021</v>
      </c>
      <c r="N927" s="596">
        <v>94</v>
      </c>
      <c r="O927" s="603">
        <v>9.5744680851063843E-2</v>
      </c>
      <c r="P927" s="598">
        <f t="shared" si="56"/>
        <v>9</v>
      </c>
      <c r="Q927" s="596">
        <v>5</v>
      </c>
      <c r="R927" s="599">
        <f t="shared" si="57"/>
        <v>0.55555555555555558</v>
      </c>
      <c r="S927" s="599">
        <f t="shared" si="58"/>
        <v>5.3191489361702128E-2</v>
      </c>
      <c r="T927" s="600">
        <f t="shared" si="59"/>
        <v>1.595744680851064</v>
      </c>
      <c r="U927" s="601"/>
    </row>
    <row r="928" spans="1:21" ht="12.75" x14ac:dyDescent="0.2">
      <c r="A928" s="591" t="s">
        <v>72</v>
      </c>
      <c r="B928" s="591" t="s">
        <v>754</v>
      </c>
      <c r="C928" s="592" t="s">
        <v>588</v>
      </c>
      <c r="D928" s="592" t="s">
        <v>297</v>
      </c>
      <c r="E928" s="592" t="s">
        <v>148</v>
      </c>
      <c r="F928" s="592" t="s">
        <v>476</v>
      </c>
      <c r="G928" s="591" t="s">
        <v>2026</v>
      </c>
      <c r="H928" s="591" t="s">
        <v>489</v>
      </c>
      <c r="I928" s="592" t="s">
        <v>332</v>
      </c>
      <c r="J928" s="593" t="s">
        <v>381</v>
      </c>
      <c r="K928" s="594">
        <v>8.3333333333333329E-2</v>
      </c>
      <c r="L928" s="592" t="s">
        <v>2051</v>
      </c>
      <c r="M928" s="595">
        <v>2021</v>
      </c>
      <c r="N928" s="596">
        <v>43</v>
      </c>
      <c r="O928" s="603">
        <v>6.9767441860465115E-2</v>
      </c>
      <c r="P928" s="598">
        <f t="shared" si="56"/>
        <v>3</v>
      </c>
      <c r="Q928" s="596">
        <v>2</v>
      </c>
      <c r="R928" s="599">
        <f t="shared" si="57"/>
        <v>0.66666666666666663</v>
      </c>
      <c r="S928" s="599">
        <f t="shared" si="58"/>
        <v>4.6511627906976744E-2</v>
      </c>
      <c r="T928" s="600">
        <f t="shared" si="59"/>
        <v>0.83720930232558144</v>
      </c>
      <c r="U928" s="601"/>
    </row>
    <row r="929" spans="1:21" ht="12.75" x14ac:dyDescent="0.2">
      <c r="A929" s="591" t="s">
        <v>72</v>
      </c>
      <c r="B929" s="591" t="s">
        <v>754</v>
      </c>
      <c r="C929" s="592" t="s">
        <v>588</v>
      </c>
      <c r="D929" s="592" t="s">
        <v>297</v>
      </c>
      <c r="E929" s="592" t="s">
        <v>148</v>
      </c>
      <c r="F929" s="592" t="s">
        <v>476</v>
      </c>
      <c r="G929" s="591" t="s">
        <v>2043</v>
      </c>
      <c r="H929" s="591" t="s">
        <v>489</v>
      </c>
      <c r="I929" s="592" t="s">
        <v>332</v>
      </c>
      <c r="J929" s="593" t="s">
        <v>381</v>
      </c>
      <c r="K929" s="594">
        <v>4.9941927990708478E-2</v>
      </c>
      <c r="L929" s="592" t="s">
        <v>2051</v>
      </c>
      <c r="M929" s="595">
        <v>2021</v>
      </c>
      <c r="N929" s="596">
        <v>858</v>
      </c>
      <c r="O929" s="603">
        <v>9.5571095571095568E-2</v>
      </c>
      <c r="P929" s="598">
        <f t="shared" si="56"/>
        <v>82</v>
      </c>
      <c r="Q929" s="596">
        <v>58</v>
      </c>
      <c r="R929" s="599">
        <f t="shared" si="57"/>
        <v>0.70731707317073167</v>
      </c>
      <c r="S929" s="599">
        <f t="shared" si="58"/>
        <v>6.75990675990676E-2</v>
      </c>
      <c r="T929" s="600">
        <f t="shared" si="59"/>
        <v>1.9136444950398439</v>
      </c>
      <c r="U929" s="601"/>
    </row>
    <row r="930" spans="1:21" ht="12.75" x14ac:dyDescent="0.2">
      <c r="A930" s="591" t="s">
        <v>72</v>
      </c>
      <c r="B930" s="591" t="s">
        <v>754</v>
      </c>
      <c r="C930" s="592" t="s">
        <v>588</v>
      </c>
      <c r="D930" s="592" t="s">
        <v>297</v>
      </c>
      <c r="E930" s="592" t="s">
        <v>148</v>
      </c>
      <c r="F930" s="592" t="s">
        <v>476</v>
      </c>
      <c r="G930" s="591" t="s">
        <v>2009</v>
      </c>
      <c r="H930" s="591" t="s">
        <v>489</v>
      </c>
      <c r="I930" s="592" t="s">
        <v>332</v>
      </c>
      <c r="J930" s="593" t="s">
        <v>381</v>
      </c>
      <c r="K930" s="594">
        <v>0.2</v>
      </c>
      <c r="L930" s="592" t="s">
        <v>2051</v>
      </c>
      <c r="M930" s="595">
        <v>2021</v>
      </c>
      <c r="N930" s="596">
        <v>19</v>
      </c>
      <c r="O930" s="603">
        <v>0.21052631578947367</v>
      </c>
      <c r="P930" s="598">
        <f t="shared" si="56"/>
        <v>4</v>
      </c>
      <c r="Q930" s="596">
        <v>3</v>
      </c>
      <c r="R930" s="599">
        <f t="shared" si="57"/>
        <v>0.75</v>
      </c>
      <c r="S930" s="599">
        <f t="shared" si="58"/>
        <v>0.15789473684210525</v>
      </c>
      <c r="T930" s="600">
        <f t="shared" si="59"/>
        <v>1.0526315789473684</v>
      </c>
      <c r="U930" s="601"/>
    </row>
    <row r="931" spans="1:21" ht="12.75" x14ac:dyDescent="0.2">
      <c r="A931" s="591" t="s">
        <v>72</v>
      </c>
      <c r="B931" s="591" t="s">
        <v>754</v>
      </c>
      <c r="C931" s="592" t="s">
        <v>588</v>
      </c>
      <c r="D931" s="592" t="s">
        <v>297</v>
      </c>
      <c r="E931" s="592" t="s">
        <v>148</v>
      </c>
      <c r="F931" s="592" t="s">
        <v>476</v>
      </c>
      <c r="G931" s="591" t="s">
        <v>2044</v>
      </c>
      <c r="H931" s="591" t="s">
        <v>489</v>
      </c>
      <c r="I931" s="592" t="s">
        <v>332</v>
      </c>
      <c r="J931" s="593" t="s">
        <v>381</v>
      </c>
      <c r="K931" s="594">
        <v>6.1224489795918366E-2</v>
      </c>
      <c r="L931" s="592" t="s">
        <v>2051</v>
      </c>
      <c r="M931" s="595">
        <v>2021</v>
      </c>
      <c r="N931" s="596">
        <v>29</v>
      </c>
      <c r="O931" s="603">
        <v>0.24137931034482757</v>
      </c>
      <c r="P931" s="598">
        <f t="shared" si="56"/>
        <v>7</v>
      </c>
      <c r="Q931" s="596">
        <v>6</v>
      </c>
      <c r="R931" s="599">
        <f t="shared" si="57"/>
        <v>0.8571428571428571</v>
      </c>
      <c r="S931" s="599">
        <f t="shared" si="58"/>
        <v>0.20689655172413793</v>
      </c>
      <c r="T931" s="600">
        <f t="shared" si="59"/>
        <v>3.9425287356321839</v>
      </c>
      <c r="U931" s="601"/>
    </row>
    <row r="932" spans="1:21" ht="12.75" x14ac:dyDescent="0.2">
      <c r="A932" s="591" t="s">
        <v>72</v>
      </c>
      <c r="B932" s="591" t="s">
        <v>754</v>
      </c>
      <c r="C932" s="592" t="s">
        <v>588</v>
      </c>
      <c r="D932" s="592" t="s">
        <v>297</v>
      </c>
      <c r="E932" s="592" t="s">
        <v>148</v>
      </c>
      <c r="F932" s="592" t="s">
        <v>476</v>
      </c>
      <c r="G932" s="591" t="s">
        <v>2009</v>
      </c>
      <c r="H932" s="591" t="s">
        <v>489</v>
      </c>
      <c r="I932" s="592" t="s">
        <v>332</v>
      </c>
      <c r="J932" s="593" t="s">
        <v>381</v>
      </c>
      <c r="K932" s="594">
        <v>0.23333333333333334</v>
      </c>
      <c r="L932" s="592" t="s">
        <v>2266</v>
      </c>
      <c r="M932" s="595">
        <v>2021</v>
      </c>
      <c r="N932" s="596">
        <v>18</v>
      </c>
      <c r="O932" s="603">
        <v>0.27777777777777779</v>
      </c>
      <c r="P932" s="598">
        <f t="shared" si="56"/>
        <v>5</v>
      </c>
      <c r="Q932" s="596">
        <v>4</v>
      </c>
      <c r="R932" s="599">
        <f t="shared" si="57"/>
        <v>0.8</v>
      </c>
      <c r="S932" s="599">
        <f t="shared" si="58"/>
        <v>0.22222222222222221</v>
      </c>
      <c r="T932" s="600">
        <f t="shared" si="59"/>
        <v>1.1904761904761905</v>
      </c>
      <c r="U932" s="601"/>
    </row>
    <row r="933" spans="1:21" ht="12.75" x14ac:dyDescent="0.2">
      <c r="A933" s="591" t="s">
        <v>72</v>
      </c>
      <c r="B933" s="591" t="s">
        <v>754</v>
      </c>
      <c r="C933" s="592" t="s">
        <v>588</v>
      </c>
      <c r="D933" s="592" t="s">
        <v>297</v>
      </c>
      <c r="E933" s="592" t="s">
        <v>148</v>
      </c>
      <c r="F933" s="592" t="s">
        <v>476</v>
      </c>
      <c r="G933" s="591" t="s">
        <v>2057</v>
      </c>
      <c r="H933" s="591" t="s">
        <v>489</v>
      </c>
      <c r="I933" s="592" t="s">
        <v>332</v>
      </c>
      <c r="J933" s="593" t="s">
        <v>381</v>
      </c>
      <c r="K933" s="594">
        <v>0.3</v>
      </c>
      <c r="L933" s="592" t="s">
        <v>2266</v>
      </c>
      <c r="M933" s="595">
        <v>2021</v>
      </c>
      <c r="N933" s="596">
        <v>40</v>
      </c>
      <c r="O933" s="603">
        <v>0.1</v>
      </c>
      <c r="P933" s="598">
        <f t="shared" si="56"/>
        <v>4</v>
      </c>
      <c r="Q933" s="596">
        <v>3</v>
      </c>
      <c r="R933" s="599">
        <f t="shared" si="57"/>
        <v>0.75</v>
      </c>
      <c r="S933" s="599">
        <f t="shared" si="58"/>
        <v>7.4999999999999997E-2</v>
      </c>
      <c r="T933" s="600">
        <f t="shared" si="59"/>
        <v>0.33333333333333337</v>
      </c>
      <c r="U933" s="601"/>
    </row>
    <row r="934" spans="1:21" ht="12.75" x14ac:dyDescent="0.2">
      <c r="A934" s="591" t="s">
        <v>72</v>
      </c>
      <c r="B934" s="591" t="s">
        <v>754</v>
      </c>
      <c r="C934" s="592" t="s">
        <v>588</v>
      </c>
      <c r="D934" s="592" t="s">
        <v>297</v>
      </c>
      <c r="E934" s="592" t="s">
        <v>148</v>
      </c>
      <c r="F934" s="592" t="s">
        <v>476</v>
      </c>
      <c r="G934" s="591" t="s">
        <v>2045</v>
      </c>
      <c r="H934" s="591" t="s">
        <v>489</v>
      </c>
      <c r="I934" s="592" t="s">
        <v>332</v>
      </c>
      <c r="J934" s="593" t="s">
        <v>381</v>
      </c>
      <c r="K934" s="594">
        <v>0.72222222222222221</v>
      </c>
      <c r="L934" s="592" t="s">
        <v>2051</v>
      </c>
      <c r="M934" s="595">
        <v>2021</v>
      </c>
      <c r="N934" s="596">
        <v>18</v>
      </c>
      <c r="O934" s="603">
        <v>0.66666666666666652</v>
      </c>
      <c r="P934" s="598">
        <f t="shared" si="56"/>
        <v>12</v>
      </c>
      <c r="Q934" s="596">
        <v>9</v>
      </c>
      <c r="R934" s="599">
        <f t="shared" si="57"/>
        <v>0.75</v>
      </c>
      <c r="S934" s="599">
        <f t="shared" si="58"/>
        <v>0.5</v>
      </c>
      <c r="T934" s="600">
        <f t="shared" si="59"/>
        <v>0.92307692307692291</v>
      </c>
      <c r="U934" s="601"/>
    </row>
    <row r="935" spans="1:21" ht="12.75" x14ac:dyDescent="0.2">
      <c r="A935" s="591" t="s">
        <v>72</v>
      </c>
      <c r="B935" s="591" t="s">
        <v>754</v>
      </c>
      <c r="C935" s="592" t="s">
        <v>588</v>
      </c>
      <c r="D935" s="592" t="s">
        <v>297</v>
      </c>
      <c r="E935" s="592" t="s">
        <v>148</v>
      </c>
      <c r="F935" s="592" t="s">
        <v>476</v>
      </c>
      <c r="G935" s="591" t="s">
        <v>2046</v>
      </c>
      <c r="H935" s="591" t="s">
        <v>489</v>
      </c>
      <c r="I935" s="592" t="s">
        <v>332</v>
      </c>
      <c r="J935" s="593" t="s">
        <v>381</v>
      </c>
      <c r="K935" s="594">
        <v>0.2</v>
      </c>
      <c r="L935" s="592" t="s">
        <v>2051</v>
      </c>
      <c r="M935" s="595">
        <v>2021</v>
      </c>
      <c r="N935" s="596">
        <v>13</v>
      </c>
      <c r="O935" s="603">
        <v>0.23076923076923075</v>
      </c>
      <c r="P935" s="598">
        <f t="shared" si="56"/>
        <v>3</v>
      </c>
      <c r="Q935" s="596">
        <v>2</v>
      </c>
      <c r="R935" s="599">
        <f t="shared" si="57"/>
        <v>0.66666666666666663</v>
      </c>
      <c r="S935" s="599">
        <f t="shared" si="58"/>
        <v>0.15384615384615385</v>
      </c>
      <c r="T935" s="600">
        <f t="shared" si="59"/>
        <v>1.1538461538461537</v>
      </c>
      <c r="U935" s="606"/>
    </row>
    <row r="936" spans="1:21" ht="12.75" x14ac:dyDescent="0.2">
      <c r="A936" s="591" t="s">
        <v>72</v>
      </c>
      <c r="B936" s="591" t="s">
        <v>754</v>
      </c>
      <c r="C936" s="592" t="s">
        <v>583</v>
      </c>
      <c r="D936" s="592" t="s">
        <v>297</v>
      </c>
      <c r="E936" s="592" t="s">
        <v>148</v>
      </c>
      <c r="F936" s="592" t="s">
        <v>476</v>
      </c>
      <c r="G936" s="591" t="s">
        <v>2012</v>
      </c>
      <c r="H936" s="591" t="s">
        <v>489</v>
      </c>
      <c r="I936" s="592" t="s">
        <v>332</v>
      </c>
      <c r="J936" s="593" t="s">
        <v>381</v>
      </c>
      <c r="K936" s="594">
        <v>0.7142857142857143</v>
      </c>
      <c r="L936" s="592" t="s">
        <v>2051</v>
      </c>
      <c r="M936" s="595">
        <v>2021</v>
      </c>
      <c r="N936" s="596">
        <v>34</v>
      </c>
      <c r="O936" s="603">
        <v>0.55882352941176472</v>
      </c>
      <c r="P936" s="598">
        <f t="shared" si="56"/>
        <v>19</v>
      </c>
      <c r="Q936" s="596">
        <v>14</v>
      </c>
      <c r="R936" s="599">
        <f t="shared" si="57"/>
        <v>0.73684210526315785</v>
      </c>
      <c r="S936" s="599">
        <f t="shared" si="58"/>
        <v>0.41176470588235292</v>
      </c>
      <c r="T936" s="600">
        <f t="shared" si="59"/>
        <v>0.78235294117647058</v>
      </c>
      <c r="U936" s="601" t="s">
        <v>3030</v>
      </c>
    </row>
    <row r="937" spans="1:21" ht="12.75" x14ac:dyDescent="0.2">
      <c r="A937" s="591" t="s">
        <v>72</v>
      </c>
      <c r="B937" s="591" t="s">
        <v>754</v>
      </c>
      <c r="C937" s="592" t="s">
        <v>583</v>
      </c>
      <c r="D937" s="592" t="s">
        <v>297</v>
      </c>
      <c r="E937" s="592" t="s">
        <v>148</v>
      </c>
      <c r="F937" s="592" t="s">
        <v>476</v>
      </c>
      <c r="G937" s="591" t="s">
        <v>2013</v>
      </c>
      <c r="H937" s="591" t="s">
        <v>489</v>
      </c>
      <c r="I937" s="592" t="s">
        <v>332</v>
      </c>
      <c r="J937" s="593" t="s">
        <v>381</v>
      </c>
      <c r="K937" s="594">
        <v>0.70967741935483875</v>
      </c>
      <c r="L937" s="592" t="s">
        <v>2051</v>
      </c>
      <c r="M937" s="595">
        <v>2021</v>
      </c>
      <c r="N937" s="596">
        <v>31</v>
      </c>
      <c r="O937" s="603">
        <v>0.5161290322580645</v>
      </c>
      <c r="P937" s="598">
        <f t="shared" si="56"/>
        <v>16</v>
      </c>
      <c r="Q937" s="596">
        <v>12</v>
      </c>
      <c r="R937" s="599">
        <f t="shared" si="57"/>
        <v>0.75</v>
      </c>
      <c r="S937" s="599">
        <f t="shared" si="58"/>
        <v>0.38709677419354838</v>
      </c>
      <c r="T937" s="600">
        <f t="shared" si="59"/>
        <v>0.72727272727272718</v>
      </c>
      <c r="U937" s="601" t="s">
        <v>3030</v>
      </c>
    </row>
    <row r="938" spans="1:21" ht="12.75" x14ac:dyDescent="0.2">
      <c r="A938" s="591" t="s">
        <v>72</v>
      </c>
      <c r="B938" s="591" t="s">
        <v>754</v>
      </c>
      <c r="C938" s="592" t="s">
        <v>583</v>
      </c>
      <c r="D938" s="592" t="s">
        <v>297</v>
      </c>
      <c r="E938" s="592" t="s">
        <v>148</v>
      </c>
      <c r="F938" s="592" t="s">
        <v>476</v>
      </c>
      <c r="G938" s="591" t="s">
        <v>2049</v>
      </c>
      <c r="H938" s="591" t="s">
        <v>489</v>
      </c>
      <c r="I938" s="592" t="s">
        <v>332</v>
      </c>
      <c r="J938" s="593" t="s">
        <v>381</v>
      </c>
      <c r="K938" s="594">
        <v>0.70370370370370372</v>
      </c>
      <c r="L938" s="592" t="s">
        <v>2051</v>
      </c>
      <c r="M938" s="595">
        <v>2021</v>
      </c>
      <c r="N938" s="596">
        <v>28</v>
      </c>
      <c r="O938" s="603">
        <v>0.5357142857142857</v>
      </c>
      <c r="P938" s="598">
        <f t="shared" si="56"/>
        <v>15</v>
      </c>
      <c r="Q938" s="596">
        <v>10</v>
      </c>
      <c r="R938" s="599">
        <f t="shared" si="57"/>
        <v>0.66666666666666663</v>
      </c>
      <c r="S938" s="599">
        <f t="shared" si="58"/>
        <v>0.35714285714285715</v>
      </c>
      <c r="T938" s="600">
        <f t="shared" si="59"/>
        <v>0.76127819548872178</v>
      </c>
      <c r="U938" s="601" t="s">
        <v>3030</v>
      </c>
    </row>
    <row r="939" spans="1:21" ht="12.75" x14ac:dyDescent="0.2">
      <c r="A939" s="591" t="s">
        <v>72</v>
      </c>
      <c r="B939" s="591" t="s">
        <v>754</v>
      </c>
      <c r="C939" s="592" t="s">
        <v>583</v>
      </c>
      <c r="D939" s="592" t="s">
        <v>297</v>
      </c>
      <c r="E939" s="592" t="s">
        <v>148</v>
      </c>
      <c r="F939" s="592" t="s">
        <v>476</v>
      </c>
      <c r="G939" s="591" t="s">
        <v>2007</v>
      </c>
      <c r="H939" s="591" t="s">
        <v>489</v>
      </c>
      <c r="I939" s="592" t="s">
        <v>332</v>
      </c>
      <c r="J939" s="593" t="s">
        <v>381</v>
      </c>
      <c r="K939" s="594">
        <v>0.75</v>
      </c>
      <c r="L939" s="592" t="s">
        <v>2051</v>
      </c>
      <c r="M939" s="595">
        <v>2021</v>
      </c>
      <c r="N939" s="596">
        <v>64</v>
      </c>
      <c r="O939" s="603">
        <v>0.609375</v>
      </c>
      <c r="P939" s="598">
        <f t="shared" si="56"/>
        <v>39</v>
      </c>
      <c r="Q939" s="596">
        <v>35</v>
      </c>
      <c r="R939" s="599">
        <f t="shared" si="57"/>
        <v>0.89743589743589747</v>
      </c>
      <c r="S939" s="599">
        <f t="shared" si="58"/>
        <v>0.546875</v>
      </c>
      <c r="T939" s="600">
        <f t="shared" si="59"/>
        <v>0.8125</v>
      </c>
      <c r="U939" s="601" t="s">
        <v>3031</v>
      </c>
    </row>
    <row r="940" spans="1:21" ht="12.75" x14ac:dyDescent="0.2">
      <c r="A940" s="591" t="s">
        <v>72</v>
      </c>
      <c r="B940" s="591" t="s">
        <v>754</v>
      </c>
      <c r="C940" s="592" t="s">
        <v>583</v>
      </c>
      <c r="D940" s="592" t="s">
        <v>297</v>
      </c>
      <c r="E940" s="592" t="s">
        <v>148</v>
      </c>
      <c r="F940" s="592" t="s">
        <v>476</v>
      </c>
      <c r="G940" s="591" t="s">
        <v>2028</v>
      </c>
      <c r="H940" s="591" t="s">
        <v>489</v>
      </c>
      <c r="I940" s="592" t="s">
        <v>332</v>
      </c>
      <c r="J940" s="593" t="s">
        <v>381</v>
      </c>
      <c r="K940" s="594">
        <v>0.703125</v>
      </c>
      <c r="L940" s="592" t="s">
        <v>2266</v>
      </c>
      <c r="M940" s="595">
        <v>2021</v>
      </c>
      <c r="N940" s="596">
        <v>11</v>
      </c>
      <c r="O940" s="603">
        <v>0.54545454545454541</v>
      </c>
      <c r="P940" s="598">
        <f t="shared" si="56"/>
        <v>6</v>
      </c>
      <c r="Q940" s="596">
        <v>6</v>
      </c>
      <c r="R940" s="599">
        <f t="shared" si="57"/>
        <v>1</v>
      </c>
      <c r="S940" s="599">
        <f t="shared" si="58"/>
        <v>0.54545454545454541</v>
      </c>
      <c r="T940" s="600">
        <f t="shared" si="59"/>
        <v>0.77575757575757565</v>
      </c>
      <c r="U940" s="601" t="s">
        <v>3030</v>
      </c>
    </row>
    <row r="941" spans="1:21" ht="12.75" x14ac:dyDescent="0.2">
      <c r="A941" s="591" t="s">
        <v>72</v>
      </c>
      <c r="B941" s="591" t="s">
        <v>754</v>
      </c>
      <c r="C941" s="592" t="s">
        <v>583</v>
      </c>
      <c r="D941" s="592" t="s">
        <v>297</v>
      </c>
      <c r="E941" s="592" t="s">
        <v>148</v>
      </c>
      <c r="F941" s="592" t="s">
        <v>476</v>
      </c>
      <c r="G941" s="591" t="s">
        <v>2058</v>
      </c>
      <c r="H941" s="591" t="s">
        <v>489</v>
      </c>
      <c r="I941" s="592" t="s">
        <v>332</v>
      </c>
      <c r="J941" s="593" t="s">
        <v>381</v>
      </c>
      <c r="K941" s="594">
        <v>0.70370370370370372</v>
      </c>
      <c r="L941" s="592" t="s">
        <v>2266</v>
      </c>
      <c r="M941" s="595">
        <v>2021</v>
      </c>
      <c r="N941" s="596">
        <v>27</v>
      </c>
      <c r="O941" s="603">
        <v>0.51851851851851849</v>
      </c>
      <c r="P941" s="598">
        <f t="shared" si="56"/>
        <v>14</v>
      </c>
      <c r="Q941" s="596">
        <v>13</v>
      </c>
      <c r="R941" s="599">
        <f t="shared" si="57"/>
        <v>0.9285714285714286</v>
      </c>
      <c r="S941" s="599">
        <f t="shared" si="58"/>
        <v>0.48148148148148145</v>
      </c>
      <c r="T941" s="600">
        <f t="shared" si="59"/>
        <v>0.73684210526315785</v>
      </c>
      <c r="U941" s="601" t="s">
        <v>3031</v>
      </c>
    </row>
    <row r="942" spans="1:21" ht="12.75" x14ac:dyDescent="0.2">
      <c r="A942" s="591" t="s">
        <v>72</v>
      </c>
      <c r="B942" s="591" t="s">
        <v>754</v>
      </c>
      <c r="C942" s="592" t="s">
        <v>587</v>
      </c>
      <c r="D942" s="592" t="s">
        <v>297</v>
      </c>
      <c r="E942" s="592" t="s">
        <v>148</v>
      </c>
      <c r="F942" s="592" t="s">
        <v>476</v>
      </c>
      <c r="G942" s="591" t="s">
        <v>2010</v>
      </c>
      <c r="H942" s="591" t="s">
        <v>491</v>
      </c>
      <c r="I942" s="592" t="s">
        <v>194</v>
      </c>
      <c r="J942" s="592" t="s">
        <v>379</v>
      </c>
      <c r="K942" s="605">
        <v>1</v>
      </c>
      <c r="L942" s="592" t="s">
        <v>2056</v>
      </c>
      <c r="M942" s="595">
        <v>2022</v>
      </c>
      <c r="N942" s="596">
        <v>69</v>
      </c>
      <c r="O942" s="597">
        <v>1</v>
      </c>
      <c r="P942" s="598">
        <f t="shared" si="56"/>
        <v>69</v>
      </c>
      <c r="Q942" s="596">
        <v>69</v>
      </c>
      <c r="R942" s="599">
        <f t="shared" si="57"/>
        <v>1</v>
      </c>
      <c r="S942" s="599">
        <f t="shared" si="58"/>
        <v>1</v>
      </c>
      <c r="T942" s="600">
        <f t="shared" si="59"/>
        <v>1</v>
      </c>
      <c r="U942" s="607"/>
    </row>
    <row r="943" spans="1:21" ht="12.75" x14ac:dyDescent="0.2">
      <c r="A943" s="591" t="s">
        <v>72</v>
      </c>
      <c r="B943" s="591" t="s">
        <v>754</v>
      </c>
      <c r="C943" s="592" t="s">
        <v>587</v>
      </c>
      <c r="D943" s="592" t="s">
        <v>297</v>
      </c>
      <c r="E943" s="592" t="s">
        <v>148</v>
      </c>
      <c r="F943" s="592" t="s">
        <v>476</v>
      </c>
      <c r="G943" s="591" t="s">
        <v>2011</v>
      </c>
      <c r="H943" s="591" t="s">
        <v>491</v>
      </c>
      <c r="I943" s="592" t="s">
        <v>194</v>
      </c>
      <c r="J943" s="592" t="s">
        <v>379</v>
      </c>
      <c r="K943" s="605">
        <v>1</v>
      </c>
      <c r="L943" s="592" t="s">
        <v>2056</v>
      </c>
      <c r="M943" s="595">
        <v>2022</v>
      </c>
      <c r="N943" s="596">
        <v>75</v>
      </c>
      <c r="O943" s="597">
        <v>1</v>
      </c>
      <c r="P943" s="598">
        <f t="shared" si="56"/>
        <v>75</v>
      </c>
      <c r="Q943" s="596">
        <v>75</v>
      </c>
      <c r="R943" s="599">
        <f t="shared" si="57"/>
        <v>1</v>
      </c>
      <c r="S943" s="599">
        <f t="shared" si="58"/>
        <v>1</v>
      </c>
      <c r="T943" s="600">
        <f t="shared" si="59"/>
        <v>1</v>
      </c>
      <c r="U943" s="607"/>
    </row>
    <row r="944" spans="1:21" ht="12.75" x14ac:dyDescent="0.2">
      <c r="A944" s="591" t="s">
        <v>72</v>
      </c>
      <c r="B944" s="591" t="s">
        <v>754</v>
      </c>
      <c r="C944" s="592" t="s">
        <v>587</v>
      </c>
      <c r="D944" s="592" t="s">
        <v>297</v>
      </c>
      <c r="E944" s="592" t="s">
        <v>148</v>
      </c>
      <c r="F944" s="592" t="s">
        <v>476</v>
      </c>
      <c r="G944" s="591" t="s">
        <v>2012</v>
      </c>
      <c r="H944" s="591" t="s">
        <v>491</v>
      </c>
      <c r="I944" s="592" t="s">
        <v>194</v>
      </c>
      <c r="J944" s="592" t="s">
        <v>379</v>
      </c>
      <c r="K944" s="605">
        <v>1</v>
      </c>
      <c r="L944" s="592" t="s">
        <v>2056</v>
      </c>
      <c r="M944" s="595">
        <v>2022</v>
      </c>
      <c r="N944" s="596">
        <v>92</v>
      </c>
      <c r="O944" s="597">
        <v>1</v>
      </c>
      <c r="P944" s="598">
        <f t="shared" si="56"/>
        <v>92</v>
      </c>
      <c r="Q944" s="596">
        <v>92</v>
      </c>
      <c r="R944" s="599">
        <f t="shared" si="57"/>
        <v>1</v>
      </c>
      <c r="S944" s="599">
        <f t="shared" si="58"/>
        <v>1</v>
      </c>
      <c r="T944" s="600">
        <f t="shared" si="59"/>
        <v>1</v>
      </c>
      <c r="U944" s="607"/>
    </row>
    <row r="945" spans="1:21" ht="12.75" x14ac:dyDescent="0.2">
      <c r="A945" s="591" t="s">
        <v>72</v>
      </c>
      <c r="B945" s="591" t="s">
        <v>754</v>
      </c>
      <c r="C945" s="592" t="s">
        <v>587</v>
      </c>
      <c r="D945" s="592" t="s">
        <v>297</v>
      </c>
      <c r="E945" s="592" t="s">
        <v>148</v>
      </c>
      <c r="F945" s="592" t="s">
        <v>476</v>
      </c>
      <c r="G945" s="591" t="s">
        <v>2013</v>
      </c>
      <c r="H945" s="591" t="s">
        <v>491</v>
      </c>
      <c r="I945" s="592" t="s">
        <v>194</v>
      </c>
      <c r="J945" s="592" t="s">
        <v>379</v>
      </c>
      <c r="K945" s="605">
        <v>1</v>
      </c>
      <c r="L945" s="592" t="s">
        <v>2056</v>
      </c>
      <c r="M945" s="595">
        <v>2022</v>
      </c>
      <c r="N945" s="596">
        <v>12</v>
      </c>
      <c r="O945" s="597">
        <v>1</v>
      </c>
      <c r="P945" s="598">
        <f t="shared" si="56"/>
        <v>12</v>
      </c>
      <c r="Q945" s="596">
        <v>12</v>
      </c>
      <c r="R945" s="599">
        <f t="shared" si="57"/>
        <v>1</v>
      </c>
      <c r="S945" s="599">
        <f t="shared" si="58"/>
        <v>1</v>
      </c>
      <c r="T945" s="600">
        <f t="shared" si="59"/>
        <v>1</v>
      </c>
      <c r="U945" s="607"/>
    </row>
    <row r="946" spans="1:21" ht="12.75" x14ac:dyDescent="0.2">
      <c r="A946" s="591" t="s">
        <v>72</v>
      </c>
      <c r="B946" s="591" t="s">
        <v>754</v>
      </c>
      <c r="C946" s="592" t="s">
        <v>587</v>
      </c>
      <c r="D946" s="592" t="s">
        <v>297</v>
      </c>
      <c r="E946" s="592" t="s">
        <v>148</v>
      </c>
      <c r="F946" s="592" t="s">
        <v>476</v>
      </c>
      <c r="G946" s="591" t="s">
        <v>2014</v>
      </c>
      <c r="H946" s="591" t="s">
        <v>491</v>
      </c>
      <c r="I946" s="592" t="s">
        <v>194</v>
      </c>
      <c r="J946" s="592" t="s">
        <v>379</v>
      </c>
      <c r="K946" s="605">
        <v>1</v>
      </c>
      <c r="L946" s="592" t="s">
        <v>2056</v>
      </c>
      <c r="M946" s="595">
        <v>2022</v>
      </c>
      <c r="N946" s="596">
        <v>1219</v>
      </c>
      <c r="O946" s="597">
        <v>1</v>
      </c>
      <c r="P946" s="598">
        <f t="shared" si="56"/>
        <v>1219</v>
      </c>
      <c r="Q946" s="596">
        <v>1219</v>
      </c>
      <c r="R946" s="599">
        <f t="shared" si="57"/>
        <v>1</v>
      </c>
      <c r="S946" s="599">
        <f t="shared" si="58"/>
        <v>1</v>
      </c>
      <c r="T946" s="600">
        <f t="shared" si="59"/>
        <v>1</v>
      </c>
      <c r="U946" s="607"/>
    </row>
    <row r="947" spans="1:21" ht="12.75" x14ac:dyDescent="0.2">
      <c r="A947" s="591" t="s">
        <v>72</v>
      </c>
      <c r="B947" s="591" t="s">
        <v>754</v>
      </c>
      <c r="C947" s="592" t="s">
        <v>587</v>
      </c>
      <c r="D947" s="592" t="s">
        <v>297</v>
      </c>
      <c r="E947" s="592" t="s">
        <v>148</v>
      </c>
      <c r="F947" s="592" t="s">
        <v>476</v>
      </c>
      <c r="G947" s="591" t="s">
        <v>2015</v>
      </c>
      <c r="H947" s="591" t="s">
        <v>491</v>
      </c>
      <c r="I947" s="592" t="s">
        <v>194</v>
      </c>
      <c r="J947" s="592" t="s">
        <v>379</v>
      </c>
      <c r="K947" s="605">
        <v>1</v>
      </c>
      <c r="L947" s="592" t="s">
        <v>2056</v>
      </c>
      <c r="M947" s="595">
        <v>2022</v>
      </c>
      <c r="N947" s="596">
        <v>18</v>
      </c>
      <c r="O947" s="597">
        <v>1</v>
      </c>
      <c r="P947" s="598">
        <f t="shared" si="56"/>
        <v>18</v>
      </c>
      <c r="Q947" s="596">
        <v>18</v>
      </c>
      <c r="R947" s="599">
        <f t="shared" si="57"/>
        <v>1</v>
      </c>
      <c r="S947" s="599">
        <f t="shared" si="58"/>
        <v>1</v>
      </c>
      <c r="T947" s="600">
        <f t="shared" si="59"/>
        <v>1</v>
      </c>
      <c r="U947" s="607"/>
    </row>
    <row r="948" spans="1:21" ht="12.75" x14ac:dyDescent="0.2">
      <c r="A948" s="591" t="s">
        <v>72</v>
      </c>
      <c r="B948" s="591" t="s">
        <v>754</v>
      </c>
      <c r="C948" s="592" t="s">
        <v>587</v>
      </c>
      <c r="D948" s="592" t="s">
        <v>297</v>
      </c>
      <c r="E948" s="592" t="s">
        <v>148</v>
      </c>
      <c r="F948" s="592" t="s">
        <v>476</v>
      </c>
      <c r="G948" s="591" t="s">
        <v>2016</v>
      </c>
      <c r="H948" s="591" t="s">
        <v>491</v>
      </c>
      <c r="I948" s="592" t="s">
        <v>194</v>
      </c>
      <c r="J948" s="592" t="s">
        <v>379</v>
      </c>
      <c r="K948" s="605">
        <v>1</v>
      </c>
      <c r="L948" s="592" t="s">
        <v>2056</v>
      </c>
      <c r="M948" s="595">
        <v>2022</v>
      </c>
      <c r="N948" s="596">
        <v>88</v>
      </c>
      <c r="O948" s="597">
        <v>1</v>
      </c>
      <c r="P948" s="598">
        <f t="shared" si="56"/>
        <v>88</v>
      </c>
      <c r="Q948" s="596">
        <v>88</v>
      </c>
      <c r="R948" s="599">
        <f t="shared" si="57"/>
        <v>1</v>
      </c>
      <c r="S948" s="599">
        <f t="shared" si="58"/>
        <v>1</v>
      </c>
      <c r="T948" s="600">
        <f t="shared" si="59"/>
        <v>1</v>
      </c>
      <c r="U948" s="607"/>
    </row>
    <row r="949" spans="1:21" ht="12.75" x14ac:dyDescent="0.2">
      <c r="A949" s="591" t="s">
        <v>72</v>
      </c>
      <c r="B949" s="591" t="s">
        <v>754</v>
      </c>
      <c r="C949" s="592" t="s">
        <v>587</v>
      </c>
      <c r="D949" s="592" t="s">
        <v>297</v>
      </c>
      <c r="E949" s="592" t="s">
        <v>148</v>
      </c>
      <c r="F949" s="592" t="s">
        <v>476</v>
      </c>
      <c r="G949" s="591" t="s">
        <v>2017</v>
      </c>
      <c r="H949" s="591" t="s">
        <v>491</v>
      </c>
      <c r="I949" s="592" t="s">
        <v>194</v>
      </c>
      <c r="J949" s="592" t="s">
        <v>379</v>
      </c>
      <c r="K949" s="605">
        <v>1</v>
      </c>
      <c r="L949" s="592" t="s">
        <v>2056</v>
      </c>
      <c r="M949" s="595">
        <v>2022</v>
      </c>
      <c r="N949" s="596">
        <v>102</v>
      </c>
      <c r="O949" s="597">
        <v>1</v>
      </c>
      <c r="P949" s="598">
        <f t="shared" si="56"/>
        <v>102</v>
      </c>
      <c r="Q949" s="596">
        <v>102</v>
      </c>
      <c r="R949" s="599">
        <f t="shared" si="57"/>
        <v>1</v>
      </c>
      <c r="S949" s="599">
        <f t="shared" si="58"/>
        <v>1</v>
      </c>
      <c r="T949" s="600">
        <f t="shared" si="59"/>
        <v>1</v>
      </c>
      <c r="U949" s="607"/>
    </row>
    <row r="950" spans="1:21" ht="12.75" x14ac:dyDescent="0.2">
      <c r="A950" s="591" t="s">
        <v>72</v>
      </c>
      <c r="B950" s="591" t="s">
        <v>754</v>
      </c>
      <c r="C950" s="592" t="s">
        <v>587</v>
      </c>
      <c r="D950" s="592" t="s">
        <v>297</v>
      </c>
      <c r="E950" s="592" t="s">
        <v>148</v>
      </c>
      <c r="F950" s="592" t="s">
        <v>476</v>
      </c>
      <c r="G950" s="591" t="s">
        <v>2018</v>
      </c>
      <c r="H950" s="591" t="s">
        <v>491</v>
      </c>
      <c r="I950" s="592" t="s">
        <v>194</v>
      </c>
      <c r="J950" s="592" t="s">
        <v>379</v>
      </c>
      <c r="K950" s="605">
        <v>1</v>
      </c>
      <c r="L950" s="592" t="s">
        <v>2056</v>
      </c>
      <c r="M950" s="595">
        <v>2022</v>
      </c>
      <c r="N950" s="596">
        <v>131</v>
      </c>
      <c r="O950" s="597">
        <v>1</v>
      </c>
      <c r="P950" s="598">
        <f t="shared" si="56"/>
        <v>131</v>
      </c>
      <c r="Q950" s="596">
        <v>131</v>
      </c>
      <c r="R950" s="599">
        <f t="shared" si="57"/>
        <v>1</v>
      </c>
      <c r="S950" s="599">
        <f t="shared" si="58"/>
        <v>1</v>
      </c>
      <c r="T950" s="600">
        <f t="shared" si="59"/>
        <v>1</v>
      </c>
      <c r="U950" s="607"/>
    </row>
    <row r="951" spans="1:21" ht="12.75" x14ac:dyDescent="0.2">
      <c r="A951" s="591" t="s">
        <v>72</v>
      </c>
      <c r="B951" s="591" t="s">
        <v>754</v>
      </c>
      <c r="C951" s="592" t="s">
        <v>587</v>
      </c>
      <c r="D951" s="592" t="s">
        <v>297</v>
      </c>
      <c r="E951" s="592" t="s">
        <v>148</v>
      </c>
      <c r="F951" s="592" t="s">
        <v>476</v>
      </c>
      <c r="G951" s="591" t="s">
        <v>2019</v>
      </c>
      <c r="H951" s="591" t="s">
        <v>491</v>
      </c>
      <c r="I951" s="592" t="s">
        <v>194</v>
      </c>
      <c r="J951" s="592" t="s">
        <v>379</v>
      </c>
      <c r="K951" s="605">
        <v>1</v>
      </c>
      <c r="L951" s="592" t="s">
        <v>2056</v>
      </c>
      <c r="M951" s="595">
        <v>2022</v>
      </c>
      <c r="N951" s="596">
        <v>16</v>
      </c>
      <c r="O951" s="597">
        <v>1</v>
      </c>
      <c r="P951" s="598">
        <f t="shared" si="56"/>
        <v>16</v>
      </c>
      <c r="Q951" s="596">
        <v>16</v>
      </c>
      <c r="R951" s="599">
        <f t="shared" si="57"/>
        <v>1</v>
      </c>
      <c r="S951" s="599">
        <f t="shared" si="58"/>
        <v>1</v>
      </c>
      <c r="T951" s="600">
        <f t="shared" si="59"/>
        <v>1</v>
      </c>
      <c r="U951" s="607"/>
    </row>
    <row r="952" spans="1:21" ht="12.75" x14ac:dyDescent="0.2">
      <c r="A952" s="591" t="s">
        <v>72</v>
      </c>
      <c r="B952" s="591" t="s">
        <v>754</v>
      </c>
      <c r="C952" s="592" t="s">
        <v>587</v>
      </c>
      <c r="D952" s="592" t="s">
        <v>297</v>
      </c>
      <c r="E952" s="592" t="s">
        <v>148</v>
      </c>
      <c r="F952" s="592" t="s">
        <v>476</v>
      </c>
      <c r="G952" s="591" t="s">
        <v>2020</v>
      </c>
      <c r="H952" s="591" t="s">
        <v>491</v>
      </c>
      <c r="I952" s="592" t="s">
        <v>194</v>
      </c>
      <c r="J952" s="592" t="s">
        <v>379</v>
      </c>
      <c r="K952" s="605">
        <v>1</v>
      </c>
      <c r="L952" s="592" t="s">
        <v>2056</v>
      </c>
      <c r="M952" s="595">
        <v>2022</v>
      </c>
      <c r="N952" s="596">
        <v>19</v>
      </c>
      <c r="O952" s="597">
        <v>1</v>
      </c>
      <c r="P952" s="598">
        <f t="shared" si="56"/>
        <v>19</v>
      </c>
      <c r="Q952" s="596">
        <v>19</v>
      </c>
      <c r="R952" s="599">
        <f t="shared" si="57"/>
        <v>1</v>
      </c>
      <c r="S952" s="599">
        <f t="shared" si="58"/>
        <v>1</v>
      </c>
      <c r="T952" s="600">
        <f t="shared" si="59"/>
        <v>1</v>
      </c>
      <c r="U952" s="607"/>
    </row>
    <row r="953" spans="1:21" ht="12.75" x14ac:dyDescent="0.2">
      <c r="A953" s="591" t="s">
        <v>72</v>
      </c>
      <c r="B953" s="591" t="s">
        <v>754</v>
      </c>
      <c r="C953" s="592" t="s">
        <v>587</v>
      </c>
      <c r="D953" s="592" t="s">
        <v>297</v>
      </c>
      <c r="E953" s="592" t="s">
        <v>148</v>
      </c>
      <c r="F953" s="592" t="s">
        <v>476</v>
      </c>
      <c r="G953" s="591" t="s">
        <v>2021</v>
      </c>
      <c r="H953" s="591" t="s">
        <v>491</v>
      </c>
      <c r="I953" s="592" t="s">
        <v>194</v>
      </c>
      <c r="J953" s="592" t="s">
        <v>379</v>
      </c>
      <c r="K953" s="605">
        <v>1</v>
      </c>
      <c r="L953" s="592" t="s">
        <v>2056</v>
      </c>
      <c r="M953" s="595">
        <v>2022</v>
      </c>
      <c r="N953" s="596">
        <v>90</v>
      </c>
      <c r="O953" s="597">
        <v>1</v>
      </c>
      <c r="P953" s="598">
        <f t="shared" si="56"/>
        <v>90</v>
      </c>
      <c r="Q953" s="596">
        <v>90</v>
      </c>
      <c r="R953" s="599">
        <f t="shared" si="57"/>
        <v>1</v>
      </c>
      <c r="S953" s="599">
        <f t="shared" si="58"/>
        <v>1</v>
      </c>
      <c r="T953" s="600">
        <f t="shared" si="59"/>
        <v>1</v>
      </c>
      <c r="U953" s="607"/>
    </row>
    <row r="954" spans="1:21" ht="12.75" x14ac:dyDescent="0.2">
      <c r="A954" s="591" t="s">
        <v>72</v>
      </c>
      <c r="B954" s="591" t="s">
        <v>754</v>
      </c>
      <c r="C954" s="591" t="s">
        <v>587</v>
      </c>
      <c r="D954" s="591" t="s">
        <v>303</v>
      </c>
      <c r="E954" s="591" t="s">
        <v>148</v>
      </c>
      <c r="F954" s="592" t="s">
        <v>476</v>
      </c>
      <c r="G954" s="591" t="s">
        <v>2002</v>
      </c>
      <c r="H954" s="591" t="s">
        <v>491</v>
      </c>
      <c r="I954" s="592" t="s">
        <v>194</v>
      </c>
      <c r="J954" s="592" t="s">
        <v>379</v>
      </c>
      <c r="K954" s="605">
        <v>1</v>
      </c>
      <c r="L954" s="592" t="s">
        <v>2056</v>
      </c>
      <c r="M954" s="595">
        <v>2022</v>
      </c>
      <c r="N954" s="596">
        <v>11</v>
      </c>
      <c r="O954" s="597">
        <v>1</v>
      </c>
      <c r="P954" s="598">
        <f t="shared" si="56"/>
        <v>11</v>
      </c>
      <c r="Q954" s="596">
        <v>11</v>
      </c>
      <c r="R954" s="599">
        <f t="shared" si="57"/>
        <v>1</v>
      </c>
      <c r="S954" s="599">
        <f t="shared" si="58"/>
        <v>1</v>
      </c>
      <c r="T954" s="600">
        <f t="shared" si="59"/>
        <v>1</v>
      </c>
      <c r="U954" s="607"/>
    </row>
    <row r="955" spans="1:21" ht="12.75" x14ac:dyDescent="0.2">
      <c r="A955" s="591" t="s">
        <v>72</v>
      </c>
      <c r="B955" s="591" t="s">
        <v>754</v>
      </c>
      <c r="C955" s="592" t="s">
        <v>587</v>
      </c>
      <c r="D955" s="592" t="s">
        <v>297</v>
      </c>
      <c r="E955" s="592" t="s">
        <v>148</v>
      </c>
      <c r="F955" s="592" t="s">
        <v>476</v>
      </c>
      <c r="G955" s="591" t="s">
        <v>2022</v>
      </c>
      <c r="H955" s="591" t="s">
        <v>491</v>
      </c>
      <c r="I955" s="592" t="s">
        <v>194</v>
      </c>
      <c r="J955" s="592" t="s">
        <v>379</v>
      </c>
      <c r="K955" s="605">
        <v>1</v>
      </c>
      <c r="L955" s="592" t="s">
        <v>2056</v>
      </c>
      <c r="M955" s="595">
        <v>2022</v>
      </c>
      <c r="N955" s="596">
        <v>93</v>
      </c>
      <c r="O955" s="597">
        <v>1</v>
      </c>
      <c r="P955" s="598">
        <f t="shared" si="56"/>
        <v>93</v>
      </c>
      <c r="Q955" s="596">
        <v>93</v>
      </c>
      <c r="R955" s="599">
        <f t="shared" si="57"/>
        <v>1</v>
      </c>
      <c r="S955" s="599">
        <f t="shared" si="58"/>
        <v>1</v>
      </c>
      <c r="T955" s="600">
        <f t="shared" si="59"/>
        <v>1</v>
      </c>
      <c r="U955" s="607"/>
    </row>
    <row r="956" spans="1:21" ht="12.75" x14ac:dyDescent="0.2">
      <c r="A956" s="591" t="s">
        <v>72</v>
      </c>
      <c r="B956" s="591" t="s">
        <v>754</v>
      </c>
      <c r="C956" s="592" t="s">
        <v>587</v>
      </c>
      <c r="D956" s="592" t="s">
        <v>297</v>
      </c>
      <c r="E956" s="592" t="s">
        <v>148</v>
      </c>
      <c r="F956" s="592" t="s">
        <v>476</v>
      </c>
      <c r="G956" s="591" t="s">
        <v>2023</v>
      </c>
      <c r="H956" s="591" t="s">
        <v>491</v>
      </c>
      <c r="I956" s="592" t="s">
        <v>194</v>
      </c>
      <c r="J956" s="592" t="s">
        <v>379</v>
      </c>
      <c r="K956" s="605">
        <v>1</v>
      </c>
      <c r="L956" s="592" t="s">
        <v>2056</v>
      </c>
      <c r="M956" s="595">
        <v>2022</v>
      </c>
      <c r="N956" s="596">
        <v>48</v>
      </c>
      <c r="O956" s="597">
        <v>1</v>
      </c>
      <c r="P956" s="598">
        <f t="shared" si="56"/>
        <v>48</v>
      </c>
      <c r="Q956" s="596">
        <v>48</v>
      </c>
      <c r="R956" s="599">
        <f t="shared" si="57"/>
        <v>1</v>
      </c>
      <c r="S956" s="599">
        <f t="shared" si="58"/>
        <v>1</v>
      </c>
      <c r="T956" s="600">
        <f t="shared" si="59"/>
        <v>1</v>
      </c>
      <c r="U956" s="607"/>
    </row>
    <row r="957" spans="1:21" ht="12.75" x14ac:dyDescent="0.2">
      <c r="A957" s="591" t="s">
        <v>72</v>
      </c>
      <c r="B957" s="591" t="s">
        <v>754</v>
      </c>
      <c r="C957" s="592" t="s">
        <v>587</v>
      </c>
      <c r="D957" s="592" t="s">
        <v>297</v>
      </c>
      <c r="E957" s="592" t="s">
        <v>148</v>
      </c>
      <c r="F957" s="592" t="s">
        <v>476</v>
      </c>
      <c r="G957" s="591" t="s">
        <v>2024</v>
      </c>
      <c r="H957" s="591" t="s">
        <v>491</v>
      </c>
      <c r="I957" s="592" t="s">
        <v>194</v>
      </c>
      <c r="J957" s="592" t="s">
        <v>379</v>
      </c>
      <c r="K957" s="605">
        <v>1</v>
      </c>
      <c r="L957" s="592" t="s">
        <v>2056</v>
      </c>
      <c r="M957" s="595">
        <v>2022</v>
      </c>
      <c r="N957" s="596">
        <v>2323</v>
      </c>
      <c r="O957" s="597">
        <v>1</v>
      </c>
      <c r="P957" s="598">
        <f t="shared" si="56"/>
        <v>2323</v>
      </c>
      <c r="Q957" s="596">
        <v>2323</v>
      </c>
      <c r="R957" s="599">
        <f t="shared" si="57"/>
        <v>1</v>
      </c>
      <c r="S957" s="599">
        <f t="shared" si="58"/>
        <v>1</v>
      </c>
      <c r="T957" s="600">
        <f t="shared" si="59"/>
        <v>1</v>
      </c>
      <c r="U957" s="607"/>
    </row>
    <row r="958" spans="1:21" ht="12.75" x14ac:dyDescent="0.2">
      <c r="A958" s="591" t="s">
        <v>72</v>
      </c>
      <c r="B958" s="591" t="s">
        <v>754</v>
      </c>
      <c r="C958" s="591" t="s">
        <v>587</v>
      </c>
      <c r="D958" s="591" t="s">
        <v>303</v>
      </c>
      <c r="E958" s="591" t="s">
        <v>148</v>
      </c>
      <c r="F958" s="592" t="s">
        <v>476</v>
      </c>
      <c r="G958" s="591" t="s">
        <v>2004</v>
      </c>
      <c r="H958" s="591" t="s">
        <v>491</v>
      </c>
      <c r="I958" s="592" t="s">
        <v>194</v>
      </c>
      <c r="J958" s="592" t="s">
        <v>379</v>
      </c>
      <c r="K958" s="605">
        <v>1</v>
      </c>
      <c r="L958" s="592" t="s">
        <v>2056</v>
      </c>
      <c r="M958" s="595">
        <v>2022</v>
      </c>
      <c r="N958" s="596">
        <v>437</v>
      </c>
      <c r="O958" s="597">
        <v>1</v>
      </c>
      <c r="P958" s="598">
        <f t="shared" si="56"/>
        <v>437</v>
      </c>
      <c r="Q958" s="596">
        <v>437</v>
      </c>
      <c r="R958" s="599">
        <f t="shared" si="57"/>
        <v>1</v>
      </c>
      <c r="S958" s="599">
        <f t="shared" si="58"/>
        <v>1</v>
      </c>
      <c r="T958" s="600">
        <f t="shared" si="59"/>
        <v>1</v>
      </c>
      <c r="U958" s="607"/>
    </row>
    <row r="959" spans="1:21" ht="12.75" x14ac:dyDescent="0.2">
      <c r="A959" s="591" t="s">
        <v>72</v>
      </c>
      <c r="B959" s="591" t="s">
        <v>754</v>
      </c>
      <c r="C959" s="592" t="s">
        <v>587</v>
      </c>
      <c r="D959" s="592" t="s">
        <v>297</v>
      </c>
      <c r="E959" s="592" t="s">
        <v>148</v>
      </c>
      <c r="F959" s="592" t="s">
        <v>476</v>
      </c>
      <c r="G959" s="591" t="s">
        <v>2025</v>
      </c>
      <c r="H959" s="591" t="s">
        <v>491</v>
      </c>
      <c r="I959" s="592" t="s">
        <v>194</v>
      </c>
      <c r="J959" s="592" t="s">
        <v>379</v>
      </c>
      <c r="K959" s="605">
        <v>1</v>
      </c>
      <c r="L959" s="592" t="s">
        <v>2056</v>
      </c>
      <c r="M959" s="595">
        <v>2022</v>
      </c>
      <c r="N959" s="596">
        <v>30</v>
      </c>
      <c r="O959" s="597">
        <v>1</v>
      </c>
      <c r="P959" s="598">
        <f t="shared" si="56"/>
        <v>30</v>
      </c>
      <c r="Q959" s="596">
        <v>30</v>
      </c>
      <c r="R959" s="599">
        <f t="shared" si="57"/>
        <v>1</v>
      </c>
      <c r="S959" s="599">
        <f t="shared" si="58"/>
        <v>1</v>
      </c>
      <c r="T959" s="600">
        <f t="shared" si="59"/>
        <v>1</v>
      </c>
      <c r="U959" s="607"/>
    </row>
    <row r="960" spans="1:21" ht="12.75" x14ac:dyDescent="0.2">
      <c r="A960" s="591" t="s">
        <v>72</v>
      </c>
      <c r="B960" s="591" t="s">
        <v>754</v>
      </c>
      <c r="C960" s="592" t="s">
        <v>587</v>
      </c>
      <c r="D960" s="592" t="s">
        <v>297</v>
      </c>
      <c r="E960" s="592" t="s">
        <v>148</v>
      </c>
      <c r="F960" s="592" t="s">
        <v>476</v>
      </c>
      <c r="G960" s="591" t="s">
        <v>2026</v>
      </c>
      <c r="H960" s="591" t="s">
        <v>491</v>
      </c>
      <c r="I960" s="592" t="s">
        <v>194</v>
      </c>
      <c r="J960" s="592" t="s">
        <v>379</v>
      </c>
      <c r="K960" s="605">
        <v>1</v>
      </c>
      <c r="L960" s="592" t="s">
        <v>2056</v>
      </c>
      <c r="M960" s="595">
        <v>2022</v>
      </c>
      <c r="N960" s="596">
        <v>12</v>
      </c>
      <c r="O960" s="597">
        <v>1</v>
      </c>
      <c r="P960" s="598">
        <f t="shared" si="56"/>
        <v>12</v>
      </c>
      <c r="Q960" s="596">
        <v>12</v>
      </c>
      <c r="R960" s="599">
        <f t="shared" si="57"/>
        <v>1</v>
      </c>
      <c r="S960" s="599">
        <f t="shared" si="58"/>
        <v>1</v>
      </c>
      <c r="T960" s="600">
        <f t="shared" si="59"/>
        <v>1</v>
      </c>
      <c r="U960" s="607"/>
    </row>
    <row r="961" spans="1:21" ht="12.75" x14ac:dyDescent="0.2">
      <c r="A961" s="591" t="s">
        <v>72</v>
      </c>
      <c r="B961" s="591" t="s">
        <v>754</v>
      </c>
      <c r="C961" s="592" t="s">
        <v>587</v>
      </c>
      <c r="D961" s="592" t="s">
        <v>303</v>
      </c>
      <c r="E961" s="592" t="s">
        <v>148</v>
      </c>
      <c r="F961" s="592" t="s">
        <v>476</v>
      </c>
      <c r="G961" s="591" t="s">
        <v>2005</v>
      </c>
      <c r="H961" s="591" t="s">
        <v>491</v>
      </c>
      <c r="I961" s="592" t="s">
        <v>194</v>
      </c>
      <c r="J961" s="592" t="s">
        <v>379</v>
      </c>
      <c r="K961" s="605">
        <v>1</v>
      </c>
      <c r="L961" s="592" t="s">
        <v>2056</v>
      </c>
      <c r="M961" s="595">
        <v>2022</v>
      </c>
      <c r="N961" s="596">
        <v>48</v>
      </c>
      <c r="O961" s="597">
        <v>1</v>
      </c>
      <c r="P961" s="598">
        <f t="shared" si="56"/>
        <v>48</v>
      </c>
      <c r="Q961" s="596">
        <v>48</v>
      </c>
      <c r="R961" s="599">
        <f t="shared" si="57"/>
        <v>1</v>
      </c>
      <c r="S961" s="599">
        <f t="shared" si="58"/>
        <v>1</v>
      </c>
      <c r="T961" s="600">
        <f t="shared" si="59"/>
        <v>1</v>
      </c>
      <c r="U961" s="607"/>
    </row>
    <row r="962" spans="1:21" ht="12.75" x14ac:dyDescent="0.2">
      <c r="A962" s="591" t="s">
        <v>72</v>
      </c>
      <c r="B962" s="591" t="s">
        <v>754</v>
      </c>
      <c r="C962" s="592" t="s">
        <v>587</v>
      </c>
      <c r="D962" s="592" t="s">
        <v>297</v>
      </c>
      <c r="E962" s="592" t="s">
        <v>148</v>
      </c>
      <c r="F962" s="592" t="s">
        <v>476</v>
      </c>
      <c r="G962" s="591" t="s">
        <v>2005</v>
      </c>
      <c r="H962" s="591" t="s">
        <v>491</v>
      </c>
      <c r="I962" s="592" t="s">
        <v>194</v>
      </c>
      <c r="J962" s="592" t="s">
        <v>379</v>
      </c>
      <c r="K962" s="605">
        <v>1</v>
      </c>
      <c r="L962" s="592" t="s">
        <v>2056</v>
      </c>
      <c r="M962" s="595">
        <v>2022</v>
      </c>
      <c r="N962" s="596">
        <v>68</v>
      </c>
      <c r="O962" s="597">
        <v>1</v>
      </c>
      <c r="P962" s="598">
        <f t="shared" si="56"/>
        <v>68</v>
      </c>
      <c r="Q962" s="596">
        <v>68</v>
      </c>
      <c r="R962" s="599">
        <f t="shared" si="57"/>
        <v>1</v>
      </c>
      <c r="S962" s="599">
        <f t="shared" si="58"/>
        <v>1</v>
      </c>
      <c r="T962" s="600">
        <f t="shared" si="59"/>
        <v>1</v>
      </c>
      <c r="U962" s="607"/>
    </row>
    <row r="963" spans="1:21" ht="12.75" x14ac:dyDescent="0.2">
      <c r="A963" s="591" t="s">
        <v>72</v>
      </c>
      <c r="B963" s="591" t="s">
        <v>754</v>
      </c>
      <c r="C963" s="592" t="s">
        <v>587</v>
      </c>
      <c r="D963" s="592" t="s">
        <v>303</v>
      </c>
      <c r="E963" s="592" t="s">
        <v>148</v>
      </c>
      <c r="F963" s="592" t="s">
        <v>476</v>
      </c>
      <c r="G963" s="591" t="s">
        <v>2006</v>
      </c>
      <c r="H963" s="591" t="s">
        <v>491</v>
      </c>
      <c r="I963" s="592" t="s">
        <v>194</v>
      </c>
      <c r="J963" s="592" t="s">
        <v>379</v>
      </c>
      <c r="K963" s="605">
        <v>1</v>
      </c>
      <c r="L963" s="592" t="s">
        <v>2056</v>
      </c>
      <c r="M963" s="595">
        <v>2022</v>
      </c>
      <c r="N963" s="596">
        <v>34</v>
      </c>
      <c r="O963" s="597">
        <v>1</v>
      </c>
      <c r="P963" s="598">
        <f t="shared" ref="P963:P1026" si="60">ROUNDUP(N963*O963,0)</f>
        <v>34</v>
      </c>
      <c r="Q963" s="596">
        <v>34</v>
      </c>
      <c r="R963" s="599">
        <f t="shared" ref="R963:R1026" si="61">Q963/P963</f>
        <v>1</v>
      </c>
      <c r="S963" s="599">
        <f t="shared" ref="S963:S1026" si="62">Q963/N963</f>
        <v>1</v>
      </c>
      <c r="T963" s="600">
        <f t="shared" ref="T963:T1026" si="63">O963/K963</f>
        <v>1</v>
      </c>
      <c r="U963" s="607"/>
    </row>
    <row r="964" spans="1:21" ht="12.75" x14ac:dyDescent="0.2">
      <c r="A964" s="591" t="s">
        <v>72</v>
      </c>
      <c r="B964" s="591" t="s">
        <v>754</v>
      </c>
      <c r="C964" s="592" t="s">
        <v>587</v>
      </c>
      <c r="D964" s="592" t="s">
        <v>297</v>
      </c>
      <c r="E964" s="592" t="s">
        <v>148</v>
      </c>
      <c r="F964" s="592" t="s">
        <v>476</v>
      </c>
      <c r="G964" s="591" t="s">
        <v>2006</v>
      </c>
      <c r="H964" s="591" t="s">
        <v>491</v>
      </c>
      <c r="I964" s="592" t="s">
        <v>194</v>
      </c>
      <c r="J964" s="592" t="s">
        <v>379</v>
      </c>
      <c r="K964" s="605">
        <v>1</v>
      </c>
      <c r="L964" s="592" t="s">
        <v>2056</v>
      </c>
      <c r="M964" s="595">
        <v>2022</v>
      </c>
      <c r="N964" s="596">
        <v>73</v>
      </c>
      <c r="O964" s="597">
        <v>1</v>
      </c>
      <c r="P964" s="598">
        <f t="shared" si="60"/>
        <v>73</v>
      </c>
      <c r="Q964" s="596">
        <v>73</v>
      </c>
      <c r="R964" s="599">
        <f t="shared" si="61"/>
        <v>1</v>
      </c>
      <c r="S964" s="599">
        <f t="shared" si="62"/>
        <v>1</v>
      </c>
      <c r="T964" s="600">
        <f t="shared" si="63"/>
        <v>1</v>
      </c>
      <c r="U964" s="607"/>
    </row>
    <row r="965" spans="1:21" ht="12.75" x14ac:dyDescent="0.2">
      <c r="A965" s="591" t="s">
        <v>72</v>
      </c>
      <c r="B965" s="591" t="s">
        <v>754</v>
      </c>
      <c r="C965" s="592" t="s">
        <v>587</v>
      </c>
      <c r="D965" s="592" t="s">
        <v>305</v>
      </c>
      <c r="E965" s="592" t="s">
        <v>148</v>
      </c>
      <c r="F965" s="592" t="s">
        <v>476</v>
      </c>
      <c r="G965" s="591" t="s">
        <v>2009</v>
      </c>
      <c r="H965" s="591" t="s">
        <v>491</v>
      </c>
      <c r="I965" s="592" t="s">
        <v>194</v>
      </c>
      <c r="J965" s="592" t="s">
        <v>379</v>
      </c>
      <c r="K965" s="605">
        <v>1</v>
      </c>
      <c r="L965" s="592" t="s">
        <v>2056</v>
      </c>
      <c r="M965" s="595">
        <v>2022</v>
      </c>
      <c r="N965" s="596">
        <v>14</v>
      </c>
      <c r="O965" s="597">
        <v>1</v>
      </c>
      <c r="P965" s="598">
        <f t="shared" si="60"/>
        <v>14</v>
      </c>
      <c r="Q965" s="596">
        <v>14</v>
      </c>
      <c r="R965" s="599">
        <f t="shared" si="61"/>
        <v>1</v>
      </c>
      <c r="S965" s="599">
        <f t="shared" si="62"/>
        <v>1</v>
      </c>
      <c r="T965" s="600">
        <f t="shared" si="63"/>
        <v>1</v>
      </c>
      <c r="U965" s="607"/>
    </row>
    <row r="966" spans="1:21" ht="12.75" x14ac:dyDescent="0.2">
      <c r="A966" s="591" t="s">
        <v>72</v>
      </c>
      <c r="B966" s="591" t="s">
        <v>754</v>
      </c>
      <c r="C966" s="592" t="s">
        <v>587</v>
      </c>
      <c r="D966" s="592" t="s">
        <v>297</v>
      </c>
      <c r="E966" s="592" t="s">
        <v>148</v>
      </c>
      <c r="F966" s="592" t="s">
        <v>476</v>
      </c>
      <c r="G966" s="591" t="s">
        <v>2027</v>
      </c>
      <c r="H966" s="591" t="s">
        <v>491</v>
      </c>
      <c r="I966" s="592" t="s">
        <v>194</v>
      </c>
      <c r="J966" s="592" t="s">
        <v>379</v>
      </c>
      <c r="K966" s="605">
        <v>1</v>
      </c>
      <c r="L966" s="592" t="s">
        <v>2056</v>
      </c>
      <c r="M966" s="595">
        <v>2022</v>
      </c>
      <c r="N966" s="596">
        <v>38</v>
      </c>
      <c r="O966" s="597">
        <v>1</v>
      </c>
      <c r="P966" s="598">
        <f t="shared" si="60"/>
        <v>38</v>
      </c>
      <c r="Q966" s="596">
        <v>38</v>
      </c>
      <c r="R966" s="599">
        <f t="shared" si="61"/>
        <v>1</v>
      </c>
      <c r="S966" s="599">
        <f t="shared" si="62"/>
        <v>1</v>
      </c>
      <c r="T966" s="600">
        <f t="shared" si="63"/>
        <v>1</v>
      </c>
      <c r="U966" s="607"/>
    </row>
    <row r="967" spans="1:21" ht="12.75" x14ac:dyDescent="0.2">
      <c r="A967" s="591" t="s">
        <v>72</v>
      </c>
      <c r="B967" s="591" t="s">
        <v>754</v>
      </c>
      <c r="C967" s="592" t="s">
        <v>587</v>
      </c>
      <c r="D967" s="592" t="s">
        <v>297</v>
      </c>
      <c r="E967" s="592" t="s">
        <v>148</v>
      </c>
      <c r="F967" s="592" t="s">
        <v>476</v>
      </c>
      <c r="G967" s="591" t="s">
        <v>2028</v>
      </c>
      <c r="H967" s="591" t="s">
        <v>491</v>
      </c>
      <c r="I967" s="592" t="s">
        <v>194</v>
      </c>
      <c r="J967" s="592" t="s">
        <v>379</v>
      </c>
      <c r="K967" s="605">
        <v>1</v>
      </c>
      <c r="L967" s="592" t="s">
        <v>2056</v>
      </c>
      <c r="M967" s="595">
        <v>2022</v>
      </c>
      <c r="N967" s="596">
        <v>54</v>
      </c>
      <c r="O967" s="597">
        <v>1</v>
      </c>
      <c r="P967" s="598">
        <f t="shared" si="60"/>
        <v>54</v>
      </c>
      <c r="Q967" s="596">
        <v>54</v>
      </c>
      <c r="R967" s="599">
        <f t="shared" si="61"/>
        <v>1</v>
      </c>
      <c r="S967" s="599">
        <f t="shared" si="62"/>
        <v>1</v>
      </c>
      <c r="T967" s="600">
        <f t="shared" si="63"/>
        <v>1</v>
      </c>
      <c r="U967" s="607"/>
    </row>
    <row r="968" spans="1:21" ht="12.75" x14ac:dyDescent="0.2">
      <c r="A968" s="591" t="s">
        <v>72</v>
      </c>
      <c r="B968" s="591" t="s">
        <v>754</v>
      </c>
      <c r="C968" s="592" t="s">
        <v>587</v>
      </c>
      <c r="D968" s="592" t="s">
        <v>303</v>
      </c>
      <c r="E968" s="592" t="s">
        <v>148</v>
      </c>
      <c r="F968" s="592" t="s">
        <v>476</v>
      </c>
      <c r="G968" s="591" t="s">
        <v>2007</v>
      </c>
      <c r="H968" s="591" t="s">
        <v>491</v>
      </c>
      <c r="I968" s="592" t="s">
        <v>194</v>
      </c>
      <c r="J968" s="592" t="s">
        <v>379</v>
      </c>
      <c r="K968" s="605">
        <v>1</v>
      </c>
      <c r="L968" s="592" t="s">
        <v>2056</v>
      </c>
      <c r="M968" s="595">
        <v>2022</v>
      </c>
      <c r="N968" s="596">
        <v>23</v>
      </c>
      <c r="O968" s="597">
        <v>1</v>
      </c>
      <c r="P968" s="598">
        <f t="shared" si="60"/>
        <v>23</v>
      </c>
      <c r="Q968" s="596">
        <v>23</v>
      </c>
      <c r="R968" s="599">
        <f t="shared" si="61"/>
        <v>1</v>
      </c>
      <c r="S968" s="599">
        <f t="shared" si="62"/>
        <v>1</v>
      </c>
      <c r="T968" s="600">
        <f t="shared" si="63"/>
        <v>1</v>
      </c>
      <c r="U968" s="607"/>
    </row>
    <row r="969" spans="1:21" ht="12.75" x14ac:dyDescent="0.2">
      <c r="A969" s="591" t="s">
        <v>72</v>
      </c>
      <c r="B969" s="591" t="s">
        <v>754</v>
      </c>
      <c r="C969" s="592" t="s">
        <v>587</v>
      </c>
      <c r="D969" s="592" t="s">
        <v>297</v>
      </c>
      <c r="E969" s="592" t="s">
        <v>148</v>
      </c>
      <c r="F969" s="592" t="s">
        <v>476</v>
      </c>
      <c r="G969" s="591" t="s">
        <v>2007</v>
      </c>
      <c r="H969" s="591" t="s">
        <v>491</v>
      </c>
      <c r="I969" s="592" t="s">
        <v>194</v>
      </c>
      <c r="J969" s="592" t="s">
        <v>379</v>
      </c>
      <c r="K969" s="605">
        <v>1</v>
      </c>
      <c r="L969" s="592" t="s">
        <v>2267</v>
      </c>
      <c r="M969" s="595">
        <v>2022</v>
      </c>
      <c r="N969" s="596">
        <v>33</v>
      </c>
      <c r="O969" s="597">
        <v>1</v>
      </c>
      <c r="P969" s="598">
        <f t="shared" si="60"/>
        <v>33</v>
      </c>
      <c r="Q969" s="596">
        <v>33</v>
      </c>
      <c r="R969" s="599">
        <f t="shared" si="61"/>
        <v>1</v>
      </c>
      <c r="S969" s="599">
        <f t="shared" si="62"/>
        <v>1</v>
      </c>
      <c r="T969" s="600">
        <f t="shared" si="63"/>
        <v>1</v>
      </c>
      <c r="U969" s="607"/>
    </row>
    <row r="970" spans="1:21" ht="12.75" x14ac:dyDescent="0.2">
      <c r="A970" s="591" t="s">
        <v>72</v>
      </c>
      <c r="B970" s="591" t="s">
        <v>754</v>
      </c>
      <c r="C970" s="592" t="s">
        <v>587</v>
      </c>
      <c r="D970" s="592" t="s">
        <v>297</v>
      </c>
      <c r="E970" s="592" t="s">
        <v>148</v>
      </c>
      <c r="F970" s="592" t="s">
        <v>476</v>
      </c>
      <c r="G970" s="591" t="s">
        <v>2029</v>
      </c>
      <c r="H970" s="591" t="s">
        <v>491</v>
      </c>
      <c r="I970" s="592" t="s">
        <v>194</v>
      </c>
      <c r="J970" s="592" t="s">
        <v>379</v>
      </c>
      <c r="K970" s="605">
        <v>1</v>
      </c>
      <c r="L970" s="592" t="s">
        <v>2056</v>
      </c>
      <c r="M970" s="595">
        <v>2022</v>
      </c>
      <c r="N970" s="596">
        <v>57</v>
      </c>
      <c r="O970" s="597">
        <v>1</v>
      </c>
      <c r="P970" s="598">
        <f t="shared" si="60"/>
        <v>57</v>
      </c>
      <c r="Q970" s="596">
        <v>57</v>
      </c>
      <c r="R970" s="599">
        <f t="shared" si="61"/>
        <v>1</v>
      </c>
      <c r="S970" s="599">
        <f t="shared" si="62"/>
        <v>1</v>
      </c>
      <c r="T970" s="600">
        <f t="shared" si="63"/>
        <v>1</v>
      </c>
      <c r="U970" s="607"/>
    </row>
    <row r="971" spans="1:21" ht="12.75" x14ac:dyDescent="0.2">
      <c r="A971" s="591" t="s">
        <v>72</v>
      </c>
      <c r="B971" s="591" t="s">
        <v>754</v>
      </c>
      <c r="C971" s="592" t="s">
        <v>587</v>
      </c>
      <c r="D971" s="592" t="s">
        <v>297</v>
      </c>
      <c r="E971" s="592" t="s">
        <v>148</v>
      </c>
      <c r="F971" s="592" t="s">
        <v>476</v>
      </c>
      <c r="G971" s="591" t="s">
        <v>2030</v>
      </c>
      <c r="H971" s="591" t="s">
        <v>491</v>
      </c>
      <c r="I971" s="592" t="s">
        <v>194</v>
      </c>
      <c r="J971" s="592" t="s">
        <v>379</v>
      </c>
      <c r="K971" s="605">
        <v>1</v>
      </c>
      <c r="L971" s="592" t="s">
        <v>2056</v>
      </c>
      <c r="M971" s="595">
        <v>2022</v>
      </c>
      <c r="N971" s="596">
        <v>80</v>
      </c>
      <c r="O971" s="597">
        <v>1</v>
      </c>
      <c r="P971" s="598">
        <f t="shared" si="60"/>
        <v>80</v>
      </c>
      <c r="Q971" s="596">
        <v>80</v>
      </c>
      <c r="R971" s="599">
        <f t="shared" si="61"/>
        <v>1</v>
      </c>
      <c r="S971" s="599">
        <f t="shared" si="62"/>
        <v>1</v>
      </c>
      <c r="T971" s="600">
        <f t="shared" si="63"/>
        <v>1</v>
      </c>
      <c r="U971" s="607"/>
    </row>
    <row r="972" spans="1:21" ht="12.75" x14ac:dyDescent="0.2">
      <c r="A972" s="591" t="s">
        <v>72</v>
      </c>
      <c r="B972" s="591" t="s">
        <v>754</v>
      </c>
      <c r="C972" s="592" t="s">
        <v>587</v>
      </c>
      <c r="D972" s="592" t="s">
        <v>303</v>
      </c>
      <c r="E972" s="592" t="s">
        <v>148</v>
      </c>
      <c r="F972" s="592" t="s">
        <v>476</v>
      </c>
      <c r="G972" s="591" t="s">
        <v>2008</v>
      </c>
      <c r="H972" s="591" t="s">
        <v>491</v>
      </c>
      <c r="I972" s="592" t="s">
        <v>194</v>
      </c>
      <c r="J972" s="592" t="s">
        <v>379</v>
      </c>
      <c r="K972" s="605">
        <v>1</v>
      </c>
      <c r="L972" s="592" t="s">
        <v>2056</v>
      </c>
      <c r="M972" s="595">
        <v>2022</v>
      </c>
      <c r="N972" s="596">
        <v>16</v>
      </c>
      <c r="O972" s="597">
        <v>1</v>
      </c>
      <c r="P972" s="598">
        <f t="shared" si="60"/>
        <v>16</v>
      </c>
      <c r="Q972" s="596">
        <v>16</v>
      </c>
      <c r="R972" s="599">
        <f t="shared" si="61"/>
        <v>1</v>
      </c>
      <c r="S972" s="599">
        <f t="shared" si="62"/>
        <v>1</v>
      </c>
      <c r="T972" s="600">
        <f t="shared" si="63"/>
        <v>1</v>
      </c>
      <c r="U972" s="607"/>
    </row>
    <row r="973" spans="1:21" ht="12.75" x14ac:dyDescent="0.2">
      <c r="A973" s="591" t="s">
        <v>72</v>
      </c>
      <c r="B973" s="591" t="s">
        <v>754</v>
      </c>
      <c r="C973" s="592" t="s">
        <v>587</v>
      </c>
      <c r="D973" s="592" t="s">
        <v>297</v>
      </c>
      <c r="E973" s="592" t="s">
        <v>148</v>
      </c>
      <c r="F973" s="592" t="s">
        <v>476</v>
      </c>
      <c r="G973" s="591" t="s">
        <v>2031</v>
      </c>
      <c r="H973" s="591" t="s">
        <v>491</v>
      </c>
      <c r="I973" s="592" t="s">
        <v>194</v>
      </c>
      <c r="J973" s="592" t="s">
        <v>379</v>
      </c>
      <c r="K973" s="605">
        <v>1</v>
      </c>
      <c r="L973" s="592" t="s">
        <v>2056</v>
      </c>
      <c r="M973" s="595">
        <v>2022</v>
      </c>
      <c r="N973" s="596">
        <v>63</v>
      </c>
      <c r="O973" s="597">
        <v>1</v>
      </c>
      <c r="P973" s="598">
        <f t="shared" si="60"/>
        <v>63</v>
      </c>
      <c r="Q973" s="596">
        <v>63</v>
      </c>
      <c r="R973" s="599">
        <f t="shared" si="61"/>
        <v>1</v>
      </c>
      <c r="S973" s="599">
        <f t="shared" si="62"/>
        <v>1</v>
      </c>
      <c r="T973" s="600">
        <f t="shared" si="63"/>
        <v>1</v>
      </c>
      <c r="U973" s="607"/>
    </row>
    <row r="974" spans="1:21" ht="12.75" x14ac:dyDescent="0.2">
      <c r="A974" s="591" t="s">
        <v>72</v>
      </c>
      <c r="B974" s="591" t="s">
        <v>754</v>
      </c>
      <c r="C974" s="592" t="s">
        <v>588</v>
      </c>
      <c r="D974" s="592" t="s">
        <v>297</v>
      </c>
      <c r="E974" s="592" t="s">
        <v>148</v>
      </c>
      <c r="F974" s="592" t="s">
        <v>476</v>
      </c>
      <c r="G974" s="591" t="s">
        <v>2036</v>
      </c>
      <c r="H974" s="591" t="s">
        <v>491</v>
      </c>
      <c r="I974" s="592" t="s">
        <v>194</v>
      </c>
      <c r="J974" s="592" t="s">
        <v>379</v>
      </c>
      <c r="K974" s="605">
        <v>1</v>
      </c>
      <c r="L974" s="592" t="s">
        <v>2056</v>
      </c>
      <c r="M974" s="595">
        <v>2022</v>
      </c>
      <c r="N974" s="596">
        <v>139</v>
      </c>
      <c r="O974" s="597">
        <v>1</v>
      </c>
      <c r="P974" s="598">
        <f t="shared" si="60"/>
        <v>139</v>
      </c>
      <c r="Q974" s="596">
        <v>139</v>
      </c>
      <c r="R974" s="599">
        <f t="shared" si="61"/>
        <v>1</v>
      </c>
      <c r="S974" s="599">
        <f t="shared" si="62"/>
        <v>1</v>
      </c>
      <c r="T974" s="600">
        <f t="shared" si="63"/>
        <v>1</v>
      </c>
      <c r="U974" s="606"/>
    </row>
    <row r="975" spans="1:21" ht="12.75" x14ac:dyDescent="0.2">
      <c r="A975" s="591" t="s">
        <v>72</v>
      </c>
      <c r="B975" s="591" t="s">
        <v>754</v>
      </c>
      <c r="C975" s="592" t="s">
        <v>588</v>
      </c>
      <c r="D975" s="592" t="s">
        <v>297</v>
      </c>
      <c r="E975" s="592" t="s">
        <v>148</v>
      </c>
      <c r="F975" s="592" t="s">
        <v>476</v>
      </c>
      <c r="G975" s="591" t="s">
        <v>2011</v>
      </c>
      <c r="H975" s="591" t="s">
        <v>491</v>
      </c>
      <c r="I975" s="592" t="s">
        <v>194</v>
      </c>
      <c r="J975" s="592" t="s">
        <v>379</v>
      </c>
      <c r="K975" s="605">
        <v>1</v>
      </c>
      <c r="L975" s="592" t="s">
        <v>2056</v>
      </c>
      <c r="M975" s="595">
        <v>2022</v>
      </c>
      <c r="N975" s="596">
        <v>284</v>
      </c>
      <c r="O975" s="597">
        <v>1</v>
      </c>
      <c r="P975" s="598">
        <f t="shared" si="60"/>
        <v>284</v>
      </c>
      <c r="Q975" s="596">
        <v>284</v>
      </c>
      <c r="R975" s="599">
        <f t="shared" si="61"/>
        <v>1</v>
      </c>
      <c r="S975" s="599">
        <f t="shared" si="62"/>
        <v>1</v>
      </c>
      <c r="T975" s="600">
        <f t="shared" si="63"/>
        <v>1</v>
      </c>
      <c r="U975" s="606"/>
    </row>
    <row r="976" spans="1:21" ht="12.75" x14ac:dyDescent="0.2">
      <c r="A976" s="591" t="s">
        <v>72</v>
      </c>
      <c r="B976" s="591" t="s">
        <v>754</v>
      </c>
      <c r="C976" s="592" t="s">
        <v>588</v>
      </c>
      <c r="D976" s="592" t="s">
        <v>297</v>
      </c>
      <c r="E976" s="592" t="s">
        <v>148</v>
      </c>
      <c r="F976" s="592" t="s">
        <v>476</v>
      </c>
      <c r="G976" s="591" t="s">
        <v>2012</v>
      </c>
      <c r="H976" s="591" t="s">
        <v>491</v>
      </c>
      <c r="I976" s="592" t="s">
        <v>194</v>
      </c>
      <c r="J976" s="592" t="s">
        <v>379</v>
      </c>
      <c r="K976" s="605">
        <v>1</v>
      </c>
      <c r="L976" s="592" t="s">
        <v>2056</v>
      </c>
      <c r="M976" s="595">
        <v>2022</v>
      </c>
      <c r="N976" s="596">
        <v>124</v>
      </c>
      <c r="O976" s="597">
        <v>1</v>
      </c>
      <c r="P976" s="598">
        <f t="shared" si="60"/>
        <v>124</v>
      </c>
      <c r="Q976" s="596">
        <v>124</v>
      </c>
      <c r="R976" s="599">
        <f t="shared" si="61"/>
        <v>1</v>
      </c>
      <c r="S976" s="599">
        <f t="shared" si="62"/>
        <v>1</v>
      </c>
      <c r="T976" s="600">
        <f t="shared" si="63"/>
        <v>1</v>
      </c>
      <c r="U976" s="606"/>
    </row>
    <row r="977" spans="1:21" ht="12.75" x14ac:dyDescent="0.2">
      <c r="A977" s="591" t="s">
        <v>72</v>
      </c>
      <c r="B977" s="591" t="s">
        <v>754</v>
      </c>
      <c r="C977" s="592" t="s">
        <v>588</v>
      </c>
      <c r="D977" s="592" t="s">
        <v>297</v>
      </c>
      <c r="E977" s="592" t="s">
        <v>148</v>
      </c>
      <c r="F977" s="592" t="s">
        <v>476</v>
      </c>
      <c r="G977" s="591" t="s">
        <v>2037</v>
      </c>
      <c r="H977" s="591" t="s">
        <v>491</v>
      </c>
      <c r="I977" s="592" t="s">
        <v>194</v>
      </c>
      <c r="J977" s="592" t="s">
        <v>379</v>
      </c>
      <c r="K977" s="605">
        <v>1</v>
      </c>
      <c r="L977" s="592" t="s">
        <v>2056</v>
      </c>
      <c r="M977" s="595">
        <v>2022</v>
      </c>
      <c r="N977" s="596">
        <v>24</v>
      </c>
      <c r="O977" s="597">
        <v>1</v>
      </c>
      <c r="P977" s="598">
        <f t="shared" si="60"/>
        <v>24</v>
      </c>
      <c r="Q977" s="596">
        <v>24</v>
      </c>
      <c r="R977" s="599">
        <f t="shared" si="61"/>
        <v>1</v>
      </c>
      <c r="S977" s="599">
        <f t="shared" si="62"/>
        <v>1</v>
      </c>
      <c r="T977" s="600">
        <f t="shared" si="63"/>
        <v>1</v>
      </c>
      <c r="U977" s="606"/>
    </row>
    <row r="978" spans="1:21" ht="12.75" x14ac:dyDescent="0.2">
      <c r="A978" s="591" t="s">
        <v>72</v>
      </c>
      <c r="B978" s="591" t="s">
        <v>754</v>
      </c>
      <c r="C978" s="592" t="s">
        <v>588</v>
      </c>
      <c r="D978" s="592" t="s">
        <v>297</v>
      </c>
      <c r="E978" s="592" t="s">
        <v>148</v>
      </c>
      <c r="F978" s="592" t="s">
        <v>476</v>
      </c>
      <c r="G978" s="591" t="s">
        <v>2038</v>
      </c>
      <c r="H978" s="591" t="s">
        <v>491</v>
      </c>
      <c r="I978" s="592" t="s">
        <v>194</v>
      </c>
      <c r="J978" s="592" t="s">
        <v>379</v>
      </c>
      <c r="K978" s="605">
        <v>1</v>
      </c>
      <c r="L978" s="592" t="s">
        <v>2056</v>
      </c>
      <c r="M978" s="595">
        <v>2022</v>
      </c>
      <c r="N978" s="596">
        <v>67</v>
      </c>
      <c r="O978" s="597">
        <v>1</v>
      </c>
      <c r="P978" s="598">
        <f t="shared" si="60"/>
        <v>67</v>
      </c>
      <c r="Q978" s="596">
        <v>67</v>
      </c>
      <c r="R978" s="599">
        <f t="shared" si="61"/>
        <v>1</v>
      </c>
      <c r="S978" s="599">
        <f t="shared" si="62"/>
        <v>1</v>
      </c>
      <c r="T978" s="600">
        <f t="shared" si="63"/>
        <v>1</v>
      </c>
      <c r="U978" s="606"/>
    </row>
    <row r="979" spans="1:21" ht="12.75" x14ac:dyDescent="0.2">
      <c r="A979" s="591" t="s">
        <v>72</v>
      </c>
      <c r="B979" s="591" t="s">
        <v>754</v>
      </c>
      <c r="C979" s="592" t="s">
        <v>588</v>
      </c>
      <c r="D979" s="592" t="s">
        <v>297</v>
      </c>
      <c r="E979" s="592" t="s">
        <v>148</v>
      </c>
      <c r="F979" s="592" t="s">
        <v>476</v>
      </c>
      <c r="G979" s="591" t="s">
        <v>2018</v>
      </c>
      <c r="H979" s="591" t="s">
        <v>491</v>
      </c>
      <c r="I979" s="592" t="s">
        <v>194</v>
      </c>
      <c r="J979" s="592" t="s">
        <v>379</v>
      </c>
      <c r="K979" s="605">
        <v>1</v>
      </c>
      <c r="L979" s="592" t="s">
        <v>2056</v>
      </c>
      <c r="M979" s="595">
        <v>2022</v>
      </c>
      <c r="N979" s="596">
        <v>60</v>
      </c>
      <c r="O979" s="597">
        <v>1</v>
      </c>
      <c r="P979" s="598">
        <f t="shared" si="60"/>
        <v>60</v>
      </c>
      <c r="Q979" s="596">
        <v>60</v>
      </c>
      <c r="R979" s="599">
        <f t="shared" si="61"/>
        <v>1</v>
      </c>
      <c r="S979" s="599">
        <f t="shared" si="62"/>
        <v>1</v>
      </c>
      <c r="T979" s="600">
        <f t="shared" si="63"/>
        <v>1</v>
      </c>
      <c r="U979" s="606"/>
    </row>
    <row r="980" spans="1:21" ht="12.75" x14ac:dyDescent="0.2">
      <c r="A980" s="591" t="s">
        <v>72</v>
      </c>
      <c r="B980" s="591" t="s">
        <v>754</v>
      </c>
      <c r="C980" s="592" t="s">
        <v>588</v>
      </c>
      <c r="D980" s="592" t="s">
        <v>297</v>
      </c>
      <c r="E980" s="592" t="s">
        <v>148</v>
      </c>
      <c r="F980" s="592" t="s">
        <v>476</v>
      </c>
      <c r="G980" s="591" t="s">
        <v>2039</v>
      </c>
      <c r="H980" s="591" t="s">
        <v>491</v>
      </c>
      <c r="I980" s="592" t="s">
        <v>194</v>
      </c>
      <c r="J980" s="592" t="s">
        <v>379</v>
      </c>
      <c r="K980" s="605">
        <v>1</v>
      </c>
      <c r="L980" s="592" t="s">
        <v>2056</v>
      </c>
      <c r="M980" s="595">
        <v>2022</v>
      </c>
      <c r="N980" s="596">
        <v>93</v>
      </c>
      <c r="O980" s="597">
        <v>1</v>
      </c>
      <c r="P980" s="598">
        <f t="shared" si="60"/>
        <v>93</v>
      </c>
      <c r="Q980" s="596">
        <v>93</v>
      </c>
      <c r="R980" s="599">
        <f t="shared" si="61"/>
        <v>1</v>
      </c>
      <c r="S980" s="599">
        <f t="shared" si="62"/>
        <v>1</v>
      </c>
      <c r="T980" s="600">
        <f t="shared" si="63"/>
        <v>1</v>
      </c>
      <c r="U980" s="606"/>
    </row>
    <row r="981" spans="1:21" ht="12.75" x14ac:dyDescent="0.2">
      <c r="A981" s="591" t="s">
        <v>72</v>
      </c>
      <c r="B981" s="591" t="s">
        <v>754</v>
      </c>
      <c r="C981" s="592" t="s">
        <v>588</v>
      </c>
      <c r="D981" s="592" t="s">
        <v>297</v>
      </c>
      <c r="E981" s="592" t="s">
        <v>148</v>
      </c>
      <c r="F981" s="592" t="s">
        <v>476</v>
      </c>
      <c r="G981" s="591" t="s">
        <v>2021</v>
      </c>
      <c r="H981" s="591" t="s">
        <v>491</v>
      </c>
      <c r="I981" s="592" t="s">
        <v>194</v>
      </c>
      <c r="J981" s="592" t="s">
        <v>379</v>
      </c>
      <c r="K981" s="605">
        <v>1</v>
      </c>
      <c r="L981" s="592" t="s">
        <v>2056</v>
      </c>
      <c r="M981" s="595">
        <v>2022</v>
      </c>
      <c r="N981" s="596">
        <v>61</v>
      </c>
      <c r="O981" s="597">
        <v>1</v>
      </c>
      <c r="P981" s="598">
        <f t="shared" si="60"/>
        <v>61</v>
      </c>
      <c r="Q981" s="596">
        <v>61</v>
      </c>
      <c r="R981" s="599">
        <f t="shared" si="61"/>
        <v>1</v>
      </c>
      <c r="S981" s="599">
        <f t="shared" si="62"/>
        <v>1</v>
      </c>
      <c r="T981" s="600">
        <f t="shared" si="63"/>
        <v>1</v>
      </c>
      <c r="U981" s="606"/>
    </row>
    <row r="982" spans="1:21" ht="12.75" x14ac:dyDescent="0.2">
      <c r="A982" s="591" t="s">
        <v>72</v>
      </c>
      <c r="B982" s="591" t="s">
        <v>754</v>
      </c>
      <c r="C982" s="592" t="s">
        <v>588</v>
      </c>
      <c r="D982" s="592" t="s">
        <v>297</v>
      </c>
      <c r="E982" s="592" t="s">
        <v>148</v>
      </c>
      <c r="F982" s="592" t="s">
        <v>476</v>
      </c>
      <c r="G982" s="591" t="s">
        <v>2040</v>
      </c>
      <c r="H982" s="591" t="s">
        <v>491</v>
      </c>
      <c r="I982" s="592" t="s">
        <v>194</v>
      </c>
      <c r="J982" s="592" t="s">
        <v>379</v>
      </c>
      <c r="K982" s="605">
        <v>1</v>
      </c>
      <c r="L982" s="592" t="s">
        <v>2056</v>
      </c>
      <c r="M982" s="595">
        <v>2022</v>
      </c>
      <c r="N982" s="596">
        <v>72</v>
      </c>
      <c r="O982" s="597">
        <v>1</v>
      </c>
      <c r="P982" s="598">
        <f t="shared" si="60"/>
        <v>72</v>
      </c>
      <c r="Q982" s="596">
        <v>72</v>
      </c>
      <c r="R982" s="599">
        <f t="shared" si="61"/>
        <v>1</v>
      </c>
      <c r="S982" s="599">
        <f t="shared" si="62"/>
        <v>1</v>
      </c>
      <c r="T982" s="600">
        <f t="shared" si="63"/>
        <v>1</v>
      </c>
      <c r="U982" s="606"/>
    </row>
    <row r="983" spans="1:21" ht="12.75" x14ac:dyDescent="0.2">
      <c r="A983" s="591" t="s">
        <v>72</v>
      </c>
      <c r="B983" s="591" t="s">
        <v>754</v>
      </c>
      <c r="C983" s="592" t="s">
        <v>588</v>
      </c>
      <c r="D983" s="592" t="s">
        <v>297</v>
      </c>
      <c r="E983" s="592" t="s">
        <v>148</v>
      </c>
      <c r="F983" s="592" t="s">
        <v>476</v>
      </c>
      <c r="G983" s="591" t="s">
        <v>2023</v>
      </c>
      <c r="H983" s="591" t="s">
        <v>491</v>
      </c>
      <c r="I983" s="592" t="s">
        <v>194</v>
      </c>
      <c r="J983" s="592" t="s">
        <v>379</v>
      </c>
      <c r="K983" s="605">
        <v>1</v>
      </c>
      <c r="L983" s="592" t="s">
        <v>2056</v>
      </c>
      <c r="M983" s="595">
        <v>2022</v>
      </c>
      <c r="N983" s="596">
        <v>23</v>
      </c>
      <c r="O983" s="597">
        <v>1</v>
      </c>
      <c r="P983" s="598">
        <f t="shared" si="60"/>
        <v>23</v>
      </c>
      <c r="Q983" s="596">
        <v>23</v>
      </c>
      <c r="R983" s="599">
        <f t="shared" si="61"/>
        <v>1</v>
      </c>
      <c r="S983" s="599">
        <f t="shared" si="62"/>
        <v>1</v>
      </c>
      <c r="T983" s="600">
        <f t="shared" si="63"/>
        <v>1</v>
      </c>
      <c r="U983" s="606"/>
    </row>
    <row r="984" spans="1:21" ht="12.75" x14ac:dyDescent="0.2">
      <c r="A984" s="591" t="s">
        <v>72</v>
      </c>
      <c r="B984" s="591" t="s">
        <v>754</v>
      </c>
      <c r="C984" s="592" t="s">
        <v>588</v>
      </c>
      <c r="D984" s="592" t="s">
        <v>297</v>
      </c>
      <c r="E984" s="592" t="s">
        <v>148</v>
      </c>
      <c r="F984" s="592" t="s">
        <v>476</v>
      </c>
      <c r="G984" s="591" t="s">
        <v>2041</v>
      </c>
      <c r="H984" s="591" t="s">
        <v>491</v>
      </c>
      <c r="I984" s="592" t="s">
        <v>194</v>
      </c>
      <c r="J984" s="592" t="s">
        <v>379</v>
      </c>
      <c r="K984" s="605">
        <v>1</v>
      </c>
      <c r="L984" s="592" t="s">
        <v>2056</v>
      </c>
      <c r="M984" s="595">
        <v>2022</v>
      </c>
      <c r="N984" s="596">
        <v>10</v>
      </c>
      <c r="O984" s="597">
        <v>1</v>
      </c>
      <c r="P984" s="598">
        <f t="shared" si="60"/>
        <v>10</v>
      </c>
      <c r="Q984" s="596">
        <v>10</v>
      </c>
      <c r="R984" s="599">
        <f t="shared" si="61"/>
        <v>1</v>
      </c>
      <c r="S984" s="599">
        <f t="shared" si="62"/>
        <v>1</v>
      </c>
      <c r="T984" s="600">
        <f t="shared" si="63"/>
        <v>1</v>
      </c>
      <c r="U984" s="606"/>
    </row>
    <row r="985" spans="1:21" ht="12.75" x14ac:dyDescent="0.2">
      <c r="A985" s="591" t="s">
        <v>72</v>
      </c>
      <c r="B985" s="591" t="s">
        <v>754</v>
      </c>
      <c r="C985" s="592" t="s">
        <v>588</v>
      </c>
      <c r="D985" s="592" t="s">
        <v>297</v>
      </c>
      <c r="E985" s="592" t="s">
        <v>148</v>
      </c>
      <c r="F985" s="592" t="s">
        <v>476</v>
      </c>
      <c r="G985" s="591" t="s">
        <v>2042</v>
      </c>
      <c r="H985" s="591" t="s">
        <v>491</v>
      </c>
      <c r="I985" s="592" t="s">
        <v>194</v>
      </c>
      <c r="J985" s="592" t="s">
        <v>379</v>
      </c>
      <c r="K985" s="605">
        <v>1</v>
      </c>
      <c r="L985" s="592" t="s">
        <v>2056</v>
      </c>
      <c r="M985" s="595">
        <v>2022</v>
      </c>
      <c r="N985" s="596">
        <v>93</v>
      </c>
      <c r="O985" s="597">
        <v>1</v>
      </c>
      <c r="P985" s="598">
        <f t="shared" si="60"/>
        <v>93</v>
      </c>
      <c r="Q985" s="596">
        <v>93</v>
      </c>
      <c r="R985" s="599">
        <f t="shared" si="61"/>
        <v>1</v>
      </c>
      <c r="S985" s="599">
        <f t="shared" si="62"/>
        <v>1</v>
      </c>
      <c r="T985" s="600">
        <f t="shared" si="63"/>
        <v>1</v>
      </c>
      <c r="U985" s="606"/>
    </row>
    <row r="986" spans="1:21" ht="12.75" x14ac:dyDescent="0.2">
      <c r="A986" s="591" t="s">
        <v>72</v>
      </c>
      <c r="B986" s="591" t="s">
        <v>754</v>
      </c>
      <c r="C986" s="592" t="s">
        <v>588</v>
      </c>
      <c r="D986" s="592" t="s">
        <v>297</v>
      </c>
      <c r="E986" s="592" t="s">
        <v>148</v>
      </c>
      <c r="F986" s="592" t="s">
        <v>476</v>
      </c>
      <c r="G986" s="591" t="s">
        <v>2026</v>
      </c>
      <c r="H986" s="591" t="s">
        <v>491</v>
      </c>
      <c r="I986" s="592" t="s">
        <v>194</v>
      </c>
      <c r="J986" s="592" t="s">
        <v>379</v>
      </c>
      <c r="K986" s="605">
        <v>1</v>
      </c>
      <c r="L986" s="592" t="s">
        <v>2056</v>
      </c>
      <c r="M986" s="595">
        <v>2022</v>
      </c>
      <c r="N986" s="596">
        <v>10</v>
      </c>
      <c r="O986" s="597">
        <v>1</v>
      </c>
      <c r="P986" s="598">
        <f t="shared" si="60"/>
        <v>10</v>
      </c>
      <c r="Q986" s="596">
        <v>10</v>
      </c>
      <c r="R986" s="599">
        <f t="shared" si="61"/>
        <v>1</v>
      </c>
      <c r="S986" s="599">
        <f t="shared" si="62"/>
        <v>1</v>
      </c>
      <c r="T986" s="600">
        <f t="shared" si="63"/>
        <v>1</v>
      </c>
      <c r="U986" s="606"/>
    </row>
    <row r="987" spans="1:21" ht="12.75" x14ac:dyDescent="0.2">
      <c r="A987" s="591" t="s">
        <v>72</v>
      </c>
      <c r="B987" s="591" t="s">
        <v>754</v>
      </c>
      <c r="C987" s="592" t="s">
        <v>588</v>
      </c>
      <c r="D987" s="592" t="s">
        <v>297</v>
      </c>
      <c r="E987" s="592" t="s">
        <v>148</v>
      </c>
      <c r="F987" s="592" t="s">
        <v>476</v>
      </c>
      <c r="G987" s="591" t="s">
        <v>2043</v>
      </c>
      <c r="H987" s="591" t="s">
        <v>491</v>
      </c>
      <c r="I987" s="592" t="s">
        <v>194</v>
      </c>
      <c r="J987" s="592" t="s">
        <v>379</v>
      </c>
      <c r="K987" s="605">
        <v>1</v>
      </c>
      <c r="L987" s="592" t="s">
        <v>2056</v>
      </c>
      <c r="M987" s="595">
        <v>2022</v>
      </c>
      <c r="N987" s="596">
        <v>744</v>
      </c>
      <c r="O987" s="597">
        <v>1</v>
      </c>
      <c r="P987" s="598">
        <f t="shared" si="60"/>
        <v>744</v>
      </c>
      <c r="Q987" s="596">
        <v>744</v>
      </c>
      <c r="R987" s="599">
        <f t="shared" si="61"/>
        <v>1</v>
      </c>
      <c r="S987" s="599">
        <f t="shared" si="62"/>
        <v>1</v>
      </c>
      <c r="T987" s="600">
        <f t="shared" si="63"/>
        <v>1</v>
      </c>
      <c r="U987" s="606"/>
    </row>
    <row r="988" spans="1:21" ht="12.75" x14ac:dyDescent="0.2">
      <c r="A988" s="591" t="s">
        <v>72</v>
      </c>
      <c r="B988" s="591" t="s">
        <v>754</v>
      </c>
      <c r="C988" s="592" t="s">
        <v>588</v>
      </c>
      <c r="D988" s="592" t="s">
        <v>297</v>
      </c>
      <c r="E988" s="592" t="s">
        <v>148</v>
      </c>
      <c r="F988" s="592" t="s">
        <v>476</v>
      </c>
      <c r="G988" s="591" t="s">
        <v>2009</v>
      </c>
      <c r="H988" s="591" t="s">
        <v>491</v>
      </c>
      <c r="I988" s="592" t="s">
        <v>194</v>
      </c>
      <c r="J988" s="592" t="s">
        <v>379</v>
      </c>
      <c r="K988" s="605">
        <v>1</v>
      </c>
      <c r="L988" s="592" t="s">
        <v>2056</v>
      </c>
      <c r="M988" s="595">
        <v>2022</v>
      </c>
      <c r="N988" s="596">
        <v>15</v>
      </c>
      <c r="O988" s="597">
        <v>1</v>
      </c>
      <c r="P988" s="598">
        <f t="shared" si="60"/>
        <v>15</v>
      </c>
      <c r="Q988" s="596">
        <v>15</v>
      </c>
      <c r="R988" s="599">
        <f t="shared" si="61"/>
        <v>1</v>
      </c>
      <c r="S988" s="599">
        <f t="shared" si="62"/>
        <v>1</v>
      </c>
      <c r="T988" s="600">
        <f t="shared" si="63"/>
        <v>1</v>
      </c>
      <c r="U988" s="606"/>
    </row>
    <row r="989" spans="1:21" ht="12.75" x14ac:dyDescent="0.2">
      <c r="A989" s="591" t="s">
        <v>72</v>
      </c>
      <c r="B989" s="591" t="s">
        <v>754</v>
      </c>
      <c r="C989" s="592" t="s">
        <v>588</v>
      </c>
      <c r="D989" s="592" t="s">
        <v>297</v>
      </c>
      <c r="E989" s="592" t="s">
        <v>148</v>
      </c>
      <c r="F989" s="592" t="s">
        <v>476</v>
      </c>
      <c r="G989" s="591" t="s">
        <v>2044</v>
      </c>
      <c r="H989" s="591" t="s">
        <v>491</v>
      </c>
      <c r="I989" s="592" t="s">
        <v>194</v>
      </c>
      <c r="J989" s="592" t="s">
        <v>379</v>
      </c>
      <c r="K989" s="605">
        <v>1</v>
      </c>
      <c r="L989" s="592" t="s">
        <v>2056</v>
      </c>
      <c r="M989" s="595">
        <v>2022</v>
      </c>
      <c r="N989" s="596">
        <v>38</v>
      </c>
      <c r="O989" s="597">
        <v>1</v>
      </c>
      <c r="P989" s="598">
        <f t="shared" si="60"/>
        <v>38</v>
      </c>
      <c r="Q989" s="596">
        <v>38</v>
      </c>
      <c r="R989" s="599">
        <f t="shared" si="61"/>
        <v>1</v>
      </c>
      <c r="S989" s="599">
        <f t="shared" si="62"/>
        <v>1</v>
      </c>
      <c r="T989" s="600">
        <f t="shared" si="63"/>
        <v>1</v>
      </c>
      <c r="U989" s="606"/>
    </row>
    <row r="990" spans="1:21" ht="12.75" x14ac:dyDescent="0.2">
      <c r="A990" s="591" t="s">
        <v>72</v>
      </c>
      <c r="B990" s="591" t="s">
        <v>754</v>
      </c>
      <c r="C990" s="592" t="s">
        <v>588</v>
      </c>
      <c r="D990" s="592" t="s">
        <v>297</v>
      </c>
      <c r="E990" s="592" t="s">
        <v>148</v>
      </c>
      <c r="F990" s="592" t="s">
        <v>476</v>
      </c>
      <c r="G990" s="591" t="s">
        <v>2009</v>
      </c>
      <c r="H990" s="591" t="s">
        <v>491</v>
      </c>
      <c r="I990" s="592" t="s">
        <v>194</v>
      </c>
      <c r="J990" s="592" t="s">
        <v>379</v>
      </c>
      <c r="K990" s="605">
        <v>1</v>
      </c>
      <c r="L990" s="592" t="s">
        <v>2267</v>
      </c>
      <c r="M990" s="595">
        <v>2022</v>
      </c>
      <c r="N990" s="596">
        <v>27</v>
      </c>
      <c r="O990" s="597">
        <v>1</v>
      </c>
      <c r="P990" s="598">
        <f t="shared" si="60"/>
        <v>27</v>
      </c>
      <c r="Q990" s="596">
        <v>27</v>
      </c>
      <c r="R990" s="599">
        <f t="shared" si="61"/>
        <v>1</v>
      </c>
      <c r="S990" s="599">
        <f t="shared" si="62"/>
        <v>1</v>
      </c>
      <c r="T990" s="600">
        <f t="shared" si="63"/>
        <v>1</v>
      </c>
      <c r="U990" s="606"/>
    </row>
    <row r="991" spans="1:21" ht="12.75" x14ac:dyDescent="0.2">
      <c r="A991" s="591" t="s">
        <v>72</v>
      </c>
      <c r="B991" s="591" t="s">
        <v>754</v>
      </c>
      <c r="C991" s="592" t="s">
        <v>588</v>
      </c>
      <c r="D991" s="592" t="s">
        <v>297</v>
      </c>
      <c r="E991" s="592" t="s">
        <v>148</v>
      </c>
      <c r="F991" s="592" t="s">
        <v>476</v>
      </c>
      <c r="G991" s="591" t="s">
        <v>2057</v>
      </c>
      <c r="H991" s="591" t="s">
        <v>491</v>
      </c>
      <c r="I991" s="592" t="s">
        <v>194</v>
      </c>
      <c r="J991" s="592" t="s">
        <v>379</v>
      </c>
      <c r="K991" s="605">
        <v>1</v>
      </c>
      <c r="L991" s="592" t="s">
        <v>2267</v>
      </c>
      <c r="M991" s="595">
        <v>2022</v>
      </c>
      <c r="N991" s="596">
        <v>15</v>
      </c>
      <c r="O991" s="597">
        <v>1</v>
      </c>
      <c r="P991" s="598">
        <f t="shared" si="60"/>
        <v>15</v>
      </c>
      <c r="Q991" s="596">
        <v>15</v>
      </c>
      <c r="R991" s="599">
        <f t="shared" si="61"/>
        <v>1</v>
      </c>
      <c r="S991" s="599">
        <f t="shared" si="62"/>
        <v>1</v>
      </c>
      <c r="T991" s="600">
        <f t="shared" si="63"/>
        <v>1</v>
      </c>
      <c r="U991" s="606"/>
    </row>
    <row r="992" spans="1:21" ht="12.75" x14ac:dyDescent="0.2">
      <c r="A992" s="591" t="s">
        <v>72</v>
      </c>
      <c r="B992" s="591" t="s">
        <v>754</v>
      </c>
      <c r="C992" s="592" t="s">
        <v>588</v>
      </c>
      <c r="D992" s="592" t="s">
        <v>297</v>
      </c>
      <c r="E992" s="592" t="s">
        <v>148</v>
      </c>
      <c r="F992" s="592" t="s">
        <v>476</v>
      </c>
      <c r="G992" s="591" t="s">
        <v>2045</v>
      </c>
      <c r="H992" s="591" t="s">
        <v>491</v>
      </c>
      <c r="I992" s="592" t="s">
        <v>194</v>
      </c>
      <c r="J992" s="592" t="s">
        <v>379</v>
      </c>
      <c r="K992" s="605">
        <v>1</v>
      </c>
      <c r="L992" s="592" t="s">
        <v>2056</v>
      </c>
      <c r="M992" s="595">
        <v>2022</v>
      </c>
      <c r="N992" s="596">
        <v>24</v>
      </c>
      <c r="O992" s="597">
        <v>1</v>
      </c>
      <c r="P992" s="598">
        <f t="shared" si="60"/>
        <v>24</v>
      </c>
      <c r="Q992" s="596">
        <v>24</v>
      </c>
      <c r="R992" s="599">
        <f t="shared" si="61"/>
        <v>1</v>
      </c>
      <c r="S992" s="599">
        <f t="shared" si="62"/>
        <v>1</v>
      </c>
      <c r="T992" s="600">
        <f t="shared" si="63"/>
        <v>1</v>
      </c>
      <c r="U992" s="606"/>
    </row>
    <row r="993" spans="1:21" ht="12.75" x14ac:dyDescent="0.2">
      <c r="A993" s="591" t="s">
        <v>72</v>
      </c>
      <c r="B993" s="591" t="s">
        <v>754</v>
      </c>
      <c r="C993" s="592" t="s">
        <v>588</v>
      </c>
      <c r="D993" s="592" t="s">
        <v>297</v>
      </c>
      <c r="E993" s="592" t="s">
        <v>148</v>
      </c>
      <c r="F993" s="592" t="s">
        <v>476</v>
      </c>
      <c r="G993" s="591" t="s">
        <v>2046</v>
      </c>
      <c r="H993" s="591" t="s">
        <v>491</v>
      </c>
      <c r="I993" s="592" t="s">
        <v>194</v>
      </c>
      <c r="J993" s="592" t="s">
        <v>379</v>
      </c>
      <c r="K993" s="605">
        <v>1</v>
      </c>
      <c r="L993" s="592" t="s">
        <v>2056</v>
      </c>
      <c r="M993" s="595">
        <v>2022</v>
      </c>
      <c r="N993" s="596">
        <v>27</v>
      </c>
      <c r="O993" s="597">
        <v>1</v>
      </c>
      <c r="P993" s="598">
        <f t="shared" si="60"/>
        <v>27</v>
      </c>
      <c r="Q993" s="596">
        <v>27</v>
      </c>
      <c r="R993" s="599">
        <f t="shared" si="61"/>
        <v>1</v>
      </c>
      <c r="S993" s="599">
        <f t="shared" si="62"/>
        <v>1</v>
      </c>
      <c r="T993" s="600">
        <f t="shared" si="63"/>
        <v>1</v>
      </c>
      <c r="U993" s="606"/>
    </row>
    <row r="994" spans="1:21" ht="12.75" x14ac:dyDescent="0.2">
      <c r="A994" s="591" t="s">
        <v>72</v>
      </c>
      <c r="B994" s="591" t="s">
        <v>754</v>
      </c>
      <c r="C994" s="592" t="s">
        <v>583</v>
      </c>
      <c r="D994" s="592" t="s">
        <v>297</v>
      </c>
      <c r="E994" s="592" t="s">
        <v>148</v>
      </c>
      <c r="F994" s="592" t="s">
        <v>476</v>
      </c>
      <c r="G994" s="591" t="s">
        <v>2012</v>
      </c>
      <c r="H994" s="591" t="s">
        <v>491</v>
      </c>
      <c r="I994" s="592" t="s">
        <v>194</v>
      </c>
      <c r="J994" s="592" t="s">
        <v>379</v>
      </c>
      <c r="K994" s="605">
        <v>1</v>
      </c>
      <c r="L994" s="592" t="s">
        <v>2056</v>
      </c>
      <c r="M994" s="595">
        <v>2022</v>
      </c>
      <c r="N994" s="596">
        <v>39</v>
      </c>
      <c r="O994" s="597">
        <v>1</v>
      </c>
      <c r="P994" s="598">
        <f t="shared" si="60"/>
        <v>39</v>
      </c>
      <c r="Q994" s="596">
        <v>39</v>
      </c>
      <c r="R994" s="599">
        <f t="shared" si="61"/>
        <v>1</v>
      </c>
      <c r="S994" s="599">
        <f t="shared" si="62"/>
        <v>1</v>
      </c>
      <c r="T994" s="600">
        <f t="shared" si="63"/>
        <v>1</v>
      </c>
      <c r="U994" s="606"/>
    </row>
    <row r="995" spans="1:21" ht="12.75" x14ac:dyDescent="0.2">
      <c r="A995" s="591" t="s">
        <v>72</v>
      </c>
      <c r="B995" s="591" t="s">
        <v>754</v>
      </c>
      <c r="C995" s="592" t="s">
        <v>583</v>
      </c>
      <c r="D995" s="592" t="s">
        <v>297</v>
      </c>
      <c r="E995" s="592" t="s">
        <v>148</v>
      </c>
      <c r="F995" s="592" t="s">
        <v>476</v>
      </c>
      <c r="G995" s="591" t="s">
        <v>2013</v>
      </c>
      <c r="H995" s="591" t="s">
        <v>491</v>
      </c>
      <c r="I995" s="592" t="s">
        <v>194</v>
      </c>
      <c r="J995" s="592" t="s">
        <v>379</v>
      </c>
      <c r="K995" s="605">
        <v>1</v>
      </c>
      <c r="L995" s="592" t="s">
        <v>2056</v>
      </c>
      <c r="M995" s="595">
        <v>2022</v>
      </c>
      <c r="N995" s="596">
        <v>29</v>
      </c>
      <c r="O995" s="597">
        <v>1</v>
      </c>
      <c r="P995" s="598">
        <f t="shared" si="60"/>
        <v>29</v>
      </c>
      <c r="Q995" s="596">
        <v>29</v>
      </c>
      <c r="R995" s="599">
        <f t="shared" si="61"/>
        <v>1</v>
      </c>
      <c r="S995" s="599">
        <f t="shared" si="62"/>
        <v>1</v>
      </c>
      <c r="T995" s="600">
        <f t="shared" si="63"/>
        <v>1</v>
      </c>
      <c r="U995" s="606"/>
    </row>
    <row r="996" spans="1:21" ht="12.75" x14ac:dyDescent="0.2">
      <c r="A996" s="591" t="s">
        <v>72</v>
      </c>
      <c r="B996" s="591" t="s">
        <v>754</v>
      </c>
      <c r="C996" s="592" t="s">
        <v>583</v>
      </c>
      <c r="D996" s="592" t="s">
        <v>297</v>
      </c>
      <c r="E996" s="592" t="s">
        <v>148</v>
      </c>
      <c r="F996" s="592" t="s">
        <v>476</v>
      </c>
      <c r="G996" s="591" t="s">
        <v>2049</v>
      </c>
      <c r="H996" s="591" t="s">
        <v>491</v>
      </c>
      <c r="I996" s="592" t="s">
        <v>194</v>
      </c>
      <c r="J996" s="592" t="s">
        <v>379</v>
      </c>
      <c r="K996" s="605">
        <v>1</v>
      </c>
      <c r="L996" s="592" t="s">
        <v>2056</v>
      </c>
      <c r="M996" s="595">
        <v>2022</v>
      </c>
      <c r="N996" s="596">
        <v>27</v>
      </c>
      <c r="O996" s="597">
        <v>1</v>
      </c>
      <c r="P996" s="598">
        <f t="shared" si="60"/>
        <v>27</v>
      </c>
      <c r="Q996" s="596">
        <v>27</v>
      </c>
      <c r="R996" s="599">
        <f t="shared" si="61"/>
        <v>1</v>
      </c>
      <c r="S996" s="599">
        <f t="shared" si="62"/>
        <v>1</v>
      </c>
      <c r="T996" s="600">
        <f t="shared" si="63"/>
        <v>1</v>
      </c>
      <c r="U996" s="606"/>
    </row>
    <row r="997" spans="1:21" ht="12.75" x14ac:dyDescent="0.2">
      <c r="A997" s="591" t="s">
        <v>72</v>
      </c>
      <c r="B997" s="591" t="s">
        <v>754</v>
      </c>
      <c r="C997" s="592" t="s">
        <v>583</v>
      </c>
      <c r="D997" s="592" t="s">
        <v>297</v>
      </c>
      <c r="E997" s="592" t="s">
        <v>148</v>
      </c>
      <c r="F997" s="592" t="s">
        <v>476</v>
      </c>
      <c r="G997" s="591" t="s">
        <v>2007</v>
      </c>
      <c r="H997" s="591" t="s">
        <v>491</v>
      </c>
      <c r="I997" s="592" t="s">
        <v>194</v>
      </c>
      <c r="J997" s="592" t="s">
        <v>379</v>
      </c>
      <c r="K997" s="605">
        <v>1</v>
      </c>
      <c r="L997" s="592" t="s">
        <v>2056</v>
      </c>
      <c r="M997" s="595">
        <v>2022</v>
      </c>
      <c r="N997" s="596">
        <v>11</v>
      </c>
      <c r="O997" s="597">
        <v>1</v>
      </c>
      <c r="P997" s="598">
        <f t="shared" si="60"/>
        <v>11</v>
      </c>
      <c r="Q997" s="596">
        <v>11</v>
      </c>
      <c r="R997" s="599">
        <f t="shared" si="61"/>
        <v>1</v>
      </c>
      <c r="S997" s="599">
        <f t="shared" si="62"/>
        <v>1</v>
      </c>
      <c r="T997" s="600">
        <f t="shared" si="63"/>
        <v>1</v>
      </c>
      <c r="U997" s="606"/>
    </row>
    <row r="998" spans="1:21" ht="12.75" x14ac:dyDescent="0.2">
      <c r="A998" s="591" t="s">
        <v>72</v>
      </c>
      <c r="B998" s="591" t="s">
        <v>754</v>
      </c>
      <c r="C998" s="592" t="s">
        <v>583</v>
      </c>
      <c r="D998" s="592" t="s">
        <v>297</v>
      </c>
      <c r="E998" s="592" t="s">
        <v>148</v>
      </c>
      <c r="F998" s="592" t="s">
        <v>476</v>
      </c>
      <c r="G998" s="591" t="s">
        <v>2028</v>
      </c>
      <c r="H998" s="591" t="s">
        <v>491</v>
      </c>
      <c r="I998" s="592" t="s">
        <v>194</v>
      </c>
      <c r="J998" s="592" t="s">
        <v>379</v>
      </c>
      <c r="K998" s="605">
        <v>1</v>
      </c>
      <c r="L998" s="592" t="s">
        <v>2267</v>
      </c>
      <c r="M998" s="595">
        <v>2022</v>
      </c>
      <c r="N998" s="596">
        <v>65</v>
      </c>
      <c r="O998" s="597">
        <v>1</v>
      </c>
      <c r="P998" s="598">
        <f t="shared" si="60"/>
        <v>65</v>
      </c>
      <c r="Q998" s="596">
        <v>65</v>
      </c>
      <c r="R998" s="599">
        <f t="shared" si="61"/>
        <v>1</v>
      </c>
      <c r="S998" s="599">
        <f t="shared" si="62"/>
        <v>1</v>
      </c>
      <c r="T998" s="600">
        <f t="shared" si="63"/>
        <v>1</v>
      </c>
      <c r="U998" s="606"/>
    </row>
    <row r="999" spans="1:21" ht="12.75" x14ac:dyDescent="0.2">
      <c r="A999" s="591" t="s">
        <v>72</v>
      </c>
      <c r="B999" s="591" t="s">
        <v>754</v>
      </c>
      <c r="C999" s="592" t="s">
        <v>583</v>
      </c>
      <c r="D999" s="592" t="s">
        <v>297</v>
      </c>
      <c r="E999" s="592" t="s">
        <v>148</v>
      </c>
      <c r="F999" s="592" t="s">
        <v>476</v>
      </c>
      <c r="G999" s="591" t="s">
        <v>2058</v>
      </c>
      <c r="H999" s="591" t="s">
        <v>491</v>
      </c>
      <c r="I999" s="592" t="s">
        <v>194</v>
      </c>
      <c r="J999" s="592" t="s">
        <v>379</v>
      </c>
      <c r="K999" s="605">
        <v>1</v>
      </c>
      <c r="L999" s="592" t="s">
        <v>2267</v>
      </c>
      <c r="M999" s="595">
        <v>2022</v>
      </c>
      <c r="N999" s="596">
        <v>28</v>
      </c>
      <c r="O999" s="597">
        <v>1</v>
      </c>
      <c r="P999" s="598">
        <f t="shared" si="60"/>
        <v>28</v>
      </c>
      <c r="Q999" s="596">
        <v>28</v>
      </c>
      <c r="R999" s="599">
        <f t="shared" si="61"/>
        <v>1</v>
      </c>
      <c r="S999" s="599">
        <f t="shared" si="62"/>
        <v>1</v>
      </c>
      <c r="T999" s="600">
        <f t="shared" si="63"/>
        <v>1</v>
      </c>
      <c r="U999" s="606"/>
    </row>
    <row r="1000" spans="1:21" ht="12.75" x14ac:dyDescent="0.2">
      <c r="A1000" s="591" t="s">
        <v>72</v>
      </c>
      <c r="B1000" s="591" t="s">
        <v>754</v>
      </c>
      <c r="C1000" s="592" t="s">
        <v>587</v>
      </c>
      <c r="D1000" s="592" t="s">
        <v>297</v>
      </c>
      <c r="E1000" s="592" t="s">
        <v>148</v>
      </c>
      <c r="F1000" s="592" t="s">
        <v>476</v>
      </c>
      <c r="G1000" s="591" t="s">
        <v>2010</v>
      </c>
      <c r="H1000" s="591" t="s">
        <v>492</v>
      </c>
      <c r="I1000" s="592" t="s">
        <v>194</v>
      </c>
      <c r="J1000" s="592" t="s">
        <v>379</v>
      </c>
      <c r="K1000" s="605">
        <v>1</v>
      </c>
      <c r="L1000" s="592" t="s">
        <v>2056</v>
      </c>
      <c r="M1000" s="595">
        <v>2022</v>
      </c>
      <c r="N1000" s="596">
        <v>69</v>
      </c>
      <c r="O1000" s="597">
        <v>1</v>
      </c>
      <c r="P1000" s="598">
        <f t="shared" si="60"/>
        <v>69</v>
      </c>
      <c r="Q1000" s="596">
        <v>69</v>
      </c>
      <c r="R1000" s="599">
        <f t="shared" si="61"/>
        <v>1</v>
      </c>
      <c r="S1000" s="599">
        <f t="shared" si="62"/>
        <v>1</v>
      </c>
      <c r="T1000" s="600">
        <f t="shared" si="63"/>
        <v>1</v>
      </c>
      <c r="U1000" s="606"/>
    </row>
    <row r="1001" spans="1:21" ht="12.75" x14ac:dyDescent="0.2">
      <c r="A1001" s="591" t="s">
        <v>72</v>
      </c>
      <c r="B1001" s="591" t="s">
        <v>754</v>
      </c>
      <c r="C1001" s="592" t="s">
        <v>587</v>
      </c>
      <c r="D1001" s="592" t="s">
        <v>297</v>
      </c>
      <c r="E1001" s="592" t="s">
        <v>148</v>
      </c>
      <c r="F1001" s="592" t="s">
        <v>476</v>
      </c>
      <c r="G1001" s="591" t="s">
        <v>2011</v>
      </c>
      <c r="H1001" s="591" t="s">
        <v>492</v>
      </c>
      <c r="I1001" s="592" t="s">
        <v>194</v>
      </c>
      <c r="J1001" s="592" t="s">
        <v>379</v>
      </c>
      <c r="K1001" s="605">
        <v>1</v>
      </c>
      <c r="L1001" s="592" t="s">
        <v>2056</v>
      </c>
      <c r="M1001" s="595">
        <v>2022</v>
      </c>
      <c r="N1001" s="596">
        <v>75</v>
      </c>
      <c r="O1001" s="597">
        <v>1</v>
      </c>
      <c r="P1001" s="598">
        <f t="shared" si="60"/>
        <v>75</v>
      </c>
      <c r="Q1001" s="596">
        <v>75</v>
      </c>
      <c r="R1001" s="599">
        <f t="shared" si="61"/>
        <v>1</v>
      </c>
      <c r="S1001" s="599">
        <f t="shared" si="62"/>
        <v>1</v>
      </c>
      <c r="T1001" s="600">
        <f t="shared" si="63"/>
        <v>1</v>
      </c>
      <c r="U1001" s="606"/>
    </row>
    <row r="1002" spans="1:21" ht="12.75" x14ac:dyDescent="0.2">
      <c r="A1002" s="591" t="s">
        <v>72</v>
      </c>
      <c r="B1002" s="591" t="s">
        <v>754</v>
      </c>
      <c r="C1002" s="592" t="s">
        <v>587</v>
      </c>
      <c r="D1002" s="592" t="s">
        <v>297</v>
      </c>
      <c r="E1002" s="592" t="s">
        <v>148</v>
      </c>
      <c r="F1002" s="592" t="s">
        <v>476</v>
      </c>
      <c r="G1002" s="591" t="s">
        <v>2012</v>
      </c>
      <c r="H1002" s="591" t="s">
        <v>492</v>
      </c>
      <c r="I1002" s="592" t="s">
        <v>194</v>
      </c>
      <c r="J1002" s="592" t="s">
        <v>379</v>
      </c>
      <c r="K1002" s="605">
        <v>1</v>
      </c>
      <c r="L1002" s="592" t="s">
        <v>2056</v>
      </c>
      <c r="M1002" s="595">
        <v>2022</v>
      </c>
      <c r="N1002" s="596">
        <v>92</v>
      </c>
      <c r="O1002" s="597">
        <v>1</v>
      </c>
      <c r="P1002" s="598">
        <f t="shared" si="60"/>
        <v>92</v>
      </c>
      <c r="Q1002" s="596">
        <v>92</v>
      </c>
      <c r="R1002" s="599">
        <f t="shared" si="61"/>
        <v>1</v>
      </c>
      <c r="S1002" s="599">
        <f t="shared" si="62"/>
        <v>1</v>
      </c>
      <c r="T1002" s="600">
        <f t="shared" si="63"/>
        <v>1</v>
      </c>
      <c r="U1002" s="606"/>
    </row>
    <row r="1003" spans="1:21" ht="12.75" x14ac:dyDescent="0.2">
      <c r="A1003" s="591" t="s">
        <v>72</v>
      </c>
      <c r="B1003" s="591" t="s">
        <v>754</v>
      </c>
      <c r="C1003" s="592" t="s">
        <v>587</v>
      </c>
      <c r="D1003" s="592" t="s">
        <v>297</v>
      </c>
      <c r="E1003" s="592" t="s">
        <v>148</v>
      </c>
      <c r="F1003" s="592" t="s">
        <v>476</v>
      </c>
      <c r="G1003" s="591" t="s">
        <v>2013</v>
      </c>
      <c r="H1003" s="591" t="s">
        <v>492</v>
      </c>
      <c r="I1003" s="592" t="s">
        <v>194</v>
      </c>
      <c r="J1003" s="592" t="s">
        <v>379</v>
      </c>
      <c r="K1003" s="605">
        <v>1</v>
      </c>
      <c r="L1003" s="592" t="s">
        <v>2056</v>
      </c>
      <c r="M1003" s="595">
        <v>2022</v>
      </c>
      <c r="N1003" s="596">
        <v>12</v>
      </c>
      <c r="O1003" s="597">
        <v>1</v>
      </c>
      <c r="P1003" s="598">
        <f t="shared" si="60"/>
        <v>12</v>
      </c>
      <c r="Q1003" s="596">
        <v>12</v>
      </c>
      <c r="R1003" s="599">
        <f t="shared" si="61"/>
        <v>1</v>
      </c>
      <c r="S1003" s="599">
        <f t="shared" si="62"/>
        <v>1</v>
      </c>
      <c r="T1003" s="600">
        <f t="shared" si="63"/>
        <v>1</v>
      </c>
      <c r="U1003" s="606"/>
    </row>
    <row r="1004" spans="1:21" ht="12.75" x14ac:dyDescent="0.2">
      <c r="A1004" s="591" t="s">
        <v>72</v>
      </c>
      <c r="B1004" s="591" t="s">
        <v>754</v>
      </c>
      <c r="C1004" s="592" t="s">
        <v>587</v>
      </c>
      <c r="D1004" s="592" t="s">
        <v>297</v>
      </c>
      <c r="E1004" s="592" t="s">
        <v>148</v>
      </c>
      <c r="F1004" s="592" t="s">
        <v>476</v>
      </c>
      <c r="G1004" s="591" t="s">
        <v>2014</v>
      </c>
      <c r="H1004" s="591" t="s">
        <v>492</v>
      </c>
      <c r="I1004" s="592" t="s">
        <v>194</v>
      </c>
      <c r="J1004" s="592" t="s">
        <v>379</v>
      </c>
      <c r="K1004" s="605">
        <v>1</v>
      </c>
      <c r="L1004" s="592" t="s">
        <v>2056</v>
      </c>
      <c r="M1004" s="595">
        <v>2022</v>
      </c>
      <c r="N1004" s="596">
        <v>1219</v>
      </c>
      <c r="O1004" s="597">
        <v>1</v>
      </c>
      <c r="P1004" s="598">
        <f t="shared" si="60"/>
        <v>1219</v>
      </c>
      <c r="Q1004" s="596">
        <v>1219</v>
      </c>
      <c r="R1004" s="599">
        <f t="shared" si="61"/>
        <v>1</v>
      </c>
      <c r="S1004" s="599">
        <f t="shared" si="62"/>
        <v>1</v>
      </c>
      <c r="T1004" s="600">
        <f t="shared" si="63"/>
        <v>1</v>
      </c>
      <c r="U1004" s="606"/>
    </row>
    <row r="1005" spans="1:21" ht="12.75" x14ac:dyDescent="0.2">
      <c r="A1005" s="591" t="s">
        <v>72</v>
      </c>
      <c r="B1005" s="591" t="s">
        <v>754</v>
      </c>
      <c r="C1005" s="592" t="s">
        <v>587</v>
      </c>
      <c r="D1005" s="592" t="s">
        <v>297</v>
      </c>
      <c r="E1005" s="592" t="s">
        <v>148</v>
      </c>
      <c r="F1005" s="592" t="s">
        <v>476</v>
      </c>
      <c r="G1005" s="591" t="s">
        <v>2015</v>
      </c>
      <c r="H1005" s="591" t="s">
        <v>492</v>
      </c>
      <c r="I1005" s="592" t="s">
        <v>194</v>
      </c>
      <c r="J1005" s="592" t="s">
        <v>379</v>
      </c>
      <c r="K1005" s="605">
        <v>1</v>
      </c>
      <c r="L1005" s="592" t="s">
        <v>2056</v>
      </c>
      <c r="M1005" s="595">
        <v>2022</v>
      </c>
      <c r="N1005" s="596">
        <v>18</v>
      </c>
      <c r="O1005" s="597">
        <v>1</v>
      </c>
      <c r="P1005" s="598">
        <f t="shared" si="60"/>
        <v>18</v>
      </c>
      <c r="Q1005" s="596">
        <v>18</v>
      </c>
      <c r="R1005" s="599">
        <f t="shared" si="61"/>
        <v>1</v>
      </c>
      <c r="S1005" s="599">
        <f t="shared" si="62"/>
        <v>1</v>
      </c>
      <c r="T1005" s="600">
        <f t="shared" si="63"/>
        <v>1</v>
      </c>
      <c r="U1005" s="606"/>
    </row>
    <row r="1006" spans="1:21" ht="12.75" x14ac:dyDescent="0.2">
      <c r="A1006" s="591" t="s">
        <v>72</v>
      </c>
      <c r="B1006" s="591" t="s">
        <v>754</v>
      </c>
      <c r="C1006" s="592" t="s">
        <v>587</v>
      </c>
      <c r="D1006" s="592" t="s">
        <v>297</v>
      </c>
      <c r="E1006" s="592" t="s">
        <v>148</v>
      </c>
      <c r="F1006" s="592" t="s">
        <v>476</v>
      </c>
      <c r="G1006" s="591" t="s">
        <v>2016</v>
      </c>
      <c r="H1006" s="591" t="s">
        <v>492</v>
      </c>
      <c r="I1006" s="592" t="s">
        <v>194</v>
      </c>
      <c r="J1006" s="592" t="s">
        <v>379</v>
      </c>
      <c r="K1006" s="605">
        <v>1</v>
      </c>
      <c r="L1006" s="592" t="s">
        <v>2056</v>
      </c>
      <c r="M1006" s="595">
        <v>2022</v>
      </c>
      <c r="N1006" s="596">
        <v>88</v>
      </c>
      <c r="O1006" s="597">
        <v>1</v>
      </c>
      <c r="P1006" s="598">
        <f t="shared" si="60"/>
        <v>88</v>
      </c>
      <c r="Q1006" s="596">
        <v>88</v>
      </c>
      <c r="R1006" s="599">
        <f t="shared" si="61"/>
        <v>1</v>
      </c>
      <c r="S1006" s="599">
        <f t="shared" si="62"/>
        <v>1</v>
      </c>
      <c r="T1006" s="600">
        <f t="shared" si="63"/>
        <v>1</v>
      </c>
      <c r="U1006" s="606"/>
    </row>
    <row r="1007" spans="1:21" ht="12.75" x14ac:dyDescent="0.2">
      <c r="A1007" s="591" t="s">
        <v>72</v>
      </c>
      <c r="B1007" s="591" t="s">
        <v>754</v>
      </c>
      <c r="C1007" s="592" t="s">
        <v>587</v>
      </c>
      <c r="D1007" s="592" t="s">
        <v>297</v>
      </c>
      <c r="E1007" s="592" t="s">
        <v>148</v>
      </c>
      <c r="F1007" s="592" t="s">
        <v>476</v>
      </c>
      <c r="G1007" s="591" t="s">
        <v>2017</v>
      </c>
      <c r="H1007" s="591" t="s">
        <v>492</v>
      </c>
      <c r="I1007" s="592" t="s">
        <v>194</v>
      </c>
      <c r="J1007" s="592" t="s">
        <v>379</v>
      </c>
      <c r="K1007" s="605">
        <v>1</v>
      </c>
      <c r="L1007" s="592" t="s">
        <v>2056</v>
      </c>
      <c r="M1007" s="595">
        <v>2022</v>
      </c>
      <c r="N1007" s="596">
        <v>102</v>
      </c>
      <c r="O1007" s="597">
        <v>1</v>
      </c>
      <c r="P1007" s="598">
        <f t="shared" si="60"/>
        <v>102</v>
      </c>
      <c r="Q1007" s="596">
        <v>102</v>
      </c>
      <c r="R1007" s="599">
        <f t="shared" si="61"/>
        <v>1</v>
      </c>
      <c r="S1007" s="599">
        <f t="shared" si="62"/>
        <v>1</v>
      </c>
      <c r="T1007" s="600">
        <f t="shared" si="63"/>
        <v>1</v>
      </c>
      <c r="U1007" s="606"/>
    </row>
    <row r="1008" spans="1:21" ht="12.75" x14ac:dyDescent="0.2">
      <c r="A1008" s="591" t="s">
        <v>72</v>
      </c>
      <c r="B1008" s="591" t="s">
        <v>754</v>
      </c>
      <c r="C1008" s="592" t="s">
        <v>587</v>
      </c>
      <c r="D1008" s="592" t="s">
        <v>297</v>
      </c>
      <c r="E1008" s="592" t="s">
        <v>148</v>
      </c>
      <c r="F1008" s="592" t="s">
        <v>476</v>
      </c>
      <c r="G1008" s="591" t="s">
        <v>2018</v>
      </c>
      <c r="H1008" s="591" t="s">
        <v>492</v>
      </c>
      <c r="I1008" s="592" t="s">
        <v>194</v>
      </c>
      <c r="J1008" s="592" t="s">
        <v>379</v>
      </c>
      <c r="K1008" s="605">
        <v>1</v>
      </c>
      <c r="L1008" s="592" t="s">
        <v>2056</v>
      </c>
      <c r="M1008" s="595">
        <v>2022</v>
      </c>
      <c r="N1008" s="596">
        <v>131</v>
      </c>
      <c r="O1008" s="597">
        <v>1</v>
      </c>
      <c r="P1008" s="598">
        <f t="shared" si="60"/>
        <v>131</v>
      </c>
      <c r="Q1008" s="596">
        <v>131</v>
      </c>
      <c r="R1008" s="599">
        <f t="shared" si="61"/>
        <v>1</v>
      </c>
      <c r="S1008" s="599">
        <f t="shared" si="62"/>
        <v>1</v>
      </c>
      <c r="T1008" s="600">
        <f t="shared" si="63"/>
        <v>1</v>
      </c>
      <c r="U1008" s="606"/>
    </row>
    <row r="1009" spans="1:21" ht="12.75" x14ac:dyDescent="0.2">
      <c r="A1009" s="591" t="s">
        <v>72</v>
      </c>
      <c r="B1009" s="591" t="s">
        <v>754</v>
      </c>
      <c r="C1009" s="592" t="s">
        <v>587</v>
      </c>
      <c r="D1009" s="592" t="s">
        <v>297</v>
      </c>
      <c r="E1009" s="592" t="s">
        <v>148</v>
      </c>
      <c r="F1009" s="592" t="s">
        <v>476</v>
      </c>
      <c r="G1009" s="591" t="s">
        <v>2019</v>
      </c>
      <c r="H1009" s="591" t="s">
        <v>492</v>
      </c>
      <c r="I1009" s="592" t="s">
        <v>194</v>
      </c>
      <c r="J1009" s="592" t="s">
        <v>379</v>
      </c>
      <c r="K1009" s="605">
        <v>1</v>
      </c>
      <c r="L1009" s="592" t="s">
        <v>2056</v>
      </c>
      <c r="M1009" s="595">
        <v>2022</v>
      </c>
      <c r="N1009" s="596">
        <v>16</v>
      </c>
      <c r="O1009" s="597">
        <v>1</v>
      </c>
      <c r="P1009" s="598">
        <f t="shared" si="60"/>
        <v>16</v>
      </c>
      <c r="Q1009" s="596">
        <v>16</v>
      </c>
      <c r="R1009" s="599">
        <f t="shared" si="61"/>
        <v>1</v>
      </c>
      <c r="S1009" s="599">
        <f t="shared" si="62"/>
        <v>1</v>
      </c>
      <c r="T1009" s="600">
        <f t="shared" si="63"/>
        <v>1</v>
      </c>
      <c r="U1009" s="606"/>
    </row>
    <row r="1010" spans="1:21" ht="12.75" x14ac:dyDescent="0.2">
      <c r="A1010" s="591" t="s">
        <v>72</v>
      </c>
      <c r="B1010" s="591" t="s">
        <v>754</v>
      </c>
      <c r="C1010" s="592" t="s">
        <v>587</v>
      </c>
      <c r="D1010" s="592" t="s">
        <v>297</v>
      </c>
      <c r="E1010" s="592" t="s">
        <v>148</v>
      </c>
      <c r="F1010" s="592" t="s">
        <v>476</v>
      </c>
      <c r="G1010" s="591" t="s">
        <v>2020</v>
      </c>
      <c r="H1010" s="591" t="s">
        <v>492</v>
      </c>
      <c r="I1010" s="592" t="s">
        <v>194</v>
      </c>
      <c r="J1010" s="592" t="s">
        <v>379</v>
      </c>
      <c r="K1010" s="605">
        <v>1</v>
      </c>
      <c r="L1010" s="592" t="s">
        <v>2056</v>
      </c>
      <c r="M1010" s="595">
        <v>2022</v>
      </c>
      <c r="N1010" s="596">
        <v>19</v>
      </c>
      <c r="O1010" s="597">
        <v>1</v>
      </c>
      <c r="P1010" s="598">
        <f t="shared" si="60"/>
        <v>19</v>
      </c>
      <c r="Q1010" s="596">
        <v>19</v>
      </c>
      <c r="R1010" s="599">
        <f t="shared" si="61"/>
        <v>1</v>
      </c>
      <c r="S1010" s="599">
        <f t="shared" si="62"/>
        <v>1</v>
      </c>
      <c r="T1010" s="600">
        <f t="shared" si="63"/>
        <v>1</v>
      </c>
      <c r="U1010" s="606"/>
    </row>
    <row r="1011" spans="1:21" ht="12.75" x14ac:dyDescent="0.2">
      <c r="A1011" s="591" t="s">
        <v>72</v>
      </c>
      <c r="B1011" s="591" t="s">
        <v>754</v>
      </c>
      <c r="C1011" s="592" t="s">
        <v>587</v>
      </c>
      <c r="D1011" s="592" t="s">
        <v>297</v>
      </c>
      <c r="E1011" s="592" t="s">
        <v>148</v>
      </c>
      <c r="F1011" s="592" t="s">
        <v>476</v>
      </c>
      <c r="G1011" s="591" t="s">
        <v>2021</v>
      </c>
      <c r="H1011" s="591" t="s">
        <v>492</v>
      </c>
      <c r="I1011" s="592" t="s">
        <v>194</v>
      </c>
      <c r="J1011" s="592" t="s">
        <v>379</v>
      </c>
      <c r="K1011" s="605">
        <v>1</v>
      </c>
      <c r="L1011" s="592" t="s">
        <v>2056</v>
      </c>
      <c r="M1011" s="595">
        <v>2022</v>
      </c>
      <c r="N1011" s="596">
        <v>90</v>
      </c>
      <c r="O1011" s="597">
        <v>1</v>
      </c>
      <c r="P1011" s="598">
        <f t="shared" si="60"/>
        <v>90</v>
      </c>
      <c r="Q1011" s="596">
        <v>90</v>
      </c>
      <c r="R1011" s="599">
        <f t="shared" si="61"/>
        <v>1</v>
      </c>
      <c r="S1011" s="599">
        <f t="shared" si="62"/>
        <v>1</v>
      </c>
      <c r="T1011" s="600">
        <f t="shared" si="63"/>
        <v>1</v>
      </c>
      <c r="U1011" s="606"/>
    </row>
    <row r="1012" spans="1:21" ht="12.75" x14ac:dyDescent="0.2">
      <c r="A1012" s="591" t="s">
        <v>72</v>
      </c>
      <c r="B1012" s="591" t="s">
        <v>754</v>
      </c>
      <c r="C1012" s="591" t="s">
        <v>587</v>
      </c>
      <c r="D1012" s="591" t="s">
        <v>303</v>
      </c>
      <c r="E1012" s="591" t="s">
        <v>148</v>
      </c>
      <c r="F1012" s="592" t="s">
        <v>476</v>
      </c>
      <c r="G1012" s="591" t="s">
        <v>2002</v>
      </c>
      <c r="H1012" s="591" t="s">
        <v>492</v>
      </c>
      <c r="I1012" s="592" t="s">
        <v>194</v>
      </c>
      <c r="J1012" s="592" t="s">
        <v>379</v>
      </c>
      <c r="K1012" s="605">
        <v>1</v>
      </c>
      <c r="L1012" s="592" t="s">
        <v>2056</v>
      </c>
      <c r="M1012" s="595">
        <v>2022</v>
      </c>
      <c r="N1012" s="596">
        <v>11</v>
      </c>
      <c r="O1012" s="597">
        <v>1</v>
      </c>
      <c r="P1012" s="598">
        <f t="shared" si="60"/>
        <v>11</v>
      </c>
      <c r="Q1012" s="596">
        <v>11</v>
      </c>
      <c r="R1012" s="599">
        <f t="shared" si="61"/>
        <v>1</v>
      </c>
      <c r="S1012" s="599">
        <f t="shared" si="62"/>
        <v>1</v>
      </c>
      <c r="T1012" s="600">
        <f t="shared" si="63"/>
        <v>1</v>
      </c>
      <c r="U1012" s="606"/>
    </row>
    <row r="1013" spans="1:21" ht="12.75" x14ac:dyDescent="0.2">
      <c r="A1013" s="591" t="s">
        <v>72</v>
      </c>
      <c r="B1013" s="591" t="s">
        <v>754</v>
      </c>
      <c r="C1013" s="592" t="s">
        <v>587</v>
      </c>
      <c r="D1013" s="592" t="s">
        <v>297</v>
      </c>
      <c r="E1013" s="592" t="s">
        <v>148</v>
      </c>
      <c r="F1013" s="592" t="s">
        <v>476</v>
      </c>
      <c r="G1013" s="591" t="s">
        <v>2022</v>
      </c>
      <c r="H1013" s="591" t="s">
        <v>492</v>
      </c>
      <c r="I1013" s="592" t="s">
        <v>194</v>
      </c>
      <c r="J1013" s="592" t="s">
        <v>379</v>
      </c>
      <c r="K1013" s="605">
        <v>1</v>
      </c>
      <c r="L1013" s="592" t="s">
        <v>2056</v>
      </c>
      <c r="M1013" s="595">
        <v>2022</v>
      </c>
      <c r="N1013" s="596">
        <v>93</v>
      </c>
      <c r="O1013" s="597">
        <v>1</v>
      </c>
      <c r="P1013" s="598">
        <f t="shared" si="60"/>
        <v>93</v>
      </c>
      <c r="Q1013" s="596">
        <v>93</v>
      </c>
      <c r="R1013" s="599">
        <f t="shared" si="61"/>
        <v>1</v>
      </c>
      <c r="S1013" s="599">
        <f t="shared" si="62"/>
        <v>1</v>
      </c>
      <c r="T1013" s="600">
        <f t="shared" si="63"/>
        <v>1</v>
      </c>
      <c r="U1013" s="606"/>
    </row>
    <row r="1014" spans="1:21" ht="12.75" x14ac:dyDescent="0.2">
      <c r="A1014" s="591" t="s">
        <v>72</v>
      </c>
      <c r="B1014" s="591" t="s">
        <v>754</v>
      </c>
      <c r="C1014" s="592" t="s">
        <v>587</v>
      </c>
      <c r="D1014" s="592" t="s">
        <v>297</v>
      </c>
      <c r="E1014" s="592" t="s">
        <v>148</v>
      </c>
      <c r="F1014" s="592" t="s">
        <v>476</v>
      </c>
      <c r="G1014" s="591" t="s">
        <v>2023</v>
      </c>
      <c r="H1014" s="591" t="s">
        <v>492</v>
      </c>
      <c r="I1014" s="592" t="s">
        <v>194</v>
      </c>
      <c r="J1014" s="592" t="s">
        <v>379</v>
      </c>
      <c r="K1014" s="605">
        <v>1</v>
      </c>
      <c r="L1014" s="592" t="s">
        <v>2056</v>
      </c>
      <c r="M1014" s="595">
        <v>2022</v>
      </c>
      <c r="N1014" s="596">
        <v>48</v>
      </c>
      <c r="O1014" s="597">
        <v>1</v>
      </c>
      <c r="P1014" s="598">
        <f t="shared" si="60"/>
        <v>48</v>
      </c>
      <c r="Q1014" s="596">
        <v>48</v>
      </c>
      <c r="R1014" s="599">
        <f t="shared" si="61"/>
        <v>1</v>
      </c>
      <c r="S1014" s="599">
        <f t="shared" si="62"/>
        <v>1</v>
      </c>
      <c r="T1014" s="600">
        <f t="shared" si="63"/>
        <v>1</v>
      </c>
      <c r="U1014" s="606"/>
    </row>
    <row r="1015" spans="1:21" ht="12.75" x14ac:dyDescent="0.2">
      <c r="A1015" s="591" t="s">
        <v>72</v>
      </c>
      <c r="B1015" s="591" t="s">
        <v>754</v>
      </c>
      <c r="C1015" s="592" t="s">
        <v>587</v>
      </c>
      <c r="D1015" s="592" t="s">
        <v>297</v>
      </c>
      <c r="E1015" s="592" t="s">
        <v>148</v>
      </c>
      <c r="F1015" s="592" t="s">
        <v>476</v>
      </c>
      <c r="G1015" s="591" t="s">
        <v>2024</v>
      </c>
      <c r="H1015" s="591" t="s">
        <v>492</v>
      </c>
      <c r="I1015" s="592" t="s">
        <v>194</v>
      </c>
      <c r="J1015" s="592" t="s">
        <v>379</v>
      </c>
      <c r="K1015" s="605">
        <v>1</v>
      </c>
      <c r="L1015" s="592" t="s">
        <v>2056</v>
      </c>
      <c r="M1015" s="595">
        <v>2022</v>
      </c>
      <c r="N1015" s="596">
        <v>2323</v>
      </c>
      <c r="O1015" s="597">
        <v>1</v>
      </c>
      <c r="P1015" s="598">
        <f t="shared" si="60"/>
        <v>2323</v>
      </c>
      <c r="Q1015" s="596">
        <v>2323</v>
      </c>
      <c r="R1015" s="599">
        <f t="shared" si="61"/>
        <v>1</v>
      </c>
      <c r="S1015" s="599">
        <f t="shared" si="62"/>
        <v>1</v>
      </c>
      <c r="T1015" s="600">
        <f t="shared" si="63"/>
        <v>1</v>
      </c>
      <c r="U1015" s="606"/>
    </row>
    <row r="1016" spans="1:21" ht="12.75" x14ac:dyDescent="0.2">
      <c r="A1016" s="591" t="s">
        <v>72</v>
      </c>
      <c r="B1016" s="591" t="s">
        <v>754</v>
      </c>
      <c r="C1016" s="591" t="s">
        <v>587</v>
      </c>
      <c r="D1016" s="591" t="s">
        <v>303</v>
      </c>
      <c r="E1016" s="591" t="s">
        <v>148</v>
      </c>
      <c r="F1016" s="592" t="s">
        <v>476</v>
      </c>
      <c r="G1016" s="591" t="s">
        <v>2004</v>
      </c>
      <c r="H1016" s="591" t="s">
        <v>492</v>
      </c>
      <c r="I1016" s="592" t="s">
        <v>194</v>
      </c>
      <c r="J1016" s="592" t="s">
        <v>379</v>
      </c>
      <c r="K1016" s="605">
        <v>1</v>
      </c>
      <c r="L1016" s="592" t="s">
        <v>2056</v>
      </c>
      <c r="M1016" s="595">
        <v>2022</v>
      </c>
      <c r="N1016" s="596">
        <v>437</v>
      </c>
      <c r="O1016" s="597">
        <v>1</v>
      </c>
      <c r="P1016" s="598">
        <f t="shared" si="60"/>
        <v>437</v>
      </c>
      <c r="Q1016" s="596">
        <v>437</v>
      </c>
      <c r="R1016" s="599">
        <f t="shared" si="61"/>
        <v>1</v>
      </c>
      <c r="S1016" s="599">
        <f t="shared" si="62"/>
        <v>1</v>
      </c>
      <c r="T1016" s="600">
        <f t="shared" si="63"/>
        <v>1</v>
      </c>
      <c r="U1016" s="606"/>
    </row>
    <row r="1017" spans="1:21" ht="12.75" x14ac:dyDescent="0.2">
      <c r="A1017" s="591" t="s">
        <v>72</v>
      </c>
      <c r="B1017" s="591" t="s">
        <v>754</v>
      </c>
      <c r="C1017" s="592" t="s">
        <v>587</v>
      </c>
      <c r="D1017" s="592" t="s">
        <v>297</v>
      </c>
      <c r="E1017" s="592" t="s">
        <v>148</v>
      </c>
      <c r="F1017" s="592" t="s">
        <v>476</v>
      </c>
      <c r="G1017" s="591" t="s">
        <v>2025</v>
      </c>
      <c r="H1017" s="591" t="s">
        <v>492</v>
      </c>
      <c r="I1017" s="592" t="s">
        <v>194</v>
      </c>
      <c r="J1017" s="592" t="s">
        <v>379</v>
      </c>
      <c r="K1017" s="605">
        <v>1</v>
      </c>
      <c r="L1017" s="592" t="s">
        <v>2056</v>
      </c>
      <c r="M1017" s="595">
        <v>2022</v>
      </c>
      <c r="N1017" s="596">
        <v>30</v>
      </c>
      <c r="O1017" s="597">
        <v>1</v>
      </c>
      <c r="P1017" s="598">
        <f t="shared" si="60"/>
        <v>30</v>
      </c>
      <c r="Q1017" s="596">
        <v>30</v>
      </c>
      <c r="R1017" s="599">
        <f t="shared" si="61"/>
        <v>1</v>
      </c>
      <c r="S1017" s="599">
        <f t="shared" si="62"/>
        <v>1</v>
      </c>
      <c r="T1017" s="600">
        <f t="shared" si="63"/>
        <v>1</v>
      </c>
      <c r="U1017" s="606"/>
    </row>
    <row r="1018" spans="1:21" ht="12.75" x14ac:dyDescent="0.2">
      <c r="A1018" s="591" t="s">
        <v>72</v>
      </c>
      <c r="B1018" s="591" t="s">
        <v>754</v>
      </c>
      <c r="C1018" s="592" t="s">
        <v>587</v>
      </c>
      <c r="D1018" s="592" t="s">
        <v>297</v>
      </c>
      <c r="E1018" s="592" t="s">
        <v>148</v>
      </c>
      <c r="F1018" s="592" t="s">
        <v>476</v>
      </c>
      <c r="G1018" s="591" t="s">
        <v>2026</v>
      </c>
      <c r="H1018" s="591" t="s">
        <v>492</v>
      </c>
      <c r="I1018" s="592" t="s">
        <v>194</v>
      </c>
      <c r="J1018" s="592" t="s">
        <v>379</v>
      </c>
      <c r="K1018" s="605">
        <v>1</v>
      </c>
      <c r="L1018" s="592" t="s">
        <v>2056</v>
      </c>
      <c r="M1018" s="595">
        <v>2022</v>
      </c>
      <c r="N1018" s="596">
        <v>12</v>
      </c>
      <c r="O1018" s="597">
        <v>1</v>
      </c>
      <c r="P1018" s="598">
        <f t="shared" si="60"/>
        <v>12</v>
      </c>
      <c r="Q1018" s="596">
        <v>12</v>
      </c>
      <c r="R1018" s="599">
        <f t="shared" si="61"/>
        <v>1</v>
      </c>
      <c r="S1018" s="599">
        <f t="shared" si="62"/>
        <v>1</v>
      </c>
      <c r="T1018" s="600">
        <f t="shared" si="63"/>
        <v>1</v>
      </c>
      <c r="U1018" s="606"/>
    </row>
    <row r="1019" spans="1:21" ht="12.75" x14ac:dyDescent="0.2">
      <c r="A1019" s="591" t="s">
        <v>72</v>
      </c>
      <c r="B1019" s="591" t="s">
        <v>754</v>
      </c>
      <c r="C1019" s="592" t="s">
        <v>587</v>
      </c>
      <c r="D1019" s="592" t="s">
        <v>303</v>
      </c>
      <c r="E1019" s="592" t="s">
        <v>148</v>
      </c>
      <c r="F1019" s="592" t="s">
        <v>476</v>
      </c>
      <c r="G1019" s="591" t="s">
        <v>2005</v>
      </c>
      <c r="H1019" s="591" t="s">
        <v>492</v>
      </c>
      <c r="I1019" s="592" t="s">
        <v>194</v>
      </c>
      <c r="J1019" s="592" t="s">
        <v>379</v>
      </c>
      <c r="K1019" s="605">
        <v>1</v>
      </c>
      <c r="L1019" s="592" t="s">
        <v>2056</v>
      </c>
      <c r="M1019" s="595">
        <v>2022</v>
      </c>
      <c r="N1019" s="596">
        <v>48</v>
      </c>
      <c r="O1019" s="597">
        <v>1</v>
      </c>
      <c r="P1019" s="598">
        <f t="shared" si="60"/>
        <v>48</v>
      </c>
      <c r="Q1019" s="596">
        <v>48</v>
      </c>
      <c r="R1019" s="599">
        <f t="shared" si="61"/>
        <v>1</v>
      </c>
      <c r="S1019" s="599">
        <f t="shared" si="62"/>
        <v>1</v>
      </c>
      <c r="T1019" s="600">
        <f t="shared" si="63"/>
        <v>1</v>
      </c>
      <c r="U1019" s="606"/>
    </row>
    <row r="1020" spans="1:21" ht="12.75" x14ac:dyDescent="0.2">
      <c r="A1020" s="591" t="s">
        <v>72</v>
      </c>
      <c r="B1020" s="591" t="s">
        <v>754</v>
      </c>
      <c r="C1020" s="592" t="s">
        <v>587</v>
      </c>
      <c r="D1020" s="592" t="s">
        <v>297</v>
      </c>
      <c r="E1020" s="592" t="s">
        <v>148</v>
      </c>
      <c r="F1020" s="592" t="s">
        <v>476</v>
      </c>
      <c r="G1020" s="591" t="s">
        <v>2005</v>
      </c>
      <c r="H1020" s="591" t="s">
        <v>492</v>
      </c>
      <c r="I1020" s="592" t="s">
        <v>194</v>
      </c>
      <c r="J1020" s="592" t="s">
        <v>379</v>
      </c>
      <c r="K1020" s="605">
        <v>1</v>
      </c>
      <c r="L1020" s="592" t="s">
        <v>2056</v>
      </c>
      <c r="M1020" s="595">
        <v>2022</v>
      </c>
      <c r="N1020" s="596">
        <v>68</v>
      </c>
      <c r="O1020" s="597">
        <v>1</v>
      </c>
      <c r="P1020" s="598">
        <f t="shared" si="60"/>
        <v>68</v>
      </c>
      <c r="Q1020" s="596">
        <v>68</v>
      </c>
      <c r="R1020" s="599">
        <f t="shared" si="61"/>
        <v>1</v>
      </c>
      <c r="S1020" s="599">
        <f t="shared" si="62"/>
        <v>1</v>
      </c>
      <c r="T1020" s="600">
        <f t="shared" si="63"/>
        <v>1</v>
      </c>
      <c r="U1020" s="606"/>
    </row>
    <row r="1021" spans="1:21" ht="12.75" x14ac:dyDescent="0.2">
      <c r="A1021" s="591" t="s">
        <v>72</v>
      </c>
      <c r="B1021" s="591" t="s">
        <v>754</v>
      </c>
      <c r="C1021" s="592" t="s">
        <v>587</v>
      </c>
      <c r="D1021" s="592" t="s">
        <v>303</v>
      </c>
      <c r="E1021" s="592" t="s">
        <v>148</v>
      </c>
      <c r="F1021" s="592" t="s">
        <v>476</v>
      </c>
      <c r="G1021" s="591" t="s">
        <v>2006</v>
      </c>
      <c r="H1021" s="591" t="s">
        <v>492</v>
      </c>
      <c r="I1021" s="592" t="s">
        <v>194</v>
      </c>
      <c r="J1021" s="592" t="s">
        <v>379</v>
      </c>
      <c r="K1021" s="605">
        <v>1</v>
      </c>
      <c r="L1021" s="592" t="s">
        <v>2056</v>
      </c>
      <c r="M1021" s="595">
        <v>2022</v>
      </c>
      <c r="N1021" s="596">
        <v>34</v>
      </c>
      <c r="O1021" s="597">
        <v>1</v>
      </c>
      <c r="P1021" s="598">
        <f t="shared" si="60"/>
        <v>34</v>
      </c>
      <c r="Q1021" s="596">
        <v>34</v>
      </c>
      <c r="R1021" s="599">
        <f t="shared" si="61"/>
        <v>1</v>
      </c>
      <c r="S1021" s="599">
        <f t="shared" si="62"/>
        <v>1</v>
      </c>
      <c r="T1021" s="600">
        <f t="shared" si="63"/>
        <v>1</v>
      </c>
      <c r="U1021" s="606"/>
    </row>
    <row r="1022" spans="1:21" ht="12.75" x14ac:dyDescent="0.2">
      <c r="A1022" s="591" t="s">
        <v>72</v>
      </c>
      <c r="B1022" s="591" t="s">
        <v>754</v>
      </c>
      <c r="C1022" s="592" t="s">
        <v>587</v>
      </c>
      <c r="D1022" s="592" t="s">
        <v>297</v>
      </c>
      <c r="E1022" s="592" t="s">
        <v>148</v>
      </c>
      <c r="F1022" s="592" t="s">
        <v>476</v>
      </c>
      <c r="G1022" s="591" t="s">
        <v>2006</v>
      </c>
      <c r="H1022" s="591" t="s">
        <v>492</v>
      </c>
      <c r="I1022" s="592" t="s">
        <v>194</v>
      </c>
      <c r="J1022" s="592" t="s">
        <v>379</v>
      </c>
      <c r="K1022" s="605">
        <v>1</v>
      </c>
      <c r="L1022" s="592" t="s">
        <v>2056</v>
      </c>
      <c r="M1022" s="595">
        <v>2022</v>
      </c>
      <c r="N1022" s="596">
        <v>73</v>
      </c>
      <c r="O1022" s="597">
        <v>1</v>
      </c>
      <c r="P1022" s="598">
        <f t="shared" si="60"/>
        <v>73</v>
      </c>
      <c r="Q1022" s="596">
        <v>73</v>
      </c>
      <c r="R1022" s="599">
        <f t="shared" si="61"/>
        <v>1</v>
      </c>
      <c r="S1022" s="599">
        <f t="shared" si="62"/>
        <v>1</v>
      </c>
      <c r="T1022" s="600">
        <f t="shared" si="63"/>
        <v>1</v>
      </c>
      <c r="U1022" s="606"/>
    </row>
    <row r="1023" spans="1:21" ht="12.75" x14ac:dyDescent="0.2">
      <c r="A1023" s="591" t="s">
        <v>72</v>
      </c>
      <c r="B1023" s="591" t="s">
        <v>754</v>
      </c>
      <c r="C1023" s="592" t="s">
        <v>587</v>
      </c>
      <c r="D1023" s="592" t="s">
        <v>305</v>
      </c>
      <c r="E1023" s="592" t="s">
        <v>148</v>
      </c>
      <c r="F1023" s="592" t="s">
        <v>476</v>
      </c>
      <c r="G1023" s="591" t="s">
        <v>2009</v>
      </c>
      <c r="H1023" s="591" t="s">
        <v>492</v>
      </c>
      <c r="I1023" s="592" t="s">
        <v>194</v>
      </c>
      <c r="J1023" s="592" t="s">
        <v>379</v>
      </c>
      <c r="K1023" s="605">
        <v>1</v>
      </c>
      <c r="L1023" s="592" t="s">
        <v>2056</v>
      </c>
      <c r="M1023" s="595">
        <v>2022</v>
      </c>
      <c r="N1023" s="596">
        <v>14</v>
      </c>
      <c r="O1023" s="597">
        <v>1</v>
      </c>
      <c r="P1023" s="598">
        <f t="shared" si="60"/>
        <v>14</v>
      </c>
      <c r="Q1023" s="596">
        <v>14</v>
      </c>
      <c r="R1023" s="599">
        <f t="shared" si="61"/>
        <v>1</v>
      </c>
      <c r="S1023" s="599">
        <f t="shared" si="62"/>
        <v>1</v>
      </c>
      <c r="T1023" s="600">
        <f t="shared" si="63"/>
        <v>1</v>
      </c>
      <c r="U1023" s="606"/>
    </row>
    <row r="1024" spans="1:21" ht="12.75" x14ac:dyDescent="0.2">
      <c r="A1024" s="591" t="s">
        <v>72</v>
      </c>
      <c r="B1024" s="591" t="s">
        <v>754</v>
      </c>
      <c r="C1024" s="592" t="s">
        <v>587</v>
      </c>
      <c r="D1024" s="592" t="s">
        <v>297</v>
      </c>
      <c r="E1024" s="592" t="s">
        <v>148</v>
      </c>
      <c r="F1024" s="592" t="s">
        <v>476</v>
      </c>
      <c r="G1024" s="591" t="s">
        <v>2027</v>
      </c>
      <c r="H1024" s="591" t="s">
        <v>492</v>
      </c>
      <c r="I1024" s="592" t="s">
        <v>194</v>
      </c>
      <c r="J1024" s="592" t="s">
        <v>379</v>
      </c>
      <c r="K1024" s="605">
        <v>1</v>
      </c>
      <c r="L1024" s="592" t="s">
        <v>2056</v>
      </c>
      <c r="M1024" s="595">
        <v>2022</v>
      </c>
      <c r="N1024" s="596">
        <v>38</v>
      </c>
      <c r="O1024" s="597">
        <v>1</v>
      </c>
      <c r="P1024" s="598">
        <f t="shared" si="60"/>
        <v>38</v>
      </c>
      <c r="Q1024" s="596">
        <v>38</v>
      </c>
      <c r="R1024" s="599">
        <f t="shared" si="61"/>
        <v>1</v>
      </c>
      <c r="S1024" s="599">
        <f t="shared" si="62"/>
        <v>1</v>
      </c>
      <c r="T1024" s="600">
        <f t="shared" si="63"/>
        <v>1</v>
      </c>
      <c r="U1024" s="606"/>
    </row>
    <row r="1025" spans="1:21" ht="12.75" x14ac:dyDescent="0.2">
      <c r="A1025" s="591" t="s">
        <v>72</v>
      </c>
      <c r="B1025" s="591" t="s">
        <v>754</v>
      </c>
      <c r="C1025" s="592" t="s">
        <v>587</v>
      </c>
      <c r="D1025" s="592" t="s">
        <v>297</v>
      </c>
      <c r="E1025" s="592" t="s">
        <v>148</v>
      </c>
      <c r="F1025" s="592" t="s">
        <v>476</v>
      </c>
      <c r="G1025" s="591" t="s">
        <v>2028</v>
      </c>
      <c r="H1025" s="591" t="s">
        <v>492</v>
      </c>
      <c r="I1025" s="592" t="s">
        <v>194</v>
      </c>
      <c r="J1025" s="592" t="s">
        <v>379</v>
      </c>
      <c r="K1025" s="605">
        <v>1</v>
      </c>
      <c r="L1025" s="592" t="s">
        <v>2056</v>
      </c>
      <c r="M1025" s="595">
        <v>2022</v>
      </c>
      <c r="N1025" s="596">
        <v>54</v>
      </c>
      <c r="O1025" s="597">
        <v>1</v>
      </c>
      <c r="P1025" s="598">
        <f t="shared" si="60"/>
        <v>54</v>
      </c>
      <c r="Q1025" s="596">
        <v>54</v>
      </c>
      <c r="R1025" s="599">
        <f t="shared" si="61"/>
        <v>1</v>
      </c>
      <c r="S1025" s="599">
        <f t="shared" si="62"/>
        <v>1</v>
      </c>
      <c r="T1025" s="600">
        <f t="shared" si="63"/>
        <v>1</v>
      </c>
      <c r="U1025" s="606"/>
    </row>
    <row r="1026" spans="1:21" ht="12.75" x14ac:dyDescent="0.2">
      <c r="A1026" s="591" t="s">
        <v>72</v>
      </c>
      <c r="B1026" s="591" t="s">
        <v>754</v>
      </c>
      <c r="C1026" s="592" t="s">
        <v>587</v>
      </c>
      <c r="D1026" s="592" t="s">
        <v>303</v>
      </c>
      <c r="E1026" s="592" t="s">
        <v>148</v>
      </c>
      <c r="F1026" s="592" t="s">
        <v>476</v>
      </c>
      <c r="G1026" s="591" t="s">
        <v>2007</v>
      </c>
      <c r="H1026" s="591" t="s">
        <v>492</v>
      </c>
      <c r="I1026" s="592" t="s">
        <v>194</v>
      </c>
      <c r="J1026" s="592" t="s">
        <v>379</v>
      </c>
      <c r="K1026" s="605">
        <v>1</v>
      </c>
      <c r="L1026" s="592" t="s">
        <v>2056</v>
      </c>
      <c r="M1026" s="595">
        <v>2022</v>
      </c>
      <c r="N1026" s="596">
        <v>23</v>
      </c>
      <c r="O1026" s="597">
        <v>1</v>
      </c>
      <c r="P1026" s="598">
        <f t="shared" si="60"/>
        <v>23</v>
      </c>
      <c r="Q1026" s="596">
        <v>23</v>
      </c>
      <c r="R1026" s="599">
        <f t="shared" si="61"/>
        <v>1</v>
      </c>
      <c r="S1026" s="599">
        <f t="shared" si="62"/>
        <v>1</v>
      </c>
      <c r="T1026" s="600">
        <f t="shared" si="63"/>
        <v>1</v>
      </c>
      <c r="U1026" s="606"/>
    </row>
    <row r="1027" spans="1:21" ht="12.75" x14ac:dyDescent="0.2">
      <c r="A1027" s="591" t="s">
        <v>72</v>
      </c>
      <c r="B1027" s="591" t="s">
        <v>754</v>
      </c>
      <c r="C1027" s="592" t="s">
        <v>587</v>
      </c>
      <c r="D1027" s="592" t="s">
        <v>297</v>
      </c>
      <c r="E1027" s="592" t="s">
        <v>148</v>
      </c>
      <c r="F1027" s="592" t="s">
        <v>476</v>
      </c>
      <c r="G1027" s="591" t="s">
        <v>2007</v>
      </c>
      <c r="H1027" s="591" t="s">
        <v>492</v>
      </c>
      <c r="I1027" s="592" t="s">
        <v>194</v>
      </c>
      <c r="J1027" s="592" t="s">
        <v>379</v>
      </c>
      <c r="K1027" s="605">
        <v>1</v>
      </c>
      <c r="L1027" s="592" t="s">
        <v>2267</v>
      </c>
      <c r="M1027" s="595">
        <v>2022</v>
      </c>
      <c r="N1027" s="596">
        <v>33</v>
      </c>
      <c r="O1027" s="597">
        <v>1</v>
      </c>
      <c r="P1027" s="598">
        <f t="shared" ref="P1027:P1090" si="64">ROUNDUP(N1027*O1027,0)</f>
        <v>33</v>
      </c>
      <c r="Q1027" s="596">
        <v>33</v>
      </c>
      <c r="R1027" s="599">
        <f t="shared" ref="R1027:R1090" si="65">Q1027/P1027</f>
        <v>1</v>
      </c>
      <c r="S1027" s="599">
        <f t="shared" ref="S1027:S1090" si="66">Q1027/N1027</f>
        <v>1</v>
      </c>
      <c r="T1027" s="600">
        <f t="shared" ref="T1027:T1090" si="67">O1027/K1027</f>
        <v>1</v>
      </c>
      <c r="U1027" s="606"/>
    </row>
    <row r="1028" spans="1:21" ht="12.75" x14ac:dyDescent="0.2">
      <c r="A1028" s="591" t="s">
        <v>72</v>
      </c>
      <c r="B1028" s="591" t="s">
        <v>754</v>
      </c>
      <c r="C1028" s="592" t="s">
        <v>587</v>
      </c>
      <c r="D1028" s="592" t="s">
        <v>297</v>
      </c>
      <c r="E1028" s="592" t="s">
        <v>148</v>
      </c>
      <c r="F1028" s="592" t="s">
        <v>476</v>
      </c>
      <c r="G1028" s="591" t="s">
        <v>2029</v>
      </c>
      <c r="H1028" s="591" t="s">
        <v>492</v>
      </c>
      <c r="I1028" s="592" t="s">
        <v>194</v>
      </c>
      <c r="J1028" s="592" t="s">
        <v>379</v>
      </c>
      <c r="K1028" s="605">
        <v>1</v>
      </c>
      <c r="L1028" s="592" t="s">
        <v>2056</v>
      </c>
      <c r="M1028" s="595">
        <v>2022</v>
      </c>
      <c r="N1028" s="596">
        <v>57</v>
      </c>
      <c r="O1028" s="597">
        <v>1</v>
      </c>
      <c r="P1028" s="598">
        <f t="shared" si="64"/>
        <v>57</v>
      </c>
      <c r="Q1028" s="596">
        <v>57</v>
      </c>
      <c r="R1028" s="599">
        <f t="shared" si="65"/>
        <v>1</v>
      </c>
      <c r="S1028" s="599">
        <f t="shared" si="66"/>
        <v>1</v>
      </c>
      <c r="T1028" s="600">
        <f t="shared" si="67"/>
        <v>1</v>
      </c>
      <c r="U1028" s="606"/>
    </row>
    <row r="1029" spans="1:21" ht="12.75" x14ac:dyDescent="0.2">
      <c r="A1029" s="591" t="s">
        <v>72</v>
      </c>
      <c r="B1029" s="591" t="s">
        <v>754</v>
      </c>
      <c r="C1029" s="592" t="s">
        <v>587</v>
      </c>
      <c r="D1029" s="592" t="s">
        <v>297</v>
      </c>
      <c r="E1029" s="592" t="s">
        <v>148</v>
      </c>
      <c r="F1029" s="592" t="s">
        <v>476</v>
      </c>
      <c r="G1029" s="591" t="s">
        <v>2030</v>
      </c>
      <c r="H1029" s="591" t="s">
        <v>492</v>
      </c>
      <c r="I1029" s="592" t="s">
        <v>194</v>
      </c>
      <c r="J1029" s="592" t="s">
        <v>379</v>
      </c>
      <c r="K1029" s="605">
        <v>1</v>
      </c>
      <c r="L1029" s="592" t="s">
        <v>2056</v>
      </c>
      <c r="M1029" s="595">
        <v>2022</v>
      </c>
      <c r="N1029" s="596">
        <v>80</v>
      </c>
      <c r="O1029" s="597">
        <v>1</v>
      </c>
      <c r="P1029" s="598">
        <f t="shared" si="64"/>
        <v>80</v>
      </c>
      <c r="Q1029" s="596">
        <v>80</v>
      </c>
      <c r="R1029" s="599">
        <f t="shared" si="65"/>
        <v>1</v>
      </c>
      <c r="S1029" s="599">
        <f t="shared" si="66"/>
        <v>1</v>
      </c>
      <c r="T1029" s="600">
        <f t="shared" si="67"/>
        <v>1</v>
      </c>
      <c r="U1029" s="606"/>
    </row>
    <row r="1030" spans="1:21" ht="12.75" x14ac:dyDescent="0.2">
      <c r="A1030" s="591" t="s">
        <v>72</v>
      </c>
      <c r="B1030" s="591" t="s">
        <v>754</v>
      </c>
      <c r="C1030" s="592" t="s">
        <v>587</v>
      </c>
      <c r="D1030" s="592" t="s">
        <v>303</v>
      </c>
      <c r="E1030" s="592" t="s">
        <v>148</v>
      </c>
      <c r="F1030" s="592" t="s">
        <v>476</v>
      </c>
      <c r="G1030" s="591" t="s">
        <v>2008</v>
      </c>
      <c r="H1030" s="591" t="s">
        <v>492</v>
      </c>
      <c r="I1030" s="592" t="s">
        <v>194</v>
      </c>
      <c r="J1030" s="592" t="s">
        <v>379</v>
      </c>
      <c r="K1030" s="605">
        <v>1</v>
      </c>
      <c r="L1030" s="592" t="s">
        <v>2056</v>
      </c>
      <c r="M1030" s="595">
        <v>2022</v>
      </c>
      <c r="N1030" s="596">
        <v>16</v>
      </c>
      <c r="O1030" s="597">
        <v>1</v>
      </c>
      <c r="P1030" s="598">
        <f t="shared" si="64"/>
        <v>16</v>
      </c>
      <c r="Q1030" s="596">
        <v>16</v>
      </c>
      <c r="R1030" s="599">
        <f t="shared" si="65"/>
        <v>1</v>
      </c>
      <c r="S1030" s="599">
        <f t="shared" si="66"/>
        <v>1</v>
      </c>
      <c r="T1030" s="600">
        <f t="shared" si="67"/>
        <v>1</v>
      </c>
      <c r="U1030" s="606"/>
    </row>
    <row r="1031" spans="1:21" ht="12.75" x14ac:dyDescent="0.2">
      <c r="A1031" s="591" t="s">
        <v>72</v>
      </c>
      <c r="B1031" s="591" t="s">
        <v>754</v>
      </c>
      <c r="C1031" s="592" t="s">
        <v>587</v>
      </c>
      <c r="D1031" s="592" t="s">
        <v>297</v>
      </c>
      <c r="E1031" s="592" t="s">
        <v>148</v>
      </c>
      <c r="F1031" s="592" t="s">
        <v>476</v>
      </c>
      <c r="G1031" s="591" t="s">
        <v>2031</v>
      </c>
      <c r="H1031" s="591" t="s">
        <v>492</v>
      </c>
      <c r="I1031" s="592" t="s">
        <v>194</v>
      </c>
      <c r="J1031" s="592" t="s">
        <v>379</v>
      </c>
      <c r="K1031" s="605">
        <v>1</v>
      </c>
      <c r="L1031" s="592" t="s">
        <v>2056</v>
      </c>
      <c r="M1031" s="595">
        <v>2022</v>
      </c>
      <c r="N1031" s="596">
        <v>63</v>
      </c>
      <c r="O1031" s="597">
        <v>1</v>
      </c>
      <c r="P1031" s="598">
        <f t="shared" si="64"/>
        <v>63</v>
      </c>
      <c r="Q1031" s="596">
        <v>63</v>
      </c>
      <c r="R1031" s="599">
        <f t="shared" si="65"/>
        <v>1</v>
      </c>
      <c r="S1031" s="599">
        <f t="shared" si="66"/>
        <v>1</v>
      </c>
      <c r="T1031" s="600">
        <f t="shared" si="67"/>
        <v>1</v>
      </c>
      <c r="U1031" s="606"/>
    </row>
    <row r="1032" spans="1:21" ht="12.75" x14ac:dyDescent="0.2">
      <c r="A1032" s="591" t="s">
        <v>72</v>
      </c>
      <c r="B1032" s="591" t="s">
        <v>754</v>
      </c>
      <c r="C1032" s="592" t="s">
        <v>588</v>
      </c>
      <c r="D1032" s="592" t="s">
        <v>297</v>
      </c>
      <c r="E1032" s="592" t="s">
        <v>148</v>
      </c>
      <c r="F1032" s="592" t="s">
        <v>476</v>
      </c>
      <c r="G1032" s="591" t="s">
        <v>2036</v>
      </c>
      <c r="H1032" s="591" t="s">
        <v>492</v>
      </c>
      <c r="I1032" s="592" t="s">
        <v>194</v>
      </c>
      <c r="J1032" s="592" t="s">
        <v>379</v>
      </c>
      <c r="K1032" s="605">
        <v>1</v>
      </c>
      <c r="L1032" s="592" t="s">
        <v>2056</v>
      </c>
      <c r="M1032" s="595">
        <v>2022</v>
      </c>
      <c r="N1032" s="596">
        <v>139</v>
      </c>
      <c r="O1032" s="597">
        <v>1</v>
      </c>
      <c r="P1032" s="598">
        <f t="shared" si="64"/>
        <v>139</v>
      </c>
      <c r="Q1032" s="596">
        <v>139</v>
      </c>
      <c r="R1032" s="599">
        <f t="shared" si="65"/>
        <v>1</v>
      </c>
      <c r="S1032" s="599">
        <f t="shared" si="66"/>
        <v>1</v>
      </c>
      <c r="T1032" s="600">
        <f t="shared" si="67"/>
        <v>1</v>
      </c>
      <c r="U1032" s="606"/>
    </row>
    <row r="1033" spans="1:21" ht="12.75" x14ac:dyDescent="0.2">
      <c r="A1033" s="591" t="s">
        <v>72</v>
      </c>
      <c r="B1033" s="591" t="s">
        <v>754</v>
      </c>
      <c r="C1033" s="592" t="s">
        <v>588</v>
      </c>
      <c r="D1033" s="592" t="s">
        <v>297</v>
      </c>
      <c r="E1033" s="592" t="s">
        <v>148</v>
      </c>
      <c r="F1033" s="592" t="s">
        <v>476</v>
      </c>
      <c r="G1033" s="591" t="s">
        <v>2011</v>
      </c>
      <c r="H1033" s="591" t="s">
        <v>492</v>
      </c>
      <c r="I1033" s="592" t="s">
        <v>194</v>
      </c>
      <c r="J1033" s="592" t="s">
        <v>379</v>
      </c>
      <c r="K1033" s="605">
        <v>1</v>
      </c>
      <c r="L1033" s="592" t="s">
        <v>2056</v>
      </c>
      <c r="M1033" s="595">
        <v>2022</v>
      </c>
      <c r="N1033" s="596">
        <v>284</v>
      </c>
      <c r="O1033" s="597">
        <v>1</v>
      </c>
      <c r="P1033" s="598">
        <f t="shared" si="64"/>
        <v>284</v>
      </c>
      <c r="Q1033" s="596">
        <v>284</v>
      </c>
      <c r="R1033" s="599">
        <f t="shared" si="65"/>
        <v>1</v>
      </c>
      <c r="S1033" s="599">
        <f t="shared" si="66"/>
        <v>1</v>
      </c>
      <c r="T1033" s="600">
        <f t="shared" si="67"/>
        <v>1</v>
      </c>
      <c r="U1033" s="601"/>
    </row>
    <row r="1034" spans="1:21" ht="12.75" x14ac:dyDescent="0.2">
      <c r="A1034" s="591" t="s">
        <v>72</v>
      </c>
      <c r="B1034" s="591" t="s">
        <v>754</v>
      </c>
      <c r="C1034" s="592" t="s">
        <v>588</v>
      </c>
      <c r="D1034" s="592" t="s">
        <v>297</v>
      </c>
      <c r="E1034" s="592" t="s">
        <v>148</v>
      </c>
      <c r="F1034" s="592" t="s">
        <v>476</v>
      </c>
      <c r="G1034" s="591" t="s">
        <v>2012</v>
      </c>
      <c r="H1034" s="591" t="s">
        <v>492</v>
      </c>
      <c r="I1034" s="592" t="s">
        <v>194</v>
      </c>
      <c r="J1034" s="592" t="s">
        <v>379</v>
      </c>
      <c r="K1034" s="605">
        <v>1</v>
      </c>
      <c r="L1034" s="592" t="s">
        <v>2056</v>
      </c>
      <c r="M1034" s="595">
        <v>2022</v>
      </c>
      <c r="N1034" s="596">
        <v>124</v>
      </c>
      <c r="O1034" s="597">
        <v>1</v>
      </c>
      <c r="P1034" s="598">
        <f t="shared" si="64"/>
        <v>124</v>
      </c>
      <c r="Q1034" s="596">
        <v>124</v>
      </c>
      <c r="R1034" s="599">
        <f t="shared" si="65"/>
        <v>1</v>
      </c>
      <c r="S1034" s="599">
        <f t="shared" si="66"/>
        <v>1</v>
      </c>
      <c r="T1034" s="600">
        <f t="shared" si="67"/>
        <v>1</v>
      </c>
      <c r="U1034" s="606"/>
    </row>
    <row r="1035" spans="1:21" ht="12.75" x14ac:dyDescent="0.2">
      <c r="A1035" s="591" t="s">
        <v>72</v>
      </c>
      <c r="B1035" s="591" t="s">
        <v>754</v>
      </c>
      <c r="C1035" s="592" t="s">
        <v>588</v>
      </c>
      <c r="D1035" s="592" t="s">
        <v>297</v>
      </c>
      <c r="E1035" s="592" t="s">
        <v>148</v>
      </c>
      <c r="F1035" s="592" t="s">
        <v>476</v>
      </c>
      <c r="G1035" s="591" t="s">
        <v>2037</v>
      </c>
      <c r="H1035" s="591" t="s">
        <v>492</v>
      </c>
      <c r="I1035" s="592" t="s">
        <v>194</v>
      </c>
      <c r="J1035" s="592" t="s">
        <v>379</v>
      </c>
      <c r="K1035" s="605">
        <v>1</v>
      </c>
      <c r="L1035" s="592" t="s">
        <v>2056</v>
      </c>
      <c r="M1035" s="595">
        <v>2022</v>
      </c>
      <c r="N1035" s="596">
        <v>24</v>
      </c>
      <c r="O1035" s="597">
        <v>1</v>
      </c>
      <c r="P1035" s="598">
        <f t="shared" si="64"/>
        <v>24</v>
      </c>
      <c r="Q1035" s="596">
        <v>24</v>
      </c>
      <c r="R1035" s="599">
        <f t="shared" si="65"/>
        <v>1</v>
      </c>
      <c r="S1035" s="599">
        <f t="shared" si="66"/>
        <v>1</v>
      </c>
      <c r="T1035" s="600">
        <f t="shared" si="67"/>
        <v>1</v>
      </c>
      <c r="U1035" s="601"/>
    </row>
    <row r="1036" spans="1:21" ht="12.75" x14ac:dyDescent="0.2">
      <c r="A1036" s="591" t="s">
        <v>72</v>
      </c>
      <c r="B1036" s="591" t="s">
        <v>754</v>
      </c>
      <c r="C1036" s="592" t="s">
        <v>588</v>
      </c>
      <c r="D1036" s="592" t="s">
        <v>297</v>
      </c>
      <c r="E1036" s="592" t="s">
        <v>148</v>
      </c>
      <c r="F1036" s="592" t="s">
        <v>476</v>
      </c>
      <c r="G1036" s="591" t="s">
        <v>2038</v>
      </c>
      <c r="H1036" s="591" t="s">
        <v>492</v>
      </c>
      <c r="I1036" s="592" t="s">
        <v>194</v>
      </c>
      <c r="J1036" s="592" t="s">
        <v>379</v>
      </c>
      <c r="K1036" s="605">
        <v>1</v>
      </c>
      <c r="L1036" s="592" t="s">
        <v>2056</v>
      </c>
      <c r="M1036" s="595">
        <v>2022</v>
      </c>
      <c r="N1036" s="596">
        <v>67</v>
      </c>
      <c r="O1036" s="597">
        <v>1</v>
      </c>
      <c r="P1036" s="598">
        <f t="shared" si="64"/>
        <v>67</v>
      </c>
      <c r="Q1036" s="596">
        <v>67</v>
      </c>
      <c r="R1036" s="599">
        <f t="shared" si="65"/>
        <v>1</v>
      </c>
      <c r="S1036" s="599">
        <f t="shared" si="66"/>
        <v>1</v>
      </c>
      <c r="T1036" s="600">
        <f t="shared" si="67"/>
        <v>1</v>
      </c>
      <c r="U1036" s="601"/>
    </row>
    <row r="1037" spans="1:21" ht="12.75" x14ac:dyDescent="0.2">
      <c r="A1037" s="591" t="s">
        <v>72</v>
      </c>
      <c r="B1037" s="591" t="s">
        <v>754</v>
      </c>
      <c r="C1037" s="592" t="s">
        <v>588</v>
      </c>
      <c r="D1037" s="592" t="s">
        <v>297</v>
      </c>
      <c r="E1037" s="592" t="s">
        <v>148</v>
      </c>
      <c r="F1037" s="592" t="s">
        <v>476</v>
      </c>
      <c r="G1037" s="591" t="s">
        <v>2018</v>
      </c>
      <c r="H1037" s="591" t="s">
        <v>492</v>
      </c>
      <c r="I1037" s="592" t="s">
        <v>194</v>
      </c>
      <c r="J1037" s="592" t="s">
        <v>379</v>
      </c>
      <c r="K1037" s="605">
        <v>1</v>
      </c>
      <c r="L1037" s="592" t="s">
        <v>2056</v>
      </c>
      <c r="M1037" s="595">
        <v>2022</v>
      </c>
      <c r="N1037" s="596">
        <v>60</v>
      </c>
      <c r="O1037" s="597">
        <v>1</v>
      </c>
      <c r="P1037" s="598">
        <f t="shared" si="64"/>
        <v>60</v>
      </c>
      <c r="Q1037" s="596">
        <v>60</v>
      </c>
      <c r="R1037" s="599">
        <f t="shared" si="65"/>
        <v>1</v>
      </c>
      <c r="S1037" s="599">
        <f t="shared" si="66"/>
        <v>1</v>
      </c>
      <c r="T1037" s="600">
        <f t="shared" si="67"/>
        <v>1</v>
      </c>
      <c r="U1037" s="601"/>
    </row>
    <row r="1038" spans="1:21" ht="12.75" x14ac:dyDescent="0.2">
      <c r="A1038" s="591" t="s">
        <v>72</v>
      </c>
      <c r="B1038" s="591" t="s">
        <v>754</v>
      </c>
      <c r="C1038" s="592" t="s">
        <v>588</v>
      </c>
      <c r="D1038" s="592" t="s">
        <v>297</v>
      </c>
      <c r="E1038" s="592" t="s">
        <v>148</v>
      </c>
      <c r="F1038" s="592" t="s">
        <v>476</v>
      </c>
      <c r="G1038" s="591" t="s">
        <v>2039</v>
      </c>
      <c r="H1038" s="591" t="s">
        <v>492</v>
      </c>
      <c r="I1038" s="592" t="s">
        <v>194</v>
      </c>
      <c r="J1038" s="592" t="s">
        <v>379</v>
      </c>
      <c r="K1038" s="605">
        <v>1</v>
      </c>
      <c r="L1038" s="592" t="s">
        <v>2056</v>
      </c>
      <c r="M1038" s="595">
        <v>2022</v>
      </c>
      <c r="N1038" s="596">
        <v>93</v>
      </c>
      <c r="O1038" s="597">
        <v>1</v>
      </c>
      <c r="P1038" s="598">
        <f t="shared" si="64"/>
        <v>93</v>
      </c>
      <c r="Q1038" s="596">
        <v>93</v>
      </c>
      <c r="R1038" s="599">
        <f t="shared" si="65"/>
        <v>1</v>
      </c>
      <c r="S1038" s="599">
        <f t="shared" si="66"/>
        <v>1</v>
      </c>
      <c r="T1038" s="600">
        <f t="shared" si="67"/>
        <v>1</v>
      </c>
      <c r="U1038" s="601"/>
    </row>
    <row r="1039" spans="1:21" ht="12.75" x14ac:dyDescent="0.2">
      <c r="A1039" s="591" t="s">
        <v>72</v>
      </c>
      <c r="B1039" s="591" t="s">
        <v>754</v>
      </c>
      <c r="C1039" s="592" t="s">
        <v>588</v>
      </c>
      <c r="D1039" s="592" t="s">
        <v>297</v>
      </c>
      <c r="E1039" s="592" t="s">
        <v>148</v>
      </c>
      <c r="F1039" s="592" t="s">
        <v>476</v>
      </c>
      <c r="G1039" s="591" t="s">
        <v>2021</v>
      </c>
      <c r="H1039" s="591" t="s">
        <v>492</v>
      </c>
      <c r="I1039" s="592" t="s">
        <v>194</v>
      </c>
      <c r="J1039" s="592" t="s">
        <v>379</v>
      </c>
      <c r="K1039" s="605">
        <v>1</v>
      </c>
      <c r="L1039" s="592" t="s">
        <v>2056</v>
      </c>
      <c r="M1039" s="595">
        <v>2022</v>
      </c>
      <c r="N1039" s="596">
        <v>61</v>
      </c>
      <c r="O1039" s="597">
        <v>1</v>
      </c>
      <c r="P1039" s="598">
        <f t="shared" si="64"/>
        <v>61</v>
      </c>
      <c r="Q1039" s="596">
        <v>61</v>
      </c>
      <c r="R1039" s="599">
        <f t="shared" si="65"/>
        <v>1</v>
      </c>
      <c r="S1039" s="599">
        <f t="shared" si="66"/>
        <v>1</v>
      </c>
      <c r="T1039" s="600">
        <f t="shared" si="67"/>
        <v>1</v>
      </c>
      <c r="U1039" s="606"/>
    </row>
    <row r="1040" spans="1:21" ht="12.75" x14ac:dyDescent="0.2">
      <c r="A1040" s="591" t="s">
        <v>72</v>
      </c>
      <c r="B1040" s="591" t="s">
        <v>754</v>
      </c>
      <c r="C1040" s="592" t="s">
        <v>588</v>
      </c>
      <c r="D1040" s="592" t="s">
        <v>297</v>
      </c>
      <c r="E1040" s="592" t="s">
        <v>148</v>
      </c>
      <c r="F1040" s="592" t="s">
        <v>476</v>
      </c>
      <c r="G1040" s="591" t="s">
        <v>2040</v>
      </c>
      <c r="H1040" s="591" t="s">
        <v>492</v>
      </c>
      <c r="I1040" s="592" t="s">
        <v>194</v>
      </c>
      <c r="J1040" s="592" t="s">
        <v>379</v>
      </c>
      <c r="K1040" s="605">
        <v>1</v>
      </c>
      <c r="L1040" s="592" t="s">
        <v>2056</v>
      </c>
      <c r="M1040" s="595">
        <v>2022</v>
      </c>
      <c r="N1040" s="596">
        <v>72</v>
      </c>
      <c r="O1040" s="597">
        <v>1</v>
      </c>
      <c r="P1040" s="598">
        <f t="shared" si="64"/>
        <v>72</v>
      </c>
      <c r="Q1040" s="596">
        <v>72</v>
      </c>
      <c r="R1040" s="599">
        <f t="shared" si="65"/>
        <v>1</v>
      </c>
      <c r="S1040" s="599">
        <f t="shared" si="66"/>
        <v>1</v>
      </c>
      <c r="T1040" s="600">
        <f t="shared" si="67"/>
        <v>1</v>
      </c>
      <c r="U1040" s="601"/>
    </row>
    <row r="1041" spans="1:21" ht="12.75" x14ac:dyDescent="0.2">
      <c r="A1041" s="591" t="s">
        <v>72</v>
      </c>
      <c r="B1041" s="591" t="s">
        <v>754</v>
      </c>
      <c r="C1041" s="592" t="s">
        <v>588</v>
      </c>
      <c r="D1041" s="592" t="s">
        <v>297</v>
      </c>
      <c r="E1041" s="592" t="s">
        <v>148</v>
      </c>
      <c r="F1041" s="592" t="s">
        <v>476</v>
      </c>
      <c r="G1041" s="591" t="s">
        <v>2023</v>
      </c>
      <c r="H1041" s="591" t="s">
        <v>492</v>
      </c>
      <c r="I1041" s="592" t="s">
        <v>194</v>
      </c>
      <c r="J1041" s="592" t="s">
        <v>379</v>
      </c>
      <c r="K1041" s="605">
        <v>1</v>
      </c>
      <c r="L1041" s="592" t="s">
        <v>2056</v>
      </c>
      <c r="M1041" s="595">
        <v>2022</v>
      </c>
      <c r="N1041" s="596">
        <v>23</v>
      </c>
      <c r="O1041" s="597">
        <v>1</v>
      </c>
      <c r="P1041" s="598">
        <f t="shared" si="64"/>
        <v>23</v>
      </c>
      <c r="Q1041" s="596">
        <v>23</v>
      </c>
      <c r="R1041" s="599">
        <f t="shared" si="65"/>
        <v>1</v>
      </c>
      <c r="S1041" s="599">
        <f t="shared" si="66"/>
        <v>1</v>
      </c>
      <c r="T1041" s="600">
        <f t="shared" si="67"/>
        <v>1</v>
      </c>
      <c r="U1041" s="601"/>
    </row>
    <row r="1042" spans="1:21" ht="12.75" x14ac:dyDescent="0.2">
      <c r="A1042" s="591" t="s">
        <v>72</v>
      </c>
      <c r="B1042" s="591" t="s">
        <v>754</v>
      </c>
      <c r="C1042" s="592" t="s">
        <v>588</v>
      </c>
      <c r="D1042" s="592" t="s">
        <v>297</v>
      </c>
      <c r="E1042" s="592" t="s">
        <v>148</v>
      </c>
      <c r="F1042" s="592" t="s">
        <v>476</v>
      </c>
      <c r="G1042" s="591" t="s">
        <v>2041</v>
      </c>
      <c r="H1042" s="591" t="s">
        <v>492</v>
      </c>
      <c r="I1042" s="592" t="s">
        <v>194</v>
      </c>
      <c r="J1042" s="592" t="s">
        <v>379</v>
      </c>
      <c r="K1042" s="605">
        <v>1</v>
      </c>
      <c r="L1042" s="592" t="s">
        <v>2056</v>
      </c>
      <c r="M1042" s="595">
        <v>2022</v>
      </c>
      <c r="N1042" s="596">
        <v>10</v>
      </c>
      <c r="O1042" s="597">
        <v>1</v>
      </c>
      <c r="P1042" s="598">
        <f t="shared" si="64"/>
        <v>10</v>
      </c>
      <c r="Q1042" s="596">
        <v>10</v>
      </c>
      <c r="R1042" s="599">
        <f t="shared" si="65"/>
        <v>1</v>
      </c>
      <c r="S1042" s="599">
        <f t="shared" si="66"/>
        <v>1</v>
      </c>
      <c r="T1042" s="600">
        <f t="shared" si="67"/>
        <v>1</v>
      </c>
      <c r="U1042" s="601"/>
    </row>
    <row r="1043" spans="1:21" ht="12.75" x14ac:dyDescent="0.2">
      <c r="A1043" s="591" t="s">
        <v>72</v>
      </c>
      <c r="B1043" s="591" t="s">
        <v>754</v>
      </c>
      <c r="C1043" s="592" t="s">
        <v>588</v>
      </c>
      <c r="D1043" s="592" t="s">
        <v>297</v>
      </c>
      <c r="E1043" s="592" t="s">
        <v>148</v>
      </c>
      <c r="F1043" s="592" t="s">
        <v>476</v>
      </c>
      <c r="G1043" s="591" t="s">
        <v>2042</v>
      </c>
      <c r="H1043" s="591" t="s">
        <v>492</v>
      </c>
      <c r="I1043" s="592" t="s">
        <v>194</v>
      </c>
      <c r="J1043" s="592" t="s">
        <v>379</v>
      </c>
      <c r="K1043" s="605">
        <v>1</v>
      </c>
      <c r="L1043" s="592" t="s">
        <v>2056</v>
      </c>
      <c r="M1043" s="595">
        <v>2022</v>
      </c>
      <c r="N1043" s="596">
        <v>93</v>
      </c>
      <c r="O1043" s="597">
        <v>1</v>
      </c>
      <c r="P1043" s="598">
        <f t="shared" si="64"/>
        <v>93</v>
      </c>
      <c r="Q1043" s="596">
        <v>93</v>
      </c>
      <c r="R1043" s="599">
        <f t="shared" si="65"/>
        <v>1</v>
      </c>
      <c r="S1043" s="599">
        <f t="shared" si="66"/>
        <v>1</v>
      </c>
      <c r="T1043" s="600">
        <f t="shared" si="67"/>
        <v>1</v>
      </c>
      <c r="U1043" s="601"/>
    </row>
    <row r="1044" spans="1:21" ht="12.75" x14ac:dyDescent="0.2">
      <c r="A1044" s="591" t="s">
        <v>72</v>
      </c>
      <c r="B1044" s="591" t="s">
        <v>754</v>
      </c>
      <c r="C1044" s="592" t="s">
        <v>588</v>
      </c>
      <c r="D1044" s="592" t="s">
        <v>297</v>
      </c>
      <c r="E1044" s="592" t="s">
        <v>148</v>
      </c>
      <c r="F1044" s="592" t="s">
        <v>476</v>
      </c>
      <c r="G1044" s="591" t="s">
        <v>2026</v>
      </c>
      <c r="H1044" s="591" t="s">
        <v>492</v>
      </c>
      <c r="I1044" s="592" t="s">
        <v>194</v>
      </c>
      <c r="J1044" s="592" t="s">
        <v>379</v>
      </c>
      <c r="K1044" s="605">
        <v>1</v>
      </c>
      <c r="L1044" s="592" t="s">
        <v>2056</v>
      </c>
      <c r="M1044" s="595">
        <v>2022</v>
      </c>
      <c r="N1044" s="596">
        <v>10</v>
      </c>
      <c r="O1044" s="597">
        <v>1</v>
      </c>
      <c r="P1044" s="598">
        <f t="shared" si="64"/>
        <v>10</v>
      </c>
      <c r="Q1044" s="596">
        <v>10</v>
      </c>
      <c r="R1044" s="599">
        <f t="shared" si="65"/>
        <v>1</v>
      </c>
      <c r="S1044" s="599">
        <f t="shared" si="66"/>
        <v>1</v>
      </c>
      <c r="T1044" s="600">
        <f t="shared" si="67"/>
        <v>1</v>
      </c>
      <c r="U1044" s="606"/>
    </row>
    <row r="1045" spans="1:21" ht="12.75" x14ac:dyDescent="0.2">
      <c r="A1045" s="591" t="s">
        <v>72</v>
      </c>
      <c r="B1045" s="591" t="s">
        <v>754</v>
      </c>
      <c r="C1045" s="592" t="s">
        <v>588</v>
      </c>
      <c r="D1045" s="592" t="s">
        <v>297</v>
      </c>
      <c r="E1045" s="592" t="s">
        <v>148</v>
      </c>
      <c r="F1045" s="592" t="s">
        <v>476</v>
      </c>
      <c r="G1045" s="591" t="s">
        <v>2043</v>
      </c>
      <c r="H1045" s="591" t="s">
        <v>492</v>
      </c>
      <c r="I1045" s="592" t="s">
        <v>194</v>
      </c>
      <c r="J1045" s="592" t="s">
        <v>379</v>
      </c>
      <c r="K1045" s="605">
        <v>1</v>
      </c>
      <c r="L1045" s="592" t="s">
        <v>2056</v>
      </c>
      <c r="M1045" s="595">
        <v>2022</v>
      </c>
      <c r="N1045" s="596">
        <v>744</v>
      </c>
      <c r="O1045" s="597">
        <v>1</v>
      </c>
      <c r="P1045" s="598">
        <f t="shared" si="64"/>
        <v>744</v>
      </c>
      <c r="Q1045" s="596">
        <v>744</v>
      </c>
      <c r="R1045" s="599">
        <f t="shared" si="65"/>
        <v>1</v>
      </c>
      <c r="S1045" s="599">
        <f t="shared" si="66"/>
        <v>1</v>
      </c>
      <c r="T1045" s="600">
        <f t="shared" si="67"/>
        <v>1</v>
      </c>
      <c r="U1045" s="601"/>
    </row>
    <row r="1046" spans="1:21" ht="12.75" x14ac:dyDescent="0.2">
      <c r="A1046" s="591" t="s">
        <v>72</v>
      </c>
      <c r="B1046" s="591" t="s">
        <v>754</v>
      </c>
      <c r="C1046" s="592" t="s">
        <v>588</v>
      </c>
      <c r="D1046" s="592" t="s">
        <v>297</v>
      </c>
      <c r="E1046" s="592" t="s">
        <v>148</v>
      </c>
      <c r="F1046" s="592" t="s">
        <v>476</v>
      </c>
      <c r="G1046" s="591" t="s">
        <v>2009</v>
      </c>
      <c r="H1046" s="591" t="s">
        <v>492</v>
      </c>
      <c r="I1046" s="592" t="s">
        <v>194</v>
      </c>
      <c r="J1046" s="592" t="s">
        <v>379</v>
      </c>
      <c r="K1046" s="605">
        <v>1</v>
      </c>
      <c r="L1046" s="592" t="s">
        <v>2056</v>
      </c>
      <c r="M1046" s="595">
        <v>2022</v>
      </c>
      <c r="N1046" s="596">
        <v>15</v>
      </c>
      <c r="O1046" s="597">
        <v>1</v>
      </c>
      <c r="P1046" s="598">
        <f t="shared" si="64"/>
        <v>15</v>
      </c>
      <c r="Q1046" s="596">
        <v>15</v>
      </c>
      <c r="R1046" s="599">
        <f t="shared" si="65"/>
        <v>1</v>
      </c>
      <c r="S1046" s="599">
        <f t="shared" si="66"/>
        <v>1</v>
      </c>
      <c r="T1046" s="600">
        <f t="shared" si="67"/>
        <v>1</v>
      </c>
      <c r="U1046" s="601"/>
    </row>
    <row r="1047" spans="1:21" ht="12.75" x14ac:dyDescent="0.2">
      <c r="A1047" s="591" t="s">
        <v>72</v>
      </c>
      <c r="B1047" s="591" t="s">
        <v>754</v>
      </c>
      <c r="C1047" s="592" t="s">
        <v>588</v>
      </c>
      <c r="D1047" s="592" t="s">
        <v>297</v>
      </c>
      <c r="E1047" s="592" t="s">
        <v>148</v>
      </c>
      <c r="F1047" s="592" t="s">
        <v>476</v>
      </c>
      <c r="G1047" s="591" t="s">
        <v>2044</v>
      </c>
      <c r="H1047" s="591" t="s">
        <v>492</v>
      </c>
      <c r="I1047" s="592" t="s">
        <v>194</v>
      </c>
      <c r="J1047" s="592" t="s">
        <v>379</v>
      </c>
      <c r="K1047" s="605">
        <v>1</v>
      </c>
      <c r="L1047" s="592" t="s">
        <v>2056</v>
      </c>
      <c r="M1047" s="595">
        <v>2022</v>
      </c>
      <c r="N1047" s="596">
        <v>38</v>
      </c>
      <c r="O1047" s="597">
        <v>1</v>
      </c>
      <c r="P1047" s="598">
        <f t="shared" si="64"/>
        <v>38</v>
      </c>
      <c r="Q1047" s="596">
        <v>38</v>
      </c>
      <c r="R1047" s="599">
        <f t="shared" si="65"/>
        <v>1</v>
      </c>
      <c r="S1047" s="599">
        <f t="shared" si="66"/>
        <v>1</v>
      </c>
      <c r="T1047" s="600">
        <f t="shared" si="67"/>
        <v>1</v>
      </c>
      <c r="U1047" s="601"/>
    </row>
    <row r="1048" spans="1:21" ht="12.75" x14ac:dyDescent="0.2">
      <c r="A1048" s="591" t="s">
        <v>72</v>
      </c>
      <c r="B1048" s="591" t="s">
        <v>754</v>
      </c>
      <c r="C1048" s="592" t="s">
        <v>588</v>
      </c>
      <c r="D1048" s="592" t="s">
        <v>297</v>
      </c>
      <c r="E1048" s="592" t="s">
        <v>148</v>
      </c>
      <c r="F1048" s="592" t="s">
        <v>476</v>
      </c>
      <c r="G1048" s="591" t="s">
        <v>2009</v>
      </c>
      <c r="H1048" s="591" t="s">
        <v>492</v>
      </c>
      <c r="I1048" s="592" t="s">
        <v>194</v>
      </c>
      <c r="J1048" s="592" t="s">
        <v>379</v>
      </c>
      <c r="K1048" s="605">
        <v>1</v>
      </c>
      <c r="L1048" s="592" t="s">
        <v>2267</v>
      </c>
      <c r="M1048" s="595">
        <v>2022</v>
      </c>
      <c r="N1048" s="596">
        <v>27</v>
      </c>
      <c r="O1048" s="597">
        <v>1</v>
      </c>
      <c r="P1048" s="598">
        <f t="shared" si="64"/>
        <v>27</v>
      </c>
      <c r="Q1048" s="596">
        <v>27</v>
      </c>
      <c r="R1048" s="599">
        <f t="shared" si="65"/>
        <v>1</v>
      </c>
      <c r="S1048" s="599">
        <f t="shared" si="66"/>
        <v>1</v>
      </c>
      <c r="T1048" s="600">
        <f t="shared" si="67"/>
        <v>1</v>
      </c>
      <c r="U1048" s="601"/>
    </row>
    <row r="1049" spans="1:21" ht="12.75" x14ac:dyDescent="0.2">
      <c r="A1049" s="591" t="s">
        <v>72</v>
      </c>
      <c r="B1049" s="591" t="s">
        <v>754</v>
      </c>
      <c r="C1049" s="592" t="s">
        <v>588</v>
      </c>
      <c r="D1049" s="592" t="s">
        <v>297</v>
      </c>
      <c r="E1049" s="592" t="s">
        <v>148</v>
      </c>
      <c r="F1049" s="592" t="s">
        <v>476</v>
      </c>
      <c r="G1049" s="591" t="s">
        <v>2057</v>
      </c>
      <c r="H1049" s="591" t="s">
        <v>492</v>
      </c>
      <c r="I1049" s="592" t="s">
        <v>194</v>
      </c>
      <c r="J1049" s="592" t="s">
        <v>379</v>
      </c>
      <c r="K1049" s="605">
        <v>1</v>
      </c>
      <c r="L1049" s="592" t="s">
        <v>2267</v>
      </c>
      <c r="M1049" s="595">
        <v>2022</v>
      </c>
      <c r="N1049" s="596">
        <v>15</v>
      </c>
      <c r="O1049" s="597">
        <v>1</v>
      </c>
      <c r="P1049" s="598">
        <f t="shared" si="64"/>
        <v>15</v>
      </c>
      <c r="Q1049" s="596">
        <v>15</v>
      </c>
      <c r="R1049" s="599">
        <f t="shared" si="65"/>
        <v>1</v>
      </c>
      <c r="S1049" s="599">
        <f t="shared" si="66"/>
        <v>1</v>
      </c>
      <c r="T1049" s="600">
        <f t="shared" si="67"/>
        <v>1</v>
      </c>
      <c r="U1049" s="601"/>
    </row>
    <row r="1050" spans="1:21" ht="12.75" x14ac:dyDescent="0.2">
      <c r="A1050" s="591" t="s">
        <v>72</v>
      </c>
      <c r="B1050" s="591" t="s">
        <v>754</v>
      </c>
      <c r="C1050" s="592" t="s">
        <v>588</v>
      </c>
      <c r="D1050" s="592" t="s">
        <v>297</v>
      </c>
      <c r="E1050" s="592" t="s">
        <v>148</v>
      </c>
      <c r="F1050" s="592" t="s">
        <v>476</v>
      </c>
      <c r="G1050" s="591" t="s">
        <v>2045</v>
      </c>
      <c r="H1050" s="591" t="s">
        <v>492</v>
      </c>
      <c r="I1050" s="592" t="s">
        <v>194</v>
      </c>
      <c r="J1050" s="592" t="s">
        <v>379</v>
      </c>
      <c r="K1050" s="605">
        <v>1</v>
      </c>
      <c r="L1050" s="592" t="s">
        <v>2056</v>
      </c>
      <c r="M1050" s="595">
        <v>2022</v>
      </c>
      <c r="N1050" s="596">
        <v>24</v>
      </c>
      <c r="O1050" s="597">
        <v>1</v>
      </c>
      <c r="P1050" s="598">
        <f t="shared" si="64"/>
        <v>24</v>
      </c>
      <c r="Q1050" s="596">
        <v>24</v>
      </c>
      <c r="R1050" s="599">
        <f t="shared" si="65"/>
        <v>1</v>
      </c>
      <c r="S1050" s="599">
        <f t="shared" si="66"/>
        <v>1</v>
      </c>
      <c r="T1050" s="600">
        <f t="shared" si="67"/>
        <v>1</v>
      </c>
      <c r="U1050" s="601"/>
    </row>
    <row r="1051" spans="1:21" ht="12.75" x14ac:dyDescent="0.2">
      <c r="A1051" s="591" t="s">
        <v>72</v>
      </c>
      <c r="B1051" s="591" t="s">
        <v>754</v>
      </c>
      <c r="C1051" s="592" t="s">
        <v>588</v>
      </c>
      <c r="D1051" s="592" t="s">
        <v>297</v>
      </c>
      <c r="E1051" s="592" t="s">
        <v>148</v>
      </c>
      <c r="F1051" s="592" t="s">
        <v>476</v>
      </c>
      <c r="G1051" s="591" t="s">
        <v>2046</v>
      </c>
      <c r="H1051" s="591" t="s">
        <v>492</v>
      </c>
      <c r="I1051" s="592" t="s">
        <v>194</v>
      </c>
      <c r="J1051" s="592" t="s">
        <v>379</v>
      </c>
      <c r="K1051" s="605">
        <v>1</v>
      </c>
      <c r="L1051" s="592" t="s">
        <v>2056</v>
      </c>
      <c r="M1051" s="595">
        <v>2022</v>
      </c>
      <c r="N1051" s="596">
        <v>27</v>
      </c>
      <c r="O1051" s="597">
        <v>1</v>
      </c>
      <c r="P1051" s="598">
        <f t="shared" si="64"/>
        <v>27</v>
      </c>
      <c r="Q1051" s="596">
        <v>27</v>
      </c>
      <c r="R1051" s="599">
        <f t="shared" si="65"/>
        <v>1</v>
      </c>
      <c r="S1051" s="599">
        <f t="shared" si="66"/>
        <v>1</v>
      </c>
      <c r="T1051" s="600">
        <f t="shared" si="67"/>
        <v>1</v>
      </c>
      <c r="U1051" s="601"/>
    </row>
    <row r="1052" spans="1:21" ht="12.75" x14ac:dyDescent="0.2">
      <c r="A1052" s="591" t="s">
        <v>72</v>
      </c>
      <c r="B1052" s="591" t="s">
        <v>754</v>
      </c>
      <c r="C1052" s="592" t="s">
        <v>583</v>
      </c>
      <c r="D1052" s="592" t="s">
        <v>297</v>
      </c>
      <c r="E1052" s="592" t="s">
        <v>148</v>
      </c>
      <c r="F1052" s="592" t="s">
        <v>476</v>
      </c>
      <c r="G1052" s="591" t="s">
        <v>2012</v>
      </c>
      <c r="H1052" s="591" t="s">
        <v>492</v>
      </c>
      <c r="I1052" s="592" t="s">
        <v>194</v>
      </c>
      <c r="J1052" s="592" t="s">
        <v>379</v>
      </c>
      <c r="K1052" s="605">
        <v>1</v>
      </c>
      <c r="L1052" s="592" t="s">
        <v>2056</v>
      </c>
      <c r="M1052" s="595">
        <v>2022</v>
      </c>
      <c r="N1052" s="596">
        <v>39</v>
      </c>
      <c r="O1052" s="597">
        <v>1</v>
      </c>
      <c r="P1052" s="598">
        <f t="shared" si="64"/>
        <v>39</v>
      </c>
      <c r="Q1052" s="596">
        <v>39</v>
      </c>
      <c r="R1052" s="599">
        <f t="shared" si="65"/>
        <v>1</v>
      </c>
      <c r="S1052" s="599">
        <f t="shared" si="66"/>
        <v>1</v>
      </c>
      <c r="T1052" s="600">
        <f t="shared" si="67"/>
        <v>1</v>
      </c>
      <c r="U1052" s="606"/>
    </row>
    <row r="1053" spans="1:21" ht="12.75" x14ac:dyDescent="0.2">
      <c r="A1053" s="591" t="s">
        <v>72</v>
      </c>
      <c r="B1053" s="591" t="s">
        <v>754</v>
      </c>
      <c r="C1053" s="592" t="s">
        <v>583</v>
      </c>
      <c r="D1053" s="592" t="s">
        <v>297</v>
      </c>
      <c r="E1053" s="592" t="s">
        <v>148</v>
      </c>
      <c r="F1053" s="592" t="s">
        <v>476</v>
      </c>
      <c r="G1053" s="591" t="s">
        <v>2013</v>
      </c>
      <c r="H1053" s="591" t="s">
        <v>492</v>
      </c>
      <c r="I1053" s="592" t="s">
        <v>194</v>
      </c>
      <c r="J1053" s="592" t="s">
        <v>379</v>
      </c>
      <c r="K1053" s="605">
        <v>1</v>
      </c>
      <c r="L1053" s="592" t="s">
        <v>2056</v>
      </c>
      <c r="M1053" s="595">
        <v>2022</v>
      </c>
      <c r="N1053" s="596">
        <v>29</v>
      </c>
      <c r="O1053" s="597">
        <v>1</v>
      </c>
      <c r="P1053" s="598">
        <f t="shared" si="64"/>
        <v>29</v>
      </c>
      <c r="Q1053" s="596">
        <v>29</v>
      </c>
      <c r="R1053" s="599">
        <f t="shared" si="65"/>
        <v>1</v>
      </c>
      <c r="S1053" s="599">
        <f t="shared" si="66"/>
        <v>1</v>
      </c>
      <c r="T1053" s="600">
        <f t="shared" si="67"/>
        <v>1</v>
      </c>
      <c r="U1053" s="606"/>
    </row>
    <row r="1054" spans="1:21" ht="12.75" x14ac:dyDescent="0.2">
      <c r="A1054" s="591" t="s">
        <v>72</v>
      </c>
      <c r="B1054" s="591" t="s">
        <v>754</v>
      </c>
      <c r="C1054" s="592" t="s">
        <v>583</v>
      </c>
      <c r="D1054" s="592" t="s">
        <v>297</v>
      </c>
      <c r="E1054" s="592" t="s">
        <v>148</v>
      </c>
      <c r="F1054" s="592" t="s">
        <v>476</v>
      </c>
      <c r="G1054" s="591" t="s">
        <v>2049</v>
      </c>
      <c r="H1054" s="591" t="s">
        <v>492</v>
      </c>
      <c r="I1054" s="592" t="s">
        <v>194</v>
      </c>
      <c r="J1054" s="592" t="s">
        <v>379</v>
      </c>
      <c r="K1054" s="605">
        <v>1</v>
      </c>
      <c r="L1054" s="592" t="s">
        <v>2056</v>
      </c>
      <c r="M1054" s="595">
        <v>2022</v>
      </c>
      <c r="N1054" s="596">
        <v>27</v>
      </c>
      <c r="O1054" s="597">
        <v>1</v>
      </c>
      <c r="P1054" s="598">
        <f t="shared" si="64"/>
        <v>27</v>
      </c>
      <c r="Q1054" s="596">
        <v>27</v>
      </c>
      <c r="R1054" s="599">
        <f t="shared" si="65"/>
        <v>1</v>
      </c>
      <c r="S1054" s="599">
        <f t="shared" si="66"/>
        <v>1</v>
      </c>
      <c r="T1054" s="600">
        <f t="shared" si="67"/>
        <v>1</v>
      </c>
      <c r="U1054" s="606"/>
    </row>
    <row r="1055" spans="1:21" ht="12.75" x14ac:dyDescent="0.2">
      <c r="A1055" s="591" t="s">
        <v>72</v>
      </c>
      <c r="B1055" s="591" t="s">
        <v>754</v>
      </c>
      <c r="C1055" s="592" t="s">
        <v>583</v>
      </c>
      <c r="D1055" s="592" t="s">
        <v>297</v>
      </c>
      <c r="E1055" s="592" t="s">
        <v>148</v>
      </c>
      <c r="F1055" s="592" t="s">
        <v>476</v>
      </c>
      <c r="G1055" s="591" t="s">
        <v>2007</v>
      </c>
      <c r="H1055" s="591" t="s">
        <v>492</v>
      </c>
      <c r="I1055" s="592" t="s">
        <v>194</v>
      </c>
      <c r="J1055" s="592" t="s">
        <v>379</v>
      </c>
      <c r="K1055" s="605">
        <v>1</v>
      </c>
      <c r="L1055" s="592" t="s">
        <v>2056</v>
      </c>
      <c r="M1055" s="595">
        <v>2022</v>
      </c>
      <c r="N1055" s="596">
        <v>11</v>
      </c>
      <c r="O1055" s="597">
        <v>1</v>
      </c>
      <c r="P1055" s="598">
        <f t="shared" si="64"/>
        <v>11</v>
      </c>
      <c r="Q1055" s="596">
        <v>11</v>
      </c>
      <c r="R1055" s="599">
        <f t="shared" si="65"/>
        <v>1</v>
      </c>
      <c r="S1055" s="599">
        <f t="shared" si="66"/>
        <v>1</v>
      </c>
      <c r="T1055" s="600">
        <f t="shared" si="67"/>
        <v>1</v>
      </c>
      <c r="U1055" s="606"/>
    </row>
    <row r="1056" spans="1:21" ht="12.75" x14ac:dyDescent="0.2">
      <c r="A1056" s="591" t="s">
        <v>72</v>
      </c>
      <c r="B1056" s="591" t="s">
        <v>754</v>
      </c>
      <c r="C1056" s="592" t="s">
        <v>583</v>
      </c>
      <c r="D1056" s="592" t="s">
        <v>297</v>
      </c>
      <c r="E1056" s="592" t="s">
        <v>148</v>
      </c>
      <c r="F1056" s="592" t="s">
        <v>476</v>
      </c>
      <c r="G1056" s="591" t="s">
        <v>2028</v>
      </c>
      <c r="H1056" s="591" t="s">
        <v>492</v>
      </c>
      <c r="I1056" s="592" t="s">
        <v>194</v>
      </c>
      <c r="J1056" s="592" t="s">
        <v>379</v>
      </c>
      <c r="K1056" s="605">
        <v>1</v>
      </c>
      <c r="L1056" s="592" t="s">
        <v>2267</v>
      </c>
      <c r="M1056" s="595">
        <v>2022</v>
      </c>
      <c r="N1056" s="596">
        <v>65</v>
      </c>
      <c r="O1056" s="597">
        <v>1</v>
      </c>
      <c r="P1056" s="598">
        <f t="shared" si="64"/>
        <v>65</v>
      </c>
      <c r="Q1056" s="596">
        <v>65</v>
      </c>
      <c r="R1056" s="599">
        <f t="shared" si="65"/>
        <v>1</v>
      </c>
      <c r="S1056" s="599">
        <f t="shared" si="66"/>
        <v>1</v>
      </c>
      <c r="T1056" s="600">
        <f t="shared" si="67"/>
        <v>1</v>
      </c>
      <c r="U1056" s="606"/>
    </row>
    <row r="1057" spans="1:21" ht="12.75" x14ac:dyDescent="0.2">
      <c r="A1057" s="591" t="s">
        <v>72</v>
      </c>
      <c r="B1057" s="591" t="s">
        <v>754</v>
      </c>
      <c r="C1057" s="592" t="s">
        <v>583</v>
      </c>
      <c r="D1057" s="592" t="s">
        <v>297</v>
      </c>
      <c r="E1057" s="592" t="s">
        <v>148</v>
      </c>
      <c r="F1057" s="592" t="s">
        <v>476</v>
      </c>
      <c r="G1057" s="591" t="s">
        <v>2058</v>
      </c>
      <c r="H1057" s="591" t="s">
        <v>492</v>
      </c>
      <c r="I1057" s="592" t="s">
        <v>194</v>
      </c>
      <c r="J1057" s="592" t="s">
        <v>379</v>
      </c>
      <c r="K1057" s="605">
        <v>1</v>
      </c>
      <c r="L1057" s="592" t="s">
        <v>2267</v>
      </c>
      <c r="M1057" s="595">
        <v>2022</v>
      </c>
      <c r="N1057" s="596">
        <v>28</v>
      </c>
      <c r="O1057" s="597">
        <v>1</v>
      </c>
      <c r="P1057" s="598">
        <f t="shared" si="64"/>
        <v>28</v>
      </c>
      <c r="Q1057" s="596">
        <v>28</v>
      </c>
      <c r="R1057" s="599">
        <f t="shared" si="65"/>
        <v>1</v>
      </c>
      <c r="S1057" s="599">
        <f t="shared" si="66"/>
        <v>1</v>
      </c>
      <c r="T1057" s="600">
        <f t="shared" si="67"/>
        <v>1</v>
      </c>
      <c r="U1057" s="606"/>
    </row>
    <row r="1058" spans="1:21" ht="12.75" x14ac:dyDescent="0.2">
      <c r="A1058" s="591" t="s">
        <v>72</v>
      </c>
      <c r="B1058" s="591" t="s">
        <v>754</v>
      </c>
      <c r="C1058" s="592" t="s">
        <v>587</v>
      </c>
      <c r="D1058" s="592" t="s">
        <v>297</v>
      </c>
      <c r="E1058" s="592" t="s">
        <v>148</v>
      </c>
      <c r="F1058" s="592" t="s">
        <v>476</v>
      </c>
      <c r="G1058" s="591" t="s">
        <v>2010</v>
      </c>
      <c r="H1058" s="591" t="s">
        <v>495</v>
      </c>
      <c r="I1058" s="592" t="s">
        <v>194</v>
      </c>
      <c r="J1058" s="592" t="s">
        <v>379</v>
      </c>
      <c r="K1058" s="605">
        <v>1</v>
      </c>
      <c r="L1058" s="592" t="s">
        <v>2056</v>
      </c>
      <c r="M1058" s="595">
        <v>2022</v>
      </c>
      <c r="N1058" s="596">
        <v>69</v>
      </c>
      <c r="O1058" s="597">
        <v>1</v>
      </c>
      <c r="P1058" s="598">
        <f t="shared" si="64"/>
        <v>69</v>
      </c>
      <c r="Q1058" s="596">
        <v>69</v>
      </c>
      <c r="R1058" s="599">
        <f t="shared" si="65"/>
        <v>1</v>
      </c>
      <c r="S1058" s="599">
        <f t="shared" si="66"/>
        <v>1</v>
      </c>
      <c r="T1058" s="600">
        <f t="shared" si="67"/>
        <v>1</v>
      </c>
      <c r="U1058" s="601"/>
    </row>
    <row r="1059" spans="1:21" ht="12.75" x14ac:dyDescent="0.2">
      <c r="A1059" s="591" t="s">
        <v>72</v>
      </c>
      <c r="B1059" s="591" t="s">
        <v>754</v>
      </c>
      <c r="C1059" s="592" t="s">
        <v>587</v>
      </c>
      <c r="D1059" s="592" t="s">
        <v>297</v>
      </c>
      <c r="E1059" s="592" t="s">
        <v>148</v>
      </c>
      <c r="F1059" s="592" t="s">
        <v>476</v>
      </c>
      <c r="G1059" s="591" t="s">
        <v>2011</v>
      </c>
      <c r="H1059" s="591" t="s">
        <v>495</v>
      </c>
      <c r="I1059" s="592" t="s">
        <v>194</v>
      </c>
      <c r="J1059" s="592" t="s">
        <v>379</v>
      </c>
      <c r="K1059" s="605">
        <v>1</v>
      </c>
      <c r="L1059" s="592" t="s">
        <v>2056</v>
      </c>
      <c r="M1059" s="595">
        <v>2022</v>
      </c>
      <c r="N1059" s="596">
        <v>75</v>
      </c>
      <c r="O1059" s="597">
        <v>1</v>
      </c>
      <c r="P1059" s="598">
        <f t="shared" si="64"/>
        <v>75</v>
      </c>
      <c r="Q1059" s="596">
        <v>75</v>
      </c>
      <c r="R1059" s="599">
        <f t="shared" si="65"/>
        <v>1</v>
      </c>
      <c r="S1059" s="599">
        <f t="shared" si="66"/>
        <v>1</v>
      </c>
      <c r="T1059" s="600">
        <f t="shared" si="67"/>
        <v>1</v>
      </c>
      <c r="U1059" s="601"/>
    </row>
    <row r="1060" spans="1:21" ht="12.75" x14ac:dyDescent="0.2">
      <c r="A1060" s="591" t="s">
        <v>72</v>
      </c>
      <c r="B1060" s="591" t="s">
        <v>754</v>
      </c>
      <c r="C1060" s="592" t="s">
        <v>587</v>
      </c>
      <c r="D1060" s="592" t="s">
        <v>297</v>
      </c>
      <c r="E1060" s="592" t="s">
        <v>148</v>
      </c>
      <c r="F1060" s="592" t="s">
        <v>476</v>
      </c>
      <c r="G1060" s="591" t="s">
        <v>2012</v>
      </c>
      <c r="H1060" s="591" t="s">
        <v>495</v>
      </c>
      <c r="I1060" s="592" t="s">
        <v>194</v>
      </c>
      <c r="J1060" s="592" t="s">
        <v>379</v>
      </c>
      <c r="K1060" s="605">
        <v>1</v>
      </c>
      <c r="L1060" s="592" t="s">
        <v>2056</v>
      </c>
      <c r="M1060" s="595">
        <v>2022</v>
      </c>
      <c r="N1060" s="596">
        <v>92</v>
      </c>
      <c r="O1060" s="597">
        <v>1</v>
      </c>
      <c r="P1060" s="598">
        <f t="shared" si="64"/>
        <v>92</v>
      </c>
      <c r="Q1060" s="596">
        <v>92</v>
      </c>
      <c r="R1060" s="599">
        <f t="shared" si="65"/>
        <v>1</v>
      </c>
      <c r="S1060" s="599">
        <f t="shared" si="66"/>
        <v>1</v>
      </c>
      <c r="T1060" s="600">
        <f t="shared" si="67"/>
        <v>1</v>
      </c>
      <c r="U1060" s="601"/>
    </row>
    <row r="1061" spans="1:21" ht="12.75" x14ac:dyDescent="0.2">
      <c r="A1061" s="591" t="s">
        <v>72</v>
      </c>
      <c r="B1061" s="591" t="s">
        <v>754</v>
      </c>
      <c r="C1061" s="592" t="s">
        <v>587</v>
      </c>
      <c r="D1061" s="592" t="s">
        <v>297</v>
      </c>
      <c r="E1061" s="592" t="s">
        <v>148</v>
      </c>
      <c r="F1061" s="592" t="s">
        <v>476</v>
      </c>
      <c r="G1061" s="591" t="s">
        <v>2013</v>
      </c>
      <c r="H1061" s="591" t="s">
        <v>495</v>
      </c>
      <c r="I1061" s="592" t="s">
        <v>194</v>
      </c>
      <c r="J1061" s="592" t="s">
        <v>379</v>
      </c>
      <c r="K1061" s="605">
        <v>1</v>
      </c>
      <c r="L1061" s="592" t="s">
        <v>2056</v>
      </c>
      <c r="M1061" s="595">
        <v>2022</v>
      </c>
      <c r="N1061" s="596">
        <v>12</v>
      </c>
      <c r="O1061" s="597">
        <v>1</v>
      </c>
      <c r="P1061" s="598">
        <f t="shared" si="64"/>
        <v>12</v>
      </c>
      <c r="Q1061" s="596">
        <v>12</v>
      </c>
      <c r="R1061" s="599">
        <f t="shared" si="65"/>
        <v>1</v>
      </c>
      <c r="S1061" s="599">
        <f t="shared" si="66"/>
        <v>1</v>
      </c>
      <c r="T1061" s="600">
        <f t="shared" si="67"/>
        <v>1</v>
      </c>
      <c r="U1061" s="601"/>
    </row>
    <row r="1062" spans="1:21" ht="12.75" x14ac:dyDescent="0.2">
      <c r="A1062" s="591" t="s">
        <v>72</v>
      </c>
      <c r="B1062" s="591" t="s">
        <v>754</v>
      </c>
      <c r="C1062" s="592" t="s">
        <v>587</v>
      </c>
      <c r="D1062" s="592" t="s">
        <v>297</v>
      </c>
      <c r="E1062" s="592" t="s">
        <v>148</v>
      </c>
      <c r="F1062" s="592" t="s">
        <v>476</v>
      </c>
      <c r="G1062" s="591" t="s">
        <v>2014</v>
      </c>
      <c r="H1062" s="591" t="s">
        <v>495</v>
      </c>
      <c r="I1062" s="592" t="s">
        <v>194</v>
      </c>
      <c r="J1062" s="592" t="s">
        <v>379</v>
      </c>
      <c r="K1062" s="605">
        <v>1</v>
      </c>
      <c r="L1062" s="592" t="s">
        <v>2056</v>
      </c>
      <c r="M1062" s="595">
        <v>2022</v>
      </c>
      <c r="N1062" s="596">
        <v>1219</v>
      </c>
      <c r="O1062" s="597">
        <v>1</v>
      </c>
      <c r="P1062" s="598">
        <f t="shared" si="64"/>
        <v>1219</v>
      </c>
      <c r="Q1062" s="596">
        <v>1219</v>
      </c>
      <c r="R1062" s="599">
        <f t="shared" si="65"/>
        <v>1</v>
      </c>
      <c r="S1062" s="599">
        <f t="shared" si="66"/>
        <v>1</v>
      </c>
      <c r="T1062" s="600">
        <f t="shared" si="67"/>
        <v>1</v>
      </c>
      <c r="U1062" s="601"/>
    </row>
    <row r="1063" spans="1:21" ht="12.75" x14ac:dyDescent="0.2">
      <c r="A1063" s="591" t="s">
        <v>72</v>
      </c>
      <c r="B1063" s="591" t="s">
        <v>754</v>
      </c>
      <c r="C1063" s="592" t="s">
        <v>587</v>
      </c>
      <c r="D1063" s="592" t="s">
        <v>297</v>
      </c>
      <c r="E1063" s="592" t="s">
        <v>148</v>
      </c>
      <c r="F1063" s="592" t="s">
        <v>476</v>
      </c>
      <c r="G1063" s="591" t="s">
        <v>2015</v>
      </c>
      <c r="H1063" s="591" t="s">
        <v>495</v>
      </c>
      <c r="I1063" s="592" t="s">
        <v>194</v>
      </c>
      <c r="J1063" s="592" t="s">
        <v>379</v>
      </c>
      <c r="K1063" s="605">
        <v>1</v>
      </c>
      <c r="L1063" s="592" t="s">
        <v>2056</v>
      </c>
      <c r="M1063" s="595">
        <v>2022</v>
      </c>
      <c r="N1063" s="596">
        <v>18</v>
      </c>
      <c r="O1063" s="597">
        <v>1</v>
      </c>
      <c r="P1063" s="598">
        <f t="shared" si="64"/>
        <v>18</v>
      </c>
      <c r="Q1063" s="596">
        <v>18</v>
      </c>
      <c r="R1063" s="599">
        <f t="shared" si="65"/>
        <v>1</v>
      </c>
      <c r="S1063" s="599">
        <f t="shared" si="66"/>
        <v>1</v>
      </c>
      <c r="T1063" s="600">
        <f t="shared" si="67"/>
        <v>1</v>
      </c>
      <c r="U1063" s="606"/>
    </row>
    <row r="1064" spans="1:21" ht="12.75" x14ac:dyDescent="0.2">
      <c r="A1064" s="591" t="s">
        <v>72</v>
      </c>
      <c r="B1064" s="591" t="s">
        <v>754</v>
      </c>
      <c r="C1064" s="592" t="s">
        <v>587</v>
      </c>
      <c r="D1064" s="592" t="s">
        <v>297</v>
      </c>
      <c r="E1064" s="592" t="s">
        <v>148</v>
      </c>
      <c r="F1064" s="592" t="s">
        <v>476</v>
      </c>
      <c r="G1064" s="591" t="s">
        <v>2016</v>
      </c>
      <c r="H1064" s="591" t="s">
        <v>495</v>
      </c>
      <c r="I1064" s="592" t="s">
        <v>194</v>
      </c>
      <c r="J1064" s="592" t="s">
        <v>379</v>
      </c>
      <c r="K1064" s="605">
        <v>1</v>
      </c>
      <c r="L1064" s="592" t="s">
        <v>2056</v>
      </c>
      <c r="M1064" s="595">
        <v>2022</v>
      </c>
      <c r="N1064" s="596">
        <v>88</v>
      </c>
      <c r="O1064" s="597">
        <v>1</v>
      </c>
      <c r="P1064" s="598">
        <f t="shared" si="64"/>
        <v>88</v>
      </c>
      <c r="Q1064" s="596">
        <v>88</v>
      </c>
      <c r="R1064" s="599">
        <f t="shared" si="65"/>
        <v>1</v>
      </c>
      <c r="S1064" s="599">
        <f t="shared" si="66"/>
        <v>1</v>
      </c>
      <c r="T1064" s="600">
        <f t="shared" si="67"/>
        <v>1</v>
      </c>
      <c r="U1064" s="601"/>
    </row>
    <row r="1065" spans="1:21" ht="12.75" x14ac:dyDescent="0.2">
      <c r="A1065" s="591" t="s">
        <v>72</v>
      </c>
      <c r="B1065" s="591" t="s">
        <v>754</v>
      </c>
      <c r="C1065" s="592" t="s">
        <v>587</v>
      </c>
      <c r="D1065" s="592" t="s">
        <v>297</v>
      </c>
      <c r="E1065" s="592" t="s">
        <v>148</v>
      </c>
      <c r="F1065" s="592" t="s">
        <v>476</v>
      </c>
      <c r="G1065" s="591" t="s">
        <v>2017</v>
      </c>
      <c r="H1065" s="591" t="s">
        <v>495</v>
      </c>
      <c r="I1065" s="592" t="s">
        <v>194</v>
      </c>
      <c r="J1065" s="592" t="s">
        <v>379</v>
      </c>
      <c r="K1065" s="605">
        <v>1</v>
      </c>
      <c r="L1065" s="592" t="s">
        <v>2056</v>
      </c>
      <c r="M1065" s="595">
        <v>2022</v>
      </c>
      <c r="N1065" s="596">
        <v>102</v>
      </c>
      <c r="O1065" s="597">
        <v>1</v>
      </c>
      <c r="P1065" s="598">
        <f t="shared" si="64"/>
        <v>102</v>
      </c>
      <c r="Q1065" s="596">
        <v>102</v>
      </c>
      <c r="R1065" s="599">
        <f t="shared" si="65"/>
        <v>1</v>
      </c>
      <c r="S1065" s="599">
        <f t="shared" si="66"/>
        <v>1</v>
      </c>
      <c r="T1065" s="600">
        <f t="shared" si="67"/>
        <v>1</v>
      </c>
      <c r="U1065" s="601"/>
    </row>
    <row r="1066" spans="1:21" ht="12.75" x14ac:dyDescent="0.2">
      <c r="A1066" s="591" t="s">
        <v>72</v>
      </c>
      <c r="B1066" s="591" t="s">
        <v>754</v>
      </c>
      <c r="C1066" s="592" t="s">
        <v>587</v>
      </c>
      <c r="D1066" s="592" t="s">
        <v>297</v>
      </c>
      <c r="E1066" s="592" t="s">
        <v>148</v>
      </c>
      <c r="F1066" s="592" t="s">
        <v>476</v>
      </c>
      <c r="G1066" s="591" t="s">
        <v>2018</v>
      </c>
      <c r="H1066" s="591" t="s">
        <v>495</v>
      </c>
      <c r="I1066" s="592" t="s">
        <v>194</v>
      </c>
      <c r="J1066" s="592" t="s">
        <v>379</v>
      </c>
      <c r="K1066" s="605">
        <v>1</v>
      </c>
      <c r="L1066" s="592" t="s">
        <v>2056</v>
      </c>
      <c r="M1066" s="595">
        <v>2022</v>
      </c>
      <c r="N1066" s="596">
        <v>131</v>
      </c>
      <c r="O1066" s="597">
        <v>1</v>
      </c>
      <c r="P1066" s="598">
        <f t="shared" si="64"/>
        <v>131</v>
      </c>
      <c r="Q1066" s="596">
        <v>131</v>
      </c>
      <c r="R1066" s="599">
        <f t="shared" si="65"/>
        <v>1</v>
      </c>
      <c r="S1066" s="599">
        <f t="shared" si="66"/>
        <v>1</v>
      </c>
      <c r="T1066" s="600">
        <f t="shared" si="67"/>
        <v>1</v>
      </c>
      <c r="U1066" s="606"/>
    </row>
    <row r="1067" spans="1:21" ht="12.75" x14ac:dyDescent="0.2">
      <c r="A1067" s="591" t="s">
        <v>72</v>
      </c>
      <c r="B1067" s="591" t="s">
        <v>754</v>
      </c>
      <c r="C1067" s="592" t="s">
        <v>587</v>
      </c>
      <c r="D1067" s="592" t="s">
        <v>297</v>
      </c>
      <c r="E1067" s="592" t="s">
        <v>148</v>
      </c>
      <c r="F1067" s="592" t="s">
        <v>476</v>
      </c>
      <c r="G1067" s="591" t="s">
        <v>2019</v>
      </c>
      <c r="H1067" s="591" t="s">
        <v>495</v>
      </c>
      <c r="I1067" s="592" t="s">
        <v>194</v>
      </c>
      <c r="J1067" s="592" t="s">
        <v>379</v>
      </c>
      <c r="K1067" s="605">
        <v>1</v>
      </c>
      <c r="L1067" s="592" t="s">
        <v>2056</v>
      </c>
      <c r="M1067" s="595">
        <v>2022</v>
      </c>
      <c r="N1067" s="596">
        <v>16</v>
      </c>
      <c r="O1067" s="597">
        <v>1</v>
      </c>
      <c r="P1067" s="598">
        <f t="shared" si="64"/>
        <v>16</v>
      </c>
      <c r="Q1067" s="596">
        <v>16</v>
      </c>
      <c r="R1067" s="599">
        <f t="shared" si="65"/>
        <v>1</v>
      </c>
      <c r="S1067" s="599">
        <f t="shared" si="66"/>
        <v>1</v>
      </c>
      <c r="T1067" s="600">
        <f t="shared" si="67"/>
        <v>1</v>
      </c>
      <c r="U1067" s="601"/>
    </row>
    <row r="1068" spans="1:21" ht="12.75" x14ac:dyDescent="0.2">
      <c r="A1068" s="591" t="s">
        <v>72</v>
      </c>
      <c r="B1068" s="591" t="s">
        <v>754</v>
      </c>
      <c r="C1068" s="592" t="s">
        <v>587</v>
      </c>
      <c r="D1068" s="592" t="s">
        <v>297</v>
      </c>
      <c r="E1068" s="592" t="s">
        <v>148</v>
      </c>
      <c r="F1068" s="592" t="s">
        <v>476</v>
      </c>
      <c r="G1068" s="591" t="s">
        <v>2020</v>
      </c>
      <c r="H1068" s="591" t="s">
        <v>495</v>
      </c>
      <c r="I1068" s="592" t="s">
        <v>194</v>
      </c>
      <c r="J1068" s="592" t="s">
        <v>379</v>
      </c>
      <c r="K1068" s="605">
        <v>1</v>
      </c>
      <c r="L1068" s="592" t="s">
        <v>2056</v>
      </c>
      <c r="M1068" s="595">
        <v>2022</v>
      </c>
      <c r="N1068" s="596">
        <v>19</v>
      </c>
      <c r="O1068" s="597">
        <v>1</v>
      </c>
      <c r="P1068" s="598">
        <f t="shared" si="64"/>
        <v>19</v>
      </c>
      <c r="Q1068" s="596">
        <v>19</v>
      </c>
      <c r="R1068" s="599">
        <f t="shared" si="65"/>
        <v>1</v>
      </c>
      <c r="S1068" s="599">
        <f t="shared" si="66"/>
        <v>1</v>
      </c>
      <c r="T1068" s="600">
        <f t="shared" si="67"/>
        <v>1</v>
      </c>
      <c r="U1068" s="601"/>
    </row>
    <row r="1069" spans="1:21" ht="12.75" x14ac:dyDescent="0.2">
      <c r="A1069" s="591" t="s">
        <v>72</v>
      </c>
      <c r="B1069" s="591" t="s">
        <v>754</v>
      </c>
      <c r="C1069" s="592" t="s">
        <v>587</v>
      </c>
      <c r="D1069" s="592" t="s">
        <v>297</v>
      </c>
      <c r="E1069" s="592" t="s">
        <v>148</v>
      </c>
      <c r="F1069" s="592" t="s">
        <v>476</v>
      </c>
      <c r="G1069" s="591" t="s">
        <v>2021</v>
      </c>
      <c r="H1069" s="591" t="s">
        <v>495</v>
      </c>
      <c r="I1069" s="592" t="s">
        <v>194</v>
      </c>
      <c r="J1069" s="592" t="s">
        <v>379</v>
      </c>
      <c r="K1069" s="605">
        <v>1</v>
      </c>
      <c r="L1069" s="592" t="s">
        <v>2056</v>
      </c>
      <c r="M1069" s="595">
        <v>2022</v>
      </c>
      <c r="N1069" s="596">
        <v>90</v>
      </c>
      <c r="O1069" s="597">
        <v>1</v>
      </c>
      <c r="P1069" s="598">
        <f t="shared" si="64"/>
        <v>90</v>
      </c>
      <c r="Q1069" s="596">
        <v>90</v>
      </c>
      <c r="R1069" s="599">
        <f t="shared" si="65"/>
        <v>1</v>
      </c>
      <c r="S1069" s="599">
        <f t="shared" si="66"/>
        <v>1</v>
      </c>
      <c r="T1069" s="600">
        <f t="shared" si="67"/>
        <v>1</v>
      </c>
      <c r="U1069" s="601"/>
    </row>
    <row r="1070" spans="1:21" ht="12.75" x14ac:dyDescent="0.2">
      <c r="A1070" s="591" t="s">
        <v>72</v>
      </c>
      <c r="B1070" s="591" t="s">
        <v>754</v>
      </c>
      <c r="C1070" s="591" t="s">
        <v>587</v>
      </c>
      <c r="D1070" s="591" t="s">
        <v>303</v>
      </c>
      <c r="E1070" s="591" t="s">
        <v>148</v>
      </c>
      <c r="F1070" s="592" t="s">
        <v>476</v>
      </c>
      <c r="G1070" s="591" t="s">
        <v>2002</v>
      </c>
      <c r="H1070" s="591" t="s">
        <v>495</v>
      </c>
      <c r="I1070" s="592" t="s">
        <v>194</v>
      </c>
      <c r="J1070" s="592" t="s">
        <v>379</v>
      </c>
      <c r="K1070" s="605">
        <v>1</v>
      </c>
      <c r="L1070" s="592" t="s">
        <v>2056</v>
      </c>
      <c r="M1070" s="595">
        <v>2022</v>
      </c>
      <c r="N1070" s="596">
        <v>11</v>
      </c>
      <c r="O1070" s="597">
        <v>1</v>
      </c>
      <c r="P1070" s="598">
        <f t="shared" si="64"/>
        <v>11</v>
      </c>
      <c r="Q1070" s="596">
        <v>11</v>
      </c>
      <c r="R1070" s="599">
        <f t="shared" si="65"/>
        <v>1</v>
      </c>
      <c r="S1070" s="599">
        <f t="shared" si="66"/>
        <v>1</v>
      </c>
      <c r="T1070" s="600">
        <f t="shared" si="67"/>
        <v>1</v>
      </c>
      <c r="U1070" s="601"/>
    </row>
    <row r="1071" spans="1:21" ht="12.75" x14ac:dyDescent="0.2">
      <c r="A1071" s="591" t="s">
        <v>72</v>
      </c>
      <c r="B1071" s="591" t="s">
        <v>754</v>
      </c>
      <c r="C1071" s="592" t="s">
        <v>587</v>
      </c>
      <c r="D1071" s="592" t="s">
        <v>297</v>
      </c>
      <c r="E1071" s="592" t="s">
        <v>148</v>
      </c>
      <c r="F1071" s="592" t="s">
        <v>476</v>
      </c>
      <c r="G1071" s="591" t="s">
        <v>2022</v>
      </c>
      <c r="H1071" s="591" t="s">
        <v>495</v>
      </c>
      <c r="I1071" s="592" t="s">
        <v>194</v>
      </c>
      <c r="J1071" s="592" t="s">
        <v>379</v>
      </c>
      <c r="K1071" s="605">
        <v>1</v>
      </c>
      <c r="L1071" s="592" t="s">
        <v>2056</v>
      </c>
      <c r="M1071" s="595">
        <v>2022</v>
      </c>
      <c r="N1071" s="596">
        <v>93</v>
      </c>
      <c r="O1071" s="597">
        <v>1</v>
      </c>
      <c r="P1071" s="598">
        <f t="shared" si="64"/>
        <v>93</v>
      </c>
      <c r="Q1071" s="596">
        <v>93</v>
      </c>
      <c r="R1071" s="599">
        <f t="shared" si="65"/>
        <v>1</v>
      </c>
      <c r="S1071" s="599">
        <f t="shared" si="66"/>
        <v>1</v>
      </c>
      <c r="T1071" s="600">
        <f t="shared" si="67"/>
        <v>1</v>
      </c>
      <c r="U1071" s="606"/>
    </row>
    <row r="1072" spans="1:21" ht="12.75" x14ac:dyDescent="0.2">
      <c r="A1072" s="591" t="s">
        <v>72</v>
      </c>
      <c r="B1072" s="591" t="s">
        <v>754</v>
      </c>
      <c r="C1072" s="592" t="s">
        <v>587</v>
      </c>
      <c r="D1072" s="592" t="s">
        <v>297</v>
      </c>
      <c r="E1072" s="592" t="s">
        <v>148</v>
      </c>
      <c r="F1072" s="592" t="s">
        <v>476</v>
      </c>
      <c r="G1072" s="591" t="s">
        <v>2023</v>
      </c>
      <c r="H1072" s="591" t="s">
        <v>495</v>
      </c>
      <c r="I1072" s="592" t="s">
        <v>194</v>
      </c>
      <c r="J1072" s="592" t="s">
        <v>379</v>
      </c>
      <c r="K1072" s="605">
        <v>1</v>
      </c>
      <c r="L1072" s="592" t="s">
        <v>2056</v>
      </c>
      <c r="M1072" s="595">
        <v>2022</v>
      </c>
      <c r="N1072" s="596">
        <v>48</v>
      </c>
      <c r="O1072" s="597">
        <v>1</v>
      </c>
      <c r="P1072" s="598">
        <f t="shared" si="64"/>
        <v>48</v>
      </c>
      <c r="Q1072" s="596">
        <v>48</v>
      </c>
      <c r="R1072" s="599">
        <f t="shared" si="65"/>
        <v>1</v>
      </c>
      <c r="S1072" s="599">
        <f t="shared" si="66"/>
        <v>1</v>
      </c>
      <c r="T1072" s="600">
        <f t="shared" si="67"/>
        <v>1</v>
      </c>
      <c r="U1072" s="601"/>
    </row>
    <row r="1073" spans="1:21" ht="12.75" x14ac:dyDescent="0.2">
      <c r="A1073" s="591" t="s">
        <v>72</v>
      </c>
      <c r="B1073" s="591" t="s">
        <v>754</v>
      </c>
      <c r="C1073" s="592" t="s">
        <v>587</v>
      </c>
      <c r="D1073" s="592" t="s">
        <v>297</v>
      </c>
      <c r="E1073" s="592" t="s">
        <v>148</v>
      </c>
      <c r="F1073" s="592" t="s">
        <v>476</v>
      </c>
      <c r="G1073" s="591" t="s">
        <v>2024</v>
      </c>
      <c r="H1073" s="591" t="s">
        <v>495</v>
      </c>
      <c r="I1073" s="592" t="s">
        <v>194</v>
      </c>
      <c r="J1073" s="592" t="s">
        <v>379</v>
      </c>
      <c r="K1073" s="605">
        <v>1</v>
      </c>
      <c r="L1073" s="592" t="s">
        <v>2056</v>
      </c>
      <c r="M1073" s="595">
        <v>2022</v>
      </c>
      <c r="N1073" s="596">
        <v>2323</v>
      </c>
      <c r="O1073" s="597">
        <v>1</v>
      </c>
      <c r="P1073" s="598">
        <f t="shared" si="64"/>
        <v>2323</v>
      </c>
      <c r="Q1073" s="596">
        <v>2323</v>
      </c>
      <c r="R1073" s="599">
        <f t="shared" si="65"/>
        <v>1</v>
      </c>
      <c r="S1073" s="599">
        <f t="shared" si="66"/>
        <v>1</v>
      </c>
      <c r="T1073" s="600">
        <f t="shared" si="67"/>
        <v>1</v>
      </c>
      <c r="U1073" s="601"/>
    </row>
    <row r="1074" spans="1:21" ht="12.75" x14ac:dyDescent="0.2">
      <c r="A1074" s="591" t="s">
        <v>72</v>
      </c>
      <c r="B1074" s="591" t="s">
        <v>754</v>
      </c>
      <c r="C1074" s="591" t="s">
        <v>587</v>
      </c>
      <c r="D1074" s="591" t="s">
        <v>303</v>
      </c>
      <c r="E1074" s="591" t="s">
        <v>148</v>
      </c>
      <c r="F1074" s="592" t="s">
        <v>476</v>
      </c>
      <c r="G1074" s="591" t="s">
        <v>2004</v>
      </c>
      <c r="H1074" s="591" t="s">
        <v>495</v>
      </c>
      <c r="I1074" s="592" t="s">
        <v>194</v>
      </c>
      <c r="J1074" s="592" t="s">
        <v>379</v>
      </c>
      <c r="K1074" s="605">
        <v>1</v>
      </c>
      <c r="L1074" s="592" t="s">
        <v>2056</v>
      </c>
      <c r="M1074" s="595">
        <v>2022</v>
      </c>
      <c r="N1074" s="596">
        <v>437</v>
      </c>
      <c r="O1074" s="597">
        <v>1</v>
      </c>
      <c r="P1074" s="598">
        <f t="shared" si="64"/>
        <v>437</v>
      </c>
      <c r="Q1074" s="596">
        <v>437</v>
      </c>
      <c r="R1074" s="599">
        <f t="shared" si="65"/>
        <v>1</v>
      </c>
      <c r="S1074" s="599">
        <f t="shared" si="66"/>
        <v>1</v>
      </c>
      <c r="T1074" s="600">
        <f t="shared" si="67"/>
        <v>1</v>
      </c>
      <c r="U1074" s="601"/>
    </row>
    <row r="1075" spans="1:21" ht="12.75" x14ac:dyDescent="0.2">
      <c r="A1075" s="591" t="s">
        <v>72</v>
      </c>
      <c r="B1075" s="591" t="s">
        <v>754</v>
      </c>
      <c r="C1075" s="592" t="s">
        <v>587</v>
      </c>
      <c r="D1075" s="592" t="s">
        <v>297</v>
      </c>
      <c r="E1075" s="592" t="s">
        <v>148</v>
      </c>
      <c r="F1075" s="592" t="s">
        <v>476</v>
      </c>
      <c r="G1075" s="591" t="s">
        <v>2025</v>
      </c>
      <c r="H1075" s="591" t="s">
        <v>495</v>
      </c>
      <c r="I1075" s="592" t="s">
        <v>194</v>
      </c>
      <c r="J1075" s="592" t="s">
        <v>379</v>
      </c>
      <c r="K1075" s="605">
        <v>1</v>
      </c>
      <c r="L1075" s="592" t="s">
        <v>2056</v>
      </c>
      <c r="M1075" s="595">
        <v>2022</v>
      </c>
      <c r="N1075" s="596">
        <v>30</v>
      </c>
      <c r="O1075" s="597">
        <v>1</v>
      </c>
      <c r="P1075" s="598">
        <f t="shared" si="64"/>
        <v>30</v>
      </c>
      <c r="Q1075" s="596">
        <v>30</v>
      </c>
      <c r="R1075" s="599">
        <f t="shared" si="65"/>
        <v>1</v>
      </c>
      <c r="S1075" s="599">
        <f t="shared" si="66"/>
        <v>1</v>
      </c>
      <c r="T1075" s="600">
        <f t="shared" si="67"/>
        <v>1</v>
      </c>
      <c r="U1075" s="601"/>
    </row>
    <row r="1076" spans="1:21" ht="12.75" x14ac:dyDescent="0.2">
      <c r="A1076" s="591" t="s">
        <v>72</v>
      </c>
      <c r="B1076" s="591" t="s">
        <v>754</v>
      </c>
      <c r="C1076" s="592" t="s">
        <v>587</v>
      </c>
      <c r="D1076" s="592" t="s">
        <v>297</v>
      </c>
      <c r="E1076" s="592" t="s">
        <v>148</v>
      </c>
      <c r="F1076" s="592" t="s">
        <v>476</v>
      </c>
      <c r="G1076" s="591" t="s">
        <v>2026</v>
      </c>
      <c r="H1076" s="591" t="s">
        <v>495</v>
      </c>
      <c r="I1076" s="592" t="s">
        <v>194</v>
      </c>
      <c r="J1076" s="592" t="s">
        <v>379</v>
      </c>
      <c r="K1076" s="605">
        <v>1</v>
      </c>
      <c r="L1076" s="592" t="s">
        <v>2056</v>
      </c>
      <c r="M1076" s="595">
        <v>2022</v>
      </c>
      <c r="N1076" s="596">
        <v>12</v>
      </c>
      <c r="O1076" s="597">
        <v>1</v>
      </c>
      <c r="P1076" s="598">
        <f t="shared" si="64"/>
        <v>12</v>
      </c>
      <c r="Q1076" s="596">
        <v>12</v>
      </c>
      <c r="R1076" s="599">
        <f t="shared" si="65"/>
        <v>1</v>
      </c>
      <c r="S1076" s="599">
        <f t="shared" si="66"/>
        <v>1</v>
      </c>
      <c r="T1076" s="600">
        <f t="shared" si="67"/>
        <v>1</v>
      </c>
      <c r="U1076" s="606"/>
    </row>
    <row r="1077" spans="1:21" ht="12.75" x14ac:dyDescent="0.2">
      <c r="A1077" s="591" t="s">
        <v>72</v>
      </c>
      <c r="B1077" s="591" t="s">
        <v>754</v>
      </c>
      <c r="C1077" s="592" t="s">
        <v>587</v>
      </c>
      <c r="D1077" s="592" t="s">
        <v>303</v>
      </c>
      <c r="E1077" s="592" t="s">
        <v>148</v>
      </c>
      <c r="F1077" s="592" t="s">
        <v>476</v>
      </c>
      <c r="G1077" s="591" t="s">
        <v>2005</v>
      </c>
      <c r="H1077" s="591" t="s">
        <v>495</v>
      </c>
      <c r="I1077" s="592" t="s">
        <v>194</v>
      </c>
      <c r="J1077" s="592" t="s">
        <v>379</v>
      </c>
      <c r="K1077" s="605">
        <v>1</v>
      </c>
      <c r="L1077" s="592" t="s">
        <v>2056</v>
      </c>
      <c r="M1077" s="595">
        <v>2022</v>
      </c>
      <c r="N1077" s="596">
        <v>48</v>
      </c>
      <c r="O1077" s="597">
        <v>1</v>
      </c>
      <c r="P1077" s="598">
        <f t="shared" si="64"/>
        <v>48</v>
      </c>
      <c r="Q1077" s="596">
        <v>48</v>
      </c>
      <c r="R1077" s="599">
        <f t="shared" si="65"/>
        <v>1</v>
      </c>
      <c r="S1077" s="599">
        <f t="shared" si="66"/>
        <v>1</v>
      </c>
      <c r="T1077" s="600">
        <f t="shared" si="67"/>
        <v>1</v>
      </c>
      <c r="U1077" s="601"/>
    </row>
    <row r="1078" spans="1:21" ht="12.75" x14ac:dyDescent="0.2">
      <c r="A1078" s="591" t="s">
        <v>72</v>
      </c>
      <c r="B1078" s="591" t="s">
        <v>754</v>
      </c>
      <c r="C1078" s="592" t="s">
        <v>587</v>
      </c>
      <c r="D1078" s="592" t="s">
        <v>297</v>
      </c>
      <c r="E1078" s="592" t="s">
        <v>148</v>
      </c>
      <c r="F1078" s="592" t="s">
        <v>476</v>
      </c>
      <c r="G1078" s="591" t="s">
        <v>2005</v>
      </c>
      <c r="H1078" s="591" t="s">
        <v>495</v>
      </c>
      <c r="I1078" s="592" t="s">
        <v>194</v>
      </c>
      <c r="J1078" s="592" t="s">
        <v>379</v>
      </c>
      <c r="K1078" s="605">
        <v>1</v>
      </c>
      <c r="L1078" s="592" t="s">
        <v>2056</v>
      </c>
      <c r="M1078" s="595">
        <v>2022</v>
      </c>
      <c r="N1078" s="596">
        <v>68</v>
      </c>
      <c r="O1078" s="597">
        <v>1</v>
      </c>
      <c r="P1078" s="598">
        <f t="shared" si="64"/>
        <v>68</v>
      </c>
      <c r="Q1078" s="596">
        <v>68</v>
      </c>
      <c r="R1078" s="599">
        <f t="shared" si="65"/>
        <v>1</v>
      </c>
      <c r="S1078" s="599">
        <f t="shared" si="66"/>
        <v>1</v>
      </c>
      <c r="T1078" s="600">
        <f t="shared" si="67"/>
        <v>1</v>
      </c>
      <c r="U1078" s="601"/>
    </row>
    <row r="1079" spans="1:21" ht="12.75" x14ac:dyDescent="0.2">
      <c r="A1079" s="591" t="s">
        <v>72</v>
      </c>
      <c r="B1079" s="591" t="s">
        <v>754</v>
      </c>
      <c r="C1079" s="592" t="s">
        <v>587</v>
      </c>
      <c r="D1079" s="592" t="s">
        <v>303</v>
      </c>
      <c r="E1079" s="592" t="s">
        <v>148</v>
      </c>
      <c r="F1079" s="592" t="s">
        <v>476</v>
      </c>
      <c r="G1079" s="591" t="s">
        <v>2006</v>
      </c>
      <c r="H1079" s="591" t="s">
        <v>495</v>
      </c>
      <c r="I1079" s="592" t="s">
        <v>194</v>
      </c>
      <c r="J1079" s="592" t="s">
        <v>379</v>
      </c>
      <c r="K1079" s="605">
        <v>1</v>
      </c>
      <c r="L1079" s="592" t="s">
        <v>2056</v>
      </c>
      <c r="M1079" s="595">
        <v>2022</v>
      </c>
      <c r="N1079" s="596">
        <v>34</v>
      </c>
      <c r="O1079" s="597">
        <v>1</v>
      </c>
      <c r="P1079" s="598">
        <f t="shared" si="64"/>
        <v>34</v>
      </c>
      <c r="Q1079" s="596">
        <v>34</v>
      </c>
      <c r="R1079" s="599">
        <f t="shared" si="65"/>
        <v>1</v>
      </c>
      <c r="S1079" s="599">
        <f t="shared" si="66"/>
        <v>1</v>
      </c>
      <c r="T1079" s="600">
        <f t="shared" si="67"/>
        <v>1</v>
      </c>
      <c r="U1079" s="601"/>
    </row>
    <row r="1080" spans="1:21" ht="12.75" x14ac:dyDescent="0.2">
      <c r="A1080" s="591" t="s">
        <v>72</v>
      </c>
      <c r="B1080" s="591" t="s">
        <v>754</v>
      </c>
      <c r="C1080" s="592" t="s">
        <v>587</v>
      </c>
      <c r="D1080" s="592" t="s">
        <v>297</v>
      </c>
      <c r="E1080" s="592" t="s">
        <v>148</v>
      </c>
      <c r="F1080" s="592" t="s">
        <v>476</v>
      </c>
      <c r="G1080" s="591" t="s">
        <v>2006</v>
      </c>
      <c r="H1080" s="591" t="s">
        <v>495</v>
      </c>
      <c r="I1080" s="592" t="s">
        <v>194</v>
      </c>
      <c r="J1080" s="592" t="s">
        <v>379</v>
      </c>
      <c r="K1080" s="605">
        <v>1</v>
      </c>
      <c r="L1080" s="592" t="s">
        <v>2056</v>
      </c>
      <c r="M1080" s="595">
        <v>2022</v>
      </c>
      <c r="N1080" s="596">
        <v>73</v>
      </c>
      <c r="O1080" s="597">
        <v>1</v>
      </c>
      <c r="P1080" s="598">
        <f t="shared" si="64"/>
        <v>73</v>
      </c>
      <c r="Q1080" s="596">
        <v>73</v>
      </c>
      <c r="R1080" s="599">
        <f t="shared" si="65"/>
        <v>1</v>
      </c>
      <c r="S1080" s="599">
        <f t="shared" si="66"/>
        <v>1</v>
      </c>
      <c r="T1080" s="600">
        <f t="shared" si="67"/>
        <v>1</v>
      </c>
      <c r="U1080" s="601"/>
    </row>
    <row r="1081" spans="1:21" ht="12.75" x14ac:dyDescent="0.2">
      <c r="A1081" s="591" t="s">
        <v>72</v>
      </c>
      <c r="B1081" s="591" t="s">
        <v>754</v>
      </c>
      <c r="C1081" s="592" t="s">
        <v>587</v>
      </c>
      <c r="D1081" s="592" t="s">
        <v>305</v>
      </c>
      <c r="E1081" s="592" t="s">
        <v>148</v>
      </c>
      <c r="F1081" s="592" t="s">
        <v>476</v>
      </c>
      <c r="G1081" s="591" t="s">
        <v>2009</v>
      </c>
      <c r="H1081" s="591" t="s">
        <v>495</v>
      </c>
      <c r="I1081" s="592" t="s">
        <v>194</v>
      </c>
      <c r="J1081" s="592" t="s">
        <v>379</v>
      </c>
      <c r="K1081" s="605">
        <v>1</v>
      </c>
      <c r="L1081" s="592" t="s">
        <v>2056</v>
      </c>
      <c r="M1081" s="595">
        <v>2022</v>
      </c>
      <c r="N1081" s="596">
        <v>14</v>
      </c>
      <c r="O1081" s="597">
        <v>1</v>
      </c>
      <c r="P1081" s="598">
        <f t="shared" si="64"/>
        <v>14</v>
      </c>
      <c r="Q1081" s="596">
        <v>14</v>
      </c>
      <c r="R1081" s="599">
        <f t="shared" si="65"/>
        <v>1</v>
      </c>
      <c r="S1081" s="599">
        <f t="shared" si="66"/>
        <v>1</v>
      </c>
      <c r="T1081" s="600">
        <f t="shared" si="67"/>
        <v>1</v>
      </c>
      <c r="U1081" s="601"/>
    </row>
    <row r="1082" spans="1:21" ht="12.75" x14ac:dyDescent="0.2">
      <c r="A1082" s="591" t="s">
        <v>72</v>
      </c>
      <c r="B1082" s="591" t="s">
        <v>754</v>
      </c>
      <c r="C1082" s="592" t="s">
        <v>587</v>
      </c>
      <c r="D1082" s="592" t="s">
        <v>297</v>
      </c>
      <c r="E1082" s="592" t="s">
        <v>148</v>
      </c>
      <c r="F1082" s="592" t="s">
        <v>476</v>
      </c>
      <c r="G1082" s="591" t="s">
        <v>2027</v>
      </c>
      <c r="H1082" s="591" t="s">
        <v>495</v>
      </c>
      <c r="I1082" s="592" t="s">
        <v>194</v>
      </c>
      <c r="J1082" s="592" t="s">
        <v>379</v>
      </c>
      <c r="K1082" s="605">
        <v>1</v>
      </c>
      <c r="L1082" s="592" t="s">
        <v>2056</v>
      </c>
      <c r="M1082" s="595">
        <v>2022</v>
      </c>
      <c r="N1082" s="596">
        <v>38</v>
      </c>
      <c r="O1082" s="597">
        <v>1</v>
      </c>
      <c r="P1082" s="598">
        <f t="shared" si="64"/>
        <v>38</v>
      </c>
      <c r="Q1082" s="596">
        <v>38</v>
      </c>
      <c r="R1082" s="599">
        <f t="shared" si="65"/>
        <v>1</v>
      </c>
      <c r="S1082" s="599">
        <f t="shared" si="66"/>
        <v>1</v>
      </c>
      <c r="T1082" s="600">
        <f t="shared" si="67"/>
        <v>1</v>
      </c>
      <c r="U1082" s="601"/>
    </row>
    <row r="1083" spans="1:21" ht="12.75" x14ac:dyDescent="0.2">
      <c r="A1083" s="591" t="s">
        <v>72</v>
      </c>
      <c r="B1083" s="591" t="s">
        <v>754</v>
      </c>
      <c r="C1083" s="592" t="s">
        <v>587</v>
      </c>
      <c r="D1083" s="592" t="s">
        <v>297</v>
      </c>
      <c r="E1083" s="592" t="s">
        <v>148</v>
      </c>
      <c r="F1083" s="592" t="s">
        <v>476</v>
      </c>
      <c r="G1083" s="591" t="s">
        <v>2028</v>
      </c>
      <c r="H1083" s="591" t="s">
        <v>495</v>
      </c>
      <c r="I1083" s="592" t="s">
        <v>194</v>
      </c>
      <c r="J1083" s="592" t="s">
        <v>379</v>
      </c>
      <c r="K1083" s="605">
        <v>1</v>
      </c>
      <c r="L1083" s="592" t="s">
        <v>2056</v>
      </c>
      <c r="M1083" s="595">
        <v>2022</v>
      </c>
      <c r="N1083" s="596">
        <v>54</v>
      </c>
      <c r="O1083" s="597">
        <v>1</v>
      </c>
      <c r="P1083" s="598">
        <f t="shared" si="64"/>
        <v>54</v>
      </c>
      <c r="Q1083" s="596">
        <v>54</v>
      </c>
      <c r="R1083" s="599">
        <f t="shared" si="65"/>
        <v>1</v>
      </c>
      <c r="S1083" s="599">
        <f t="shared" si="66"/>
        <v>1</v>
      </c>
      <c r="T1083" s="600">
        <f t="shared" si="67"/>
        <v>1</v>
      </c>
      <c r="U1083" s="601"/>
    </row>
    <row r="1084" spans="1:21" ht="12.75" x14ac:dyDescent="0.2">
      <c r="A1084" s="591" t="s">
        <v>72</v>
      </c>
      <c r="B1084" s="591" t="s">
        <v>754</v>
      </c>
      <c r="C1084" s="592" t="s">
        <v>587</v>
      </c>
      <c r="D1084" s="592" t="s">
        <v>303</v>
      </c>
      <c r="E1084" s="592" t="s">
        <v>148</v>
      </c>
      <c r="F1084" s="592" t="s">
        <v>476</v>
      </c>
      <c r="G1084" s="591" t="s">
        <v>2007</v>
      </c>
      <c r="H1084" s="591" t="s">
        <v>495</v>
      </c>
      <c r="I1084" s="592" t="s">
        <v>194</v>
      </c>
      <c r="J1084" s="592" t="s">
        <v>379</v>
      </c>
      <c r="K1084" s="605">
        <v>1</v>
      </c>
      <c r="L1084" s="592" t="s">
        <v>2056</v>
      </c>
      <c r="M1084" s="595">
        <v>2022</v>
      </c>
      <c r="N1084" s="596">
        <v>23</v>
      </c>
      <c r="O1084" s="597">
        <v>1</v>
      </c>
      <c r="P1084" s="598">
        <f t="shared" si="64"/>
        <v>23</v>
      </c>
      <c r="Q1084" s="596">
        <v>23</v>
      </c>
      <c r="R1084" s="599">
        <f t="shared" si="65"/>
        <v>1</v>
      </c>
      <c r="S1084" s="599">
        <f t="shared" si="66"/>
        <v>1</v>
      </c>
      <c r="T1084" s="600">
        <f t="shared" si="67"/>
        <v>1</v>
      </c>
      <c r="U1084" s="601"/>
    </row>
    <row r="1085" spans="1:21" ht="12.75" x14ac:dyDescent="0.2">
      <c r="A1085" s="591" t="s">
        <v>72</v>
      </c>
      <c r="B1085" s="591" t="s">
        <v>754</v>
      </c>
      <c r="C1085" s="592" t="s">
        <v>587</v>
      </c>
      <c r="D1085" s="592" t="s">
        <v>297</v>
      </c>
      <c r="E1085" s="592" t="s">
        <v>148</v>
      </c>
      <c r="F1085" s="592" t="s">
        <v>476</v>
      </c>
      <c r="G1085" s="591" t="s">
        <v>2007</v>
      </c>
      <c r="H1085" s="591" t="s">
        <v>495</v>
      </c>
      <c r="I1085" s="592" t="s">
        <v>194</v>
      </c>
      <c r="J1085" s="592" t="s">
        <v>379</v>
      </c>
      <c r="K1085" s="605">
        <v>1</v>
      </c>
      <c r="L1085" s="592" t="s">
        <v>2267</v>
      </c>
      <c r="M1085" s="595">
        <v>2022</v>
      </c>
      <c r="N1085" s="596">
        <v>33</v>
      </c>
      <c r="O1085" s="597">
        <v>1</v>
      </c>
      <c r="P1085" s="598">
        <f t="shared" si="64"/>
        <v>33</v>
      </c>
      <c r="Q1085" s="596">
        <v>33</v>
      </c>
      <c r="R1085" s="599">
        <f t="shared" si="65"/>
        <v>1</v>
      </c>
      <c r="S1085" s="599">
        <f t="shared" si="66"/>
        <v>1</v>
      </c>
      <c r="T1085" s="600">
        <f t="shared" si="67"/>
        <v>1</v>
      </c>
      <c r="U1085" s="601"/>
    </row>
    <row r="1086" spans="1:21" ht="12.75" x14ac:dyDescent="0.2">
      <c r="A1086" s="591" t="s">
        <v>72</v>
      </c>
      <c r="B1086" s="591" t="s">
        <v>754</v>
      </c>
      <c r="C1086" s="592" t="s">
        <v>587</v>
      </c>
      <c r="D1086" s="592" t="s">
        <v>297</v>
      </c>
      <c r="E1086" s="592" t="s">
        <v>148</v>
      </c>
      <c r="F1086" s="592" t="s">
        <v>476</v>
      </c>
      <c r="G1086" s="591" t="s">
        <v>2029</v>
      </c>
      <c r="H1086" s="591" t="s">
        <v>495</v>
      </c>
      <c r="I1086" s="592" t="s">
        <v>194</v>
      </c>
      <c r="J1086" s="592" t="s">
        <v>379</v>
      </c>
      <c r="K1086" s="605">
        <v>1</v>
      </c>
      <c r="L1086" s="592" t="s">
        <v>2056</v>
      </c>
      <c r="M1086" s="595">
        <v>2022</v>
      </c>
      <c r="N1086" s="596">
        <v>57</v>
      </c>
      <c r="O1086" s="597">
        <v>1</v>
      </c>
      <c r="P1086" s="598">
        <f t="shared" si="64"/>
        <v>57</v>
      </c>
      <c r="Q1086" s="596">
        <v>57</v>
      </c>
      <c r="R1086" s="599">
        <f t="shared" si="65"/>
        <v>1</v>
      </c>
      <c r="S1086" s="599">
        <f t="shared" si="66"/>
        <v>1</v>
      </c>
      <c r="T1086" s="600">
        <f t="shared" si="67"/>
        <v>1</v>
      </c>
      <c r="U1086" s="601"/>
    </row>
    <row r="1087" spans="1:21" ht="12.75" x14ac:dyDescent="0.2">
      <c r="A1087" s="591" t="s">
        <v>72</v>
      </c>
      <c r="B1087" s="591" t="s">
        <v>754</v>
      </c>
      <c r="C1087" s="592" t="s">
        <v>587</v>
      </c>
      <c r="D1087" s="592" t="s">
        <v>297</v>
      </c>
      <c r="E1087" s="592" t="s">
        <v>148</v>
      </c>
      <c r="F1087" s="592" t="s">
        <v>476</v>
      </c>
      <c r="G1087" s="591" t="s">
        <v>2030</v>
      </c>
      <c r="H1087" s="591" t="s">
        <v>495</v>
      </c>
      <c r="I1087" s="592" t="s">
        <v>194</v>
      </c>
      <c r="J1087" s="592" t="s">
        <v>379</v>
      </c>
      <c r="K1087" s="605">
        <v>1</v>
      </c>
      <c r="L1087" s="592" t="s">
        <v>2056</v>
      </c>
      <c r="M1087" s="595">
        <v>2022</v>
      </c>
      <c r="N1087" s="596">
        <v>80</v>
      </c>
      <c r="O1087" s="597">
        <v>1</v>
      </c>
      <c r="P1087" s="598">
        <f t="shared" si="64"/>
        <v>80</v>
      </c>
      <c r="Q1087" s="596">
        <v>80</v>
      </c>
      <c r="R1087" s="599">
        <f t="shared" si="65"/>
        <v>1</v>
      </c>
      <c r="S1087" s="599">
        <f t="shared" si="66"/>
        <v>1</v>
      </c>
      <c r="T1087" s="600">
        <f t="shared" si="67"/>
        <v>1</v>
      </c>
      <c r="U1087" s="601"/>
    </row>
    <row r="1088" spans="1:21" ht="12.75" x14ac:dyDescent="0.2">
      <c r="A1088" s="591" t="s">
        <v>72</v>
      </c>
      <c r="B1088" s="591" t="s">
        <v>754</v>
      </c>
      <c r="C1088" s="592" t="s">
        <v>587</v>
      </c>
      <c r="D1088" s="592" t="s">
        <v>303</v>
      </c>
      <c r="E1088" s="592" t="s">
        <v>148</v>
      </c>
      <c r="F1088" s="592" t="s">
        <v>476</v>
      </c>
      <c r="G1088" s="591" t="s">
        <v>2008</v>
      </c>
      <c r="H1088" s="591" t="s">
        <v>495</v>
      </c>
      <c r="I1088" s="592" t="s">
        <v>194</v>
      </c>
      <c r="J1088" s="592" t="s">
        <v>379</v>
      </c>
      <c r="K1088" s="605">
        <v>1</v>
      </c>
      <c r="L1088" s="592" t="s">
        <v>2056</v>
      </c>
      <c r="M1088" s="595">
        <v>2022</v>
      </c>
      <c r="N1088" s="596">
        <v>16</v>
      </c>
      <c r="O1088" s="597">
        <v>1</v>
      </c>
      <c r="P1088" s="598">
        <f t="shared" si="64"/>
        <v>16</v>
      </c>
      <c r="Q1088" s="596">
        <v>16</v>
      </c>
      <c r="R1088" s="599">
        <f t="shared" si="65"/>
        <v>1</v>
      </c>
      <c r="S1088" s="599">
        <f t="shared" si="66"/>
        <v>1</v>
      </c>
      <c r="T1088" s="600">
        <f t="shared" si="67"/>
        <v>1</v>
      </c>
      <c r="U1088" s="601"/>
    </row>
    <row r="1089" spans="1:21" ht="12.75" x14ac:dyDescent="0.2">
      <c r="A1089" s="591" t="s">
        <v>72</v>
      </c>
      <c r="B1089" s="591" t="s">
        <v>754</v>
      </c>
      <c r="C1089" s="592" t="s">
        <v>587</v>
      </c>
      <c r="D1089" s="592" t="s">
        <v>297</v>
      </c>
      <c r="E1089" s="592" t="s">
        <v>148</v>
      </c>
      <c r="F1089" s="592" t="s">
        <v>476</v>
      </c>
      <c r="G1089" s="591" t="s">
        <v>2031</v>
      </c>
      <c r="H1089" s="591" t="s">
        <v>495</v>
      </c>
      <c r="I1089" s="592" t="s">
        <v>194</v>
      </c>
      <c r="J1089" s="592" t="s">
        <v>379</v>
      </c>
      <c r="K1089" s="605">
        <v>1</v>
      </c>
      <c r="L1089" s="592" t="s">
        <v>2056</v>
      </c>
      <c r="M1089" s="595">
        <v>2022</v>
      </c>
      <c r="N1089" s="596">
        <v>63</v>
      </c>
      <c r="O1089" s="597">
        <v>1</v>
      </c>
      <c r="P1089" s="598">
        <f t="shared" si="64"/>
        <v>63</v>
      </c>
      <c r="Q1089" s="596">
        <v>63</v>
      </c>
      <c r="R1089" s="599">
        <f t="shared" si="65"/>
        <v>1</v>
      </c>
      <c r="S1089" s="599">
        <f t="shared" si="66"/>
        <v>1</v>
      </c>
      <c r="T1089" s="600">
        <f t="shared" si="67"/>
        <v>1</v>
      </c>
      <c r="U1089" s="601"/>
    </row>
    <row r="1090" spans="1:21" ht="12.75" x14ac:dyDescent="0.2">
      <c r="A1090" s="591" t="s">
        <v>72</v>
      </c>
      <c r="B1090" s="591" t="s">
        <v>754</v>
      </c>
      <c r="C1090" s="592" t="s">
        <v>588</v>
      </c>
      <c r="D1090" s="592" t="s">
        <v>297</v>
      </c>
      <c r="E1090" s="592" t="s">
        <v>148</v>
      </c>
      <c r="F1090" s="592" t="s">
        <v>476</v>
      </c>
      <c r="G1090" s="591" t="s">
        <v>2036</v>
      </c>
      <c r="H1090" s="591" t="s">
        <v>495</v>
      </c>
      <c r="I1090" s="592" t="s">
        <v>194</v>
      </c>
      <c r="J1090" s="592" t="s">
        <v>379</v>
      </c>
      <c r="K1090" s="605">
        <v>1</v>
      </c>
      <c r="L1090" s="592" t="s">
        <v>2056</v>
      </c>
      <c r="M1090" s="595">
        <v>2022</v>
      </c>
      <c r="N1090" s="596">
        <v>139</v>
      </c>
      <c r="O1090" s="597">
        <v>1</v>
      </c>
      <c r="P1090" s="598">
        <f t="shared" si="64"/>
        <v>139</v>
      </c>
      <c r="Q1090" s="596">
        <v>139</v>
      </c>
      <c r="R1090" s="599">
        <f t="shared" si="65"/>
        <v>1</v>
      </c>
      <c r="S1090" s="599">
        <f t="shared" si="66"/>
        <v>1</v>
      </c>
      <c r="T1090" s="600">
        <f t="shared" si="67"/>
        <v>1</v>
      </c>
      <c r="U1090" s="601"/>
    </row>
    <row r="1091" spans="1:21" ht="12.75" x14ac:dyDescent="0.2">
      <c r="A1091" s="591" t="s">
        <v>72</v>
      </c>
      <c r="B1091" s="591" t="s">
        <v>754</v>
      </c>
      <c r="C1091" s="592" t="s">
        <v>588</v>
      </c>
      <c r="D1091" s="592" t="s">
        <v>297</v>
      </c>
      <c r="E1091" s="592" t="s">
        <v>148</v>
      </c>
      <c r="F1091" s="592" t="s">
        <v>476</v>
      </c>
      <c r="G1091" s="591" t="s">
        <v>2011</v>
      </c>
      <c r="H1091" s="591" t="s">
        <v>495</v>
      </c>
      <c r="I1091" s="592" t="s">
        <v>194</v>
      </c>
      <c r="J1091" s="592" t="s">
        <v>379</v>
      </c>
      <c r="K1091" s="605">
        <v>1</v>
      </c>
      <c r="L1091" s="592" t="s">
        <v>2056</v>
      </c>
      <c r="M1091" s="595">
        <v>2022</v>
      </c>
      <c r="N1091" s="596">
        <v>284</v>
      </c>
      <c r="O1091" s="597">
        <v>1</v>
      </c>
      <c r="P1091" s="598">
        <f t="shared" ref="P1091:P1154" si="68">ROUNDUP(N1091*O1091,0)</f>
        <v>284</v>
      </c>
      <c r="Q1091" s="596">
        <v>284</v>
      </c>
      <c r="R1091" s="599">
        <f t="shared" ref="R1091:R1154" si="69">Q1091/P1091</f>
        <v>1</v>
      </c>
      <c r="S1091" s="599">
        <f t="shared" ref="S1091:S1154" si="70">Q1091/N1091</f>
        <v>1</v>
      </c>
      <c r="T1091" s="600">
        <f t="shared" ref="T1091:T1154" si="71">O1091/K1091</f>
        <v>1</v>
      </c>
      <c r="U1091" s="601"/>
    </row>
    <row r="1092" spans="1:21" ht="12.75" x14ac:dyDescent="0.2">
      <c r="A1092" s="591" t="s">
        <v>72</v>
      </c>
      <c r="B1092" s="591" t="s">
        <v>754</v>
      </c>
      <c r="C1092" s="592" t="s">
        <v>588</v>
      </c>
      <c r="D1092" s="592" t="s">
        <v>297</v>
      </c>
      <c r="E1092" s="592" t="s">
        <v>148</v>
      </c>
      <c r="F1092" s="592" t="s">
        <v>476</v>
      </c>
      <c r="G1092" s="591" t="s">
        <v>2012</v>
      </c>
      <c r="H1092" s="591" t="s">
        <v>495</v>
      </c>
      <c r="I1092" s="592" t="s">
        <v>194</v>
      </c>
      <c r="J1092" s="592" t="s">
        <v>379</v>
      </c>
      <c r="K1092" s="605">
        <v>1</v>
      </c>
      <c r="L1092" s="592" t="s">
        <v>2056</v>
      </c>
      <c r="M1092" s="595">
        <v>2022</v>
      </c>
      <c r="N1092" s="596">
        <v>124</v>
      </c>
      <c r="O1092" s="597">
        <v>1</v>
      </c>
      <c r="P1092" s="598">
        <f t="shared" si="68"/>
        <v>124</v>
      </c>
      <c r="Q1092" s="596">
        <v>124</v>
      </c>
      <c r="R1092" s="599">
        <f t="shared" si="69"/>
        <v>1</v>
      </c>
      <c r="S1092" s="599">
        <f t="shared" si="70"/>
        <v>1</v>
      </c>
      <c r="T1092" s="600">
        <f t="shared" si="71"/>
        <v>1</v>
      </c>
      <c r="U1092" s="601"/>
    </row>
    <row r="1093" spans="1:21" ht="12.75" x14ac:dyDescent="0.2">
      <c r="A1093" s="591" t="s">
        <v>72</v>
      </c>
      <c r="B1093" s="591" t="s">
        <v>754</v>
      </c>
      <c r="C1093" s="592" t="s">
        <v>588</v>
      </c>
      <c r="D1093" s="592" t="s">
        <v>297</v>
      </c>
      <c r="E1093" s="592" t="s">
        <v>148</v>
      </c>
      <c r="F1093" s="592" t="s">
        <v>476</v>
      </c>
      <c r="G1093" s="591" t="s">
        <v>2037</v>
      </c>
      <c r="H1093" s="591" t="s">
        <v>495</v>
      </c>
      <c r="I1093" s="592" t="s">
        <v>194</v>
      </c>
      <c r="J1093" s="592" t="s">
        <v>379</v>
      </c>
      <c r="K1093" s="605">
        <v>1</v>
      </c>
      <c r="L1093" s="592" t="s">
        <v>2056</v>
      </c>
      <c r="M1093" s="595">
        <v>2022</v>
      </c>
      <c r="N1093" s="596">
        <v>24</v>
      </c>
      <c r="O1093" s="597">
        <v>1</v>
      </c>
      <c r="P1093" s="598">
        <f t="shared" si="68"/>
        <v>24</v>
      </c>
      <c r="Q1093" s="596">
        <v>24</v>
      </c>
      <c r="R1093" s="599">
        <f t="shared" si="69"/>
        <v>1</v>
      </c>
      <c r="S1093" s="599">
        <f t="shared" si="70"/>
        <v>1</v>
      </c>
      <c r="T1093" s="600">
        <f t="shared" si="71"/>
        <v>1</v>
      </c>
      <c r="U1093" s="601"/>
    </row>
    <row r="1094" spans="1:21" ht="12.75" x14ac:dyDescent="0.2">
      <c r="A1094" s="591" t="s">
        <v>72</v>
      </c>
      <c r="B1094" s="591" t="s">
        <v>754</v>
      </c>
      <c r="C1094" s="592" t="s">
        <v>588</v>
      </c>
      <c r="D1094" s="592" t="s">
        <v>297</v>
      </c>
      <c r="E1094" s="592" t="s">
        <v>148</v>
      </c>
      <c r="F1094" s="592" t="s">
        <v>476</v>
      </c>
      <c r="G1094" s="591" t="s">
        <v>2038</v>
      </c>
      <c r="H1094" s="591" t="s">
        <v>495</v>
      </c>
      <c r="I1094" s="592" t="s">
        <v>194</v>
      </c>
      <c r="J1094" s="592" t="s">
        <v>379</v>
      </c>
      <c r="K1094" s="605">
        <v>1</v>
      </c>
      <c r="L1094" s="592" t="s">
        <v>2056</v>
      </c>
      <c r="M1094" s="595">
        <v>2022</v>
      </c>
      <c r="N1094" s="596">
        <v>67</v>
      </c>
      <c r="O1094" s="597">
        <v>1</v>
      </c>
      <c r="P1094" s="598">
        <f t="shared" si="68"/>
        <v>67</v>
      </c>
      <c r="Q1094" s="596">
        <v>67</v>
      </c>
      <c r="R1094" s="599">
        <f t="shared" si="69"/>
        <v>1</v>
      </c>
      <c r="S1094" s="599">
        <f t="shared" si="70"/>
        <v>1</v>
      </c>
      <c r="T1094" s="600">
        <f t="shared" si="71"/>
        <v>1</v>
      </c>
      <c r="U1094" s="601"/>
    </row>
    <row r="1095" spans="1:21" ht="12.75" x14ac:dyDescent="0.2">
      <c r="A1095" s="591" t="s">
        <v>72</v>
      </c>
      <c r="B1095" s="591" t="s">
        <v>754</v>
      </c>
      <c r="C1095" s="592" t="s">
        <v>588</v>
      </c>
      <c r="D1095" s="592" t="s">
        <v>297</v>
      </c>
      <c r="E1095" s="592" t="s">
        <v>148</v>
      </c>
      <c r="F1095" s="592" t="s">
        <v>476</v>
      </c>
      <c r="G1095" s="591" t="s">
        <v>2018</v>
      </c>
      <c r="H1095" s="591" t="s">
        <v>495</v>
      </c>
      <c r="I1095" s="592" t="s">
        <v>194</v>
      </c>
      <c r="J1095" s="592" t="s">
        <v>379</v>
      </c>
      <c r="K1095" s="605">
        <v>1</v>
      </c>
      <c r="L1095" s="592" t="s">
        <v>2056</v>
      </c>
      <c r="M1095" s="595">
        <v>2022</v>
      </c>
      <c r="N1095" s="596">
        <v>60</v>
      </c>
      <c r="O1095" s="597">
        <v>1</v>
      </c>
      <c r="P1095" s="598">
        <f t="shared" si="68"/>
        <v>60</v>
      </c>
      <c r="Q1095" s="596">
        <v>60</v>
      </c>
      <c r="R1095" s="599">
        <f t="shared" si="69"/>
        <v>1</v>
      </c>
      <c r="S1095" s="599">
        <f t="shared" si="70"/>
        <v>1</v>
      </c>
      <c r="T1095" s="600">
        <f t="shared" si="71"/>
        <v>1</v>
      </c>
      <c r="U1095" s="606"/>
    </row>
    <row r="1096" spans="1:21" ht="12.75" x14ac:dyDescent="0.2">
      <c r="A1096" s="591" t="s">
        <v>72</v>
      </c>
      <c r="B1096" s="591" t="s">
        <v>754</v>
      </c>
      <c r="C1096" s="592" t="s">
        <v>588</v>
      </c>
      <c r="D1096" s="592" t="s">
        <v>297</v>
      </c>
      <c r="E1096" s="592" t="s">
        <v>148</v>
      </c>
      <c r="F1096" s="592" t="s">
        <v>476</v>
      </c>
      <c r="G1096" s="591" t="s">
        <v>2039</v>
      </c>
      <c r="H1096" s="591" t="s">
        <v>495</v>
      </c>
      <c r="I1096" s="592" t="s">
        <v>194</v>
      </c>
      <c r="J1096" s="592" t="s">
        <v>379</v>
      </c>
      <c r="K1096" s="605">
        <v>1</v>
      </c>
      <c r="L1096" s="592" t="s">
        <v>2056</v>
      </c>
      <c r="M1096" s="595">
        <v>2022</v>
      </c>
      <c r="N1096" s="596">
        <v>93</v>
      </c>
      <c r="O1096" s="597">
        <v>1</v>
      </c>
      <c r="P1096" s="598">
        <f t="shared" si="68"/>
        <v>93</v>
      </c>
      <c r="Q1096" s="596">
        <v>93</v>
      </c>
      <c r="R1096" s="599">
        <f t="shared" si="69"/>
        <v>1</v>
      </c>
      <c r="S1096" s="599">
        <f t="shared" si="70"/>
        <v>1</v>
      </c>
      <c r="T1096" s="600">
        <f t="shared" si="71"/>
        <v>1</v>
      </c>
      <c r="U1096" s="601"/>
    </row>
    <row r="1097" spans="1:21" ht="12.75" x14ac:dyDescent="0.2">
      <c r="A1097" s="591" t="s">
        <v>72</v>
      </c>
      <c r="B1097" s="591" t="s">
        <v>754</v>
      </c>
      <c r="C1097" s="592" t="s">
        <v>588</v>
      </c>
      <c r="D1097" s="592" t="s">
        <v>297</v>
      </c>
      <c r="E1097" s="592" t="s">
        <v>148</v>
      </c>
      <c r="F1097" s="592" t="s">
        <v>476</v>
      </c>
      <c r="G1097" s="591" t="s">
        <v>2021</v>
      </c>
      <c r="H1097" s="591" t="s">
        <v>495</v>
      </c>
      <c r="I1097" s="592" t="s">
        <v>194</v>
      </c>
      <c r="J1097" s="592" t="s">
        <v>379</v>
      </c>
      <c r="K1097" s="605">
        <v>1</v>
      </c>
      <c r="L1097" s="592" t="s">
        <v>2056</v>
      </c>
      <c r="M1097" s="595">
        <v>2022</v>
      </c>
      <c r="N1097" s="596">
        <v>61</v>
      </c>
      <c r="O1097" s="597">
        <v>1</v>
      </c>
      <c r="P1097" s="598">
        <f t="shared" si="68"/>
        <v>61</v>
      </c>
      <c r="Q1097" s="596">
        <v>61</v>
      </c>
      <c r="R1097" s="599">
        <f t="shared" si="69"/>
        <v>1</v>
      </c>
      <c r="S1097" s="599">
        <f t="shared" si="70"/>
        <v>1</v>
      </c>
      <c r="T1097" s="600">
        <f t="shared" si="71"/>
        <v>1</v>
      </c>
      <c r="U1097" s="606"/>
    </row>
    <row r="1098" spans="1:21" ht="12.75" x14ac:dyDescent="0.2">
      <c r="A1098" s="591" t="s">
        <v>72</v>
      </c>
      <c r="B1098" s="591" t="s">
        <v>754</v>
      </c>
      <c r="C1098" s="592" t="s">
        <v>588</v>
      </c>
      <c r="D1098" s="592" t="s">
        <v>297</v>
      </c>
      <c r="E1098" s="592" t="s">
        <v>148</v>
      </c>
      <c r="F1098" s="592" t="s">
        <v>476</v>
      </c>
      <c r="G1098" s="591" t="s">
        <v>2040</v>
      </c>
      <c r="H1098" s="591" t="s">
        <v>495</v>
      </c>
      <c r="I1098" s="592" t="s">
        <v>194</v>
      </c>
      <c r="J1098" s="592" t="s">
        <v>379</v>
      </c>
      <c r="K1098" s="605">
        <v>1</v>
      </c>
      <c r="L1098" s="592" t="s">
        <v>2056</v>
      </c>
      <c r="M1098" s="595">
        <v>2022</v>
      </c>
      <c r="N1098" s="596">
        <v>72</v>
      </c>
      <c r="O1098" s="597">
        <v>1</v>
      </c>
      <c r="P1098" s="598">
        <f t="shared" si="68"/>
        <v>72</v>
      </c>
      <c r="Q1098" s="596">
        <v>72</v>
      </c>
      <c r="R1098" s="599">
        <f t="shared" si="69"/>
        <v>1</v>
      </c>
      <c r="S1098" s="599">
        <f t="shared" si="70"/>
        <v>1</v>
      </c>
      <c r="T1098" s="600">
        <f t="shared" si="71"/>
        <v>1</v>
      </c>
      <c r="U1098" s="606"/>
    </row>
    <row r="1099" spans="1:21" ht="12.75" x14ac:dyDescent="0.2">
      <c r="A1099" s="591" t="s">
        <v>72</v>
      </c>
      <c r="B1099" s="591" t="s">
        <v>754</v>
      </c>
      <c r="C1099" s="592" t="s">
        <v>588</v>
      </c>
      <c r="D1099" s="592" t="s">
        <v>297</v>
      </c>
      <c r="E1099" s="592" t="s">
        <v>148</v>
      </c>
      <c r="F1099" s="592" t="s">
        <v>476</v>
      </c>
      <c r="G1099" s="591" t="s">
        <v>2023</v>
      </c>
      <c r="H1099" s="591" t="s">
        <v>495</v>
      </c>
      <c r="I1099" s="592" t="s">
        <v>194</v>
      </c>
      <c r="J1099" s="592" t="s">
        <v>379</v>
      </c>
      <c r="K1099" s="605">
        <v>1</v>
      </c>
      <c r="L1099" s="592" t="s">
        <v>2056</v>
      </c>
      <c r="M1099" s="595">
        <v>2022</v>
      </c>
      <c r="N1099" s="596">
        <v>23</v>
      </c>
      <c r="O1099" s="597">
        <v>1</v>
      </c>
      <c r="P1099" s="598">
        <f t="shared" si="68"/>
        <v>23</v>
      </c>
      <c r="Q1099" s="596">
        <v>23</v>
      </c>
      <c r="R1099" s="599">
        <f t="shared" si="69"/>
        <v>1</v>
      </c>
      <c r="S1099" s="599">
        <f t="shared" si="70"/>
        <v>1</v>
      </c>
      <c r="T1099" s="600">
        <f t="shared" si="71"/>
        <v>1</v>
      </c>
      <c r="U1099" s="606"/>
    </row>
    <row r="1100" spans="1:21" ht="12.75" x14ac:dyDescent="0.2">
      <c r="A1100" s="591" t="s">
        <v>72</v>
      </c>
      <c r="B1100" s="591" t="s">
        <v>754</v>
      </c>
      <c r="C1100" s="592" t="s">
        <v>588</v>
      </c>
      <c r="D1100" s="592" t="s">
        <v>297</v>
      </c>
      <c r="E1100" s="592" t="s">
        <v>148</v>
      </c>
      <c r="F1100" s="592" t="s">
        <v>476</v>
      </c>
      <c r="G1100" s="591" t="s">
        <v>2041</v>
      </c>
      <c r="H1100" s="591" t="s">
        <v>495</v>
      </c>
      <c r="I1100" s="592" t="s">
        <v>194</v>
      </c>
      <c r="J1100" s="592" t="s">
        <v>379</v>
      </c>
      <c r="K1100" s="605">
        <v>1</v>
      </c>
      <c r="L1100" s="592" t="s">
        <v>2056</v>
      </c>
      <c r="M1100" s="595">
        <v>2022</v>
      </c>
      <c r="N1100" s="596">
        <v>10</v>
      </c>
      <c r="O1100" s="597">
        <v>1</v>
      </c>
      <c r="P1100" s="598">
        <f t="shared" si="68"/>
        <v>10</v>
      </c>
      <c r="Q1100" s="596">
        <v>10</v>
      </c>
      <c r="R1100" s="599">
        <f t="shared" si="69"/>
        <v>1</v>
      </c>
      <c r="S1100" s="599">
        <f t="shared" si="70"/>
        <v>1</v>
      </c>
      <c r="T1100" s="600">
        <f t="shared" si="71"/>
        <v>1</v>
      </c>
      <c r="U1100" s="606"/>
    </row>
    <row r="1101" spans="1:21" ht="12.75" x14ac:dyDescent="0.2">
      <c r="A1101" s="591" t="s">
        <v>72</v>
      </c>
      <c r="B1101" s="591" t="s">
        <v>754</v>
      </c>
      <c r="C1101" s="592" t="s">
        <v>588</v>
      </c>
      <c r="D1101" s="592" t="s">
        <v>297</v>
      </c>
      <c r="E1101" s="592" t="s">
        <v>148</v>
      </c>
      <c r="F1101" s="592" t="s">
        <v>476</v>
      </c>
      <c r="G1101" s="591" t="s">
        <v>2042</v>
      </c>
      <c r="H1101" s="591" t="s">
        <v>495</v>
      </c>
      <c r="I1101" s="592" t="s">
        <v>194</v>
      </c>
      <c r="J1101" s="592" t="s">
        <v>379</v>
      </c>
      <c r="K1101" s="605">
        <v>1</v>
      </c>
      <c r="L1101" s="592" t="s">
        <v>2056</v>
      </c>
      <c r="M1101" s="595">
        <v>2022</v>
      </c>
      <c r="N1101" s="596">
        <v>93</v>
      </c>
      <c r="O1101" s="597">
        <v>1</v>
      </c>
      <c r="P1101" s="598">
        <f t="shared" si="68"/>
        <v>93</v>
      </c>
      <c r="Q1101" s="596">
        <v>93</v>
      </c>
      <c r="R1101" s="599">
        <f t="shared" si="69"/>
        <v>1</v>
      </c>
      <c r="S1101" s="599">
        <f t="shared" si="70"/>
        <v>1</v>
      </c>
      <c r="T1101" s="600">
        <f t="shared" si="71"/>
        <v>1</v>
      </c>
      <c r="U1101" s="606"/>
    </row>
    <row r="1102" spans="1:21" ht="12.75" x14ac:dyDescent="0.2">
      <c r="A1102" s="591" t="s">
        <v>72</v>
      </c>
      <c r="B1102" s="591" t="s">
        <v>754</v>
      </c>
      <c r="C1102" s="592" t="s">
        <v>588</v>
      </c>
      <c r="D1102" s="592" t="s">
        <v>297</v>
      </c>
      <c r="E1102" s="592" t="s">
        <v>148</v>
      </c>
      <c r="F1102" s="592" t="s">
        <v>476</v>
      </c>
      <c r="G1102" s="591" t="s">
        <v>2026</v>
      </c>
      <c r="H1102" s="591" t="s">
        <v>495</v>
      </c>
      <c r="I1102" s="592" t="s">
        <v>194</v>
      </c>
      <c r="J1102" s="592" t="s">
        <v>379</v>
      </c>
      <c r="K1102" s="605">
        <v>1</v>
      </c>
      <c r="L1102" s="592" t="s">
        <v>2056</v>
      </c>
      <c r="M1102" s="595">
        <v>2022</v>
      </c>
      <c r="N1102" s="596">
        <v>10</v>
      </c>
      <c r="O1102" s="597">
        <v>1</v>
      </c>
      <c r="P1102" s="598">
        <f t="shared" si="68"/>
        <v>10</v>
      </c>
      <c r="Q1102" s="596">
        <v>10</v>
      </c>
      <c r="R1102" s="599">
        <f t="shared" si="69"/>
        <v>1</v>
      </c>
      <c r="S1102" s="599">
        <f t="shared" si="70"/>
        <v>1</v>
      </c>
      <c r="T1102" s="600">
        <f t="shared" si="71"/>
        <v>1</v>
      </c>
      <c r="U1102" s="606"/>
    </row>
    <row r="1103" spans="1:21" ht="12.75" x14ac:dyDescent="0.2">
      <c r="A1103" s="591" t="s">
        <v>72</v>
      </c>
      <c r="B1103" s="591" t="s">
        <v>754</v>
      </c>
      <c r="C1103" s="592" t="s">
        <v>588</v>
      </c>
      <c r="D1103" s="592" t="s">
        <v>297</v>
      </c>
      <c r="E1103" s="592" t="s">
        <v>148</v>
      </c>
      <c r="F1103" s="592" t="s">
        <v>476</v>
      </c>
      <c r="G1103" s="591" t="s">
        <v>2043</v>
      </c>
      <c r="H1103" s="591" t="s">
        <v>495</v>
      </c>
      <c r="I1103" s="592" t="s">
        <v>194</v>
      </c>
      <c r="J1103" s="592" t="s">
        <v>379</v>
      </c>
      <c r="K1103" s="605">
        <v>1</v>
      </c>
      <c r="L1103" s="592" t="s">
        <v>2056</v>
      </c>
      <c r="M1103" s="595">
        <v>2022</v>
      </c>
      <c r="N1103" s="596">
        <v>744</v>
      </c>
      <c r="O1103" s="597">
        <v>1</v>
      </c>
      <c r="P1103" s="598">
        <f t="shared" si="68"/>
        <v>744</v>
      </c>
      <c r="Q1103" s="596">
        <v>744</v>
      </c>
      <c r="R1103" s="599">
        <f t="shared" si="69"/>
        <v>1</v>
      </c>
      <c r="S1103" s="599">
        <f t="shared" si="70"/>
        <v>1</v>
      </c>
      <c r="T1103" s="600">
        <f t="shared" si="71"/>
        <v>1</v>
      </c>
      <c r="U1103" s="606"/>
    </row>
    <row r="1104" spans="1:21" ht="12.75" x14ac:dyDescent="0.2">
      <c r="A1104" s="591" t="s">
        <v>72</v>
      </c>
      <c r="B1104" s="591" t="s">
        <v>754</v>
      </c>
      <c r="C1104" s="592" t="s">
        <v>588</v>
      </c>
      <c r="D1104" s="592" t="s">
        <v>297</v>
      </c>
      <c r="E1104" s="592" t="s">
        <v>148</v>
      </c>
      <c r="F1104" s="592" t="s">
        <v>476</v>
      </c>
      <c r="G1104" s="591" t="s">
        <v>2009</v>
      </c>
      <c r="H1104" s="591" t="s">
        <v>495</v>
      </c>
      <c r="I1104" s="592" t="s">
        <v>194</v>
      </c>
      <c r="J1104" s="592" t="s">
        <v>379</v>
      </c>
      <c r="K1104" s="605">
        <v>1</v>
      </c>
      <c r="L1104" s="592" t="s">
        <v>2056</v>
      </c>
      <c r="M1104" s="595">
        <v>2022</v>
      </c>
      <c r="N1104" s="596">
        <v>15</v>
      </c>
      <c r="O1104" s="597">
        <v>1</v>
      </c>
      <c r="P1104" s="598">
        <f t="shared" si="68"/>
        <v>15</v>
      </c>
      <c r="Q1104" s="596">
        <v>15</v>
      </c>
      <c r="R1104" s="599">
        <f t="shared" si="69"/>
        <v>1</v>
      </c>
      <c r="S1104" s="599">
        <f t="shared" si="70"/>
        <v>1</v>
      </c>
      <c r="T1104" s="600">
        <f t="shared" si="71"/>
        <v>1</v>
      </c>
      <c r="U1104" s="606"/>
    </row>
    <row r="1105" spans="1:21" ht="12.75" x14ac:dyDescent="0.2">
      <c r="A1105" s="591" t="s">
        <v>72</v>
      </c>
      <c r="B1105" s="591" t="s">
        <v>754</v>
      </c>
      <c r="C1105" s="592" t="s">
        <v>588</v>
      </c>
      <c r="D1105" s="592" t="s">
        <v>297</v>
      </c>
      <c r="E1105" s="592" t="s">
        <v>148</v>
      </c>
      <c r="F1105" s="592" t="s">
        <v>476</v>
      </c>
      <c r="G1105" s="591" t="s">
        <v>2044</v>
      </c>
      <c r="H1105" s="591" t="s">
        <v>495</v>
      </c>
      <c r="I1105" s="592" t="s">
        <v>194</v>
      </c>
      <c r="J1105" s="592" t="s">
        <v>379</v>
      </c>
      <c r="K1105" s="605">
        <v>1</v>
      </c>
      <c r="L1105" s="592" t="s">
        <v>2056</v>
      </c>
      <c r="M1105" s="595">
        <v>2022</v>
      </c>
      <c r="N1105" s="596">
        <v>38</v>
      </c>
      <c r="O1105" s="597">
        <v>1</v>
      </c>
      <c r="P1105" s="598">
        <f t="shared" si="68"/>
        <v>38</v>
      </c>
      <c r="Q1105" s="596">
        <v>38</v>
      </c>
      <c r="R1105" s="599">
        <f t="shared" si="69"/>
        <v>1</v>
      </c>
      <c r="S1105" s="599">
        <f t="shared" si="70"/>
        <v>1</v>
      </c>
      <c r="T1105" s="600">
        <f t="shared" si="71"/>
        <v>1</v>
      </c>
      <c r="U1105" s="606"/>
    </row>
    <row r="1106" spans="1:21" ht="12.75" x14ac:dyDescent="0.2">
      <c r="A1106" s="591" t="s">
        <v>72</v>
      </c>
      <c r="B1106" s="591" t="s">
        <v>754</v>
      </c>
      <c r="C1106" s="592" t="s">
        <v>588</v>
      </c>
      <c r="D1106" s="592" t="s">
        <v>297</v>
      </c>
      <c r="E1106" s="592" t="s">
        <v>148</v>
      </c>
      <c r="F1106" s="592" t="s">
        <v>476</v>
      </c>
      <c r="G1106" s="591" t="s">
        <v>2009</v>
      </c>
      <c r="H1106" s="591" t="s">
        <v>495</v>
      </c>
      <c r="I1106" s="592" t="s">
        <v>194</v>
      </c>
      <c r="J1106" s="592" t="s">
        <v>379</v>
      </c>
      <c r="K1106" s="605">
        <v>1</v>
      </c>
      <c r="L1106" s="592" t="s">
        <v>2267</v>
      </c>
      <c r="M1106" s="595">
        <v>2022</v>
      </c>
      <c r="N1106" s="596">
        <v>27</v>
      </c>
      <c r="O1106" s="597">
        <v>1</v>
      </c>
      <c r="P1106" s="598">
        <f t="shared" si="68"/>
        <v>27</v>
      </c>
      <c r="Q1106" s="596">
        <v>27</v>
      </c>
      <c r="R1106" s="599">
        <f t="shared" si="69"/>
        <v>1</v>
      </c>
      <c r="S1106" s="599">
        <f t="shared" si="70"/>
        <v>1</v>
      </c>
      <c r="T1106" s="600">
        <f t="shared" si="71"/>
        <v>1</v>
      </c>
      <c r="U1106" s="606"/>
    </row>
    <row r="1107" spans="1:21" ht="12.75" x14ac:dyDescent="0.2">
      <c r="A1107" s="591" t="s">
        <v>72</v>
      </c>
      <c r="B1107" s="591" t="s">
        <v>754</v>
      </c>
      <c r="C1107" s="592" t="s">
        <v>588</v>
      </c>
      <c r="D1107" s="592" t="s">
        <v>297</v>
      </c>
      <c r="E1107" s="592" t="s">
        <v>148</v>
      </c>
      <c r="F1107" s="592" t="s">
        <v>476</v>
      </c>
      <c r="G1107" s="591" t="s">
        <v>2057</v>
      </c>
      <c r="H1107" s="591" t="s">
        <v>495</v>
      </c>
      <c r="I1107" s="592" t="s">
        <v>194</v>
      </c>
      <c r="J1107" s="592" t="s">
        <v>379</v>
      </c>
      <c r="K1107" s="605">
        <v>1</v>
      </c>
      <c r="L1107" s="592" t="s">
        <v>2267</v>
      </c>
      <c r="M1107" s="595">
        <v>2022</v>
      </c>
      <c r="N1107" s="596">
        <v>15</v>
      </c>
      <c r="O1107" s="597">
        <v>1</v>
      </c>
      <c r="P1107" s="598">
        <f t="shared" si="68"/>
        <v>15</v>
      </c>
      <c r="Q1107" s="596">
        <v>15</v>
      </c>
      <c r="R1107" s="599">
        <f t="shared" si="69"/>
        <v>1</v>
      </c>
      <c r="S1107" s="599">
        <f t="shared" si="70"/>
        <v>1</v>
      </c>
      <c r="T1107" s="600">
        <f t="shared" si="71"/>
        <v>1</v>
      </c>
      <c r="U1107" s="606"/>
    </row>
    <row r="1108" spans="1:21" ht="12.75" x14ac:dyDescent="0.2">
      <c r="A1108" s="591" t="s">
        <v>72</v>
      </c>
      <c r="B1108" s="591" t="s">
        <v>754</v>
      </c>
      <c r="C1108" s="592" t="s">
        <v>588</v>
      </c>
      <c r="D1108" s="592" t="s">
        <v>297</v>
      </c>
      <c r="E1108" s="592" t="s">
        <v>148</v>
      </c>
      <c r="F1108" s="592" t="s">
        <v>476</v>
      </c>
      <c r="G1108" s="591" t="s">
        <v>2045</v>
      </c>
      <c r="H1108" s="591" t="s">
        <v>495</v>
      </c>
      <c r="I1108" s="592" t="s">
        <v>194</v>
      </c>
      <c r="J1108" s="592" t="s">
        <v>379</v>
      </c>
      <c r="K1108" s="605">
        <v>1</v>
      </c>
      <c r="L1108" s="592" t="s">
        <v>2056</v>
      </c>
      <c r="M1108" s="595">
        <v>2022</v>
      </c>
      <c r="N1108" s="596">
        <v>24</v>
      </c>
      <c r="O1108" s="597">
        <v>1</v>
      </c>
      <c r="P1108" s="598">
        <f t="shared" si="68"/>
        <v>24</v>
      </c>
      <c r="Q1108" s="596">
        <v>24</v>
      </c>
      <c r="R1108" s="599">
        <f t="shared" si="69"/>
        <v>1</v>
      </c>
      <c r="S1108" s="599">
        <f t="shared" si="70"/>
        <v>1</v>
      </c>
      <c r="T1108" s="600">
        <f t="shared" si="71"/>
        <v>1</v>
      </c>
      <c r="U1108" s="606"/>
    </row>
    <row r="1109" spans="1:21" ht="12.75" x14ac:dyDescent="0.2">
      <c r="A1109" s="591" t="s">
        <v>72</v>
      </c>
      <c r="B1109" s="591" t="s">
        <v>754</v>
      </c>
      <c r="C1109" s="592" t="s">
        <v>588</v>
      </c>
      <c r="D1109" s="592" t="s">
        <v>297</v>
      </c>
      <c r="E1109" s="592" t="s">
        <v>148</v>
      </c>
      <c r="F1109" s="592" t="s">
        <v>476</v>
      </c>
      <c r="G1109" s="591" t="s">
        <v>2046</v>
      </c>
      <c r="H1109" s="591" t="s">
        <v>495</v>
      </c>
      <c r="I1109" s="592" t="s">
        <v>194</v>
      </c>
      <c r="J1109" s="592" t="s">
        <v>379</v>
      </c>
      <c r="K1109" s="605">
        <v>1</v>
      </c>
      <c r="L1109" s="592" t="s">
        <v>2056</v>
      </c>
      <c r="M1109" s="595">
        <v>2022</v>
      </c>
      <c r="N1109" s="596">
        <v>27</v>
      </c>
      <c r="O1109" s="597">
        <v>1</v>
      </c>
      <c r="P1109" s="598">
        <f t="shared" si="68"/>
        <v>27</v>
      </c>
      <c r="Q1109" s="596">
        <v>27</v>
      </c>
      <c r="R1109" s="599">
        <f t="shared" si="69"/>
        <v>1</v>
      </c>
      <c r="S1109" s="599">
        <f t="shared" si="70"/>
        <v>1</v>
      </c>
      <c r="T1109" s="600">
        <f t="shared" si="71"/>
        <v>1</v>
      </c>
      <c r="U1109" s="606"/>
    </row>
    <row r="1110" spans="1:21" ht="12.75" x14ac:dyDescent="0.2">
      <c r="A1110" s="591" t="s">
        <v>72</v>
      </c>
      <c r="B1110" s="591" t="s">
        <v>754</v>
      </c>
      <c r="C1110" s="592" t="s">
        <v>583</v>
      </c>
      <c r="D1110" s="592" t="s">
        <v>297</v>
      </c>
      <c r="E1110" s="592" t="s">
        <v>148</v>
      </c>
      <c r="F1110" s="592" t="s">
        <v>476</v>
      </c>
      <c r="G1110" s="591" t="s">
        <v>2012</v>
      </c>
      <c r="H1110" s="591" t="s">
        <v>495</v>
      </c>
      <c r="I1110" s="592" t="s">
        <v>194</v>
      </c>
      <c r="J1110" s="592" t="s">
        <v>379</v>
      </c>
      <c r="K1110" s="605">
        <v>1</v>
      </c>
      <c r="L1110" s="592" t="s">
        <v>2056</v>
      </c>
      <c r="M1110" s="595">
        <v>2022</v>
      </c>
      <c r="N1110" s="596">
        <v>39</v>
      </c>
      <c r="O1110" s="597">
        <v>1</v>
      </c>
      <c r="P1110" s="598">
        <f t="shared" si="68"/>
        <v>39</v>
      </c>
      <c r="Q1110" s="596">
        <v>39</v>
      </c>
      <c r="R1110" s="599">
        <f t="shared" si="69"/>
        <v>1</v>
      </c>
      <c r="S1110" s="599">
        <f t="shared" si="70"/>
        <v>1</v>
      </c>
      <c r="T1110" s="600">
        <f t="shared" si="71"/>
        <v>1</v>
      </c>
      <c r="U1110" s="606"/>
    </row>
    <row r="1111" spans="1:21" ht="12.75" x14ac:dyDescent="0.2">
      <c r="A1111" s="591" t="s">
        <v>72</v>
      </c>
      <c r="B1111" s="591" t="s">
        <v>754</v>
      </c>
      <c r="C1111" s="592" t="s">
        <v>583</v>
      </c>
      <c r="D1111" s="592" t="s">
        <v>297</v>
      </c>
      <c r="E1111" s="592" t="s">
        <v>148</v>
      </c>
      <c r="F1111" s="592" t="s">
        <v>476</v>
      </c>
      <c r="G1111" s="591" t="s">
        <v>2013</v>
      </c>
      <c r="H1111" s="591" t="s">
        <v>495</v>
      </c>
      <c r="I1111" s="592" t="s">
        <v>194</v>
      </c>
      <c r="J1111" s="592" t="s">
        <v>379</v>
      </c>
      <c r="K1111" s="605">
        <v>1</v>
      </c>
      <c r="L1111" s="592" t="s">
        <v>2056</v>
      </c>
      <c r="M1111" s="595">
        <v>2022</v>
      </c>
      <c r="N1111" s="596">
        <v>29</v>
      </c>
      <c r="O1111" s="597">
        <v>1</v>
      </c>
      <c r="P1111" s="598">
        <f t="shared" si="68"/>
        <v>29</v>
      </c>
      <c r="Q1111" s="596">
        <v>29</v>
      </c>
      <c r="R1111" s="599">
        <f t="shared" si="69"/>
        <v>1</v>
      </c>
      <c r="S1111" s="599">
        <f t="shared" si="70"/>
        <v>1</v>
      </c>
      <c r="T1111" s="600">
        <f t="shared" si="71"/>
        <v>1</v>
      </c>
      <c r="U1111" s="606"/>
    </row>
    <row r="1112" spans="1:21" ht="12.75" x14ac:dyDescent="0.2">
      <c r="A1112" s="591" t="s">
        <v>72</v>
      </c>
      <c r="B1112" s="591" t="s">
        <v>754</v>
      </c>
      <c r="C1112" s="592" t="s">
        <v>583</v>
      </c>
      <c r="D1112" s="592" t="s">
        <v>297</v>
      </c>
      <c r="E1112" s="592" t="s">
        <v>148</v>
      </c>
      <c r="F1112" s="592" t="s">
        <v>476</v>
      </c>
      <c r="G1112" s="591" t="s">
        <v>2049</v>
      </c>
      <c r="H1112" s="591" t="s">
        <v>495</v>
      </c>
      <c r="I1112" s="592" t="s">
        <v>194</v>
      </c>
      <c r="J1112" s="592" t="s">
        <v>379</v>
      </c>
      <c r="K1112" s="605">
        <v>1</v>
      </c>
      <c r="L1112" s="592" t="s">
        <v>2056</v>
      </c>
      <c r="M1112" s="595">
        <v>2022</v>
      </c>
      <c r="N1112" s="596">
        <v>27</v>
      </c>
      <c r="O1112" s="597">
        <v>1</v>
      </c>
      <c r="P1112" s="598">
        <f t="shared" si="68"/>
        <v>27</v>
      </c>
      <c r="Q1112" s="596">
        <v>27</v>
      </c>
      <c r="R1112" s="599">
        <f t="shared" si="69"/>
        <v>1</v>
      </c>
      <c r="S1112" s="599">
        <f t="shared" si="70"/>
        <v>1</v>
      </c>
      <c r="T1112" s="600">
        <f t="shared" si="71"/>
        <v>1</v>
      </c>
      <c r="U1112" s="606"/>
    </row>
    <row r="1113" spans="1:21" ht="12.75" x14ac:dyDescent="0.2">
      <c r="A1113" s="591" t="s">
        <v>72</v>
      </c>
      <c r="B1113" s="591" t="s">
        <v>754</v>
      </c>
      <c r="C1113" s="592" t="s">
        <v>583</v>
      </c>
      <c r="D1113" s="592" t="s">
        <v>297</v>
      </c>
      <c r="E1113" s="592" t="s">
        <v>148</v>
      </c>
      <c r="F1113" s="592" t="s">
        <v>476</v>
      </c>
      <c r="G1113" s="591" t="s">
        <v>2007</v>
      </c>
      <c r="H1113" s="591" t="s">
        <v>495</v>
      </c>
      <c r="I1113" s="592" t="s">
        <v>194</v>
      </c>
      <c r="J1113" s="592" t="s">
        <v>379</v>
      </c>
      <c r="K1113" s="605">
        <v>1</v>
      </c>
      <c r="L1113" s="592" t="s">
        <v>2056</v>
      </c>
      <c r="M1113" s="595">
        <v>2022</v>
      </c>
      <c r="N1113" s="596">
        <v>11</v>
      </c>
      <c r="O1113" s="597">
        <v>1</v>
      </c>
      <c r="P1113" s="598">
        <f t="shared" si="68"/>
        <v>11</v>
      </c>
      <c r="Q1113" s="596">
        <v>11</v>
      </c>
      <c r="R1113" s="599">
        <f t="shared" si="69"/>
        <v>1</v>
      </c>
      <c r="S1113" s="599">
        <f t="shared" si="70"/>
        <v>1</v>
      </c>
      <c r="T1113" s="600">
        <f t="shared" si="71"/>
        <v>1</v>
      </c>
      <c r="U1113" s="606"/>
    </row>
    <row r="1114" spans="1:21" ht="12.75" x14ac:dyDescent="0.2">
      <c r="A1114" s="591" t="s">
        <v>72</v>
      </c>
      <c r="B1114" s="591" t="s">
        <v>754</v>
      </c>
      <c r="C1114" s="592" t="s">
        <v>583</v>
      </c>
      <c r="D1114" s="592" t="s">
        <v>297</v>
      </c>
      <c r="E1114" s="592" t="s">
        <v>148</v>
      </c>
      <c r="F1114" s="592" t="s">
        <v>476</v>
      </c>
      <c r="G1114" s="591" t="s">
        <v>2028</v>
      </c>
      <c r="H1114" s="591" t="s">
        <v>495</v>
      </c>
      <c r="I1114" s="592" t="s">
        <v>194</v>
      </c>
      <c r="J1114" s="592" t="s">
        <v>379</v>
      </c>
      <c r="K1114" s="605">
        <v>1</v>
      </c>
      <c r="L1114" s="592" t="s">
        <v>2267</v>
      </c>
      <c r="M1114" s="595">
        <v>2022</v>
      </c>
      <c r="N1114" s="596">
        <v>65</v>
      </c>
      <c r="O1114" s="597">
        <v>1</v>
      </c>
      <c r="P1114" s="598">
        <f t="shared" si="68"/>
        <v>65</v>
      </c>
      <c r="Q1114" s="596">
        <v>65</v>
      </c>
      <c r="R1114" s="599">
        <f t="shared" si="69"/>
        <v>1</v>
      </c>
      <c r="S1114" s="599">
        <f t="shared" si="70"/>
        <v>1</v>
      </c>
      <c r="T1114" s="600">
        <f t="shared" si="71"/>
        <v>1</v>
      </c>
      <c r="U1114" s="606"/>
    </row>
    <row r="1115" spans="1:21" ht="12.75" x14ac:dyDescent="0.2">
      <c r="A1115" s="591" t="s">
        <v>72</v>
      </c>
      <c r="B1115" s="591" t="s">
        <v>754</v>
      </c>
      <c r="C1115" s="592" t="s">
        <v>583</v>
      </c>
      <c r="D1115" s="592" t="s">
        <v>297</v>
      </c>
      <c r="E1115" s="592" t="s">
        <v>148</v>
      </c>
      <c r="F1115" s="592" t="s">
        <v>476</v>
      </c>
      <c r="G1115" s="591" t="s">
        <v>2058</v>
      </c>
      <c r="H1115" s="591" t="s">
        <v>495</v>
      </c>
      <c r="I1115" s="592" t="s">
        <v>194</v>
      </c>
      <c r="J1115" s="592" t="s">
        <v>379</v>
      </c>
      <c r="K1115" s="605">
        <v>1</v>
      </c>
      <c r="L1115" s="592" t="s">
        <v>2267</v>
      </c>
      <c r="M1115" s="595">
        <v>2022</v>
      </c>
      <c r="N1115" s="596">
        <v>28</v>
      </c>
      <c r="O1115" s="597">
        <v>1</v>
      </c>
      <c r="P1115" s="598">
        <f t="shared" si="68"/>
        <v>28</v>
      </c>
      <c r="Q1115" s="596">
        <v>28</v>
      </c>
      <c r="R1115" s="599">
        <f t="shared" si="69"/>
        <v>1</v>
      </c>
      <c r="S1115" s="599">
        <f t="shared" si="70"/>
        <v>1</v>
      </c>
      <c r="T1115" s="600">
        <f t="shared" si="71"/>
        <v>1</v>
      </c>
      <c r="U1115" s="606"/>
    </row>
    <row r="1116" spans="1:21" ht="12.75" x14ac:dyDescent="0.2">
      <c r="A1116" s="591" t="s">
        <v>72</v>
      </c>
      <c r="B1116" s="591" t="s">
        <v>754</v>
      </c>
      <c r="C1116" s="592" t="s">
        <v>587</v>
      </c>
      <c r="D1116" s="592" t="s">
        <v>297</v>
      </c>
      <c r="E1116" s="592" t="s">
        <v>148</v>
      </c>
      <c r="F1116" s="592" t="s">
        <v>476</v>
      </c>
      <c r="G1116" s="591" t="s">
        <v>2010</v>
      </c>
      <c r="H1116" s="591" t="s">
        <v>451</v>
      </c>
      <c r="I1116" s="592" t="s">
        <v>194</v>
      </c>
      <c r="J1116" s="592" t="s">
        <v>379</v>
      </c>
      <c r="K1116" s="605">
        <v>1</v>
      </c>
      <c r="L1116" s="592" t="s">
        <v>2056</v>
      </c>
      <c r="M1116" s="595">
        <v>2022</v>
      </c>
      <c r="N1116" s="596">
        <v>69</v>
      </c>
      <c r="O1116" s="597">
        <v>1</v>
      </c>
      <c r="P1116" s="598">
        <f t="shared" si="68"/>
        <v>69</v>
      </c>
      <c r="Q1116" s="596">
        <v>69</v>
      </c>
      <c r="R1116" s="599">
        <f t="shared" si="69"/>
        <v>1</v>
      </c>
      <c r="S1116" s="599">
        <f t="shared" si="70"/>
        <v>1</v>
      </c>
      <c r="T1116" s="600">
        <f t="shared" si="71"/>
        <v>1</v>
      </c>
      <c r="U1116" s="606"/>
    </row>
    <row r="1117" spans="1:21" ht="12.75" x14ac:dyDescent="0.2">
      <c r="A1117" s="591" t="s">
        <v>72</v>
      </c>
      <c r="B1117" s="591" t="s">
        <v>754</v>
      </c>
      <c r="C1117" s="592" t="s">
        <v>587</v>
      </c>
      <c r="D1117" s="592" t="s">
        <v>297</v>
      </c>
      <c r="E1117" s="592" t="s">
        <v>148</v>
      </c>
      <c r="F1117" s="592" t="s">
        <v>476</v>
      </c>
      <c r="G1117" s="591" t="s">
        <v>2011</v>
      </c>
      <c r="H1117" s="591" t="s">
        <v>451</v>
      </c>
      <c r="I1117" s="592" t="s">
        <v>194</v>
      </c>
      <c r="J1117" s="592" t="s">
        <v>379</v>
      </c>
      <c r="K1117" s="605">
        <v>1</v>
      </c>
      <c r="L1117" s="592" t="s">
        <v>2056</v>
      </c>
      <c r="M1117" s="595">
        <v>2022</v>
      </c>
      <c r="N1117" s="596">
        <v>75</v>
      </c>
      <c r="O1117" s="597">
        <v>1</v>
      </c>
      <c r="P1117" s="598">
        <f t="shared" si="68"/>
        <v>75</v>
      </c>
      <c r="Q1117" s="596">
        <v>75</v>
      </c>
      <c r="R1117" s="599">
        <f t="shared" si="69"/>
        <v>1</v>
      </c>
      <c r="S1117" s="599">
        <f t="shared" si="70"/>
        <v>1</v>
      </c>
      <c r="T1117" s="600">
        <f t="shared" si="71"/>
        <v>1</v>
      </c>
      <c r="U1117" s="606"/>
    </row>
    <row r="1118" spans="1:21" ht="12.75" x14ac:dyDescent="0.2">
      <c r="A1118" s="591" t="s">
        <v>72</v>
      </c>
      <c r="B1118" s="591" t="s">
        <v>754</v>
      </c>
      <c r="C1118" s="592" t="s">
        <v>587</v>
      </c>
      <c r="D1118" s="592" t="s">
        <v>297</v>
      </c>
      <c r="E1118" s="592" t="s">
        <v>148</v>
      </c>
      <c r="F1118" s="592" t="s">
        <v>476</v>
      </c>
      <c r="G1118" s="591" t="s">
        <v>2012</v>
      </c>
      <c r="H1118" s="591" t="s">
        <v>451</v>
      </c>
      <c r="I1118" s="592" t="s">
        <v>194</v>
      </c>
      <c r="J1118" s="592" t="s">
        <v>379</v>
      </c>
      <c r="K1118" s="605">
        <v>1</v>
      </c>
      <c r="L1118" s="592" t="s">
        <v>2056</v>
      </c>
      <c r="M1118" s="595">
        <v>2022</v>
      </c>
      <c r="N1118" s="596">
        <v>92</v>
      </c>
      <c r="O1118" s="597">
        <v>1</v>
      </c>
      <c r="P1118" s="598">
        <f t="shared" si="68"/>
        <v>92</v>
      </c>
      <c r="Q1118" s="596">
        <v>92</v>
      </c>
      <c r="R1118" s="599">
        <f t="shared" si="69"/>
        <v>1</v>
      </c>
      <c r="S1118" s="599">
        <f t="shared" si="70"/>
        <v>1</v>
      </c>
      <c r="T1118" s="600">
        <f t="shared" si="71"/>
        <v>1</v>
      </c>
      <c r="U1118" s="606"/>
    </row>
    <row r="1119" spans="1:21" ht="12.75" x14ac:dyDescent="0.2">
      <c r="A1119" s="591" t="s">
        <v>72</v>
      </c>
      <c r="B1119" s="591" t="s">
        <v>754</v>
      </c>
      <c r="C1119" s="592" t="s">
        <v>587</v>
      </c>
      <c r="D1119" s="592" t="s">
        <v>297</v>
      </c>
      <c r="E1119" s="592" t="s">
        <v>148</v>
      </c>
      <c r="F1119" s="592" t="s">
        <v>476</v>
      </c>
      <c r="G1119" s="591" t="s">
        <v>2013</v>
      </c>
      <c r="H1119" s="591" t="s">
        <v>451</v>
      </c>
      <c r="I1119" s="592" t="s">
        <v>194</v>
      </c>
      <c r="J1119" s="592" t="s">
        <v>379</v>
      </c>
      <c r="K1119" s="605">
        <v>1</v>
      </c>
      <c r="L1119" s="592" t="s">
        <v>2056</v>
      </c>
      <c r="M1119" s="595">
        <v>2022</v>
      </c>
      <c r="N1119" s="596">
        <v>12</v>
      </c>
      <c r="O1119" s="597">
        <v>1</v>
      </c>
      <c r="P1119" s="598">
        <f t="shared" si="68"/>
        <v>12</v>
      </c>
      <c r="Q1119" s="596">
        <v>12</v>
      </c>
      <c r="R1119" s="599">
        <f t="shared" si="69"/>
        <v>1</v>
      </c>
      <c r="S1119" s="599">
        <f t="shared" si="70"/>
        <v>1</v>
      </c>
      <c r="T1119" s="600">
        <f t="shared" si="71"/>
        <v>1</v>
      </c>
      <c r="U1119" s="606"/>
    </row>
    <row r="1120" spans="1:21" ht="12.75" x14ac:dyDescent="0.2">
      <c r="A1120" s="591" t="s">
        <v>72</v>
      </c>
      <c r="B1120" s="591" t="s">
        <v>754</v>
      </c>
      <c r="C1120" s="592" t="s">
        <v>587</v>
      </c>
      <c r="D1120" s="592" t="s">
        <v>297</v>
      </c>
      <c r="E1120" s="592" t="s">
        <v>148</v>
      </c>
      <c r="F1120" s="592" t="s">
        <v>476</v>
      </c>
      <c r="G1120" s="591" t="s">
        <v>2014</v>
      </c>
      <c r="H1120" s="591" t="s">
        <v>451</v>
      </c>
      <c r="I1120" s="592" t="s">
        <v>194</v>
      </c>
      <c r="J1120" s="592" t="s">
        <v>379</v>
      </c>
      <c r="K1120" s="605">
        <v>1</v>
      </c>
      <c r="L1120" s="592" t="s">
        <v>2056</v>
      </c>
      <c r="M1120" s="595">
        <v>2022</v>
      </c>
      <c r="N1120" s="596">
        <v>1219</v>
      </c>
      <c r="O1120" s="597">
        <v>1</v>
      </c>
      <c r="P1120" s="598">
        <f t="shared" si="68"/>
        <v>1219</v>
      </c>
      <c r="Q1120" s="596">
        <v>1219</v>
      </c>
      <c r="R1120" s="599">
        <f t="shared" si="69"/>
        <v>1</v>
      </c>
      <c r="S1120" s="599">
        <f t="shared" si="70"/>
        <v>1</v>
      </c>
      <c r="T1120" s="600">
        <f t="shared" si="71"/>
        <v>1</v>
      </c>
      <c r="U1120" s="606"/>
    </row>
    <row r="1121" spans="1:21" ht="12.75" x14ac:dyDescent="0.2">
      <c r="A1121" s="591" t="s">
        <v>72</v>
      </c>
      <c r="B1121" s="591" t="s">
        <v>754</v>
      </c>
      <c r="C1121" s="592" t="s">
        <v>587</v>
      </c>
      <c r="D1121" s="592" t="s">
        <v>297</v>
      </c>
      <c r="E1121" s="592" t="s">
        <v>148</v>
      </c>
      <c r="F1121" s="592" t="s">
        <v>476</v>
      </c>
      <c r="G1121" s="591" t="s">
        <v>2015</v>
      </c>
      <c r="H1121" s="591" t="s">
        <v>451</v>
      </c>
      <c r="I1121" s="592" t="s">
        <v>194</v>
      </c>
      <c r="J1121" s="592" t="s">
        <v>379</v>
      </c>
      <c r="K1121" s="605">
        <v>1</v>
      </c>
      <c r="L1121" s="592" t="s">
        <v>2056</v>
      </c>
      <c r="M1121" s="595">
        <v>2022</v>
      </c>
      <c r="N1121" s="596">
        <v>18</v>
      </c>
      <c r="O1121" s="597">
        <v>1</v>
      </c>
      <c r="P1121" s="598">
        <f t="shared" si="68"/>
        <v>18</v>
      </c>
      <c r="Q1121" s="596">
        <v>18</v>
      </c>
      <c r="R1121" s="599">
        <f t="shared" si="69"/>
        <v>1</v>
      </c>
      <c r="S1121" s="599">
        <f t="shared" si="70"/>
        <v>1</v>
      </c>
      <c r="T1121" s="600">
        <f t="shared" si="71"/>
        <v>1</v>
      </c>
      <c r="U1121" s="606"/>
    </row>
    <row r="1122" spans="1:21" ht="12.75" x14ac:dyDescent="0.2">
      <c r="A1122" s="591" t="s">
        <v>72</v>
      </c>
      <c r="B1122" s="591" t="s">
        <v>754</v>
      </c>
      <c r="C1122" s="592" t="s">
        <v>587</v>
      </c>
      <c r="D1122" s="592" t="s">
        <v>297</v>
      </c>
      <c r="E1122" s="592" t="s">
        <v>148</v>
      </c>
      <c r="F1122" s="592" t="s">
        <v>476</v>
      </c>
      <c r="G1122" s="591" t="s">
        <v>2016</v>
      </c>
      <c r="H1122" s="591" t="s">
        <v>451</v>
      </c>
      <c r="I1122" s="592" t="s">
        <v>194</v>
      </c>
      <c r="J1122" s="592" t="s">
        <v>379</v>
      </c>
      <c r="K1122" s="605">
        <v>1</v>
      </c>
      <c r="L1122" s="592" t="s">
        <v>2056</v>
      </c>
      <c r="M1122" s="595">
        <v>2022</v>
      </c>
      <c r="N1122" s="596">
        <v>88</v>
      </c>
      <c r="O1122" s="597">
        <v>1</v>
      </c>
      <c r="P1122" s="598">
        <f t="shared" si="68"/>
        <v>88</v>
      </c>
      <c r="Q1122" s="596">
        <v>88</v>
      </c>
      <c r="R1122" s="599">
        <f t="shared" si="69"/>
        <v>1</v>
      </c>
      <c r="S1122" s="599">
        <f t="shared" si="70"/>
        <v>1</v>
      </c>
      <c r="T1122" s="600">
        <f t="shared" si="71"/>
        <v>1</v>
      </c>
      <c r="U1122" s="606"/>
    </row>
    <row r="1123" spans="1:21" ht="12.75" x14ac:dyDescent="0.2">
      <c r="A1123" s="591" t="s">
        <v>72</v>
      </c>
      <c r="B1123" s="591" t="s">
        <v>754</v>
      </c>
      <c r="C1123" s="592" t="s">
        <v>587</v>
      </c>
      <c r="D1123" s="592" t="s">
        <v>297</v>
      </c>
      <c r="E1123" s="592" t="s">
        <v>148</v>
      </c>
      <c r="F1123" s="592" t="s">
        <v>476</v>
      </c>
      <c r="G1123" s="591" t="s">
        <v>2017</v>
      </c>
      <c r="H1123" s="591" t="s">
        <v>451</v>
      </c>
      <c r="I1123" s="592" t="s">
        <v>194</v>
      </c>
      <c r="J1123" s="592" t="s">
        <v>379</v>
      </c>
      <c r="K1123" s="605">
        <v>1</v>
      </c>
      <c r="L1123" s="592" t="s">
        <v>2056</v>
      </c>
      <c r="M1123" s="595">
        <v>2022</v>
      </c>
      <c r="N1123" s="596">
        <v>102</v>
      </c>
      <c r="O1123" s="597">
        <v>1</v>
      </c>
      <c r="P1123" s="598">
        <f t="shared" si="68"/>
        <v>102</v>
      </c>
      <c r="Q1123" s="596">
        <v>102</v>
      </c>
      <c r="R1123" s="599">
        <f t="shared" si="69"/>
        <v>1</v>
      </c>
      <c r="S1123" s="599">
        <f t="shared" si="70"/>
        <v>1</v>
      </c>
      <c r="T1123" s="600">
        <f t="shared" si="71"/>
        <v>1</v>
      </c>
      <c r="U1123" s="606"/>
    </row>
    <row r="1124" spans="1:21" ht="12.75" x14ac:dyDescent="0.2">
      <c r="A1124" s="591" t="s">
        <v>72</v>
      </c>
      <c r="B1124" s="591" t="s">
        <v>754</v>
      </c>
      <c r="C1124" s="592" t="s">
        <v>587</v>
      </c>
      <c r="D1124" s="592" t="s">
        <v>297</v>
      </c>
      <c r="E1124" s="592" t="s">
        <v>148</v>
      </c>
      <c r="F1124" s="592" t="s">
        <v>476</v>
      </c>
      <c r="G1124" s="591" t="s">
        <v>2018</v>
      </c>
      <c r="H1124" s="591" t="s">
        <v>451</v>
      </c>
      <c r="I1124" s="592" t="s">
        <v>194</v>
      </c>
      <c r="J1124" s="592" t="s">
        <v>379</v>
      </c>
      <c r="K1124" s="605">
        <v>1</v>
      </c>
      <c r="L1124" s="592" t="s">
        <v>2056</v>
      </c>
      <c r="M1124" s="595">
        <v>2022</v>
      </c>
      <c r="N1124" s="596">
        <v>131</v>
      </c>
      <c r="O1124" s="597">
        <v>1</v>
      </c>
      <c r="P1124" s="598">
        <f t="shared" si="68"/>
        <v>131</v>
      </c>
      <c r="Q1124" s="596">
        <v>131</v>
      </c>
      <c r="R1124" s="599">
        <f t="shared" si="69"/>
        <v>1</v>
      </c>
      <c r="S1124" s="599">
        <f t="shared" si="70"/>
        <v>1</v>
      </c>
      <c r="T1124" s="600">
        <f t="shared" si="71"/>
        <v>1</v>
      </c>
      <c r="U1124" s="606"/>
    </row>
    <row r="1125" spans="1:21" ht="12.75" x14ac:dyDescent="0.2">
      <c r="A1125" s="591" t="s">
        <v>72</v>
      </c>
      <c r="B1125" s="591" t="s">
        <v>754</v>
      </c>
      <c r="C1125" s="592" t="s">
        <v>587</v>
      </c>
      <c r="D1125" s="592" t="s">
        <v>297</v>
      </c>
      <c r="E1125" s="592" t="s">
        <v>148</v>
      </c>
      <c r="F1125" s="592" t="s">
        <v>476</v>
      </c>
      <c r="G1125" s="591" t="s">
        <v>2019</v>
      </c>
      <c r="H1125" s="591" t="s">
        <v>451</v>
      </c>
      <c r="I1125" s="592" t="s">
        <v>194</v>
      </c>
      <c r="J1125" s="592" t="s">
        <v>379</v>
      </c>
      <c r="K1125" s="605">
        <v>1</v>
      </c>
      <c r="L1125" s="592" t="s">
        <v>2056</v>
      </c>
      <c r="M1125" s="595">
        <v>2022</v>
      </c>
      <c r="N1125" s="596">
        <v>16</v>
      </c>
      <c r="O1125" s="597">
        <v>1</v>
      </c>
      <c r="P1125" s="598">
        <f t="shared" si="68"/>
        <v>16</v>
      </c>
      <c r="Q1125" s="596">
        <v>16</v>
      </c>
      <c r="R1125" s="599">
        <f t="shared" si="69"/>
        <v>1</v>
      </c>
      <c r="S1125" s="599">
        <f t="shared" si="70"/>
        <v>1</v>
      </c>
      <c r="T1125" s="600">
        <f t="shared" si="71"/>
        <v>1</v>
      </c>
      <c r="U1125" s="606"/>
    </row>
    <row r="1126" spans="1:21" ht="12.75" x14ac:dyDescent="0.2">
      <c r="A1126" s="591" t="s">
        <v>72</v>
      </c>
      <c r="B1126" s="591" t="s">
        <v>754</v>
      </c>
      <c r="C1126" s="592" t="s">
        <v>587</v>
      </c>
      <c r="D1126" s="592" t="s">
        <v>297</v>
      </c>
      <c r="E1126" s="592" t="s">
        <v>148</v>
      </c>
      <c r="F1126" s="592" t="s">
        <v>476</v>
      </c>
      <c r="G1126" s="591" t="s">
        <v>2020</v>
      </c>
      <c r="H1126" s="591" t="s">
        <v>451</v>
      </c>
      <c r="I1126" s="592" t="s">
        <v>194</v>
      </c>
      <c r="J1126" s="592" t="s">
        <v>379</v>
      </c>
      <c r="K1126" s="605">
        <v>1</v>
      </c>
      <c r="L1126" s="592" t="s">
        <v>2056</v>
      </c>
      <c r="M1126" s="595">
        <v>2022</v>
      </c>
      <c r="N1126" s="596">
        <v>19</v>
      </c>
      <c r="O1126" s="597">
        <v>1</v>
      </c>
      <c r="P1126" s="598">
        <f t="shared" si="68"/>
        <v>19</v>
      </c>
      <c r="Q1126" s="596">
        <v>19</v>
      </c>
      <c r="R1126" s="599">
        <f t="shared" si="69"/>
        <v>1</v>
      </c>
      <c r="S1126" s="599">
        <f t="shared" si="70"/>
        <v>1</v>
      </c>
      <c r="T1126" s="600">
        <f t="shared" si="71"/>
        <v>1</v>
      </c>
      <c r="U1126" s="606"/>
    </row>
    <row r="1127" spans="1:21" ht="12.75" x14ac:dyDescent="0.2">
      <c r="A1127" s="591" t="s">
        <v>72</v>
      </c>
      <c r="B1127" s="591" t="s">
        <v>754</v>
      </c>
      <c r="C1127" s="592" t="s">
        <v>587</v>
      </c>
      <c r="D1127" s="592" t="s">
        <v>297</v>
      </c>
      <c r="E1127" s="592" t="s">
        <v>148</v>
      </c>
      <c r="F1127" s="592" t="s">
        <v>476</v>
      </c>
      <c r="G1127" s="591" t="s">
        <v>2021</v>
      </c>
      <c r="H1127" s="591" t="s">
        <v>451</v>
      </c>
      <c r="I1127" s="592" t="s">
        <v>194</v>
      </c>
      <c r="J1127" s="592" t="s">
        <v>379</v>
      </c>
      <c r="K1127" s="605">
        <v>1</v>
      </c>
      <c r="L1127" s="592" t="s">
        <v>2056</v>
      </c>
      <c r="M1127" s="595">
        <v>2022</v>
      </c>
      <c r="N1127" s="596">
        <v>90</v>
      </c>
      <c r="O1127" s="597">
        <v>1</v>
      </c>
      <c r="P1127" s="598">
        <f t="shared" si="68"/>
        <v>90</v>
      </c>
      <c r="Q1127" s="596">
        <v>90</v>
      </c>
      <c r="R1127" s="599">
        <f t="shared" si="69"/>
        <v>1</v>
      </c>
      <c r="S1127" s="599">
        <f t="shared" si="70"/>
        <v>1</v>
      </c>
      <c r="T1127" s="600">
        <f t="shared" si="71"/>
        <v>1</v>
      </c>
      <c r="U1127" s="606"/>
    </row>
    <row r="1128" spans="1:21" ht="12.75" x14ac:dyDescent="0.2">
      <c r="A1128" s="591" t="s">
        <v>72</v>
      </c>
      <c r="B1128" s="591" t="s">
        <v>754</v>
      </c>
      <c r="C1128" s="591" t="s">
        <v>587</v>
      </c>
      <c r="D1128" s="591" t="s">
        <v>303</v>
      </c>
      <c r="E1128" s="591" t="s">
        <v>148</v>
      </c>
      <c r="F1128" s="592" t="s">
        <v>476</v>
      </c>
      <c r="G1128" s="591" t="s">
        <v>2002</v>
      </c>
      <c r="H1128" s="591" t="s">
        <v>451</v>
      </c>
      <c r="I1128" s="592" t="s">
        <v>194</v>
      </c>
      <c r="J1128" s="592" t="s">
        <v>379</v>
      </c>
      <c r="K1128" s="605">
        <v>1</v>
      </c>
      <c r="L1128" s="592" t="s">
        <v>2056</v>
      </c>
      <c r="M1128" s="595">
        <v>2022</v>
      </c>
      <c r="N1128" s="596">
        <v>11</v>
      </c>
      <c r="O1128" s="597">
        <v>1</v>
      </c>
      <c r="P1128" s="598">
        <f t="shared" si="68"/>
        <v>11</v>
      </c>
      <c r="Q1128" s="596">
        <v>11</v>
      </c>
      <c r="R1128" s="599">
        <f t="shared" si="69"/>
        <v>1</v>
      </c>
      <c r="S1128" s="599">
        <f t="shared" si="70"/>
        <v>1</v>
      </c>
      <c r="T1128" s="600">
        <f t="shared" si="71"/>
        <v>1</v>
      </c>
      <c r="U1128" s="606"/>
    </row>
    <row r="1129" spans="1:21" ht="12.75" x14ac:dyDescent="0.2">
      <c r="A1129" s="591" t="s">
        <v>72</v>
      </c>
      <c r="B1129" s="591" t="s">
        <v>754</v>
      </c>
      <c r="C1129" s="592" t="s">
        <v>587</v>
      </c>
      <c r="D1129" s="592" t="s">
        <v>297</v>
      </c>
      <c r="E1129" s="592" t="s">
        <v>148</v>
      </c>
      <c r="F1129" s="592" t="s">
        <v>476</v>
      </c>
      <c r="G1129" s="591" t="s">
        <v>2022</v>
      </c>
      <c r="H1129" s="591" t="s">
        <v>451</v>
      </c>
      <c r="I1129" s="592" t="s">
        <v>194</v>
      </c>
      <c r="J1129" s="592" t="s">
        <v>379</v>
      </c>
      <c r="K1129" s="605">
        <v>1</v>
      </c>
      <c r="L1129" s="592" t="s">
        <v>2056</v>
      </c>
      <c r="M1129" s="595">
        <v>2022</v>
      </c>
      <c r="N1129" s="596">
        <v>93</v>
      </c>
      <c r="O1129" s="597">
        <v>1</v>
      </c>
      <c r="P1129" s="598">
        <f t="shared" si="68"/>
        <v>93</v>
      </c>
      <c r="Q1129" s="596">
        <v>93</v>
      </c>
      <c r="R1129" s="599">
        <f t="shared" si="69"/>
        <v>1</v>
      </c>
      <c r="S1129" s="599">
        <f t="shared" si="70"/>
        <v>1</v>
      </c>
      <c r="T1129" s="600">
        <f t="shared" si="71"/>
        <v>1</v>
      </c>
      <c r="U1129" s="606"/>
    </row>
    <row r="1130" spans="1:21" ht="12.75" x14ac:dyDescent="0.2">
      <c r="A1130" s="591" t="s">
        <v>72</v>
      </c>
      <c r="B1130" s="591" t="s">
        <v>754</v>
      </c>
      <c r="C1130" s="592" t="s">
        <v>587</v>
      </c>
      <c r="D1130" s="592" t="s">
        <v>297</v>
      </c>
      <c r="E1130" s="592" t="s">
        <v>148</v>
      </c>
      <c r="F1130" s="592" t="s">
        <v>476</v>
      </c>
      <c r="G1130" s="591" t="s">
        <v>2023</v>
      </c>
      <c r="H1130" s="591" t="s">
        <v>451</v>
      </c>
      <c r="I1130" s="592" t="s">
        <v>194</v>
      </c>
      <c r="J1130" s="592" t="s">
        <v>379</v>
      </c>
      <c r="K1130" s="605">
        <v>1</v>
      </c>
      <c r="L1130" s="592" t="s">
        <v>2056</v>
      </c>
      <c r="M1130" s="595">
        <v>2022</v>
      </c>
      <c r="N1130" s="596">
        <v>48</v>
      </c>
      <c r="O1130" s="597">
        <v>1</v>
      </c>
      <c r="P1130" s="598">
        <f t="shared" si="68"/>
        <v>48</v>
      </c>
      <c r="Q1130" s="596">
        <v>48</v>
      </c>
      <c r="R1130" s="599">
        <f t="shared" si="69"/>
        <v>1</v>
      </c>
      <c r="S1130" s="599">
        <f t="shared" si="70"/>
        <v>1</v>
      </c>
      <c r="T1130" s="600">
        <f t="shared" si="71"/>
        <v>1</v>
      </c>
      <c r="U1130" s="601"/>
    </row>
    <row r="1131" spans="1:21" ht="12.75" x14ac:dyDescent="0.2">
      <c r="A1131" s="591" t="s">
        <v>72</v>
      </c>
      <c r="B1131" s="591" t="s">
        <v>754</v>
      </c>
      <c r="C1131" s="592" t="s">
        <v>587</v>
      </c>
      <c r="D1131" s="592" t="s">
        <v>297</v>
      </c>
      <c r="E1131" s="592" t="s">
        <v>148</v>
      </c>
      <c r="F1131" s="592" t="s">
        <v>476</v>
      </c>
      <c r="G1131" s="591" t="s">
        <v>2024</v>
      </c>
      <c r="H1131" s="591" t="s">
        <v>451</v>
      </c>
      <c r="I1131" s="592" t="s">
        <v>194</v>
      </c>
      <c r="J1131" s="592" t="s">
        <v>379</v>
      </c>
      <c r="K1131" s="605">
        <v>1</v>
      </c>
      <c r="L1131" s="592" t="s">
        <v>2056</v>
      </c>
      <c r="M1131" s="595">
        <v>2022</v>
      </c>
      <c r="N1131" s="596">
        <v>2323</v>
      </c>
      <c r="O1131" s="597">
        <v>1</v>
      </c>
      <c r="P1131" s="598">
        <f t="shared" si="68"/>
        <v>2323</v>
      </c>
      <c r="Q1131" s="596">
        <v>2323</v>
      </c>
      <c r="R1131" s="599">
        <f t="shared" si="69"/>
        <v>1</v>
      </c>
      <c r="S1131" s="599">
        <f t="shared" si="70"/>
        <v>1</v>
      </c>
      <c r="T1131" s="600">
        <f t="shared" si="71"/>
        <v>1</v>
      </c>
      <c r="U1131" s="606"/>
    </row>
    <row r="1132" spans="1:21" ht="12.75" x14ac:dyDescent="0.2">
      <c r="A1132" s="591" t="s">
        <v>72</v>
      </c>
      <c r="B1132" s="591" t="s">
        <v>754</v>
      </c>
      <c r="C1132" s="591" t="s">
        <v>587</v>
      </c>
      <c r="D1132" s="591" t="s">
        <v>303</v>
      </c>
      <c r="E1132" s="591" t="s">
        <v>148</v>
      </c>
      <c r="F1132" s="592" t="s">
        <v>476</v>
      </c>
      <c r="G1132" s="591" t="s">
        <v>2004</v>
      </c>
      <c r="H1132" s="591" t="s">
        <v>451</v>
      </c>
      <c r="I1132" s="592" t="s">
        <v>194</v>
      </c>
      <c r="J1132" s="592" t="s">
        <v>379</v>
      </c>
      <c r="K1132" s="605">
        <v>1</v>
      </c>
      <c r="L1132" s="592" t="s">
        <v>2056</v>
      </c>
      <c r="M1132" s="595">
        <v>2022</v>
      </c>
      <c r="N1132" s="596">
        <v>437</v>
      </c>
      <c r="O1132" s="597">
        <v>1</v>
      </c>
      <c r="P1132" s="598">
        <f t="shared" si="68"/>
        <v>437</v>
      </c>
      <c r="Q1132" s="596">
        <v>437</v>
      </c>
      <c r="R1132" s="599">
        <f t="shared" si="69"/>
        <v>1</v>
      </c>
      <c r="S1132" s="599">
        <f t="shared" si="70"/>
        <v>1</v>
      </c>
      <c r="T1132" s="600">
        <f t="shared" si="71"/>
        <v>1</v>
      </c>
      <c r="U1132" s="606"/>
    </row>
    <row r="1133" spans="1:21" ht="12.75" x14ac:dyDescent="0.2">
      <c r="A1133" s="591" t="s">
        <v>72</v>
      </c>
      <c r="B1133" s="591" t="s">
        <v>754</v>
      </c>
      <c r="C1133" s="592" t="s">
        <v>587</v>
      </c>
      <c r="D1133" s="592" t="s">
        <v>297</v>
      </c>
      <c r="E1133" s="592" t="s">
        <v>148</v>
      </c>
      <c r="F1133" s="592" t="s">
        <v>476</v>
      </c>
      <c r="G1133" s="591" t="s">
        <v>2025</v>
      </c>
      <c r="H1133" s="591" t="s">
        <v>451</v>
      </c>
      <c r="I1133" s="592" t="s">
        <v>194</v>
      </c>
      <c r="J1133" s="592" t="s">
        <v>379</v>
      </c>
      <c r="K1133" s="605">
        <v>1</v>
      </c>
      <c r="L1133" s="592" t="s">
        <v>2056</v>
      </c>
      <c r="M1133" s="595">
        <v>2022</v>
      </c>
      <c r="N1133" s="596">
        <v>30</v>
      </c>
      <c r="O1133" s="597">
        <v>1</v>
      </c>
      <c r="P1133" s="598">
        <f t="shared" si="68"/>
        <v>30</v>
      </c>
      <c r="Q1133" s="596">
        <v>30</v>
      </c>
      <c r="R1133" s="599">
        <f t="shared" si="69"/>
        <v>1</v>
      </c>
      <c r="S1133" s="599">
        <f t="shared" si="70"/>
        <v>1</v>
      </c>
      <c r="T1133" s="600">
        <f t="shared" si="71"/>
        <v>1</v>
      </c>
      <c r="U1133" s="606"/>
    </row>
    <row r="1134" spans="1:21" ht="12.75" x14ac:dyDescent="0.2">
      <c r="A1134" s="591" t="s">
        <v>72</v>
      </c>
      <c r="B1134" s="591" t="s">
        <v>754</v>
      </c>
      <c r="C1134" s="592" t="s">
        <v>587</v>
      </c>
      <c r="D1134" s="592" t="s">
        <v>297</v>
      </c>
      <c r="E1134" s="592" t="s">
        <v>148</v>
      </c>
      <c r="F1134" s="592" t="s">
        <v>476</v>
      </c>
      <c r="G1134" s="591" t="s">
        <v>2026</v>
      </c>
      <c r="H1134" s="591" t="s">
        <v>451</v>
      </c>
      <c r="I1134" s="592" t="s">
        <v>194</v>
      </c>
      <c r="J1134" s="592" t="s">
        <v>379</v>
      </c>
      <c r="K1134" s="605">
        <v>1</v>
      </c>
      <c r="L1134" s="592" t="s">
        <v>2056</v>
      </c>
      <c r="M1134" s="595">
        <v>2022</v>
      </c>
      <c r="N1134" s="596">
        <v>12</v>
      </c>
      <c r="O1134" s="597">
        <v>1</v>
      </c>
      <c r="P1134" s="598">
        <f t="shared" si="68"/>
        <v>12</v>
      </c>
      <c r="Q1134" s="596">
        <v>12</v>
      </c>
      <c r="R1134" s="599">
        <f t="shared" si="69"/>
        <v>1</v>
      </c>
      <c r="S1134" s="599">
        <f t="shared" si="70"/>
        <v>1</v>
      </c>
      <c r="T1134" s="600">
        <f t="shared" si="71"/>
        <v>1</v>
      </c>
      <c r="U1134" s="606"/>
    </row>
    <row r="1135" spans="1:21" ht="12.75" x14ac:dyDescent="0.2">
      <c r="A1135" s="591" t="s">
        <v>72</v>
      </c>
      <c r="B1135" s="591" t="s">
        <v>754</v>
      </c>
      <c r="C1135" s="592" t="s">
        <v>587</v>
      </c>
      <c r="D1135" s="592" t="s">
        <v>303</v>
      </c>
      <c r="E1135" s="592" t="s">
        <v>148</v>
      </c>
      <c r="F1135" s="592" t="s">
        <v>476</v>
      </c>
      <c r="G1135" s="591" t="s">
        <v>2005</v>
      </c>
      <c r="H1135" s="591" t="s">
        <v>451</v>
      </c>
      <c r="I1135" s="592" t="s">
        <v>194</v>
      </c>
      <c r="J1135" s="592" t="s">
        <v>379</v>
      </c>
      <c r="K1135" s="605">
        <v>1</v>
      </c>
      <c r="L1135" s="592" t="s">
        <v>2056</v>
      </c>
      <c r="M1135" s="595">
        <v>2022</v>
      </c>
      <c r="N1135" s="596">
        <v>48</v>
      </c>
      <c r="O1135" s="597">
        <v>1</v>
      </c>
      <c r="P1135" s="598">
        <f t="shared" si="68"/>
        <v>48</v>
      </c>
      <c r="Q1135" s="596">
        <v>48</v>
      </c>
      <c r="R1135" s="599">
        <f t="shared" si="69"/>
        <v>1</v>
      </c>
      <c r="S1135" s="599">
        <f t="shared" si="70"/>
        <v>1</v>
      </c>
      <c r="T1135" s="600">
        <f t="shared" si="71"/>
        <v>1</v>
      </c>
      <c r="U1135" s="601"/>
    </row>
    <row r="1136" spans="1:21" ht="12.75" x14ac:dyDescent="0.2">
      <c r="A1136" s="591" t="s">
        <v>72</v>
      </c>
      <c r="B1136" s="591" t="s">
        <v>754</v>
      </c>
      <c r="C1136" s="592" t="s">
        <v>587</v>
      </c>
      <c r="D1136" s="592" t="s">
        <v>297</v>
      </c>
      <c r="E1136" s="592" t="s">
        <v>148</v>
      </c>
      <c r="F1136" s="592" t="s">
        <v>476</v>
      </c>
      <c r="G1136" s="591" t="s">
        <v>2005</v>
      </c>
      <c r="H1136" s="591" t="s">
        <v>451</v>
      </c>
      <c r="I1136" s="592" t="s">
        <v>194</v>
      </c>
      <c r="J1136" s="592" t="s">
        <v>379</v>
      </c>
      <c r="K1136" s="605">
        <v>1</v>
      </c>
      <c r="L1136" s="592" t="s">
        <v>2056</v>
      </c>
      <c r="M1136" s="595">
        <v>2022</v>
      </c>
      <c r="N1136" s="596">
        <v>68</v>
      </c>
      <c r="O1136" s="597">
        <v>1</v>
      </c>
      <c r="P1136" s="598">
        <f t="shared" si="68"/>
        <v>68</v>
      </c>
      <c r="Q1136" s="596">
        <v>68</v>
      </c>
      <c r="R1136" s="599">
        <f t="shared" si="69"/>
        <v>1</v>
      </c>
      <c r="S1136" s="599">
        <f t="shared" si="70"/>
        <v>1</v>
      </c>
      <c r="T1136" s="600">
        <f t="shared" si="71"/>
        <v>1</v>
      </c>
      <c r="U1136" s="606"/>
    </row>
    <row r="1137" spans="1:21" ht="12.75" x14ac:dyDescent="0.2">
      <c r="A1137" s="591" t="s">
        <v>72</v>
      </c>
      <c r="B1137" s="591" t="s">
        <v>754</v>
      </c>
      <c r="C1137" s="592" t="s">
        <v>587</v>
      </c>
      <c r="D1137" s="592" t="s">
        <v>303</v>
      </c>
      <c r="E1137" s="592" t="s">
        <v>148</v>
      </c>
      <c r="F1137" s="592" t="s">
        <v>476</v>
      </c>
      <c r="G1137" s="591" t="s">
        <v>2006</v>
      </c>
      <c r="H1137" s="591" t="s">
        <v>451</v>
      </c>
      <c r="I1137" s="592" t="s">
        <v>194</v>
      </c>
      <c r="J1137" s="592" t="s">
        <v>379</v>
      </c>
      <c r="K1137" s="605">
        <v>1</v>
      </c>
      <c r="L1137" s="592" t="s">
        <v>2056</v>
      </c>
      <c r="M1137" s="595">
        <v>2022</v>
      </c>
      <c r="N1137" s="596">
        <v>34</v>
      </c>
      <c r="O1137" s="597">
        <v>1</v>
      </c>
      <c r="P1137" s="598">
        <f t="shared" si="68"/>
        <v>34</v>
      </c>
      <c r="Q1137" s="596">
        <v>34</v>
      </c>
      <c r="R1137" s="599">
        <f t="shared" si="69"/>
        <v>1</v>
      </c>
      <c r="S1137" s="599">
        <f t="shared" si="70"/>
        <v>1</v>
      </c>
      <c r="T1137" s="600">
        <f t="shared" si="71"/>
        <v>1</v>
      </c>
      <c r="U1137" s="601"/>
    </row>
    <row r="1138" spans="1:21" ht="12.75" x14ac:dyDescent="0.2">
      <c r="A1138" s="591" t="s">
        <v>72</v>
      </c>
      <c r="B1138" s="591" t="s">
        <v>754</v>
      </c>
      <c r="C1138" s="592" t="s">
        <v>587</v>
      </c>
      <c r="D1138" s="592" t="s">
        <v>297</v>
      </c>
      <c r="E1138" s="592" t="s">
        <v>148</v>
      </c>
      <c r="F1138" s="592" t="s">
        <v>476</v>
      </c>
      <c r="G1138" s="591" t="s">
        <v>2006</v>
      </c>
      <c r="H1138" s="591" t="s">
        <v>451</v>
      </c>
      <c r="I1138" s="592" t="s">
        <v>194</v>
      </c>
      <c r="J1138" s="592" t="s">
        <v>379</v>
      </c>
      <c r="K1138" s="605">
        <v>1</v>
      </c>
      <c r="L1138" s="592" t="s">
        <v>2056</v>
      </c>
      <c r="M1138" s="595">
        <v>2022</v>
      </c>
      <c r="N1138" s="596">
        <v>73</v>
      </c>
      <c r="O1138" s="597">
        <v>1</v>
      </c>
      <c r="P1138" s="598">
        <f t="shared" si="68"/>
        <v>73</v>
      </c>
      <c r="Q1138" s="596">
        <v>73</v>
      </c>
      <c r="R1138" s="599">
        <f t="shared" si="69"/>
        <v>1</v>
      </c>
      <c r="S1138" s="599">
        <f t="shared" si="70"/>
        <v>1</v>
      </c>
      <c r="T1138" s="600">
        <f t="shared" si="71"/>
        <v>1</v>
      </c>
      <c r="U1138" s="601"/>
    </row>
    <row r="1139" spans="1:21" ht="12.75" x14ac:dyDescent="0.2">
      <c r="A1139" s="591" t="s">
        <v>72</v>
      </c>
      <c r="B1139" s="591" t="s">
        <v>754</v>
      </c>
      <c r="C1139" s="592" t="s">
        <v>587</v>
      </c>
      <c r="D1139" s="592" t="s">
        <v>305</v>
      </c>
      <c r="E1139" s="592" t="s">
        <v>148</v>
      </c>
      <c r="F1139" s="592" t="s">
        <v>476</v>
      </c>
      <c r="G1139" s="591" t="s">
        <v>2009</v>
      </c>
      <c r="H1139" s="591" t="s">
        <v>451</v>
      </c>
      <c r="I1139" s="592" t="s">
        <v>194</v>
      </c>
      <c r="J1139" s="592" t="s">
        <v>379</v>
      </c>
      <c r="K1139" s="605">
        <v>1</v>
      </c>
      <c r="L1139" s="592" t="s">
        <v>2056</v>
      </c>
      <c r="M1139" s="595">
        <v>2022</v>
      </c>
      <c r="N1139" s="596">
        <v>14</v>
      </c>
      <c r="O1139" s="597">
        <v>1</v>
      </c>
      <c r="P1139" s="598">
        <f t="shared" si="68"/>
        <v>14</v>
      </c>
      <c r="Q1139" s="596">
        <v>14</v>
      </c>
      <c r="R1139" s="599">
        <f t="shared" si="69"/>
        <v>1</v>
      </c>
      <c r="S1139" s="599">
        <f t="shared" si="70"/>
        <v>1</v>
      </c>
      <c r="T1139" s="600">
        <f t="shared" si="71"/>
        <v>1</v>
      </c>
      <c r="U1139" s="601"/>
    </row>
    <row r="1140" spans="1:21" ht="12.75" x14ac:dyDescent="0.2">
      <c r="A1140" s="591" t="s">
        <v>72</v>
      </c>
      <c r="B1140" s="591" t="s">
        <v>754</v>
      </c>
      <c r="C1140" s="592" t="s">
        <v>587</v>
      </c>
      <c r="D1140" s="592" t="s">
        <v>297</v>
      </c>
      <c r="E1140" s="592" t="s">
        <v>148</v>
      </c>
      <c r="F1140" s="592" t="s">
        <v>476</v>
      </c>
      <c r="G1140" s="591" t="s">
        <v>2027</v>
      </c>
      <c r="H1140" s="591" t="s">
        <v>451</v>
      </c>
      <c r="I1140" s="592" t="s">
        <v>194</v>
      </c>
      <c r="J1140" s="592" t="s">
        <v>379</v>
      </c>
      <c r="K1140" s="605">
        <v>1</v>
      </c>
      <c r="L1140" s="592" t="s">
        <v>2056</v>
      </c>
      <c r="M1140" s="595">
        <v>2022</v>
      </c>
      <c r="N1140" s="596">
        <v>38</v>
      </c>
      <c r="O1140" s="597">
        <v>1</v>
      </c>
      <c r="P1140" s="598">
        <f t="shared" si="68"/>
        <v>38</v>
      </c>
      <c r="Q1140" s="596">
        <v>38</v>
      </c>
      <c r="R1140" s="599">
        <f t="shared" si="69"/>
        <v>1</v>
      </c>
      <c r="S1140" s="599">
        <f t="shared" si="70"/>
        <v>1</v>
      </c>
      <c r="T1140" s="600">
        <f t="shared" si="71"/>
        <v>1</v>
      </c>
      <c r="U1140" s="601"/>
    </row>
    <row r="1141" spans="1:21" ht="12.75" x14ac:dyDescent="0.2">
      <c r="A1141" s="591" t="s">
        <v>72</v>
      </c>
      <c r="B1141" s="591" t="s">
        <v>754</v>
      </c>
      <c r="C1141" s="592" t="s">
        <v>587</v>
      </c>
      <c r="D1141" s="592" t="s">
        <v>297</v>
      </c>
      <c r="E1141" s="592" t="s">
        <v>148</v>
      </c>
      <c r="F1141" s="592" t="s">
        <v>476</v>
      </c>
      <c r="G1141" s="591" t="s">
        <v>2028</v>
      </c>
      <c r="H1141" s="591" t="s">
        <v>451</v>
      </c>
      <c r="I1141" s="592" t="s">
        <v>194</v>
      </c>
      <c r="J1141" s="592" t="s">
        <v>379</v>
      </c>
      <c r="K1141" s="605">
        <v>1</v>
      </c>
      <c r="L1141" s="592" t="s">
        <v>2056</v>
      </c>
      <c r="M1141" s="595">
        <v>2022</v>
      </c>
      <c r="N1141" s="596">
        <v>54</v>
      </c>
      <c r="O1141" s="597">
        <v>1</v>
      </c>
      <c r="P1141" s="598">
        <f t="shared" si="68"/>
        <v>54</v>
      </c>
      <c r="Q1141" s="596">
        <v>54</v>
      </c>
      <c r="R1141" s="599">
        <f t="shared" si="69"/>
        <v>1</v>
      </c>
      <c r="S1141" s="599">
        <f t="shared" si="70"/>
        <v>1</v>
      </c>
      <c r="T1141" s="600">
        <f t="shared" si="71"/>
        <v>1</v>
      </c>
      <c r="U1141" s="606"/>
    </row>
    <row r="1142" spans="1:21" ht="12.75" x14ac:dyDescent="0.2">
      <c r="A1142" s="591" t="s">
        <v>72</v>
      </c>
      <c r="B1142" s="591" t="s">
        <v>754</v>
      </c>
      <c r="C1142" s="592" t="s">
        <v>587</v>
      </c>
      <c r="D1142" s="592" t="s">
        <v>303</v>
      </c>
      <c r="E1142" s="592" t="s">
        <v>148</v>
      </c>
      <c r="F1142" s="592" t="s">
        <v>476</v>
      </c>
      <c r="G1142" s="591" t="s">
        <v>2007</v>
      </c>
      <c r="H1142" s="591" t="s">
        <v>451</v>
      </c>
      <c r="I1142" s="592" t="s">
        <v>194</v>
      </c>
      <c r="J1142" s="592" t="s">
        <v>379</v>
      </c>
      <c r="K1142" s="605">
        <v>1</v>
      </c>
      <c r="L1142" s="592" t="s">
        <v>2056</v>
      </c>
      <c r="M1142" s="595">
        <v>2022</v>
      </c>
      <c r="N1142" s="596">
        <v>23</v>
      </c>
      <c r="O1142" s="597">
        <v>1</v>
      </c>
      <c r="P1142" s="598">
        <f t="shared" si="68"/>
        <v>23</v>
      </c>
      <c r="Q1142" s="596">
        <v>23</v>
      </c>
      <c r="R1142" s="599">
        <f t="shared" si="69"/>
        <v>1</v>
      </c>
      <c r="S1142" s="599">
        <f t="shared" si="70"/>
        <v>1</v>
      </c>
      <c r="T1142" s="600">
        <f t="shared" si="71"/>
        <v>1</v>
      </c>
      <c r="U1142" s="601"/>
    </row>
    <row r="1143" spans="1:21" ht="12.75" x14ac:dyDescent="0.2">
      <c r="A1143" s="591" t="s">
        <v>72</v>
      </c>
      <c r="B1143" s="591" t="s">
        <v>754</v>
      </c>
      <c r="C1143" s="592" t="s">
        <v>587</v>
      </c>
      <c r="D1143" s="592" t="s">
        <v>297</v>
      </c>
      <c r="E1143" s="592" t="s">
        <v>148</v>
      </c>
      <c r="F1143" s="592" t="s">
        <v>476</v>
      </c>
      <c r="G1143" s="591" t="s">
        <v>2007</v>
      </c>
      <c r="H1143" s="591" t="s">
        <v>451</v>
      </c>
      <c r="I1143" s="592" t="s">
        <v>194</v>
      </c>
      <c r="J1143" s="592" t="s">
        <v>379</v>
      </c>
      <c r="K1143" s="605">
        <v>1</v>
      </c>
      <c r="L1143" s="592" t="s">
        <v>2267</v>
      </c>
      <c r="M1143" s="595">
        <v>2022</v>
      </c>
      <c r="N1143" s="596">
        <v>33</v>
      </c>
      <c r="O1143" s="597">
        <v>1</v>
      </c>
      <c r="P1143" s="598">
        <f t="shared" si="68"/>
        <v>33</v>
      </c>
      <c r="Q1143" s="596">
        <v>33</v>
      </c>
      <c r="R1143" s="599">
        <f t="shared" si="69"/>
        <v>1</v>
      </c>
      <c r="S1143" s="599">
        <f t="shared" si="70"/>
        <v>1</v>
      </c>
      <c r="T1143" s="600">
        <f t="shared" si="71"/>
        <v>1</v>
      </c>
      <c r="U1143" s="601"/>
    </row>
    <row r="1144" spans="1:21" ht="12.75" x14ac:dyDescent="0.2">
      <c r="A1144" s="591" t="s">
        <v>72</v>
      </c>
      <c r="B1144" s="591" t="s">
        <v>754</v>
      </c>
      <c r="C1144" s="592" t="s">
        <v>587</v>
      </c>
      <c r="D1144" s="592" t="s">
        <v>297</v>
      </c>
      <c r="E1144" s="592" t="s">
        <v>148</v>
      </c>
      <c r="F1144" s="592" t="s">
        <v>476</v>
      </c>
      <c r="G1144" s="591" t="s">
        <v>2029</v>
      </c>
      <c r="H1144" s="591" t="s">
        <v>451</v>
      </c>
      <c r="I1144" s="592" t="s">
        <v>194</v>
      </c>
      <c r="J1144" s="592" t="s">
        <v>379</v>
      </c>
      <c r="K1144" s="605">
        <v>1</v>
      </c>
      <c r="L1144" s="592" t="s">
        <v>2056</v>
      </c>
      <c r="M1144" s="595">
        <v>2022</v>
      </c>
      <c r="N1144" s="596">
        <v>57</v>
      </c>
      <c r="O1144" s="597">
        <v>1</v>
      </c>
      <c r="P1144" s="598">
        <f t="shared" si="68"/>
        <v>57</v>
      </c>
      <c r="Q1144" s="596">
        <v>57</v>
      </c>
      <c r="R1144" s="599">
        <f t="shared" si="69"/>
        <v>1</v>
      </c>
      <c r="S1144" s="599">
        <f t="shared" si="70"/>
        <v>1</v>
      </c>
      <c r="T1144" s="600">
        <f t="shared" si="71"/>
        <v>1</v>
      </c>
      <c r="U1144" s="601"/>
    </row>
    <row r="1145" spans="1:21" ht="12.75" x14ac:dyDescent="0.2">
      <c r="A1145" s="591" t="s">
        <v>72</v>
      </c>
      <c r="B1145" s="591" t="s">
        <v>754</v>
      </c>
      <c r="C1145" s="592" t="s">
        <v>587</v>
      </c>
      <c r="D1145" s="592" t="s">
        <v>297</v>
      </c>
      <c r="E1145" s="592" t="s">
        <v>148</v>
      </c>
      <c r="F1145" s="592" t="s">
        <v>476</v>
      </c>
      <c r="G1145" s="591" t="s">
        <v>2030</v>
      </c>
      <c r="H1145" s="591" t="s">
        <v>451</v>
      </c>
      <c r="I1145" s="592" t="s">
        <v>194</v>
      </c>
      <c r="J1145" s="592" t="s">
        <v>379</v>
      </c>
      <c r="K1145" s="605">
        <v>1</v>
      </c>
      <c r="L1145" s="592" t="s">
        <v>2056</v>
      </c>
      <c r="M1145" s="595">
        <v>2022</v>
      </c>
      <c r="N1145" s="596">
        <v>80</v>
      </c>
      <c r="O1145" s="597">
        <v>1</v>
      </c>
      <c r="P1145" s="598">
        <f t="shared" si="68"/>
        <v>80</v>
      </c>
      <c r="Q1145" s="596">
        <v>80</v>
      </c>
      <c r="R1145" s="599">
        <f t="shared" si="69"/>
        <v>1</v>
      </c>
      <c r="S1145" s="599">
        <f t="shared" si="70"/>
        <v>1</v>
      </c>
      <c r="T1145" s="600">
        <f t="shared" si="71"/>
        <v>1</v>
      </c>
      <c r="U1145" s="601"/>
    </row>
    <row r="1146" spans="1:21" ht="12.75" x14ac:dyDescent="0.2">
      <c r="A1146" s="591" t="s">
        <v>72</v>
      </c>
      <c r="B1146" s="591" t="s">
        <v>754</v>
      </c>
      <c r="C1146" s="592" t="s">
        <v>587</v>
      </c>
      <c r="D1146" s="592" t="s">
        <v>303</v>
      </c>
      <c r="E1146" s="592" t="s">
        <v>148</v>
      </c>
      <c r="F1146" s="592" t="s">
        <v>476</v>
      </c>
      <c r="G1146" s="591" t="s">
        <v>2008</v>
      </c>
      <c r="H1146" s="591" t="s">
        <v>451</v>
      </c>
      <c r="I1146" s="592" t="s">
        <v>194</v>
      </c>
      <c r="J1146" s="592" t="s">
        <v>379</v>
      </c>
      <c r="K1146" s="605">
        <v>1</v>
      </c>
      <c r="L1146" s="592" t="s">
        <v>2056</v>
      </c>
      <c r="M1146" s="595">
        <v>2022</v>
      </c>
      <c r="N1146" s="596">
        <v>16</v>
      </c>
      <c r="O1146" s="597">
        <v>1</v>
      </c>
      <c r="P1146" s="598">
        <f t="shared" si="68"/>
        <v>16</v>
      </c>
      <c r="Q1146" s="596">
        <v>16</v>
      </c>
      <c r="R1146" s="599">
        <f t="shared" si="69"/>
        <v>1</v>
      </c>
      <c r="S1146" s="599">
        <f t="shared" si="70"/>
        <v>1</v>
      </c>
      <c r="T1146" s="600">
        <f t="shared" si="71"/>
        <v>1</v>
      </c>
      <c r="U1146" s="606"/>
    </row>
    <row r="1147" spans="1:21" ht="12.75" x14ac:dyDescent="0.2">
      <c r="A1147" s="591" t="s">
        <v>72</v>
      </c>
      <c r="B1147" s="591" t="s">
        <v>754</v>
      </c>
      <c r="C1147" s="592" t="s">
        <v>587</v>
      </c>
      <c r="D1147" s="592" t="s">
        <v>297</v>
      </c>
      <c r="E1147" s="592" t="s">
        <v>148</v>
      </c>
      <c r="F1147" s="592" t="s">
        <v>476</v>
      </c>
      <c r="G1147" s="591" t="s">
        <v>2031</v>
      </c>
      <c r="H1147" s="591" t="s">
        <v>451</v>
      </c>
      <c r="I1147" s="592" t="s">
        <v>194</v>
      </c>
      <c r="J1147" s="592" t="s">
        <v>379</v>
      </c>
      <c r="K1147" s="605">
        <v>1</v>
      </c>
      <c r="L1147" s="592" t="s">
        <v>2056</v>
      </c>
      <c r="M1147" s="595">
        <v>2022</v>
      </c>
      <c r="N1147" s="596">
        <v>63</v>
      </c>
      <c r="O1147" s="597">
        <v>1</v>
      </c>
      <c r="P1147" s="598">
        <f t="shared" si="68"/>
        <v>63</v>
      </c>
      <c r="Q1147" s="596">
        <v>63</v>
      </c>
      <c r="R1147" s="599">
        <f t="shared" si="69"/>
        <v>1</v>
      </c>
      <c r="S1147" s="599">
        <f t="shared" si="70"/>
        <v>1</v>
      </c>
      <c r="T1147" s="600">
        <f t="shared" si="71"/>
        <v>1</v>
      </c>
      <c r="U1147" s="601"/>
    </row>
    <row r="1148" spans="1:21" ht="12.75" x14ac:dyDescent="0.2">
      <c r="A1148" s="591" t="s">
        <v>72</v>
      </c>
      <c r="B1148" s="591" t="s">
        <v>754</v>
      </c>
      <c r="C1148" s="592" t="s">
        <v>588</v>
      </c>
      <c r="D1148" s="592" t="s">
        <v>297</v>
      </c>
      <c r="E1148" s="592" t="s">
        <v>148</v>
      </c>
      <c r="F1148" s="592" t="s">
        <v>476</v>
      </c>
      <c r="G1148" s="591" t="s">
        <v>2036</v>
      </c>
      <c r="H1148" s="591" t="s">
        <v>451</v>
      </c>
      <c r="I1148" s="592" t="s">
        <v>194</v>
      </c>
      <c r="J1148" s="592" t="s">
        <v>379</v>
      </c>
      <c r="K1148" s="605">
        <v>1</v>
      </c>
      <c r="L1148" s="592" t="s">
        <v>2056</v>
      </c>
      <c r="M1148" s="595">
        <v>2022</v>
      </c>
      <c r="N1148" s="596">
        <v>139</v>
      </c>
      <c r="O1148" s="597">
        <v>1</v>
      </c>
      <c r="P1148" s="598">
        <f t="shared" si="68"/>
        <v>139</v>
      </c>
      <c r="Q1148" s="596">
        <v>139</v>
      </c>
      <c r="R1148" s="599">
        <f t="shared" si="69"/>
        <v>1</v>
      </c>
      <c r="S1148" s="599">
        <f t="shared" si="70"/>
        <v>1</v>
      </c>
      <c r="T1148" s="600">
        <f t="shared" si="71"/>
        <v>1</v>
      </c>
      <c r="U1148" s="601"/>
    </row>
    <row r="1149" spans="1:21" ht="12.75" x14ac:dyDescent="0.2">
      <c r="A1149" s="591" t="s">
        <v>72</v>
      </c>
      <c r="B1149" s="591" t="s">
        <v>754</v>
      </c>
      <c r="C1149" s="592" t="s">
        <v>588</v>
      </c>
      <c r="D1149" s="592" t="s">
        <v>297</v>
      </c>
      <c r="E1149" s="592" t="s">
        <v>148</v>
      </c>
      <c r="F1149" s="592" t="s">
        <v>476</v>
      </c>
      <c r="G1149" s="591" t="s">
        <v>2011</v>
      </c>
      <c r="H1149" s="591" t="s">
        <v>451</v>
      </c>
      <c r="I1149" s="592" t="s">
        <v>194</v>
      </c>
      <c r="J1149" s="592" t="s">
        <v>379</v>
      </c>
      <c r="K1149" s="605">
        <v>1</v>
      </c>
      <c r="L1149" s="592" t="s">
        <v>2056</v>
      </c>
      <c r="M1149" s="595">
        <v>2022</v>
      </c>
      <c r="N1149" s="596">
        <v>284</v>
      </c>
      <c r="O1149" s="597">
        <v>1</v>
      </c>
      <c r="P1149" s="598">
        <f t="shared" si="68"/>
        <v>284</v>
      </c>
      <c r="Q1149" s="596">
        <v>284</v>
      </c>
      <c r="R1149" s="599">
        <f t="shared" si="69"/>
        <v>1</v>
      </c>
      <c r="S1149" s="599">
        <f t="shared" si="70"/>
        <v>1</v>
      </c>
      <c r="T1149" s="600">
        <f t="shared" si="71"/>
        <v>1</v>
      </c>
      <c r="U1149" s="601"/>
    </row>
    <row r="1150" spans="1:21" ht="12.75" x14ac:dyDescent="0.2">
      <c r="A1150" s="591" t="s">
        <v>72</v>
      </c>
      <c r="B1150" s="591" t="s">
        <v>754</v>
      </c>
      <c r="C1150" s="592" t="s">
        <v>588</v>
      </c>
      <c r="D1150" s="592" t="s">
        <v>297</v>
      </c>
      <c r="E1150" s="592" t="s">
        <v>148</v>
      </c>
      <c r="F1150" s="592" t="s">
        <v>476</v>
      </c>
      <c r="G1150" s="591" t="s">
        <v>2012</v>
      </c>
      <c r="H1150" s="591" t="s">
        <v>451</v>
      </c>
      <c r="I1150" s="592" t="s">
        <v>194</v>
      </c>
      <c r="J1150" s="592" t="s">
        <v>379</v>
      </c>
      <c r="K1150" s="605">
        <v>1</v>
      </c>
      <c r="L1150" s="592" t="s">
        <v>2056</v>
      </c>
      <c r="M1150" s="595">
        <v>2022</v>
      </c>
      <c r="N1150" s="596">
        <v>124</v>
      </c>
      <c r="O1150" s="597">
        <v>1</v>
      </c>
      <c r="P1150" s="598">
        <f t="shared" si="68"/>
        <v>124</v>
      </c>
      <c r="Q1150" s="596">
        <v>124</v>
      </c>
      <c r="R1150" s="599">
        <f t="shared" si="69"/>
        <v>1</v>
      </c>
      <c r="S1150" s="599">
        <f t="shared" si="70"/>
        <v>1</v>
      </c>
      <c r="T1150" s="600">
        <f t="shared" si="71"/>
        <v>1</v>
      </c>
      <c r="U1150" s="601"/>
    </row>
    <row r="1151" spans="1:21" ht="12.75" x14ac:dyDescent="0.2">
      <c r="A1151" s="591" t="s">
        <v>72</v>
      </c>
      <c r="B1151" s="591" t="s">
        <v>754</v>
      </c>
      <c r="C1151" s="592" t="s">
        <v>588</v>
      </c>
      <c r="D1151" s="592" t="s">
        <v>297</v>
      </c>
      <c r="E1151" s="592" t="s">
        <v>148</v>
      </c>
      <c r="F1151" s="592" t="s">
        <v>476</v>
      </c>
      <c r="G1151" s="591" t="s">
        <v>2037</v>
      </c>
      <c r="H1151" s="591" t="s">
        <v>451</v>
      </c>
      <c r="I1151" s="592" t="s">
        <v>194</v>
      </c>
      <c r="J1151" s="592" t="s">
        <v>379</v>
      </c>
      <c r="K1151" s="605">
        <v>1</v>
      </c>
      <c r="L1151" s="592" t="s">
        <v>2056</v>
      </c>
      <c r="M1151" s="595">
        <v>2022</v>
      </c>
      <c r="N1151" s="596">
        <v>24</v>
      </c>
      <c r="O1151" s="597">
        <v>1</v>
      </c>
      <c r="P1151" s="598">
        <f t="shared" si="68"/>
        <v>24</v>
      </c>
      <c r="Q1151" s="596">
        <v>24</v>
      </c>
      <c r="R1151" s="599">
        <f t="shared" si="69"/>
        <v>1</v>
      </c>
      <c r="S1151" s="599">
        <f t="shared" si="70"/>
        <v>1</v>
      </c>
      <c r="T1151" s="600">
        <f t="shared" si="71"/>
        <v>1</v>
      </c>
      <c r="U1151" s="601"/>
    </row>
    <row r="1152" spans="1:21" ht="12.75" x14ac:dyDescent="0.2">
      <c r="A1152" s="591" t="s">
        <v>72</v>
      </c>
      <c r="B1152" s="591" t="s">
        <v>754</v>
      </c>
      <c r="C1152" s="592" t="s">
        <v>588</v>
      </c>
      <c r="D1152" s="592" t="s">
        <v>297</v>
      </c>
      <c r="E1152" s="592" t="s">
        <v>148</v>
      </c>
      <c r="F1152" s="592" t="s">
        <v>476</v>
      </c>
      <c r="G1152" s="591" t="s">
        <v>2038</v>
      </c>
      <c r="H1152" s="591" t="s">
        <v>451</v>
      </c>
      <c r="I1152" s="592" t="s">
        <v>194</v>
      </c>
      <c r="J1152" s="592" t="s">
        <v>379</v>
      </c>
      <c r="K1152" s="605">
        <v>1</v>
      </c>
      <c r="L1152" s="592" t="s">
        <v>2056</v>
      </c>
      <c r="M1152" s="595">
        <v>2022</v>
      </c>
      <c r="N1152" s="596">
        <v>67</v>
      </c>
      <c r="O1152" s="597">
        <v>1</v>
      </c>
      <c r="P1152" s="598">
        <f t="shared" si="68"/>
        <v>67</v>
      </c>
      <c r="Q1152" s="596">
        <v>67</v>
      </c>
      <c r="R1152" s="599">
        <f t="shared" si="69"/>
        <v>1</v>
      </c>
      <c r="S1152" s="599">
        <f t="shared" si="70"/>
        <v>1</v>
      </c>
      <c r="T1152" s="600">
        <f t="shared" si="71"/>
        <v>1</v>
      </c>
      <c r="U1152" s="601"/>
    </row>
    <row r="1153" spans="1:21" ht="12.75" x14ac:dyDescent="0.2">
      <c r="A1153" s="591" t="s">
        <v>72</v>
      </c>
      <c r="B1153" s="591" t="s">
        <v>754</v>
      </c>
      <c r="C1153" s="592" t="s">
        <v>588</v>
      </c>
      <c r="D1153" s="592" t="s">
        <v>297</v>
      </c>
      <c r="E1153" s="592" t="s">
        <v>148</v>
      </c>
      <c r="F1153" s="592" t="s">
        <v>476</v>
      </c>
      <c r="G1153" s="591" t="s">
        <v>2018</v>
      </c>
      <c r="H1153" s="591" t="s">
        <v>451</v>
      </c>
      <c r="I1153" s="592" t="s">
        <v>194</v>
      </c>
      <c r="J1153" s="592" t="s">
        <v>379</v>
      </c>
      <c r="K1153" s="605">
        <v>1</v>
      </c>
      <c r="L1153" s="592" t="s">
        <v>2056</v>
      </c>
      <c r="M1153" s="595">
        <v>2022</v>
      </c>
      <c r="N1153" s="596">
        <v>60</v>
      </c>
      <c r="O1153" s="597">
        <v>1</v>
      </c>
      <c r="P1153" s="598">
        <f t="shared" si="68"/>
        <v>60</v>
      </c>
      <c r="Q1153" s="596">
        <v>60</v>
      </c>
      <c r="R1153" s="599">
        <f t="shared" si="69"/>
        <v>1</v>
      </c>
      <c r="S1153" s="599">
        <f t="shared" si="70"/>
        <v>1</v>
      </c>
      <c r="T1153" s="600">
        <f t="shared" si="71"/>
        <v>1</v>
      </c>
      <c r="U1153" s="601"/>
    </row>
    <row r="1154" spans="1:21" ht="12.75" x14ac:dyDescent="0.2">
      <c r="A1154" s="591" t="s">
        <v>72</v>
      </c>
      <c r="B1154" s="591" t="s">
        <v>754</v>
      </c>
      <c r="C1154" s="592" t="s">
        <v>588</v>
      </c>
      <c r="D1154" s="592" t="s">
        <v>297</v>
      </c>
      <c r="E1154" s="592" t="s">
        <v>148</v>
      </c>
      <c r="F1154" s="592" t="s">
        <v>476</v>
      </c>
      <c r="G1154" s="591" t="s">
        <v>2039</v>
      </c>
      <c r="H1154" s="591" t="s">
        <v>451</v>
      </c>
      <c r="I1154" s="592" t="s">
        <v>194</v>
      </c>
      <c r="J1154" s="592" t="s">
        <v>379</v>
      </c>
      <c r="K1154" s="605">
        <v>1</v>
      </c>
      <c r="L1154" s="592" t="s">
        <v>2056</v>
      </c>
      <c r="M1154" s="595">
        <v>2022</v>
      </c>
      <c r="N1154" s="596">
        <v>93</v>
      </c>
      <c r="O1154" s="597">
        <v>1</v>
      </c>
      <c r="P1154" s="598">
        <f t="shared" si="68"/>
        <v>93</v>
      </c>
      <c r="Q1154" s="596">
        <v>93</v>
      </c>
      <c r="R1154" s="599">
        <f t="shared" si="69"/>
        <v>1</v>
      </c>
      <c r="S1154" s="599">
        <f t="shared" si="70"/>
        <v>1</v>
      </c>
      <c r="T1154" s="600">
        <f t="shared" si="71"/>
        <v>1</v>
      </c>
      <c r="U1154" s="601"/>
    </row>
    <row r="1155" spans="1:21" ht="12.75" x14ac:dyDescent="0.2">
      <c r="A1155" s="591" t="s">
        <v>72</v>
      </c>
      <c r="B1155" s="591" t="s">
        <v>754</v>
      </c>
      <c r="C1155" s="592" t="s">
        <v>588</v>
      </c>
      <c r="D1155" s="592" t="s">
        <v>297</v>
      </c>
      <c r="E1155" s="592" t="s">
        <v>148</v>
      </c>
      <c r="F1155" s="592" t="s">
        <v>476</v>
      </c>
      <c r="G1155" s="591" t="s">
        <v>2021</v>
      </c>
      <c r="H1155" s="591" t="s">
        <v>451</v>
      </c>
      <c r="I1155" s="592" t="s">
        <v>194</v>
      </c>
      <c r="J1155" s="592" t="s">
        <v>379</v>
      </c>
      <c r="K1155" s="605">
        <v>1</v>
      </c>
      <c r="L1155" s="592" t="s">
        <v>2056</v>
      </c>
      <c r="M1155" s="595">
        <v>2022</v>
      </c>
      <c r="N1155" s="596">
        <v>61</v>
      </c>
      <c r="O1155" s="597">
        <v>1</v>
      </c>
      <c r="P1155" s="598">
        <f t="shared" ref="P1155:P1218" si="72">ROUNDUP(N1155*O1155,0)</f>
        <v>61</v>
      </c>
      <c r="Q1155" s="596">
        <v>61</v>
      </c>
      <c r="R1155" s="599">
        <f t="shared" ref="R1155:R1218" si="73">Q1155/P1155</f>
        <v>1</v>
      </c>
      <c r="S1155" s="599">
        <f t="shared" ref="S1155:S1218" si="74">Q1155/N1155</f>
        <v>1</v>
      </c>
      <c r="T1155" s="600">
        <f t="shared" ref="T1155:T1218" si="75">O1155/K1155</f>
        <v>1</v>
      </c>
      <c r="U1155" s="601"/>
    </row>
    <row r="1156" spans="1:21" ht="12.75" x14ac:dyDescent="0.2">
      <c r="A1156" s="591" t="s">
        <v>72</v>
      </c>
      <c r="B1156" s="591" t="s">
        <v>754</v>
      </c>
      <c r="C1156" s="592" t="s">
        <v>588</v>
      </c>
      <c r="D1156" s="592" t="s">
        <v>297</v>
      </c>
      <c r="E1156" s="592" t="s">
        <v>148</v>
      </c>
      <c r="F1156" s="592" t="s">
        <v>476</v>
      </c>
      <c r="G1156" s="591" t="s">
        <v>2040</v>
      </c>
      <c r="H1156" s="591" t="s">
        <v>451</v>
      </c>
      <c r="I1156" s="592" t="s">
        <v>194</v>
      </c>
      <c r="J1156" s="592" t="s">
        <v>379</v>
      </c>
      <c r="K1156" s="605">
        <v>1</v>
      </c>
      <c r="L1156" s="592" t="s">
        <v>2056</v>
      </c>
      <c r="M1156" s="595">
        <v>2022</v>
      </c>
      <c r="N1156" s="596">
        <v>72</v>
      </c>
      <c r="O1156" s="597">
        <v>1</v>
      </c>
      <c r="P1156" s="598">
        <f t="shared" si="72"/>
        <v>72</v>
      </c>
      <c r="Q1156" s="596">
        <v>72</v>
      </c>
      <c r="R1156" s="599">
        <f t="shared" si="73"/>
        <v>1</v>
      </c>
      <c r="S1156" s="599">
        <f t="shared" si="74"/>
        <v>1</v>
      </c>
      <c r="T1156" s="600">
        <f t="shared" si="75"/>
        <v>1</v>
      </c>
      <c r="U1156" s="601"/>
    </row>
    <row r="1157" spans="1:21" ht="12.75" x14ac:dyDescent="0.2">
      <c r="A1157" s="591" t="s">
        <v>72</v>
      </c>
      <c r="B1157" s="591" t="s">
        <v>754</v>
      </c>
      <c r="C1157" s="592" t="s">
        <v>588</v>
      </c>
      <c r="D1157" s="592" t="s">
        <v>297</v>
      </c>
      <c r="E1157" s="592" t="s">
        <v>148</v>
      </c>
      <c r="F1157" s="592" t="s">
        <v>476</v>
      </c>
      <c r="G1157" s="591" t="s">
        <v>2023</v>
      </c>
      <c r="H1157" s="591" t="s">
        <v>451</v>
      </c>
      <c r="I1157" s="592" t="s">
        <v>194</v>
      </c>
      <c r="J1157" s="592" t="s">
        <v>379</v>
      </c>
      <c r="K1157" s="605">
        <v>1</v>
      </c>
      <c r="L1157" s="592" t="s">
        <v>2056</v>
      </c>
      <c r="M1157" s="595">
        <v>2022</v>
      </c>
      <c r="N1157" s="596">
        <v>23</v>
      </c>
      <c r="O1157" s="597">
        <v>1</v>
      </c>
      <c r="P1157" s="598">
        <f t="shared" si="72"/>
        <v>23</v>
      </c>
      <c r="Q1157" s="596">
        <v>23</v>
      </c>
      <c r="R1157" s="599">
        <f t="shared" si="73"/>
        <v>1</v>
      </c>
      <c r="S1157" s="599">
        <f t="shared" si="74"/>
        <v>1</v>
      </c>
      <c r="T1157" s="600">
        <f t="shared" si="75"/>
        <v>1</v>
      </c>
      <c r="U1157" s="601"/>
    </row>
    <row r="1158" spans="1:21" ht="12.75" x14ac:dyDescent="0.2">
      <c r="A1158" s="591" t="s">
        <v>72</v>
      </c>
      <c r="B1158" s="591" t="s">
        <v>754</v>
      </c>
      <c r="C1158" s="592" t="s">
        <v>588</v>
      </c>
      <c r="D1158" s="592" t="s">
        <v>297</v>
      </c>
      <c r="E1158" s="592" t="s">
        <v>148</v>
      </c>
      <c r="F1158" s="592" t="s">
        <v>476</v>
      </c>
      <c r="G1158" s="591" t="s">
        <v>2041</v>
      </c>
      <c r="H1158" s="591" t="s">
        <v>451</v>
      </c>
      <c r="I1158" s="592" t="s">
        <v>194</v>
      </c>
      <c r="J1158" s="592" t="s">
        <v>379</v>
      </c>
      <c r="K1158" s="605">
        <v>1</v>
      </c>
      <c r="L1158" s="592" t="s">
        <v>2056</v>
      </c>
      <c r="M1158" s="595">
        <v>2022</v>
      </c>
      <c r="N1158" s="596">
        <v>10</v>
      </c>
      <c r="O1158" s="597">
        <v>1</v>
      </c>
      <c r="P1158" s="598">
        <f t="shared" si="72"/>
        <v>10</v>
      </c>
      <c r="Q1158" s="596">
        <v>10</v>
      </c>
      <c r="R1158" s="599">
        <f t="shared" si="73"/>
        <v>1</v>
      </c>
      <c r="S1158" s="599">
        <f t="shared" si="74"/>
        <v>1</v>
      </c>
      <c r="T1158" s="600">
        <f t="shared" si="75"/>
        <v>1</v>
      </c>
      <c r="U1158" s="601"/>
    </row>
    <row r="1159" spans="1:21" ht="12.75" x14ac:dyDescent="0.2">
      <c r="A1159" s="591" t="s">
        <v>72</v>
      </c>
      <c r="B1159" s="591" t="s">
        <v>754</v>
      </c>
      <c r="C1159" s="592" t="s">
        <v>588</v>
      </c>
      <c r="D1159" s="592" t="s">
        <v>297</v>
      </c>
      <c r="E1159" s="592" t="s">
        <v>148</v>
      </c>
      <c r="F1159" s="592" t="s">
        <v>476</v>
      </c>
      <c r="G1159" s="591" t="s">
        <v>2042</v>
      </c>
      <c r="H1159" s="591" t="s">
        <v>451</v>
      </c>
      <c r="I1159" s="592" t="s">
        <v>194</v>
      </c>
      <c r="J1159" s="592" t="s">
        <v>379</v>
      </c>
      <c r="K1159" s="605">
        <v>1</v>
      </c>
      <c r="L1159" s="592" t="s">
        <v>2056</v>
      </c>
      <c r="M1159" s="595">
        <v>2022</v>
      </c>
      <c r="N1159" s="596">
        <v>93</v>
      </c>
      <c r="O1159" s="597">
        <v>1</v>
      </c>
      <c r="P1159" s="598">
        <f t="shared" si="72"/>
        <v>93</v>
      </c>
      <c r="Q1159" s="596">
        <v>93</v>
      </c>
      <c r="R1159" s="599">
        <f t="shared" si="73"/>
        <v>1</v>
      </c>
      <c r="S1159" s="599">
        <f t="shared" si="74"/>
        <v>1</v>
      </c>
      <c r="T1159" s="600">
        <f t="shared" si="75"/>
        <v>1</v>
      </c>
      <c r="U1159" s="601"/>
    </row>
    <row r="1160" spans="1:21" ht="12.75" x14ac:dyDescent="0.2">
      <c r="A1160" s="591" t="s">
        <v>72</v>
      </c>
      <c r="B1160" s="591" t="s">
        <v>754</v>
      </c>
      <c r="C1160" s="592" t="s">
        <v>588</v>
      </c>
      <c r="D1160" s="592" t="s">
        <v>297</v>
      </c>
      <c r="E1160" s="592" t="s">
        <v>148</v>
      </c>
      <c r="F1160" s="592" t="s">
        <v>476</v>
      </c>
      <c r="G1160" s="591" t="s">
        <v>2026</v>
      </c>
      <c r="H1160" s="591" t="s">
        <v>451</v>
      </c>
      <c r="I1160" s="592" t="s">
        <v>194</v>
      </c>
      <c r="J1160" s="592" t="s">
        <v>379</v>
      </c>
      <c r="K1160" s="605">
        <v>1</v>
      </c>
      <c r="L1160" s="592" t="s">
        <v>2056</v>
      </c>
      <c r="M1160" s="595">
        <v>2022</v>
      </c>
      <c r="N1160" s="596">
        <v>10</v>
      </c>
      <c r="O1160" s="597">
        <v>1</v>
      </c>
      <c r="P1160" s="598">
        <f t="shared" si="72"/>
        <v>10</v>
      </c>
      <c r="Q1160" s="596">
        <v>10</v>
      </c>
      <c r="R1160" s="599">
        <f t="shared" si="73"/>
        <v>1</v>
      </c>
      <c r="S1160" s="599">
        <f t="shared" si="74"/>
        <v>1</v>
      </c>
      <c r="T1160" s="600">
        <f t="shared" si="75"/>
        <v>1</v>
      </c>
      <c r="U1160" s="601"/>
    </row>
    <row r="1161" spans="1:21" ht="12.75" x14ac:dyDescent="0.2">
      <c r="A1161" s="591" t="s">
        <v>72</v>
      </c>
      <c r="B1161" s="591" t="s">
        <v>754</v>
      </c>
      <c r="C1161" s="592" t="s">
        <v>588</v>
      </c>
      <c r="D1161" s="592" t="s">
        <v>297</v>
      </c>
      <c r="E1161" s="592" t="s">
        <v>148</v>
      </c>
      <c r="F1161" s="592" t="s">
        <v>476</v>
      </c>
      <c r="G1161" s="591" t="s">
        <v>2043</v>
      </c>
      <c r="H1161" s="591" t="s">
        <v>451</v>
      </c>
      <c r="I1161" s="592" t="s">
        <v>194</v>
      </c>
      <c r="J1161" s="592" t="s">
        <v>379</v>
      </c>
      <c r="K1161" s="605">
        <v>1</v>
      </c>
      <c r="L1161" s="592" t="s">
        <v>2056</v>
      </c>
      <c r="M1161" s="595">
        <v>2022</v>
      </c>
      <c r="N1161" s="596">
        <v>744</v>
      </c>
      <c r="O1161" s="597">
        <v>1</v>
      </c>
      <c r="P1161" s="598">
        <f t="shared" si="72"/>
        <v>744</v>
      </c>
      <c r="Q1161" s="596">
        <v>744</v>
      </c>
      <c r="R1161" s="599">
        <f t="shared" si="73"/>
        <v>1</v>
      </c>
      <c r="S1161" s="599">
        <f t="shared" si="74"/>
        <v>1</v>
      </c>
      <c r="T1161" s="600">
        <f t="shared" si="75"/>
        <v>1</v>
      </c>
      <c r="U1161" s="601"/>
    </row>
    <row r="1162" spans="1:21" ht="12.75" x14ac:dyDescent="0.2">
      <c r="A1162" s="591" t="s">
        <v>72</v>
      </c>
      <c r="B1162" s="591" t="s">
        <v>754</v>
      </c>
      <c r="C1162" s="592" t="s">
        <v>588</v>
      </c>
      <c r="D1162" s="592" t="s">
        <v>297</v>
      </c>
      <c r="E1162" s="592" t="s">
        <v>148</v>
      </c>
      <c r="F1162" s="592" t="s">
        <v>476</v>
      </c>
      <c r="G1162" s="591" t="s">
        <v>2009</v>
      </c>
      <c r="H1162" s="591" t="s">
        <v>451</v>
      </c>
      <c r="I1162" s="592" t="s">
        <v>194</v>
      </c>
      <c r="J1162" s="592" t="s">
        <v>379</v>
      </c>
      <c r="K1162" s="605">
        <v>1</v>
      </c>
      <c r="L1162" s="592" t="s">
        <v>2056</v>
      </c>
      <c r="M1162" s="595">
        <v>2022</v>
      </c>
      <c r="N1162" s="596">
        <v>15</v>
      </c>
      <c r="O1162" s="597">
        <v>1</v>
      </c>
      <c r="P1162" s="598">
        <f t="shared" si="72"/>
        <v>15</v>
      </c>
      <c r="Q1162" s="596">
        <v>15</v>
      </c>
      <c r="R1162" s="599">
        <f t="shared" si="73"/>
        <v>1</v>
      </c>
      <c r="S1162" s="599">
        <f t="shared" si="74"/>
        <v>1</v>
      </c>
      <c r="T1162" s="600">
        <f t="shared" si="75"/>
        <v>1</v>
      </c>
      <c r="U1162" s="601"/>
    </row>
    <row r="1163" spans="1:21" ht="12.75" x14ac:dyDescent="0.2">
      <c r="A1163" s="591" t="s">
        <v>72</v>
      </c>
      <c r="B1163" s="591" t="s">
        <v>754</v>
      </c>
      <c r="C1163" s="592" t="s">
        <v>588</v>
      </c>
      <c r="D1163" s="592" t="s">
        <v>297</v>
      </c>
      <c r="E1163" s="592" t="s">
        <v>148</v>
      </c>
      <c r="F1163" s="592" t="s">
        <v>476</v>
      </c>
      <c r="G1163" s="591" t="s">
        <v>2044</v>
      </c>
      <c r="H1163" s="591" t="s">
        <v>451</v>
      </c>
      <c r="I1163" s="592" t="s">
        <v>194</v>
      </c>
      <c r="J1163" s="592" t="s">
        <v>379</v>
      </c>
      <c r="K1163" s="605">
        <v>1</v>
      </c>
      <c r="L1163" s="592" t="s">
        <v>2056</v>
      </c>
      <c r="M1163" s="595">
        <v>2022</v>
      </c>
      <c r="N1163" s="596">
        <v>38</v>
      </c>
      <c r="O1163" s="597">
        <v>1</v>
      </c>
      <c r="P1163" s="598">
        <f t="shared" si="72"/>
        <v>38</v>
      </c>
      <c r="Q1163" s="596">
        <v>38</v>
      </c>
      <c r="R1163" s="599">
        <f t="shared" si="73"/>
        <v>1</v>
      </c>
      <c r="S1163" s="599">
        <f t="shared" si="74"/>
        <v>1</v>
      </c>
      <c r="T1163" s="600">
        <f t="shared" si="75"/>
        <v>1</v>
      </c>
      <c r="U1163" s="601"/>
    </row>
    <row r="1164" spans="1:21" ht="12.75" x14ac:dyDescent="0.2">
      <c r="A1164" s="591" t="s">
        <v>72</v>
      </c>
      <c r="B1164" s="591" t="s">
        <v>754</v>
      </c>
      <c r="C1164" s="592" t="s">
        <v>588</v>
      </c>
      <c r="D1164" s="592" t="s">
        <v>297</v>
      </c>
      <c r="E1164" s="592" t="s">
        <v>148</v>
      </c>
      <c r="F1164" s="592" t="s">
        <v>476</v>
      </c>
      <c r="G1164" s="591" t="s">
        <v>2009</v>
      </c>
      <c r="H1164" s="591" t="s">
        <v>451</v>
      </c>
      <c r="I1164" s="592" t="s">
        <v>194</v>
      </c>
      <c r="J1164" s="592" t="s">
        <v>379</v>
      </c>
      <c r="K1164" s="605">
        <v>1</v>
      </c>
      <c r="L1164" s="592" t="s">
        <v>2267</v>
      </c>
      <c r="M1164" s="595">
        <v>2022</v>
      </c>
      <c r="N1164" s="596">
        <v>27</v>
      </c>
      <c r="O1164" s="597">
        <v>1</v>
      </c>
      <c r="P1164" s="598">
        <f t="shared" si="72"/>
        <v>27</v>
      </c>
      <c r="Q1164" s="596">
        <v>27</v>
      </c>
      <c r="R1164" s="599">
        <f t="shared" si="73"/>
        <v>1</v>
      </c>
      <c r="S1164" s="599">
        <f t="shared" si="74"/>
        <v>1</v>
      </c>
      <c r="T1164" s="600">
        <f t="shared" si="75"/>
        <v>1</v>
      </c>
      <c r="U1164" s="601"/>
    </row>
    <row r="1165" spans="1:21" ht="12.75" x14ac:dyDescent="0.2">
      <c r="A1165" s="591" t="s">
        <v>72</v>
      </c>
      <c r="B1165" s="591" t="s">
        <v>754</v>
      </c>
      <c r="C1165" s="592" t="s">
        <v>588</v>
      </c>
      <c r="D1165" s="592" t="s">
        <v>297</v>
      </c>
      <c r="E1165" s="592" t="s">
        <v>148</v>
      </c>
      <c r="F1165" s="592" t="s">
        <v>476</v>
      </c>
      <c r="G1165" s="591" t="s">
        <v>2057</v>
      </c>
      <c r="H1165" s="591" t="s">
        <v>451</v>
      </c>
      <c r="I1165" s="592" t="s">
        <v>194</v>
      </c>
      <c r="J1165" s="592" t="s">
        <v>379</v>
      </c>
      <c r="K1165" s="605">
        <v>1</v>
      </c>
      <c r="L1165" s="592" t="s">
        <v>2267</v>
      </c>
      <c r="M1165" s="595">
        <v>2022</v>
      </c>
      <c r="N1165" s="596">
        <v>15</v>
      </c>
      <c r="O1165" s="597">
        <v>1</v>
      </c>
      <c r="P1165" s="598">
        <f t="shared" si="72"/>
        <v>15</v>
      </c>
      <c r="Q1165" s="596">
        <v>15</v>
      </c>
      <c r="R1165" s="599">
        <f t="shared" si="73"/>
        <v>1</v>
      </c>
      <c r="S1165" s="599">
        <f t="shared" si="74"/>
        <v>1</v>
      </c>
      <c r="T1165" s="600">
        <f t="shared" si="75"/>
        <v>1</v>
      </c>
      <c r="U1165" s="606"/>
    </row>
    <row r="1166" spans="1:21" ht="12.75" x14ac:dyDescent="0.2">
      <c r="A1166" s="591" t="s">
        <v>72</v>
      </c>
      <c r="B1166" s="591" t="s">
        <v>754</v>
      </c>
      <c r="C1166" s="592" t="s">
        <v>588</v>
      </c>
      <c r="D1166" s="592" t="s">
        <v>297</v>
      </c>
      <c r="E1166" s="592" t="s">
        <v>148</v>
      </c>
      <c r="F1166" s="592" t="s">
        <v>476</v>
      </c>
      <c r="G1166" s="591" t="s">
        <v>2045</v>
      </c>
      <c r="H1166" s="591" t="s">
        <v>451</v>
      </c>
      <c r="I1166" s="592" t="s">
        <v>194</v>
      </c>
      <c r="J1166" s="592" t="s">
        <v>379</v>
      </c>
      <c r="K1166" s="605">
        <v>1</v>
      </c>
      <c r="L1166" s="592" t="s">
        <v>2056</v>
      </c>
      <c r="M1166" s="595">
        <v>2022</v>
      </c>
      <c r="N1166" s="596">
        <v>24</v>
      </c>
      <c r="O1166" s="597">
        <v>1</v>
      </c>
      <c r="P1166" s="598">
        <f t="shared" si="72"/>
        <v>24</v>
      </c>
      <c r="Q1166" s="596">
        <v>24</v>
      </c>
      <c r="R1166" s="599">
        <f t="shared" si="73"/>
        <v>1</v>
      </c>
      <c r="S1166" s="599">
        <f t="shared" si="74"/>
        <v>1</v>
      </c>
      <c r="T1166" s="600">
        <f t="shared" si="75"/>
        <v>1</v>
      </c>
      <c r="U1166" s="601"/>
    </row>
    <row r="1167" spans="1:21" ht="12.75" x14ac:dyDescent="0.2">
      <c r="A1167" s="591" t="s">
        <v>72</v>
      </c>
      <c r="B1167" s="591" t="s">
        <v>754</v>
      </c>
      <c r="C1167" s="592" t="s">
        <v>588</v>
      </c>
      <c r="D1167" s="592" t="s">
        <v>297</v>
      </c>
      <c r="E1167" s="592" t="s">
        <v>148</v>
      </c>
      <c r="F1167" s="592" t="s">
        <v>476</v>
      </c>
      <c r="G1167" s="591" t="s">
        <v>2046</v>
      </c>
      <c r="H1167" s="591" t="s">
        <v>451</v>
      </c>
      <c r="I1167" s="592" t="s">
        <v>194</v>
      </c>
      <c r="J1167" s="592" t="s">
        <v>379</v>
      </c>
      <c r="K1167" s="605">
        <v>1</v>
      </c>
      <c r="L1167" s="592" t="s">
        <v>2056</v>
      </c>
      <c r="M1167" s="595">
        <v>2022</v>
      </c>
      <c r="N1167" s="596">
        <v>27</v>
      </c>
      <c r="O1167" s="597">
        <v>1</v>
      </c>
      <c r="P1167" s="598">
        <f t="shared" si="72"/>
        <v>27</v>
      </c>
      <c r="Q1167" s="596">
        <v>27</v>
      </c>
      <c r="R1167" s="599">
        <f t="shared" si="73"/>
        <v>1</v>
      </c>
      <c r="S1167" s="599">
        <f t="shared" si="74"/>
        <v>1</v>
      </c>
      <c r="T1167" s="600">
        <f t="shared" si="75"/>
        <v>1</v>
      </c>
      <c r="U1167" s="601"/>
    </row>
    <row r="1168" spans="1:21" ht="12.75" x14ac:dyDescent="0.2">
      <c r="A1168" s="591" t="s">
        <v>72</v>
      </c>
      <c r="B1168" s="591" t="s">
        <v>754</v>
      </c>
      <c r="C1168" s="592" t="s">
        <v>583</v>
      </c>
      <c r="D1168" s="592" t="s">
        <v>297</v>
      </c>
      <c r="E1168" s="592" t="s">
        <v>148</v>
      </c>
      <c r="F1168" s="592" t="s">
        <v>476</v>
      </c>
      <c r="G1168" s="591" t="s">
        <v>2012</v>
      </c>
      <c r="H1168" s="591" t="s">
        <v>451</v>
      </c>
      <c r="I1168" s="592" t="s">
        <v>194</v>
      </c>
      <c r="J1168" s="592" t="s">
        <v>379</v>
      </c>
      <c r="K1168" s="605">
        <v>1</v>
      </c>
      <c r="L1168" s="592" t="s">
        <v>2056</v>
      </c>
      <c r="M1168" s="595">
        <v>2022</v>
      </c>
      <c r="N1168" s="596">
        <v>39</v>
      </c>
      <c r="O1168" s="597">
        <v>1</v>
      </c>
      <c r="P1168" s="598">
        <f t="shared" si="72"/>
        <v>39</v>
      </c>
      <c r="Q1168" s="596">
        <v>39</v>
      </c>
      <c r="R1168" s="599">
        <f t="shared" si="73"/>
        <v>1</v>
      </c>
      <c r="S1168" s="599">
        <f t="shared" si="74"/>
        <v>1</v>
      </c>
      <c r="T1168" s="600">
        <f t="shared" si="75"/>
        <v>1</v>
      </c>
      <c r="U1168" s="606"/>
    </row>
    <row r="1169" spans="1:21" ht="12.75" x14ac:dyDescent="0.2">
      <c r="A1169" s="591" t="s">
        <v>72</v>
      </c>
      <c r="B1169" s="591" t="s">
        <v>754</v>
      </c>
      <c r="C1169" s="592" t="s">
        <v>583</v>
      </c>
      <c r="D1169" s="592" t="s">
        <v>297</v>
      </c>
      <c r="E1169" s="592" t="s">
        <v>148</v>
      </c>
      <c r="F1169" s="592" t="s">
        <v>476</v>
      </c>
      <c r="G1169" s="591" t="s">
        <v>2013</v>
      </c>
      <c r="H1169" s="591" t="s">
        <v>451</v>
      </c>
      <c r="I1169" s="592" t="s">
        <v>194</v>
      </c>
      <c r="J1169" s="592" t="s">
        <v>379</v>
      </c>
      <c r="K1169" s="605">
        <v>1</v>
      </c>
      <c r="L1169" s="592" t="s">
        <v>2056</v>
      </c>
      <c r="M1169" s="595">
        <v>2022</v>
      </c>
      <c r="N1169" s="596">
        <v>29</v>
      </c>
      <c r="O1169" s="597">
        <v>1</v>
      </c>
      <c r="P1169" s="598">
        <f t="shared" si="72"/>
        <v>29</v>
      </c>
      <c r="Q1169" s="596">
        <v>29</v>
      </c>
      <c r="R1169" s="599">
        <f t="shared" si="73"/>
        <v>1</v>
      </c>
      <c r="S1169" s="599">
        <f t="shared" si="74"/>
        <v>1</v>
      </c>
      <c r="T1169" s="600">
        <f t="shared" si="75"/>
        <v>1</v>
      </c>
      <c r="U1169" s="601"/>
    </row>
    <row r="1170" spans="1:21" ht="12.75" x14ac:dyDescent="0.2">
      <c r="A1170" s="591" t="s">
        <v>72</v>
      </c>
      <c r="B1170" s="591" t="s">
        <v>754</v>
      </c>
      <c r="C1170" s="592" t="s">
        <v>583</v>
      </c>
      <c r="D1170" s="592" t="s">
        <v>297</v>
      </c>
      <c r="E1170" s="592" t="s">
        <v>148</v>
      </c>
      <c r="F1170" s="592" t="s">
        <v>476</v>
      </c>
      <c r="G1170" s="591" t="s">
        <v>2049</v>
      </c>
      <c r="H1170" s="591" t="s">
        <v>451</v>
      </c>
      <c r="I1170" s="592" t="s">
        <v>194</v>
      </c>
      <c r="J1170" s="592" t="s">
        <v>379</v>
      </c>
      <c r="K1170" s="605">
        <v>1</v>
      </c>
      <c r="L1170" s="592" t="s">
        <v>2056</v>
      </c>
      <c r="M1170" s="595">
        <v>2022</v>
      </c>
      <c r="N1170" s="596">
        <v>27</v>
      </c>
      <c r="O1170" s="597">
        <v>1</v>
      </c>
      <c r="P1170" s="598">
        <f t="shared" si="72"/>
        <v>27</v>
      </c>
      <c r="Q1170" s="596">
        <v>27</v>
      </c>
      <c r="R1170" s="599">
        <f t="shared" si="73"/>
        <v>1</v>
      </c>
      <c r="S1170" s="599">
        <f t="shared" si="74"/>
        <v>1</v>
      </c>
      <c r="T1170" s="600">
        <f t="shared" si="75"/>
        <v>1</v>
      </c>
      <c r="U1170" s="601"/>
    </row>
    <row r="1171" spans="1:21" ht="12.75" x14ac:dyDescent="0.2">
      <c r="A1171" s="591" t="s">
        <v>72</v>
      </c>
      <c r="B1171" s="591" t="s">
        <v>754</v>
      </c>
      <c r="C1171" s="592" t="s">
        <v>583</v>
      </c>
      <c r="D1171" s="592" t="s">
        <v>297</v>
      </c>
      <c r="E1171" s="592" t="s">
        <v>148</v>
      </c>
      <c r="F1171" s="592" t="s">
        <v>476</v>
      </c>
      <c r="G1171" s="591" t="s">
        <v>2007</v>
      </c>
      <c r="H1171" s="591" t="s">
        <v>451</v>
      </c>
      <c r="I1171" s="592" t="s">
        <v>194</v>
      </c>
      <c r="J1171" s="592" t="s">
        <v>379</v>
      </c>
      <c r="K1171" s="605">
        <v>1</v>
      </c>
      <c r="L1171" s="592" t="s">
        <v>2056</v>
      </c>
      <c r="M1171" s="595">
        <v>2022</v>
      </c>
      <c r="N1171" s="596">
        <v>11</v>
      </c>
      <c r="O1171" s="597">
        <v>1</v>
      </c>
      <c r="P1171" s="598">
        <f t="shared" si="72"/>
        <v>11</v>
      </c>
      <c r="Q1171" s="596">
        <v>11</v>
      </c>
      <c r="R1171" s="599">
        <f t="shared" si="73"/>
        <v>1</v>
      </c>
      <c r="S1171" s="599">
        <f t="shared" si="74"/>
        <v>1</v>
      </c>
      <c r="T1171" s="600">
        <f t="shared" si="75"/>
        <v>1</v>
      </c>
      <c r="U1171" s="601"/>
    </row>
    <row r="1172" spans="1:21" ht="12.75" x14ac:dyDescent="0.2">
      <c r="A1172" s="591" t="s">
        <v>72</v>
      </c>
      <c r="B1172" s="591" t="s">
        <v>754</v>
      </c>
      <c r="C1172" s="592" t="s">
        <v>583</v>
      </c>
      <c r="D1172" s="592" t="s">
        <v>297</v>
      </c>
      <c r="E1172" s="592" t="s">
        <v>148</v>
      </c>
      <c r="F1172" s="592" t="s">
        <v>476</v>
      </c>
      <c r="G1172" s="591" t="s">
        <v>2028</v>
      </c>
      <c r="H1172" s="591" t="s">
        <v>451</v>
      </c>
      <c r="I1172" s="592" t="s">
        <v>194</v>
      </c>
      <c r="J1172" s="592" t="s">
        <v>379</v>
      </c>
      <c r="K1172" s="605">
        <v>1</v>
      </c>
      <c r="L1172" s="592" t="s">
        <v>2267</v>
      </c>
      <c r="M1172" s="595">
        <v>2022</v>
      </c>
      <c r="N1172" s="596">
        <v>65</v>
      </c>
      <c r="O1172" s="597">
        <v>1</v>
      </c>
      <c r="P1172" s="598">
        <f t="shared" si="72"/>
        <v>65</v>
      </c>
      <c r="Q1172" s="596">
        <v>65</v>
      </c>
      <c r="R1172" s="599">
        <f t="shared" si="73"/>
        <v>1</v>
      </c>
      <c r="S1172" s="599">
        <f t="shared" si="74"/>
        <v>1</v>
      </c>
      <c r="T1172" s="600">
        <f t="shared" si="75"/>
        <v>1</v>
      </c>
      <c r="U1172" s="601"/>
    </row>
    <row r="1173" spans="1:21" ht="12.75" x14ac:dyDescent="0.2">
      <c r="A1173" s="591" t="s">
        <v>72</v>
      </c>
      <c r="B1173" s="591" t="s">
        <v>754</v>
      </c>
      <c r="C1173" s="592" t="s">
        <v>583</v>
      </c>
      <c r="D1173" s="592" t="s">
        <v>297</v>
      </c>
      <c r="E1173" s="592" t="s">
        <v>148</v>
      </c>
      <c r="F1173" s="592" t="s">
        <v>476</v>
      </c>
      <c r="G1173" s="591" t="s">
        <v>2058</v>
      </c>
      <c r="H1173" s="591" t="s">
        <v>451</v>
      </c>
      <c r="I1173" s="592" t="s">
        <v>194</v>
      </c>
      <c r="J1173" s="592" t="s">
        <v>379</v>
      </c>
      <c r="K1173" s="605">
        <v>1</v>
      </c>
      <c r="L1173" s="592" t="s">
        <v>2267</v>
      </c>
      <c r="M1173" s="595">
        <v>2022</v>
      </c>
      <c r="N1173" s="596">
        <v>28</v>
      </c>
      <c r="O1173" s="597">
        <v>1</v>
      </c>
      <c r="P1173" s="598">
        <f t="shared" si="72"/>
        <v>28</v>
      </c>
      <c r="Q1173" s="596">
        <v>28</v>
      </c>
      <c r="R1173" s="599">
        <f t="shared" si="73"/>
        <v>1</v>
      </c>
      <c r="S1173" s="599">
        <f t="shared" si="74"/>
        <v>1</v>
      </c>
      <c r="T1173" s="600">
        <f t="shared" si="75"/>
        <v>1</v>
      </c>
      <c r="U1173" s="606"/>
    </row>
    <row r="1174" spans="1:21" ht="12.75" x14ac:dyDescent="0.2">
      <c r="A1174" s="591" t="s">
        <v>72</v>
      </c>
      <c r="B1174" s="591" t="s">
        <v>754</v>
      </c>
      <c r="C1174" s="592" t="s">
        <v>587</v>
      </c>
      <c r="D1174" s="592" t="s">
        <v>297</v>
      </c>
      <c r="E1174" s="592" t="s">
        <v>148</v>
      </c>
      <c r="F1174" s="592" t="s">
        <v>476</v>
      </c>
      <c r="G1174" s="591" t="s">
        <v>2010</v>
      </c>
      <c r="H1174" s="591" t="s">
        <v>497</v>
      </c>
      <c r="I1174" s="592" t="s">
        <v>332</v>
      </c>
      <c r="J1174" s="593" t="s">
        <v>381</v>
      </c>
      <c r="K1174" s="594">
        <v>0.17647058823529413</v>
      </c>
      <c r="L1174" s="592" t="s">
        <v>2051</v>
      </c>
      <c r="M1174" s="595">
        <v>2021</v>
      </c>
      <c r="N1174" s="596">
        <v>63</v>
      </c>
      <c r="O1174" s="603">
        <v>0.17460317460317459</v>
      </c>
      <c r="P1174" s="598">
        <f t="shared" si="72"/>
        <v>11</v>
      </c>
      <c r="Q1174" s="596">
        <v>7</v>
      </c>
      <c r="R1174" s="599">
        <f t="shared" si="73"/>
        <v>0.63636363636363635</v>
      </c>
      <c r="S1174" s="599">
        <f t="shared" si="74"/>
        <v>0.1111111111111111</v>
      </c>
      <c r="T1174" s="600">
        <f t="shared" si="75"/>
        <v>0.98941798941798931</v>
      </c>
      <c r="U1174" s="601" t="s">
        <v>3030</v>
      </c>
    </row>
    <row r="1175" spans="1:21" ht="12.75" x14ac:dyDescent="0.2">
      <c r="A1175" s="591" t="s">
        <v>72</v>
      </c>
      <c r="B1175" s="591" t="s">
        <v>754</v>
      </c>
      <c r="C1175" s="592" t="s">
        <v>587</v>
      </c>
      <c r="D1175" s="592" t="s">
        <v>297</v>
      </c>
      <c r="E1175" s="592" t="s">
        <v>148</v>
      </c>
      <c r="F1175" s="592" t="s">
        <v>476</v>
      </c>
      <c r="G1175" s="591" t="s">
        <v>2011</v>
      </c>
      <c r="H1175" s="591" t="s">
        <v>497</v>
      </c>
      <c r="I1175" s="592" t="s">
        <v>332</v>
      </c>
      <c r="J1175" s="593" t="s">
        <v>381</v>
      </c>
      <c r="K1175" s="594">
        <v>0.2638888888888889</v>
      </c>
      <c r="L1175" s="592" t="s">
        <v>2051</v>
      </c>
      <c r="M1175" s="595">
        <v>2021</v>
      </c>
      <c r="N1175" s="596">
        <v>72</v>
      </c>
      <c r="O1175" s="603">
        <v>0.2638888888888889</v>
      </c>
      <c r="P1175" s="598">
        <f t="shared" si="72"/>
        <v>19</v>
      </c>
      <c r="Q1175" s="596">
        <v>19</v>
      </c>
      <c r="R1175" s="599">
        <f t="shared" si="73"/>
        <v>1</v>
      </c>
      <c r="S1175" s="599">
        <f t="shared" si="74"/>
        <v>0.2638888888888889</v>
      </c>
      <c r="T1175" s="600">
        <f t="shared" si="75"/>
        <v>1</v>
      </c>
      <c r="U1175" s="606" t="s">
        <v>2051</v>
      </c>
    </row>
    <row r="1176" spans="1:21" ht="12.75" x14ac:dyDescent="0.2">
      <c r="A1176" s="591" t="s">
        <v>72</v>
      </c>
      <c r="B1176" s="591" t="s">
        <v>754</v>
      </c>
      <c r="C1176" s="592" t="s">
        <v>587</v>
      </c>
      <c r="D1176" s="592" t="s">
        <v>297</v>
      </c>
      <c r="E1176" s="592" t="s">
        <v>148</v>
      </c>
      <c r="F1176" s="592" t="s">
        <v>476</v>
      </c>
      <c r="G1176" s="591" t="s">
        <v>2012</v>
      </c>
      <c r="H1176" s="591" t="s">
        <v>497</v>
      </c>
      <c r="I1176" s="592" t="s">
        <v>332</v>
      </c>
      <c r="J1176" s="593" t="s">
        <v>381</v>
      </c>
      <c r="K1176" s="594">
        <v>0.47872340425531917</v>
      </c>
      <c r="L1176" s="592" t="s">
        <v>2051</v>
      </c>
      <c r="M1176" s="595">
        <v>2021</v>
      </c>
      <c r="N1176" s="596">
        <v>92</v>
      </c>
      <c r="O1176" s="603">
        <v>0.41304347826086951</v>
      </c>
      <c r="P1176" s="598">
        <f t="shared" si="72"/>
        <v>38</v>
      </c>
      <c r="Q1176" s="596">
        <v>31</v>
      </c>
      <c r="R1176" s="599">
        <f t="shared" si="73"/>
        <v>0.81578947368421051</v>
      </c>
      <c r="S1176" s="599">
        <f t="shared" si="74"/>
        <v>0.33695652173913043</v>
      </c>
      <c r="T1176" s="600">
        <f t="shared" si="75"/>
        <v>0.86280193236714964</v>
      </c>
      <c r="U1176" s="601" t="s">
        <v>3030</v>
      </c>
    </row>
    <row r="1177" spans="1:21" ht="12.75" x14ac:dyDescent="0.2">
      <c r="A1177" s="591" t="s">
        <v>72</v>
      </c>
      <c r="B1177" s="591" t="s">
        <v>754</v>
      </c>
      <c r="C1177" s="592" t="s">
        <v>587</v>
      </c>
      <c r="D1177" s="592" t="s">
        <v>297</v>
      </c>
      <c r="E1177" s="592" t="s">
        <v>148</v>
      </c>
      <c r="F1177" s="592" t="s">
        <v>476</v>
      </c>
      <c r="G1177" s="591" t="s">
        <v>2013</v>
      </c>
      <c r="H1177" s="591" t="s">
        <v>497</v>
      </c>
      <c r="I1177" s="592" t="s">
        <v>332</v>
      </c>
      <c r="J1177" s="593" t="s">
        <v>381</v>
      </c>
      <c r="K1177" s="594">
        <v>0.7142857142857143</v>
      </c>
      <c r="L1177" s="592" t="s">
        <v>2051</v>
      </c>
      <c r="M1177" s="595">
        <v>2021</v>
      </c>
      <c r="N1177" s="596">
        <v>12</v>
      </c>
      <c r="O1177" s="603">
        <v>0.5</v>
      </c>
      <c r="P1177" s="598">
        <f t="shared" si="72"/>
        <v>6</v>
      </c>
      <c r="Q1177" s="596">
        <v>4</v>
      </c>
      <c r="R1177" s="599">
        <f t="shared" si="73"/>
        <v>0.66666666666666663</v>
      </c>
      <c r="S1177" s="599">
        <f t="shared" si="74"/>
        <v>0.33333333333333331</v>
      </c>
      <c r="T1177" s="600">
        <f t="shared" si="75"/>
        <v>0.7</v>
      </c>
      <c r="U1177" s="601" t="s">
        <v>3030</v>
      </c>
    </row>
    <row r="1178" spans="1:21" ht="12.75" x14ac:dyDescent="0.2">
      <c r="A1178" s="591" t="s">
        <v>72</v>
      </c>
      <c r="B1178" s="591" t="s">
        <v>754</v>
      </c>
      <c r="C1178" s="592" t="s">
        <v>587</v>
      </c>
      <c r="D1178" s="592" t="s">
        <v>297</v>
      </c>
      <c r="E1178" s="592" t="s">
        <v>148</v>
      </c>
      <c r="F1178" s="592" t="s">
        <v>476</v>
      </c>
      <c r="G1178" s="591" t="s">
        <v>2014</v>
      </c>
      <c r="H1178" s="591" t="s">
        <v>497</v>
      </c>
      <c r="I1178" s="592" t="s">
        <v>332</v>
      </c>
      <c r="J1178" s="593" t="s">
        <v>381</v>
      </c>
      <c r="K1178" s="594">
        <v>4.926423544465771E-2</v>
      </c>
      <c r="L1178" s="592" t="s">
        <v>2051</v>
      </c>
      <c r="M1178" s="595">
        <v>2021</v>
      </c>
      <c r="N1178" s="596">
        <v>1340</v>
      </c>
      <c r="O1178" s="603">
        <v>7.6119402985074622E-2</v>
      </c>
      <c r="P1178" s="598">
        <f t="shared" si="72"/>
        <v>102</v>
      </c>
      <c r="Q1178" s="596">
        <v>88</v>
      </c>
      <c r="R1178" s="599">
        <f t="shared" si="73"/>
        <v>0.86274509803921573</v>
      </c>
      <c r="S1178" s="599">
        <f t="shared" si="74"/>
        <v>6.5671641791044774E-2</v>
      </c>
      <c r="T1178" s="600">
        <f t="shared" si="75"/>
        <v>1.5451250242295018</v>
      </c>
      <c r="U1178" s="601" t="s">
        <v>3030</v>
      </c>
    </row>
    <row r="1179" spans="1:21" ht="12.75" x14ac:dyDescent="0.2">
      <c r="A1179" s="591" t="s">
        <v>72</v>
      </c>
      <c r="B1179" s="591" t="s">
        <v>754</v>
      </c>
      <c r="C1179" s="592" t="s">
        <v>587</v>
      </c>
      <c r="D1179" s="592" t="s">
        <v>297</v>
      </c>
      <c r="E1179" s="592" t="s">
        <v>148</v>
      </c>
      <c r="F1179" s="592" t="s">
        <v>476</v>
      </c>
      <c r="G1179" s="591" t="s">
        <v>2015</v>
      </c>
      <c r="H1179" s="591" t="s">
        <v>497</v>
      </c>
      <c r="I1179" s="592" t="s">
        <v>332</v>
      </c>
      <c r="J1179" s="593" t="s">
        <v>381</v>
      </c>
      <c r="K1179" s="594">
        <v>0.35714285714285715</v>
      </c>
      <c r="L1179" s="592" t="s">
        <v>2051</v>
      </c>
      <c r="M1179" s="595">
        <v>2021</v>
      </c>
      <c r="N1179" s="596">
        <v>17</v>
      </c>
      <c r="O1179" s="603">
        <v>0.35294117647058826</v>
      </c>
      <c r="P1179" s="598">
        <f t="shared" si="72"/>
        <v>6</v>
      </c>
      <c r="Q1179" s="596">
        <v>6</v>
      </c>
      <c r="R1179" s="599">
        <f t="shared" si="73"/>
        <v>1</v>
      </c>
      <c r="S1179" s="599">
        <f t="shared" si="74"/>
        <v>0.35294117647058826</v>
      </c>
      <c r="T1179" s="600">
        <f t="shared" si="75"/>
        <v>0.9882352941176471</v>
      </c>
      <c r="U1179" s="601" t="s">
        <v>3030</v>
      </c>
    </row>
    <row r="1180" spans="1:21" ht="12.75" x14ac:dyDescent="0.2">
      <c r="A1180" s="591" t="s">
        <v>72</v>
      </c>
      <c r="B1180" s="591" t="s">
        <v>754</v>
      </c>
      <c r="C1180" s="592" t="s">
        <v>587</v>
      </c>
      <c r="D1180" s="592" t="s">
        <v>297</v>
      </c>
      <c r="E1180" s="592" t="s">
        <v>148</v>
      </c>
      <c r="F1180" s="592" t="s">
        <v>476</v>
      </c>
      <c r="G1180" s="591" t="s">
        <v>2016</v>
      </c>
      <c r="H1180" s="591" t="s">
        <v>497</v>
      </c>
      <c r="I1180" s="592" t="s">
        <v>332</v>
      </c>
      <c r="J1180" s="593" t="s">
        <v>381</v>
      </c>
      <c r="K1180" s="594">
        <v>0.11494252873563218</v>
      </c>
      <c r="L1180" s="592" t="s">
        <v>2051</v>
      </c>
      <c r="M1180" s="595">
        <v>2021</v>
      </c>
      <c r="N1180" s="596">
        <v>87</v>
      </c>
      <c r="O1180" s="603">
        <v>0.11494252873563218</v>
      </c>
      <c r="P1180" s="598">
        <f t="shared" si="72"/>
        <v>10</v>
      </c>
      <c r="Q1180" s="596">
        <v>10</v>
      </c>
      <c r="R1180" s="599">
        <f t="shared" si="73"/>
        <v>1</v>
      </c>
      <c r="S1180" s="599">
        <f t="shared" si="74"/>
        <v>0.11494252873563218</v>
      </c>
      <c r="T1180" s="600">
        <f t="shared" si="75"/>
        <v>1</v>
      </c>
      <c r="U1180" s="606" t="s">
        <v>2051</v>
      </c>
    </row>
    <row r="1181" spans="1:21" ht="12.75" x14ac:dyDescent="0.2">
      <c r="A1181" s="591" t="s">
        <v>72</v>
      </c>
      <c r="B1181" s="591" t="s">
        <v>754</v>
      </c>
      <c r="C1181" s="592" t="s">
        <v>587</v>
      </c>
      <c r="D1181" s="592" t="s">
        <v>297</v>
      </c>
      <c r="E1181" s="592" t="s">
        <v>148</v>
      </c>
      <c r="F1181" s="592" t="s">
        <v>476</v>
      </c>
      <c r="G1181" s="591" t="s">
        <v>2017</v>
      </c>
      <c r="H1181" s="591" t="s">
        <v>497</v>
      </c>
      <c r="I1181" s="592" t="s">
        <v>332</v>
      </c>
      <c r="J1181" s="593" t="s">
        <v>381</v>
      </c>
      <c r="K1181" s="594">
        <v>7.9646017699115043E-2</v>
      </c>
      <c r="L1181" s="592" t="s">
        <v>2051</v>
      </c>
      <c r="M1181" s="595">
        <v>2021</v>
      </c>
      <c r="N1181" s="596">
        <v>112</v>
      </c>
      <c r="O1181" s="603">
        <v>0.11607142857142858</v>
      </c>
      <c r="P1181" s="598">
        <f t="shared" si="72"/>
        <v>13</v>
      </c>
      <c r="Q1181" s="596">
        <v>12</v>
      </c>
      <c r="R1181" s="599">
        <f t="shared" si="73"/>
        <v>0.92307692307692313</v>
      </c>
      <c r="S1181" s="599">
        <f t="shared" si="74"/>
        <v>0.10714285714285714</v>
      </c>
      <c r="T1181" s="600">
        <f t="shared" si="75"/>
        <v>1.45734126984127</v>
      </c>
      <c r="U1181" s="601" t="s">
        <v>3030</v>
      </c>
    </row>
    <row r="1182" spans="1:21" ht="12.75" x14ac:dyDescent="0.2">
      <c r="A1182" s="591" t="s">
        <v>72</v>
      </c>
      <c r="B1182" s="591" t="s">
        <v>754</v>
      </c>
      <c r="C1182" s="592" t="s">
        <v>587</v>
      </c>
      <c r="D1182" s="592" t="s">
        <v>297</v>
      </c>
      <c r="E1182" s="592" t="s">
        <v>148</v>
      </c>
      <c r="F1182" s="592" t="s">
        <v>476</v>
      </c>
      <c r="G1182" s="591" t="s">
        <v>2018</v>
      </c>
      <c r="H1182" s="591" t="s">
        <v>497</v>
      </c>
      <c r="I1182" s="592" t="s">
        <v>332</v>
      </c>
      <c r="J1182" s="593" t="s">
        <v>381</v>
      </c>
      <c r="K1182" s="594">
        <v>0.14569536423841059</v>
      </c>
      <c r="L1182" s="592" t="s">
        <v>2051</v>
      </c>
      <c r="M1182" s="595">
        <v>2021</v>
      </c>
      <c r="N1182" s="596">
        <v>146</v>
      </c>
      <c r="O1182" s="603">
        <v>0.15068493150684931</v>
      </c>
      <c r="P1182" s="598">
        <f t="shared" si="72"/>
        <v>22</v>
      </c>
      <c r="Q1182" s="596">
        <v>17</v>
      </c>
      <c r="R1182" s="599">
        <f t="shared" si="73"/>
        <v>0.77272727272727271</v>
      </c>
      <c r="S1182" s="599">
        <f t="shared" si="74"/>
        <v>0.11643835616438356</v>
      </c>
      <c r="T1182" s="600">
        <f t="shared" si="75"/>
        <v>1.0342465753424657</v>
      </c>
      <c r="U1182" s="601" t="s">
        <v>3030</v>
      </c>
    </row>
    <row r="1183" spans="1:21" ht="12.75" x14ac:dyDescent="0.2">
      <c r="A1183" s="591" t="s">
        <v>72</v>
      </c>
      <c r="B1183" s="591" t="s">
        <v>754</v>
      </c>
      <c r="C1183" s="592" t="s">
        <v>587</v>
      </c>
      <c r="D1183" s="592" t="s">
        <v>297</v>
      </c>
      <c r="E1183" s="592" t="s">
        <v>148</v>
      </c>
      <c r="F1183" s="592" t="s">
        <v>476</v>
      </c>
      <c r="G1183" s="591" t="s">
        <v>2019</v>
      </c>
      <c r="H1183" s="591" t="s">
        <v>497</v>
      </c>
      <c r="I1183" s="592" t="s">
        <v>332</v>
      </c>
      <c r="J1183" s="593" t="s">
        <v>381</v>
      </c>
      <c r="K1183" s="594">
        <v>0.33333333333333331</v>
      </c>
      <c r="L1183" s="592" t="s">
        <v>2051</v>
      </c>
      <c r="M1183" s="595">
        <v>2021</v>
      </c>
      <c r="N1183" s="596">
        <v>21</v>
      </c>
      <c r="O1183" s="603">
        <v>0.2857142857142857</v>
      </c>
      <c r="P1183" s="598">
        <f t="shared" si="72"/>
        <v>6</v>
      </c>
      <c r="Q1183" s="596">
        <v>4</v>
      </c>
      <c r="R1183" s="599">
        <f t="shared" si="73"/>
        <v>0.66666666666666663</v>
      </c>
      <c r="S1183" s="599">
        <f t="shared" si="74"/>
        <v>0.19047619047619047</v>
      </c>
      <c r="T1183" s="600">
        <f t="shared" si="75"/>
        <v>0.8571428571428571</v>
      </c>
      <c r="U1183" s="601" t="s">
        <v>3030</v>
      </c>
    </row>
    <row r="1184" spans="1:21" ht="12.75" x14ac:dyDescent="0.2">
      <c r="A1184" s="591" t="s">
        <v>72</v>
      </c>
      <c r="B1184" s="591" t="s">
        <v>754</v>
      </c>
      <c r="C1184" s="592" t="s">
        <v>587</v>
      </c>
      <c r="D1184" s="592" t="s">
        <v>297</v>
      </c>
      <c r="E1184" s="592" t="s">
        <v>148</v>
      </c>
      <c r="F1184" s="592" t="s">
        <v>476</v>
      </c>
      <c r="G1184" s="591" t="s">
        <v>2020</v>
      </c>
      <c r="H1184" s="591" t="s">
        <v>497</v>
      </c>
      <c r="I1184" s="592" t="s">
        <v>332</v>
      </c>
      <c r="J1184" s="593" t="s">
        <v>381</v>
      </c>
      <c r="K1184" s="594">
        <v>0.23809523809523808</v>
      </c>
      <c r="L1184" s="592" t="s">
        <v>2051</v>
      </c>
      <c r="M1184" s="595">
        <v>2021</v>
      </c>
      <c r="N1184" s="596">
        <v>18</v>
      </c>
      <c r="O1184" s="603">
        <v>0.22222222222222221</v>
      </c>
      <c r="P1184" s="598">
        <f t="shared" si="72"/>
        <v>4</v>
      </c>
      <c r="Q1184" s="596">
        <v>3</v>
      </c>
      <c r="R1184" s="599">
        <f t="shared" si="73"/>
        <v>0.75</v>
      </c>
      <c r="S1184" s="599">
        <f t="shared" si="74"/>
        <v>0.16666666666666666</v>
      </c>
      <c r="T1184" s="600">
        <f t="shared" si="75"/>
        <v>0.93333333333333335</v>
      </c>
      <c r="U1184" s="601" t="s">
        <v>3030</v>
      </c>
    </row>
    <row r="1185" spans="1:21" ht="12.75" x14ac:dyDescent="0.2">
      <c r="A1185" s="591" t="s">
        <v>72</v>
      </c>
      <c r="B1185" s="591" t="s">
        <v>754</v>
      </c>
      <c r="C1185" s="592" t="s">
        <v>587</v>
      </c>
      <c r="D1185" s="592" t="s">
        <v>297</v>
      </c>
      <c r="E1185" s="592" t="s">
        <v>148</v>
      </c>
      <c r="F1185" s="592" t="s">
        <v>476</v>
      </c>
      <c r="G1185" s="591" t="s">
        <v>2021</v>
      </c>
      <c r="H1185" s="591" t="s">
        <v>497</v>
      </c>
      <c r="I1185" s="592" t="s">
        <v>332</v>
      </c>
      <c r="J1185" s="593" t="s">
        <v>381</v>
      </c>
      <c r="K1185" s="594">
        <v>0.11702127659574468</v>
      </c>
      <c r="L1185" s="592" t="s">
        <v>2051</v>
      </c>
      <c r="M1185" s="595">
        <v>2021</v>
      </c>
      <c r="N1185" s="596">
        <v>94</v>
      </c>
      <c r="O1185" s="603">
        <v>0.11702127659574468</v>
      </c>
      <c r="P1185" s="598">
        <f t="shared" si="72"/>
        <v>11</v>
      </c>
      <c r="Q1185" s="596">
        <v>10</v>
      </c>
      <c r="R1185" s="599">
        <f t="shared" si="73"/>
        <v>0.90909090909090906</v>
      </c>
      <c r="S1185" s="599">
        <f t="shared" si="74"/>
        <v>0.10638297872340426</v>
      </c>
      <c r="T1185" s="600">
        <f t="shared" si="75"/>
        <v>1</v>
      </c>
      <c r="U1185" s="606" t="s">
        <v>2051</v>
      </c>
    </row>
    <row r="1186" spans="1:21" ht="12.75" x14ac:dyDescent="0.2">
      <c r="A1186" s="591" t="s">
        <v>72</v>
      </c>
      <c r="B1186" s="591" t="s">
        <v>754</v>
      </c>
      <c r="C1186" s="591" t="s">
        <v>587</v>
      </c>
      <c r="D1186" s="591" t="s">
        <v>303</v>
      </c>
      <c r="E1186" s="591" t="s">
        <v>148</v>
      </c>
      <c r="F1186" s="592" t="s">
        <v>476</v>
      </c>
      <c r="G1186" s="591" t="s">
        <v>2002</v>
      </c>
      <c r="H1186" s="591" t="s">
        <v>497</v>
      </c>
      <c r="I1186" s="592" t="s">
        <v>332</v>
      </c>
      <c r="J1186" s="593" t="s">
        <v>381</v>
      </c>
      <c r="K1186" s="594">
        <v>0.375</v>
      </c>
      <c r="L1186" s="591" t="s">
        <v>2051</v>
      </c>
      <c r="M1186" s="595">
        <v>2021</v>
      </c>
      <c r="N1186" s="596">
        <v>11</v>
      </c>
      <c r="O1186" s="603">
        <v>0.27272727272727271</v>
      </c>
      <c r="P1186" s="598">
        <f t="shared" si="72"/>
        <v>3</v>
      </c>
      <c r="Q1186" s="596">
        <v>2</v>
      </c>
      <c r="R1186" s="599">
        <f t="shared" si="73"/>
        <v>0.66666666666666663</v>
      </c>
      <c r="S1186" s="599">
        <f t="shared" si="74"/>
        <v>0.18181818181818182</v>
      </c>
      <c r="T1186" s="600">
        <f t="shared" si="75"/>
        <v>0.72727272727272718</v>
      </c>
      <c r="U1186" s="601" t="s">
        <v>3030</v>
      </c>
    </row>
    <row r="1187" spans="1:21" ht="12.75" x14ac:dyDescent="0.2">
      <c r="A1187" s="591" t="s">
        <v>72</v>
      </c>
      <c r="B1187" s="591" t="s">
        <v>754</v>
      </c>
      <c r="C1187" s="592" t="s">
        <v>587</v>
      </c>
      <c r="D1187" s="592" t="s">
        <v>297</v>
      </c>
      <c r="E1187" s="592" t="s">
        <v>148</v>
      </c>
      <c r="F1187" s="592" t="s">
        <v>476</v>
      </c>
      <c r="G1187" s="591" t="s">
        <v>2022</v>
      </c>
      <c r="H1187" s="591" t="s">
        <v>497</v>
      </c>
      <c r="I1187" s="592" t="s">
        <v>332</v>
      </c>
      <c r="J1187" s="593" t="s">
        <v>381</v>
      </c>
      <c r="K1187" s="594">
        <v>0.23232323232323232</v>
      </c>
      <c r="L1187" s="592" t="s">
        <v>2051</v>
      </c>
      <c r="M1187" s="595">
        <v>2021</v>
      </c>
      <c r="N1187" s="596">
        <v>99</v>
      </c>
      <c r="O1187" s="603">
        <v>0.20202020202020202</v>
      </c>
      <c r="P1187" s="598">
        <f t="shared" si="72"/>
        <v>20</v>
      </c>
      <c r="Q1187" s="596">
        <v>14</v>
      </c>
      <c r="R1187" s="599">
        <f t="shared" si="73"/>
        <v>0.7</v>
      </c>
      <c r="S1187" s="599">
        <f t="shared" si="74"/>
        <v>0.14141414141414141</v>
      </c>
      <c r="T1187" s="600">
        <f t="shared" si="75"/>
        <v>0.86956521739130432</v>
      </c>
      <c r="U1187" s="601" t="s">
        <v>3030</v>
      </c>
    </row>
    <row r="1188" spans="1:21" ht="12.75" x14ac:dyDescent="0.2">
      <c r="A1188" s="591" t="s">
        <v>72</v>
      </c>
      <c r="B1188" s="591" t="s">
        <v>754</v>
      </c>
      <c r="C1188" s="592" t="s">
        <v>587</v>
      </c>
      <c r="D1188" s="592" t="s">
        <v>297</v>
      </c>
      <c r="E1188" s="592" t="s">
        <v>148</v>
      </c>
      <c r="F1188" s="592" t="s">
        <v>476</v>
      </c>
      <c r="G1188" s="591" t="s">
        <v>2023</v>
      </c>
      <c r="H1188" s="591" t="s">
        <v>497</v>
      </c>
      <c r="I1188" s="592" t="s">
        <v>332</v>
      </c>
      <c r="J1188" s="593" t="s">
        <v>381</v>
      </c>
      <c r="K1188" s="594">
        <v>0.51315789473684215</v>
      </c>
      <c r="L1188" s="592" t="s">
        <v>2051</v>
      </c>
      <c r="M1188" s="595">
        <v>2021</v>
      </c>
      <c r="N1188" s="596">
        <v>79</v>
      </c>
      <c r="O1188" s="603">
        <v>0.46835443037974683</v>
      </c>
      <c r="P1188" s="598">
        <f t="shared" si="72"/>
        <v>37</v>
      </c>
      <c r="Q1188" s="596">
        <v>34</v>
      </c>
      <c r="R1188" s="599">
        <f t="shared" si="73"/>
        <v>0.91891891891891897</v>
      </c>
      <c r="S1188" s="599">
        <f t="shared" si="74"/>
        <v>0.43037974683544306</v>
      </c>
      <c r="T1188" s="600">
        <f t="shared" si="75"/>
        <v>0.91269068484258353</v>
      </c>
      <c r="U1188" s="601" t="s">
        <v>3030</v>
      </c>
    </row>
    <row r="1189" spans="1:21" ht="12.75" x14ac:dyDescent="0.2">
      <c r="A1189" s="591" t="s">
        <v>72</v>
      </c>
      <c r="B1189" s="591" t="s">
        <v>754</v>
      </c>
      <c r="C1189" s="592" t="s">
        <v>587</v>
      </c>
      <c r="D1189" s="592" t="s">
        <v>297</v>
      </c>
      <c r="E1189" s="592" t="s">
        <v>148</v>
      </c>
      <c r="F1189" s="592" t="s">
        <v>476</v>
      </c>
      <c r="G1189" s="591" t="s">
        <v>2024</v>
      </c>
      <c r="H1189" s="591" t="s">
        <v>497</v>
      </c>
      <c r="I1189" s="592" t="s">
        <v>332</v>
      </c>
      <c r="J1189" s="593" t="s">
        <v>381</v>
      </c>
      <c r="K1189" s="594">
        <v>4.9323017408123788E-2</v>
      </c>
      <c r="L1189" s="592" t="s">
        <v>2051</v>
      </c>
      <c r="M1189" s="595">
        <v>2021</v>
      </c>
      <c r="N1189" s="596">
        <v>2128</v>
      </c>
      <c r="O1189" s="603">
        <v>7.6597744360902262E-2</v>
      </c>
      <c r="P1189" s="598">
        <f t="shared" si="72"/>
        <v>163</v>
      </c>
      <c r="Q1189" s="596">
        <v>125</v>
      </c>
      <c r="R1189" s="599">
        <f t="shared" si="73"/>
        <v>0.76687116564417179</v>
      </c>
      <c r="S1189" s="599">
        <f t="shared" si="74"/>
        <v>5.8740601503759399E-2</v>
      </c>
      <c r="T1189" s="600">
        <f t="shared" si="75"/>
        <v>1.552981719003391</v>
      </c>
      <c r="U1189" s="601" t="s">
        <v>3030</v>
      </c>
    </row>
    <row r="1190" spans="1:21" ht="12.75" x14ac:dyDescent="0.2">
      <c r="A1190" s="591" t="s">
        <v>72</v>
      </c>
      <c r="B1190" s="591" t="s">
        <v>754</v>
      </c>
      <c r="C1190" s="591" t="s">
        <v>587</v>
      </c>
      <c r="D1190" s="591" t="s">
        <v>303</v>
      </c>
      <c r="E1190" s="591" t="s">
        <v>148</v>
      </c>
      <c r="F1190" s="592" t="s">
        <v>476</v>
      </c>
      <c r="G1190" s="591" t="s">
        <v>2004</v>
      </c>
      <c r="H1190" s="591" t="s">
        <v>497</v>
      </c>
      <c r="I1190" s="592" t="s">
        <v>332</v>
      </c>
      <c r="J1190" s="593" t="s">
        <v>381</v>
      </c>
      <c r="K1190" s="594">
        <v>5.5813953488372092E-2</v>
      </c>
      <c r="L1190" s="591" t="s">
        <v>2051</v>
      </c>
      <c r="M1190" s="595">
        <v>2021</v>
      </c>
      <c r="N1190" s="596">
        <v>446</v>
      </c>
      <c r="O1190" s="603">
        <v>0.10089686098654709</v>
      </c>
      <c r="P1190" s="598">
        <f t="shared" si="72"/>
        <v>45</v>
      </c>
      <c r="Q1190" s="596">
        <v>31</v>
      </c>
      <c r="R1190" s="599">
        <f t="shared" si="73"/>
        <v>0.68888888888888888</v>
      </c>
      <c r="S1190" s="599">
        <f t="shared" si="74"/>
        <v>6.9506726457399109E-2</v>
      </c>
      <c r="T1190" s="600">
        <f t="shared" si="75"/>
        <v>1.8077354260089686</v>
      </c>
      <c r="U1190" s="601" t="s">
        <v>3030</v>
      </c>
    </row>
    <row r="1191" spans="1:21" ht="12.75" x14ac:dyDescent="0.2">
      <c r="A1191" s="591" t="s">
        <v>72</v>
      </c>
      <c r="B1191" s="591" t="s">
        <v>754</v>
      </c>
      <c r="C1191" s="592" t="s">
        <v>587</v>
      </c>
      <c r="D1191" s="592" t="s">
        <v>297</v>
      </c>
      <c r="E1191" s="592" t="s">
        <v>148</v>
      </c>
      <c r="F1191" s="592" t="s">
        <v>476</v>
      </c>
      <c r="G1191" s="591" t="s">
        <v>2025</v>
      </c>
      <c r="H1191" s="591" t="s">
        <v>497</v>
      </c>
      <c r="I1191" s="592" t="s">
        <v>332</v>
      </c>
      <c r="J1191" s="593" t="s">
        <v>381</v>
      </c>
      <c r="K1191" s="594">
        <v>9.2307692307692313E-2</v>
      </c>
      <c r="L1191" s="592" t="s">
        <v>2051</v>
      </c>
      <c r="M1191" s="595">
        <v>2021</v>
      </c>
      <c r="N1191" s="596">
        <v>58</v>
      </c>
      <c r="O1191" s="603">
        <v>0.13793103448275862</v>
      </c>
      <c r="P1191" s="598">
        <f t="shared" si="72"/>
        <v>8</v>
      </c>
      <c r="Q1191" s="596">
        <v>8</v>
      </c>
      <c r="R1191" s="599">
        <f t="shared" si="73"/>
        <v>1</v>
      </c>
      <c r="S1191" s="599">
        <f t="shared" si="74"/>
        <v>0.13793103448275862</v>
      </c>
      <c r="T1191" s="600">
        <f t="shared" si="75"/>
        <v>1.4942528735632183</v>
      </c>
      <c r="U1191" s="601" t="s">
        <v>3030</v>
      </c>
    </row>
    <row r="1192" spans="1:21" ht="12.75" x14ac:dyDescent="0.2">
      <c r="A1192" s="591" t="s">
        <v>72</v>
      </c>
      <c r="B1192" s="591" t="s">
        <v>754</v>
      </c>
      <c r="C1192" s="592" t="s">
        <v>587</v>
      </c>
      <c r="D1192" s="592" t="s">
        <v>297</v>
      </c>
      <c r="E1192" s="592" t="s">
        <v>148</v>
      </c>
      <c r="F1192" s="592" t="s">
        <v>476</v>
      </c>
      <c r="G1192" s="591" t="s">
        <v>2026</v>
      </c>
      <c r="H1192" s="591" t="s">
        <v>497</v>
      </c>
      <c r="I1192" s="592" t="s">
        <v>332</v>
      </c>
      <c r="J1192" s="593" t="s">
        <v>381</v>
      </c>
      <c r="K1192" s="594">
        <v>0.15384615384615385</v>
      </c>
      <c r="L1192" s="592" t="s">
        <v>2051</v>
      </c>
      <c r="M1192" s="595">
        <v>2021</v>
      </c>
      <c r="N1192" s="596">
        <v>27</v>
      </c>
      <c r="O1192" s="603">
        <v>0.22222222222222221</v>
      </c>
      <c r="P1192" s="598">
        <f t="shared" si="72"/>
        <v>6</v>
      </c>
      <c r="Q1192" s="596">
        <v>5</v>
      </c>
      <c r="R1192" s="599">
        <f t="shared" si="73"/>
        <v>0.83333333333333337</v>
      </c>
      <c r="S1192" s="599">
        <f t="shared" si="74"/>
        <v>0.18518518518518517</v>
      </c>
      <c r="T1192" s="600">
        <f t="shared" si="75"/>
        <v>1.4444444444444442</v>
      </c>
      <c r="U1192" s="601" t="s">
        <v>3030</v>
      </c>
    </row>
    <row r="1193" spans="1:21" ht="12.75" x14ac:dyDescent="0.2">
      <c r="A1193" s="591" t="s">
        <v>72</v>
      </c>
      <c r="B1193" s="591" t="s">
        <v>754</v>
      </c>
      <c r="C1193" s="592" t="s">
        <v>587</v>
      </c>
      <c r="D1193" s="592" t="s">
        <v>303</v>
      </c>
      <c r="E1193" s="592" t="s">
        <v>148</v>
      </c>
      <c r="F1193" s="592" t="s">
        <v>476</v>
      </c>
      <c r="G1193" s="591" t="s">
        <v>2005</v>
      </c>
      <c r="H1193" s="591" t="s">
        <v>497</v>
      </c>
      <c r="I1193" s="592" t="s">
        <v>332</v>
      </c>
      <c r="J1193" s="593" t="s">
        <v>381</v>
      </c>
      <c r="K1193" s="594">
        <v>6.5217391304347824E-2</v>
      </c>
      <c r="L1193" s="592" t="s">
        <v>2051</v>
      </c>
      <c r="M1193" s="595">
        <v>2021</v>
      </c>
      <c r="N1193" s="596">
        <v>45</v>
      </c>
      <c r="O1193" s="603">
        <v>0.1111111111111111</v>
      </c>
      <c r="P1193" s="598">
        <f t="shared" si="72"/>
        <v>5</v>
      </c>
      <c r="Q1193" s="596">
        <v>3</v>
      </c>
      <c r="R1193" s="599">
        <f t="shared" si="73"/>
        <v>0.6</v>
      </c>
      <c r="S1193" s="599">
        <f t="shared" si="74"/>
        <v>6.6666666666666666E-2</v>
      </c>
      <c r="T1193" s="600">
        <f t="shared" si="75"/>
        <v>1.7037037037037037</v>
      </c>
      <c r="U1193" s="601" t="s">
        <v>3030</v>
      </c>
    </row>
    <row r="1194" spans="1:21" ht="12.75" x14ac:dyDescent="0.2">
      <c r="A1194" s="591" t="s">
        <v>72</v>
      </c>
      <c r="B1194" s="591" t="s">
        <v>754</v>
      </c>
      <c r="C1194" s="592" t="s">
        <v>587</v>
      </c>
      <c r="D1194" s="592" t="s">
        <v>297</v>
      </c>
      <c r="E1194" s="592" t="s">
        <v>148</v>
      </c>
      <c r="F1194" s="592" t="s">
        <v>476</v>
      </c>
      <c r="G1194" s="591" t="s">
        <v>2005</v>
      </c>
      <c r="H1194" s="591" t="s">
        <v>497</v>
      </c>
      <c r="I1194" s="592" t="s">
        <v>332</v>
      </c>
      <c r="J1194" s="593" t="s">
        <v>381</v>
      </c>
      <c r="K1194" s="594">
        <v>9.3333333333333338E-2</v>
      </c>
      <c r="L1194" s="592" t="s">
        <v>2051</v>
      </c>
      <c r="M1194" s="595">
        <v>2021</v>
      </c>
      <c r="N1194" s="596">
        <v>77</v>
      </c>
      <c r="O1194" s="603">
        <v>0.12987012987012986</v>
      </c>
      <c r="P1194" s="598">
        <f t="shared" si="72"/>
        <v>10</v>
      </c>
      <c r="Q1194" s="596">
        <v>7</v>
      </c>
      <c r="R1194" s="599">
        <f t="shared" si="73"/>
        <v>0.7</v>
      </c>
      <c r="S1194" s="599">
        <f t="shared" si="74"/>
        <v>9.0909090909090912E-2</v>
      </c>
      <c r="T1194" s="600">
        <f t="shared" si="75"/>
        <v>1.3914656771799627</v>
      </c>
      <c r="U1194" s="601" t="s">
        <v>3030</v>
      </c>
    </row>
    <row r="1195" spans="1:21" ht="12.75" x14ac:dyDescent="0.2">
      <c r="A1195" s="591" t="s">
        <v>72</v>
      </c>
      <c r="B1195" s="591" t="s">
        <v>754</v>
      </c>
      <c r="C1195" s="592" t="s">
        <v>587</v>
      </c>
      <c r="D1195" s="592" t="s">
        <v>303</v>
      </c>
      <c r="E1195" s="592" t="s">
        <v>148</v>
      </c>
      <c r="F1195" s="592" t="s">
        <v>476</v>
      </c>
      <c r="G1195" s="591" t="s">
        <v>2006</v>
      </c>
      <c r="H1195" s="591" t="s">
        <v>497</v>
      </c>
      <c r="I1195" s="592" t="s">
        <v>332</v>
      </c>
      <c r="J1195" s="593" t="s">
        <v>381</v>
      </c>
      <c r="K1195" s="594">
        <v>0.10526315789473684</v>
      </c>
      <c r="L1195" s="592" t="s">
        <v>2051</v>
      </c>
      <c r="M1195" s="595">
        <v>2021</v>
      </c>
      <c r="N1195" s="596">
        <v>34</v>
      </c>
      <c r="O1195" s="603">
        <v>8.8235294117647065E-2</v>
      </c>
      <c r="P1195" s="598">
        <f t="shared" si="72"/>
        <v>3</v>
      </c>
      <c r="Q1195" s="596">
        <v>2</v>
      </c>
      <c r="R1195" s="599">
        <f t="shared" si="73"/>
        <v>0.66666666666666663</v>
      </c>
      <c r="S1195" s="599">
        <f t="shared" si="74"/>
        <v>5.8823529411764705E-2</v>
      </c>
      <c r="T1195" s="600">
        <f t="shared" si="75"/>
        <v>0.83823529411764719</v>
      </c>
      <c r="U1195" s="601" t="s">
        <v>3030</v>
      </c>
    </row>
    <row r="1196" spans="1:21" ht="12.75" x14ac:dyDescent="0.2">
      <c r="A1196" s="591" t="s">
        <v>72</v>
      </c>
      <c r="B1196" s="591" t="s">
        <v>754</v>
      </c>
      <c r="C1196" s="592" t="s">
        <v>587</v>
      </c>
      <c r="D1196" s="592" t="s">
        <v>297</v>
      </c>
      <c r="E1196" s="592" t="s">
        <v>148</v>
      </c>
      <c r="F1196" s="592" t="s">
        <v>476</v>
      </c>
      <c r="G1196" s="591" t="s">
        <v>2006</v>
      </c>
      <c r="H1196" s="591" t="s">
        <v>497</v>
      </c>
      <c r="I1196" s="592" t="s">
        <v>332</v>
      </c>
      <c r="J1196" s="593" t="s">
        <v>381</v>
      </c>
      <c r="K1196" s="594">
        <v>0.18055555555555555</v>
      </c>
      <c r="L1196" s="592" t="s">
        <v>2051</v>
      </c>
      <c r="M1196" s="595">
        <v>2021</v>
      </c>
      <c r="N1196" s="596">
        <v>77</v>
      </c>
      <c r="O1196" s="603">
        <v>0.19480519480519484</v>
      </c>
      <c r="P1196" s="598">
        <f t="shared" si="72"/>
        <v>15</v>
      </c>
      <c r="Q1196" s="596">
        <v>13</v>
      </c>
      <c r="R1196" s="599">
        <f t="shared" si="73"/>
        <v>0.8666666666666667</v>
      </c>
      <c r="S1196" s="599">
        <f t="shared" si="74"/>
        <v>0.16883116883116883</v>
      </c>
      <c r="T1196" s="600">
        <f t="shared" si="75"/>
        <v>1.0789210789210792</v>
      </c>
      <c r="U1196" s="601" t="s">
        <v>3030</v>
      </c>
    </row>
    <row r="1197" spans="1:21" ht="12.75" x14ac:dyDescent="0.2">
      <c r="A1197" s="591" t="s">
        <v>72</v>
      </c>
      <c r="B1197" s="591" t="s">
        <v>754</v>
      </c>
      <c r="C1197" s="592" t="s">
        <v>587</v>
      </c>
      <c r="D1197" s="592" t="s">
        <v>305</v>
      </c>
      <c r="E1197" s="592" t="s">
        <v>148</v>
      </c>
      <c r="F1197" s="592" t="s">
        <v>476</v>
      </c>
      <c r="G1197" s="591" t="s">
        <v>2009</v>
      </c>
      <c r="H1197" s="591" t="s">
        <v>497</v>
      </c>
      <c r="I1197" s="592" t="s">
        <v>332</v>
      </c>
      <c r="J1197" s="593" t="s">
        <v>381</v>
      </c>
      <c r="K1197" s="594">
        <v>0.25</v>
      </c>
      <c r="L1197" s="592" t="s">
        <v>2051</v>
      </c>
      <c r="M1197" s="595">
        <v>2021</v>
      </c>
      <c r="N1197" s="596">
        <v>21</v>
      </c>
      <c r="O1197" s="603">
        <v>0.2857142857142857</v>
      </c>
      <c r="P1197" s="598">
        <f t="shared" si="72"/>
        <v>6</v>
      </c>
      <c r="Q1197" s="596">
        <v>6</v>
      </c>
      <c r="R1197" s="599">
        <f t="shared" si="73"/>
        <v>1</v>
      </c>
      <c r="S1197" s="599">
        <f t="shared" si="74"/>
        <v>0.2857142857142857</v>
      </c>
      <c r="T1197" s="600">
        <f t="shared" si="75"/>
        <v>1.1428571428571428</v>
      </c>
      <c r="U1197" s="601" t="s">
        <v>3030</v>
      </c>
    </row>
    <row r="1198" spans="1:21" ht="12.75" x14ac:dyDescent="0.2">
      <c r="A1198" s="591" t="s">
        <v>72</v>
      </c>
      <c r="B1198" s="591" t="s">
        <v>754</v>
      </c>
      <c r="C1198" s="592" t="s">
        <v>587</v>
      </c>
      <c r="D1198" s="592" t="s">
        <v>297</v>
      </c>
      <c r="E1198" s="592" t="s">
        <v>148</v>
      </c>
      <c r="F1198" s="592" t="s">
        <v>476</v>
      </c>
      <c r="G1198" s="591" t="s">
        <v>2027</v>
      </c>
      <c r="H1198" s="591" t="s">
        <v>497</v>
      </c>
      <c r="I1198" s="592" t="s">
        <v>332</v>
      </c>
      <c r="J1198" s="593" t="s">
        <v>381</v>
      </c>
      <c r="K1198" s="594">
        <v>0.29032258064516131</v>
      </c>
      <c r="L1198" s="592" t="s">
        <v>2051</v>
      </c>
      <c r="M1198" s="595">
        <v>2021</v>
      </c>
      <c r="N1198" s="596">
        <v>32</v>
      </c>
      <c r="O1198" s="603">
        <v>0.3125</v>
      </c>
      <c r="P1198" s="598">
        <f t="shared" si="72"/>
        <v>10</v>
      </c>
      <c r="Q1198" s="596">
        <v>9</v>
      </c>
      <c r="R1198" s="599">
        <f t="shared" si="73"/>
        <v>0.9</v>
      </c>
      <c r="S1198" s="599">
        <f t="shared" si="74"/>
        <v>0.28125</v>
      </c>
      <c r="T1198" s="600">
        <f t="shared" si="75"/>
        <v>1.0763888888888888</v>
      </c>
      <c r="U1198" s="601" t="s">
        <v>3030</v>
      </c>
    </row>
    <row r="1199" spans="1:21" ht="12.75" x14ac:dyDescent="0.2">
      <c r="A1199" s="591" t="s">
        <v>72</v>
      </c>
      <c r="B1199" s="591" t="s">
        <v>754</v>
      </c>
      <c r="C1199" s="592" t="s">
        <v>587</v>
      </c>
      <c r="D1199" s="592" t="s">
        <v>297</v>
      </c>
      <c r="E1199" s="592" t="s">
        <v>148</v>
      </c>
      <c r="F1199" s="592" t="s">
        <v>476</v>
      </c>
      <c r="G1199" s="591" t="s">
        <v>2028</v>
      </c>
      <c r="H1199" s="591" t="s">
        <v>497</v>
      </c>
      <c r="I1199" s="592" t="s">
        <v>332</v>
      </c>
      <c r="J1199" s="593" t="s">
        <v>381</v>
      </c>
      <c r="K1199" s="594">
        <v>0.29629629629629628</v>
      </c>
      <c r="L1199" s="592" t="s">
        <v>2051</v>
      </c>
      <c r="M1199" s="595">
        <v>2021</v>
      </c>
      <c r="N1199" s="596">
        <v>24</v>
      </c>
      <c r="O1199" s="603">
        <v>0.45833333333333326</v>
      </c>
      <c r="P1199" s="598">
        <f t="shared" si="72"/>
        <v>11</v>
      </c>
      <c r="Q1199" s="596">
        <v>8</v>
      </c>
      <c r="R1199" s="599">
        <f t="shared" si="73"/>
        <v>0.72727272727272729</v>
      </c>
      <c r="S1199" s="599">
        <f t="shared" si="74"/>
        <v>0.33333333333333331</v>
      </c>
      <c r="T1199" s="600">
        <f t="shared" si="75"/>
        <v>1.5468749999999998</v>
      </c>
      <c r="U1199" s="601" t="s">
        <v>3030</v>
      </c>
    </row>
    <row r="1200" spans="1:21" ht="12.75" x14ac:dyDescent="0.2">
      <c r="A1200" s="591" t="s">
        <v>72</v>
      </c>
      <c r="B1200" s="591" t="s">
        <v>754</v>
      </c>
      <c r="C1200" s="592" t="s">
        <v>587</v>
      </c>
      <c r="D1200" s="592" t="s">
        <v>303</v>
      </c>
      <c r="E1200" s="592" t="s">
        <v>148</v>
      </c>
      <c r="F1200" s="592" t="s">
        <v>476</v>
      </c>
      <c r="G1200" s="591" t="s">
        <v>2007</v>
      </c>
      <c r="H1200" s="591" t="s">
        <v>497</v>
      </c>
      <c r="I1200" s="592" t="s">
        <v>332</v>
      </c>
      <c r="J1200" s="593" t="s">
        <v>381</v>
      </c>
      <c r="K1200" s="594">
        <v>0.48</v>
      </c>
      <c r="L1200" s="592" t="s">
        <v>2051</v>
      </c>
      <c r="M1200" s="595">
        <v>2021</v>
      </c>
      <c r="N1200" s="596">
        <v>22</v>
      </c>
      <c r="O1200" s="603">
        <v>0.45454545454545453</v>
      </c>
      <c r="P1200" s="598">
        <f t="shared" si="72"/>
        <v>10</v>
      </c>
      <c r="Q1200" s="596">
        <v>8</v>
      </c>
      <c r="R1200" s="599">
        <f t="shared" si="73"/>
        <v>0.8</v>
      </c>
      <c r="S1200" s="599">
        <f t="shared" si="74"/>
        <v>0.36363636363636365</v>
      </c>
      <c r="T1200" s="600">
        <f t="shared" si="75"/>
        <v>0.94696969696969702</v>
      </c>
      <c r="U1200" s="601" t="s">
        <v>3030</v>
      </c>
    </row>
    <row r="1201" spans="1:21" ht="12.75" x14ac:dyDescent="0.2">
      <c r="A1201" s="591" t="s">
        <v>72</v>
      </c>
      <c r="B1201" s="591" t="s">
        <v>754</v>
      </c>
      <c r="C1201" s="592" t="s">
        <v>587</v>
      </c>
      <c r="D1201" s="592" t="s">
        <v>297</v>
      </c>
      <c r="E1201" s="592" t="s">
        <v>148</v>
      </c>
      <c r="F1201" s="592" t="s">
        <v>476</v>
      </c>
      <c r="G1201" s="591" t="s">
        <v>2007</v>
      </c>
      <c r="H1201" s="591" t="s">
        <v>497</v>
      </c>
      <c r="I1201" s="592" t="s">
        <v>332</v>
      </c>
      <c r="J1201" s="593" t="s">
        <v>381</v>
      </c>
      <c r="K1201" s="594">
        <v>0.58064516129032262</v>
      </c>
      <c r="L1201" s="592" t="s">
        <v>2266</v>
      </c>
      <c r="M1201" s="595">
        <v>2021</v>
      </c>
      <c r="N1201" s="596">
        <v>30</v>
      </c>
      <c r="O1201" s="603">
        <v>0.53333333333333333</v>
      </c>
      <c r="P1201" s="598">
        <f t="shared" si="72"/>
        <v>16</v>
      </c>
      <c r="Q1201" s="596">
        <v>12</v>
      </c>
      <c r="R1201" s="599">
        <f t="shared" si="73"/>
        <v>0.75</v>
      </c>
      <c r="S1201" s="599">
        <f t="shared" si="74"/>
        <v>0.4</v>
      </c>
      <c r="T1201" s="600">
        <f t="shared" si="75"/>
        <v>0.9185185185185184</v>
      </c>
      <c r="U1201" s="601" t="s">
        <v>3031</v>
      </c>
    </row>
    <row r="1202" spans="1:21" ht="12.75" x14ac:dyDescent="0.2">
      <c r="A1202" s="591" t="s">
        <v>72</v>
      </c>
      <c r="B1202" s="591" t="s">
        <v>754</v>
      </c>
      <c r="C1202" s="592" t="s">
        <v>587</v>
      </c>
      <c r="D1202" s="592" t="s">
        <v>297</v>
      </c>
      <c r="E1202" s="592" t="s">
        <v>148</v>
      </c>
      <c r="F1202" s="592" t="s">
        <v>476</v>
      </c>
      <c r="G1202" s="591" t="s">
        <v>2029</v>
      </c>
      <c r="H1202" s="591" t="s">
        <v>497</v>
      </c>
      <c r="I1202" s="592" t="s">
        <v>332</v>
      </c>
      <c r="J1202" s="593" t="s">
        <v>381</v>
      </c>
      <c r="K1202" s="594">
        <v>0.71186440677966101</v>
      </c>
      <c r="L1202" s="592" t="s">
        <v>2051</v>
      </c>
      <c r="M1202" s="595">
        <v>2021</v>
      </c>
      <c r="N1202" s="596">
        <v>59</v>
      </c>
      <c r="O1202" s="603">
        <v>0.55932203389830504</v>
      </c>
      <c r="P1202" s="598">
        <f t="shared" si="72"/>
        <v>33</v>
      </c>
      <c r="Q1202" s="596">
        <v>33</v>
      </c>
      <c r="R1202" s="599">
        <f t="shared" si="73"/>
        <v>1</v>
      </c>
      <c r="S1202" s="599">
        <f t="shared" si="74"/>
        <v>0.55932203389830504</v>
      </c>
      <c r="T1202" s="600">
        <f t="shared" si="75"/>
        <v>0.7857142857142857</v>
      </c>
      <c r="U1202" s="601" t="s">
        <v>3030</v>
      </c>
    </row>
    <row r="1203" spans="1:21" ht="12.75" x14ac:dyDescent="0.2">
      <c r="A1203" s="591" t="s">
        <v>72</v>
      </c>
      <c r="B1203" s="591" t="s">
        <v>754</v>
      </c>
      <c r="C1203" s="592" t="s">
        <v>587</v>
      </c>
      <c r="D1203" s="592" t="s">
        <v>297</v>
      </c>
      <c r="E1203" s="592" t="s">
        <v>148</v>
      </c>
      <c r="F1203" s="592" t="s">
        <v>476</v>
      </c>
      <c r="G1203" s="591" t="s">
        <v>2030</v>
      </c>
      <c r="H1203" s="591" t="s">
        <v>497</v>
      </c>
      <c r="I1203" s="592" t="s">
        <v>332</v>
      </c>
      <c r="J1203" s="593" t="s">
        <v>381</v>
      </c>
      <c r="K1203" s="594">
        <v>0.14285714285714285</v>
      </c>
      <c r="L1203" s="592" t="s">
        <v>2051</v>
      </c>
      <c r="M1203" s="595">
        <v>2021</v>
      </c>
      <c r="N1203" s="596">
        <v>46</v>
      </c>
      <c r="O1203" s="603">
        <v>0.15217391304347827</v>
      </c>
      <c r="P1203" s="598">
        <f t="shared" si="72"/>
        <v>7</v>
      </c>
      <c r="Q1203" s="596">
        <v>6</v>
      </c>
      <c r="R1203" s="599">
        <f t="shared" si="73"/>
        <v>0.8571428571428571</v>
      </c>
      <c r="S1203" s="599">
        <f t="shared" si="74"/>
        <v>0.13043478260869565</v>
      </c>
      <c r="T1203" s="600">
        <f t="shared" si="75"/>
        <v>1.0652173913043479</v>
      </c>
      <c r="U1203" s="601" t="s">
        <v>3030</v>
      </c>
    </row>
    <row r="1204" spans="1:21" ht="12.75" x14ac:dyDescent="0.2">
      <c r="A1204" s="591" t="s">
        <v>72</v>
      </c>
      <c r="B1204" s="591" t="s">
        <v>754</v>
      </c>
      <c r="C1204" s="592" t="s">
        <v>587</v>
      </c>
      <c r="D1204" s="592" t="s">
        <v>303</v>
      </c>
      <c r="E1204" s="592" t="s">
        <v>148</v>
      </c>
      <c r="F1204" s="592" t="s">
        <v>476</v>
      </c>
      <c r="G1204" s="591" t="s">
        <v>2008</v>
      </c>
      <c r="H1204" s="591" t="s">
        <v>497</v>
      </c>
      <c r="I1204" s="592" t="s">
        <v>332</v>
      </c>
      <c r="J1204" s="593" t="s">
        <v>381</v>
      </c>
      <c r="K1204" s="594">
        <v>0.23076923076923078</v>
      </c>
      <c r="L1204" s="592" t="s">
        <v>2051</v>
      </c>
      <c r="M1204" s="595">
        <v>2021</v>
      </c>
      <c r="N1204" s="596">
        <v>13</v>
      </c>
      <c r="O1204" s="603">
        <v>0.23076923076923075</v>
      </c>
      <c r="P1204" s="598">
        <f t="shared" si="72"/>
        <v>3</v>
      </c>
      <c r="Q1204" s="596">
        <v>3</v>
      </c>
      <c r="R1204" s="599">
        <f t="shared" si="73"/>
        <v>1</v>
      </c>
      <c r="S1204" s="599">
        <f t="shared" si="74"/>
        <v>0.23076923076923078</v>
      </c>
      <c r="T1204" s="600">
        <f t="shared" si="75"/>
        <v>0.99999999999999989</v>
      </c>
      <c r="U1204" s="606" t="s">
        <v>2051</v>
      </c>
    </row>
    <row r="1205" spans="1:21" ht="12.75" x14ac:dyDescent="0.2">
      <c r="A1205" s="591" t="s">
        <v>72</v>
      </c>
      <c r="B1205" s="591" t="s">
        <v>754</v>
      </c>
      <c r="C1205" s="592" t="s">
        <v>587</v>
      </c>
      <c r="D1205" s="592" t="s">
        <v>297</v>
      </c>
      <c r="E1205" s="592" t="s">
        <v>148</v>
      </c>
      <c r="F1205" s="592" t="s">
        <v>476</v>
      </c>
      <c r="G1205" s="591" t="s">
        <v>2031</v>
      </c>
      <c r="H1205" s="591" t="s">
        <v>497</v>
      </c>
      <c r="I1205" s="592" t="s">
        <v>332</v>
      </c>
      <c r="J1205" s="593" t="s">
        <v>381</v>
      </c>
      <c r="K1205" s="594">
        <v>0.18181818181818182</v>
      </c>
      <c r="L1205" s="592" t="s">
        <v>2051</v>
      </c>
      <c r="M1205" s="595">
        <v>2021</v>
      </c>
      <c r="N1205" s="596">
        <v>42</v>
      </c>
      <c r="O1205" s="603">
        <v>0.14285714285714285</v>
      </c>
      <c r="P1205" s="598">
        <f t="shared" si="72"/>
        <v>6</v>
      </c>
      <c r="Q1205" s="596">
        <v>5</v>
      </c>
      <c r="R1205" s="599">
        <f t="shared" si="73"/>
        <v>0.83333333333333337</v>
      </c>
      <c r="S1205" s="599">
        <f t="shared" si="74"/>
        <v>0.11904761904761904</v>
      </c>
      <c r="T1205" s="600">
        <f t="shared" si="75"/>
        <v>0.7857142857142857</v>
      </c>
      <c r="U1205" s="601" t="s">
        <v>3030</v>
      </c>
    </row>
    <row r="1206" spans="1:21" ht="12.75" x14ac:dyDescent="0.2">
      <c r="A1206" s="591" t="s">
        <v>72</v>
      </c>
      <c r="B1206" s="591" t="s">
        <v>754</v>
      </c>
      <c r="C1206" s="592" t="s">
        <v>588</v>
      </c>
      <c r="D1206" s="592" t="s">
        <v>297</v>
      </c>
      <c r="E1206" s="592" t="s">
        <v>148</v>
      </c>
      <c r="F1206" s="592" t="s">
        <v>476</v>
      </c>
      <c r="G1206" s="591" t="s">
        <v>2036</v>
      </c>
      <c r="H1206" s="591" t="s">
        <v>497</v>
      </c>
      <c r="I1206" s="592" t="s">
        <v>332</v>
      </c>
      <c r="J1206" s="593" t="s">
        <v>381</v>
      </c>
      <c r="K1206" s="594">
        <v>0.11971830985915492</v>
      </c>
      <c r="L1206" s="592"/>
      <c r="M1206" s="595">
        <v>2021</v>
      </c>
      <c r="N1206" s="596">
        <v>140</v>
      </c>
      <c r="O1206" s="603">
        <v>0.12142857142857143</v>
      </c>
      <c r="P1206" s="598">
        <f t="shared" si="72"/>
        <v>17</v>
      </c>
      <c r="Q1206" s="596">
        <v>16</v>
      </c>
      <c r="R1206" s="599">
        <f t="shared" si="73"/>
        <v>0.94117647058823528</v>
      </c>
      <c r="S1206" s="599">
        <f t="shared" si="74"/>
        <v>0.11428571428571428</v>
      </c>
      <c r="T1206" s="600">
        <f t="shared" si="75"/>
        <v>1.0142857142857142</v>
      </c>
      <c r="U1206" s="601" t="s">
        <v>3030</v>
      </c>
    </row>
    <row r="1207" spans="1:21" ht="12.75" x14ac:dyDescent="0.2">
      <c r="A1207" s="591" t="s">
        <v>72</v>
      </c>
      <c r="B1207" s="591" t="s">
        <v>754</v>
      </c>
      <c r="C1207" s="592" t="s">
        <v>588</v>
      </c>
      <c r="D1207" s="592" t="s">
        <v>297</v>
      </c>
      <c r="E1207" s="592" t="s">
        <v>148</v>
      </c>
      <c r="F1207" s="592" t="s">
        <v>476</v>
      </c>
      <c r="G1207" s="591" t="s">
        <v>2011</v>
      </c>
      <c r="H1207" s="591" t="s">
        <v>497</v>
      </c>
      <c r="I1207" s="592" t="s">
        <v>332</v>
      </c>
      <c r="J1207" s="593" t="s">
        <v>381</v>
      </c>
      <c r="K1207" s="594">
        <v>0.23875432525951557</v>
      </c>
      <c r="L1207" s="592" t="s">
        <v>2051</v>
      </c>
      <c r="M1207" s="595">
        <v>2021</v>
      </c>
      <c r="N1207" s="596">
        <v>287</v>
      </c>
      <c r="O1207" s="603">
        <v>0.23693379790940766</v>
      </c>
      <c r="P1207" s="598">
        <f t="shared" si="72"/>
        <v>68</v>
      </c>
      <c r="Q1207" s="596">
        <v>57</v>
      </c>
      <c r="R1207" s="599">
        <f t="shared" si="73"/>
        <v>0.83823529411764708</v>
      </c>
      <c r="S1207" s="599">
        <f t="shared" si="74"/>
        <v>0.19860627177700349</v>
      </c>
      <c r="T1207" s="600">
        <f t="shared" si="75"/>
        <v>0.99237489269302637</v>
      </c>
      <c r="U1207" s="601" t="s">
        <v>3030</v>
      </c>
    </row>
    <row r="1208" spans="1:21" ht="12.75" x14ac:dyDescent="0.2">
      <c r="A1208" s="591" t="s">
        <v>72</v>
      </c>
      <c r="B1208" s="591" t="s">
        <v>754</v>
      </c>
      <c r="C1208" s="592" t="s">
        <v>588</v>
      </c>
      <c r="D1208" s="592" t="s">
        <v>297</v>
      </c>
      <c r="E1208" s="592" t="s">
        <v>148</v>
      </c>
      <c r="F1208" s="592" t="s">
        <v>476</v>
      </c>
      <c r="G1208" s="591" t="s">
        <v>2012</v>
      </c>
      <c r="H1208" s="591" t="s">
        <v>497</v>
      </c>
      <c r="I1208" s="592" t="s">
        <v>332</v>
      </c>
      <c r="J1208" s="593" t="s">
        <v>381</v>
      </c>
      <c r="K1208" s="594">
        <v>0.23577235772357724</v>
      </c>
      <c r="L1208" s="592" t="s">
        <v>2051</v>
      </c>
      <c r="M1208" s="595">
        <v>2021</v>
      </c>
      <c r="N1208" s="596">
        <v>125</v>
      </c>
      <c r="O1208" s="603">
        <v>0.23200000000000004</v>
      </c>
      <c r="P1208" s="598">
        <f t="shared" si="72"/>
        <v>29</v>
      </c>
      <c r="Q1208" s="596">
        <v>26</v>
      </c>
      <c r="R1208" s="599">
        <f t="shared" si="73"/>
        <v>0.89655172413793105</v>
      </c>
      <c r="S1208" s="599">
        <f t="shared" si="74"/>
        <v>0.20799999999999999</v>
      </c>
      <c r="T1208" s="600">
        <f t="shared" si="75"/>
        <v>0.9840000000000001</v>
      </c>
      <c r="U1208" s="601" t="s">
        <v>3030</v>
      </c>
    </row>
    <row r="1209" spans="1:21" ht="12.75" x14ac:dyDescent="0.2">
      <c r="A1209" s="591" t="s">
        <v>72</v>
      </c>
      <c r="B1209" s="591" t="s">
        <v>754</v>
      </c>
      <c r="C1209" s="592" t="s">
        <v>588</v>
      </c>
      <c r="D1209" s="592" t="s">
        <v>297</v>
      </c>
      <c r="E1209" s="592" t="s">
        <v>148</v>
      </c>
      <c r="F1209" s="592" t="s">
        <v>476</v>
      </c>
      <c r="G1209" s="591" t="s">
        <v>2037</v>
      </c>
      <c r="H1209" s="591" t="s">
        <v>497</v>
      </c>
      <c r="I1209" s="592" t="s">
        <v>332</v>
      </c>
      <c r="J1209" s="593" t="s">
        <v>381</v>
      </c>
      <c r="K1209" s="594">
        <v>0.21428571428571427</v>
      </c>
      <c r="L1209" s="592" t="s">
        <v>2051</v>
      </c>
      <c r="M1209" s="595">
        <v>2021</v>
      </c>
      <c r="N1209" s="596">
        <v>14</v>
      </c>
      <c r="O1209" s="603">
        <v>0.21428571428571427</v>
      </c>
      <c r="P1209" s="598">
        <f t="shared" si="72"/>
        <v>3</v>
      </c>
      <c r="Q1209" s="596">
        <v>2</v>
      </c>
      <c r="R1209" s="599">
        <f t="shared" si="73"/>
        <v>0.66666666666666663</v>
      </c>
      <c r="S1209" s="599">
        <f t="shared" si="74"/>
        <v>0.14285714285714285</v>
      </c>
      <c r="T1209" s="600">
        <f t="shared" si="75"/>
        <v>1</v>
      </c>
      <c r="U1209" s="606" t="s">
        <v>2051</v>
      </c>
    </row>
    <row r="1210" spans="1:21" ht="12.75" x14ac:dyDescent="0.2">
      <c r="A1210" s="591" t="s">
        <v>72</v>
      </c>
      <c r="B1210" s="591" t="s">
        <v>754</v>
      </c>
      <c r="C1210" s="592" t="s">
        <v>588</v>
      </c>
      <c r="D1210" s="592" t="s">
        <v>297</v>
      </c>
      <c r="E1210" s="592" t="s">
        <v>148</v>
      </c>
      <c r="F1210" s="592" t="s">
        <v>476</v>
      </c>
      <c r="G1210" s="591" t="s">
        <v>2038</v>
      </c>
      <c r="H1210" s="591" t="s">
        <v>497</v>
      </c>
      <c r="I1210" s="592" t="s">
        <v>332</v>
      </c>
      <c r="J1210" s="593" t="s">
        <v>381</v>
      </c>
      <c r="K1210" s="594">
        <v>9.6774193548387094E-2</v>
      </c>
      <c r="L1210" s="592" t="s">
        <v>2051</v>
      </c>
      <c r="M1210" s="595">
        <v>2021</v>
      </c>
      <c r="N1210" s="596">
        <v>33</v>
      </c>
      <c r="O1210" s="603">
        <v>0.12121212121212122</v>
      </c>
      <c r="P1210" s="598">
        <f t="shared" si="72"/>
        <v>4</v>
      </c>
      <c r="Q1210" s="596">
        <v>4</v>
      </c>
      <c r="R1210" s="599">
        <f t="shared" si="73"/>
        <v>1</v>
      </c>
      <c r="S1210" s="599">
        <f t="shared" si="74"/>
        <v>0.12121212121212122</v>
      </c>
      <c r="T1210" s="600">
        <f t="shared" si="75"/>
        <v>1.2525252525252526</v>
      </c>
      <c r="U1210" s="601" t="s">
        <v>3030</v>
      </c>
    </row>
    <row r="1211" spans="1:21" ht="12.75" x14ac:dyDescent="0.2">
      <c r="A1211" s="591" t="s">
        <v>72</v>
      </c>
      <c r="B1211" s="591" t="s">
        <v>754</v>
      </c>
      <c r="C1211" s="592" t="s">
        <v>588</v>
      </c>
      <c r="D1211" s="592" t="s">
        <v>297</v>
      </c>
      <c r="E1211" s="592" t="s">
        <v>148</v>
      </c>
      <c r="F1211" s="592" t="s">
        <v>476</v>
      </c>
      <c r="G1211" s="591" t="s">
        <v>2018</v>
      </c>
      <c r="H1211" s="591" t="s">
        <v>497</v>
      </c>
      <c r="I1211" s="592" t="s">
        <v>332</v>
      </c>
      <c r="J1211" s="593" t="s">
        <v>381</v>
      </c>
      <c r="K1211" s="594">
        <v>6.25E-2</v>
      </c>
      <c r="L1211" s="592" t="s">
        <v>2051</v>
      </c>
      <c r="M1211" s="595">
        <v>2021</v>
      </c>
      <c r="N1211" s="596">
        <v>39</v>
      </c>
      <c r="O1211" s="603">
        <v>7.6923076923076927E-2</v>
      </c>
      <c r="P1211" s="598">
        <f t="shared" si="72"/>
        <v>3</v>
      </c>
      <c r="Q1211" s="596">
        <v>2</v>
      </c>
      <c r="R1211" s="599">
        <f t="shared" si="73"/>
        <v>0.66666666666666663</v>
      </c>
      <c r="S1211" s="599">
        <f t="shared" si="74"/>
        <v>5.128205128205128E-2</v>
      </c>
      <c r="T1211" s="600">
        <f t="shared" si="75"/>
        <v>1.2307692307692308</v>
      </c>
      <c r="U1211" s="601" t="s">
        <v>3030</v>
      </c>
    </row>
    <row r="1212" spans="1:21" ht="12.75" x14ac:dyDescent="0.2">
      <c r="A1212" s="591" t="s">
        <v>72</v>
      </c>
      <c r="B1212" s="591" t="s">
        <v>754</v>
      </c>
      <c r="C1212" s="592" t="s">
        <v>588</v>
      </c>
      <c r="D1212" s="592" t="s">
        <v>297</v>
      </c>
      <c r="E1212" s="592" t="s">
        <v>148</v>
      </c>
      <c r="F1212" s="592" t="s">
        <v>476</v>
      </c>
      <c r="G1212" s="591" t="s">
        <v>2039</v>
      </c>
      <c r="H1212" s="591" t="s">
        <v>497</v>
      </c>
      <c r="I1212" s="592" t="s">
        <v>332</v>
      </c>
      <c r="J1212" s="593" t="s">
        <v>381</v>
      </c>
      <c r="K1212" s="594">
        <v>5.0847457627118647E-2</v>
      </c>
      <c r="L1212" s="592" t="s">
        <v>2051</v>
      </c>
      <c r="M1212" s="595">
        <v>2021</v>
      </c>
      <c r="N1212" s="596">
        <v>53</v>
      </c>
      <c r="O1212" s="603">
        <v>0.11320754716981134</v>
      </c>
      <c r="P1212" s="598">
        <f t="shared" si="72"/>
        <v>6</v>
      </c>
      <c r="Q1212" s="596">
        <v>4</v>
      </c>
      <c r="R1212" s="599">
        <f t="shared" si="73"/>
        <v>0.66666666666666663</v>
      </c>
      <c r="S1212" s="599">
        <f t="shared" si="74"/>
        <v>7.5471698113207544E-2</v>
      </c>
      <c r="T1212" s="600">
        <f t="shared" si="75"/>
        <v>2.226415094339623</v>
      </c>
      <c r="U1212" s="601" t="s">
        <v>3030</v>
      </c>
    </row>
    <row r="1213" spans="1:21" ht="12.75" x14ac:dyDescent="0.2">
      <c r="A1213" s="591" t="s">
        <v>72</v>
      </c>
      <c r="B1213" s="591" t="s">
        <v>754</v>
      </c>
      <c r="C1213" s="592" t="s">
        <v>588</v>
      </c>
      <c r="D1213" s="592" t="s">
        <v>297</v>
      </c>
      <c r="E1213" s="592" t="s">
        <v>148</v>
      </c>
      <c r="F1213" s="592" t="s">
        <v>476</v>
      </c>
      <c r="G1213" s="591" t="s">
        <v>2021</v>
      </c>
      <c r="H1213" s="591" t="s">
        <v>497</v>
      </c>
      <c r="I1213" s="592" t="s">
        <v>332</v>
      </c>
      <c r="J1213" s="593" t="s">
        <v>381</v>
      </c>
      <c r="K1213" s="594">
        <v>0.13235294117647059</v>
      </c>
      <c r="L1213" s="592" t="s">
        <v>2051</v>
      </c>
      <c r="M1213" s="595">
        <v>2021</v>
      </c>
      <c r="N1213" s="596">
        <v>70</v>
      </c>
      <c r="O1213" s="603">
        <v>0.12857142857142856</v>
      </c>
      <c r="P1213" s="598">
        <f t="shared" si="72"/>
        <v>9</v>
      </c>
      <c r="Q1213" s="596">
        <v>6</v>
      </c>
      <c r="R1213" s="599">
        <f t="shared" si="73"/>
        <v>0.66666666666666663</v>
      </c>
      <c r="S1213" s="599">
        <f t="shared" si="74"/>
        <v>8.5714285714285715E-2</v>
      </c>
      <c r="T1213" s="600">
        <f t="shared" si="75"/>
        <v>0.97142857142857131</v>
      </c>
      <c r="U1213" s="601" t="s">
        <v>3030</v>
      </c>
    </row>
    <row r="1214" spans="1:21" ht="12.75" x14ac:dyDescent="0.2">
      <c r="A1214" s="591" t="s">
        <v>72</v>
      </c>
      <c r="B1214" s="591" t="s">
        <v>754</v>
      </c>
      <c r="C1214" s="592" t="s">
        <v>588</v>
      </c>
      <c r="D1214" s="592" t="s">
        <v>297</v>
      </c>
      <c r="E1214" s="592" t="s">
        <v>148</v>
      </c>
      <c r="F1214" s="592" t="s">
        <v>476</v>
      </c>
      <c r="G1214" s="591" t="s">
        <v>2040</v>
      </c>
      <c r="H1214" s="591" t="s">
        <v>497</v>
      </c>
      <c r="I1214" s="592" t="s">
        <v>332</v>
      </c>
      <c r="J1214" s="593" t="s">
        <v>381</v>
      </c>
      <c r="K1214" s="594">
        <v>0.17721518987341772</v>
      </c>
      <c r="L1214" s="592" t="s">
        <v>2051</v>
      </c>
      <c r="M1214" s="595">
        <v>2021</v>
      </c>
      <c r="N1214" s="596">
        <v>77</v>
      </c>
      <c r="O1214" s="603">
        <v>0.16883116883116883</v>
      </c>
      <c r="P1214" s="598">
        <f t="shared" si="72"/>
        <v>13</v>
      </c>
      <c r="Q1214" s="596">
        <v>8</v>
      </c>
      <c r="R1214" s="599">
        <f t="shared" si="73"/>
        <v>0.61538461538461542</v>
      </c>
      <c r="S1214" s="599">
        <f t="shared" si="74"/>
        <v>0.1038961038961039</v>
      </c>
      <c r="T1214" s="600">
        <f t="shared" si="75"/>
        <v>0.95269016697588127</v>
      </c>
      <c r="U1214" s="601" t="s">
        <v>3030</v>
      </c>
    </row>
    <row r="1215" spans="1:21" ht="12.75" x14ac:dyDescent="0.2">
      <c r="A1215" s="591" t="s">
        <v>72</v>
      </c>
      <c r="B1215" s="591" t="s">
        <v>754</v>
      </c>
      <c r="C1215" s="592" t="s">
        <v>588</v>
      </c>
      <c r="D1215" s="592" t="s">
        <v>297</v>
      </c>
      <c r="E1215" s="592" t="s">
        <v>148</v>
      </c>
      <c r="F1215" s="592" t="s">
        <v>476</v>
      </c>
      <c r="G1215" s="591" t="s">
        <v>2023</v>
      </c>
      <c r="H1215" s="591" t="s">
        <v>497</v>
      </c>
      <c r="I1215" s="592" t="s">
        <v>332</v>
      </c>
      <c r="J1215" s="593" t="s">
        <v>381</v>
      </c>
      <c r="K1215" s="594">
        <v>0.70833333333333337</v>
      </c>
      <c r="L1215" s="592" t="s">
        <v>2051</v>
      </c>
      <c r="M1215" s="595">
        <v>2021</v>
      </c>
      <c r="N1215" s="596">
        <v>24</v>
      </c>
      <c r="O1215" s="603">
        <v>0.54166666666666663</v>
      </c>
      <c r="P1215" s="598">
        <f t="shared" si="72"/>
        <v>13</v>
      </c>
      <c r="Q1215" s="596">
        <v>11</v>
      </c>
      <c r="R1215" s="599">
        <f t="shared" si="73"/>
        <v>0.84615384615384615</v>
      </c>
      <c r="S1215" s="599">
        <f t="shared" si="74"/>
        <v>0.45833333333333331</v>
      </c>
      <c r="T1215" s="600">
        <f t="shared" si="75"/>
        <v>0.76470588235294112</v>
      </c>
      <c r="U1215" s="601" t="s">
        <v>3030</v>
      </c>
    </row>
    <row r="1216" spans="1:21" ht="12.75" x14ac:dyDescent="0.2">
      <c r="A1216" s="591" t="s">
        <v>72</v>
      </c>
      <c r="B1216" s="591" t="s">
        <v>754</v>
      </c>
      <c r="C1216" s="592" t="s">
        <v>588</v>
      </c>
      <c r="D1216" s="592" t="s">
        <v>297</v>
      </c>
      <c r="E1216" s="592" t="s">
        <v>148</v>
      </c>
      <c r="F1216" s="592" t="s">
        <v>476</v>
      </c>
      <c r="G1216" s="591" t="s">
        <v>2041</v>
      </c>
      <c r="H1216" s="591" t="s">
        <v>497</v>
      </c>
      <c r="I1216" s="592" t="s">
        <v>332</v>
      </c>
      <c r="J1216" s="593" t="s">
        <v>381</v>
      </c>
      <c r="K1216" s="594">
        <v>0.17647058823529413</v>
      </c>
      <c r="L1216" s="592" t="s">
        <v>2051</v>
      </c>
      <c r="M1216" s="595">
        <v>2021</v>
      </c>
      <c r="N1216" s="596">
        <v>17</v>
      </c>
      <c r="O1216" s="603">
        <v>0.17647058823529413</v>
      </c>
      <c r="P1216" s="598">
        <f t="shared" si="72"/>
        <v>3</v>
      </c>
      <c r="Q1216" s="596">
        <v>2</v>
      </c>
      <c r="R1216" s="599">
        <f t="shared" si="73"/>
        <v>0.66666666666666663</v>
      </c>
      <c r="S1216" s="599">
        <f t="shared" si="74"/>
        <v>0.11764705882352941</v>
      </c>
      <c r="T1216" s="600">
        <f t="shared" si="75"/>
        <v>1</v>
      </c>
      <c r="U1216" s="606" t="s">
        <v>2051</v>
      </c>
    </row>
    <row r="1217" spans="1:21" ht="12.75" x14ac:dyDescent="0.2">
      <c r="A1217" s="591" t="s">
        <v>72</v>
      </c>
      <c r="B1217" s="591" t="s">
        <v>754</v>
      </c>
      <c r="C1217" s="592" t="s">
        <v>588</v>
      </c>
      <c r="D1217" s="592" t="s">
        <v>297</v>
      </c>
      <c r="E1217" s="592" t="s">
        <v>148</v>
      </c>
      <c r="F1217" s="592" t="s">
        <v>476</v>
      </c>
      <c r="G1217" s="591" t="s">
        <v>2042</v>
      </c>
      <c r="H1217" s="591" t="s">
        <v>497</v>
      </c>
      <c r="I1217" s="592" t="s">
        <v>332</v>
      </c>
      <c r="J1217" s="593" t="s">
        <v>381</v>
      </c>
      <c r="K1217" s="594">
        <v>0.06</v>
      </c>
      <c r="L1217" s="592" t="s">
        <v>2051</v>
      </c>
      <c r="M1217" s="595">
        <v>2021</v>
      </c>
      <c r="N1217" s="596">
        <v>94</v>
      </c>
      <c r="O1217" s="603">
        <v>9.5744680851063843E-2</v>
      </c>
      <c r="P1217" s="598">
        <f t="shared" si="72"/>
        <v>9</v>
      </c>
      <c r="Q1217" s="596">
        <v>5</v>
      </c>
      <c r="R1217" s="599">
        <f t="shared" si="73"/>
        <v>0.55555555555555558</v>
      </c>
      <c r="S1217" s="599">
        <f t="shared" si="74"/>
        <v>5.3191489361702128E-2</v>
      </c>
      <c r="T1217" s="600">
        <f t="shared" si="75"/>
        <v>1.595744680851064</v>
      </c>
      <c r="U1217" s="601" t="s">
        <v>3030</v>
      </c>
    </row>
    <row r="1218" spans="1:21" ht="12.75" x14ac:dyDescent="0.2">
      <c r="A1218" s="591" t="s">
        <v>72</v>
      </c>
      <c r="B1218" s="591" t="s">
        <v>754</v>
      </c>
      <c r="C1218" s="592" t="s">
        <v>588</v>
      </c>
      <c r="D1218" s="592" t="s">
        <v>297</v>
      </c>
      <c r="E1218" s="592" t="s">
        <v>148</v>
      </c>
      <c r="F1218" s="592" t="s">
        <v>476</v>
      </c>
      <c r="G1218" s="591" t="s">
        <v>2026</v>
      </c>
      <c r="H1218" s="591" t="s">
        <v>497</v>
      </c>
      <c r="I1218" s="592" t="s">
        <v>332</v>
      </c>
      <c r="J1218" s="593" t="s">
        <v>381</v>
      </c>
      <c r="K1218" s="594">
        <v>8.3333333333333329E-2</v>
      </c>
      <c r="L1218" s="592" t="s">
        <v>2051</v>
      </c>
      <c r="M1218" s="595">
        <v>2021</v>
      </c>
      <c r="N1218" s="596">
        <v>43</v>
      </c>
      <c r="O1218" s="603">
        <v>6.9767441860465115E-2</v>
      </c>
      <c r="P1218" s="598">
        <f t="shared" si="72"/>
        <v>3</v>
      </c>
      <c r="Q1218" s="596">
        <v>2</v>
      </c>
      <c r="R1218" s="599">
        <f t="shared" si="73"/>
        <v>0.66666666666666663</v>
      </c>
      <c r="S1218" s="599">
        <f t="shared" si="74"/>
        <v>4.6511627906976744E-2</v>
      </c>
      <c r="T1218" s="600">
        <f t="shared" si="75"/>
        <v>0.83720930232558144</v>
      </c>
      <c r="U1218" s="601" t="s">
        <v>3030</v>
      </c>
    </row>
    <row r="1219" spans="1:21" ht="12.75" x14ac:dyDescent="0.2">
      <c r="A1219" s="591" t="s">
        <v>72</v>
      </c>
      <c r="B1219" s="591" t="s">
        <v>754</v>
      </c>
      <c r="C1219" s="592" t="s">
        <v>588</v>
      </c>
      <c r="D1219" s="592" t="s">
        <v>297</v>
      </c>
      <c r="E1219" s="592" t="s">
        <v>148</v>
      </c>
      <c r="F1219" s="592" t="s">
        <v>476</v>
      </c>
      <c r="G1219" s="591" t="s">
        <v>2043</v>
      </c>
      <c r="H1219" s="591" t="s">
        <v>497</v>
      </c>
      <c r="I1219" s="592" t="s">
        <v>332</v>
      </c>
      <c r="J1219" s="593" t="s">
        <v>381</v>
      </c>
      <c r="K1219" s="594">
        <v>4.9941927990708478E-2</v>
      </c>
      <c r="L1219" s="592" t="s">
        <v>2051</v>
      </c>
      <c r="M1219" s="595">
        <v>2021</v>
      </c>
      <c r="N1219" s="596">
        <v>858</v>
      </c>
      <c r="O1219" s="603">
        <v>9.5571095571095568E-2</v>
      </c>
      <c r="P1219" s="598">
        <f t="shared" ref="P1219:P1282" si="76">ROUNDUP(N1219*O1219,0)</f>
        <v>82</v>
      </c>
      <c r="Q1219" s="596">
        <v>58</v>
      </c>
      <c r="R1219" s="599">
        <f t="shared" ref="R1219:R1282" si="77">Q1219/P1219</f>
        <v>0.70731707317073167</v>
      </c>
      <c r="S1219" s="599">
        <f t="shared" ref="S1219:S1282" si="78">Q1219/N1219</f>
        <v>6.75990675990676E-2</v>
      </c>
      <c r="T1219" s="600">
        <f t="shared" ref="T1219:T1282" si="79">O1219/K1219</f>
        <v>1.9136444950398439</v>
      </c>
      <c r="U1219" s="601" t="s">
        <v>3030</v>
      </c>
    </row>
    <row r="1220" spans="1:21" ht="12.75" x14ac:dyDescent="0.2">
      <c r="A1220" s="591" t="s">
        <v>72</v>
      </c>
      <c r="B1220" s="591" t="s">
        <v>754</v>
      </c>
      <c r="C1220" s="592" t="s">
        <v>588</v>
      </c>
      <c r="D1220" s="592" t="s">
        <v>297</v>
      </c>
      <c r="E1220" s="592" t="s">
        <v>148</v>
      </c>
      <c r="F1220" s="592" t="s">
        <v>476</v>
      </c>
      <c r="G1220" s="591" t="s">
        <v>2009</v>
      </c>
      <c r="H1220" s="591" t="s">
        <v>497</v>
      </c>
      <c r="I1220" s="592" t="s">
        <v>332</v>
      </c>
      <c r="J1220" s="593" t="s">
        <v>381</v>
      </c>
      <c r="K1220" s="594">
        <v>0.2</v>
      </c>
      <c r="L1220" s="592" t="s">
        <v>2051</v>
      </c>
      <c r="M1220" s="595">
        <v>2021</v>
      </c>
      <c r="N1220" s="596">
        <v>19</v>
      </c>
      <c r="O1220" s="603">
        <v>0.21052631578947367</v>
      </c>
      <c r="P1220" s="598">
        <f t="shared" si="76"/>
        <v>4</v>
      </c>
      <c r="Q1220" s="596">
        <v>3</v>
      </c>
      <c r="R1220" s="599">
        <f t="shared" si="77"/>
        <v>0.75</v>
      </c>
      <c r="S1220" s="599">
        <f t="shared" si="78"/>
        <v>0.15789473684210525</v>
      </c>
      <c r="T1220" s="600">
        <f t="shared" si="79"/>
        <v>1.0526315789473684</v>
      </c>
      <c r="U1220" s="601" t="s">
        <v>3030</v>
      </c>
    </row>
    <row r="1221" spans="1:21" ht="12.75" x14ac:dyDescent="0.2">
      <c r="A1221" s="591" t="s">
        <v>72</v>
      </c>
      <c r="B1221" s="591" t="s">
        <v>754</v>
      </c>
      <c r="C1221" s="592" t="s">
        <v>588</v>
      </c>
      <c r="D1221" s="592" t="s">
        <v>297</v>
      </c>
      <c r="E1221" s="592" t="s">
        <v>148</v>
      </c>
      <c r="F1221" s="592" t="s">
        <v>476</v>
      </c>
      <c r="G1221" s="591" t="s">
        <v>2044</v>
      </c>
      <c r="H1221" s="591" t="s">
        <v>497</v>
      </c>
      <c r="I1221" s="592" t="s">
        <v>332</v>
      </c>
      <c r="J1221" s="593" t="s">
        <v>381</v>
      </c>
      <c r="K1221" s="594">
        <v>6.1224489795918366E-2</v>
      </c>
      <c r="L1221" s="592" t="s">
        <v>2051</v>
      </c>
      <c r="M1221" s="595">
        <v>2021</v>
      </c>
      <c r="N1221" s="596">
        <v>29</v>
      </c>
      <c r="O1221" s="603">
        <v>0.24137931034482757</v>
      </c>
      <c r="P1221" s="598">
        <f t="shared" si="76"/>
        <v>7</v>
      </c>
      <c r="Q1221" s="596">
        <v>6</v>
      </c>
      <c r="R1221" s="599">
        <f t="shared" si="77"/>
        <v>0.8571428571428571</v>
      </c>
      <c r="S1221" s="599">
        <f t="shared" si="78"/>
        <v>0.20689655172413793</v>
      </c>
      <c r="T1221" s="600">
        <f t="shared" si="79"/>
        <v>3.9425287356321839</v>
      </c>
      <c r="U1221" s="601" t="s">
        <v>3031</v>
      </c>
    </row>
    <row r="1222" spans="1:21" ht="12.75" x14ac:dyDescent="0.2">
      <c r="A1222" s="591" t="s">
        <v>72</v>
      </c>
      <c r="B1222" s="591" t="s">
        <v>754</v>
      </c>
      <c r="C1222" s="592" t="s">
        <v>588</v>
      </c>
      <c r="D1222" s="592" t="s">
        <v>297</v>
      </c>
      <c r="E1222" s="592" t="s">
        <v>148</v>
      </c>
      <c r="F1222" s="592" t="s">
        <v>476</v>
      </c>
      <c r="G1222" s="591" t="s">
        <v>2009</v>
      </c>
      <c r="H1222" s="591" t="s">
        <v>497</v>
      </c>
      <c r="I1222" s="592" t="s">
        <v>332</v>
      </c>
      <c r="J1222" s="593" t="s">
        <v>381</v>
      </c>
      <c r="K1222" s="594">
        <v>0.23333333333333334</v>
      </c>
      <c r="L1222" s="592" t="s">
        <v>2266</v>
      </c>
      <c r="M1222" s="595">
        <v>2021</v>
      </c>
      <c r="N1222" s="596">
        <v>18</v>
      </c>
      <c r="O1222" s="603">
        <v>0.27777777777777779</v>
      </c>
      <c r="P1222" s="598">
        <f t="shared" si="76"/>
        <v>5</v>
      </c>
      <c r="Q1222" s="596">
        <v>4</v>
      </c>
      <c r="R1222" s="599">
        <f t="shared" si="77"/>
        <v>0.8</v>
      </c>
      <c r="S1222" s="599">
        <f t="shared" si="78"/>
        <v>0.22222222222222221</v>
      </c>
      <c r="T1222" s="600">
        <f t="shared" si="79"/>
        <v>1.1904761904761905</v>
      </c>
      <c r="U1222" s="601" t="s">
        <v>3031</v>
      </c>
    </row>
    <row r="1223" spans="1:21" ht="12.75" x14ac:dyDescent="0.2">
      <c r="A1223" s="591" t="s">
        <v>72</v>
      </c>
      <c r="B1223" s="591" t="s">
        <v>754</v>
      </c>
      <c r="C1223" s="592" t="s">
        <v>588</v>
      </c>
      <c r="D1223" s="592" t="s">
        <v>297</v>
      </c>
      <c r="E1223" s="592" t="s">
        <v>148</v>
      </c>
      <c r="F1223" s="592" t="s">
        <v>476</v>
      </c>
      <c r="G1223" s="591" t="s">
        <v>2057</v>
      </c>
      <c r="H1223" s="591" t="s">
        <v>497</v>
      </c>
      <c r="I1223" s="592" t="s">
        <v>332</v>
      </c>
      <c r="J1223" s="593" t="s">
        <v>381</v>
      </c>
      <c r="K1223" s="594">
        <v>0.3</v>
      </c>
      <c r="L1223" s="592" t="s">
        <v>2266</v>
      </c>
      <c r="M1223" s="595">
        <v>2021</v>
      </c>
      <c r="N1223" s="596">
        <v>40</v>
      </c>
      <c r="O1223" s="603">
        <v>0.1</v>
      </c>
      <c r="P1223" s="598">
        <f t="shared" si="76"/>
        <v>4</v>
      </c>
      <c r="Q1223" s="596">
        <v>3</v>
      </c>
      <c r="R1223" s="599">
        <f t="shared" si="77"/>
        <v>0.75</v>
      </c>
      <c r="S1223" s="599">
        <f t="shared" si="78"/>
        <v>7.4999999999999997E-2</v>
      </c>
      <c r="T1223" s="600">
        <f t="shared" si="79"/>
        <v>0.33333333333333337</v>
      </c>
      <c r="U1223" s="601" t="s">
        <v>3030</v>
      </c>
    </row>
    <row r="1224" spans="1:21" ht="12.75" x14ac:dyDescent="0.2">
      <c r="A1224" s="591" t="s">
        <v>72</v>
      </c>
      <c r="B1224" s="591" t="s">
        <v>754</v>
      </c>
      <c r="C1224" s="592" t="s">
        <v>588</v>
      </c>
      <c r="D1224" s="592" t="s">
        <v>297</v>
      </c>
      <c r="E1224" s="592" t="s">
        <v>148</v>
      </c>
      <c r="F1224" s="592" t="s">
        <v>476</v>
      </c>
      <c r="G1224" s="591" t="s">
        <v>2045</v>
      </c>
      <c r="H1224" s="591" t="s">
        <v>497</v>
      </c>
      <c r="I1224" s="592" t="s">
        <v>332</v>
      </c>
      <c r="J1224" s="593" t="s">
        <v>381</v>
      </c>
      <c r="K1224" s="594">
        <v>0.72222222222222221</v>
      </c>
      <c r="L1224" s="592" t="s">
        <v>2051</v>
      </c>
      <c r="M1224" s="595">
        <v>2021</v>
      </c>
      <c r="N1224" s="596">
        <v>18</v>
      </c>
      <c r="O1224" s="603">
        <v>0.66666666666666652</v>
      </c>
      <c r="P1224" s="598">
        <f t="shared" si="76"/>
        <v>12</v>
      </c>
      <c r="Q1224" s="596">
        <v>9</v>
      </c>
      <c r="R1224" s="599">
        <f t="shared" si="77"/>
        <v>0.75</v>
      </c>
      <c r="S1224" s="599">
        <f t="shared" si="78"/>
        <v>0.5</v>
      </c>
      <c r="T1224" s="600">
        <f t="shared" si="79"/>
        <v>0.92307692307692291</v>
      </c>
      <c r="U1224" s="601" t="s">
        <v>3030</v>
      </c>
    </row>
    <row r="1225" spans="1:21" ht="12.75" x14ac:dyDescent="0.2">
      <c r="A1225" s="591" t="s">
        <v>72</v>
      </c>
      <c r="B1225" s="591" t="s">
        <v>754</v>
      </c>
      <c r="C1225" s="592" t="s">
        <v>588</v>
      </c>
      <c r="D1225" s="592" t="s">
        <v>297</v>
      </c>
      <c r="E1225" s="592" t="s">
        <v>148</v>
      </c>
      <c r="F1225" s="592" t="s">
        <v>476</v>
      </c>
      <c r="G1225" s="591" t="s">
        <v>2046</v>
      </c>
      <c r="H1225" s="591" t="s">
        <v>497</v>
      </c>
      <c r="I1225" s="592" t="s">
        <v>332</v>
      </c>
      <c r="J1225" s="593" t="s">
        <v>381</v>
      </c>
      <c r="K1225" s="594">
        <v>0.2</v>
      </c>
      <c r="L1225" s="592" t="s">
        <v>2051</v>
      </c>
      <c r="M1225" s="595">
        <v>2021</v>
      </c>
      <c r="N1225" s="596">
        <v>13</v>
      </c>
      <c r="O1225" s="603">
        <v>0.23076923076923075</v>
      </c>
      <c r="P1225" s="598">
        <f t="shared" si="76"/>
        <v>3</v>
      </c>
      <c r="Q1225" s="596">
        <v>2</v>
      </c>
      <c r="R1225" s="599">
        <f t="shared" si="77"/>
        <v>0.66666666666666663</v>
      </c>
      <c r="S1225" s="599">
        <f t="shared" si="78"/>
        <v>0.15384615384615385</v>
      </c>
      <c r="T1225" s="600">
        <f t="shared" si="79"/>
        <v>1.1538461538461537</v>
      </c>
      <c r="U1225" s="601" t="s">
        <v>3030</v>
      </c>
    </row>
    <row r="1226" spans="1:21" ht="12.75" x14ac:dyDescent="0.2">
      <c r="A1226" s="591" t="s">
        <v>72</v>
      </c>
      <c r="B1226" s="591" t="s">
        <v>754</v>
      </c>
      <c r="C1226" s="592" t="s">
        <v>583</v>
      </c>
      <c r="D1226" s="592" t="s">
        <v>297</v>
      </c>
      <c r="E1226" s="592" t="s">
        <v>148</v>
      </c>
      <c r="F1226" s="592" t="s">
        <v>476</v>
      </c>
      <c r="G1226" s="591" t="s">
        <v>2012</v>
      </c>
      <c r="H1226" s="591" t="s">
        <v>497</v>
      </c>
      <c r="I1226" s="592" t="s">
        <v>332</v>
      </c>
      <c r="J1226" s="593" t="s">
        <v>381</v>
      </c>
      <c r="K1226" s="594">
        <v>0.7142857142857143</v>
      </c>
      <c r="L1226" s="592" t="s">
        <v>2051</v>
      </c>
      <c r="M1226" s="595">
        <v>2021</v>
      </c>
      <c r="N1226" s="596">
        <v>34</v>
      </c>
      <c r="O1226" s="603">
        <v>0.55882352941176472</v>
      </c>
      <c r="P1226" s="598">
        <f t="shared" si="76"/>
        <v>19</v>
      </c>
      <c r="Q1226" s="596">
        <v>14</v>
      </c>
      <c r="R1226" s="599">
        <f t="shared" si="77"/>
        <v>0.73684210526315785</v>
      </c>
      <c r="S1226" s="599">
        <f t="shared" si="78"/>
        <v>0.41176470588235292</v>
      </c>
      <c r="T1226" s="600">
        <f t="shared" si="79"/>
        <v>0.78235294117647058</v>
      </c>
      <c r="U1226" s="601" t="s">
        <v>3030</v>
      </c>
    </row>
    <row r="1227" spans="1:21" ht="12.75" x14ac:dyDescent="0.2">
      <c r="A1227" s="591" t="s">
        <v>72</v>
      </c>
      <c r="B1227" s="591" t="s">
        <v>754</v>
      </c>
      <c r="C1227" s="592" t="s">
        <v>583</v>
      </c>
      <c r="D1227" s="592" t="s">
        <v>297</v>
      </c>
      <c r="E1227" s="592" t="s">
        <v>148</v>
      </c>
      <c r="F1227" s="592" t="s">
        <v>476</v>
      </c>
      <c r="G1227" s="591" t="s">
        <v>2013</v>
      </c>
      <c r="H1227" s="591" t="s">
        <v>497</v>
      </c>
      <c r="I1227" s="592" t="s">
        <v>332</v>
      </c>
      <c r="J1227" s="593" t="s">
        <v>381</v>
      </c>
      <c r="K1227" s="594">
        <v>0.70967741935483875</v>
      </c>
      <c r="L1227" s="592" t="s">
        <v>2051</v>
      </c>
      <c r="M1227" s="595">
        <v>2021</v>
      </c>
      <c r="N1227" s="596">
        <v>31</v>
      </c>
      <c r="O1227" s="603">
        <v>0.5161290322580645</v>
      </c>
      <c r="P1227" s="598">
        <f t="shared" si="76"/>
        <v>16</v>
      </c>
      <c r="Q1227" s="596">
        <v>12</v>
      </c>
      <c r="R1227" s="599">
        <f t="shared" si="77"/>
        <v>0.75</v>
      </c>
      <c r="S1227" s="599">
        <f t="shared" si="78"/>
        <v>0.38709677419354838</v>
      </c>
      <c r="T1227" s="600">
        <f t="shared" si="79"/>
        <v>0.72727272727272718</v>
      </c>
      <c r="U1227" s="601" t="s">
        <v>3030</v>
      </c>
    </row>
    <row r="1228" spans="1:21" ht="12.75" x14ac:dyDescent="0.2">
      <c r="A1228" s="591" t="s">
        <v>72</v>
      </c>
      <c r="B1228" s="591" t="s">
        <v>754</v>
      </c>
      <c r="C1228" s="592" t="s">
        <v>583</v>
      </c>
      <c r="D1228" s="592" t="s">
        <v>297</v>
      </c>
      <c r="E1228" s="592" t="s">
        <v>148</v>
      </c>
      <c r="F1228" s="592" t="s">
        <v>476</v>
      </c>
      <c r="G1228" s="591" t="s">
        <v>2049</v>
      </c>
      <c r="H1228" s="591" t="s">
        <v>497</v>
      </c>
      <c r="I1228" s="592" t="s">
        <v>332</v>
      </c>
      <c r="J1228" s="593" t="s">
        <v>381</v>
      </c>
      <c r="K1228" s="594">
        <v>0.70370370370370372</v>
      </c>
      <c r="L1228" s="592" t="s">
        <v>2051</v>
      </c>
      <c r="M1228" s="595">
        <v>2021</v>
      </c>
      <c r="N1228" s="596">
        <v>28</v>
      </c>
      <c r="O1228" s="603">
        <v>0.5357142857142857</v>
      </c>
      <c r="P1228" s="598">
        <f t="shared" si="76"/>
        <v>15</v>
      </c>
      <c r="Q1228" s="596">
        <v>10</v>
      </c>
      <c r="R1228" s="599">
        <f t="shared" si="77"/>
        <v>0.66666666666666663</v>
      </c>
      <c r="S1228" s="599">
        <f t="shared" si="78"/>
        <v>0.35714285714285715</v>
      </c>
      <c r="T1228" s="600">
        <f t="shared" si="79"/>
        <v>0.76127819548872178</v>
      </c>
      <c r="U1228" s="601" t="s">
        <v>3030</v>
      </c>
    </row>
    <row r="1229" spans="1:21" ht="12.75" x14ac:dyDescent="0.2">
      <c r="A1229" s="591" t="s">
        <v>72</v>
      </c>
      <c r="B1229" s="591" t="s">
        <v>754</v>
      </c>
      <c r="C1229" s="592" t="s">
        <v>583</v>
      </c>
      <c r="D1229" s="592" t="s">
        <v>297</v>
      </c>
      <c r="E1229" s="592" t="s">
        <v>148</v>
      </c>
      <c r="F1229" s="592" t="s">
        <v>476</v>
      </c>
      <c r="G1229" s="591" t="s">
        <v>2007</v>
      </c>
      <c r="H1229" s="591" t="s">
        <v>497</v>
      </c>
      <c r="I1229" s="592" t="s">
        <v>332</v>
      </c>
      <c r="J1229" s="593" t="s">
        <v>381</v>
      </c>
      <c r="K1229" s="594">
        <v>0.75</v>
      </c>
      <c r="L1229" s="592" t="s">
        <v>2051</v>
      </c>
      <c r="M1229" s="595">
        <v>2021</v>
      </c>
      <c r="N1229" s="596">
        <v>64</v>
      </c>
      <c r="O1229" s="603">
        <v>0.609375</v>
      </c>
      <c r="P1229" s="598">
        <f t="shared" si="76"/>
        <v>39</v>
      </c>
      <c r="Q1229" s="596">
        <v>35</v>
      </c>
      <c r="R1229" s="599">
        <f t="shared" si="77"/>
        <v>0.89743589743589747</v>
      </c>
      <c r="S1229" s="599">
        <f t="shared" si="78"/>
        <v>0.546875</v>
      </c>
      <c r="T1229" s="600">
        <f t="shared" si="79"/>
        <v>0.8125</v>
      </c>
      <c r="U1229" s="601" t="s">
        <v>3031</v>
      </c>
    </row>
    <row r="1230" spans="1:21" ht="12.75" x14ac:dyDescent="0.2">
      <c r="A1230" s="591" t="s">
        <v>72</v>
      </c>
      <c r="B1230" s="591" t="s">
        <v>754</v>
      </c>
      <c r="C1230" s="592" t="s">
        <v>583</v>
      </c>
      <c r="D1230" s="592" t="s">
        <v>297</v>
      </c>
      <c r="E1230" s="592" t="s">
        <v>148</v>
      </c>
      <c r="F1230" s="592" t="s">
        <v>476</v>
      </c>
      <c r="G1230" s="591" t="s">
        <v>2028</v>
      </c>
      <c r="H1230" s="591" t="s">
        <v>497</v>
      </c>
      <c r="I1230" s="592" t="s">
        <v>332</v>
      </c>
      <c r="J1230" s="593" t="s">
        <v>381</v>
      </c>
      <c r="K1230" s="594">
        <v>0.703125</v>
      </c>
      <c r="L1230" s="592" t="s">
        <v>2266</v>
      </c>
      <c r="M1230" s="595">
        <v>2021</v>
      </c>
      <c r="N1230" s="596">
        <v>11</v>
      </c>
      <c r="O1230" s="603">
        <v>0.54545454545454541</v>
      </c>
      <c r="P1230" s="598">
        <f t="shared" si="76"/>
        <v>6</v>
      </c>
      <c r="Q1230" s="596">
        <v>6</v>
      </c>
      <c r="R1230" s="599">
        <f t="shared" si="77"/>
        <v>1</v>
      </c>
      <c r="S1230" s="599">
        <f t="shared" si="78"/>
        <v>0.54545454545454541</v>
      </c>
      <c r="T1230" s="600">
        <f t="shared" si="79"/>
        <v>0.77575757575757565</v>
      </c>
      <c r="U1230" s="601" t="s">
        <v>3030</v>
      </c>
    </row>
    <row r="1231" spans="1:21" ht="12.75" x14ac:dyDescent="0.2">
      <c r="A1231" s="591" t="s">
        <v>72</v>
      </c>
      <c r="B1231" s="591" t="s">
        <v>754</v>
      </c>
      <c r="C1231" s="592" t="s">
        <v>583</v>
      </c>
      <c r="D1231" s="592" t="s">
        <v>297</v>
      </c>
      <c r="E1231" s="592" t="s">
        <v>148</v>
      </c>
      <c r="F1231" s="592" t="s">
        <v>476</v>
      </c>
      <c r="G1231" s="591" t="s">
        <v>2058</v>
      </c>
      <c r="H1231" s="591" t="s">
        <v>497</v>
      </c>
      <c r="I1231" s="592" t="s">
        <v>332</v>
      </c>
      <c r="J1231" s="593" t="s">
        <v>381</v>
      </c>
      <c r="K1231" s="594">
        <v>0.70370370370370372</v>
      </c>
      <c r="L1231" s="592" t="s">
        <v>2266</v>
      </c>
      <c r="M1231" s="595">
        <v>2021</v>
      </c>
      <c r="N1231" s="596">
        <v>27</v>
      </c>
      <c r="O1231" s="603">
        <v>0.51851851851851849</v>
      </c>
      <c r="P1231" s="598">
        <f t="shared" si="76"/>
        <v>14</v>
      </c>
      <c r="Q1231" s="596">
        <v>13</v>
      </c>
      <c r="R1231" s="599">
        <f t="shared" si="77"/>
        <v>0.9285714285714286</v>
      </c>
      <c r="S1231" s="599">
        <f t="shared" si="78"/>
        <v>0.48148148148148145</v>
      </c>
      <c r="T1231" s="600">
        <f t="shared" si="79"/>
        <v>0.73684210526315785</v>
      </c>
      <c r="U1231" s="601" t="s">
        <v>3031</v>
      </c>
    </row>
    <row r="1232" spans="1:21" ht="12.75" x14ac:dyDescent="0.2">
      <c r="A1232" s="591" t="s">
        <v>72</v>
      </c>
      <c r="B1232" s="591" t="s">
        <v>754</v>
      </c>
      <c r="C1232" s="592" t="s">
        <v>587</v>
      </c>
      <c r="D1232" s="592" t="s">
        <v>297</v>
      </c>
      <c r="E1232" s="592" t="s">
        <v>148</v>
      </c>
      <c r="F1232" s="592" t="s">
        <v>476</v>
      </c>
      <c r="G1232" s="591" t="s">
        <v>2010</v>
      </c>
      <c r="H1232" s="591" t="s">
        <v>498</v>
      </c>
      <c r="I1232" s="592" t="s">
        <v>332</v>
      </c>
      <c r="J1232" s="593" t="s">
        <v>381</v>
      </c>
      <c r="K1232" s="594">
        <v>0.17647058823529413</v>
      </c>
      <c r="L1232" s="592" t="s">
        <v>2051</v>
      </c>
      <c r="M1232" s="595">
        <v>2021</v>
      </c>
      <c r="N1232" s="596">
        <v>63</v>
      </c>
      <c r="O1232" s="603">
        <v>0.17460317460317459</v>
      </c>
      <c r="P1232" s="598">
        <f t="shared" si="76"/>
        <v>11</v>
      </c>
      <c r="Q1232" s="596">
        <v>7</v>
      </c>
      <c r="R1232" s="599">
        <f t="shared" si="77"/>
        <v>0.63636363636363635</v>
      </c>
      <c r="S1232" s="599">
        <f t="shared" si="78"/>
        <v>0.1111111111111111</v>
      </c>
      <c r="T1232" s="600">
        <f t="shared" si="79"/>
        <v>0.98941798941798931</v>
      </c>
      <c r="U1232" s="601" t="s">
        <v>3030</v>
      </c>
    </row>
    <row r="1233" spans="1:21" ht="12.75" x14ac:dyDescent="0.2">
      <c r="A1233" s="591" t="s">
        <v>72</v>
      </c>
      <c r="B1233" s="591" t="s">
        <v>754</v>
      </c>
      <c r="C1233" s="592" t="s">
        <v>587</v>
      </c>
      <c r="D1233" s="592" t="s">
        <v>297</v>
      </c>
      <c r="E1233" s="592" t="s">
        <v>148</v>
      </c>
      <c r="F1233" s="592" t="s">
        <v>476</v>
      </c>
      <c r="G1233" s="591" t="s">
        <v>2011</v>
      </c>
      <c r="H1233" s="591" t="s">
        <v>498</v>
      </c>
      <c r="I1233" s="592" t="s">
        <v>332</v>
      </c>
      <c r="J1233" s="593" t="s">
        <v>381</v>
      </c>
      <c r="K1233" s="594">
        <v>0.2638888888888889</v>
      </c>
      <c r="L1233" s="592" t="s">
        <v>2051</v>
      </c>
      <c r="M1233" s="595">
        <v>2021</v>
      </c>
      <c r="N1233" s="596">
        <v>72</v>
      </c>
      <c r="O1233" s="603">
        <v>0.2638888888888889</v>
      </c>
      <c r="P1233" s="598">
        <f t="shared" si="76"/>
        <v>19</v>
      </c>
      <c r="Q1233" s="596">
        <v>19</v>
      </c>
      <c r="R1233" s="599">
        <f t="shared" si="77"/>
        <v>1</v>
      </c>
      <c r="S1233" s="599">
        <f t="shared" si="78"/>
        <v>0.2638888888888889</v>
      </c>
      <c r="T1233" s="600">
        <f t="shared" si="79"/>
        <v>1</v>
      </c>
      <c r="U1233" s="606" t="s">
        <v>2051</v>
      </c>
    </row>
    <row r="1234" spans="1:21" ht="12.75" x14ac:dyDescent="0.2">
      <c r="A1234" s="591" t="s">
        <v>72</v>
      </c>
      <c r="B1234" s="591" t="s">
        <v>754</v>
      </c>
      <c r="C1234" s="592" t="s">
        <v>587</v>
      </c>
      <c r="D1234" s="592" t="s">
        <v>297</v>
      </c>
      <c r="E1234" s="592" t="s">
        <v>148</v>
      </c>
      <c r="F1234" s="592" t="s">
        <v>476</v>
      </c>
      <c r="G1234" s="591" t="s">
        <v>2012</v>
      </c>
      <c r="H1234" s="591" t="s">
        <v>498</v>
      </c>
      <c r="I1234" s="592" t="s">
        <v>332</v>
      </c>
      <c r="J1234" s="593" t="s">
        <v>381</v>
      </c>
      <c r="K1234" s="594">
        <v>0.47872340425531917</v>
      </c>
      <c r="L1234" s="592" t="s">
        <v>2051</v>
      </c>
      <c r="M1234" s="595">
        <v>2021</v>
      </c>
      <c r="N1234" s="596">
        <v>92</v>
      </c>
      <c r="O1234" s="603">
        <v>0.41304347826086951</v>
      </c>
      <c r="P1234" s="598">
        <f t="shared" si="76"/>
        <v>38</v>
      </c>
      <c r="Q1234" s="596">
        <v>31</v>
      </c>
      <c r="R1234" s="599">
        <f t="shared" si="77"/>
        <v>0.81578947368421051</v>
      </c>
      <c r="S1234" s="599">
        <f t="shared" si="78"/>
        <v>0.33695652173913043</v>
      </c>
      <c r="T1234" s="600">
        <f t="shared" si="79"/>
        <v>0.86280193236714964</v>
      </c>
      <c r="U1234" s="601" t="s">
        <v>3030</v>
      </c>
    </row>
    <row r="1235" spans="1:21" ht="12.75" x14ac:dyDescent="0.2">
      <c r="A1235" s="591" t="s">
        <v>72</v>
      </c>
      <c r="B1235" s="591" t="s">
        <v>754</v>
      </c>
      <c r="C1235" s="592" t="s">
        <v>587</v>
      </c>
      <c r="D1235" s="592" t="s">
        <v>297</v>
      </c>
      <c r="E1235" s="592" t="s">
        <v>148</v>
      </c>
      <c r="F1235" s="592" t="s">
        <v>476</v>
      </c>
      <c r="G1235" s="591" t="s">
        <v>2013</v>
      </c>
      <c r="H1235" s="591" t="s">
        <v>498</v>
      </c>
      <c r="I1235" s="592" t="s">
        <v>332</v>
      </c>
      <c r="J1235" s="593" t="s">
        <v>381</v>
      </c>
      <c r="K1235" s="594">
        <v>0.7142857142857143</v>
      </c>
      <c r="L1235" s="592" t="s">
        <v>2051</v>
      </c>
      <c r="M1235" s="595">
        <v>2021</v>
      </c>
      <c r="N1235" s="596">
        <v>12</v>
      </c>
      <c r="O1235" s="603">
        <v>0.5</v>
      </c>
      <c r="P1235" s="598">
        <f t="shared" si="76"/>
        <v>6</v>
      </c>
      <c r="Q1235" s="596">
        <v>4</v>
      </c>
      <c r="R1235" s="599">
        <f t="shared" si="77"/>
        <v>0.66666666666666663</v>
      </c>
      <c r="S1235" s="599">
        <f t="shared" si="78"/>
        <v>0.33333333333333331</v>
      </c>
      <c r="T1235" s="600">
        <f t="shared" si="79"/>
        <v>0.7</v>
      </c>
      <c r="U1235" s="601" t="s">
        <v>3030</v>
      </c>
    </row>
    <row r="1236" spans="1:21" ht="12.75" x14ac:dyDescent="0.2">
      <c r="A1236" s="591" t="s">
        <v>72</v>
      </c>
      <c r="B1236" s="591" t="s">
        <v>754</v>
      </c>
      <c r="C1236" s="592" t="s">
        <v>587</v>
      </c>
      <c r="D1236" s="592" t="s">
        <v>297</v>
      </c>
      <c r="E1236" s="592" t="s">
        <v>148</v>
      </c>
      <c r="F1236" s="592" t="s">
        <v>476</v>
      </c>
      <c r="G1236" s="591" t="s">
        <v>2014</v>
      </c>
      <c r="H1236" s="591" t="s">
        <v>498</v>
      </c>
      <c r="I1236" s="592" t="s">
        <v>332</v>
      </c>
      <c r="J1236" s="593" t="s">
        <v>381</v>
      </c>
      <c r="K1236" s="594">
        <v>4.926423544465771E-2</v>
      </c>
      <c r="L1236" s="592" t="s">
        <v>2051</v>
      </c>
      <c r="M1236" s="595">
        <v>2021</v>
      </c>
      <c r="N1236" s="596">
        <v>1340</v>
      </c>
      <c r="O1236" s="603">
        <v>7.6119402985074622E-2</v>
      </c>
      <c r="P1236" s="598">
        <f t="shared" si="76"/>
        <v>102</v>
      </c>
      <c r="Q1236" s="596">
        <v>88</v>
      </c>
      <c r="R1236" s="599">
        <f t="shared" si="77"/>
        <v>0.86274509803921573</v>
      </c>
      <c r="S1236" s="599">
        <f t="shared" si="78"/>
        <v>6.5671641791044774E-2</v>
      </c>
      <c r="T1236" s="600">
        <f t="shared" si="79"/>
        <v>1.5451250242295018</v>
      </c>
      <c r="U1236" s="601" t="s">
        <v>3030</v>
      </c>
    </row>
    <row r="1237" spans="1:21" ht="12.75" x14ac:dyDescent="0.2">
      <c r="A1237" s="591" t="s">
        <v>72</v>
      </c>
      <c r="B1237" s="591" t="s">
        <v>754</v>
      </c>
      <c r="C1237" s="592" t="s">
        <v>587</v>
      </c>
      <c r="D1237" s="592" t="s">
        <v>297</v>
      </c>
      <c r="E1237" s="592" t="s">
        <v>148</v>
      </c>
      <c r="F1237" s="592" t="s">
        <v>476</v>
      </c>
      <c r="G1237" s="591" t="s">
        <v>2015</v>
      </c>
      <c r="H1237" s="591" t="s">
        <v>498</v>
      </c>
      <c r="I1237" s="592" t="s">
        <v>332</v>
      </c>
      <c r="J1237" s="593" t="s">
        <v>381</v>
      </c>
      <c r="K1237" s="594">
        <v>0.35714285714285715</v>
      </c>
      <c r="L1237" s="592" t="s">
        <v>2051</v>
      </c>
      <c r="M1237" s="595">
        <v>2021</v>
      </c>
      <c r="N1237" s="596">
        <v>17</v>
      </c>
      <c r="O1237" s="603">
        <v>0.35294117647058826</v>
      </c>
      <c r="P1237" s="598">
        <f t="shared" si="76"/>
        <v>6</v>
      </c>
      <c r="Q1237" s="596">
        <v>6</v>
      </c>
      <c r="R1237" s="599">
        <f t="shared" si="77"/>
        <v>1</v>
      </c>
      <c r="S1237" s="599">
        <f t="shared" si="78"/>
        <v>0.35294117647058826</v>
      </c>
      <c r="T1237" s="600">
        <f t="shared" si="79"/>
        <v>0.9882352941176471</v>
      </c>
      <c r="U1237" s="601" t="s">
        <v>3030</v>
      </c>
    </row>
    <row r="1238" spans="1:21" ht="12.75" x14ac:dyDescent="0.2">
      <c r="A1238" s="591" t="s">
        <v>72</v>
      </c>
      <c r="B1238" s="591" t="s">
        <v>754</v>
      </c>
      <c r="C1238" s="592" t="s">
        <v>587</v>
      </c>
      <c r="D1238" s="592" t="s">
        <v>297</v>
      </c>
      <c r="E1238" s="592" t="s">
        <v>148</v>
      </c>
      <c r="F1238" s="592" t="s">
        <v>476</v>
      </c>
      <c r="G1238" s="591" t="s">
        <v>2016</v>
      </c>
      <c r="H1238" s="591" t="s">
        <v>498</v>
      </c>
      <c r="I1238" s="592" t="s">
        <v>332</v>
      </c>
      <c r="J1238" s="593" t="s">
        <v>381</v>
      </c>
      <c r="K1238" s="594">
        <v>0.11494252873563218</v>
      </c>
      <c r="L1238" s="592" t="s">
        <v>2051</v>
      </c>
      <c r="M1238" s="595">
        <v>2021</v>
      </c>
      <c r="N1238" s="596">
        <v>87</v>
      </c>
      <c r="O1238" s="603">
        <v>0.11494252873563218</v>
      </c>
      <c r="P1238" s="598">
        <f t="shared" si="76"/>
        <v>10</v>
      </c>
      <c r="Q1238" s="596">
        <v>10</v>
      </c>
      <c r="R1238" s="599">
        <f t="shared" si="77"/>
        <v>1</v>
      </c>
      <c r="S1238" s="599">
        <f t="shared" si="78"/>
        <v>0.11494252873563218</v>
      </c>
      <c r="T1238" s="600">
        <f t="shared" si="79"/>
        <v>1</v>
      </c>
      <c r="U1238" s="606" t="s">
        <v>2051</v>
      </c>
    </row>
    <row r="1239" spans="1:21" ht="12.75" x14ac:dyDescent="0.2">
      <c r="A1239" s="591" t="s">
        <v>72</v>
      </c>
      <c r="B1239" s="591" t="s">
        <v>754</v>
      </c>
      <c r="C1239" s="592" t="s">
        <v>587</v>
      </c>
      <c r="D1239" s="592" t="s">
        <v>297</v>
      </c>
      <c r="E1239" s="592" t="s">
        <v>148</v>
      </c>
      <c r="F1239" s="592" t="s">
        <v>476</v>
      </c>
      <c r="G1239" s="591" t="s">
        <v>2017</v>
      </c>
      <c r="H1239" s="591" t="s">
        <v>498</v>
      </c>
      <c r="I1239" s="592" t="s">
        <v>332</v>
      </c>
      <c r="J1239" s="593" t="s">
        <v>381</v>
      </c>
      <c r="K1239" s="594">
        <v>7.9646017699115043E-2</v>
      </c>
      <c r="L1239" s="592" t="s">
        <v>2051</v>
      </c>
      <c r="M1239" s="595">
        <v>2021</v>
      </c>
      <c r="N1239" s="596">
        <v>112</v>
      </c>
      <c r="O1239" s="603">
        <v>0.11607142857142858</v>
      </c>
      <c r="P1239" s="598">
        <f t="shared" si="76"/>
        <v>13</v>
      </c>
      <c r="Q1239" s="596">
        <v>12</v>
      </c>
      <c r="R1239" s="599">
        <f t="shared" si="77"/>
        <v>0.92307692307692313</v>
      </c>
      <c r="S1239" s="599">
        <f t="shared" si="78"/>
        <v>0.10714285714285714</v>
      </c>
      <c r="T1239" s="600">
        <f t="shared" si="79"/>
        <v>1.45734126984127</v>
      </c>
      <c r="U1239" s="601" t="s">
        <v>3030</v>
      </c>
    </row>
    <row r="1240" spans="1:21" ht="12.75" x14ac:dyDescent="0.2">
      <c r="A1240" s="591" t="s">
        <v>72</v>
      </c>
      <c r="B1240" s="591" t="s">
        <v>754</v>
      </c>
      <c r="C1240" s="592" t="s">
        <v>587</v>
      </c>
      <c r="D1240" s="592" t="s">
        <v>297</v>
      </c>
      <c r="E1240" s="592" t="s">
        <v>148</v>
      </c>
      <c r="F1240" s="592" t="s">
        <v>476</v>
      </c>
      <c r="G1240" s="591" t="s">
        <v>2018</v>
      </c>
      <c r="H1240" s="591" t="s">
        <v>498</v>
      </c>
      <c r="I1240" s="592" t="s">
        <v>332</v>
      </c>
      <c r="J1240" s="593" t="s">
        <v>381</v>
      </c>
      <c r="K1240" s="594">
        <v>0.14569536423841059</v>
      </c>
      <c r="L1240" s="592" t="s">
        <v>2051</v>
      </c>
      <c r="M1240" s="595">
        <v>2021</v>
      </c>
      <c r="N1240" s="596">
        <v>146</v>
      </c>
      <c r="O1240" s="603">
        <v>0.15068493150684931</v>
      </c>
      <c r="P1240" s="598">
        <f t="shared" si="76"/>
        <v>22</v>
      </c>
      <c r="Q1240" s="596">
        <v>17</v>
      </c>
      <c r="R1240" s="599">
        <f t="shared" si="77"/>
        <v>0.77272727272727271</v>
      </c>
      <c r="S1240" s="599">
        <f t="shared" si="78"/>
        <v>0.11643835616438356</v>
      </c>
      <c r="T1240" s="600">
        <f t="shared" si="79"/>
        <v>1.0342465753424657</v>
      </c>
      <c r="U1240" s="601" t="s">
        <v>3030</v>
      </c>
    </row>
    <row r="1241" spans="1:21" ht="12.75" x14ac:dyDescent="0.2">
      <c r="A1241" s="591" t="s">
        <v>72</v>
      </c>
      <c r="B1241" s="591" t="s">
        <v>754</v>
      </c>
      <c r="C1241" s="592" t="s">
        <v>587</v>
      </c>
      <c r="D1241" s="592" t="s">
        <v>297</v>
      </c>
      <c r="E1241" s="592" t="s">
        <v>148</v>
      </c>
      <c r="F1241" s="592" t="s">
        <v>476</v>
      </c>
      <c r="G1241" s="591" t="s">
        <v>2019</v>
      </c>
      <c r="H1241" s="591" t="s">
        <v>498</v>
      </c>
      <c r="I1241" s="592" t="s">
        <v>332</v>
      </c>
      <c r="J1241" s="593" t="s">
        <v>381</v>
      </c>
      <c r="K1241" s="594">
        <v>0.33333333333333331</v>
      </c>
      <c r="L1241" s="592" t="s">
        <v>2051</v>
      </c>
      <c r="M1241" s="595">
        <v>2021</v>
      </c>
      <c r="N1241" s="596">
        <v>21</v>
      </c>
      <c r="O1241" s="603">
        <v>0.2857142857142857</v>
      </c>
      <c r="P1241" s="598">
        <f t="shared" si="76"/>
        <v>6</v>
      </c>
      <c r="Q1241" s="596">
        <v>4</v>
      </c>
      <c r="R1241" s="599">
        <f t="shared" si="77"/>
        <v>0.66666666666666663</v>
      </c>
      <c r="S1241" s="599">
        <f t="shared" si="78"/>
        <v>0.19047619047619047</v>
      </c>
      <c r="T1241" s="600">
        <f t="shared" si="79"/>
        <v>0.8571428571428571</v>
      </c>
      <c r="U1241" s="601" t="s">
        <v>3030</v>
      </c>
    </row>
    <row r="1242" spans="1:21" ht="12.75" x14ac:dyDescent="0.2">
      <c r="A1242" s="591" t="s">
        <v>72</v>
      </c>
      <c r="B1242" s="591" t="s">
        <v>754</v>
      </c>
      <c r="C1242" s="592" t="s">
        <v>587</v>
      </c>
      <c r="D1242" s="592" t="s">
        <v>297</v>
      </c>
      <c r="E1242" s="592" t="s">
        <v>148</v>
      </c>
      <c r="F1242" s="592" t="s">
        <v>476</v>
      </c>
      <c r="G1242" s="591" t="s">
        <v>2020</v>
      </c>
      <c r="H1242" s="591" t="s">
        <v>498</v>
      </c>
      <c r="I1242" s="592" t="s">
        <v>332</v>
      </c>
      <c r="J1242" s="593" t="s">
        <v>381</v>
      </c>
      <c r="K1242" s="594">
        <v>0.23809523809523808</v>
      </c>
      <c r="L1242" s="592" t="s">
        <v>2051</v>
      </c>
      <c r="M1242" s="595">
        <v>2021</v>
      </c>
      <c r="N1242" s="596">
        <v>18</v>
      </c>
      <c r="O1242" s="603">
        <v>0.22222222222222221</v>
      </c>
      <c r="P1242" s="598">
        <f t="shared" si="76"/>
        <v>4</v>
      </c>
      <c r="Q1242" s="596">
        <v>3</v>
      </c>
      <c r="R1242" s="599">
        <f t="shared" si="77"/>
        <v>0.75</v>
      </c>
      <c r="S1242" s="599">
        <f t="shared" si="78"/>
        <v>0.16666666666666666</v>
      </c>
      <c r="T1242" s="600">
        <f t="shared" si="79"/>
        <v>0.93333333333333335</v>
      </c>
      <c r="U1242" s="601" t="s">
        <v>3030</v>
      </c>
    </row>
    <row r="1243" spans="1:21" ht="12.75" x14ac:dyDescent="0.2">
      <c r="A1243" s="591" t="s">
        <v>72</v>
      </c>
      <c r="B1243" s="591" t="s">
        <v>754</v>
      </c>
      <c r="C1243" s="592" t="s">
        <v>587</v>
      </c>
      <c r="D1243" s="592" t="s">
        <v>297</v>
      </c>
      <c r="E1243" s="592" t="s">
        <v>148</v>
      </c>
      <c r="F1243" s="592" t="s">
        <v>476</v>
      </c>
      <c r="G1243" s="591" t="s">
        <v>2021</v>
      </c>
      <c r="H1243" s="591" t="s">
        <v>498</v>
      </c>
      <c r="I1243" s="592" t="s">
        <v>332</v>
      </c>
      <c r="J1243" s="593" t="s">
        <v>381</v>
      </c>
      <c r="K1243" s="594">
        <v>0.11702127659574468</v>
      </c>
      <c r="L1243" s="592" t="s">
        <v>2051</v>
      </c>
      <c r="M1243" s="595">
        <v>2021</v>
      </c>
      <c r="N1243" s="596">
        <v>94</v>
      </c>
      <c r="O1243" s="603">
        <v>0.11702127659574468</v>
      </c>
      <c r="P1243" s="598">
        <f t="shared" si="76"/>
        <v>11</v>
      </c>
      <c r="Q1243" s="596">
        <v>10</v>
      </c>
      <c r="R1243" s="599">
        <f t="shared" si="77"/>
        <v>0.90909090909090906</v>
      </c>
      <c r="S1243" s="599">
        <f t="shared" si="78"/>
        <v>0.10638297872340426</v>
      </c>
      <c r="T1243" s="600">
        <f t="shared" si="79"/>
        <v>1</v>
      </c>
      <c r="U1243" s="606" t="s">
        <v>2051</v>
      </c>
    </row>
    <row r="1244" spans="1:21" ht="12.75" x14ac:dyDescent="0.2">
      <c r="A1244" s="591" t="s">
        <v>72</v>
      </c>
      <c r="B1244" s="591" t="s">
        <v>754</v>
      </c>
      <c r="C1244" s="591" t="s">
        <v>587</v>
      </c>
      <c r="D1244" s="591" t="s">
        <v>303</v>
      </c>
      <c r="E1244" s="591" t="s">
        <v>148</v>
      </c>
      <c r="F1244" s="592" t="s">
        <v>476</v>
      </c>
      <c r="G1244" s="591" t="s">
        <v>2002</v>
      </c>
      <c r="H1244" s="591" t="s">
        <v>498</v>
      </c>
      <c r="I1244" s="592" t="s">
        <v>332</v>
      </c>
      <c r="J1244" s="593" t="s">
        <v>381</v>
      </c>
      <c r="K1244" s="594">
        <v>0.375</v>
      </c>
      <c r="L1244" s="591" t="s">
        <v>2051</v>
      </c>
      <c r="M1244" s="595">
        <v>2021</v>
      </c>
      <c r="N1244" s="596">
        <v>11</v>
      </c>
      <c r="O1244" s="603">
        <v>0.27272727272727271</v>
      </c>
      <c r="P1244" s="598">
        <f t="shared" si="76"/>
        <v>3</v>
      </c>
      <c r="Q1244" s="596">
        <v>2</v>
      </c>
      <c r="R1244" s="599">
        <f t="shared" si="77"/>
        <v>0.66666666666666663</v>
      </c>
      <c r="S1244" s="599">
        <f t="shared" si="78"/>
        <v>0.18181818181818182</v>
      </c>
      <c r="T1244" s="600">
        <f t="shared" si="79"/>
        <v>0.72727272727272718</v>
      </c>
      <c r="U1244" s="601" t="s">
        <v>3030</v>
      </c>
    </row>
    <row r="1245" spans="1:21" ht="12.75" x14ac:dyDescent="0.2">
      <c r="A1245" s="591" t="s">
        <v>72</v>
      </c>
      <c r="B1245" s="591" t="s">
        <v>754</v>
      </c>
      <c r="C1245" s="592" t="s">
        <v>587</v>
      </c>
      <c r="D1245" s="592" t="s">
        <v>297</v>
      </c>
      <c r="E1245" s="592" t="s">
        <v>148</v>
      </c>
      <c r="F1245" s="592" t="s">
        <v>476</v>
      </c>
      <c r="G1245" s="591" t="s">
        <v>2022</v>
      </c>
      <c r="H1245" s="591" t="s">
        <v>498</v>
      </c>
      <c r="I1245" s="592" t="s">
        <v>332</v>
      </c>
      <c r="J1245" s="593" t="s">
        <v>381</v>
      </c>
      <c r="K1245" s="594">
        <v>0.23232323232323232</v>
      </c>
      <c r="L1245" s="592" t="s">
        <v>2051</v>
      </c>
      <c r="M1245" s="595">
        <v>2021</v>
      </c>
      <c r="N1245" s="596">
        <v>99</v>
      </c>
      <c r="O1245" s="603">
        <v>0.20202020202020202</v>
      </c>
      <c r="P1245" s="598">
        <f t="shared" si="76"/>
        <v>20</v>
      </c>
      <c r="Q1245" s="596">
        <v>14</v>
      </c>
      <c r="R1245" s="599">
        <f t="shared" si="77"/>
        <v>0.7</v>
      </c>
      <c r="S1245" s="599">
        <f t="shared" si="78"/>
        <v>0.14141414141414141</v>
      </c>
      <c r="T1245" s="600">
        <f t="shared" si="79"/>
        <v>0.86956521739130432</v>
      </c>
      <c r="U1245" s="601" t="s">
        <v>3030</v>
      </c>
    </row>
    <row r="1246" spans="1:21" ht="12.75" x14ac:dyDescent="0.2">
      <c r="A1246" s="591" t="s">
        <v>72</v>
      </c>
      <c r="B1246" s="591" t="s">
        <v>754</v>
      </c>
      <c r="C1246" s="592" t="s">
        <v>587</v>
      </c>
      <c r="D1246" s="592" t="s">
        <v>297</v>
      </c>
      <c r="E1246" s="592" t="s">
        <v>148</v>
      </c>
      <c r="F1246" s="592" t="s">
        <v>476</v>
      </c>
      <c r="G1246" s="591" t="s">
        <v>2023</v>
      </c>
      <c r="H1246" s="591" t="s">
        <v>498</v>
      </c>
      <c r="I1246" s="592" t="s">
        <v>332</v>
      </c>
      <c r="J1246" s="593" t="s">
        <v>381</v>
      </c>
      <c r="K1246" s="594">
        <v>0.51315789473684215</v>
      </c>
      <c r="L1246" s="592" t="s">
        <v>2051</v>
      </c>
      <c r="M1246" s="595">
        <v>2021</v>
      </c>
      <c r="N1246" s="596">
        <v>79</v>
      </c>
      <c r="O1246" s="603">
        <v>0.46835443037974683</v>
      </c>
      <c r="P1246" s="598">
        <f t="shared" si="76"/>
        <v>37</v>
      </c>
      <c r="Q1246" s="596">
        <v>34</v>
      </c>
      <c r="R1246" s="599">
        <f t="shared" si="77"/>
        <v>0.91891891891891897</v>
      </c>
      <c r="S1246" s="599">
        <f t="shared" si="78"/>
        <v>0.43037974683544306</v>
      </c>
      <c r="T1246" s="600">
        <f t="shared" si="79"/>
        <v>0.91269068484258353</v>
      </c>
      <c r="U1246" s="601" t="s">
        <v>3030</v>
      </c>
    </row>
    <row r="1247" spans="1:21" ht="12.75" x14ac:dyDescent="0.2">
      <c r="A1247" s="591" t="s">
        <v>72</v>
      </c>
      <c r="B1247" s="591" t="s">
        <v>754</v>
      </c>
      <c r="C1247" s="592" t="s">
        <v>587</v>
      </c>
      <c r="D1247" s="592" t="s">
        <v>297</v>
      </c>
      <c r="E1247" s="592" t="s">
        <v>148</v>
      </c>
      <c r="F1247" s="592" t="s">
        <v>476</v>
      </c>
      <c r="G1247" s="591" t="s">
        <v>2024</v>
      </c>
      <c r="H1247" s="591" t="s">
        <v>498</v>
      </c>
      <c r="I1247" s="592" t="s">
        <v>332</v>
      </c>
      <c r="J1247" s="593" t="s">
        <v>381</v>
      </c>
      <c r="K1247" s="594">
        <v>4.9323017408123788E-2</v>
      </c>
      <c r="L1247" s="592" t="s">
        <v>2051</v>
      </c>
      <c r="M1247" s="595">
        <v>2021</v>
      </c>
      <c r="N1247" s="596">
        <v>2128</v>
      </c>
      <c r="O1247" s="603">
        <v>7.6597744360902262E-2</v>
      </c>
      <c r="P1247" s="598">
        <f t="shared" si="76"/>
        <v>163</v>
      </c>
      <c r="Q1247" s="596">
        <v>125</v>
      </c>
      <c r="R1247" s="599">
        <f t="shared" si="77"/>
        <v>0.76687116564417179</v>
      </c>
      <c r="S1247" s="599">
        <f t="shared" si="78"/>
        <v>5.8740601503759399E-2</v>
      </c>
      <c r="T1247" s="600">
        <f t="shared" si="79"/>
        <v>1.552981719003391</v>
      </c>
      <c r="U1247" s="601" t="s">
        <v>3030</v>
      </c>
    </row>
    <row r="1248" spans="1:21" ht="12.75" x14ac:dyDescent="0.2">
      <c r="A1248" s="591" t="s">
        <v>72</v>
      </c>
      <c r="B1248" s="591" t="s">
        <v>754</v>
      </c>
      <c r="C1248" s="591" t="s">
        <v>587</v>
      </c>
      <c r="D1248" s="591" t="s">
        <v>303</v>
      </c>
      <c r="E1248" s="591" t="s">
        <v>148</v>
      </c>
      <c r="F1248" s="592" t="s">
        <v>476</v>
      </c>
      <c r="G1248" s="591" t="s">
        <v>2004</v>
      </c>
      <c r="H1248" s="591" t="s">
        <v>498</v>
      </c>
      <c r="I1248" s="592" t="s">
        <v>332</v>
      </c>
      <c r="J1248" s="593" t="s">
        <v>381</v>
      </c>
      <c r="K1248" s="594">
        <v>5.5813953488372092E-2</v>
      </c>
      <c r="L1248" s="591" t="s">
        <v>2051</v>
      </c>
      <c r="M1248" s="595">
        <v>2021</v>
      </c>
      <c r="N1248" s="596">
        <v>446</v>
      </c>
      <c r="O1248" s="603">
        <v>0.10089686098654709</v>
      </c>
      <c r="P1248" s="598">
        <f t="shared" si="76"/>
        <v>45</v>
      </c>
      <c r="Q1248" s="596">
        <v>31</v>
      </c>
      <c r="R1248" s="599">
        <f t="shared" si="77"/>
        <v>0.68888888888888888</v>
      </c>
      <c r="S1248" s="599">
        <f t="shared" si="78"/>
        <v>6.9506726457399109E-2</v>
      </c>
      <c r="T1248" s="600">
        <f t="shared" si="79"/>
        <v>1.8077354260089686</v>
      </c>
      <c r="U1248" s="601" t="s">
        <v>3030</v>
      </c>
    </row>
    <row r="1249" spans="1:21" ht="12.75" x14ac:dyDescent="0.2">
      <c r="A1249" s="591" t="s">
        <v>72</v>
      </c>
      <c r="B1249" s="591" t="s">
        <v>754</v>
      </c>
      <c r="C1249" s="592" t="s">
        <v>587</v>
      </c>
      <c r="D1249" s="592" t="s">
        <v>297</v>
      </c>
      <c r="E1249" s="592" t="s">
        <v>148</v>
      </c>
      <c r="F1249" s="592" t="s">
        <v>476</v>
      </c>
      <c r="G1249" s="591" t="s">
        <v>2025</v>
      </c>
      <c r="H1249" s="591" t="s">
        <v>498</v>
      </c>
      <c r="I1249" s="592" t="s">
        <v>332</v>
      </c>
      <c r="J1249" s="593" t="s">
        <v>381</v>
      </c>
      <c r="K1249" s="594">
        <v>9.2307692307692313E-2</v>
      </c>
      <c r="L1249" s="592" t="s">
        <v>2051</v>
      </c>
      <c r="M1249" s="595">
        <v>2021</v>
      </c>
      <c r="N1249" s="596">
        <v>58</v>
      </c>
      <c r="O1249" s="603">
        <v>0.13793103448275862</v>
      </c>
      <c r="P1249" s="598">
        <f t="shared" si="76"/>
        <v>8</v>
      </c>
      <c r="Q1249" s="596">
        <v>8</v>
      </c>
      <c r="R1249" s="599">
        <f t="shared" si="77"/>
        <v>1</v>
      </c>
      <c r="S1249" s="599">
        <f t="shared" si="78"/>
        <v>0.13793103448275862</v>
      </c>
      <c r="T1249" s="600">
        <f t="shared" si="79"/>
        <v>1.4942528735632183</v>
      </c>
      <c r="U1249" s="601" t="s">
        <v>3030</v>
      </c>
    </row>
    <row r="1250" spans="1:21" ht="12.75" x14ac:dyDescent="0.2">
      <c r="A1250" s="591" t="s">
        <v>72</v>
      </c>
      <c r="B1250" s="591" t="s">
        <v>754</v>
      </c>
      <c r="C1250" s="592" t="s">
        <v>587</v>
      </c>
      <c r="D1250" s="592" t="s">
        <v>297</v>
      </c>
      <c r="E1250" s="592" t="s">
        <v>148</v>
      </c>
      <c r="F1250" s="592" t="s">
        <v>476</v>
      </c>
      <c r="G1250" s="591" t="s">
        <v>2026</v>
      </c>
      <c r="H1250" s="591" t="s">
        <v>498</v>
      </c>
      <c r="I1250" s="592" t="s">
        <v>332</v>
      </c>
      <c r="J1250" s="593" t="s">
        <v>381</v>
      </c>
      <c r="K1250" s="594">
        <v>0.15384615384615385</v>
      </c>
      <c r="L1250" s="592" t="s">
        <v>2051</v>
      </c>
      <c r="M1250" s="595">
        <v>2021</v>
      </c>
      <c r="N1250" s="596">
        <v>27</v>
      </c>
      <c r="O1250" s="603">
        <v>0.22222222222222221</v>
      </c>
      <c r="P1250" s="598">
        <f t="shared" si="76"/>
        <v>6</v>
      </c>
      <c r="Q1250" s="596">
        <v>5</v>
      </c>
      <c r="R1250" s="599">
        <f t="shared" si="77"/>
        <v>0.83333333333333337</v>
      </c>
      <c r="S1250" s="599">
        <f t="shared" si="78"/>
        <v>0.18518518518518517</v>
      </c>
      <c r="T1250" s="600">
        <f t="shared" si="79"/>
        <v>1.4444444444444442</v>
      </c>
      <c r="U1250" s="601" t="s">
        <v>3030</v>
      </c>
    </row>
    <row r="1251" spans="1:21" ht="12.75" x14ac:dyDescent="0.2">
      <c r="A1251" s="591" t="s">
        <v>72</v>
      </c>
      <c r="B1251" s="591" t="s">
        <v>754</v>
      </c>
      <c r="C1251" s="592" t="s">
        <v>587</v>
      </c>
      <c r="D1251" s="592" t="s">
        <v>303</v>
      </c>
      <c r="E1251" s="592" t="s">
        <v>148</v>
      </c>
      <c r="F1251" s="592" t="s">
        <v>476</v>
      </c>
      <c r="G1251" s="591" t="s">
        <v>2005</v>
      </c>
      <c r="H1251" s="591" t="s">
        <v>498</v>
      </c>
      <c r="I1251" s="592" t="s">
        <v>332</v>
      </c>
      <c r="J1251" s="593" t="s">
        <v>381</v>
      </c>
      <c r="K1251" s="594">
        <v>6.5217391304347824E-2</v>
      </c>
      <c r="L1251" s="592" t="s">
        <v>2051</v>
      </c>
      <c r="M1251" s="595">
        <v>2021</v>
      </c>
      <c r="N1251" s="596">
        <v>45</v>
      </c>
      <c r="O1251" s="603">
        <v>0.1111111111111111</v>
      </c>
      <c r="P1251" s="598">
        <f t="shared" si="76"/>
        <v>5</v>
      </c>
      <c r="Q1251" s="596">
        <v>3</v>
      </c>
      <c r="R1251" s="599">
        <f t="shared" si="77"/>
        <v>0.6</v>
      </c>
      <c r="S1251" s="599">
        <f t="shared" si="78"/>
        <v>6.6666666666666666E-2</v>
      </c>
      <c r="T1251" s="600">
        <f t="shared" si="79"/>
        <v>1.7037037037037037</v>
      </c>
      <c r="U1251" s="601" t="s">
        <v>3030</v>
      </c>
    </row>
    <row r="1252" spans="1:21" ht="12.75" x14ac:dyDescent="0.2">
      <c r="A1252" s="591" t="s">
        <v>72</v>
      </c>
      <c r="B1252" s="591" t="s">
        <v>754</v>
      </c>
      <c r="C1252" s="592" t="s">
        <v>587</v>
      </c>
      <c r="D1252" s="592" t="s">
        <v>297</v>
      </c>
      <c r="E1252" s="592" t="s">
        <v>148</v>
      </c>
      <c r="F1252" s="592" t="s">
        <v>476</v>
      </c>
      <c r="G1252" s="591" t="s">
        <v>2005</v>
      </c>
      <c r="H1252" s="591" t="s">
        <v>498</v>
      </c>
      <c r="I1252" s="592" t="s">
        <v>332</v>
      </c>
      <c r="J1252" s="593" t="s">
        <v>381</v>
      </c>
      <c r="K1252" s="594">
        <v>9.3333333333333338E-2</v>
      </c>
      <c r="L1252" s="592" t="s">
        <v>2051</v>
      </c>
      <c r="M1252" s="595">
        <v>2021</v>
      </c>
      <c r="N1252" s="596">
        <v>77</v>
      </c>
      <c r="O1252" s="603">
        <v>0.12987012987012986</v>
      </c>
      <c r="P1252" s="598">
        <f t="shared" si="76"/>
        <v>10</v>
      </c>
      <c r="Q1252" s="596">
        <v>7</v>
      </c>
      <c r="R1252" s="599">
        <f t="shared" si="77"/>
        <v>0.7</v>
      </c>
      <c r="S1252" s="599">
        <f t="shared" si="78"/>
        <v>9.0909090909090912E-2</v>
      </c>
      <c r="T1252" s="600">
        <f t="shared" si="79"/>
        <v>1.3914656771799627</v>
      </c>
      <c r="U1252" s="601" t="s">
        <v>3030</v>
      </c>
    </row>
    <row r="1253" spans="1:21" ht="12.75" x14ac:dyDescent="0.2">
      <c r="A1253" s="591" t="s">
        <v>72</v>
      </c>
      <c r="B1253" s="591" t="s">
        <v>754</v>
      </c>
      <c r="C1253" s="592" t="s">
        <v>587</v>
      </c>
      <c r="D1253" s="592" t="s">
        <v>303</v>
      </c>
      <c r="E1253" s="592" t="s">
        <v>148</v>
      </c>
      <c r="F1253" s="592" t="s">
        <v>476</v>
      </c>
      <c r="G1253" s="591" t="s">
        <v>2006</v>
      </c>
      <c r="H1253" s="591" t="s">
        <v>498</v>
      </c>
      <c r="I1253" s="592" t="s">
        <v>332</v>
      </c>
      <c r="J1253" s="593" t="s">
        <v>381</v>
      </c>
      <c r="K1253" s="594">
        <v>0.10526315789473684</v>
      </c>
      <c r="L1253" s="592" t="s">
        <v>2051</v>
      </c>
      <c r="M1253" s="595">
        <v>2021</v>
      </c>
      <c r="N1253" s="596">
        <v>34</v>
      </c>
      <c r="O1253" s="603">
        <v>8.8235294117647065E-2</v>
      </c>
      <c r="P1253" s="598">
        <f t="shared" si="76"/>
        <v>3</v>
      </c>
      <c r="Q1253" s="596">
        <v>2</v>
      </c>
      <c r="R1253" s="599">
        <f t="shared" si="77"/>
        <v>0.66666666666666663</v>
      </c>
      <c r="S1253" s="599">
        <f t="shared" si="78"/>
        <v>5.8823529411764705E-2</v>
      </c>
      <c r="T1253" s="600">
        <f t="shared" si="79"/>
        <v>0.83823529411764719</v>
      </c>
      <c r="U1253" s="601" t="s">
        <v>3030</v>
      </c>
    </row>
    <row r="1254" spans="1:21" ht="12.75" x14ac:dyDescent="0.2">
      <c r="A1254" s="591" t="s">
        <v>72</v>
      </c>
      <c r="B1254" s="591" t="s">
        <v>754</v>
      </c>
      <c r="C1254" s="592" t="s">
        <v>587</v>
      </c>
      <c r="D1254" s="592" t="s">
        <v>297</v>
      </c>
      <c r="E1254" s="592" t="s">
        <v>148</v>
      </c>
      <c r="F1254" s="592" t="s">
        <v>476</v>
      </c>
      <c r="G1254" s="591" t="s">
        <v>2006</v>
      </c>
      <c r="H1254" s="591" t="s">
        <v>498</v>
      </c>
      <c r="I1254" s="592" t="s">
        <v>332</v>
      </c>
      <c r="J1254" s="593" t="s">
        <v>381</v>
      </c>
      <c r="K1254" s="594">
        <v>0.18055555555555555</v>
      </c>
      <c r="L1254" s="592" t="s">
        <v>2051</v>
      </c>
      <c r="M1254" s="595">
        <v>2021</v>
      </c>
      <c r="N1254" s="596">
        <v>77</v>
      </c>
      <c r="O1254" s="603">
        <v>0.19480519480519484</v>
      </c>
      <c r="P1254" s="598">
        <f t="shared" si="76"/>
        <v>15</v>
      </c>
      <c r="Q1254" s="596">
        <v>13</v>
      </c>
      <c r="R1254" s="599">
        <f t="shared" si="77"/>
        <v>0.8666666666666667</v>
      </c>
      <c r="S1254" s="599">
        <f t="shared" si="78"/>
        <v>0.16883116883116883</v>
      </c>
      <c r="T1254" s="600">
        <f t="shared" si="79"/>
        <v>1.0789210789210792</v>
      </c>
      <c r="U1254" s="601" t="s">
        <v>3030</v>
      </c>
    </row>
    <row r="1255" spans="1:21" ht="12.75" x14ac:dyDescent="0.2">
      <c r="A1255" s="591" t="s">
        <v>72</v>
      </c>
      <c r="B1255" s="591" t="s">
        <v>754</v>
      </c>
      <c r="C1255" s="592" t="s">
        <v>587</v>
      </c>
      <c r="D1255" s="592" t="s">
        <v>305</v>
      </c>
      <c r="E1255" s="592" t="s">
        <v>148</v>
      </c>
      <c r="F1255" s="592" t="s">
        <v>476</v>
      </c>
      <c r="G1255" s="591" t="s">
        <v>2009</v>
      </c>
      <c r="H1255" s="591" t="s">
        <v>498</v>
      </c>
      <c r="I1255" s="592" t="s">
        <v>332</v>
      </c>
      <c r="J1255" s="593" t="s">
        <v>381</v>
      </c>
      <c r="K1255" s="594">
        <v>0.25</v>
      </c>
      <c r="L1255" s="592" t="s">
        <v>2051</v>
      </c>
      <c r="M1255" s="595">
        <v>2021</v>
      </c>
      <c r="N1255" s="596">
        <v>21</v>
      </c>
      <c r="O1255" s="603">
        <v>0.2857142857142857</v>
      </c>
      <c r="P1255" s="598">
        <f t="shared" si="76"/>
        <v>6</v>
      </c>
      <c r="Q1255" s="596">
        <v>6</v>
      </c>
      <c r="R1255" s="599">
        <f t="shared" si="77"/>
        <v>1</v>
      </c>
      <c r="S1255" s="599">
        <f t="shared" si="78"/>
        <v>0.2857142857142857</v>
      </c>
      <c r="T1255" s="600">
        <f t="shared" si="79"/>
        <v>1.1428571428571428</v>
      </c>
      <c r="U1255" s="601" t="s">
        <v>3030</v>
      </c>
    </row>
    <row r="1256" spans="1:21" ht="12.75" x14ac:dyDescent="0.2">
      <c r="A1256" s="591" t="s">
        <v>72</v>
      </c>
      <c r="B1256" s="591" t="s">
        <v>754</v>
      </c>
      <c r="C1256" s="592" t="s">
        <v>587</v>
      </c>
      <c r="D1256" s="592" t="s">
        <v>297</v>
      </c>
      <c r="E1256" s="592" t="s">
        <v>148</v>
      </c>
      <c r="F1256" s="592" t="s">
        <v>476</v>
      </c>
      <c r="G1256" s="591" t="s">
        <v>2027</v>
      </c>
      <c r="H1256" s="591" t="s">
        <v>498</v>
      </c>
      <c r="I1256" s="592" t="s">
        <v>332</v>
      </c>
      <c r="J1256" s="593" t="s">
        <v>381</v>
      </c>
      <c r="K1256" s="594">
        <v>0.29032258064516131</v>
      </c>
      <c r="L1256" s="592" t="s">
        <v>2051</v>
      </c>
      <c r="M1256" s="595">
        <v>2021</v>
      </c>
      <c r="N1256" s="596">
        <v>32</v>
      </c>
      <c r="O1256" s="603">
        <v>0.3125</v>
      </c>
      <c r="P1256" s="598">
        <f t="shared" si="76"/>
        <v>10</v>
      </c>
      <c r="Q1256" s="596">
        <v>9</v>
      </c>
      <c r="R1256" s="599">
        <f t="shared" si="77"/>
        <v>0.9</v>
      </c>
      <c r="S1256" s="599">
        <f t="shared" si="78"/>
        <v>0.28125</v>
      </c>
      <c r="T1256" s="600">
        <f t="shared" si="79"/>
        <v>1.0763888888888888</v>
      </c>
      <c r="U1256" s="601" t="s">
        <v>3030</v>
      </c>
    </row>
    <row r="1257" spans="1:21" ht="12.75" x14ac:dyDescent="0.2">
      <c r="A1257" s="591" t="s">
        <v>72</v>
      </c>
      <c r="B1257" s="591" t="s">
        <v>754</v>
      </c>
      <c r="C1257" s="592" t="s">
        <v>587</v>
      </c>
      <c r="D1257" s="592" t="s">
        <v>297</v>
      </c>
      <c r="E1257" s="592" t="s">
        <v>148</v>
      </c>
      <c r="F1257" s="592" t="s">
        <v>476</v>
      </c>
      <c r="G1257" s="591" t="s">
        <v>2028</v>
      </c>
      <c r="H1257" s="591" t="s">
        <v>498</v>
      </c>
      <c r="I1257" s="592" t="s">
        <v>332</v>
      </c>
      <c r="J1257" s="593" t="s">
        <v>381</v>
      </c>
      <c r="K1257" s="594">
        <v>0.29629629629629628</v>
      </c>
      <c r="L1257" s="592" t="s">
        <v>2051</v>
      </c>
      <c r="M1257" s="595">
        <v>2021</v>
      </c>
      <c r="N1257" s="596">
        <v>24</v>
      </c>
      <c r="O1257" s="603">
        <v>0.45833333333333326</v>
      </c>
      <c r="P1257" s="598">
        <f t="shared" si="76"/>
        <v>11</v>
      </c>
      <c r="Q1257" s="596">
        <v>8</v>
      </c>
      <c r="R1257" s="599">
        <f t="shared" si="77"/>
        <v>0.72727272727272729</v>
      </c>
      <c r="S1257" s="599">
        <f t="shared" si="78"/>
        <v>0.33333333333333331</v>
      </c>
      <c r="T1257" s="600">
        <f t="shared" si="79"/>
        <v>1.5468749999999998</v>
      </c>
      <c r="U1257" s="601" t="s">
        <v>3030</v>
      </c>
    </row>
    <row r="1258" spans="1:21" ht="12.75" x14ac:dyDescent="0.2">
      <c r="A1258" s="591" t="s">
        <v>72</v>
      </c>
      <c r="B1258" s="591" t="s">
        <v>754</v>
      </c>
      <c r="C1258" s="592" t="s">
        <v>587</v>
      </c>
      <c r="D1258" s="592" t="s">
        <v>303</v>
      </c>
      <c r="E1258" s="592" t="s">
        <v>148</v>
      </c>
      <c r="F1258" s="592" t="s">
        <v>476</v>
      </c>
      <c r="G1258" s="591" t="s">
        <v>2007</v>
      </c>
      <c r="H1258" s="591" t="s">
        <v>498</v>
      </c>
      <c r="I1258" s="592" t="s">
        <v>332</v>
      </c>
      <c r="J1258" s="593" t="s">
        <v>381</v>
      </c>
      <c r="K1258" s="594">
        <v>0.48</v>
      </c>
      <c r="L1258" s="592" t="s">
        <v>2051</v>
      </c>
      <c r="M1258" s="595">
        <v>2021</v>
      </c>
      <c r="N1258" s="596">
        <v>22</v>
      </c>
      <c r="O1258" s="603">
        <v>0.45454545454545453</v>
      </c>
      <c r="P1258" s="598">
        <f t="shared" si="76"/>
        <v>10</v>
      </c>
      <c r="Q1258" s="596">
        <v>8</v>
      </c>
      <c r="R1258" s="599">
        <f t="shared" si="77"/>
        <v>0.8</v>
      </c>
      <c r="S1258" s="599">
        <f t="shared" si="78"/>
        <v>0.36363636363636365</v>
      </c>
      <c r="T1258" s="600">
        <f t="shared" si="79"/>
        <v>0.94696969696969702</v>
      </c>
      <c r="U1258" s="601" t="s">
        <v>3030</v>
      </c>
    </row>
    <row r="1259" spans="1:21" ht="12.75" x14ac:dyDescent="0.2">
      <c r="A1259" s="591" t="s">
        <v>72</v>
      </c>
      <c r="B1259" s="591" t="s">
        <v>754</v>
      </c>
      <c r="C1259" s="592" t="s">
        <v>587</v>
      </c>
      <c r="D1259" s="592" t="s">
        <v>297</v>
      </c>
      <c r="E1259" s="592" t="s">
        <v>148</v>
      </c>
      <c r="F1259" s="592" t="s">
        <v>476</v>
      </c>
      <c r="G1259" s="591" t="s">
        <v>2007</v>
      </c>
      <c r="H1259" s="591" t="s">
        <v>498</v>
      </c>
      <c r="I1259" s="592" t="s">
        <v>332</v>
      </c>
      <c r="J1259" s="593" t="s">
        <v>381</v>
      </c>
      <c r="K1259" s="594">
        <v>0.58064516129032262</v>
      </c>
      <c r="L1259" s="592" t="s">
        <v>2266</v>
      </c>
      <c r="M1259" s="595">
        <v>2021</v>
      </c>
      <c r="N1259" s="596">
        <v>30</v>
      </c>
      <c r="O1259" s="603">
        <v>0.53333333333333333</v>
      </c>
      <c r="P1259" s="598">
        <f t="shared" si="76"/>
        <v>16</v>
      </c>
      <c r="Q1259" s="596">
        <v>12</v>
      </c>
      <c r="R1259" s="599">
        <f t="shared" si="77"/>
        <v>0.75</v>
      </c>
      <c r="S1259" s="599">
        <f t="shared" si="78"/>
        <v>0.4</v>
      </c>
      <c r="T1259" s="600">
        <f t="shared" si="79"/>
        <v>0.9185185185185184</v>
      </c>
      <c r="U1259" s="601" t="s">
        <v>3031</v>
      </c>
    </row>
    <row r="1260" spans="1:21" ht="12.75" x14ac:dyDescent="0.2">
      <c r="A1260" s="591" t="s">
        <v>72</v>
      </c>
      <c r="B1260" s="591" t="s">
        <v>754</v>
      </c>
      <c r="C1260" s="592" t="s">
        <v>587</v>
      </c>
      <c r="D1260" s="592" t="s">
        <v>297</v>
      </c>
      <c r="E1260" s="592" t="s">
        <v>148</v>
      </c>
      <c r="F1260" s="592" t="s">
        <v>476</v>
      </c>
      <c r="G1260" s="591" t="s">
        <v>2029</v>
      </c>
      <c r="H1260" s="591" t="s">
        <v>498</v>
      </c>
      <c r="I1260" s="592" t="s">
        <v>332</v>
      </c>
      <c r="J1260" s="593" t="s">
        <v>381</v>
      </c>
      <c r="K1260" s="594">
        <v>0.71186440677966101</v>
      </c>
      <c r="L1260" s="592" t="s">
        <v>2051</v>
      </c>
      <c r="M1260" s="595">
        <v>2021</v>
      </c>
      <c r="N1260" s="596">
        <v>59</v>
      </c>
      <c r="O1260" s="603">
        <v>0.55932203389830504</v>
      </c>
      <c r="P1260" s="598">
        <f t="shared" si="76"/>
        <v>33</v>
      </c>
      <c r="Q1260" s="596">
        <v>33</v>
      </c>
      <c r="R1260" s="599">
        <f t="shared" si="77"/>
        <v>1</v>
      </c>
      <c r="S1260" s="599">
        <f t="shared" si="78"/>
        <v>0.55932203389830504</v>
      </c>
      <c r="T1260" s="600">
        <f t="shared" si="79"/>
        <v>0.7857142857142857</v>
      </c>
      <c r="U1260" s="601" t="s">
        <v>3030</v>
      </c>
    </row>
    <row r="1261" spans="1:21" ht="12.75" x14ac:dyDescent="0.2">
      <c r="A1261" s="591" t="s">
        <v>72</v>
      </c>
      <c r="B1261" s="591" t="s">
        <v>754</v>
      </c>
      <c r="C1261" s="592" t="s">
        <v>587</v>
      </c>
      <c r="D1261" s="592" t="s">
        <v>297</v>
      </c>
      <c r="E1261" s="592" t="s">
        <v>148</v>
      </c>
      <c r="F1261" s="592" t="s">
        <v>476</v>
      </c>
      <c r="G1261" s="591" t="s">
        <v>2030</v>
      </c>
      <c r="H1261" s="591" t="s">
        <v>498</v>
      </c>
      <c r="I1261" s="592" t="s">
        <v>332</v>
      </c>
      <c r="J1261" s="593" t="s">
        <v>381</v>
      </c>
      <c r="K1261" s="594">
        <v>0.14285714285714285</v>
      </c>
      <c r="L1261" s="592" t="s">
        <v>2051</v>
      </c>
      <c r="M1261" s="595">
        <v>2021</v>
      </c>
      <c r="N1261" s="596">
        <v>46</v>
      </c>
      <c r="O1261" s="603">
        <v>0.15217391304347827</v>
      </c>
      <c r="P1261" s="598">
        <f t="shared" si="76"/>
        <v>7</v>
      </c>
      <c r="Q1261" s="596">
        <v>6</v>
      </c>
      <c r="R1261" s="599">
        <f t="shared" si="77"/>
        <v>0.8571428571428571</v>
      </c>
      <c r="S1261" s="599">
        <f t="shared" si="78"/>
        <v>0.13043478260869565</v>
      </c>
      <c r="T1261" s="600">
        <f t="shared" si="79"/>
        <v>1.0652173913043479</v>
      </c>
      <c r="U1261" s="601" t="s">
        <v>3030</v>
      </c>
    </row>
    <row r="1262" spans="1:21" ht="12.75" x14ac:dyDescent="0.2">
      <c r="A1262" s="591" t="s">
        <v>72</v>
      </c>
      <c r="B1262" s="591" t="s">
        <v>754</v>
      </c>
      <c r="C1262" s="592" t="s">
        <v>587</v>
      </c>
      <c r="D1262" s="592" t="s">
        <v>303</v>
      </c>
      <c r="E1262" s="592" t="s">
        <v>148</v>
      </c>
      <c r="F1262" s="592" t="s">
        <v>476</v>
      </c>
      <c r="G1262" s="591" t="s">
        <v>2008</v>
      </c>
      <c r="H1262" s="591" t="s">
        <v>498</v>
      </c>
      <c r="I1262" s="592" t="s">
        <v>332</v>
      </c>
      <c r="J1262" s="593" t="s">
        <v>381</v>
      </c>
      <c r="K1262" s="594">
        <v>0.23076923076923078</v>
      </c>
      <c r="L1262" s="592" t="s">
        <v>2051</v>
      </c>
      <c r="M1262" s="595">
        <v>2021</v>
      </c>
      <c r="N1262" s="596">
        <v>13</v>
      </c>
      <c r="O1262" s="603">
        <v>0.23076923076923075</v>
      </c>
      <c r="P1262" s="598">
        <f t="shared" si="76"/>
        <v>3</v>
      </c>
      <c r="Q1262" s="596">
        <v>3</v>
      </c>
      <c r="R1262" s="599">
        <f t="shared" si="77"/>
        <v>1</v>
      </c>
      <c r="S1262" s="599">
        <f t="shared" si="78"/>
        <v>0.23076923076923078</v>
      </c>
      <c r="T1262" s="600">
        <f t="shared" si="79"/>
        <v>0.99999999999999989</v>
      </c>
      <c r="U1262" s="606" t="s">
        <v>2051</v>
      </c>
    </row>
    <row r="1263" spans="1:21" ht="12.75" x14ac:dyDescent="0.2">
      <c r="A1263" s="591" t="s">
        <v>72</v>
      </c>
      <c r="B1263" s="591" t="s">
        <v>754</v>
      </c>
      <c r="C1263" s="592" t="s">
        <v>587</v>
      </c>
      <c r="D1263" s="592" t="s">
        <v>297</v>
      </c>
      <c r="E1263" s="592" t="s">
        <v>148</v>
      </c>
      <c r="F1263" s="592" t="s">
        <v>476</v>
      </c>
      <c r="G1263" s="591" t="s">
        <v>2031</v>
      </c>
      <c r="H1263" s="591" t="s">
        <v>498</v>
      </c>
      <c r="I1263" s="592" t="s">
        <v>332</v>
      </c>
      <c r="J1263" s="593" t="s">
        <v>381</v>
      </c>
      <c r="K1263" s="594">
        <v>0.18181818181818182</v>
      </c>
      <c r="L1263" s="592" t="s">
        <v>2051</v>
      </c>
      <c r="M1263" s="595">
        <v>2021</v>
      </c>
      <c r="N1263" s="596">
        <v>42</v>
      </c>
      <c r="O1263" s="603">
        <v>0.14285714285714285</v>
      </c>
      <c r="P1263" s="598">
        <f t="shared" si="76"/>
        <v>6</v>
      </c>
      <c r="Q1263" s="596">
        <v>5</v>
      </c>
      <c r="R1263" s="599">
        <f t="shared" si="77"/>
        <v>0.83333333333333337</v>
      </c>
      <c r="S1263" s="599">
        <f t="shared" si="78"/>
        <v>0.11904761904761904</v>
      </c>
      <c r="T1263" s="600">
        <f t="shared" si="79"/>
        <v>0.7857142857142857</v>
      </c>
      <c r="U1263" s="601" t="s">
        <v>3030</v>
      </c>
    </row>
    <row r="1264" spans="1:21" ht="12.75" x14ac:dyDescent="0.2">
      <c r="A1264" s="591" t="s">
        <v>72</v>
      </c>
      <c r="B1264" s="591" t="s">
        <v>754</v>
      </c>
      <c r="C1264" s="592" t="s">
        <v>588</v>
      </c>
      <c r="D1264" s="592" t="s">
        <v>297</v>
      </c>
      <c r="E1264" s="592" t="s">
        <v>148</v>
      </c>
      <c r="F1264" s="592" t="s">
        <v>476</v>
      </c>
      <c r="G1264" s="591" t="s">
        <v>2036</v>
      </c>
      <c r="H1264" s="591" t="s">
        <v>498</v>
      </c>
      <c r="I1264" s="592" t="s">
        <v>332</v>
      </c>
      <c r="J1264" s="593" t="s">
        <v>381</v>
      </c>
      <c r="K1264" s="594">
        <v>0.11971830985915492</v>
      </c>
      <c r="L1264" s="592"/>
      <c r="M1264" s="595">
        <v>2021</v>
      </c>
      <c r="N1264" s="596">
        <v>140</v>
      </c>
      <c r="O1264" s="603">
        <v>0.12142857142857143</v>
      </c>
      <c r="P1264" s="598">
        <f t="shared" si="76"/>
        <v>17</v>
      </c>
      <c r="Q1264" s="596">
        <v>16</v>
      </c>
      <c r="R1264" s="599">
        <f t="shared" si="77"/>
        <v>0.94117647058823528</v>
      </c>
      <c r="S1264" s="599">
        <f t="shared" si="78"/>
        <v>0.11428571428571428</v>
      </c>
      <c r="T1264" s="600">
        <f t="shared" si="79"/>
        <v>1.0142857142857142</v>
      </c>
      <c r="U1264" s="601" t="s">
        <v>3030</v>
      </c>
    </row>
    <row r="1265" spans="1:21" ht="12.75" x14ac:dyDescent="0.2">
      <c r="A1265" s="591" t="s">
        <v>72</v>
      </c>
      <c r="B1265" s="591" t="s">
        <v>754</v>
      </c>
      <c r="C1265" s="592" t="s">
        <v>588</v>
      </c>
      <c r="D1265" s="592" t="s">
        <v>297</v>
      </c>
      <c r="E1265" s="592" t="s">
        <v>148</v>
      </c>
      <c r="F1265" s="592" t="s">
        <v>476</v>
      </c>
      <c r="G1265" s="591" t="s">
        <v>2011</v>
      </c>
      <c r="H1265" s="591" t="s">
        <v>498</v>
      </c>
      <c r="I1265" s="592" t="s">
        <v>332</v>
      </c>
      <c r="J1265" s="593" t="s">
        <v>381</v>
      </c>
      <c r="K1265" s="594">
        <v>0.23875432525951557</v>
      </c>
      <c r="L1265" s="592" t="s">
        <v>2051</v>
      </c>
      <c r="M1265" s="595">
        <v>2021</v>
      </c>
      <c r="N1265" s="596">
        <v>287</v>
      </c>
      <c r="O1265" s="603">
        <v>0.23693379790940766</v>
      </c>
      <c r="P1265" s="598">
        <f t="shared" si="76"/>
        <v>68</v>
      </c>
      <c r="Q1265" s="596">
        <v>57</v>
      </c>
      <c r="R1265" s="599">
        <f t="shared" si="77"/>
        <v>0.83823529411764708</v>
      </c>
      <c r="S1265" s="599">
        <f t="shared" si="78"/>
        <v>0.19860627177700349</v>
      </c>
      <c r="T1265" s="600">
        <f t="shared" si="79"/>
        <v>0.99237489269302637</v>
      </c>
      <c r="U1265" s="601" t="s">
        <v>3030</v>
      </c>
    </row>
    <row r="1266" spans="1:21" ht="12.75" x14ac:dyDescent="0.2">
      <c r="A1266" s="591" t="s">
        <v>72</v>
      </c>
      <c r="B1266" s="591" t="s">
        <v>754</v>
      </c>
      <c r="C1266" s="592" t="s">
        <v>588</v>
      </c>
      <c r="D1266" s="592" t="s">
        <v>297</v>
      </c>
      <c r="E1266" s="592" t="s">
        <v>148</v>
      </c>
      <c r="F1266" s="592" t="s">
        <v>476</v>
      </c>
      <c r="G1266" s="591" t="s">
        <v>2012</v>
      </c>
      <c r="H1266" s="591" t="s">
        <v>498</v>
      </c>
      <c r="I1266" s="592" t="s">
        <v>332</v>
      </c>
      <c r="J1266" s="593" t="s">
        <v>381</v>
      </c>
      <c r="K1266" s="594">
        <v>0.23577235772357724</v>
      </c>
      <c r="L1266" s="592" t="s">
        <v>2051</v>
      </c>
      <c r="M1266" s="595">
        <v>2021</v>
      </c>
      <c r="N1266" s="596">
        <v>125</v>
      </c>
      <c r="O1266" s="603">
        <v>0.23200000000000004</v>
      </c>
      <c r="P1266" s="598">
        <f t="shared" si="76"/>
        <v>29</v>
      </c>
      <c r="Q1266" s="596">
        <v>26</v>
      </c>
      <c r="R1266" s="599">
        <f t="shared" si="77"/>
        <v>0.89655172413793105</v>
      </c>
      <c r="S1266" s="599">
        <f t="shared" si="78"/>
        <v>0.20799999999999999</v>
      </c>
      <c r="T1266" s="600">
        <f t="shared" si="79"/>
        <v>0.9840000000000001</v>
      </c>
      <c r="U1266" s="601" t="s">
        <v>3030</v>
      </c>
    </row>
    <row r="1267" spans="1:21" ht="12.75" x14ac:dyDescent="0.2">
      <c r="A1267" s="591" t="s">
        <v>72</v>
      </c>
      <c r="B1267" s="591" t="s">
        <v>754</v>
      </c>
      <c r="C1267" s="592" t="s">
        <v>588</v>
      </c>
      <c r="D1267" s="592" t="s">
        <v>297</v>
      </c>
      <c r="E1267" s="592" t="s">
        <v>148</v>
      </c>
      <c r="F1267" s="592" t="s">
        <v>476</v>
      </c>
      <c r="G1267" s="591" t="s">
        <v>2037</v>
      </c>
      <c r="H1267" s="591" t="s">
        <v>498</v>
      </c>
      <c r="I1267" s="592" t="s">
        <v>332</v>
      </c>
      <c r="J1267" s="593" t="s">
        <v>381</v>
      </c>
      <c r="K1267" s="594">
        <v>0.21428571428571427</v>
      </c>
      <c r="L1267" s="592" t="s">
        <v>2051</v>
      </c>
      <c r="M1267" s="595">
        <v>2021</v>
      </c>
      <c r="N1267" s="596">
        <v>14</v>
      </c>
      <c r="O1267" s="603">
        <v>0.21428571428571427</v>
      </c>
      <c r="P1267" s="598">
        <f t="shared" si="76"/>
        <v>3</v>
      </c>
      <c r="Q1267" s="596">
        <v>2</v>
      </c>
      <c r="R1267" s="599">
        <f t="shared" si="77"/>
        <v>0.66666666666666663</v>
      </c>
      <c r="S1267" s="599">
        <f t="shared" si="78"/>
        <v>0.14285714285714285</v>
      </c>
      <c r="T1267" s="600">
        <f t="shared" si="79"/>
        <v>1</v>
      </c>
      <c r="U1267" s="606" t="s">
        <v>2051</v>
      </c>
    </row>
    <row r="1268" spans="1:21" ht="12.75" x14ac:dyDescent="0.2">
      <c r="A1268" s="591" t="s">
        <v>72</v>
      </c>
      <c r="B1268" s="591" t="s">
        <v>754</v>
      </c>
      <c r="C1268" s="592" t="s">
        <v>588</v>
      </c>
      <c r="D1268" s="592" t="s">
        <v>297</v>
      </c>
      <c r="E1268" s="592" t="s">
        <v>148</v>
      </c>
      <c r="F1268" s="592" t="s">
        <v>476</v>
      </c>
      <c r="G1268" s="591" t="s">
        <v>2038</v>
      </c>
      <c r="H1268" s="591" t="s">
        <v>498</v>
      </c>
      <c r="I1268" s="592" t="s">
        <v>332</v>
      </c>
      <c r="J1268" s="593" t="s">
        <v>381</v>
      </c>
      <c r="K1268" s="594">
        <v>9.6774193548387094E-2</v>
      </c>
      <c r="L1268" s="592" t="s">
        <v>2051</v>
      </c>
      <c r="M1268" s="595">
        <v>2021</v>
      </c>
      <c r="N1268" s="596">
        <v>33</v>
      </c>
      <c r="O1268" s="603">
        <v>0.12121212121212122</v>
      </c>
      <c r="P1268" s="598">
        <f t="shared" si="76"/>
        <v>4</v>
      </c>
      <c r="Q1268" s="596">
        <v>4</v>
      </c>
      <c r="R1268" s="599">
        <f t="shared" si="77"/>
        <v>1</v>
      </c>
      <c r="S1268" s="599">
        <f t="shared" si="78"/>
        <v>0.12121212121212122</v>
      </c>
      <c r="T1268" s="600">
        <f t="shared" si="79"/>
        <v>1.2525252525252526</v>
      </c>
      <c r="U1268" s="601" t="s">
        <v>3030</v>
      </c>
    </row>
    <row r="1269" spans="1:21" ht="12.75" x14ac:dyDescent="0.2">
      <c r="A1269" s="591" t="s">
        <v>72</v>
      </c>
      <c r="B1269" s="591" t="s">
        <v>754</v>
      </c>
      <c r="C1269" s="592" t="s">
        <v>588</v>
      </c>
      <c r="D1269" s="592" t="s">
        <v>297</v>
      </c>
      <c r="E1269" s="592" t="s">
        <v>148</v>
      </c>
      <c r="F1269" s="592" t="s">
        <v>476</v>
      </c>
      <c r="G1269" s="591" t="s">
        <v>2018</v>
      </c>
      <c r="H1269" s="591" t="s">
        <v>498</v>
      </c>
      <c r="I1269" s="592" t="s">
        <v>332</v>
      </c>
      <c r="J1269" s="593" t="s">
        <v>381</v>
      </c>
      <c r="K1269" s="594">
        <v>6.25E-2</v>
      </c>
      <c r="L1269" s="592" t="s">
        <v>2051</v>
      </c>
      <c r="M1269" s="595">
        <v>2021</v>
      </c>
      <c r="N1269" s="596">
        <v>39</v>
      </c>
      <c r="O1269" s="603">
        <v>7.6923076923076927E-2</v>
      </c>
      <c r="P1269" s="598">
        <f t="shared" si="76"/>
        <v>3</v>
      </c>
      <c r="Q1269" s="596">
        <v>2</v>
      </c>
      <c r="R1269" s="599">
        <f t="shared" si="77"/>
        <v>0.66666666666666663</v>
      </c>
      <c r="S1269" s="599">
        <f t="shared" si="78"/>
        <v>5.128205128205128E-2</v>
      </c>
      <c r="T1269" s="600">
        <f t="shared" si="79"/>
        <v>1.2307692307692308</v>
      </c>
      <c r="U1269" s="601" t="s">
        <v>3030</v>
      </c>
    </row>
    <row r="1270" spans="1:21" ht="12.75" x14ac:dyDescent="0.2">
      <c r="A1270" s="591" t="s">
        <v>72</v>
      </c>
      <c r="B1270" s="591" t="s">
        <v>754</v>
      </c>
      <c r="C1270" s="592" t="s">
        <v>588</v>
      </c>
      <c r="D1270" s="592" t="s">
        <v>297</v>
      </c>
      <c r="E1270" s="592" t="s">
        <v>148</v>
      </c>
      <c r="F1270" s="592" t="s">
        <v>476</v>
      </c>
      <c r="G1270" s="591" t="s">
        <v>2039</v>
      </c>
      <c r="H1270" s="591" t="s">
        <v>498</v>
      </c>
      <c r="I1270" s="592" t="s">
        <v>332</v>
      </c>
      <c r="J1270" s="593" t="s">
        <v>381</v>
      </c>
      <c r="K1270" s="594">
        <v>5.0847457627118647E-2</v>
      </c>
      <c r="L1270" s="592" t="s">
        <v>2051</v>
      </c>
      <c r="M1270" s="595">
        <v>2021</v>
      </c>
      <c r="N1270" s="596">
        <v>53</v>
      </c>
      <c r="O1270" s="603">
        <v>0.11320754716981134</v>
      </c>
      <c r="P1270" s="598">
        <f t="shared" si="76"/>
        <v>6</v>
      </c>
      <c r="Q1270" s="596">
        <v>4</v>
      </c>
      <c r="R1270" s="599">
        <f t="shared" si="77"/>
        <v>0.66666666666666663</v>
      </c>
      <c r="S1270" s="599">
        <f t="shared" si="78"/>
        <v>7.5471698113207544E-2</v>
      </c>
      <c r="T1270" s="600">
        <f t="shared" si="79"/>
        <v>2.226415094339623</v>
      </c>
      <c r="U1270" s="601" t="s">
        <v>3030</v>
      </c>
    </row>
    <row r="1271" spans="1:21" ht="12.75" x14ac:dyDescent="0.2">
      <c r="A1271" s="591" t="s">
        <v>72</v>
      </c>
      <c r="B1271" s="591" t="s">
        <v>754</v>
      </c>
      <c r="C1271" s="592" t="s">
        <v>588</v>
      </c>
      <c r="D1271" s="592" t="s">
        <v>297</v>
      </c>
      <c r="E1271" s="592" t="s">
        <v>148</v>
      </c>
      <c r="F1271" s="592" t="s">
        <v>476</v>
      </c>
      <c r="G1271" s="591" t="s">
        <v>2021</v>
      </c>
      <c r="H1271" s="591" t="s">
        <v>498</v>
      </c>
      <c r="I1271" s="592" t="s">
        <v>332</v>
      </c>
      <c r="J1271" s="593" t="s">
        <v>381</v>
      </c>
      <c r="K1271" s="594">
        <v>0.13235294117647059</v>
      </c>
      <c r="L1271" s="592" t="s">
        <v>2051</v>
      </c>
      <c r="M1271" s="595">
        <v>2021</v>
      </c>
      <c r="N1271" s="596">
        <v>70</v>
      </c>
      <c r="O1271" s="603">
        <v>0.12857142857142856</v>
      </c>
      <c r="P1271" s="598">
        <f t="shared" si="76"/>
        <v>9</v>
      </c>
      <c r="Q1271" s="596">
        <v>6</v>
      </c>
      <c r="R1271" s="599">
        <f t="shared" si="77"/>
        <v>0.66666666666666663</v>
      </c>
      <c r="S1271" s="599">
        <f t="shared" si="78"/>
        <v>8.5714285714285715E-2</v>
      </c>
      <c r="T1271" s="600">
        <f t="shared" si="79"/>
        <v>0.97142857142857131</v>
      </c>
      <c r="U1271" s="601" t="s">
        <v>3030</v>
      </c>
    </row>
    <row r="1272" spans="1:21" ht="12.75" x14ac:dyDescent="0.2">
      <c r="A1272" s="591" t="s">
        <v>72</v>
      </c>
      <c r="B1272" s="591" t="s">
        <v>754</v>
      </c>
      <c r="C1272" s="592" t="s">
        <v>588</v>
      </c>
      <c r="D1272" s="592" t="s">
        <v>297</v>
      </c>
      <c r="E1272" s="592" t="s">
        <v>148</v>
      </c>
      <c r="F1272" s="592" t="s">
        <v>476</v>
      </c>
      <c r="G1272" s="591" t="s">
        <v>2040</v>
      </c>
      <c r="H1272" s="591" t="s">
        <v>498</v>
      </c>
      <c r="I1272" s="592" t="s">
        <v>332</v>
      </c>
      <c r="J1272" s="593" t="s">
        <v>381</v>
      </c>
      <c r="K1272" s="594">
        <v>0.17721518987341772</v>
      </c>
      <c r="L1272" s="592" t="s">
        <v>2051</v>
      </c>
      <c r="M1272" s="595">
        <v>2021</v>
      </c>
      <c r="N1272" s="596">
        <v>77</v>
      </c>
      <c r="O1272" s="603">
        <v>0.16883116883116883</v>
      </c>
      <c r="P1272" s="598">
        <f t="shared" si="76"/>
        <v>13</v>
      </c>
      <c r="Q1272" s="596">
        <v>8</v>
      </c>
      <c r="R1272" s="599">
        <f t="shared" si="77"/>
        <v>0.61538461538461542</v>
      </c>
      <c r="S1272" s="599">
        <f t="shared" si="78"/>
        <v>0.1038961038961039</v>
      </c>
      <c r="T1272" s="600">
        <f t="shared" si="79"/>
        <v>0.95269016697588127</v>
      </c>
      <c r="U1272" s="601" t="s">
        <v>3030</v>
      </c>
    </row>
    <row r="1273" spans="1:21" ht="12.75" x14ac:dyDescent="0.2">
      <c r="A1273" s="591" t="s">
        <v>72</v>
      </c>
      <c r="B1273" s="591" t="s">
        <v>754</v>
      </c>
      <c r="C1273" s="592" t="s">
        <v>588</v>
      </c>
      <c r="D1273" s="592" t="s">
        <v>297</v>
      </c>
      <c r="E1273" s="592" t="s">
        <v>148</v>
      </c>
      <c r="F1273" s="592" t="s">
        <v>476</v>
      </c>
      <c r="G1273" s="591" t="s">
        <v>2023</v>
      </c>
      <c r="H1273" s="591" t="s">
        <v>498</v>
      </c>
      <c r="I1273" s="592" t="s">
        <v>332</v>
      </c>
      <c r="J1273" s="593" t="s">
        <v>381</v>
      </c>
      <c r="K1273" s="594">
        <v>0.70833333333333337</v>
      </c>
      <c r="L1273" s="592" t="s">
        <v>2051</v>
      </c>
      <c r="M1273" s="595">
        <v>2021</v>
      </c>
      <c r="N1273" s="596">
        <v>24</v>
      </c>
      <c r="O1273" s="603">
        <v>0.54166666666666663</v>
      </c>
      <c r="P1273" s="598">
        <f t="shared" si="76"/>
        <v>13</v>
      </c>
      <c r="Q1273" s="596">
        <v>11</v>
      </c>
      <c r="R1273" s="599">
        <f t="shared" si="77"/>
        <v>0.84615384615384615</v>
      </c>
      <c r="S1273" s="599">
        <f t="shared" si="78"/>
        <v>0.45833333333333331</v>
      </c>
      <c r="T1273" s="600">
        <f t="shared" si="79"/>
        <v>0.76470588235294112</v>
      </c>
      <c r="U1273" s="601" t="s">
        <v>3030</v>
      </c>
    </row>
    <row r="1274" spans="1:21" ht="12.75" x14ac:dyDescent="0.2">
      <c r="A1274" s="591" t="s">
        <v>72</v>
      </c>
      <c r="B1274" s="591" t="s">
        <v>754</v>
      </c>
      <c r="C1274" s="592" t="s">
        <v>588</v>
      </c>
      <c r="D1274" s="592" t="s">
        <v>297</v>
      </c>
      <c r="E1274" s="592" t="s">
        <v>148</v>
      </c>
      <c r="F1274" s="592" t="s">
        <v>476</v>
      </c>
      <c r="G1274" s="591" t="s">
        <v>2041</v>
      </c>
      <c r="H1274" s="591" t="s">
        <v>498</v>
      </c>
      <c r="I1274" s="592" t="s">
        <v>332</v>
      </c>
      <c r="J1274" s="593" t="s">
        <v>381</v>
      </c>
      <c r="K1274" s="594">
        <v>0.17647058823529413</v>
      </c>
      <c r="L1274" s="592" t="s">
        <v>2051</v>
      </c>
      <c r="M1274" s="595">
        <v>2021</v>
      </c>
      <c r="N1274" s="596">
        <v>17</v>
      </c>
      <c r="O1274" s="603">
        <v>0.17647058823529413</v>
      </c>
      <c r="P1274" s="598">
        <f t="shared" si="76"/>
        <v>3</v>
      </c>
      <c r="Q1274" s="596">
        <v>2</v>
      </c>
      <c r="R1274" s="599">
        <f t="shared" si="77"/>
        <v>0.66666666666666663</v>
      </c>
      <c r="S1274" s="599">
        <f t="shared" si="78"/>
        <v>0.11764705882352941</v>
      </c>
      <c r="T1274" s="600">
        <f t="shared" si="79"/>
        <v>1</v>
      </c>
      <c r="U1274" s="606" t="s">
        <v>2051</v>
      </c>
    </row>
    <row r="1275" spans="1:21" ht="12.75" x14ac:dyDescent="0.2">
      <c r="A1275" s="591" t="s">
        <v>72</v>
      </c>
      <c r="B1275" s="591" t="s">
        <v>754</v>
      </c>
      <c r="C1275" s="592" t="s">
        <v>588</v>
      </c>
      <c r="D1275" s="592" t="s">
        <v>297</v>
      </c>
      <c r="E1275" s="592" t="s">
        <v>148</v>
      </c>
      <c r="F1275" s="592" t="s">
        <v>476</v>
      </c>
      <c r="G1275" s="591" t="s">
        <v>2042</v>
      </c>
      <c r="H1275" s="591" t="s">
        <v>498</v>
      </c>
      <c r="I1275" s="592" t="s">
        <v>332</v>
      </c>
      <c r="J1275" s="593" t="s">
        <v>381</v>
      </c>
      <c r="K1275" s="594">
        <v>0.06</v>
      </c>
      <c r="L1275" s="592" t="s">
        <v>2051</v>
      </c>
      <c r="M1275" s="595">
        <v>2021</v>
      </c>
      <c r="N1275" s="596">
        <v>94</v>
      </c>
      <c r="O1275" s="603">
        <v>9.5744680851063843E-2</v>
      </c>
      <c r="P1275" s="598">
        <f t="shared" si="76"/>
        <v>9</v>
      </c>
      <c r="Q1275" s="596">
        <v>5</v>
      </c>
      <c r="R1275" s="599">
        <f t="shared" si="77"/>
        <v>0.55555555555555558</v>
      </c>
      <c r="S1275" s="599">
        <f t="shared" si="78"/>
        <v>5.3191489361702128E-2</v>
      </c>
      <c r="T1275" s="600">
        <f t="shared" si="79"/>
        <v>1.595744680851064</v>
      </c>
      <c r="U1275" s="601" t="s">
        <v>3030</v>
      </c>
    </row>
    <row r="1276" spans="1:21" ht="12.75" x14ac:dyDescent="0.2">
      <c r="A1276" s="591" t="s">
        <v>72</v>
      </c>
      <c r="B1276" s="591" t="s">
        <v>754</v>
      </c>
      <c r="C1276" s="592" t="s">
        <v>588</v>
      </c>
      <c r="D1276" s="592" t="s">
        <v>297</v>
      </c>
      <c r="E1276" s="592" t="s">
        <v>148</v>
      </c>
      <c r="F1276" s="592" t="s">
        <v>476</v>
      </c>
      <c r="G1276" s="591" t="s">
        <v>2026</v>
      </c>
      <c r="H1276" s="591" t="s">
        <v>498</v>
      </c>
      <c r="I1276" s="592" t="s">
        <v>332</v>
      </c>
      <c r="J1276" s="593" t="s">
        <v>381</v>
      </c>
      <c r="K1276" s="594">
        <v>8.3333333333333329E-2</v>
      </c>
      <c r="L1276" s="592" t="s">
        <v>2051</v>
      </c>
      <c r="M1276" s="595">
        <v>2021</v>
      </c>
      <c r="N1276" s="596">
        <v>43</v>
      </c>
      <c r="O1276" s="603">
        <v>6.9767441860465115E-2</v>
      </c>
      <c r="P1276" s="598">
        <f t="shared" si="76"/>
        <v>3</v>
      </c>
      <c r="Q1276" s="596">
        <v>2</v>
      </c>
      <c r="R1276" s="599">
        <f t="shared" si="77"/>
        <v>0.66666666666666663</v>
      </c>
      <c r="S1276" s="599">
        <f t="shared" si="78"/>
        <v>4.6511627906976744E-2</v>
      </c>
      <c r="T1276" s="600">
        <f t="shared" si="79"/>
        <v>0.83720930232558144</v>
      </c>
      <c r="U1276" s="601" t="s">
        <v>3030</v>
      </c>
    </row>
    <row r="1277" spans="1:21" ht="12.75" x14ac:dyDescent="0.2">
      <c r="A1277" s="591" t="s">
        <v>72</v>
      </c>
      <c r="B1277" s="591" t="s">
        <v>754</v>
      </c>
      <c r="C1277" s="592" t="s">
        <v>588</v>
      </c>
      <c r="D1277" s="592" t="s">
        <v>297</v>
      </c>
      <c r="E1277" s="592" t="s">
        <v>148</v>
      </c>
      <c r="F1277" s="592" t="s">
        <v>476</v>
      </c>
      <c r="G1277" s="591" t="s">
        <v>2043</v>
      </c>
      <c r="H1277" s="591" t="s">
        <v>498</v>
      </c>
      <c r="I1277" s="592" t="s">
        <v>332</v>
      </c>
      <c r="J1277" s="593" t="s">
        <v>381</v>
      </c>
      <c r="K1277" s="594">
        <v>4.9941927990708478E-2</v>
      </c>
      <c r="L1277" s="592" t="s">
        <v>2051</v>
      </c>
      <c r="M1277" s="595">
        <v>2021</v>
      </c>
      <c r="N1277" s="596">
        <v>858</v>
      </c>
      <c r="O1277" s="603">
        <v>9.5571095571095568E-2</v>
      </c>
      <c r="P1277" s="598">
        <f t="shared" si="76"/>
        <v>82</v>
      </c>
      <c r="Q1277" s="596">
        <v>58</v>
      </c>
      <c r="R1277" s="599">
        <f t="shared" si="77"/>
        <v>0.70731707317073167</v>
      </c>
      <c r="S1277" s="599">
        <f t="shared" si="78"/>
        <v>6.75990675990676E-2</v>
      </c>
      <c r="T1277" s="600">
        <f t="shared" si="79"/>
        <v>1.9136444950398439</v>
      </c>
      <c r="U1277" s="601" t="s">
        <v>3030</v>
      </c>
    </row>
    <row r="1278" spans="1:21" ht="12.75" x14ac:dyDescent="0.2">
      <c r="A1278" s="591" t="s">
        <v>72</v>
      </c>
      <c r="B1278" s="591" t="s">
        <v>754</v>
      </c>
      <c r="C1278" s="592" t="s">
        <v>588</v>
      </c>
      <c r="D1278" s="592" t="s">
        <v>297</v>
      </c>
      <c r="E1278" s="592" t="s">
        <v>148</v>
      </c>
      <c r="F1278" s="592" t="s">
        <v>476</v>
      </c>
      <c r="G1278" s="591" t="s">
        <v>2009</v>
      </c>
      <c r="H1278" s="591" t="s">
        <v>498</v>
      </c>
      <c r="I1278" s="592" t="s">
        <v>332</v>
      </c>
      <c r="J1278" s="593" t="s">
        <v>381</v>
      </c>
      <c r="K1278" s="594">
        <v>0.2</v>
      </c>
      <c r="L1278" s="592" t="s">
        <v>2051</v>
      </c>
      <c r="M1278" s="595">
        <v>2021</v>
      </c>
      <c r="N1278" s="596">
        <v>19</v>
      </c>
      <c r="O1278" s="603">
        <v>0.21052631578947367</v>
      </c>
      <c r="P1278" s="598">
        <f t="shared" si="76"/>
        <v>4</v>
      </c>
      <c r="Q1278" s="596">
        <v>3</v>
      </c>
      <c r="R1278" s="599">
        <f t="shared" si="77"/>
        <v>0.75</v>
      </c>
      <c r="S1278" s="599">
        <f t="shared" si="78"/>
        <v>0.15789473684210525</v>
      </c>
      <c r="T1278" s="600">
        <f t="shared" si="79"/>
        <v>1.0526315789473684</v>
      </c>
      <c r="U1278" s="601" t="s">
        <v>3030</v>
      </c>
    </row>
    <row r="1279" spans="1:21" ht="12.75" x14ac:dyDescent="0.2">
      <c r="A1279" s="591" t="s">
        <v>72</v>
      </c>
      <c r="B1279" s="591" t="s">
        <v>754</v>
      </c>
      <c r="C1279" s="592" t="s">
        <v>588</v>
      </c>
      <c r="D1279" s="592" t="s">
        <v>297</v>
      </c>
      <c r="E1279" s="592" t="s">
        <v>148</v>
      </c>
      <c r="F1279" s="592" t="s">
        <v>476</v>
      </c>
      <c r="G1279" s="591" t="s">
        <v>2044</v>
      </c>
      <c r="H1279" s="591" t="s">
        <v>498</v>
      </c>
      <c r="I1279" s="592" t="s">
        <v>332</v>
      </c>
      <c r="J1279" s="593" t="s">
        <v>381</v>
      </c>
      <c r="K1279" s="594">
        <v>6.1224489795918366E-2</v>
      </c>
      <c r="L1279" s="592" t="s">
        <v>2051</v>
      </c>
      <c r="M1279" s="595">
        <v>2021</v>
      </c>
      <c r="N1279" s="596">
        <v>29</v>
      </c>
      <c r="O1279" s="603">
        <v>0.24137931034482757</v>
      </c>
      <c r="P1279" s="598">
        <f t="shared" si="76"/>
        <v>7</v>
      </c>
      <c r="Q1279" s="596">
        <v>6</v>
      </c>
      <c r="R1279" s="599">
        <f t="shared" si="77"/>
        <v>0.8571428571428571</v>
      </c>
      <c r="S1279" s="599">
        <f t="shared" si="78"/>
        <v>0.20689655172413793</v>
      </c>
      <c r="T1279" s="600">
        <f t="shared" si="79"/>
        <v>3.9425287356321839</v>
      </c>
      <c r="U1279" s="601" t="s">
        <v>3031</v>
      </c>
    </row>
    <row r="1280" spans="1:21" ht="12.75" x14ac:dyDescent="0.2">
      <c r="A1280" s="591" t="s">
        <v>72</v>
      </c>
      <c r="B1280" s="591" t="s">
        <v>754</v>
      </c>
      <c r="C1280" s="592" t="s">
        <v>588</v>
      </c>
      <c r="D1280" s="592" t="s">
        <v>297</v>
      </c>
      <c r="E1280" s="592" t="s">
        <v>148</v>
      </c>
      <c r="F1280" s="592" t="s">
        <v>476</v>
      </c>
      <c r="G1280" s="591" t="s">
        <v>2009</v>
      </c>
      <c r="H1280" s="591" t="s">
        <v>498</v>
      </c>
      <c r="I1280" s="592" t="s">
        <v>332</v>
      </c>
      <c r="J1280" s="593" t="s">
        <v>381</v>
      </c>
      <c r="K1280" s="594">
        <v>0.23333333333333334</v>
      </c>
      <c r="L1280" s="592" t="s">
        <v>2266</v>
      </c>
      <c r="M1280" s="595">
        <v>2021</v>
      </c>
      <c r="N1280" s="596">
        <v>18</v>
      </c>
      <c r="O1280" s="603">
        <v>0.27777777777777779</v>
      </c>
      <c r="P1280" s="598">
        <f t="shared" si="76"/>
        <v>5</v>
      </c>
      <c r="Q1280" s="596">
        <v>4</v>
      </c>
      <c r="R1280" s="599">
        <f t="shared" si="77"/>
        <v>0.8</v>
      </c>
      <c r="S1280" s="599">
        <f t="shared" si="78"/>
        <v>0.22222222222222221</v>
      </c>
      <c r="T1280" s="600">
        <f t="shared" si="79"/>
        <v>1.1904761904761905</v>
      </c>
      <c r="U1280" s="601" t="s">
        <v>3031</v>
      </c>
    </row>
    <row r="1281" spans="1:21" ht="12.75" x14ac:dyDescent="0.2">
      <c r="A1281" s="591" t="s">
        <v>72</v>
      </c>
      <c r="B1281" s="591" t="s">
        <v>754</v>
      </c>
      <c r="C1281" s="592" t="s">
        <v>588</v>
      </c>
      <c r="D1281" s="592" t="s">
        <v>297</v>
      </c>
      <c r="E1281" s="592" t="s">
        <v>148</v>
      </c>
      <c r="F1281" s="592" t="s">
        <v>476</v>
      </c>
      <c r="G1281" s="591" t="s">
        <v>2057</v>
      </c>
      <c r="H1281" s="591" t="s">
        <v>498</v>
      </c>
      <c r="I1281" s="592" t="s">
        <v>332</v>
      </c>
      <c r="J1281" s="593" t="s">
        <v>381</v>
      </c>
      <c r="K1281" s="594">
        <v>0.3</v>
      </c>
      <c r="L1281" s="592" t="s">
        <v>2266</v>
      </c>
      <c r="M1281" s="595">
        <v>2021</v>
      </c>
      <c r="N1281" s="596">
        <v>40</v>
      </c>
      <c r="O1281" s="603">
        <v>0.1</v>
      </c>
      <c r="P1281" s="598">
        <f t="shared" si="76"/>
        <v>4</v>
      </c>
      <c r="Q1281" s="596">
        <v>3</v>
      </c>
      <c r="R1281" s="599">
        <f t="shared" si="77"/>
        <v>0.75</v>
      </c>
      <c r="S1281" s="599">
        <f t="shared" si="78"/>
        <v>7.4999999999999997E-2</v>
      </c>
      <c r="T1281" s="600">
        <f t="shared" si="79"/>
        <v>0.33333333333333337</v>
      </c>
      <c r="U1281" s="601" t="s">
        <v>3030</v>
      </c>
    </row>
    <row r="1282" spans="1:21" ht="12.75" x14ac:dyDescent="0.2">
      <c r="A1282" s="591" t="s">
        <v>72</v>
      </c>
      <c r="B1282" s="591" t="s">
        <v>754</v>
      </c>
      <c r="C1282" s="592" t="s">
        <v>588</v>
      </c>
      <c r="D1282" s="592" t="s">
        <v>297</v>
      </c>
      <c r="E1282" s="592" t="s">
        <v>148</v>
      </c>
      <c r="F1282" s="592" t="s">
        <v>476</v>
      </c>
      <c r="G1282" s="591" t="s">
        <v>2045</v>
      </c>
      <c r="H1282" s="591" t="s">
        <v>498</v>
      </c>
      <c r="I1282" s="592" t="s">
        <v>332</v>
      </c>
      <c r="J1282" s="593" t="s">
        <v>381</v>
      </c>
      <c r="K1282" s="594">
        <v>0.72222222222222221</v>
      </c>
      <c r="L1282" s="592" t="s">
        <v>2051</v>
      </c>
      <c r="M1282" s="595">
        <v>2021</v>
      </c>
      <c r="N1282" s="596">
        <v>18</v>
      </c>
      <c r="O1282" s="603">
        <v>0.66666666666666652</v>
      </c>
      <c r="P1282" s="598">
        <f t="shared" si="76"/>
        <v>12</v>
      </c>
      <c r="Q1282" s="596">
        <v>9</v>
      </c>
      <c r="R1282" s="599">
        <f t="shared" si="77"/>
        <v>0.75</v>
      </c>
      <c r="S1282" s="599">
        <f t="shared" si="78"/>
        <v>0.5</v>
      </c>
      <c r="T1282" s="600">
        <f t="shared" si="79"/>
        <v>0.92307692307692291</v>
      </c>
      <c r="U1282" s="601" t="s">
        <v>3030</v>
      </c>
    </row>
    <row r="1283" spans="1:21" ht="12.75" x14ac:dyDescent="0.2">
      <c r="A1283" s="591" t="s">
        <v>72</v>
      </c>
      <c r="B1283" s="591" t="s">
        <v>754</v>
      </c>
      <c r="C1283" s="592" t="s">
        <v>588</v>
      </c>
      <c r="D1283" s="592" t="s">
        <v>297</v>
      </c>
      <c r="E1283" s="592" t="s">
        <v>148</v>
      </c>
      <c r="F1283" s="592" t="s">
        <v>476</v>
      </c>
      <c r="G1283" s="591" t="s">
        <v>2046</v>
      </c>
      <c r="H1283" s="591" t="s">
        <v>498</v>
      </c>
      <c r="I1283" s="592" t="s">
        <v>332</v>
      </c>
      <c r="J1283" s="593" t="s">
        <v>381</v>
      </c>
      <c r="K1283" s="594">
        <v>0.2</v>
      </c>
      <c r="L1283" s="592" t="s">
        <v>2051</v>
      </c>
      <c r="M1283" s="595">
        <v>2021</v>
      </c>
      <c r="N1283" s="596">
        <v>13</v>
      </c>
      <c r="O1283" s="603">
        <v>0.23076923076923075</v>
      </c>
      <c r="P1283" s="598">
        <f t="shared" ref="P1283:P1346" si="80">ROUNDUP(N1283*O1283,0)</f>
        <v>3</v>
      </c>
      <c r="Q1283" s="596">
        <v>2</v>
      </c>
      <c r="R1283" s="599">
        <f t="shared" ref="R1283:R1346" si="81">Q1283/P1283</f>
        <v>0.66666666666666663</v>
      </c>
      <c r="S1283" s="599">
        <f t="shared" ref="S1283:S1346" si="82">Q1283/N1283</f>
        <v>0.15384615384615385</v>
      </c>
      <c r="T1283" s="600">
        <f t="shared" ref="T1283:T1346" si="83">O1283/K1283</f>
        <v>1.1538461538461537</v>
      </c>
      <c r="U1283" s="601" t="s">
        <v>3030</v>
      </c>
    </row>
    <row r="1284" spans="1:21" ht="12.75" x14ac:dyDescent="0.2">
      <c r="A1284" s="591" t="s">
        <v>72</v>
      </c>
      <c r="B1284" s="591" t="s">
        <v>754</v>
      </c>
      <c r="C1284" s="592" t="s">
        <v>583</v>
      </c>
      <c r="D1284" s="592" t="s">
        <v>297</v>
      </c>
      <c r="E1284" s="592" t="s">
        <v>148</v>
      </c>
      <c r="F1284" s="592" t="s">
        <v>476</v>
      </c>
      <c r="G1284" s="591" t="s">
        <v>2012</v>
      </c>
      <c r="H1284" s="591" t="s">
        <v>498</v>
      </c>
      <c r="I1284" s="592" t="s">
        <v>332</v>
      </c>
      <c r="J1284" s="593" t="s">
        <v>381</v>
      </c>
      <c r="K1284" s="594">
        <v>0.7142857142857143</v>
      </c>
      <c r="L1284" s="592" t="s">
        <v>2051</v>
      </c>
      <c r="M1284" s="595">
        <v>2021</v>
      </c>
      <c r="N1284" s="596">
        <v>34</v>
      </c>
      <c r="O1284" s="603">
        <v>0.55882352941176472</v>
      </c>
      <c r="P1284" s="598">
        <f t="shared" si="80"/>
        <v>19</v>
      </c>
      <c r="Q1284" s="596">
        <v>14</v>
      </c>
      <c r="R1284" s="599">
        <f t="shared" si="81"/>
        <v>0.73684210526315785</v>
      </c>
      <c r="S1284" s="599">
        <f t="shared" si="82"/>
        <v>0.41176470588235292</v>
      </c>
      <c r="T1284" s="600">
        <f t="shared" si="83"/>
        <v>0.78235294117647058</v>
      </c>
      <c r="U1284" s="601" t="s">
        <v>3030</v>
      </c>
    </row>
    <row r="1285" spans="1:21" ht="12.75" x14ac:dyDescent="0.2">
      <c r="A1285" s="591" t="s">
        <v>72</v>
      </c>
      <c r="B1285" s="591" t="s">
        <v>754</v>
      </c>
      <c r="C1285" s="592" t="s">
        <v>583</v>
      </c>
      <c r="D1285" s="592" t="s">
        <v>297</v>
      </c>
      <c r="E1285" s="592" t="s">
        <v>148</v>
      </c>
      <c r="F1285" s="592" t="s">
        <v>476</v>
      </c>
      <c r="G1285" s="591" t="s">
        <v>2013</v>
      </c>
      <c r="H1285" s="591" t="s">
        <v>498</v>
      </c>
      <c r="I1285" s="592" t="s">
        <v>332</v>
      </c>
      <c r="J1285" s="593" t="s">
        <v>381</v>
      </c>
      <c r="K1285" s="594">
        <v>0.70967741935483875</v>
      </c>
      <c r="L1285" s="592" t="s">
        <v>2051</v>
      </c>
      <c r="M1285" s="595">
        <v>2021</v>
      </c>
      <c r="N1285" s="596">
        <v>31</v>
      </c>
      <c r="O1285" s="603">
        <v>0.5161290322580645</v>
      </c>
      <c r="P1285" s="598">
        <f t="shared" si="80"/>
        <v>16</v>
      </c>
      <c r="Q1285" s="596">
        <v>12</v>
      </c>
      <c r="R1285" s="599">
        <f t="shared" si="81"/>
        <v>0.75</v>
      </c>
      <c r="S1285" s="599">
        <f t="shared" si="82"/>
        <v>0.38709677419354838</v>
      </c>
      <c r="T1285" s="600">
        <f t="shared" si="83"/>
        <v>0.72727272727272718</v>
      </c>
      <c r="U1285" s="601" t="s">
        <v>3030</v>
      </c>
    </row>
    <row r="1286" spans="1:21" ht="12.75" x14ac:dyDescent="0.2">
      <c r="A1286" s="591" t="s">
        <v>72</v>
      </c>
      <c r="B1286" s="591" t="s">
        <v>754</v>
      </c>
      <c r="C1286" s="592" t="s">
        <v>583</v>
      </c>
      <c r="D1286" s="592" t="s">
        <v>297</v>
      </c>
      <c r="E1286" s="592" t="s">
        <v>148</v>
      </c>
      <c r="F1286" s="592" t="s">
        <v>476</v>
      </c>
      <c r="G1286" s="591" t="s">
        <v>2049</v>
      </c>
      <c r="H1286" s="591" t="s">
        <v>498</v>
      </c>
      <c r="I1286" s="592" t="s">
        <v>332</v>
      </c>
      <c r="J1286" s="593" t="s">
        <v>381</v>
      </c>
      <c r="K1286" s="594">
        <v>0.70370370370370372</v>
      </c>
      <c r="L1286" s="592" t="s">
        <v>2051</v>
      </c>
      <c r="M1286" s="595">
        <v>2021</v>
      </c>
      <c r="N1286" s="596">
        <v>28</v>
      </c>
      <c r="O1286" s="603">
        <v>0.5357142857142857</v>
      </c>
      <c r="P1286" s="598">
        <f t="shared" si="80"/>
        <v>15</v>
      </c>
      <c r="Q1286" s="596">
        <v>10</v>
      </c>
      <c r="R1286" s="599">
        <f t="shared" si="81"/>
        <v>0.66666666666666663</v>
      </c>
      <c r="S1286" s="599">
        <f t="shared" si="82"/>
        <v>0.35714285714285715</v>
      </c>
      <c r="T1286" s="600">
        <f t="shared" si="83"/>
        <v>0.76127819548872178</v>
      </c>
      <c r="U1286" s="601" t="s">
        <v>3030</v>
      </c>
    </row>
    <row r="1287" spans="1:21" ht="12.75" x14ac:dyDescent="0.2">
      <c r="A1287" s="591" t="s">
        <v>72</v>
      </c>
      <c r="B1287" s="591" t="s">
        <v>754</v>
      </c>
      <c r="C1287" s="592" t="s">
        <v>583</v>
      </c>
      <c r="D1287" s="592" t="s">
        <v>297</v>
      </c>
      <c r="E1287" s="592" t="s">
        <v>148</v>
      </c>
      <c r="F1287" s="592" t="s">
        <v>476</v>
      </c>
      <c r="G1287" s="591" t="s">
        <v>2007</v>
      </c>
      <c r="H1287" s="591" t="s">
        <v>498</v>
      </c>
      <c r="I1287" s="592" t="s">
        <v>332</v>
      </c>
      <c r="J1287" s="593" t="s">
        <v>381</v>
      </c>
      <c r="K1287" s="594">
        <v>0.75</v>
      </c>
      <c r="L1287" s="592" t="s">
        <v>2051</v>
      </c>
      <c r="M1287" s="595">
        <v>2021</v>
      </c>
      <c r="N1287" s="596">
        <v>64</v>
      </c>
      <c r="O1287" s="603">
        <v>0.609375</v>
      </c>
      <c r="P1287" s="598">
        <f t="shared" si="80"/>
        <v>39</v>
      </c>
      <c r="Q1287" s="596">
        <v>35</v>
      </c>
      <c r="R1287" s="599">
        <f t="shared" si="81"/>
        <v>0.89743589743589747</v>
      </c>
      <c r="S1287" s="599">
        <f t="shared" si="82"/>
        <v>0.546875</v>
      </c>
      <c r="T1287" s="600">
        <f t="shared" si="83"/>
        <v>0.8125</v>
      </c>
      <c r="U1287" s="601" t="s">
        <v>3031</v>
      </c>
    </row>
    <row r="1288" spans="1:21" ht="12.75" x14ac:dyDescent="0.2">
      <c r="A1288" s="591" t="s">
        <v>72</v>
      </c>
      <c r="B1288" s="591" t="s">
        <v>754</v>
      </c>
      <c r="C1288" s="592" t="s">
        <v>583</v>
      </c>
      <c r="D1288" s="592" t="s">
        <v>297</v>
      </c>
      <c r="E1288" s="592" t="s">
        <v>148</v>
      </c>
      <c r="F1288" s="592" t="s">
        <v>476</v>
      </c>
      <c r="G1288" s="591" t="s">
        <v>2028</v>
      </c>
      <c r="H1288" s="591" t="s">
        <v>498</v>
      </c>
      <c r="I1288" s="592" t="s">
        <v>332</v>
      </c>
      <c r="J1288" s="593" t="s">
        <v>381</v>
      </c>
      <c r="K1288" s="594">
        <v>0.703125</v>
      </c>
      <c r="L1288" s="592" t="s">
        <v>2266</v>
      </c>
      <c r="M1288" s="595">
        <v>2021</v>
      </c>
      <c r="N1288" s="596">
        <v>11</v>
      </c>
      <c r="O1288" s="603">
        <v>0.54545454545454541</v>
      </c>
      <c r="P1288" s="598">
        <f t="shared" si="80"/>
        <v>6</v>
      </c>
      <c r="Q1288" s="596">
        <v>6</v>
      </c>
      <c r="R1288" s="599">
        <f t="shared" si="81"/>
        <v>1</v>
      </c>
      <c r="S1288" s="599">
        <f t="shared" si="82"/>
        <v>0.54545454545454541</v>
      </c>
      <c r="T1288" s="600">
        <f t="shared" si="83"/>
        <v>0.77575757575757565</v>
      </c>
      <c r="U1288" s="601" t="s">
        <v>3030</v>
      </c>
    </row>
    <row r="1289" spans="1:21" ht="12.75" x14ac:dyDescent="0.2">
      <c r="A1289" s="591" t="s">
        <v>72</v>
      </c>
      <c r="B1289" s="591" t="s">
        <v>754</v>
      </c>
      <c r="C1289" s="592" t="s">
        <v>583</v>
      </c>
      <c r="D1289" s="592" t="s">
        <v>297</v>
      </c>
      <c r="E1289" s="592" t="s">
        <v>148</v>
      </c>
      <c r="F1289" s="592" t="s">
        <v>476</v>
      </c>
      <c r="G1289" s="591" t="s">
        <v>2058</v>
      </c>
      <c r="H1289" s="591" t="s">
        <v>498</v>
      </c>
      <c r="I1289" s="592" t="s">
        <v>332</v>
      </c>
      <c r="J1289" s="593" t="s">
        <v>381</v>
      </c>
      <c r="K1289" s="594">
        <v>0.70370370370370372</v>
      </c>
      <c r="L1289" s="592" t="s">
        <v>2266</v>
      </c>
      <c r="M1289" s="595">
        <v>2021</v>
      </c>
      <c r="N1289" s="596">
        <v>27</v>
      </c>
      <c r="O1289" s="603">
        <v>0.51851851851851849</v>
      </c>
      <c r="P1289" s="598">
        <f t="shared" si="80"/>
        <v>14</v>
      </c>
      <c r="Q1289" s="596">
        <v>13</v>
      </c>
      <c r="R1289" s="599">
        <f t="shared" si="81"/>
        <v>0.9285714285714286</v>
      </c>
      <c r="S1289" s="599">
        <f t="shared" si="82"/>
        <v>0.48148148148148145</v>
      </c>
      <c r="T1289" s="600">
        <f t="shared" si="83"/>
        <v>0.73684210526315785</v>
      </c>
      <c r="U1289" s="601" t="s">
        <v>3031</v>
      </c>
    </row>
    <row r="1290" spans="1:21" ht="12.75" x14ac:dyDescent="0.2">
      <c r="A1290" s="591" t="s">
        <v>72</v>
      </c>
      <c r="B1290" s="591" t="s">
        <v>754</v>
      </c>
      <c r="C1290" s="592" t="s">
        <v>587</v>
      </c>
      <c r="D1290" s="592" t="s">
        <v>297</v>
      </c>
      <c r="E1290" s="592" t="s">
        <v>148</v>
      </c>
      <c r="F1290" s="592" t="s">
        <v>476</v>
      </c>
      <c r="G1290" s="591" t="s">
        <v>2010</v>
      </c>
      <c r="H1290" s="591" t="s">
        <v>499</v>
      </c>
      <c r="I1290" s="592" t="s">
        <v>332</v>
      </c>
      <c r="J1290" s="593" t="s">
        <v>381</v>
      </c>
      <c r="K1290" s="594">
        <v>0.17647058823529413</v>
      </c>
      <c r="L1290" s="592" t="s">
        <v>2051</v>
      </c>
      <c r="M1290" s="595">
        <v>2021</v>
      </c>
      <c r="N1290" s="596">
        <v>63</v>
      </c>
      <c r="O1290" s="603">
        <v>0.17460317460317459</v>
      </c>
      <c r="P1290" s="598">
        <f t="shared" si="80"/>
        <v>11</v>
      </c>
      <c r="Q1290" s="596">
        <v>7</v>
      </c>
      <c r="R1290" s="599">
        <f t="shared" si="81"/>
        <v>0.63636363636363635</v>
      </c>
      <c r="S1290" s="599">
        <f t="shared" si="82"/>
        <v>0.1111111111111111</v>
      </c>
      <c r="T1290" s="600">
        <f t="shared" si="83"/>
        <v>0.98941798941798931</v>
      </c>
      <c r="U1290" s="601" t="s">
        <v>3030</v>
      </c>
    </row>
    <row r="1291" spans="1:21" ht="12.75" x14ac:dyDescent="0.2">
      <c r="A1291" s="591" t="s">
        <v>72</v>
      </c>
      <c r="B1291" s="591" t="s">
        <v>754</v>
      </c>
      <c r="C1291" s="592" t="s">
        <v>587</v>
      </c>
      <c r="D1291" s="592" t="s">
        <v>297</v>
      </c>
      <c r="E1291" s="592" t="s">
        <v>148</v>
      </c>
      <c r="F1291" s="592" t="s">
        <v>476</v>
      </c>
      <c r="G1291" s="591" t="s">
        <v>2011</v>
      </c>
      <c r="H1291" s="591" t="s">
        <v>499</v>
      </c>
      <c r="I1291" s="592" t="s">
        <v>332</v>
      </c>
      <c r="J1291" s="593" t="s">
        <v>381</v>
      </c>
      <c r="K1291" s="594">
        <v>0.2638888888888889</v>
      </c>
      <c r="L1291" s="592" t="s">
        <v>2051</v>
      </c>
      <c r="M1291" s="595">
        <v>2021</v>
      </c>
      <c r="N1291" s="596">
        <v>72</v>
      </c>
      <c r="O1291" s="603">
        <v>0.2638888888888889</v>
      </c>
      <c r="P1291" s="598">
        <f t="shared" si="80"/>
        <v>19</v>
      </c>
      <c r="Q1291" s="596">
        <v>19</v>
      </c>
      <c r="R1291" s="599">
        <f t="shared" si="81"/>
        <v>1</v>
      </c>
      <c r="S1291" s="599">
        <f t="shared" si="82"/>
        <v>0.2638888888888889</v>
      </c>
      <c r="T1291" s="600">
        <f t="shared" si="83"/>
        <v>1</v>
      </c>
      <c r="U1291" s="606" t="s">
        <v>2051</v>
      </c>
    </row>
    <row r="1292" spans="1:21" ht="12.75" x14ac:dyDescent="0.2">
      <c r="A1292" s="591" t="s">
        <v>72</v>
      </c>
      <c r="B1292" s="591" t="s">
        <v>754</v>
      </c>
      <c r="C1292" s="592" t="s">
        <v>587</v>
      </c>
      <c r="D1292" s="592" t="s">
        <v>297</v>
      </c>
      <c r="E1292" s="592" t="s">
        <v>148</v>
      </c>
      <c r="F1292" s="592" t="s">
        <v>476</v>
      </c>
      <c r="G1292" s="591" t="s">
        <v>2012</v>
      </c>
      <c r="H1292" s="591" t="s">
        <v>499</v>
      </c>
      <c r="I1292" s="592" t="s">
        <v>332</v>
      </c>
      <c r="J1292" s="593" t="s">
        <v>381</v>
      </c>
      <c r="K1292" s="594">
        <v>0.47872340425531917</v>
      </c>
      <c r="L1292" s="592" t="s">
        <v>2051</v>
      </c>
      <c r="M1292" s="595">
        <v>2021</v>
      </c>
      <c r="N1292" s="596">
        <v>92</v>
      </c>
      <c r="O1292" s="603">
        <v>0.41304347826086951</v>
      </c>
      <c r="P1292" s="598">
        <f t="shared" si="80"/>
        <v>38</v>
      </c>
      <c r="Q1292" s="596">
        <v>31</v>
      </c>
      <c r="R1292" s="599">
        <f t="shared" si="81"/>
        <v>0.81578947368421051</v>
      </c>
      <c r="S1292" s="599">
        <f t="shared" si="82"/>
        <v>0.33695652173913043</v>
      </c>
      <c r="T1292" s="600">
        <f t="shared" si="83"/>
        <v>0.86280193236714964</v>
      </c>
      <c r="U1292" s="601" t="s">
        <v>3030</v>
      </c>
    </row>
    <row r="1293" spans="1:21" ht="12.75" x14ac:dyDescent="0.2">
      <c r="A1293" s="591" t="s">
        <v>72</v>
      </c>
      <c r="B1293" s="591" t="s">
        <v>754</v>
      </c>
      <c r="C1293" s="592" t="s">
        <v>587</v>
      </c>
      <c r="D1293" s="592" t="s">
        <v>297</v>
      </c>
      <c r="E1293" s="592" t="s">
        <v>148</v>
      </c>
      <c r="F1293" s="592" t="s">
        <v>476</v>
      </c>
      <c r="G1293" s="591" t="s">
        <v>2013</v>
      </c>
      <c r="H1293" s="591" t="s">
        <v>499</v>
      </c>
      <c r="I1293" s="592" t="s">
        <v>332</v>
      </c>
      <c r="J1293" s="593" t="s">
        <v>381</v>
      </c>
      <c r="K1293" s="594">
        <v>0.7142857142857143</v>
      </c>
      <c r="L1293" s="592" t="s">
        <v>2051</v>
      </c>
      <c r="M1293" s="595">
        <v>2021</v>
      </c>
      <c r="N1293" s="596">
        <v>12</v>
      </c>
      <c r="O1293" s="603">
        <v>0.5</v>
      </c>
      <c r="P1293" s="598">
        <f t="shared" si="80"/>
        <v>6</v>
      </c>
      <c r="Q1293" s="596">
        <v>4</v>
      </c>
      <c r="R1293" s="599">
        <f t="shared" si="81"/>
        <v>0.66666666666666663</v>
      </c>
      <c r="S1293" s="599">
        <f t="shared" si="82"/>
        <v>0.33333333333333331</v>
      </c>
      <c r="T1293" s="600">
        <f t="shared" si="83"/>
        <v>0.7</v>
      </c>
      <c r="U1293" s="601" t="s">
        <v>3030</v>
      </c>
    </row>
    <row r="1294" spans="1:21" ht="12.75" x14ac:dyDescent="0.2">
      <c r="A1294" s="591" t="s">
        <v>72</v>
      </c>
      <c r="B1294" s="591" t="s">
        <v>754</v>
      </c>
      <c r="C1294" s="592" t="s">
        <v>587</v>
      </c>
      <c r="D1294" s="592" t="s">
        <v>297</v>
      </c>
      <c r="E1294" s="592" t="s">
        <v>148</v>
      </c>
      <c r="F1294" s="592" t="s">
        <v>476</v>
      </c>
      <c r="G1294" s="591" t="s">
        <v>2014</v>
      </c>
      <c r="H1294" s="591" t="s">
        <v>499</v>
      </c>
      <c r="I1294" s="592" t="s">
        <v>332</v>
      </c>
      <c r="J1294" s="593" t="s">
        <v>381</v>
      </c>
      <c r="K1294" s="594">
        <v>4.926423544465771E-2</v>
      </c>
      <c r="L1294" s="592" t="s">
        <v>2051</v>
      </c>
      <c r="M1294" s="595">
        <v>2021</v>
      </c>
      <c r="N1294" s="596">
        <v>1340</v>
      </c>
      <c r="O1294" s="603">
        <v>7.6119402985074622E-2</v>
      </c>
      <c r="P1294" s="598">
        <f t="shared" si="80"/>
        <v>102</v>
      </c>
      <c r="Q1294" s="596">
        <v>88</v>
      </c>
      <c r="R1294" s="599">
        <f t="shared" si="81"/>
        <v>0.86274509803921573</v>
      </c>
      <c r="S1294" s="599">
        <f t="shared" si="82"/>
        <v>6.5671641791044774E-2</v>
      </c>
      <c r="T1294" s="600">
        <f t="shared" si="83"/>
        <v>1.5451250242295018</v>
      </c>
      <c r="U1294" s="601" t="s">
        <v>3030</v>
      </c>
    </row>
    <row r="1295" spans="1:21" ht="12.75" x14ac:dyDescent="0.2">
      <c r="A1295" s="591" t="s">
        <v>72</v>
      </c>
      <c r="B1295" s="591" t="s">
        <v>754</v>
      </c>
      <c r="C1295" s="592" t="s">
        <v>587</v>
      </c>
      <c r="D1295" s="592" t="s">
        <v>297</v>
      </c>
      <c r="E1295" s="592" t="s">
        <v>148</v>
      </c>
      <c r="F1295" s="592" t="s">
        <v>476</v>
      </c>
      <c r="G1295" s="591" t="s">
        <v>2015</v>
      </c>
      <c r="H1295" s="591" t="s">
        <v>499</v>
      </c>
      <c r="I1295" s="592" t="s">
        <v>332</v>
      </c>
      <c r="J1295" s="593" t="s">
        <v>381</v>
      </c>
      <c r="K1295" s="594">
        <v>0.35714285714285715</v>
      </c>
      <c r="L1295" s="592" t="s">
        <v>2051</v>
      </c>
      <c r="M1295" s="595">
        <v>2021</v>
      </c>
      <c r="N1295" s="596">
        <v>17</v>
      </c>
      <c r="O1295" s="603">
        <v>0.35294117647058826</v>
      </c>
      <c r="P1295" s="598">
        <f t="shared" si="80"/>
        <v>6</v>
      </c>
      <c r="Q1295" s="596">
        <v>6</v>
      </c>
      <c r="R1295" s="599">
        <f t="shared" si="81"/>
        <v>1</v>
      </c>
      <c r="S1295" s="599">
        <f t="shared" si="82"/>
        <v>0.35294117647058826</v>
      </c>
      <c r="T1295" s="600">
        <f t="shared" si="83"/>
        <v>0.9882352941176471</v>
      </c>
      <c r="U1295" s="601" t="s">
        <v>3030</v>
      </c>
    </row>
    <row r="1296" spans="1:21" ht="12.75" x14ac:dyDescent="0.2">
      <c r="A1296" s="591" t="s">
        <v>72</v>
      </c>
      <c r="B1296" s="591" t="s">
        <v>754</v>
      </c>
      <c r="C1296" s="592" t="s">
        <v>587</v>
      </c>
      <c r="D1296" s="592" t="s">
        <v>297</v>
      </c>
      <c r="E1296" s="592" t="s">
        <v>148</v>
      </c>
      <c r="F1296" s="592" t="s">
        <v>476</v>
      </c>
      <c r="G1296" s="591" t="s">
        <v>2016</v>
      </c>
      <c r="H1296" s="591" t="s">
        <v>499</v>
      </c>
      <c r="I1296" s="592" t="s">
        <v>332</v>
      </c>
      <c r="J1296" s="593" t="s">
        <v>381</v>
      </c>
      <c r="K1296" s="594">
        <v>0.11494252873563218</v>
      </c>
      <c r="L1296" s="592" t="s">
        <v>2051</v>
      </c>
      <c r="M1296" s="595">
        <v>2021</v>
      </c>
      <c r="N1296" s="596">
        <v>87</v>
      </c>
      <c r="O1296" s="603">
        <v>0.11494252873563218</v>
      </c>
      <c r="P1296" s="598">
        <f t="shared" si="80"/>
        <v>10</v>
      </c>
      <c r="Q1296" s="596">
        <v>10</v>
      </c>
      <c r="R1296" s="599">
        <f t="shared" si="81"/>
        <v>1</v>
      </c>
      <c r="S1296" s="599">
        <f t="shared" si="82"/>
        <v>0.11494252873563218</v>
      </c>
      <c r="T1296" s="600">
        <f t="shared" si="83"/>
        <v>1</v>
      </c>
      <c r="U1296" s="606" t="s">
        <v>2051</v>
      </c>
    </row>
    <row r="1297" spans="1:21" ht="12.75" x14ac:dyDescent="0.2">
      <c r="A1297" s="591" t="s">
        <v>72</v>
      </c>
      <c r="B1297" s="591" t="s">
        <v>754</v>
      </c>
      <c r="C1297" s="592" t="s">
        <v>587</v>
      </c>
      <c r="D1297" s="592" t="s">
        <v>297</v>
      </c>
      <c r="E1297" s="592" t="s">
        <v>148</v>
      </c>
      <c r="F1297" s="592" t="s">
        <v>476</v>
      </c>
      <c r="G1297" s="591" t="s">
        <v>2017</v>
      </c>
      <c r="H1297" s="591" t="s">
        <v>499</v>
      </c>
      <c r="I1297" s="592" t="s">
        <v>332</v>
      </c>
      <c r="J1297" s="593" t="s">
        <v>381</v>
      </c>
      <c r="K1297" s="594">
        <v>7.9646017699115043E-2</v>
      </c>
      <c r="L1297" s="592" t="s">
        <v>2051</v>
      </c>
      <c r="M1297" s="595">
        <v>2021</v>
      </c>
      <c r="N1297" s="596">
        <v>112</v>
      </c>
      <c r="O1297" s="603">
        <v>0.11607142857142858</v>
      </c>
      <c r="P1297" s="598">
        <f t="shared" si="80"/>
        <v>13</v>
      </c>
      <c r="Q1297" s="596">
        <v>12</v>
      </c>
      <c r="R1297" s="599">
        <f t="shared" si="81"/>
        <v>0.92307692307692313</v>
      </c>
      <c r="S1297" s="599">
        <f t="shared" si="82"/>
        <v>0.10714285714285714</v>
      </c>
      <c r="T1297" s="600">
        <f t="shared" si="83"/>
        <v>1.45734126984127</v>
      </c>
      <c r="U1297" s="601" t="s">
        <v>3030</v>
      </c>
    </row>
    <row r="1298" spans="1:21" ht="12.75" x14ac:dyDescent="0.2">
      <c r="A1298" s="591" t="s">
        <v>72</v>
      </c>
      <c r="B1298" s="591" t="s">
        <v>754</v>
      </c>
      <c r="C1298" s="592" t="s">
        <v>587</v>
      </c>
      <c r="D1298" s="592" t="s">
        <v>297</v>
      </c>
      <c r="E1298" s="592" t="s">
        <v>148</v>
      </c>
      <c r="F1298" s="592" t="s">
        <v>476</v>
      </c>
      <c r="G1298" s="591" t="s">
        <v>2018</v>
      </c>
      <c r="H1298" s="591" t="s">
        <v>499</v>
      </c>
      <c r="I1298" s="592" t="s">
        <v>332</v>
      </c>
      <c r="J1298" s="593" t="s">
        <v>381</v>
      </c>
      <c r="K1298" s="594">
        <v>0.14569536423841059</v>
      </c>
      <c r="L1298" s="592" t="s">
        <v>2051</v>
      </c>
      <c r="M1298" s="595">
        <v>2021</v>
      </c>
      <c r="N1298" s="596">
        <v>146</v>
      </c>
      <c r="O1298" s="603">
        <v>0.15068493150684931</v>
      </c>
      <c r="P1298" s="598">
        <f t="shared" si="80"/>
        <v>22</v>
      </c>
      <c r="Q1298" s="596">
        <v>17</v>
      </c>
      <c r="R1298" s="599">
        <f t="shared" si="81"/>
        <v>0.77272727272727271</v>
      </c>
      <c r="S1298" s="599">
        <f t="shared" si="82"/>
        <v>0.11643835616438356</v>
      </c>
      <c r="T1298" s="600">
        <f t="shared" si="83"/>
        <v>1.0342465753424657</v>
      </c>
      <c r="U1298" s="601" t="s">
        <v>3030</v>
      </c>
    </row>
    <row r="1299" spans="1:21" ht="12.75" x14ac:dyDescent="0.2">
      <c r="A1299" s="591" t="s">
        <v>72</v>
      </c>
      <c r="B1299" s="591" t="s">
        <v>754</v>
      </c>
      <c r="C1299" s="592" t="s">
        <v>587</v>
      </c>
      <c r="D1299" s="592" t="s">
        <v>297</v>
      </c>
      <c r="E1299" s="592" t="s">
        <v>148</v>
      </c>
      <c r="F1299" s="592" t="s">
        <v>476</v>
      </c>
      <c r="G1299" s="591" t="s">
        <v>2019</v>
      </c>
      <c r="H1299" s="591" t="s">
        <v>499</v>
      </c>
      <c r="I1299" s="592" t="s">
        <v>332</v>
      </c>
      <c r="J1299" s="593" t="s">
        <v>381</v>
      </c>
      <c r="K1299" s="594">
        <v>0.33333333333333331</v>
      </c>
      <c r="L1299" s="592" t="s">
        <v>2051</v>
      </c>
      <c r="M1299" s="595">
        <v>2021</v>
      </c>
      <c r="N1299" s="596">
        <v>21</v>
      </c>
      <c r="O1299" s="603">
        <v>0.2857142857142857</v>
      </c>
      <c r="P1299" s="598">
        <f t="shared" si="80"/>
        <v>6</v>
      </c>
      <c r="Q1299" s="596">
        <v>4</v>
      </c>
      <c r="R1299" s="599">
        <f t="shared" si="81"/>
        <v>0.66666666666666663</v>
      </c>
      <c r="S1299" s="599">
        <f t="shared" si="82"/>
        <v>0.19047619047619047</v>
      </c>
      <c r="T1299" s="600">
        <f t="shared" si="83"/>
        <v>0.8571428571428571</v>
      </c>
      <c r="U1299" s="601" t="s">
        <v>3030</v>
      </c>
    </row>
    <row r="1300" spans="1:21" ht="12.75" x14ac:dyDescent="0.2">
      <c r="A1300" s="591" t="s">
        <v>72</v>
      </c>
      <c r="B1300" s="591" t="s">
        <v>754</v>
      </c>
      <c r="C1300" s="592" t="s">
        <v>587</v>
      </c>
      <c r="D1300" s="592" t="s">
        <v>297</v>
      </c>
      <c r="E1300" s="592" t="s">
        <v>148</v>
      </c>
      <c r="F1300" s="592" t="s">
        <v>476</v>
      </c>
      <c r="G1300" s="591" t="s">
        <v>2020</v>
      </c>
      <c r="H1300" s="591" t="s">
        <v>499</v>
      </c>
      <c r="I1300" s="592" t="s">
        <v>332</v>
      </c>
      <c r="J1300" s="593" t="s">
        <v>381</v>
      </c>
      <c r="K1300" s="594">
        <v>0.23809523809523808</v>
      </c>
      <c r="L1300" s="592" t="s">
        <v>2051</v>
      </c>
      <c r="M1300" s="595">
        <v>2021</v>
      </c>
      <c r="N1300" s="596">
        <v>18</v>
      </c>
      <c r="O1300" s="603">
        <v>0.22222222222222221</v>
      </c>
      <c r="P1300" s="598">
        <f t="shared" si="80"/>
        <v>4</v>
      </c>
      <c r="Q1300" s="596">
        <v>3</v>
      </c>
      <c r="R1300" s="599">
        <f t="shared" si="81"/>
        <v>0.75</v>
      </c>
      <c r="S1300" s="599">
        <f t="shared" si="82"/>
        <v>0.16666666666666666</v>
      </c>
      <c r="T1300" s="600">
        <f t="shared" si="83"/>
        <v>0.93333333333333335</v>
      </c>
      <c r="U1300" s="601" t="s">
        <v>3030</v>
      </c>
    </row>
    <row r="1301" spans="1:21" ht="12.75" x14ac:dyDescent="0.2">
      <c r="A1301" s="591" t="s">
        <v>72</v>
      </c>
      <c r="B1301" s="591" t="s">
        <v>754</v>
      </c>
      <c r="C1301" s="592" t="s">
        <v>587</v>
      </c>
      <c r="D1301" s="592" t="s">
        <v>297</v>
      </c>
      <c r="E1301" s="592" t="s">
        <v>148</v>
      </c>
      <c r="F1301" s="592" t="s">
        <v>476</v>
      </c>
      <c r="G1301" s="591" t="s">
        <v>2021</v>
      </c>
      <c r="H1301" s="591" t="s">
        <v>499</v>
      </c>
      <c r="I1301" s="592" t="s">
        <v>332</v>
      </c>
      <c r="J1301" s="593" t="s">
        <v>381</v>
      </c>
      <c r="K1301" s="594">
        <v>0.11702127659574468</v>
      </c>
      <c r="L1301" s="592" t="s">
        <v>2051</v>
      </c>
      <c r="M1301" s="595">
        <v>2021</v>
      </c>
      <c r="N1301" s="596">
        <v>94</v>
      </c>
      <c r="O1301" s="603">
        <v>0.11702127659574468</v>
      </c>
      <c r="P1301" s="598">
        <f t="shared" si="80"/>
        <v>11</v>
      </c>
      <c r="Q1301" s="596">
        <v>10</v>
      </c>
      <c r="R1301" s="599">
        <f t="shared" si="81"/>
        <v>0.90909090909090906</v>
      </c>
      <c r="S1301" s="599">
        <f t="shared" si="82"/>
        <v>0.10638297872340426</v>
      </c>
      <c r="T1301" s="600">
        <f t="shared" si="83"/>
        <v>1</v>
      </c>
      <c r="U1301" s="606" t="s">
        <v>2051</v>
      </c>
    </row>
    <row r="1302" spans="1:21" ht="12.75" x14ac:dyDescent="0.2">
      <c r="A1302" s="591" t="s">
        <v>72</v>
      </c>
      <c r="B1302" s="591" t="s">
        <v>754</v>
      </c>
      <c r="C1302" s="591" t="s">
        <v>587</v>
      </c>
      <c r="D1302" s="591" t="s">
        <v>303</v>
      </c>
      <c r="E1302" s="591" t="s">
        <v>148</v>
      </c>
      <c r="F1302" s="592" t="s">
        <v>476</v>
      </c>
      <c r="G1302" s="591" t="s">
        <v>2002</v>
      </c>
      <c r="H1302" s="591" t="s">
        <v>499</v>
      </c>
      <c r="I1302" s="592" t="s">
        <v>332</v>
      </c>
      <c r="J1302" s="593" t="s">
        <v>381</v>
      </c>
      <c r="K1302" s="594">
        <v>0.375</v>
      </c>
      <c r="L1302" s="591" t="s">
        <v>2051</v>
      </c>
      <c r="M1302" s="595">
        <v>2021</v>
      </c>
      <c r="N1302" s="596">
        <v>11</v>
      </c>
      <c r="O1302" s="603">
        <v>0.27272727272727271</v>
      </c>
      <c r="P1302" s="598">
        <f t="shared" si="80"/>
        <v>3</v>
      </c>
      <c r="Q1302" s="596">
        <v>2</v>
      </c>
      <c r="R1302" s="599">
        <f t="shared" si="81"/>
        <v>0.66666666666666663</v>
      </c>
      <c r="S1302" s="599">
        <f t="shared" si="82"/>
        <v>0.18181818181818182</v>
      </c>
      <c r="T1302" s="600">
        <f t="shared" si="83"/>
        <v>0.72727272727272718</v>
      </c>
      <c r="U1302" s="601" t="s">
        <v>3030</v>
      </c>
    </row>
    <row r="1303" spans="1:21" ht="12.75" x14ac:dyDescent="0.2">
      <c r="A1303" s="591" t="s">
        <v>72</v>
      </c>
      <c r="B1303" s="591" t="s">
        <v>754</v>
      </c>
      <c r="C1303" s="592" t="s">
        <v>587</v>
      </c>
      <c r="D1303" s="592" t="s">
        <v>297</v>
      </c>
      <c r="E1303" s="592" t="s">
        <v>148</v>
      </c>
      <c r="F1303" s="592" t="s">
        <v>476</v>
      </c>
      <c r="G1303" s="591" t="s">
        <v>2022</v>
      </c>
      <c r="H1303" s="591" t="s">
        <v>499</v>
      </c>
      <c r="I1303" s="592" t="s">
        <v>332</v>
      </c>
      <c r="J1303" s="593" t="s">
        <v>381</v>
      </c>
      <c r="K1303" s="594">
        <v>0.23232323232323232</v>
      </c>
      <c r="L1303" s="592" t="s">
        <v>2051</v>
      </c>
      <c r="M1303" s="595">
        <v>2021</v>
      </c>
      <c r="N1303" s="596">
        <v>99</v>
      </c>
      <c r="O1303" s="603">
        <v>0.20202020202020202</v>
      </c>
      <c r="P1303" s="598">
        <f t="shared" si="80"/>
        <v>20</v>
      </c>
      <c r="Q1303" s="596">
        <v>14</v>
      </c>
      <c r="R1303" s="599">
        <f t="shared" si="81"/>
        <v>0.7</v>
      </c>
      <c r="S1303" s="599">
        <f t="shared" si="82"/>
        <v>0.14141414141414141</v>
      </c>
      <c r="T1303" s="600">
        <f t="shared" si="83"/>
        <v>0.86956521739130432</v>
      </c>
      <c r="U1303" s="601" t="s">
        <v>3030</v>
      </c>
    </row>
    <row r="1304" spans="1:21" ht="12.75" x14ac:dyDescent="0.2">
      <c r="A1304" s="591" t="s">
        <v>72</v>
      </c>
      <c r="B1304" s="591" t="s">
        <v>754</v>
      </c>
      <c r="C1304" s="592" t="s">
        <v>587</v>
      </c>
      <c r="D1304" s="592" t="s">
        <v>297</v>
      </c>
      <c r="E1304" s="592" t="s">
        <v>148</v>
      </c>
      <c r="F1304" s="592" t="s">
        <v>476</v>
      </c>
      <c r="G1304" s="591" t="s">
        <v>2023</v>
      </c>
      <c r="H1304" s="591" t="s">
        <v>499</v>
      </c>
      <c r="I1304" s="592" t="s">
        <v>332</v>
      </c>
      <c r="J1304" s="593" t="s">
        <v>381</v>
      </c>
      <c r="K1304" s="594">
        <v>0.51315789473684215</v>
      </c>
      <c r="L1304" s="592" t="s">
        <v>2051</v>
      </c>
      <c r="M1304" s="595">
        <v>2021</v>
      </c>
      <c r="N1304" s="596">
        <v>79</v>
      </c>
      <c r="O1304" s="603">
        <v>0.46835443037974683</v>
      </c>
      <c r="P1304" s="598">
        <f t="shared" si="80"/>
        <v>37</v>
      </c>
      <c r="Q1304" s="596">
        <v>34</v>
      </c>
      <c r="R1304" s="599">
        <f t="shared" si="81"/>
        <v>0.91891891891891897</v>
      </c>
      <c r="S1304" s="599">
        <f t="shared" si="82"/>
        <v>0.43037974683544306</v>
      </c>
      <c r="T1304" s="600">
        <f t="shared" si="83"/>
        <v>0.91269068484258353</v>
      </c>
      <c r="U1304" s="601" t="s">
        <v>3030</v>
      </c>
    </row>
    <row r="1305" spans="1:21" ht="12.75" x14ac:dyDescent="0.2">
      <c r="A1305" s="591" t="s">
        <v>72</v>
      </c>
      <c r="B1305" s="591" t="s">
        <v>754</v>
      </c>
      <c r="C1305" s="592" t="s">
        <v>587</v>
      </c>
      <c r="D1305" s="592" t="s">
        <v>297</v>
      </c>
      <c r="E1305" s="592" t="s">
        <v>148</v>
      </c>
      <c r="F1305" s="592" t="s">
        <v>476</v>
      </c>
      <c r="G1305" s="591" t="s">
        <v>2024</v>
      </c>
      <c r="H1305" s="591" t="s">
        <v>499</v>
      </c>
      <c r="I1305" s="592" t="s">
        <v>332</v>
      </c>
      <c r="J1305" s="593" t="s">
        <v>381</v>
      </c>
      <c r="K1305" s="594">
        <v>4.9323017408123788E-2</v>
      </c>
      <c r="L1305" s="592" t="s">
        <v>2051</v>
      </c>
      <c r="M1305" s="595">
        <v>2021</v>
      </c>
      <c r="N1305" s="596">
        <v>2128</v>
      </c>
      <c r="O1305" s="603">
        <v>7.6597744360902262E-2</v>
      </c>
      <c r="P1305" s="598">
        <f t="shared" si="80"/>
        <v>163</v>
      </c>
      <c r="Q1305" s="596">
        <v>125</v>
      </c>
      <c r="R1305" s="599">
        <f t="shared" si="81"/>
        <v>0.76687116564417179</v>
      </c>
      <c r="S1305" s="599">
        <f t="shared" si="82"/>
        <v>5.8740601503759399E-2</v>
      </c>
      <c r="T1305" s="600">
        <f t="shared" si="83"/>
        <v>1.552981719003391</v>
      </c>
      <c r="U1305" s="601" t="s">
        <v>3030</v>
      </c>
    </row>
    <row r="1306" spans="1:21" ht="12.75" x14ac:dyDescent="0.2">
      <c r="A1306" s="591" t="s">
        <v>72</v>
      </c>
      <c r="B1306" s="591" t="s">
        <v>754</v>
      </c>
      <c r="C1306" s="591" t="s">
        <v>587</v>
      </c>
      <c r="D1306" s="591" t="s">
        <v>303</v>
      </c>
      <c r="E1306" s="591" t="s">
        <v>148</v>
      </c>
      <c r="F1306" s="592" t="s">
        <v>476</v>
      </c>
      <c r="G1306" s="591" t="s">
        <v>2004</v>
      </c>
      <c r="H1306" s="591" t="s">
        <v>499</v>
      </c>
      <c r="I1306" s="592" t="s">
        <v>332</v>
      </c>
      <c r="J1306" s="593" t="s">
        <v>381</v>
      </c>
      <c r="K1306" s="594">
        <v>5.5813953488372092E-2</v>
      </c>
      <c r="L1306" s="591" t="s">
        <v>2051</v>
      </c>
      <c r="M1306" s="595">
        <v>2021</v>
      </c>
      <c r="N1306" s="596">
        <v>446</v>
      </c>
      <c r="O1306" s="603">
        <v>0.10089686098654709</v>
      </c>
      <c r="P1306" s="598">
        <f t="shared" si="80"/>
        <v>45</v>
      </c>
      <c r="Q1306" s="596">
        <v>31</v>
      </c>
      <c r="R1306" s="599">
        <f t="shared" si="81"/>
        <v>0.68888888888888888</v>
      </c>
      <c r="S1306" s="599">
        <f t="shared" si="82"/>
        <v>6.9506726457399109E-2</v>
      </c>
      <c r="T1306" s="600">
        <f t="shared" si="83"/>
        <v>1.8077354260089686</v>
      </c>
      <c r="U1306" s="601" t="s">
        <v>3030</v>
      </c>
    </row>
    <row r="1307" spans="1:21" ht="12.75" x14ac:dyDescent="0.2">
      <c r="A1307" s="591" t="s">
        <v>72</v>
      </c>
      <c r="B1307" s="591" t="s">
        <v>754</v>
      </c>
      <c r="C1307" s="592" t="s">
        <v>587</v>
      </c>
      <c r="D1307" s="592" t="s">
        <v>297</v>
      </c>
      <c r="E1307" s="592" t="s">
        <v>148</v>
      </c>
      <c r="F1307" s="592" t="s">
        <v>476</v>
      </c>
      <c r="G1307" s="591" t="s">
        <v>2025</v>
      </c>
      <c r="H1307" s="591" t="s">
        <v>499</v>
      </c>
      <c r="I1307" s="592" t="s">
        <v>332</v>
      </c>
      <c r="J1307" s="593" t="s">
        <v>381</v>
      </c>
      <c r="K1307" s="594">
        <v>9.2307692307692313E-2</v>
      </c>
      <c r="L1307" s="592" t="s">
        <v>2051</v>
      </c>
      <c r="M1307" s="595">
        <v>2021</v>
      </c>
      <c r="N1307" s="596">
        <v>58</v>
      </c>
      <c r="O1307" s="603">
        <v>0.13793103448275862</v>
      </c>
      <c r="P1307" s="598">
        <f t="shared" si="80"/>
        <v>8</v>
      </c>
      <c r="Q1307" s="596">
        <v>8</v>
      </c>
      <c r="R1307" s="599">
        <f t="shared" si="81"/>
        <v>1</v>
      </c>
      <c r="S1307" s="599">
        <f t="shared" si="82"/>
        <v>0.13793103448275862</v>
      </c>
      <c r="T1307" s="600">
        <f t="shared" si="83"/>
        <v>1.4942528735632183</v>
      </c>
      <c r="U1307" s="601" t="s">
        <v>3030</v>
      </c>
    </row>
    <row r="1308" spans="1:21" ht="12.75" x14ac:dyDescent="0.2">
      <c r="A1308" s="591" t="s">
        <v>72</v>
      </c>
      <c r="B1308" s="591" t="s">
        <v>754</v>
      </c>
      <c r="C1308" s="592" t="s">
        <v>587</v>
      </c>
      <c r="D1308" s="592" t="s">
        <v>297</v>
      </c>
      <c r="E1308" s="592" t="s">
        <v>148</v>
      </c>
      <c r="F1308" s="592" t="s">
        <v>476</v>
      </c>
      <c r="G1308" s="591" t="s">
        <v>2026</v>
      </c>
      <c r="H1308" s="591" t="s">
        <v>499</v>
      </c>
      <c r="I1308" s="592" t="s">
        <v>332</v>
      </c>
      <c r="J1308" s="593" t="s">
        <v>381</v>
      </c>
      <c r="K1308" s="594">
        <v>0.15384615384615385</v>
      </c>
      <c r="L1308" s="592" t="s">
        <v>2051</v>
      </c>
      <c r="M1308" s="595">
        <v>2021</v>
      </c>
      <c r="N1308" s="596">
        <v>27</v>
      </c>
      <c r="O1308" s="603">
        <v>0.22222222222222221</v>
      </c>
      <c r="P1308" s="598">
        <f t="shared" si="80"/>
        <v>6</v>
      </c>
      <c r="Q1308" s="596">
        <v>5</v>
      </c>
      <c r="R1308" s="599">
        <f t="shared" si="81"/>
        <v>0.83333333333333337</v>
      </c>
      <c r="S1308" s="599">
        <f t="shared" si="82"/>
        <v>0.18518518518518517</v>
      </c>
      <c r="T1308" s="600">
        <f t="shared" si="83"/>
        <v>1.4444444444444442</v>
      </c>
      <c r="U1308" s="601" t="s">
        <v>3030</v>
      </c>
    </row>
    <row r="1309" spans="1:21" ht="12.75" x14ac:dyDescent="0.2">
      <c r="A1309" s="591" t="s">
        <v>72</v>
      </c>
      <c r="B1309" s="591" t="s">
        <v>754</v>
      </c>
      <c r="C1309" s="592" t="s">
        <v>587</v>
      </c>
      <c r="D1309" s="592" t="s">
        <v>303</v>
      </c>
      <c r="E1309" s="592" t="s">
        <v>148</v>
      </c>
      <c r="F1309" s="592" t="s">
        <v>476</v>
      </c>
      <c r="G1309" s="591" t="s">
        <v>2005</v>
      </c>
      <c r="H1309" s="591" t="s">
        <v>499</v>
      </c>
      <c r="I1309" s="592" t="s">
        <v>332</v>
      </c>
      <c r="J1309" s="593" t="s">
        <v>381</v>
      </c>
      <c r="K1309" s="594">
        <v>6.5217391304347824E-2</v>
      </c>
      <c r="L1309" s="592" t="s">
        <v>2051</v>
      </c>
      <c r="M1309" s="595">
        <v>2021</v>
      </c>
      <c r="N1309" s="596">
        <v>45</v>
      </c>
      <c r="O1309" s="603">
        <v>0.1111111111111111</v>
      </c>
      <c r="P1309" s="598">
        <f t="shared" si="80"/>
        <v>5</v>
      </c>
      <c r="Q1309" s="596">
        <v>3</v>
      </c>
      <c r="R1309" s="599">
        <f t="shared" si="81"/>
        <v>0.6</v>
      </c>
      <c r="S1309" s="599">
        <f t="shared" si="82"/>
        <v>6.6666666666666666E-2</v>
      </c>
      <c r="T1309" s="600">
        <f t="shared" si="83"/>
        <v>1.7037037037037037</v>
      </c>
      <c r="U1309" s="601" t="s">
        <v>3030</v>
      </c>
    </row>
    <row r="1310" spans="1:21" ht="12.75" x14ac:dyDescent="0.2">
      <c r="A1310" s="591" t="s">
        <v>72</v>
      </c>
      <c r="B1310" s="591" t="s">
        <v>754</v>
      </c>
      <c r="C1310" s="592" t="s">
        <v>587</v>
      </c>
      <c r="D1310" s="592" t="s">
        <v>297</v>
      </c>
      <c r="E1310" s="592" t="s">
        <v>148</v>
      </c>
      <c r="F1310" s="592" t="s">
        <v>476</v>
      </c>
      <c r="G1310" s="591" t="s">
        <v>2005</v>
      </c>
      <c r="H1310" s="591" t="s">
        <v>499</v>
      </c>
      <c r="I1310" s="592" t="s">
        <v>332</v>
      </c>
      <c r="J1310" s="593" t="s">
        <v>381</v>
      </c>
      <c r="K1310" s="594">
        <v>9.3333333333333338E-2</v>
      </c>
      <c r="L1310" s="592" t="s">
        <v>2051</v>
      </c>
      <c r="M1310" s="595">
        <v>2021</v>
      </c>
      <c r="N1310" s="596">
        <v>77</v>
      </c>
      <c r="O1310" s="603">
        <v>0.12987012987012986</v>
      </c>
      <c r="P1310" s="598">
        <f t="shared" si="80"/>
        <v>10</v>
      </c>
      <c r="Q1310" s="596">
        <v>7</v>
      </c>
      <c r="R1310" s="599">
        <f t="shared" si="81"/>
        <v>0.7</v>
      </c>
      <c r="S1310" s="599">
        <f t="shared" si="82"/>
        <v>9.0909090909090912E-2</v>
      </c>
      <c r="T1310" s="600">
        <f t="shared" si="83"/>
        <v>1.3914656771799627</v>
      </c>
      <c r="U1310" s="601" t="s">
        <v>3030</v>
      </c>
    </row>
    <row r="1311" spans="1:21" ht="12.75" x14ac:dyDescent="0.2">
      <c r="A1311" s="591" t="s">
        <v>72</v>
      </c>
      <c r="B1311" s="591" t="s">
        <v>754</v>
      </c>
      <c r="C1311" s="592" t="s">
        <v>587</v>
      </c>
      <c r="D1311" s="592" t="s">
        <v>303</v>
      </c>
      <c r="E1311" s="592" t="s">
        <v>148</v>
      </c>
      <c r="F1311" s="592" t="s">
        <v>476</v>
      </c>
      <c r="G1311" s="591" t="s">
        <v>2006</v>
      </c>
      <c r="H1311" s="591" t="s">
        <v>499</v>
      </c>
      <c r="I1311" s="592" t="s">
        <v>332</v>
      </c>
      <c r="J1311" s="593" t="s">
        <v>381</v>
      </c>
      <c r="K1311" s="594">
        <v>0.10526315789473684</v>
      </c>
      <c r="L1311" s="592" t="s">
        <v>2051</v>
      </c>
      <c r="M1311" s="595">
        <v>2021</v>
      </c>
      <c r="N1311" s="596">
        <v>34</v>
      </c>
      <c r="O1311" s="603">
        <v>8.8235294117647065E-2</v>
      </c>
      <c r="P1311" s="598">
        <f t="shared" si="80"/>
        <v>3</v>
      </c>
      <c r="Q1311" s="596">
        <v>2</v>
      </c>
      <c r="R1311" s="599">
        <f t="shared" si="81"/>
        <v>0.66666666666666663</v>
      </c>
      <c r="S1311" s="599">
        <f t="shared" si="82"/>
        <v>5.8823529411764705E-2</v>
      </c>
      <c r="T1311" s="600">
        <f t="shared" si="83"/>
        <v>0.83823529411764719</v>
      </c>
      <c r="U1311" s="601" t="s">
        <v>3030</v>
      </c>
    </row>
    <row r="1312" spans="1:21" ht="12.75" x14ac:dyDescent="0.2">
      <c r="A1312" s="591" t="s">
        <v>72</v>
      </c>
      <c r="B1312" s="591" t="s">
        <v>754</v>
      </c>
      <c r="C1312" s="592" t="s">
        <v>587</v>
      </c>
      <c r="D1312" s="592" t="s">
        <v>297</v>
      </c>
      <c r="E1312" s="592" t="s">
        <v>148</v>
      </c>
      <c r="F1312" s="592" t="s">
        <v>476</v>
      </c>
      <c r="G1312" s="591" t="s">
        <v>2006</v>
      </c>
      <c r="H1312" s="591" t="s">
        <v>499</v>
      </c>
      <c r="I1312" s="592" t="s">
        <v>332</v>
      </c>
      <c r="J1312" s="593" t="s">
        <v>381</v>
      </c>
      <c r="K1312" s="594">
        <v>0.18055555555555555</v>
      </c>
      <c r="L1312" s="592" t="s">
        <v>2051</v>
      </c>
      <c r="M1312" s="595">
        <v>2021</v>
      </c>
      <c r="N1312" s="596">
        <v>77</v>
      </c>
      <c r="O1312" s="603">
        <v>0.19480519480519484</v>
      </c>
      <c r="P1312" s="598">
        <f t="shared" si="80"/>
        <v>15</v>
      </c>
      <c r="Q1312" s="596">
        <v>13</v>
      </c>
      <c r="R1312" s="599">
        <f t="shared" si="81"/>
        <v>0.8666666666666667</v>
      </c>
      <c r="S1312" s="599">
        <f t="shared" si="82"/>
        <v>0.16883116883116883</v>
      </c>
      <c r="T1312" s="600">
        <f t="shared" si="83"/>
        <v>1.0789210789210792</v>
      </c>
      <c r="U1312" s="601" t="s">
        <v>3030</v>
      </c>
    </row>
    <row r="1313" spans="1:21" ht="12.75" x14ac:dyDescent="0.2">
      <c r="A1313" s="591" t="s">
        <v>72</v>
      </c>
      <c r="B1313" s="591" t="s">
        <v>754</v>
      </c>
      <c r="C1313" s="592" t="s">
        <v>587</v>
      </c>
      <c r="D1313" s="592" t="s">
        <v>305</v>
      </c>
      <c r="E1313" s="592" t="s">
        <v>148</v>
      </c>
      <c r="F1313" s="592" t="s">
        <v>476</v>
      </c>
      <c r="G1313" s="591" t="s">
        <v>2009</v>
      </c>
      <c r="H1313" s="591" t="s">
        <v>499</v>
      </c>
      <c r="I1313" s="592" t="s">
        <v>332</v>
      </c>
      <c r="J1313" s="593" t="s">
        <v>381</v>
      </c>
      <c r="K1313" s="594">
        <v>0.25</v>
      </c>
      <c r="L1313" s="592" t="s">
        <v>2051</v>
      </c>
      <c r="M1313" s="595">
        <v>2021</v>
      </c>
      <c r="N1313" s="596">
        <v>21</v>
      </c>
      <c r="O1313" s="603">
        <v>0.2857142857142857</v>
      </c>
      <c r="P1313" s="598">
        <f t="shared" si="80"/>
        <v>6</v>
      </c>
      <c r="Q1313" s="596">
        <v>6</v>
      </c>
      <c r="R1313" s="599">
        <f t="shared" si="81"/>
        <v>1</v>
      </c>
      <c r="S1313" s="599">
        <f t="shared" si="82"/>
        <v>0.2857142857142857</v>
      </c>
      <c r="T1313" s="600">
        <f t="shared" si="83"/>
        <v>1.1428571428571428</v>
      </c>
      <c r="U1313" s="601" t="s">
        <v>3030</v>
      </c>
    </row>
    <row r="1314" spans="1:21" ht="12.75" x14ac:dyDescent="0.2">
      <c r="A1314" s="591" t="s">
        <v>72</v>
      </c>
      <c r="B1314" s="591" t="s">
        <v>754</v>
      </c>
      <c r="C1314" s="592" t="s">
        <v>587</v>
      </c>
      <c r="D1314" s="592" t="s">
        <v>297</v>
      </c>
      <c r="E1314" s="592" t="s">
        <v>148</v>
      </c>
      <c r="F1314" s="592" t="s">
        <v>476</v>
      </c>
      <c r="G1314" s="591" t="s">
        <v>2027</v>
      </c>
      <c r="H1314" s="591" t="s">
        <v>499</v>
      </c>
      <c r="I1314" s="592" t="s">
        <v>332</v>
      </c>
      <c r="J1314" s="593" t="s">
        <v>381</v>
      </c>
      <c r="K1314" s="594">
        <v>0.29032258064516131</v>
      </c>
      <c r="L1314" s="592" t="s">
        <v>2051</v>
      </c>
      <c r="M1314" s="595">
        <v>2021</v>
      </c>
      <c r="N1314" s="596">
        <v>32</v>
      </c>
      <c r="O1314" s="603">
        <v>0.3125</v>
      </c>
      <c r="P1314" s="598">
        <f t="shared" si="80"/>
        <v>10</v>
      </c>
      <c r="Q1314" s="596">
        <v>9</v>
      </c>
      <c r="R1314" s="599">
        <f t="shared" si="81"/>
        <v>0.9</v>
      </c>
      <c r="S1314" s="599">
        <f t="shared" si="82"/>
        <v>0.28125</v>
      </c>
      <c r="T1314" s="600">
        <f t="shared" si="83"/>
        <v>1.0763888888888888</v>
      </c>
      <c r="U1314" s="601" t="s">
        <v>3030</v>
      </c>
    </row>
    <row r="1315" spans="1:21" ht="12.75" x14ac:dyDescent="0.2">
      <c r="A1315" s="591" t="s">
        <v>72</v>
      </c>
      <c r="B1315" s="591" t="s">
        <v>754</v>
      </c>
      <c r="C1315" s="592" t="s">
        <v>587</v>
      </c>
      <c r="D1315" s="592" t="s">
        <v>297</v>
      </c>
      <c r="E1315" s="592" t="s">
        <v>148</v>
      </c>
      <c r="F1315" s="592" t="s">
        <v>476</v>
      </c>
      <c r="G1315" s="591" t="s">
        <v>2028</v>
      </c>
      <c r="H1315" s="591" t="s">
        <v>499</v>
      </c>
      <c r="I1315" s="592" t="s">
        <v>332</v>
      </c>
      <c r="J1315" s="593" t="s">
        <v>381</v>
      </c>
      <c r="K1315" s="594">
        <v>0.29629629629629628</v>
      </c>
      <c r="L1315" s="592" t="s">
        <v>2051</v>
      </c>
      <c r="M1315" s="595">
        <v>2021</v>
      </c>
      <c r="N1315" s="596">
        <v>24</v>
      </c>
      <c r="O1315" s="603">
        <v>0.45833333333333326</v>
      </c>
      <c r="P1315" s="598">
        <f t="shared" si="80"/>
        <v>11</v>
      </c>
      <c r="Q1315" s="596">
        <v>8</v>
      </c>
      <c r="R1315" s="599">
        <f t="shared" si="81"/>
        <v>0.72727272727272729</v>
      </c>
      <c r="S1315" s="599">
        <f t="shared" si="82"/>
        <v>0.33333333333333331</v>
      </c>
      <c r="T1315" s="600">
        <f t="shared" si="83"/>
        <v>1.5468749999999998</v>
      </c>
      <c r="U1315" s="601" t="s">
        <v>3030</v>
      </c>
    </row>
    <row r="1316" spans="1:21" ht="12.75" x14ac:dyDescent="0.2">
      <c r="A1316" s="591" t="s">
        <v>72</v>
      </c>
      <c r="B1316" s="591" t="s">
        <v>754</v>
      </c>
      <c r="C1316" s="592" t="s">
        <v>587</v>
      </c>
      <c r="D1316" s="592" t="s">
        <v>303</v>
      </c>
      <c r="E1316" s="592" t="s">
        <v>148</v>
      </c>
      <c r="F1316" s="592" t="s">
        <v>476</v>
      </c>
      <c r="G1316" s="591" t="s">
        <v>2007</v>
      </c>
      <c r="H1316" s="591" t="s">
        <v>499</v>
      </c>
      <c r="I1316" s="592" t="s">
        <v>332</v>
      </c>
      <c r="J1316" s="593" t="s">
        <v>381</v>
      </c>
      <c r="K1316" s="594">
        <v>0.48</v>
      </c>
      <c r="L1316" s="592" t="s">
        <v>2051</v>
      </c>
      <c r="M1316" s="595">
        <v>2021</v>
      </c>
      <c r="N1316" s="596">
        <v>22</v>
      </c>
      <c r="O1316" s="603">
        <v>0.45454545454545453</v>
      </c>
      <c r="P1316" s="598">
        <f t="shared" si="80"/>
        <v>10</v>
      </c>
      <c r="Q1316" s="596">
        <v>8</v>
      </c>
      <c r="R1316" s="599">
        <f t="shared" si="81"/>
        <v>0.8</v>
      </c>
      <c r="S1316" s="599">
        <f t="shared" si="82"/>
        <v>0.36363636363636365</v>
      </c>
      <c r="T1316" s="600">
        <f t="shared" si="83"/>
        <v>0.94696969696969702</v>
      </c>
      <c r="U1316" s="601" t="s">
        <v>3030</v>
      </c>
    </row>
    <row r="1317" spans="1:21" ht="12.75" x14ac:dyDescent="0.2">
      <c r="A1317" s="591" t="s">
        <v>72</v>
      </c>
      <c r="B1317" s="591" t="s">
        <v>754</v>
      </c>
      <c r="C1317" s="592" t="s">
        <v>587</v>
      </c>
      <c r="D1317" s="592" t="s">
        <v>297</v>
      </c>
      <c r="E1317" s="592" t="s">
        <v>148</v>
      </c>
      <c r="F1317" s="592" t="s">
        <v>476</v>
      </c>
      <c r="G1317" s="591" t="s">
        <v>2007</v>
      </c>
      <c r="H1317" s="591" t="s">
        <v>499</v>
      </c>
      <c r="I1317" s="592" t="s">
        <v>332</v>
      </c>
      <c r="J1317" s="593" t="s">
        <v>381</v>
      </c>
      <c r="K1317" s="594">
        <v>0.58064516129032262</v>
      </c>
      <c r="L1317" s="592" t="s">
        <v>2266</v>
      </c>
      <c r="M1317" s="595">
        <v>2021</v>
      </c>
      <c r="N1317" s="596">
        <v>30</v>
      </c>
      <c r="O1317" s="603">
        <v>0.53333333333333333</v>
      </c>
      <c r="P1317" s="598">
        <f t="shared" si="80"/>
        <v>16</v>
      </c>
      <c r="Q1317" s="596">
        <v>12</v>
      </c>
      <c r="R1317" s="599">
        <f t="shared" si="81"/>
        <v>0.75</v>
      </c>
      <c r="S1317" s="599">
        <f t="shared" si="82"/>
        <v>0.4</v>
      </c>
      <c r="T1317" s="600">
        <f t="shared" si="83"/>
        <v>0.9185185185185184</v>
      </c>
      <c r="U1317" s="601" t="s">
        <v>3031</v>
      </c>
    </row>
    <row r="1318" spans="1:21" ht="12.75" x14ac:dyDescent="0.2">
      <c r="A1318" s="591" t="s">
        <v>72</v>
      </c>
      <c r="B1318" s="591" t="s">
        <v>754</v>
      </c>
      <c r="C1318" s="592" t="s">
        <v>587</v>
      </c>
      <c r="D1318" s="592" t="s">
        <v>297</v>
      </c>
      <c r="E1318" s="592" t="s">
        <v>148</v>
      </c>
      <c r="F1318" s="592" t="s">
        <v>476</v>
      </c>
      <c r="G1318" s="591" t="s">
        <v>2029</v>
      </c>
      <c r="H1318" s="591" t="s">
        <v>499</v>
      </c>
      <c r="I1318" s="592" t="s">
        <v>332</v>
      </c>
      <c r="J1318" s="593" t="s">
        <v>381</v>
      </c>
      <c r="K1318" s="594">
        <v>0.71186440677966101</v>
      </c>
      <c r="L1318" s="592" t="s">
        <v>2051</v>
      </c>
      <c r="M1318" s="595">
        <v>2021</v>
      </c>
      <c r="N1318" s="596">
        <v>59</v>
      </c>
      <c r="O1318" s="603">
        <v>0.55932203389830504</v>
      </c>
      <c r="P1318" s="598">
        <f t="shared" si="80"/>
        <v>33</v>
      </c>
      <c r="Q1318" s="596">
        <v>33</v>
      </c>
      <c r="R1318" s="599">
        <f t="shared" si="81"/>
        <v>1</v>
      </c>
      <c r="S1318" s="599">
        <f t="shared" si="82"/>
        <v>0.55932203389830504</v>
      </c>
      <c r="T1318" s="600">
        <f t="shared" si="83"/>
        <v>0.7857142857142857</v>
      </c>
      <c r="U1318" s="601" t="s">
        <v>3030</v>
      </c>
    </row>
    <row r="1319" spans="1:21" ht="12.75" x14ac:dyDescent="0.2">
      <c r="A1319" s="591" t="s">
        <v>72</v>
      </c>
      <c r="B1319" s="591" t="s">
        <v>754</v>
      </c>
      <c r="C1319" s="592" t="s">
        <v>587</v>
      </c>
      <c r="D1319" s="592" t="s">
        <v>297</v>
      </c>
      <c r="E1319" s="592" t="s">
        <v>148</v>
      </c>
      <c r="F1319" s="592" t="s">
        <v>476</v>
      </c>
      <c r="G1319" s="591" t="s">
        <v>2030</v>
      </c>
      <c r="H1319" s="591" t="s">
        <v>499</v>
      </c>
      <c r="I1319" s="592" t="s">
        <v>332</v>
      </c>
      <c r="J1319" s="593" t="s">
        <v>381</v>
      </c>
      <c r="K1319" s="594">
        <v>0.14285714285714285</v>
      </c>
      <c r="L1319" s="592" t="s">
        <v>2051</v>
      </c>
      <c r="M1319" s="595">
        <v>2021</v>
      </c>
      <c r="N1319" s="596">
        <v>46</v>
      </c>
      <c r="O1319" s="603">
        <v>0.15217391304347827</v>
      </c>
      <c r="P1319" s="598">
        <f t="shared" si="80"/>
        <v>7</v>
      </c>
      <c r="Q1319" s="596">
        <v>6</v>
      </c>
      <c r="R1319" s="599">
        <f t="shared" si="81"/>
        <v>0.8571428571428571</v>
      </c>
      <c r="S1319" s="599">
        <f t="shared" si="82"/>
        <v>0.13043478260869565</v>
      </c>
      <c r="T1319" s="600">
        <f t="shared" si="83"/>
        <v>1.0652173913043479</v>
      </c>
      <c r="U1319" s="601" t="s">
        <v>3030</v>
      </c>
    </row>
    <row r="1320" spans="1:21" ht="12.75" x14ac:dyDescent="0.2">
      <c r="A1320" s="591" t="s">
        <v>72</v>
      </c>
      <c r="B1320" s="591" t="s">
        <v>754</v>
      </c>
      <c r="C1320" s="592" t="s">
        <v>587</v>
      </c>
      <c r="D1320" s="592" t="s">
        <v>303</v>
      </c>
      <c r="E1320" s="592" t="s">
        <v>148</v>
      </c>
      <c r="F1320" s="592" t="s">
        <v>476</v>
      </c>
      <c r="G1320" s="591" t="s">
        <v>2008</v>
      </c>
      <c r="H1320" s="591" t="s">
        <v>499</v>
      </c>
      <c r="I1320" s="592" t="s">
        <v>332</v>
      </c>
      <c r="J1320" s="593" t="s">
        <v>381</v>
      </c>
      <c r="K1320" s="594">
        <v>0.23076923076923078</v>
      </c>
      <c r="L1320" s="592" t="s">
        <v>2051</v>
      </c>
      <c r="M1320" s="595">
        <v>2021</v>
      </c>
      <c r="N1320" s="596">
        <v>13</v>
      </c>
      <c r="O1320" s="603">
        <v>0.23076923076923075</v>
      </c>
      <c r="P1320" s="598">
        <f t="shared" si="80"/>
        <v>3</v>
      </c>
      <c r="Q1320" s="596">
        <v>3</v>
      </c>
      <c r="R1320" s="599">
        <f t="shared" si="81"/>
        <v>1</v>
      </c>
      <c r="S1320" s="599">
        <f t="shared" si="82"/>
        <v>0.23076923076923078</v>
      </c>
      <c r="T1320" s="600">
        <f t="shared" si="83"/>
        <v>0.99999999999999989</v>
      </c>
      <c r="U1320" s="606" t="s">
        <v>2051</v>
      </c>
    </row>
    <row r="1321" spans="1:21" ht="12.75" x14ac:dyDescent="0.2">
      <c r="A1321" s="591" t="s">
        <v>72</v>
      </c>
      <c r="B1321" s="591" t="s">
        <v>754</v>
      </c>
      <c r="C1321" s="592" t="s">
        <v>587</v>
      </c>
      <c r="D1321" s="592" t="s">
        <v>297</v>
      </c>
      <c r="E1321" s="592" t="s">
        <v>148</v>
      </c>
      <c r="F1321" s="592" t="s">
        <v>476</v>
      </c>
      <c r="G1321" s="591" t="s">
        <v>2031</v>
      </c>
      <c r="H1321" s="591" t="s">
        <v>499</v>
      </c>
      <c r="I1321" s="592" t="s">
        <v>332</v>
      </c>
      <c r="J1321" s="593" t="s">
        <v>381</v>
      </c>
      <c r="K1321" s="594">
        <v>0.18181818181818182</v>
      </c>
      <c r="L1321" s="592" t="s">
        <v>2051</v>
      </c>
      <c r="M1321" s="595">
        <v>2021</v>
      </c>
      <c r="N1321" s="596">
        <v>42</v>
      </c>
      <c r="O1321" s="603">
        <v>0.14285714285714285</v>
      </c>
      <c r="P1321" s="598">
        <f t="shared" si="80"/>
        <v>6</v>
      </c>
      <c r="Q1321" s="596">
        <v>5</v>
      </c>
      <c r="R1321" s="599">
        <f t="shared" si="81"/>
        <v>0.83333333333333337</v>
      </c>
      <c r="S1321" s="599">
        <f t="shared" si="82"/>
        <v>0.11904761904761904</v>
      </c>
      <c r="T1321" s="600">
        <f t="shared" si="83"/>
        <v>0.7857142857142857</v>
      </c>
      <c r="U1321" s="601" t="s">
        <v>3030</v>
      </c>
    </row>
    <row r="1322" spans="1:21" ht="12.75" x14ac:dyDescent="0.2">
      <c r="A1322" s="591" t="s">
        <v>72</v>
      </c>
      <c r="B1322" s="591" t="s">
        <v>754</v>
      </c>
      <c r="C1322" s="592" t="s">
        <v>588</v>
      </c>
      <c r="D1322" s="592" t="s">
        <v>297</v>
      </c>
      <c r="E1322" s="592" t="s">
        <v>148</v>
      </c>
      <c r="F1322" s="592" t="s">
        <v>476</v>
      </c>
      <c r="G1322" s="591" t="s">
        <v>2036</v>
      </c>
      <c r="H1322" s="591" t="s">
        <v>499</v>
      </c>
      <c r="I1322" s="592" t="s">
        <v>332</v>
      </c>
      <c r="J1322" s="593" t="s">
        <v>381</v>
      </c>
      <c r="K1322" s="594">
        <v>0.11971830985915492</v>
      </c>
      <c r="L1322" s="592"/>
      <c r="M1322" s="595">
        <v>2021</v>
      </c>
      <c r="N1322" s="596">
        <v>140</v>
      </c>
      <c r="O1322" s="603">
        <v>0.12142857142857143</v>
      </c>
      <c r="P1322" s="598">
        <f t="shared" si="80"/>
        <v>17</v>
      </c>
      <c r="Q1322" s="596">
        <v>16</v>
      </c>
      <c r="R1322" s="599">
        <f t="shared" si="81"/>
        <v>0.94117647058823528</v>
      </c>
      <c r="S1322" s="599">
        <f t="shared" si="82"/>
        <v>0.11428571428571428</v>
      </c>
      <c r="T1322" s="600">
        <f t="shared" si="83"/>
        <v>1.0142857142857142</v>
      </c>
      <c r="U1322" s="601" t="s">
        <v>3030</v>
      </c>
    </row>
    <row r="1323" spans="1:21" ht="12.75" x14ac:dyDescent="0.2">
      <c r="A1323" s="591" t="s">
        <v>72</v>
      </c>
      <c r="B1323" s="591" t="s">
        <v>754</v>
      </c>
      <c r="C1323" s="592" t="s">
        <v>588</v>
      </c>
      <c r="D1323" s="592" t="s">
        <v>297</v>
      </c>
      <c r="E1323" s="592" t="s">
        <v>148</v>
      </c>
      <c r="F1323" s="592" t="s">
        <v>476</v>
      </c>
      <c r="G1323" s="591" t="s">
        <v>2011</v>
      </c>
      <c r="H1323" s="591" t="s">
        <v>499</v>
      </c>
      <c r="I1323" s="592" t="s">
        <v>332</v>
      </c>
      <c r="J1323" s="593" t="s">
        <v>381</v>
      </c>
      <c r="K1323" s="594">
        <v>0.23875432525951557</v>
      </c>
      <c r="L1323" s="592" t="s">
        <v>2051</v>
      </c>
      <c r="M1323" s="595">
        <v>2021</v>
      </c>
      <c r="N1323" s="596">
        <v>287</v>
      </c>
      <c r="O1323" s="603">
        <v>0.23693379790940766</v>
      </c>
      <c r="P1323" s="598">
        <f t="shared" si="80"/>
        <v>68</v>
      </c>
      <c r="Q1323" s="596">
        <v>57</v>
      </c>
      <c r="R1323" s="599">
        <f t="shared" si="81"/>
        <v>0.83823529411764708</v>
      </c>
      <c r="S1323" s="599">
        <f t="shared" si="82"/>
        <v>0.19860627177700349</v>
      </c>
      <c r="T1323" s="600">
        <f t="shared" si="83"/>
        <v>0.99237489269302637</v>
      </c>
      <c r="U1323" s="601" t="s">
        <v>3030</v>
      </c>
    </row>
    <row r="1324" spans="1:21" ht="12.75" x14ac:dyDescent="0.2">
      <c r="A1324" s="591" t="s">
        <v>72</v>
      </c>
      <c r="B1324" s="591" t="s">
        <v>754</v>
      </c>
      <c r="C1324" s="592" t="s">
        <v>588</v>
      </c>
      <c r="D1324" s="592" t="s">
        <v>297</v>
      </c>
      <c r="E1324" s="592" t="s">
        <v>148</v>
      </c>
      <c r="F1324" s="592" t="s">
        <v>476</v>
      </c>
      <c r="G1324" s="591" t="s">
        <v>2012</v>
      </c>
      <c r="H1324" s="591" t="s">
        <v>499</v>
      </c>
      <c r="I1324" s="592" t="s">
        <v>332</v>
      </c>
      <c r="J1324" s="593" t="s">
        <v>381</v>
      </c>
      <c r="K1324" s="594">
        <v>0.23577235772357724</v>
      </c>
      <c r="L1324" s="592" t="s">
        <v>2051</v>
      </c>
      <c r="M1324" s="595">
        <v>2021</v>
      </c>
      <c r="N1324" s="596">
        <v>125</v>
      </c>
      <c r="O1324" s="603">
        <v>0.23200000000000004</v>
      </c>
      <c r="P1324" s="598">
        <f t="shared" si="80"/>
        <v>29</v>
      </c>
      <c r="Q1324" s="596">
        <v>26</v>
      </c>
      <c r="R1324" s="599">
        <f t="shared" si="81"/>
        <v>0.89655172413793105</v>
      </c>
      <c r="S1324" s="599">
        <f t="shared" si="82"/>
        <v>0.20799999999999999</v>
      </c>
      <c r="T1324" s="600">
        <f t="shared" si="83"/>
        <v>0.9840000000000001</v>
      </c>
      <c r="U1324" s="601" t="s">
        <v>3030</v>
      </c>
    </row>
    <row r="1325" spans="1:21" ht="12.75" x14ac:dyDescent="0.2">
      <c r="A1325" s="591" t="s">
        <v>72</v>
      </c>
      <c r="B1325" s="591" t="s">
        <v>754</v>
      </c>
      <c r="C1325" s="592" t="s">
        <v>588</v>
      </c>
      <c r="D1325" s="592" t="s">
        <v>297</v>
      </c>
      <c r="E1325" s="592" t="s">
        <v>148</v>
      </c>
      <c r="F1325" s="592" t="s">
        <v>476</v>
      </c>
      <c r="G1325" s="591" t="s">
        <v>2037</v>
      </c>
      <c r="H1325" s="591" t="s">
        <v>499</v>
      </c>
      <c r="I1325" s="592" t="s">
        <v>332</v>
      </c>
      <c r="J1325" s="593" t="s">
        <v>381</v>
      </c>
      <c r="K1325" s="594">
        <v>0.21428571428571427</v>
      </c>
      <c r="L1325" s="592" t="s">
        <v>2051</v>
      </c>
      <c r="M1325" s="595">
        <v>2021</v>
      </c>
      <c r="N1325" s="596">
        <v>14</v>
      </c>
      <c r="O1325" s="603">
        <v>0.21428571428571427</v>
      </c>
      <c r="P1325" s="598">
        <f t="shared" si="80"/>
        <v>3</v>
      </c>
      <c r="Q1325" s="596">
        <v>2</v>
      </c>
      <c r="R1325" s="599">
        <f t="shared" si="81"/>
        <v>0.66666666666666663</v>
      </c>
      <c r="S1325" s="599">
        <f t="shared" si="82"/>
        <v>0.14285714285714285</v>
      </c>
      <c r="T1325" s="600">
        <f t="shared" si="83"/>
        <v>1</v>
      </c>
      <c r="U1325" s="606" t="s">
        <v>2051</v>
      </c>
    </row>
    <row r="1326" spans="1:21" ht="12.75" x14ac:dyDescent="0.2">
      <c r="A1326" s="591" t="s">
        <v>72</v>
      </c>
      <c r="B1326" s="591" t="s">
        <v>754</v>
      </c>
      <c r="C1326" s="592" t="s">
        <v>588</v>
      </c>
      <c r="D1326" s="592" t="s">
        <v>297</v>
      </c>
      <c r="E1326" s="592" t="s">
        <v>148</v>
      </c>
      <c r="F1326" s="592" t="s">
        <v>476</v>
      </c>
      <c r="G1326" s="591" t="s">
        <v>2038</v>
      </c>
      <c r="H1326" s="591" t="s">
        <v>499</v>
      </c>
      <c r="I1326" s="592" t="s">
        <v>332</v>
      </c>
      <c r="J1326" s="593" t="s">
        <v>381</v>
      </c>
      <c r="K1326" s="594">
        <v>9.6774193548387094E-2</v>
      </c>
      <c r="L1326" s="592" t="s">
        <v>2051</v>
      </c>
      <c r="M1326" s="595">
        <v>2021</v>
      </c>
      <c r="N1326" s="596">
        <v>33</v>
      </c>
      <c r="O1326" s="603">
        <v>0.12121212121212122</v>
      </c>
      <c r="P1326" s="598">
        <f t="shared" si="80"/>
        <v>4</v>
      </c>
      <c r="Q1326" s="596">
        <v>4</v>
      </c>
      <c r="R1326" s="599">
        <f t="shared" si="81"/>
        <v>1</v>
      </c>
      <c r="S1326" s="599">
        <f t="shared" si="82"/>
        <v>0.12121212121212122</v>
      </c>
      <c r="T1326" s="600">
        <f t="shared" si="83"/>
        <v>1.2525252525252526</v>
      </c>
      <c r="U1326" s="601" t="s">
        <v>3030</v>
      </c>
    </row>
    <row r="1327" spans="1:21" ht="12.75" x14ac:dyDescent="0.2">
      <c r="A1327" s="591" t="s">
        <v>72</v>
      </c>
      <c r="B1327" s="591" t="s">
        <v>754</v>
      </c>
      <c r="C1327" s="592" t="s">
        <v>588</v>
      </c>
      <c r="D1327" s="592" t="s">
        <v>297</v>
      </c>
      <c r="E1327" s="592" t="s">
        <v>148</v>
      </c>
      <c r="F1327" s="592" t="s">
        <v>476</v>
      </c>
      <c r="G1327" s="591" t="s">
        <v>2018</v>
      </c>
      <c r="H1327" s="591" t="s">
        <v>499</v>
      </c>
      <c r="I1327" s="592" t="s">
        <v>332</v>
      </c>
      <c r="J1327" s="593" t="s">
        <v>381</v>
      </c>
      <c r="K1327" s="594">
        <v>6.25E-2</v>
      </c>
      <c r="L1327" s="592" t="s">
        <v>2051</v>
      </c>
      <c r="M1327" s="595">
        <v>2021</v>
      </c>
      <c r="N1327" s="596">
        <v>39</v>
      </c>
      <c r="O1327" s="603">
        <v>7.6923076923076927E-2</v>
      </c>
      <c r="P1327" s="598">
        <f t="shared" si="80"/>
        <v>3</v>
      </c>
      <c r="Q1327" s="596">
        <v>2</v>
      </c>
      <c r="R1327" s="599">
        <f t="shared" si="81"/>
        <v>0.66666666666666663</v>
      </c>
      <c r="S1327" s="599">
        <f t="shared" si="82"/>
        <v>5.128205128205128E-2</v>
      </c>
      <c r="T1327" s="600">
        <f t="shared" si="83"/>
        <v>1.2307692307692308</v>
      </c>
      <c r="U1327" s="601" t="s">
        <v>3030</v>
      </c>
    </row>
    <row r="1328" spans="1:21" ht="12.75" x14ac:dyDescent="0.2">
      <c r="A1328" s="591" t="s">
        <v>72</v>
      </c>
      <c r="B1328" s="591" t="s">
        <v>754</v>
      </c>
      <c r="C1328" s="592" t="s">
        <v>588</v>
      </c>
      <c r="D1328" s="592" t="s">
        <v>297</v>
      </c>
      <c r="E1328" s="592" t="s">
        <v>148</v>
      </c>
      <c r="F1328" s="592" t="s">
        <v>476</v>
      </c>
      <c r="G1328" s="591" t="s">
        <v>2039</v>
      </c>
      <c r="H1328" s="591" t="s">
        <v>499</v>
      </c>
      <c r="I1328" s="592" t="s">
        <v>332</v>
      </c>
      <c r="J1328" s="593" t="s">
        <v>381</v>
      </c>
      <c r="K1328" s="594">
        <v>5.0847457627118647E-2</v>
      </c>
      <c r="L1328" s="592" t="s">
        <v>2051</v>
      </c>
      <c r="M1328" s="595">
        <v>2021</v>
      </c>
      <c r="N1328" s="596">
        <v>53</v>
      </c>
      <c r="O1328" s="603">
        <v>0.11320754716981134</v>
      </c>
      <c r="P1328" s="598">
        <f t="shared" si="80"/>
        <v>6</v>
      </c>
      <c r="Q1328" s="596">
        <v>4</v>
      </c>
      <c r="R1328" s="599">
        <f t="shared" si="81"/>
        <v>0.66666666666666663</v>
      </c>
      <c r="S1328" s="599">
        <f t="shared" si="82"/>
        <v>7.5471698113207544E-2</v>
      </c>
      <c r="T1328" s="600">
        <f t="shared" si="83"/>
        <v>2.226415094339623</v>
      </c>
      <c r="U1328" s="601" t="s">
        <v>3030</v>
      </c>
    </row>
    <row r="1329" spans="1:21" ht="12.75" x14ac:dyDescent="0.2">
      <c r="A1329" s="591" t="s">
        <v>72</v>
      </c>
      <c r="B1329" s="591" t="s">
        <v>754</v>
      </c>
      <c r="C1329" s="592" t="s">
        <v>588</v>
      </c>
      <c r="D1329" s="592" t="s">
        <v>297</v>
      </c>
      <c r="E1329" s="592" t="s">
        <v>148</v>
      </c>
      <c r="F1329" s="592" t="s">
        <v>476</v>
      </c>
      <c r="G1329" s="591" t="s">
        <v>2021</v>
      </c>
      <c r="H1329" s="591" t="s">
        <v>499</v>
      </c>
      <c r="I1329" s="592" t="s">
        <v>332</v>
      </c>
      <c r="J1329" s="593" t="s">
        <v>381</v>
      </c>
      <c r="K1329" s="594">
        <v>0.13235294117647059</v>
      </c>
      <c r="L1329" s="592" t="s">
        <v>2051</v>
      </c>
      <c r="M1329" s="595">
        <v>2021</v>
      </c>
      <c r="N1329" s="596">
        <v>70</v>
      </c>
      <c r="O1329" s="603">
        <v>0.12857142857142856</v>
      </c>
      <c r="P1329" s="598">
        <f t="shared" si="80"/>
        <v>9</v>
      </c>
      <c r="Q1329" s="596">
        <v>6</v>
      </c>
      <c r="R1329" s="599">
        <f t="shared" si="81"/>
        <v>0.66666666666666663</v>
      </c>
      <c r="S1329" s="599">
        <f t="shared" si="82"/>
        <v>8.5714285714285715E-2</v>
      </c>
      <c r="T1329" s="600">
        <f t="shared" si="83"/>
        <v>0.97142857142857131</v>
      </c>
      <c r="U1329" s="601" t="s">
        <v>3030</v>
      </c>
    </row>
    <row r="1330" spans="1:21" ht="12.75" x14ac:dyDescent="0.2">
      <c r="A1330" s="591" t="s">
        <v>72</v>
      </c>
      <c r="B1330" s="591" t="s">
        <v>754</v>
      </c>
      <c r="C1330" s="592" t="s">
        <v>588</v>
      </c>
      <c r="D1330" s="592" t="s">
        <v>297</v>
      </c>
      <c r="E1330" s="592" t="s">
        <v>148</v>
      </c>
      <c r="F1330" s="592" t="s">
        <v>476</v>
      </c>
      <c r="G1330" s="591" t="s">
        <v>2040</v>
      </c>
      <c r="H1330" s="591" t="s">
        <v>499</v>
      </c>
      <c r="I1330" s="592" t="s">
        <v>332</v>
      </c>
      <c r="J1330" s="593" t="s">
        <v>381</v>
      </c>
      <c r="K1330" s="594">
        <v>0.17721518987341772</v>
      </c>
      <c r="L1330" s="592" t="s">
        <v>2051</v>
      </c>
      <c r="M1330" s="595">
        <v>2021</v>
      </c>
      <c r="N1330" s="596">
        <v>77</v>
      </c>
      <c r="O1330" s="603">
        <v>0.16883116883116883</v>
      </c>
      <c r="P1330" s="598">
        <f t="shared" si="80"/>
        <v>13</v>
      </c>
      <c r="Q1330" s="596">
        <v>8</v>
      </c>
      <c r="R1330" s="599">
        <f t="shared" si="81"/>
        <v>0.61538461538461542</v>
      </c>
      <c r="S1330" s="599">
        <f t="shared" si="82"/>
        <v>0.1038961038961039</v>
      </c>
      <c r="T1330" s="600">
        <f t="shared" si="83"/>
        <v>0.95269016697588127</v>
      </c>
      <c r="U1330" s="601" t="s">
        <v>3030</v>
      </c>
    </row>
    <row r="1331" spans="1:21" ht="12.75" x14ac:dyDescent="0.2">
      <c r="A1331" s="591" t="s">
        <v>72</v>
      </c>
      <c r="B1331" s="591" t="s">
        <v>754</v>
      </c>
      <c r="C1331" s="592" t="s">
        <v>588</v>
      </c>
      <c r="D1331" s="592" t="s">
        <v>297</v>
      </c>
      <c r="E1331" s="592" t="s">
        <v>148</v>
      </c>
      <c r="F1331" s="592" t="s">
        <v>476</v>
      </c>
      <c r="G1331" s="591" t="s">
        <v>2023</v>
      </c>
      <c r="H1331" s="591" t="s">
        <v>499</v>
      </c>
      <c r="I1331" s="592" t="s">
        <v>332</v>
      </c>
      <c r="J1331" s="593" t="s">
        <v>381</v>
      </c>
      <c r="K1331" s="594">
        <v>0.70833333333333337</v>
      </c>
      <c r="L1331" s="592" t="s">
        <v>2051</v>
      </c>
      <c r="M1331" s="595">
        <v>2021</v>
      </c>
      <c r="N1331" s="596">
        <v>24</v>
      </c>
      <c r="O1331" s="603">
        <v>0.54166666666666663</v>
      </c>
      <c r="P1331" s="598">
        <f t="shared" si="80"/>
        <v>13</v>
      </c>
      <c r="Q1331" s="596">
        <v>11</v>
      </c>
      <c r="R1331" s="599">
        <f t="shared" si="81"/>
        <v>0.84615384615384615</v>
      </c>
      <c r="S1331" s="599">
        <f t="shared" si="82"/>
        <v>0.45833333333333331</v>
      </c>
      <c r="T1331" s="600">
        <f t="shared" si="83"/>
        <v>0.76470588235294112</v>
      </c>
      <c r="U1331" s="601" t="s">
        <v>3030</v>
      </c>
    </row>
    <row r="1332" spans="1:21" ht="12.75" x14ac:dyDescent="0.2">
      <c r="A1332" s="591" t="s">
        <v>72</v>
      </c>
      <c r="B1332" s="591" t="s">
        <v>754</v>
      </c>
      <c r="C1332" s="592" t="s">
        <v>588</v>
      </c>
      <c r="D1332" s="592" t="s">
        <v>297</v>
      </c>
      <c r="E1332" s="592" t="s">
        <v>148</v>
      </c>
      <c r="F1332" s="592" t="s">
        <v>476</v>
      </c>
      <c r="G1332" s="591" t="s">
        <v>2041</v>
      </c>
      <c r="H1332" s="591" t="s">
        <v>499</v>
      </c>
      <c r="I1332" s="592" t="s">
        <v>332</v>
      </c>
      <c r="J1332" s="593" t="s">
        <v>381</v>
      </c>
      <c r="K1332" s="594">
        <v>0.17647058823529413</v>
      </c>
      <c r="L1332" s="592" t="s">
        <v>2051</v>
      </c>
      <c r="M1332" s="595">
        <v>2021</v>
      </c>
      <c r="N1332" s="596">
        <v>17</v>
      </c>
      <c r="O1332" s="603">
        <v>0.17647058823529413</v>
      </c>
      <c r="P1332" s="598">
        <f t="shared" si="80"/>
        <v>3</v>
      </c>
      <c r="Q1332" s="596">
        <v>2</v>
      </c>
      <c r="R1332" s="599">
        <f t="shared" si="81"/>
        <v>0.66666666666666663</v>
      </c>
      <c r="S1332" s="599">
        <f t="shared" si="82"/>
        <v>0.11764705882352941</v>
      </c>
      <c r="T1332" s="600">
        <f t="shared" si="83"/>
        <v>1</v>
      </c>
      <c r="U1332" s="606" t="s">
        <v>2051</v>
      </c>
    </row>
    <row r="1333" spans="1:21" ht="12.75" x14ac:dyDescent="0.2">
      <c r="A1333" s="591" t="s">
        <v>72</v>
      </c>
      <c r="B1333" s="591" t="s">
        <v>754</v>
      </c>
      <c r="C1333" s="592" t="s">
        <v>588</v>
      </c>
      <c r="D1333" s="592" t="s">
        <v>297</v>
      </c>
      <c r="E1333" s="592" t="s">
        <v>148</v>
      </c>
      <c r="F1333" s="592" t="s">
        <v>476</v>
      </c>
      <c r="G1333" s="591" t="s">
        <v>2042</v>
      </c>
      <c r="H1333" s="591" t="s">
        <v>499</v>
      </c>
      <c r="I1333" s="592" t="s">
        <v>332</v>
      </c>
      <c r="J1333" s="593" t="s">
        <v>381</v>
      </c>
      <c r="K1333" s="594">
        <v>0.06</v>
      </c>
      <c r="L1333" s="592" t="s">
        <v>2051</v>
      </c>
      <c r="M1333" s="595">
        <v>2021</v>
      </c>
      <c r="N1333" s="596">
        <v>94</v>
      </c>
      <c r="O1333" s="603">
        <v>9.5744680851063843E-2</v>
      </c>
      <c r="P1333" s="598">
        <f t="shared" si="80"/>
        <v>9</v>
      </c>
      <c r="Q1333" s="596">
        <v>5</v>
      </c>
      <c r="R1333" s="599">
        <f t="shared" si="81"/>
        <v>0.55555555555555558</v>
      </c>
      <c r="S1333" s="599">
        <f t="shared" si="82"/>
        <v>5.3191489361702128E-2</v>
      </c>
      <c r="T1333" s="600">
        <f t="shared" si="83"/>
        <v>1.595744680851064</v>
      </c>
      <c r="U1333" s="601" t="s">
        <v>3030</v>
      </c>
    </row>
    <row r="1334" spans="1:21" ht="12.75" x14ac:dyDescent="0.2">
      <c r="A1334" s="591" t="s">
        <v>72</v>
      </c>
      <c r="B1334" s="591" t="s">
        <v>754</v>
      </c>
      <c r="C1334" s="592" t="s">
        <v>588</v>
      </c>
      <c r="D1334" s="592" t="s">
        <v>297</v>
      </c>
      <c r="E1334" s="592" t="s">
        <v>148</v>
      </c>
      <c r="F1334" s="592" t="s">
        <v>476</v>
      </c>
      <c r="G1334" s="591" t="s">
        <v>2026</v>
      </c>
      <c r="H1334" s="591" t="s">
        <v>499</v>
      </c>
      <c r="I1334" s="592" t="s">
        <v>332</v>
      </c>
      <c r="J1334" s="593" t="s">
        <v>381</v>
      </c>
      <c r="K1334" s="594">
        <v>8.3333333333333329E-2</v>
      </c>
      <c r="L1334" s="592" t="s">
        <v>2051</v>
      </c>
      <c r="M1334" s="595">
        <v>2021</v>
      </c>
      <c r="N1334" s="596">
        <v>43</v>
      </c>
      <c r="O1334" s="603">
        <v>6.9767441860465115E-2</v>
      </c>
      <c r="P1334" s="598">
        <f t="shared" si="80"/>
        <v>3</v>
      </c>
      <c r="Q1334" s="596">
        <v>2</v>
      </c>
      <c r="R1334" s="599">
        <f t="shared" si="81"/>
        <v>0.66666666666666663</v>
      </c>
      <c r="S1334" s="599">
        <f t="shared" si="82"/>
        <v>4.6511627906976744E-2</v>
      </c>
      <c r="T1334" s="600">
        <f t="shared" si="83"/>
        <v>0.83720930232558144</v>
      </c>
      <c r="U1334" s="601" t="s">
        <v>3030</v>
      </c>
    </row>
    <row r="1335" spans="1:21" ht="12.75" x14ac:dyDescent="0.2">
      <c r="A1335" s="591" t="s">
        <v>72</v>
      </c>
      <c r="B1335" s="591" t="s">
        <v>754</v>
      </c>
      <c r="C1335" s="592" t="s">
        <v>588</v>
      </c>
      <c r="D1335" s="592" t="s">
        <v>297</v>
      </c>
      <c r="E1335" s="592" t="s">
        <v>148</v>
      </c>
      <c r="F1335" s="592" t="s">
        <v>476</v>
      </c>
      <c r="G1335" s="591" t="s">
        <v>2043</v>
      </c>
      <c r="H1335" s="591" t="s">
        <v>499</v>
      </c>
      <c r="I1335" s="592" t="s">
        <v>332</v>
      </c>
      <c r="J1335" s="593" t="s">
        <v>381</v>
      </c>
      <c r="K1335" s="594">
        <v>4.9941927990708478E-2</v>
      </c>
      <c r="L1335" s="592" t="s">
        <v>2051</v>
      </c>
      <c r="M1335" s="595">
        <v>2021</v>
      </c>
      <c r="N1335" s="596">
        <v>858</v>
      </c>
      <c r="O1335" s="603">
        <v>9.5571095571095568E-2</v>
      </c>
      <c r="P1335" s="598">
        <f t="shared" si="80"/>
        <v>82</v>
      </c>
      <c r="Q1335" s="596">
        <v>58</v>
      </c>
      <c r="R1335" s="599">
        <f t="shared" si="81"/>
        <v>0.70731707317073167</v>
      </c>
      <c r="S1335" s="599">
        <f t="shared" si="82"/>
        <v>6.75990675990676E-2</v>
      </c>
      <c r="T1335" s="600">
        <f t="shared" si="83"/>
        <v>1.9136444950398439</v>
      </c>
      <c r="U1335" s="601" t="s">
        <v>3030</v>
      </c>
    </row>
    <row r="1336" spans="1:21" ht="12.75" x14ac:dyDescent="0.2">
      <c r="A1336" s="591" t="s">
        <v>72</v>
      </c>
      <c r="B1336" s="591" t="s">
        <v>754</v>
      </c>
      <c r="C1336" s="592" t="s">
        <v>588</v>
      </c>
      <c r="D1336" s="592" t="s">
        <v>297</v>
      </c>
      <c r="E1336" s="592" t="s">
        <v>148</v>
      </c>
      <c r="F1336" s="592" t="s">
        <v>476</v>
      </c>
      <c r="G1336" s="591" t="s">
        <v>2009</v>
      </c>
      <c r="H1336" s="591" t="s">
        <v>499</v>
      </c>
      <c r="I1336" s="592" t="s">
        <v>332</v>
      </c>
      <c r="J1336" s="593" t="s">
        <v>381</v>
      </c>
      <c r="K1336" s="594">
        <v>0.2</v>
      </c>
      <c r="L1336" s="592" t="s">
        <v>2051</v>
      </c>
      <c r="M1336" s="595">
        <v>2021</v>
      </c>
      <c r="N1336" s="596">
        <v>19</v>
      </c>
      <c r="O1336" s="603">
        <v>0.21052631578947367</v>
      </c>
      <c r="P1336" s="598">
        <f t="shared" si="80"/>
        <v>4</v>
      </c>
      <c r="Q1336" s="596">
        <v>3</v>
      </c>
      <c r="R1336" s="599">
        <f t="shared" si="81"/>
        <v>0.75</v>
      </c>
      <c r="S1336" s="599">
        <f t="shared" si="82"/>
        <v>0.15789473684210525</v>
      </c>
      <c r="T1336" s="600">
        <f t="shared" si="83"/>
        <v>1.0526315789473684</v>
      </c>
      <c r="U1336" s="601" t="s">
        <v>3030</v>
      </c>
    </row>
    <row r="1337" spans="1:21" ht="12.75" x14ac:dyDescent="0.2">
      <c r="A1337" s="591" t="s">
        <v>72</v>
      </c>
      <c r="B1337" s="591" t="s">
        <v>754</v>
      </c>
      <c r="C1337" s="592" t="s">
        <v>588</v>
      </c>
      <c r="D1337" s="592" t="s">
        <v>297</v>
      </c>
      <c r="E1337" s="592" t="s">
        <v>148</v>
      </c>
      <c r="F1337" s="592" t="s">
        <v>476</v>
      </c>
      <c r="G1337" s="591" t="s">
        <v>2044</v>
      </c>
      <c r="H1337" s="591" t="s">
        <v>499</v>
      </c>
      <c r="I1337" s="592" t="s">
        <v>332</v>
      </c>
      <c r="J1337" s="593" t="s">
        <v>381</v>
      </c>
      <c r="K1337" s="594">
        <v>6.1224489795918366E-2</v>
      </c>
      <c r="L1337" s="592" t="s">
        <v>2051</v>
      </c>
      <c r="M1337" s="595">
        <v>2021</v>
      </c>
      <c r="N1337" s="596">
        <v>29</v>
      </c>
      <c r="O1337" s="603">
        <v>0.24137931034482757</v>
      </c>
      <c r="P1337" s="598">
        <f t="shared" si="80"/>
        <v>7</v>
      </c>
      <c r="Q1337" s="596">
        <v>6</v>
      </c>
      <c r="R1337" s="599">
        <f t="shared" si="81"/>
        <v>0.8571428571428571</v>
      </c>
      <c r="S1337" s="599">
        <f t="shared" si="82"/>
        <v>0.20689655172413793</v>
      </c>
      <c r="T1337" s="600">
        <f t="shared" si="83"/>
        <v>3.9425287356321839</v>
      </c>
      <c r="U1337" s="601" t="s">
        <v>3031</v>
      </c>
    </row>
    <row r="1338" spans="1:21" ht="12.75" x14ac:dyDescent="0.2">
      <c r="A1338" s="591" t="s">
        <v>72</v>
      </c>
      <c r="B1338" s="591" t="s">
        <v>754</v>
      </c>
      <c r="C1338" s="592" t="s">
        <v>588</v>
      </c>
      <c r="D1338" s="592" t="s">
        <v>297</v>
      </c>
      <c r="E1338" s="592" t="s">
        <v>148</v>
      </c>
      <c r="F1338" s="592" t="s">
        <v>476</v>
      </c>
      <c r="G1338" s="591" t="s">
        <v>2009</v>
      </c>
      <c r="H1338" s="591" t="s">
        <v>499</v>
      </c>
      <c r="I1338" s="592" t="s">
        <v>332</v>
      </c>
      <c r="J1338" s="593" t="s">
        <v>381</v>
      </c>
      <c r="K1338" s="594">
        <v>0.23333333333333334</v>
      </c>
      <c r="L1338" s="592" t="s">
        <v>2266</v>
      </c>
      <c r="M1338" s="595">
        <v>2021</v>
      </c>
      <c r="N1338" s="596">
        <v>18</v>
      </c>
      <c r="O1338" s="603">
        <v>0.27777777777777779</v>
      </c>
      <c r="P1338" s="598">
        <f t="shared" si="80"/>
        <v>5</v>
      </c>
      <c r="Q1338" s="596">
        <v>4</v>
      </c>
      <c r="R1338" s="599">
        <f t="shared" si="81"/>
        <v>0.8</v>
      </c>
      <c r="S1338" s="599">
        <f t="shared" si="82"/>
        <v>0.22222222222222221</v>
      </c>
      <c r="T1338" s="600">
        <f t="shared" si="83"/>
        <v>1.1904761904761905</v>
      </c>
      <c r="U1338" s="601" t="s">
        <v>3031</v>
      </c>
    </row>
    <row r="1339" spans="1:21" ht="12.75" x14ac:dyDescent="0.2">
      <c r="A1339" s="591" t="s">
        <v>72</v>
      </c>
      <c r="B1339" s="591" t="s">
        <v>754</v>
      </c>
      <c r="C1339" s="592" t="s">
        <v>588</v>
      </c>
      <c r="D1339" s="592" t="s">
        <v>297</v>
      </c>
      <c r="E1339" s="592" t="s">
        <v>148</v>
      </c>
      <c r="F1339" s="592" t="s">
        <v>476</v>
      </c>
      <c r="G1339" s="591" t="s">
        <v>2057</v>
      </c>
      <c r="H1339" s="591" t="s">
        <v>499</v>
      </c>
      <c r="I1339" s="592" t="s">
        <v>332</v>
      </c>
      <c r="J1339" s="593" t="s">
        <v>381</v>
      </c>
      <c r="K1339" s="594">
        <v>0.3</v>
      </c>
      <c r="L1339" s="592" t="s">
        <v>2266</v>
      </c>
      <c r="M1339" s="595">
        <v>2021</v>
      </c>
      <c r="N1339" s="596">
        <v>40</v>
      </c>
      <c r="O1339" s="603">
        <v>0.1</v>
      </c>
      <c r="P1339" s="598">
        <f t="shared" si="80"/>
        <v>4</v>
      </c>
      <c r="Q1339" s="596">
        <v>3</v>
      </c>
      <c r="R1339" s="599">
        <f t="shared" si="81"/>
        <v>0.75</v>
      </c>
      <c r="S1339" s="599">
        <f t="shared" si="82"/>
        <v>7.4999999999999997E-2</v>
      </c>
      <c r="T1339" s="600">
        <f t="shared" si="83"/>
        <v>0.33333333333333337</v>
      </c>
      <c r="U1339" s="601" t="s">
        <v>3030</v>
      </c>
    </row>
    <row r="1340" spans="1:21" ht="12.75" x14ac:dyDescent="0.2">
      <c r="A1340" s="591" t="s">
        <v>72</v>
      </c>
      <c r="B1340" s="591" t="s">
        <v>754</v>
      </c>
      <c r="C1340" s="592" t="s">
        <v>588</v>
      </c>
      <c r="D1340" s="592" t="s">
        <v>297</v>
      </c>
      <c r="E1340" s="592" t="s">
        <v>148</v>
      </c>
      <c r="F1340" s="592" t="s">
        <v>476</v>
      </c>
      <c r="G1340" s="591" t="s">
        <v>2045</v>
      </c>
      <c r="H1340" s="591" t="s">
        <v>499</v>
      </c>
      <c r="I1340" s="592" t="s">
        <v>332</v>
      </c>
      <c r="J1340" s="593" t="s">
        <v>381</v>
      </c>
      <c r="K1340" s="594">
        <v>0.72222222222222221</v>
      </c>
      <c r="L1340" s="592" t="s">
        <v>2051</v>
      </c>
      <c r="M1340" s="595">
        <v>2021</v>
      </c>
      <c r="N1340" s="596">
        <v>18</v>
      </c>
      <c r="O1340" s="603">
        <v>0.66666666666666652</v>
      </c>
      <c r="P1340" s="598">
        <f t="shared" si="80"/>
        <v>12</v>
      </c>
      <c r="Q1340" s="596">
        <v>9</v>
      </c>
      <c r="R1340" s="599">
        <f t="shared" si="81"/>
        <v>0.75</v>
      </c>
      <c r="S1340" s="599">
        <f t="shared" si="82"/>
        <v>0.5</v>
      </c>
      <c r="T1340" s="600">
        <f t="shared" si="83"/>
        <v>0.92307692307692291</v>
      </c>
      <c r="U1340" s="601" t="s">
        <v>3030</v>
      </c>
    </row>
    <row r="1341" spans="1:21" ht="12.75" x14ac:dyDescent="0.2">
      <c r="A1341" s="591" t="s">
        <v>72</v>
      </c>
      <c r="B1341" s="591" t="s">
        <v>754</v>
      </c>
      <c r="C1341" s="592" t="s">
        <v>588</v>
      </c>
      <c r="D1341" s="592" t="s">
        <v>297</v>
      </c>
      <c r="E1341" s="592" t="s">
        <v>148</v>
      </c>
      <c r="F1341" s="592" t="s">
        <v>476</v>
      </c>
      <c r="G1341" s="591" t="s">
        <v>2046</v>
      </c>
      <c r="H1341" s="591" t="s">
        <v>499</v>
      </c>
      <c r="I1341" s="592" t="s">
        <v>332</v>
      </c>
      <c r="J1341" s="593" t="s">
        <v>381</v>
      </c>
      <c r="K1341" s="594">
        <v>0.2</v>
      </c>
      <c r="L1341" s="592" t="s">
        <v>2051</v>
      </c>
      <c r="M1341" s="595">
        <v>2021</v>
      </c>
      <c r="N1341" s="596">
        <v>13</v>
      </c>
      <c r="O1341" s="603">
        <v>0.23076923076923075</v>
      </c>
      <c r="P1341" s="598">
        <f t="shared" si="80"/>
        <v>3</v>
      </c>
      <c r="Q1341" s="596">
        <v>2</v>
      </c>
      <c r="R1341" s="599">
        <f t="shared" si="81"/>
        <v>0.66666666666666663</v>
      </c>
      <c r="S1341" s="599">
        <f t="shared" si="82"/>
        <v>0.15384615384615385</v>
      </c>
      <c r="T1341" s="600">
        <f t="shared" si="83"/>
        <v>1.1538461538461537</v>
      </c>
      <c r="U1341" s="601" t="s">
        <v>3030</v>
      </c>
    </row>
    <row r="1342" spans="1:21" ht="12.75" x14ac:dyDescent="0.2">
      <c r="A1342" s="591" t="s">
        <v>72</v>
      </c>
      <c r="B1342" s="591" t="s">
        <v>754</v>
      </c>
      <c r="C1342" s="592" t="s">
        <v>583</v>
      </c>
      <c r="D1342" s="592" t="s">
        <v>297</v>
      </c>
      <c r="E1342" s="592" t="s">
        <v>148</v>
      </c>
      <c r="F1342" s="592" t="s">
        <v>476</v>
      </c>
      <c r="G1342" s="591" t="s">
        <v>2012</v>
      </c>
      <c r="H1342" s="591" t="s">
        <v>499</v>
      </c>
      <c r="I1342" s="592" t="s">
        <v>332</v>
      </c>
      <c r="J1342" s="593" t="s">
        <v>381</v>
      </c>
      <c r="K1342" s="594">
        <v>0.7142857142857143</v>
      </c>
      <c r="L1342" s="592" t="s">
        <v>2051</v>
      </c>
      <c r="M1342" s="595">
        <v>2021</v>
      </c>
      <c r="N1342" s="596">
        <v>34</v>
      </c>
      <c r="O1342" s="603">
        <v>0.55882352941176472</v>
      </c>
      <c r="P1342" s="598">
        <f t="shared" si="80"/>
        <v>19</v>
      </c>
      <c r="Q1342" s="596">
        <v>14</v>
      </c>
      <c r="R1342" s="599">
        <f t="shared" si="81"/>
        <v>0.73684210526315785</v>
      </c>
      <c r="S1342" s="599">
        <f t="shared" si="82"/>
        <v>0.41176470588235292</v>
      </c>
      <c r="T1342" s="600">
        <f t="shared" si="83"/>
        <v>0.78235294117647058</v>
      </c>
      <c r="U1342" s="601" t="s">
        <v>3030</v>
      </c>
    </row>
    <row r="1343" spans="1:21" ht="12.75" x14ac:dyDescent="0.2">
      <c r="A1343" s="591" t="s">
        <v>72</v>
      </c>
      <c r="B1343" s="591" t="s">
        <v>754</v>
      </c>
      <c r="C1343" s="592" t="s">
        <v>583</v>
      </c>
      <c r="D1343" s="592" t="s">
        <v>297</v>
      </c>
      <c r="E1343" s="592" t="s">
        <v>148</v>
      </c>
      <c r="F1343" s="592" t="s">
        <v>476</v>
      </c>
      <c r="G1343" s="591" t="s">
        <v>2013</v>
      </c>
      <c r="H1343" s="591" t="s">
        <v>499</v>
      </c>
      <c r="I1343" s="592" t="s">
        <v>332</v>
      </c>
      <c r="J1343" s="593" t="s">
        <v>381</v>
      </c>
      <c r="K1343" s="594">
        <v>0.70967741935483875</v>
      </c>
      <c r="L1343" s="592" t="s">
        <v>2051</v>
      </c>
      <c r="M1343" s="595">
        <v>2021</v>
      </c>
      <c r="N1343" s="596">
        <v>31</v>
      </c>
      <c r="O1343" s="603">
        <v>0.5161290322580645</v>
      </c>
      <c r="P1343" s="598">
        <f t="shared" si="80"/>
        <v>16</v>
      </c>
      <c r="Q1343" s="596">
        <v>12</v>
      </c>
      <c r="R1343" s="599">
        <f t="shared" si="81"/>
        <v>0.75</v>
      </c>
      <c r="S1343" s="599">
        <f t="shared" si="82"/>
        <v>0.38709677419354838</v>
      </c>
      <c r="T1343" s="600">
        <f t="shared" si="83"/>
        <v>0.72727272727272718</v>
      </c>
      <c r="U1343" s="601" t="s">
        <v>3030</v>
      </c>
    </row>
    <row r="1344" spans="1:21" ht="12.75" x14ac:dyDescent="0.2">
      <c r="A1344" s="591" t="s">
        <v>72</v>
      </c>
      <c r="B1344" s="591" t="s">
        <v>754</v>
      </c>
      <c r="C1344" s="592" t="s">
        <v>583</v>
      </c>
      <c r="D1344" s="592" t="s">
        <v>297</v>
      </c>
      <c r="E1344" s="592" t="s">
        <v>148</v>
      </c>
      <c r="F1344" s="592" t="s">
        <v>476</v>
      </c>
      <c r="G1344" s="591" t="s">
        <v>2049</v>
      </c>
      <c r="H1344" s="591" t="s">
        <v>499</v>
      </c>
      <c r="I1344" s="592" t="s">
        <v>332</v>
      </c>
      <c r="J1344" s="593" t="s">
        <v>381</v>
      </c>
      <c r="K1344" s="594">
        <v>0.70370370370370372</v>
      </c>
      <c r="L1344" s="592" t="s">
        <v>2051</v>
      </c>
      <c r="M1344" s="595">
        <v>2021</v>
      </c>
      <c r="N1344" s="596">
        <v>28</v>
      </c>
      <c r="O1344" s="603">
        <v>0.5357142857142857</v>
      </c>
      <c r="P1344" s="598">
        <f t="shared" si="80"/>
        <v>15</v>
      </c>
      <c r="Q1344" s="596">
        <v>10</v>
      </c>
      <c r="R1344" s="599">
        <f t="shared" si="81"/>
        <v>0.66666666666666663</v>
      </c>
      <c r="S1344" s="599">
        <f t="shared" si="82"/>
        <v>0.35714285714285715</v>
      </c>
      <c r="T1344" s="600">
        <f t="shared" si="83"/>
        <v>0.76127819548872178</v>
      </c>
      <c r="U1344" s="601" t="s">
        <v>3030</v>
      </c>
    </row>
    <row r="1345" spans="1:21" ht="12.75" x14ac:dyDescent="0.2">
      <c r="A1345" s="591" t="s">
        <v>72</v>
      </c>
      <c r="B1345" s="591" t="s">
        <v>754</v>
      </c>
      <c r="C1345" s="592" t="s">
        <v>583</v>
      </c>
      <c r="D1345" s="592" t="s">
        <v>297</v>
      </c>
      <c r="E1345" s="592" t="s">
        <v>148</v>
      </c>
      <c r="F1345" s="592" t="s">
        <v>476</v>
      </c>
      <c r="G1345" s="591" t="s">
        <v>2007</v>
      </c>
      <c r="H1345" s="591" t="s">
        <v>499</v>
      </c>
      <c r="I1345" s="592" t="s">
        <v>332</v>
      </c>
      <c r="J1345" s="593" t="s">
        <v>381</v>
      </c>
      <c r="K1345" s="594">
        <v>0.75</v>
      </c>
      <c r="L1345" s="592" t="s">
        <v>2051</v>
      </c>
      <c r="M1345" s="595">
        <v>2021</v>
      </c>
      <c r="N1345" s="596">
        <v>64</v>
      </c>
      <c r="O1345" s="603">
        <v>0.609375</v>
      </c>
      <c r="P1345" s="598">
        <f t="shared" si="80"/>
        <v>39</v>
      </c>
      <c r="Q1345" s="596">
        <v>35</v>
      </c>
      <c r="R1345" s="599">
        <f t="shared" si="81"/>
        <v>0.89743589743589747</v>
      </c>
      <c r="S1345" s="599">
        <f t="shared" si="82"/>
        <v>0.546875</v>
      </c>
      <c r="T1345" s="600">
        <f t="shared" si="83"/>
        <v>0.8125</v>
      </c>
      <c r="U1345" s="601" t="s">
        <v>3031</v>
      </c>
    </row>
    <row r="1346" spans="1:21" ht="12.75" x14ac:dyDescent="0.2">
      <c r="A1346" s="591" t="s">
        <v>72</v>
      </c>
      <c r="B1346" s="591" t="s">
        <v>754</v>
      </c>
      <c r="C1346" s="592" t="s">
        <v>583</v>
      </c>
      <c r="D1346" s="592" t="s">
        <v>297</v>
      </c>
      <c r="E1346" s="592" t="s">
        <v>148</v>
      </c>
      <c r="F1346" s="592" t="s">
        <v>476</v>
      </c>
      <c r="G1346" s="591" t="s">
        <v>2028</v>
      </c>
      <c r="H1346" s="591" t="s">
        <v>499</v>
      </c>
      <c r="I1346" s="592" t="s">
        <v>332</v>
      </c>
      <c r="J1346" s="593" t="s">
        <v>381</v>
      </c>
      <c r="K1346" s="594">
        <v>0.703125</v>
      </c>
      <c r="L1346" s="592" t="s">
        <v>2266</v>
      </c>
      <c r="M1346" s="595">
        <v>2021</v>
      </c>
      <c r="N1346" s="596">
        <v>11</v>
      </c>
      <c r="O1346" s="603">
        <v>0.54545454545454541</v>
      </c>
      <c r="P1346" s="598">
        <f t="shared" si="80"/>
        <v>6</v>
      </c>
      <c r="Q1346" s="596">
        <v>6</v>
      </c>
      <c r="R1346" s="599">
        <f t="shared" si="81"/>
        <v>1</v>
      </c>
      <c r="S1346" s="599">
        <f t="shared" si="82"/>
        <v>0.54545454545454541</v>
      </c>
      <c r="T1346" s="600">
        <f t="shared" si="83"/>
        <v>0.77575757575757565</v>
      </c>
      <c r="U1346" s="601" t="s">
        <v>3030</v>
      </c>
    </row>
    <row r="1347" spans="1:21" ht="12.75" x14ac:dyDescent="0.2">
      <c r="A1347" s="591" t="s">
        <v>72</v>
      </c>
      <c r="B1347" s="591" t="s">
        <v>754</v>
      </c>
      <c r="C1347" s="592" t="s">
        <v>583</v>
      </c>
      <c r="D1347" s="592" t="s">
        <v>297</v>
      </c>
      <c r="E1347" s="592" t="s">
        <v>148</v>
      </c>
      <c r="F1347" s="592" t="s">
        <v>476</v>
      </c>
      <c r="G1347" s="591" t="s">
        <v>2058</v>
      </c>
      <c r="H1347" s="591" t="s">
        <v>499</v>
      </c>
      <c r="I1347" s="592" t="s">
        <v>332</v>
      </c>
      <c r="J1347" s="593" t="s">
        <v>381</v>
      </c>
      <c r="K1347" s="594">
        <v>0.70370370370370372</v>
      </c>
      <c r="L1347" s="592" t="s">
        <v>2266</v>
      </c>
      <c r="M1347" s="595">
        <v>2021</v>
      </c>
      <c r="N1347" s="596">
        <v>27</v>
      </c>
      <c r="O1347" s="603">
        <v>0.51851851851851849</v>
      </c>
      <c r="P1347" s="598">
        <f t="shared" ref="P1347:P1410" si="84">ROUNDUP(N1347*O1347,0)</f>
        <v>14</v>
      </c>
      <c r="Q1347" s="596">
        <v>13</v>
      </c>
      <c r="R1347" s="599">
        <f t="shared" ref="R1347:R1410" si="85">Q1347/P1347</f>
        <v>0.9285714285714286</v>
      </c>
      <c r="S1347" s="599">
        <f t="shared" ref="S1347:S1410" si="86">Q1347/N1347</f>
        <v>0.48148148148148145</v>
      </c>
      <c r="T1347" s="600">
        <f t="shared" ref="T1347:T1410" si="87">O1347/K1347</f>
        <v>0.73684210526315785</v>
      </c>
      <c r="U1347" s="601" t="s">
        <v>3031</v>
      </c>
    </row>
    <row r="1348" spans="1:21" ht="12.75" x14ac:dyDescent="0.2">
      <c r="A1348" s="591" t="s">
        <v>72</v>
      </c>
      <c r="B1348" s="591" t="s">
        <v>754</v>
      </c>
      <c r="C1348" s="592" t="s">
        <v>587</v>
      </c>
      <c r="D1348" s="592" t="s">
        <v>297</v>
      </c>
      <c r="E1348" s="592" t="s">
        <v>148</v>
      </c>
      <c r="F1348" s="592" t="s">
        <v>476</v>
      </c>
      <c r="G1348" s="591" t="s">
        <v>2010</v>
      </c>
      <c r="H1348" s="591" t="s">
        <v>501</v>
      </c>
      <c r="I1348" s="592" t="s">
        <v>332</v>
      </c>
      <c r="J1348" s="593" t="s">
        <v>381</v>
      </c>
      <c r="K1348" s="594">
        <v>0.17647058823529413</v>
      </c>
      <c r="L1348" s="592" t="s">
        <v>2051</v>
      </c>
      <c r="M1348" s="595">
        <v>2021</v>
      </c>
      <c r="N1348" s="596">
        <v>63</v>
      </c>
      <c r="O1348" s="603">
        <v>0.17460317460317459</v>
      </c>
      <c r="P1348" s="598">
        <f t="shared" si="84"/>
        <v>11</v>
      </c>
      <c r="Q1348" s="596">
        <v>7</v>
      </c>
      <c r="R1348" s="599">
        <f t="shared" si="85"/>
        <v>0.63636363636363635</v>
      </c>
      <c r="S1348" s="599">
        <f t="shared" si="86"/>
        <v>0.1111111111111111</v>
      </c>
      <c r="T1348" s="600">
        <f t="shared" si="87"/>
        <v>0.98941798941798931</v>
      </c>
      <c r="U1348" s="601" t="s">
        <v>3030</v>
      </c>
    </row>
    <row r="1349" spans="1:21" ht="12.75" x14ac:dyDescent="0.2">
      <c r="A1349" s="591" t="s">
        <v>72</v>
      </c>
      <c r="B1349" s="591" t="s">
        <v>754</v>
      </c>
      <c r="C1349" s="592" t="s">
        <v>587</v>
      </c>
      <c r="D1349" s="592" t="s">
        <v>297</v>
      </c>
      <c r="E1349" s="592" t="s">
        <v>148</v>
      </c>
      <c r="F1349" s="592" t="s">
        <v>476</v>
      </c>
      <c r="G1349" s="591" t="s">
        <v>2011</v>
      </c>
      <c r="H1349" s="591" t="s">
        <v>501</v>
      </c>
      <c r="I1349" s="592" t="s">
        <v>332</v>
      </c>
      <c r="J1349" s="593" t="s">
        <v>381</v>
      </c>
      <c r="K1349" s="594">
        <v>0.2638888888888889</v>
      </c>
      <c r="L1349" s="592" t="s">
        <v>2051</v>
      </c>
      <c r="M1349" s="595">
        <v>2021</v>
      </c>
      <c r="N1349" s="596">
        <v>72</v>
      </c>
      <c r="O1349" s="603">
        <v>0.2638888888888889</v>
      </c>
      <c r="P1349" s="598">
        <f t="shared" si="84"/>
        <v>19</v>
      </c>
      <c r="Q1349" s="596">
        <v>19</v>
      </c>
      <c r="R1349" s="599">
        <f t="shared" si="85"/>
        <v>1</v>
      </c>
      <c r="S1349" s="599">
        <f t="shared" si="86"/>
        <v>0.2638888888888889</v>
      </c>
      <c r="T1349" s="600">
        <f t="shared" si="87"/>
        <v>1</v>
      </c>
      <c r="U1349" s="606" t="s">
        <v>2051</v>
      </c>
    </row>
    <row r="1350" spans="1:21" ht="12.75" x14ac:dyDescent="0.2">
      <c r="A1350" s="591" t="s">
        <v>72</v>
      </c>
      <c r="B1350" s="591" t="s">
        <v>754</v>
      </c>
      <c r="C1350" s="592" t="s">
        <v>587</v>
      </c>
      <c r="D1350" s="592" t="s">
        <v>297</v>
      </c>
      <c r="E1350" s="592" t="s">
        <v>148</v>
      </c>
      <c r="F1350" s="592" t="s">
        <v>476</v>
      </c>
      <c r="G1350" s="591" t="s">
        <v>2012</v>
      </c>
      <c r="H1350" s="591" t="s">
        <v>501</v>
      </c>
      <c r="I1350" s="592" t="s">
        <v>332</v>
      </c>
      <c r="J1350" s="593" t="s">
        <v>381</v>
      </c>
      <c r="K1350" s="594">
        <v>0.47872340425531917</v>
      </c>
      <c r="L1350" s="592" t="s">
        <v>2051</v>
      </c>
      <c r="M1350" s="595">
        <v>2021</v>
      </c>
      <c r="N1350" s="596">
        <v>92</v>
      </c>
      <c r="O1350" s="603">
        <v>0.41304347826086951</v>
      </c>
      <c r="P1350" s="598">
        <f t="shared" si="84"/>
        <v>38</v>
      </c>
      <c r="Q1350" s="596">
        <v>31</v>
      </c>
      <c r="R1350" s="599">
        <f t="shared" si="85"/>
        <v>0.81578947368421051</v>
      </c>
      <c r="S1350" s="599">
        <f t="shared" si="86"/>
        <v>0.33695652173913043</v>
      </c>
      <c r="T1350" s="600">
        <f t="shared" si="87"/>
        <v>0.86280193236714964</v>
      </c>
      <c r="U1350" s="601" t="s">
        <v>3030</v>
      </c>
    </row>
    <row r="1351" spans="1:21" ht="12.75" x14ac:dyDescent="0.2">
      <c r="A1351" s="591" t="s">
        <v>72</v>
      </c>
      <c r="B1351" s="591" t="s">
        <v>754</v>
      </c>
      <c r="C1351" s="592" t="s">
        <v>587</v>
      </c>
      <c r="D1351" s="592" t="s">
        <v>297</v>
      </c>
      <c r="E1351" s="592" t="s">
        <v>148</v>
      </c>
      <c r="F1351" s="592" t="s">
        <v>476</v>
      </c>
      <c r="G1351" s="591" t="s">
        <v>2013</v>
      </c>
      <c r="H1351" s="591" t="s">
        <v>501</v>
      </c>
      <c r="I1351" s="592" t="s">
        <v>332</v>
      </c>
      <c r="J1351" s="593" t="s">
        <v>381</v>
      </c>
      <c r="K1351" s="594">
        <v>0.7142857142857143</v>
      </c>
      <c r="L1351" s="592" t="s">
        <v>2051</v>
      </c>
      <c r="M1351" s="595">
        <v>2021</v>
      </c>
      <c r="N1351" s="596">
        <v>12</v>
      </c>
      <c r="O1351" s="603">
        <v>0.5</v>
      </c>
      <c r="P1351" s="598">
        <f t="shared" si="84"/>
        <v>6</v>
      </c>
      <c r="Q1351" s="596">
        <v>4</v>
      </c>
      <c r="R1351" s="599">
        <f t="shared" si="85"/>
        <v>0.66666666666666663</v>
      </c>
      <c r="S1351" s="599">
        <f t="shared" si="86"/>
        <v>0.33333333333333331</v>
      </c>
      <c r="T1351" s="600">
        <f t="shared" si="87"/>
        <v>0.7</v>
      </c>
      <c r="U1351" s="601" t="s">
        <v>3030</v>
      </c>
    </row>
    <row r="1352" spans="1:21" ht="12.75" x14ac:dyDescent="0.2">
      <c r="A1352" s="591" t="s">
        <v>72</v>
      </c>
      <c r="B1352" s="591" t="s">
        <v>754</v>
      </c>
      <c r="C1352" s="592" t="s">
        <v>587</v>
      </c>
      <c r="D1352" s="592" t="s">
        <v>297</v>
      </c>
      <c r="E1352" s="592" t="s">
        <v>148</v>
      </c>
      <c r="F1352" s="592" t="s">
        <v>476</v>
      </c>
      <c r="G1352" s="591" t="s">
        <v>2014</v>
      </c>
      <c r="H1352" s="591" t="s">
        <v>501</v>
      </c>
      <c r="I1352" s="592" t="s">
        <v>332</v>
      </c>
      <c r="J1352" s="593" t="s">
        <v>381</v>
      </c>
      <c r="K1352" s="594">
        <v>4.926423544465771E-2</v>
      </c>
      <c r="L1352" s="592" t="s">
        <v>2051</v>
      </c>
      <c r="M1352" s="595">
        <v>2021</v>
      </c>
      <c r="N1352" s="596">
        <v>1340</v>
      </c>
      <c r="O1352" s="603">
        <v>7.6119402985074622E-2</v>
      </c>
      <c r="P1352" s="598">
        <f t="shared" si="84"/>
        <v>102</v>
      </c>
      <c r="Q1352" s="596">
        <v>88</v>
      </c>
      <c r="R1352" s="599">
        <f t="shared" si="85"/>
        <v>0.86274509803921573</v>
      </c>
      <c r="S1352" s="599">
        <f t="shared" si="86"/>
        <v>6.5671641791044774E-2</v>
      </c>
      <c r="T1352" s="600">
        <f t="shared" si="87"/>
        <v>1.5451250242295018</v>
      </c>
      <c r="U1352" s="601" t="s">
        <v>3030</v>
      </c>
    </row>
    <row r="1353" spans="1:21" ht="12.75" x14ac:dyDescent="0.2">
      <c r="A1353" s="591" t="s">
        <v>72</v>
      </c>
      <c r="B1353" s="591" t="s">
        <v>754</v>
      </c>
      <c r="C1353" s="592" t="s">
        <v>587</v>
      </c>
      <c r="D1353" s="592" t="s">
        <v>297</v>
      </c>
      <c r="E1353" s="592" t="s">
        <v>148</v>
      </c>
      <c r="F1353" s="592" t="s">
        <v>476</v>
      </c>
      <c r="G1353" s="591" t="s">
        <v>2015</v>
      </c>
      <c r="H1353" s="591" t="s">
        <v>501</v>
      </c>
      <c r="I1353" s="592" t="s">
        <v>332</v>
      </c>
      <c r="J1353" s="593" t="s">
        <v>381</v>
      </c>
      <c r="K1353" s="594">
        <v>0.35714285714285715</v>
      </c>
      <c r="L1353" s="592" t="s">
        <v>2051</v>
      </c>
      <c r="M1353" s="595">
        <v>2021</v>
      </c>
      <c r="N1353" s="596">
        <v>17</v>
      </c>
      <c r="O1353" s="603">
        <v>0.35294117647058826</v>
      </c>
      <c r="P1353" s="598">
        <f t="shared" si="84"/>
        <v>6</v>
      </c>
      <c r="Q1353" s="596">
        <v>6</v>
      </c>
      <c r="R1353" s="599">
        <f t="shared" si="85"/>
        <v>1</v>
      </c>
      <c r="S1353" s="599">
        <f t="shared" si="86"/>
        <v>0.35294117647058826</v>
      </c>
      <c r="T1353" s="600">
        <f t="shared" si="87"/>
        <v>0.9882352941176471</v>
      </c>
      <c r="U1353" s="601" t="s">
        <v>3030</v>
      </c>
    </row>
    <row r="1354" spans="1:21" ht="12.75" x14ac:dyDescent="0.2">
      <c r="A1354" s="591" t="s">
        <v>72</v>
      </c>
      <c r="B1354" s="591" t="s">
        <v>754</v>
      </c>
      <c r="C1354" s="592" t="s">
        <v>587</v>
      </c>
      <c r="D1354" s="592" t="s">
        <v>297</v>
      </c>
      <c r="E1354" s="592" t="s">
        <v>148</v>
      </c>
      <c r="F1354" s="592" t="s">
        <v>476</v>
      </c>
      <c r="G1354" s="591" t="s">
        <v>2016</v>
      </c>
      <c r="H1354" s="591" t="s">
        <v>501</v>
      </c>
      <c r="I1354" s="592" t="s">
        <v>332</v>
      </c>
      <c r="J1354" s="593" t="s">
        <v>381</v>
      </c>
      <c r="K1354" s="594">
        <v>0.11494252873563218</v>
      </c>
      <c r="L1354" s="592" t="s">
        <v>2051</v>
      </c>
      <c r="M1354" s="595">
        <v>2021</v>
      </c>
      <c r="N1354" s="596">
        <v>87</v>
      </c>
      <c r="O1354" s="603">
        <v>0.11494252873563218</v>
      </c>
      <c r="P1354" s="598">
        <f t="shared" si="84"/>
        <v>10</v>
      </c>
      <c r="Q1354" s="596">
        <v>10</v>
      </c>
      <c r="R1354" s="599">
        <f t="shared" si="85"/>
        <v>1</v>
      </c>
      <c r="S1354" s="599">
        <f t="shared" si="86"/>
        <v>0.11494252873563218</v>
      </c>
      <c r="T1354" s="600">
        <f t="shared" si="87"/>
        <v>1</v>
      </c>
      <c r="U1354" s="606" t="s">
        <v>2051</v>
      </c>
    </row>
    <row r="1355" spans="1:21" ht="12.75" x14ac:dyDescent="0.2">
      <c r="A1355" s="591" t="s">
        <v>72</v>
      </c>
      <c r="B1355" s="591" t="s">
        <v>754</v>
      </c>
      <c r="C1355" s="592" t="s">
        <v>587</v>
      </c>
      <c r="D1355" s="592" t="s">
        <v>297</v>
      </c>
      <c r="E1355" s="592" t="s">
        <v>148</v>
      </c>
      <c r="F1355" s="592" t="s">
        <v>476</v>
      </c>
      <c r="G1355" s="591" t="s">
        <v>2017</v>
      </c>
      <c r="H1355" s="591" t="s">
        <v>501</v>
      </c>
      <c r="I1355" s="592" t="s">
        <v>332</v>
      </c>
      <c r="J1355" s="593" t="s">
        <v>381</v>
      </c>
      <c r="K1355" s="594">
        <v>7.9646017699115043E-2</v>
      </c>
      <c r="L1355" s="592" t="s">
        <v>2051</v>
      </c>
      <c r="M1355" s="595">
        <v>2021</v>
      </c>
      <c r="N1355" s="596">
        <v>112</v>
      </c>
      <c r="O1355" s="603">
        <v>0.11607142857142858</v>
      </c>
      <c r="P1355" s="598">
        <f t="shared" si="84"/>
        <v>13</v>
      </c>
      <c r="Q1355" s="596">
        <v>12</v>
      </c>
      <c r="R1355" s="599">
        <f t="shared" si="85"/>
        <v>0.92307692307692313</v>
      </c>
      <c r="S1355" s="599">
        <f t="shared" si="86"/>
        <v>0.10714285714285714</v>
      </c>
      <c r="T1355" s="600">
        <f t="shared" si="87"/>
        <v>1.45734126984127</v>
      </c>
      <c r="U1355" s="601" t="s">
        <v>3030</v>
      </c>
    </row>
    <row r="1356" spans="1:21" ht="12.75" x14ac:dyDescent="0.2">
      <c r="A1356" s="591" t="s">
        <v>72</v>
      </c>
      <c r="B1356" s="591" t="s">
        <v>754</v>
      </c>
      <c r="C1356" s="592" t="s">
        <v>587</v>
      </c>
      <c r="D1356" s="592" t="s">
        <v>297</v>
      </c>
      <c r="E1356" s="592" t="s">
        <v>148</v>
      </c>
      <c r="F1356" s="592" t="s">
        <v>476</v>
      </c>
      <c r="G1356" s="591" t="s">
        <v>2018</v>
      </c>
      <c r="H1356" s="591" t="s">
        <v>501</v>
      </c>
      <c r="I1356" s="592" t="s">
        <v>332</v>
      </c>
      <c r="J1356" s="593" t="s">
        <v>381</v>
      </c>
      <c r="K1356" s="594">
        <v>0.14569536423841059</v>
      </c>
      <c r="L1356" s="592" t="s">
        <v>2051</v>
      </c>
      <c r="M1356" s="595">
        <v>2021</v>
      </c>
      <c r="N1356" s="596">
        <v>146</v>
      </c>
      <c r="O1356" s="603">
        <v>0.15068493150684931</v>
      </c>
      <c r="P1356" s="598">
        <f t="shared" si="84"/>
        <v>22</v>
      </c>
      <c r="Q1356" s="596">
        <v>17</v>
      </c>
      <c r="R1356" s="599">
        <f t="shared" si="85"/>
        <v>0.77272727272727271</v>
      </c>
      <c r="S1356" s="599">
        <f t="shared" si="86"/>
        <v>0.11643835616438356</v>
      </c>
      <c r="T1356" s="600">
        <f t="shared" si="87"/>
        <v>1.0342465753424657</v>
      </c>
      <c r="U1356" s="601" t="s">
        <v>3030</v>
      </c>
    </row>
    <row r="1357" spans="1:21" ht="12.75" x14ac:dyDescent="0.2">
      <c r="A1357" s="591" t="s">
        <v>72</v>
      </c>
      <c r="B1357" s="591" t="s">
        <v>754</v>
      </c>
      <c r="C1357" s="592" t="s">
        <v>587</v>
      </c>
      <c r="D1357" s="592" t="s">
        <v>297</v>
      </c>
      <c r="E1357" s="592" t="s">
        <v>148</v>
      </c>
      <c r="F1357" s="592" t="s">
        <v>476</v>
      </c>
      <c r="G1357" s="591" t="s">
        <v>2019</v>
      </c>
      <c r="H1357" s="591" t="s">
        <v>501</v>
      </c>
      <c r="I1357" s="592" t="s">
        <v>332</v>
      </c>
      <c r="J1357" s="593" t="s">
        <v>381</v>
      </c>
      <c r="K1357" s="594">
        <v>0.33333333333333331</v>
      </c>
      <c r="L1357" s="592" t="s">
        <v>2051</v>
      </c>
      <c r="M1357" s="595">
        <v>2021</v>
      </c>
      <c r="N1357" s="596">
        <v>21</v>
      </c>
      <c r="O1357" s="603">
        <v>0.2857142857142857</v>
      </c>
      <c r="P1357" s="598">
        <f t="shared" si="84"/>
        <v>6</v>
      </c>
      <c r="Q1357" s="596">
        <v>4</v>
      </c>
      <c r="R1357" s="599">
        <f t="shared" si="85"/>
        <v>0.66666666666666663</v>
      </c>
      <c r="S1357" s="599">
        <f t="shared" si="86"/>
        <v>0.19047619047619047</v>
      </c>
      <c r="T1357" s="600">
        <f t="shared" si="87"/>
        <v>0.8571428571428571</v>
      </c>
      <c r="U1357" s="601" t="s">
        <v>3030</v>
      </c>
    </row>
    <row r="1358" spans="1:21" ht="12.75" x14ac:dyDescent="0.2">
      <c r="A1358" s="591" t="s">
        <v>72</v>
      </c>
      <c r="B1358" s="591" t="s">
        <v>754</v>
      </c>
      <c r="C1358" s="592" t="s">
        <v>587</v>
      </c>
      <c r="D1358" s="592" t="s">
        <v>297</v>
      </c>
      <c r="E1358" s="592" t="s">
        <v>148</v>
      </c>
      <c r="F1358" s="592" t="s">
        <v>476</v>
      </c>
      <c r="G1358" s="591" t="s">
        <v>2020</v>
      </c>
      <c r="H1358" s="591" t="s">
        <v>501</v>
      </c>
      <c r="I1358" s="592" t="s">
        <v>332</v>
      </c>
      <c r="J1358" s="593" t="s">
        <v>381</v>
      </c>
      <c r="K1358" s="594">
        <v>0.23809523809523808</v>
      </c>
      <c r="L1358" s="592" t="s">
        <v>2051</v>
      </c>
      <c r="M1358" s="595">
        <v>2021</v>
      </c>
      <c r="N1358" s="596">
        <v>18</v>
      </c>
      <c r="O1358" s="603">
        <v>0.22222222222222221</v>
      </c>
      <c r="P1358" s="598">
        <f t="shared" si="84"/>
        <v>4</v>
      </c>
      <c r="Q1358" s="596">
        <v>3</v>
      </c>
      <c r="R1358" s="599">
        <f t="shared" si="85"/>
        <v>0.75</v>
      </c>
      <c r="S1358" s="599">
        <f t="shared" si="86"/>
        <v>0.16666666666666666</v>
      </c>
      <c r="T1358" s="600">
        <f t="shared" si="87"/>
        <v>0.93333333333333335</v>
      </c>
      <c r="U1358" s="601" t="s">
        <v>3030</v>
      </c>
    </row>
    <row r="1359" spans="1:21" ht="12.75" x14ac:dyDescent="0.2">
      <c r="A1359" s="591" t="s">
        <v>72</v>
      </c>
      <c r="B1359" s="591" t="s">
        <v>754</v>
      </c>
      <c r="C1359" s="592" t="s">
        <v>587</v>
      </c>
      <c r="D1359" s="592" t="s">
        <v>297</v>
      </c>
      <c r="E1359" s="592" t="s">
        <v>148</v>
      </c>
      <c r="F1359" s="592" t="s">
        <v>476</v>
      </c>
      <c r="G1359" s="591" t="s">
        <v>2021</v>
      </c>
      <c r="H1359" s="591" t="s">
        <v>501</v>
      </c>
      <c r="I1359" s="592" t="s">
        <v>332</v>
      </c>
      <c r="J1359" s="593" t="s">
        <v>381</v>
      </c>
      <c r="K1359" s="594">
        <v>0.11702127659574468</v>
      </c>
      <c r="L1359" s="592" t="s">
        <v>2051</v>
      </c>
      <c r="M1359" s="595">
        <v>2021</v>
      </c>
      <c r="N1359" s="596">
        <v>94</v>
      </c>
      <c r="O1359" s="603">
        <v>0.11702127659574468</v>
      </c>
      <c r="P1359" s="598">
        <f t="shared" si="84"/>
        <v>11</v>
      </c>
      <c r="Q1359" s="596">
        <v>10</v>
      </c>
      <c r="R1359" s="599">
        <f t="shared" si="85"/>
        <v>0.90909090909090906</v>
      </c>
      <c r="S1359" s="599">
        <f t="shared" si="86"/>
        <v>0.10638297872340426</v>
      </c>
      <c r="T1359" s="600">
        <f t="shared" si="87"/>
        <v>1</v>
      </c>
      <c r="U1359" s="606" t="s">
        <v>2051</v>
      </c>
    </row>
    <row r="1360" spans="1:21" ht="12.75" x14ac:dyDescent="0.2">
      <c r="A1360" s="591" t="s">
        <v>72</v>
      </c>
      <c r="B1360" s="591" t="s">
        <v>754</v>
      </c>
      <c r="C1360" s="591" t="s">
        <v>587</v>
      </c>
      <c r="D1360" s="591" t="s">
        <v>303</v>
      </c>
      <c r="E1360" s="591" t="s">
        <v>148</v>
      </c>
      <c r="F1360" s="592" t="s">
        <v>476</v>
      </c>
      <c r="G1360" s="591" t="s">
        <v>2002</v>
      </c>
      <c r="H1360" s="591" t="s">
        <v>501</v>
      </c>
      <c r="I1360" s="592" t="s">
        <v>332</v>
      </c>
      <c r="J1360" s="593" t="s">
        <v>381</v>
      </c>
      <c r="K1360" s="594">
        <v>0.375</v>
      </c>
      <c r="L1360" s="591" t="s">
        <v>2051</v>
      </c>
      <c r="M1360" s="595">
        <v>2021</v>
      </c>
      <c r="N1360" s="596">
        <v>11</v>
      </c>
      <c r="O1360" s="603">
        <v>0.27272727272727271</v>
      </c>
      <c r="P1360" s="598">
        <f t="shared" si="84"/>
        <v>3</v>
      </c>
      <c r="Q1360" s="596">
        <v>2</v>
      </c>
      <c r="R1360" s="599">
        <f t="shared" si="85"/>
        <v>0.66666666666666663</v>
      </c>
      <c r="S1360" s="599">
        <f t="shared" si="86"/>
        <v>0.18181818181818182</v>
      </c>
      <c r="T1360" s="600">
        <f t="shared" si="87"/>
        <v>0.72727272727272718</v>
      </c>
      <c r="U1360" s="601" t="s">
        <v>3030</v>
      </c>
    </row>
    <row r="1361" spans="1:21" ht="12.75" x14ac:dyDescent="0.2">
      <c r="A1361" s="591" t="s">
        <v>72</v>
      </c>
      <c r="B1361" s="591" t="s">
        <v>754</v>
      </c>
      <c r="C1361" s="592" t="s">
        <v>587</v>
      </c>
      <c r="D1361" s="592" t="s">
        <v>297</v>
      </c>
      <c r="E1361" s="592" t="s">
        <v>148</v>
      </c>
      <c r="F1361" s="592" t="s">
        <v>476</v>
      </c>
      <c r="G1361" s="591" t="s">
        <v>2022</v>
      </c>
      <c r="H1361" s="591" t="s">
        <v>501</v>
      </c>
      <c r="I1361" s="592" t="s">
        <v>332</v>
      </c>
      <c r="J1361" s="593" t="s">
        <v>381</v>
      </c>
      <c r="K1361" s="594">
        <v>0.23232323232323232</v>
      </c>
      <c r="L1361" s="592" t="s">
        <v>2051</v>
      </c>
      <c r="M1361" s="595">
        <v>2021</v>
      </c>
      <c r="N1361" s="596">
        <v>99</v>
      </c>
      <c r="O1361" s="603">
        <v>0.20202020202020202</v>
      </c>
      <c r="P1361" s="598">
        <f t="shared" si="84"/>
        <v>20</v>
      </c>
      <c r="Q1361" s="596">
        <v>14</v>
      </c>
      <c r="R1361" s="599">
        <f t="shared" si="85"/>
        <v>0.7</v>
      </c>
      <c r="S1361" s="599">
        <f t="shared" si="86"/>
        <v>0.14141414141414141</v>
      </c>
      <c r="T1361" s="600">
        <f t="shared" si="87"/>
        <v>0.86956521739130432</v>
      </c>
      <c r="U1361" s="601" t="s">
        <v>3030</v>
      </c>
    </row>
    <row r="1362" spans="1:21" ht="12.75" x14ac:dyDescent="0.2">
      <c r="A1362" s="591" t="s">
        <v>72</v>
      </c>
      <c r="B1362" s="591" t="s">
        <v>754</v>
      </c>
      <c r="C1362" s="592" t="s">
        <v>587</v>
      </c>
      <c r="D1362" s="592" t="s">
        <v>297</v>
      </c>
      <c r="E1362" s="592" t="s">
        <v>148</v>
      </c>
      <c r="F1362" s="592" t="s">
        <v>476</v>
      </c>
      <c r="G1362" s="591" t="s">
        <v>2023</v>
      </c>
      <c r="H1362" s="591" t="s">
        <v>501</v>
      </c>
      <c r="I1362" s="592" t="s">
        <v>332</v>
      </c>
      <c r="J1362" s="593" t="s">
        <v>381</v>
      </c>
      <c r="K1362" s="594">
        <v>0.51315789473684215</v>
      </c>
      <c r="L1362" s="592" t="s">
        <v>2051</v>
      </c>
      <c r="M1362" s="595">
        <v>2021</v>
      </c>
      <c r="N1362" s="596">
        <v>79</v>
      </c>
      <c r="O1362" s="603">
        <v>0.46835443037974683</v>
      </c>
      <c r="P1362" s="598">
        <f t="shared" si="84"/>
        <v>37</v>
      </c>
      <c r="Q1362" s="596">
        <v>34</v>
      </c>
      <c r="R1362" s="599">
        <f t="shared" si="85"/>
        <v>0.91891891891891897</v>
      </c>
      <c r="S1362" s="599">
        <f t="shared" si="86"/>
        <v>0.43037974683544306</v>
      </c>
      <c r="T1362" s="600">
        <f t="shared" si="87"/>
        <v>0.91269068484258353</v>
      </c>
      <c r="U1362" s="601" t="s">
        <v>3030</v>
      </c>
    </row>
    <row r="1363" spans="1:21" ht="12.75" x14ac:dyDescent="0.2">
      <c r="A1363" s="591" t="s">
        <v>72</v>
      </c>
      <c r="B1363" s="591" t="s">
        <v>754</v>
      </c>
      <c r="C1363" s="592" t="s">
        <v>587</v>
      </c>
      <c r="D1363" s="592" t="s">
        <v>297</v>
      </c>
      <c r="E1363" s="592" t="s">
        <v>148</v>
      </c>
      <c r="F1363" s="592" t="s">
        <v>476</v>
      </c>
      <c r="G1363" s="591" t="s">
        <v>2024</v>
      </c>
      <c r="H1363" s="591" t="s">
        <v>501</v>
      </c>
      <c r="I1363" s="592" t="s">
        <v>332</v>
      </c>
      <c r="J1363" s="593" t="s">
        <v>381</v>
      </c>
      <c r="K1363" s="594">
        <v>4.9323017408123788E-2</v>
      </c>
      <c r="L1363" s="592" t="s">
        <v>2051</v>
      </c>
      <c r="M1363" s="595">
        <v>2021</v>
      </c>
      <c r="N1363" s="596">
        <v>2128</v>
      </c>
      <c r="O1363" s="603">
        <v>7.6597744360902262E-2</v>
      </c>
      <c r="P1363" s="598">
        <f t="shared" si="84"/>
        <v>163</v>
      </c>
      <c r="Q1363" s="596">
        <v>125</v>
      </c>
      <c r="R1363" s="599">
        <f t="shared" si="85"/>
        <v>0.76687116564417179</v>
      </c>
      <c r="S1363" s="599">
        <f t="shared" si="86"/>
        <v>5.8740601503759399E-2</v>
      </c>
      <c r="T1363" s="600">
        <f t="shared" si="87"/>
        <v>1.552981719003391</v>
      </c>
      <c r="U1363" s="601" t="s">
        <v>3030</v>
      </c>
    </row>
    <row r="1364" spans="1:21" ht="12.75" x14ac:dyDescent="0.2">
      <c r="A1364" s="591" t="s">
        <v>72</v>
      </c>
      <c r="B1364" s="591" t="s">
        <v>754</v>
      </c>
      <c r="C1364" s="591" t="s">
        <v>587</v>
      </c>
      <c r="D1364" s="591" t="s">
        <v>303</v>
      </c>
      <c r="E1364" s="591" t="s">
        <v>148</v>
      </c>
      <c r="F1364" s="592" t="s">
        <v>476</v>
      </c>
      <c r="G1364" s="591" t="s">
        <v>2004</v>
      </c>
      <c r="H1364" s="591" t="s">
        <v>501</v>
      </c>
      <c r="I1364" s="592" t="s">
        <v>332</v>
      </c>
      <c r="J1364" s="593" t="s">
        <v>381</v>
      </c>
      <c r="K1364" s="594">
        <v>5.5813953488372092E-2</v>
      </c>
      <c r="L1364" s="591" t="s">
        <v>2051</v>
      </c>
      <c r="M1364" s="595">
        <v>2021</v>
      </c>
      <c r="N1364" s="596">
        <v>446</v>
      </c>
      <c r="O1364" s="603">
        <v>0.10089686098654709</v>
      </c>
      <c r="P1364" s="598">
        <f t="shared" si="84"/>
        <v>45</v>
      </c>
      <c r="Q1364" s="596">
        <v>31</v>
      </c>
      <c r="R1364" s="599">
        <f t="shared" si="85"/>
        <v>0.68888888888888888</v>
      </c>
      <c r="S1364" s="599">
        <f t="shared" si="86"/>
        <v>6.9506726457399109E-2</v>
      </c>
      <c r="T1364" s="600">
        <f t="shared" si="87"/>
        <v>1.8077354260089686</v>
      </c>
      <c r="U1364" s="601" t="s">
        <v>3030</v>
      </c>
    </row>
    <row r="1365" spans="1:21" ht="12.75" x14ac:dyDescent="0.2">
      <c r="A1365" s="591" t="s">
        <v>72</v>
      </c>
      <c r="B1365" s="591" t="s">
        <v>754</v>
      </c>
      <c r="C1365" s="592" t="s">
        <v>587</v>
      </c>
      <c r="D1365" s="592" t="s">
        <v>297</v>
      </c>
      <c r="E1365" s="592" t="s">
        <v>148</v>
      </c>
      <c r="F1365" s="592" t="s">
        <v>476</v>
      </c>
      <c r="G1365" s="591" t="s">
        <v>2025</v>
      </c>
      <c r="H1365" s="591" t="s">
        <v>501</v>
      </c>
      <c r="I1365" s="592" t="s">
        <v>332</v>
      </c>
      <c r="J1365" s="593" t="s">
        <v>381</v>
      </c>
      <c r="K1365" s="594">
        <v>9.2307692307692313E-2</v>
      </c>
      <c r="L1365" s="592" t="s">
        <v>2051</v>
      </c>
      <c r="M1365" s="595">
        <v>2021</v>
      </c>
      <c r="N1365" s="596">
        <v>58</v>
      </c>
      <c r="O1365" s="603">
        <v>0.13793103448275862</v>
      </c>
      <c r="P1365" s="598">
        <f t="shared" si="84"/>
        <v>8</v>
      </c>
      <c r="Q1365" s="596">
        <v>8</v>
      </c>
      <c r="R1365" s="599">
        <f t="shared" si="85"/>
        <v>1</v>
      </c>
      <c r="S1365" s="599">
        <f t="shared" si="86"/>
        <v>0.13793103448275862</v>
      </c>
      <c r="T1365" s="600">
        <f t="shared" si="87"/>
        <v>1.4942528735632183</v>
      </c>
      <c r="U1365" s="601" t="s">
        <v>3030</v>
      </c>
    </row>
    <row r="1366" spans="1:21" ht="12.75" x14ac:dyDescent="0.2">
      <c r="A1366" s="591" t="s">
        <v>72</v>
      </c>
      <c r="B1366" s="591" t="s">
        <v>754</v>
      </c>
      <c r="C1366" s="592" t="s">
        <v>587</v>
      </c>
      <c r="D1366" s="592" t="s">
        <v>297</v>
      </c>
      <c r="E1366" s="592" t="s">
        <v>148</v>
      </c>
      <c r="F1366" s="592" t="s">
        <v>476</v>
      </c>
      <c r="G1366" s="591" t="s">
        <v>2026</v>
      </c>
      <c r="H1366" s="591" t="s">
        <v>501</v>
      </c>
      <c r="I1366" s="592" t="s">
        <v>332</v>
      </c>
      <c r="J1366" s="593" t="s">
        <v>381</v>
      </c>
      <c r="K1366" s="594">
        <v>0.15384615384615385</v>
      </c>
      <c r="L1366" s="592" t="s">
        <v>2051</v>
      </c>
      <c r="M1366" s="595">
        <v>2021</v>
      </c>
      <c r="N1366" s="596">
        <v>27</v>
      </c>
      <c r="O1366" s="603">
        <v>0.22222222222222221</v>
      </c>
      <c r="P1366" s="598">
        <f t="shared" si="84"/>
        <v>6</v>
      </c>
      <c r="Q1366" s="596">
        <v>5</v>
      </c>
      <c r="R1366" s="599">
        <f t="shared" si="85"/>
        <v>0.83333333333333337</v>
      </c>
      <c r="S1366" s="599">
        <f t="shared" si="86"/>
        <v>0.18518518518518517</v>
      </c>
      <c r="T1366" s="600">
        <f t="shared" si="87"/>
        <v>1.4444444444444442</v>
      </c>
      <c r="U1366" s="601" t="s">
        <v>3030</v>
      </c>
    </row>
    <row r="1367" spans="1:21" ht="12.75" x14ac:dyDescent="0.2">
      <c r="A1367" s="591" t="s">
        <v>72</v>
      </c>
      <c r="B1367" s="591" t="s">
        <v>754</v>
      </c>
      <c r="C1367" s="592" t="s">
        <v>587</v>
      </c>
      <c r="D1367" s="592" t="s">
        <v>303</v>
      </c>
      <c r="E1367" s="592" t="s">
        <v>148</v>
      </c>
      <c r="F1367" s="592" t="s">
        <v>476</v>
      </c>
      <c r="G1367" s="591" t="s">
        <v>2005</v>
      </c>
      <c r="H1367" s="591" t="s">
        <v>501</v>
      </c>
      <c r="I1367" s="592" t="s">
        <v>332</v>
      </c>
      <c r="J1367" s="593" t="s">
        <v>381</v>
      </c>
      <c r="K1367" s="594">
        <v>6.5217391304347824E-2</v>
      </c>
      <c r="L1367" s="592" t="s">
        <v>2051</v>
      </c>
      <c r="M1367" s="595">
        <v>2021</v>
      </c>
      <c r="N1367" s="596">
        <v>45</v>
      </c>
      <c r="O1367" s="603">
        <v>0.1111111111111111</v>
      </c>
      <c r="P1367" s="598">
        <f t="shared" si="84"/>
        <v>5</v>
      </c>
      <c r="Q1367" s="596">
        <v>3</v>
      </c>
      <c r="R1367" s="599">
        <f t="shared" si="85"/>
        <v>0.6</v>
      </c>
      <c r="S1367" s="599">
        <f t="shared" si="86"/>
        <v>6.6666666666666666E-2</v>
      </c>
      <c r="T1367" s="600">
        <f t="shared" si="87"/>
        <v>1.7037037037037037</v>
      </c>
      <c r="U1367" s="601" t="s">
        <v>3030</v>
      </c>
    </row>
    <row r="1368" spans="1:21" ht="12.75" x14ac:dyDescent="0.2">
      <c r="A1368" s="591" t="s">
        <v>72</v>
      </c>
      <c r="B1368" s="591" t="s">
        <v>754</v>
      </c>
      <c r="C1368" s="592" t="s">
        <v>587</v>
      </c>
      <c r="D1368" s="592" t="s">
        <v>297</v>
      </c>
      <c r="E1368" s="592" t="s">
        <v>148</v>
      </c>
      <c r="F1368" s="592" t="s">
        <v>476</v>
      </c>
      <c r="G1368" s="591" t="s">
        <v>2005</v>
      </c>
      <c r="H1368" s="591" t="s">
        <v>501</v>
      </c>
      <c r="I1368" s="592" t="s">
        <v>332</v>
      </c>
      <c r="J1368" s="593" t="s">
        <v>381</v>
      </c>
      <c r="K1368" s="594">
        <v>9.3333333333333338E-2</v>
      </c>
      <c r="L1368" s="592" t="s">
        <v>2051</v>
      </c>
      <c r="M1368" s="595">
        <v>2021</v>
      </c>
      <c r="N1368" s="596">
        <v>77</v>
      </c>
      <c r="O1368" s="603">
        <v>0.12987012987012986</v>
      </c>
      <c r="P1368" s="598">
        <f t="shared" si="84"/>
        <v>10</v>
      </c>
      <c r="Q1368" s="596">
        <v>7</v>
      </c>
      <c r="R1368" s="599">
        <f t="shared" si="85"/>
        <v>0.7</v>
      </c>
      <c r="S1368" s="599">
        <f t="shared" si="86"/>
        <v>9.0909090909090912E-2</v>
      </c>
      <c r="T1368" s="600">
        <f t="shared" si="87"/>
        <v>1.3914656771799627</v>
      </c>
      <c r="U1368" s="601" t="s">
        <v>3030</v>
      </c>
    </row>
    <row r="1369" spans="1:21" ht="12.75" x14ac:dyDescent="0.2">
      <c r="A1369" s="591" t="s">
        <v>72</v>
      </c>
      <c r="B1369" s="591" t="s">
        <v>754</v>
      </c>
      <c r="C1369" s="592" t="s">
        <v>587</v>
      </c>
      <c r="D1369" s="592" t="s">
        <v>303</v>
      </c>
      <c r="E1369" s="592" t="s">
        <v>148</v>
      </c>
      <c r="F1369" s="592" t="s">
        <v>476</v>
      </c>
      <c r="G1369" s="591" t="s">
        <v>2006</v>
      </c>
      <c r="H1369" s="591" t="s">
        <v>501</v>
      </c>
      <c r="I1369" s="592" t="s">
        <v>332</v>
      </c>
      <c r="J1369" s="593" t="s">
        <v>381</v>
      </c>
      <c r="K1369" s="594">
        <v>0.10526315789473684</v>
      </c>
      <c r="L1369" s="592" t="s">
        <v>2051</v>
      </c>
      <c r="M1369" s="595">
        <v>2021</v>
      </c>
      <c r="N1369" s="596">
        <v>34</v>
      </c>
      <c r="O1369" s="603">
        <v>8.8235294117647065E-2</v>
      </c>
      <c r="P1369" s="598">
        <f t="shared" si="84"/>
        <v>3</v>
      </c>
      <c r="Q1369" s="596">
        <v>2</v>
      </c>
      <c r="R1369" s="599">
        <f t="shared" si="85"/>
        <v>0.66666666666666663</v>
      </c>
      <c r="S1369" s="599">
        <f t="shared" si="86"/>
        <v>5.8823529411764705E-2</v>
      </c>
      <c r="T1369" s="600">
        <f t="shared" si="87"/>
        <v>0.83823529411764719</v>
      </c>
      <c r="U1369" s="601" t="s">
        <v>3030</v>
      </c>
    </row>
    <row r="1370" spans="1:21" ht="12.75" x14ac:dyDescent="0.2">
      <c r="A1370" s="591" t="s">
        <v>72</v>
      </c>
      <c r="B1370" s="591" t="s">
        <v>754</v>
      </c>
      <c r="C1370" s="592" t="s">
        <v>587</v>
      </c>
      <c r="D1370" s="592" t="s">
        <v>297</v>
      </c>
      <c r="E1370" s="592" t="s">
        <v>148</v>
      </c>
      <c r="F1370" s="592" t="s">
        <v>476</v>
      </c>
      <c r="G1370" s="591" t="s">
        <v>2006</v>
      </c>
      <c r="H1370" s="591" t="s">
        <v>501</v>
      </c>
      <c r="I1370" s="592" t="s">
        <v>332</v>
      </c>
      <c r="J1370" s="593" t="s">
        <v>381</v>
      </c>
      <c r="K1370" s="594">
        <v>0.18055555555555555</v>
      </c>
      <c r="L1370" s="592" t="s">
        <v>2051</v>
      </c>
      <c r="M1370" s="595">
        <v>2021</v>
      </c>
      <c r="N1370" s="596">
        <v>77</v>
      </c>
      <c r="O1370" s="603">
        <v>0.19480519480519484</v>
      </c>
      <c r="P1370" s="598">
        <f t="shared" si="84"/>
        <v>15</v>
      </c>
      <c r="Q1370" s="596">
        <v>13</v>
      </c>
      <c r="R1370" s="599">
        <f t="shared" si="85"/>
        <v>0.8666666666666667</v>
      </c>
      <c r="S1370" s="599">
        <f t="shared" si="86"/>
        <v>0.16883116883116883</v>
      </c>
      <c r="T1370" s="600">
        <f t="shared" si="87"/>
        <v>1.0789210789210792</v>
      </c>
      <c r="U1370" s="601" t="s">
        <v>3030</v>
      </c>
    </row>
    <row r="1371" spans="1:21" ht="12.75" x14ac:dyDescent="0.2">
      <c r="A1371" s="591" t="s">
        <v>72</v>
      </c>
      <c r="B1371" s="591" t="s">
        <v>754</v>
      </c>
      <c r="C1371" s="592" t="s">
        <v>587</v>
      </c>
      <c r="D1371" s="592" t="s">
        <v>305</v>
      </c>
      <c r="E1371" s="592" t="s">
        <v>148</v>
      </c>
      <c r="F1371" s="592" t="s">
        <v>476</v>
      </c>
      <c r="G1371" s="591" t="s">
        <v>2009</v>
      </c>
      <c r="H1371" s="591" t="s">
        <v>501</v>
      </c>
      <c r="I1371" s="592" t="s">
        <v>332</v>
      </c>
      <c r="J1371" s="593" t="s">
        <v>381</v>
      </c>
      <c r="K1371" s="594">
        <v>0.25</v>
      </c>
      <c r="L1371" s="592" t="s">
        <v>2051</v>
      </c>
      <c r="M1371" s="595">
        <v>2021</v>
      </c>
      <c r="N1371" s="596">
        <v>21</v>
      </c>
      <c r="O1371" s="603">
        <v>0.2857142857142857</v>
      </c>
      <c r="P1371" s="598">
        <f t="shared" si="84"/>
        <v>6</v>
      </c>
      <c r="Q1371" s="596">
        <v>6</v>
      </c>
      <c r="R1371" s="599">
        <f t="shared" si="85"/>
        <v>1</v>
      </c>
      <c r="S1371" s="599">
        <f t="shared" si="86"/>
        <v>0.2857142857142857</v>
      </c>
      <c r="T1371" s="600">
        <f t="shared" si="87"/>
        <v>1.1428571428571428</v>
      </c>
      <c r="U1371" s="601" t="s">
        <v>3030</v>
      </c>
    </row>
    <row r="1372" spans="1:21" ht="12.75" x14ac:dyDescent="0.2">
      <c r="A1372" s="591" t="s">
        <v>72</v>
      </c>
      <c r="B1372" s="591" t="s">
        <v>754</v>
      </c>
      <c r="C1372" s="592" t="s">
        <v>587</v>
      </c>
      <c r="D1372" s="592" t="s">
        <v>297</v>
      </c>
      <c r="E1372" s="592" t="s">
        <v>148</v>
      </c>
      <c r="F1372" s="592" t="s">
        <v>476</v>
      </c>
      <c r="G1372" s="591" t="s">
        <v>2027</v>
      </c>
      <c r="H1372" s="591" t="s">
        <v>501</v>
      </c>
      <c r="I1372" s="592" t="s">
        <v>332</v>
      </c>
      <c r="J1372" s="593" t="s">
        <v>381</v>
      </c>
      <c r="K1372" s="594">
        <v>0.29032258064516131</v>
      </c>
      <c r="L1372" s="592" t="s">
        <v>2051</v>
      </c>
      <c r="M1372" s="595">
        <v>2021</v>
      </c>
      <c r="N1372" s="596">
        <v>32</v>
      </c>
      <c r="O1372" s="603">
        <v>0.3125</v>
      </c>
      <c r="P1372" s="598">
        <f t="shared" si="84"/>
        <v>10</v>
      </c>
      <c r="Q1372" s="596">
        <v>9</v>
      </c>
      <c r="R1372" s="599">
        <f t="shared" si="85"/>
        <v>0.9</v>
      </c>
      <c r="S1372" s="599">
        <f t="shared" si="86"/>
        <v>0.28125</v>
      </c>
      <c r="T1372" s="600">
        <f t="shared" si="87"/>
        <v>1.0763888888888888</v>
      </c>
      <c r="U1372" s="601" t="s">
        <v>3030</v>
      </c>
    </row>
    <row r="1373" spans="1:21" ht="12.75" x14ac:dyDescent="0.2">
      <c r="A1373" s="591" t="s">
        <v>72</v>
      </c>
      <c r="B1373" s="591" t="s">
        <v>754</v>
      </c>
      <c r="C1373" s="592" t="s">
        <v>587</v>
      </c>
      <c r="D1373" s="592" t="s">
        <v>297</v>
      </c>
      <c r="E1373" s="592" t="s">
        <v>148</v>
      </c>
      <c r="F1373" s="592" t="s">
        <v>476</v>
      </c>
      <c r="G1373" s="591" t="s">
        <v>2028</v>
      </c>
      <c r="H1373" s="591" t="s">
        <v>501</v>
      </c>
      <c r="I1373" s="592" t="s">
        <v>332</v>
      </c>
      <c r="J1373" s="593" t="s">
        <v>381</v>
      </c>
      <c r="K1373" s="594">
        <v>0.29629629629629628</v>
      </c>
      <c r="L1373" s="592" t="s">
        <v>2051</v>
      </c>
      <c r="M1373" s="595">
        <v>2021</v>
      </c>
      <c r="N1373" s="596">
        <v>24</v>
      </c>
      <c r="O1373" s="603">
        <v>0.45833333333333326</v>
      </c>
      <c r="P1373" s="598">
        <f t="shared" si="84"/>
        <v>11</v>
      </c>
      <c r="Q1373" s="596">
        <v>8</v>
      </c>
      <c r="R1373" s="599">
        <f t="shared" si="85"/>
        <v>0.72727272727272729</v>
      </c>
      <c r="S1373" s="599">
        <f t="shared" si="86"/>
        <v>0.33333333333333331</v>
      </c>
      <c r="T1373" s="600">
        <f t="shared" si="87"/>
        <v>1.5468749999999998</v>
      </c>
      <c r="U1373" s="601" t="s">
        <v>3030</v>
      </c>
    </row>
    <row r="1374" spans="1:21" ht="12.75" x14ac:dyDescent="0.2">
      <c r="A1374" s="591" t="s">
        <v>72</v>
      </c>
      <c r="B1374" s="591" t="s">
        <v>754</v>
      </c>
      <c r="C1374" s="592" t="s">
        <v>587</v>
      </c>
      <c r="D1374" s="592" t="s">
        <v>303</v>
      </c>
      <c r="E1374" s="592" t="s">
        <v>148</v>
      </c>
      <c r="F1374" s="592" t="s">
        <v>476</v>
      </c>
      <c r="G1374" s="591" t="s">
        <v>2007</v>
      </c>
      <c r="H1374" s="591" t="s">
        <v>501</v>
      </c>
      <c r="I1374" s="592" t="s">
        <v>332</v>
      </c>
      <c r="J1374" s="593" t="s">
        <v>381</v>
      </c>
      <c r="K1374" s="594">
        <v>0.48</v>
      </c>
      <c r="L1374" s="592" t="s">
        <v>2051</v>
      </c>
      <c r="M1374" s="595">
        <v>2021</v>
      </c>
      <c r="N1374" s="596">
        <v>22</v>
      </c>
      <c r="O1374" s="603">
        <v>0.45454545454545453</v>
      </c>
      <c r="P1374" s="598">
        <f t="shared" si="84"/>
        <v>10</v>
      </c>
      <c r="Q1374" s="596">
        <v>8</v>
      </c>
      <c r="R1374" s="599">
        <f t="shared" si="85"/>
        <v>0.8</v>
      </c>
      <c r="S1374" s="599">
        <f t="shared" si="86"/>
        <v>0.36363636363636365</v>
      </c>
      <c r="T1374" s="600">
        <f t="shared" si="87"/>
        <v>0.94696969696969702</v>
      </c>
      <c r="U1374" s="601" t="s">
        <v>3030</v>
      </c>
    </row>
    <row r="1375" spans="1:21" ht="12.75" x14ac:dyDescent="0.2">
      <c r="A1375" s="591" t="s">
        <v>72</v>
      </c>
      <c r="B1375" s="591" t="s">
        <v>754</v>
      </c>
      <c r="C1375" s="592" t="s">
        <v>587</v>
      </c>
      <c r="D1375" s="592" t="s">
        <v>297</v>
      </c>
      <c r="E1375" s="592" t="s">
        <v>148</v>
      </c>
      <c r="F1375" s="592" t="s">
        <v>476</v>
      </c>
      <c r="G1375" s="591" t="s">
        <v>2007</v>
      </c>
      <c r="H1375" s="591" t="s">
        <v>501</v>
      </c>
      <c r="I1375" s="592" t="s">
        <v>332</v>
      </c>
      <c r="J1375" s="593" t="s">
        <v>381</v>
      </c>
      <c r="K1375" s="594">
        <v>0.58064516129032262</v>
      </c>
      <c r="L1375" s="592" t="s">
        <v>2266</v>
      </c>
      <c r="M1375" s="595">
        <v>2021</v>
      </c>
      <c r="N1375" s="596">
        <v>30</v>
      </c>
      <c r="O1375" s="603">
        <v>0.53333333333333333</v>
      </c>
      <c r="P1375" s="598">
        <f t="shared" si="84"/>
        <v>16</v>
      </c>
      <c r="Q1375" s="596">
        <v>12</v>
      </c>
      <c r="R1375" s="599">
        <f t="shared" si="85"/>
        <v>0.75</v>
      </c>
      <c r="S1375" s="599">
        <f t="shared" si="86"/>
        <v>0.4</v>
      </c>
      <c r="T1375" s="600">
        <f t="shared" si="87"/>
        <v>0.9185185185185184</v>
      </c>
      <c r="U1375" s="601" t="s">
        <v>3031</v>
      </c>
    </row>
    <row r="1376" spans="1:21" ht="12.75" x14ac:dyDescent="0.2">
      <c r="A1376" s="591" t="s">
        <v>72</v>
      </c>
      <c r="B1376" s="591" t="s">
        <v>754</v>
      </c>
      <c r="C1376" s="592" t="s">
        <v>587</v>
      </c>
      <c r="D1376" s="592" t="s">
        <v>297</v>
      </c>
      <c r="E1376" s="592" t="s">
        <v>148</v>
      </c>
      <c r="F1376" s="592" t="s">
        <v>476</v>
      </c>
      <c r="G1376" s="591" t="s">
        <v>2029</v>
      </c>
      <c r="H1376" s="591" t="s">
        <v>501</v>
      </c>
      <c r="I1376" s="592" t="s">
        <v>332</v>
      </c>
      <c r="J1376" s="593" t="s">
        <v>381</v>
      </c>
      <c r="K1376" s="594">
        <v>0.71186440677966101</v>
      </c>
      <c r="L1376" s="592" t="s">
        <v>2051</v>
      </c>
      <c r="M1376" s="595">
        <v>2021</v>
      </c>
      <c r="N1376" s="596">
        <v>59</v>
      </c>
      <c r="O1376" s="603">
        <v>0.55932203389830504</v>
      </c>
      <c r="P1376" s="598">
        <f t="shared" si="84"/>
        <v>33</v>
      </c>
      <c r="Q1376" s="596">
        <v>33</v>
      </c>
      <c r="R1376" s="599">
        <f t="shared" si="85"/>
        <v>1</v>
      </c>
      <c r="S1376" s="599">
        <f t="shared" si="86"/>
        <v>0.55932203389830504</v>
      </c>
      <c r="T1376" s="600">
        <f t="shared" si="87"/>
        <v>0.7857142857142857</v>
      </c>
      <c r="U1376" s="601" t="s">
        <v>3030</v>
      </c>
    </row>
    <row r="1377" spans="1:21" ht="12.75" x14ac:dyDescent="0.2">
      <c r="A1377" s="591" t="s">
        <v>72</v>
      </c>
      <c r="B1377" s="591" t="s">
        <v>754</v>
      </c>
      <c r="C1377" s="592" t="s">
        <v>587</v>
      </c>
      <c r="D1377" s="592" t="s">
        <v>297</v>
      </c>
      <c r="E1377" s="592" t="s">
        <v>148</v>
      </c>
      <c r="F1377" s="592" t="s">
        <v>476</v>
      </c>
      <c r="G1377" s="591" t="s">
        <v>2030</v>
      </c>
      <c r="H1377" s="591" t="s">
        <v>501</v>
      </c>
      <c r="I1377" s="592" t="s">
        <v>332</v>
      </c>
      <c r="J1377" s="593" t="s">
        <v>381</v>
      </c>
      <c r="K1377" s="594">
        <v>0.14285714285714285</v>
      </c>
      <c r="L1377" s="592" t="s">
        <v>2051</v>
      </c>
      <c r="M1377" s="595">
        <v>2021</v>
      </c>
      <c r="N1377" s="596">
        <v>46</v>
      </c>
      <c r="O1377" s="603">
        <v>0.15217391304347827</v>
      </c>
      <c r="P1377" s="598">
        <f t="shared" si="84"/>
        <v>7</v>
      </c>
      <c r="Q1377" s="596">
        <v>6</v>
      </c>
      <c r="R1377" s="599">
        <f t="shared" si="85"/>
        <v>0.8571428571428571</v>
      </c>
      <c r="S1377" s="599">
        <f t="shared" si="86"/>
        <v>0.13043478260869565</v>
      </c>
      <c r="T1377" s="600">
        <f t="shared" si="87"/>
        <v>1.0652173913043479</v>
      </c>
      <c r="U1377" s="601" t="s">
        <v>3030</v>
      </c>
    </row>
    <row r="1378" spans="1:21" ht="12.75" x14ac:dyDescent="0.2">
      <c r="A1378" s="591" t="s">
        <v>72</v>
      </c>
      <c r="B1378" s="591" t="s">
        <v>754</v>
      </c>
      <c r="C1378" s="592" t="s">
        <v>587</v>
      </c>
      <c r="D1378" s="592" t="s">
        <v>303</v>
      </c>
      <c r="E1378" s="592" t="s">
        <v>148</v>
      </c>
      <c r="F1378" s="592" t="s">
        <v>476</v>
      </c>
      <c r="G1378" s="591" t="s">
        <v>2008</v>
      </c>
      <c r="H1378" s="591" t="s">
        <v>501</v>
      </c>
      <c r="I1378" s="592" t="s">
        <v>332</v>
      </c>
      <c r="J1378" s="593" t="s">
        <v>381</v>
      </c>
      <c r="K1378" s="594">
        <v>0.23076923076923078</v>
      </c>
      <c r="L1378" s="592" t="s">
        <v>2051</v>
      </c>
      <c r="M1378" s="595">
        <v>2021</v>
      </c>
      <c r="N1378" s="596">
        <v>13</v>
      </c>
      <c r="O1378" s="603">
        <v>0.23076923076923075</v>
      </c>
      <c r="P1378" s="598">
        <f t="shared" si="84"/>
        <v>3</v>
      </c>
      <c r="Q1378" s="596">
        <v>3</v>
      </c>
      <c r="R1378" s="599">
        <f t="shared" si="85"/>
        <v>1</v>
      </c>
      <c r="S1378" s="599">
        <f t="shared" si="86"/>
        <v>0.23076923076923078</v>
      </c>
      <c r="T1378" s="600">
        <f t="shared" si="87"/>
        <v>0.99999999999999989</v>
      </c>
      <c r="U1378" s="606" t="s">
        <v>2051</v>
      </c>
    </row>
    <row r="1379" spans="1:21" ht="12.75" x14ac:dyDescent="0.2">
      <c r="A1379" s="591" t="s">
        <v>72</v>
      </c>
      <c r="B1379" s="591" t="s">
        <v>754</v>
      </c>
      <c r="C1379" s="592" t="s">
        <v>587</v>
      </c>
      <c r="D1379" s="592" t="s">
        <v>297</v>
      </c>
      <c r="E1379" s="592" t="s">
        <v>148</v>
      </c>
      <c r="F1379" s="592" t="s">
        <v>476</v>
      </c>
      <c r="G1379" s="591" t="s">
        <v>2031</v>
      </c>
      <c r="H1379" s="591" t="s">
        <v>501</v>
      </c>
      <c r="I1379" s="592" t="s">
        <v>332</v>
      </c>
      <c r="J1379" s="593" t="s">
        <v>381</v>
      </c>
      <c r="K1379" s="594">
        <v>0.18181818181818182</v>
      </c>
      <c r="L1379" s="592" t="s">
        <v>2051</v>
      </c>
      <c r="M1379" s="595">
        <v>2021</v>
      </c>
      <c r="N1379" s="596">
        <v>42</v>
      </c>
      <c r="O1379" s="603">
        <v>0.14285714285714285</v>
      </c>
      <c r="P1379" s="598">
        <f t="shared" si="84"/>
        <v>6</v>
      </c>
      <c r="Q1379" s="596">
        <v>5</v>
      </c>
      <c r="R1379" s="599">
        <f t="shared" si="85"/>
        <v>0.83333333333333337</v>
      </c>
      <c r="S1379" s="599">
        <f t="shared" si="86"/>
        <v>0.11904761904761904</v>
      </c>
      <c r="T1379" s="600">
        <f t="shared" si="87"/>
        <v>0.7857142857142857</v>
      </c>
      <c r="U1379" s="601" t="s">
        <v>3030</v>
      </c>
    </row>
    <row r="1380" spans="1:21" ht="12.75" x14ac:dyDescent="0.2">
      <c r="A1380" s="591" t="s">
        <v>72</v>
      </c>
      <c r="B1380" s="591" t="s">
        <v>754</v>
      </c>
      <c r="C1380" s="592" t="s">
        <v>588</v>
      </c>
      <c r="D1380" s="592" t="s">
        <v>297</v>
      </c>
      <c r="E1380" s="592" t="s">
        <v>148</v>
      </c>
      <c r="F1380" s="592" t="s">
        <v>476</v>
      </c>
      <c r="G1380" s="591" t="s">
        <v>2036</v>
      </c>
      <c r="H1380" s="591" t="s">
        <v>501</v>
      </c>
      <c r="I1380" s="592" t="s">
        <v>332</v>
      </c>
      <c r="J1380" s="593" t="s">
        <v>381</v>
      </c>
      <c r="K1380" s="594">
        <v>0.11971830985915492</v>
      </c>
      <c r="L1380" s="592"/>
      <c r="M1380" s="595">
        <v>2021</v>
      </c>
      <c r="N1380" s="596">
        <v>140</v>
      </c>
      <c r="O1380" s="603">
        <v>0.12142857142857143</v>
      </c>
      <c r="P1380" s="598">
        <f t="shared" si="84"/>
        <v>17</v>
      </c>
      <c r="Q1380" s="596">
        <v>16</v>
      </c>
      <c r="R1380" s="599">
        <f t="shared" si="85"/>
        <v>0.94117647058823528</v>
      </c>
      <c r="S1380" s="599">
        <f t="shared" si="86"/>
        <v>0.11428571428571428</v>
      </c>
      <c r="T1380" s="600">
        <f t="shared" si="87"/>
        <v>1.0142857142857142</v>
      </c>
      <c r="U1380" s="601" t="s">
        <v>3030</v>
      </c>
    </row>
    <row r="1381" spans="1:21" ht="12.75" x14ac:dyDescent="0.2">
      <c r="A1381" s="591" t="s">
        <v>72</v>
      </c>
      <c r="B1381" s="591" t="s">
        <v>754</v>
      </c>
      <c r="C1381" s="592" t="s">
        <v>588</v>
      </c>
      <c r="D1381" s="592" t="s">
        <v>297</v>
      </c>
      <c r="E1381" s="592" t="s">
        <v>148</v>
      </c>
      <c r="F1381" s="592" t="s">
        <v>476</v>
      </c>
      <c r="G1381" s="591" t="s">
        <v>2011</v>
      </c>
      <c r="H1381" s="591" t="s">
        <v>501</v>
      </c>
      <c r="I1381" s="592" t="s">
        <v>332</v>
      </c>
      <c r="J1381" s="593" t="s">
        <v>381</v>
      </c>
      <c r="K1381" s="594">
        <v>0.23875432525951557</v>
      </c>
      <c r="L1381" s="592" t="s">
        <v>2051</v>
      </c>
      <c r="M1381" s="595">
        <v>2021</v>
      </c>
      <c r="N1381" s="596">
        <v>287</v>
      </c>
      <c r="O1381" s="603">
        <v>0.23693379790940766</v>
      </c>
      <c r="P1381" s="598">
        <f t="shared" si="84"/>
        <v>68</v>
      </c>
      <c r="Q1381" s="596">
        <v>57</v>
      </c>
      <c r="R1381" s="599">
        <f t="shared" si="85"/>
        <v>0.83823529411764708</v>
      </c>
      <c r="S1381" s="599">
        <f t="shared" si="86"/>
        <v>0.19860627177700349</v>
      </c>
      <c r="T1381" s="600">
        <f t="shared" si="87"/>
        <v>0.99237489269302637</v>
      </c>
      <c r="U1381" s="601" t="s">
        <v>3030</v>
      </c>
    </row>
    <row r="1382" spans="1:21" ht="12.75" x14ac:dyDescent="0.2">
      <c r="A1382" s="591" t="s">
        <v>72</v>
      </c>
      <c r="B1382" s="591" t="s">
        <v>754</v>
      </c>
      <c r="C1382" s="592" t="s">
        <v>588</v>
      </c>
      <c r="D1382" s="592" t="s">
        <v>297</v>
      </c>
      <c r="E1382" s="592" t="s">
        <v>148</v>
      </c>
      <c r="F1382" s="592" t="s">
        <v>476</v>
      </c>
      <c r="G1382" s="591" t="s">
        <v>2012</v>
      </c>
      <c r="H1382" s="591" t="s">
        <v>501</v>
      </c>
      <c r="I1382" s="592" t="s">
        <v>332</v>
      </c>
      <c r="J1382" s="593" t="s">
        <v>381</v>
      </c>
      <c r="K1382" s="594">
        <v>0.23577235772357724</v>
      </c>
      <c r="L1382" s="592" t="s">
        <v>2051</v>
      </c>
      <c r="M1382" s="595">
        <v>2021</v>
      </c>
      <c r="N1382" s="596">
        <v>125</v>
      </c>
      <c r="O1382" s="603">
        <v>0.23200000000000004</v>
      </c>
      <c r="P1382" s="598">
        <f t="shared" si="84"/>
        <v>29</v>
      </c>
      <c r="Q1382" s="596">
        <v>26</v>
      </c>
      <c r="R1382" s="599">
        <f t="shared" si="85"/>
        <v>0.89655172413793105</v>
      </c>
      <c r="S1382" s="599">
        <f t="shared" si="86"/>
        <v>0.20799999999999999</v>
      </c>
      <c r="T1382" s="600">
        <f t="shared" si="87"/>
        <v>0.9840000000000001</v>
      </c>
      <c r="U1382" s="601" t="s">
        <v>3030</v>
      </c>
    </row>
    <row r="1383" spans="1:21" ht="12.75" x14ac:dyDescent="0.2">
      <c r="A1383" s="591" t="s">
        <v>72</v>
      </c>
      <c r="B1383" s="591" t="s">
        <v>754</v>
      </c>
      <c r="C1383" s="592" t="s">
        <v>588</v>
      </c>
      <c r="D1383" s="592" t="s">
        <v>297</v>
      </c>
      <c r="E1383" s="592" t="s">
        <v>148</v>
      </c>
      <c r="F1383" s="592" t="s">
        <v>476</v>
      </c>
      <c r="G1383" s="591" t="s">
        <v>2037</v>
      </c>
      <c r="H1383" s="591" t="s">
        <v>501</v>
      </c>
      <c r="I1383" s="592" t="s">
        <v>332</v>
      </c>
      <c r="J1383" s="593" t="s">
        <v>381</v>
      </c>
      <c r="K1383" s="594">
        <v>0.21428571428571427</v>
      </c>
      <c r="L1383" s="592" t="s">
        <v>2051</v>
      </c>
      <c r="M1383" s="595">
        <v>2021</v>
      </c>
      <c r="N1383" s="596">
        <v>14</v>
      </c>
      <c r="O1383" s="603">
        <v>0.21428571428571427</v>
      </c>
      <c r="P1383" s="598">
        <f t="shared" si="84"/>
        <v>3</v>
      </c>
      <c r="Q1383" s="596">
        <v>2</v>
      </c>
      <c r="R1383" s="599">
        <f t="shared" si="85"/>
        <v>0.66666666666666663</v>
      </c>
      <c r="S1383" s="599">
        <f t="shared" si="86"/>
        <v>0.14285714285714285</v>
      </c>
      <c r="T1383" s="600">
        <f t="shared" si="87"/>
        <v>1</v>
      </c>
      <c r="U1383" s="606" t="s">
        <v>2051</v>
      </c>
    </row>
    <row r="1384" spans="1:21" ht="12.75" x14ac:dyDescent="0.2">
      <c r="A1384" s="591" t="s">
        <v>72</v>
      </c>
      <c r="B1384" s="591" t="s">
        <v>754</v>
      </c>
      <c r="C1384" s="592" t="s">
        <v>588</v>
      </c>
      <c r="D1384" s="592" t="s">
        <v>297</v>
      </c>
      <c r="E1384" s="592" t="s">
        <v>148</v>
      </c>
      <c r="F1384" s="592" t="s">
        <v>476</v>
      </c>
      <c r="G1384" s="591" t="s">
        <v>2038</v>
      </c>
      <c r="H1384" s="591" t="s">
        <v>501</v>
      </c>
      <c r="I1384" s="592" t="s">
        <v>332</v>
      </c>
      <c r="J1384" s="593" t="s">
        <v>381</v>
      </c>
      <c r="K1384" s="594">
        <v>9.6774193548387094E-2</v>
      </c>
      <c r="L1384" s="592" t="s">
        <v>2051</v>
      </c>
      <c r="M1384" s="595">
        <v>2021</v>
      </c>
      <c r="N1384" s="596">
        <v>33</v>
      </c>
      <c r="O1384" s="603">
        <v>0.12121212121212122</v>
      </c>
      <c r="P1384" s="598">
        <f t="shared" si="84"/>
        <v>4</v>
      </c>
      <c r="Q1384" s="596">
        <v>4</v>
      </c>
      <c r="R1384" s="599">
        <f t="shared" si="85"/>
        <v>1</v>
      </c>
      <c r="S1384" s="599">
        <f t="shared" si="86"/>
        <v>0.12121212121212122</v>
      </c>
      <c r="T1384" s="600">
        <f t="shared" si="87"/>
        <v>1.2525252525252526</v>
      </c>
      <c r="U1384" s="601" t="s">
        <v>3030</v>
      </c>
    </row>
    <row r="1385" spans="1:21" ht="12.75" x14ac:dyDescent="0.2">
      <c r="A1385" s="591" t="s">
        <v>72</v>
      </c>
      <c r="B1385" s="591" t="s">
        <v>754</v>
      </c>
      <c r="C1385" s="592" t="s">
        <v>588</v>
      </c>
      <c r="D1385" s="592" t="s">
        <v>297</v>
      </c>
      <c r="E1385" s="592" t="s">
        <v>148</v>
      </c>
      <c r="F1385" s="592" t="s">
        <v>476</v>
      </c>
      <c r="G1385" s="591" t="s">
        <v>2018</v>
      </c>
      <c r="H1385" s="591" t="s">
        <v>501</v>
      </c>
      <c r="I1385" s="592" t="s">
        <v>332</v>
      </c>
      <c r="J1385" s="593" t="s">
        <v>381</v>
      </c>
      <c r="K1385" s="594">
        <v>6.25E-2</v>
      </c>
      <c r="L1385" s="592" t="s">
        <v>2051</v>
      </c>
      <c r="M1385" s="595">
        <v>2021</v>
      </c>
      <c r="N1385" s="596">
        <v>39</v>
      </c>
      <c r="O1385" s="603">
        <v>7.6923076923076927E-2</v>
      </c>
      <c r="P1385" s="598">
        <f t="shared" si="84"/>
        <v>3</v>
      </c>
      <c r="Q1385" s="596">
        <v>2</v>
      </c>
      <c r="R1385" s="599">
        <f t="shared" si="85"/>
        <v>0.66666666666666663</v>
      </c>
      <c r="S1385" s="599">
        <f t="shared" si="86"/>
        <v>5.128205128205128E-2</v>
      </c>
      <c r="T1385" s="600">
        <f t="shared" si="87"/>
        <v>1.2307692307692308</v>
      </c>
      <c r="U1385" s="601" t="s">
        <v>3030</v>
      </c>
    </row>
    <row r="1386" spans="1:21" ht="12.75" x14ac:dyDescent="0.2">
      <c r="A1386" s="591" t="s">
        <v>72</v>
      </c>
      <c r="B1386" s="591" t="s">
        <v>754</v>
      </c>
      <c r="C1386" s="592" t="s">
        <v>588</v>
      </c>
      <c r="D1386" s="592" t="s">
        <v>297</v>
      </c>
      <c r="E1386" s="592" t="s">
        <v>148</v>
      </c>
      <c r="F1386" s="592" t="s">
        <v>476</v>
      </c>
      <c r="G1386" s="591" t="s">
        <v>2039</v>
      </c>
      <c r="H1386" s="591" t="s">
        <v>501</v>
      </c>
      <c r="I1386" s="592" t="s">
        <v>332</v>
      </c>
      <c r="J1386" s="593" t="s">
        <v>381</v>
      </c>
      <c r="K1386" s="594">
        <v>5.0847457627118647E-2</v>
      </c>
      <c r="L1386" s="592" t="s">
        <v>2051</v>
      </c>
      <c r="M1386" s="595">
        <v>2021</v>
      </c>
      <c r="N1386" s="596">
        <v>53</v>
      </c>
      <c r="O1386" s="603">
        <v>0.11320754716981134</v>
      </c>
      <c r="P1386" s="598">
        <f t="shared" si="84"/>
        <v>6</v>
      </c>
      <c r="Q1386" s="596">
        <v>4</v>
      </c>
      <c r="R1386" s="599">
        <f t="shared" si="85"/>
        <v>0.66666666666666663</v>
      </c>
      <c r="S1386" s="599">
        <f t="shared" si="86"/>
        <v>7.5471698113207544E-2</v>
      </c>
      <c r="T1386" s="600">
        <f t="shared" si="87"/>
        <v>2.226415094339623</v>
      </c>
      <c r="U1386" s="601" t="s">
        <v>3030</v>
      </c>
    </row>
    <row r="1387" spans="1:21" ht="12.75" x14ac:dyDescent="0.2">
      <c r="A1387" s="591" t="s">
        <v>72</v>
      </c>
      <c r="B1387" s="591" t="s">
        <v>754</v>
      </c>
      <c r="C1387" s="592" t="s">
        <v>588</v>
      </c>
      <c r="D1387" s="592" t="s">
        <v>297</v>
      </c>
      <c r="E1387" s="592" t="s">
        <v>148</v>
      </c>
      <c r="F1387" s="592" t="s">
        <v>476</v>
      </c>
      <c r="G1387" s="591" t="s">
        <v>2021</v>
      </c>
      <c r="H1387" s="591" t="s">
        <v>501</v>
      </c>
      <c r="I1387" s="592" t="s">
        <v>332</v>
      </c>
      <c r="J1387" s="593" t="s">
        <v>381</v>
      </c>
      <c r="K1387" s="594">
        <v>0.13235294117647059</v>
      </c>
      <c r="L1387" s="592" t="s">
        <v>2051</v>
      </c>
      <c r="M1387" s="595">
        <v>2021</v>
      </c>
      <c r="N1387" s="596">
        <v>70</v>
      </c>
      <c r="O1387" s="603">
        <v>0.12857142857142856</v>
      </c>
      <c r="P1387" s="598">
        <f t="shared" si="84"/>
        <v>9</v>
      </c>
      <c r="Q1387" s="596">
        <v>6</v>
      </c>
      <c r="R1387" s="599">
        <f t="shared" si="85"/>
        <v>0.66666666666666663</v>
      </c>
      <c r="S1387" s="599">
        <f t="shared" si="86"/>
        <v>8.5714285714285715E-2</v>
      </c>
      <c r="T1387" s="600">
        <f t="shared" si="87"/>
        <v>0.97142857142857131</v>
      </c>
      <c r="U1387" s="601" t="s">
        <v>3030</v>
      </c>
    </row>
    <row r="1388" spans="1:21" ht="12.75" x14ac:dyDescent="0.2">
      <c r="A1388" s="591" t="s">
        <v>72</v>
      </c>
      <c r="B1388" s="591" t="s">
        <v>754</v>
      </c>
      <c r="C1388" s="592" t="s">
        <v>588</v>
      </c>
      <c r="D1388" s="592" t="s">
        <v>297</v>
      </c>
      <c r="E1388" s="592" t="s">
        <v>148</v>
      </c>
      <c r="F1388" s="592" t="s">
        <v>476</v>
      </c>
      <c r="G1388" s="591" t="s">
        <v>2040</v>
      </c>
      <c r="H1388" s="591" t="s">
        <v>501</v>
      </c>
      <c r="I1388" s="592" t="s">
        <v>332</v>
      </c>
      <c r="J1388" s="593" t="s">
        <v>381</v>
      </c>
      <c r="K1388" s="594">
        <v>0.17721518987341772</v>
      </c>
      <c r="L1388" s="592" t="s">
        <v>2051</v>
      </c>
      <c r="M1388" s="595">
        <v>2021</v>
      </c>
      <c r="N1388" s="596">
        <v>77</v>
      </c>
      <c r="O1388" s="603">
        <v>0.16883116883116883</v>
      </c>
      <c r="P1388" s="598">
        <f t="shared" si="84"/>
        <v>13</v>
      </c>
      <c r="Q1388" s="596">
        <v>8</v>
      </c>
      <c r="R1388" s="599">
        <f t="shared" si="85"/>
        <v>0.61538461538461542</v>
      </c>
      <c r="S1388" s="599">
        <f t="shared" si="86"/>
        <v>0.1038961038961039</v>
      </c>
      <c r="T1388" s="600">
        <f t="shared" si="87"/>
        <v>0.95269016697588127</v>
      </c>
      <c r="U1388" s="601" t="s">
        <v>3030</v>
      </c>
    </row>
    <row r="1389" spans="1:21" ht="12.75" x14ac:dyDescent="0.2">
      <c r="A1389" s="591" t="s">
        <v>72</v>
      </c>
      <c r="B1389" s="591" t="s">
        <v>754</v>
      </c>
      <c r="C1389" s="592" t="s">
        <v>588</v>
      </c>
      <c r="D1389" s="592" t="s">
        <v>297</v>
      </c>
      <c r="E1389" s="592" t="s">
        <v>148</v>
      </c>
      <c r="F1389" s="592" t="s">
        <v>476</v>
      </c>
      <c r="G1389" s="591" t="s">
        <v>2023</v>
      </c>
      <c r="H1389" s="591" t="s">
        <v>501</v>
      </c>
      <c r="I1389" s="592" t="s">
        <v>332</v>
      </c>
      <c r="J1389" s="593" t="s">
        <v>381</v>
      </c>
      <c r="K1389" s="594">
        <v>0.70833333333333337</v>
      </c>
      <c r="L1389" s="592" t="s">
        <v>2051</v>
      </c>
      <c r="M1389" s="595">
        <v>2021</v>
      </c>
      <c r="N1389" s="596">
        <v>24</v>
      </c>
      <c r="O1389" s="603">
        <v>0.54166666666666663</v>
      </c>
      <c r="P1389" s="598">
        <f t="shared" si="84"/>
        <v>13</v>
      </c>
      <c r="Q1389" s="596">
        <v>11</v>
      </c>
      <c r="R1389" s="599">
        <f t="shared" si="85"/>
        <v>0.84615384615384615</v>
      </c>
      <c r="S1389" s="599">
        <f t="shared" si="86"/>
        <v>0.45833333333333331</v>
      </c>
      <c r="T1389" s="600">
        <f t="shared" si="87"/>
        <v>0.76470588235294112</v>
      </c>
      <c r="U1389" s="601" t="s">
        <v>3030</v>
      </c>
    </row>
    <row r="1390" spans="1:21" ht="12.75" x14ac:dyDescent="0.2">
      <c r="A1390" s="591" t="s">
        <v>72</v>
      </c>
      <c r="B1390" s="591" t="s">
        <v>754</v>
      </c>
      <c r="C1390" s="592" t="s">
        <v>588</v>
      </c>
      <c r="D1390" s="592" t="s">
        <v>297</v>
      </c>
      <c r="E1390" s="592" t="s">
        <v>148</v>
      </c>
      <c r="F1390" s="592" t="s">
        <v>476</v>
      </c>
      <c r="G1390" s="591" t="s">
        <v>2041</v>
      </c>
      <c r="H1390" s="591" t="s">
        <v>501</v>
      </c>
      <c r="I1390" s="592" t="s">
        <v>332</v>
      </c>
      <c r="J1390" s="593" t="s">
        <v>381</v>
      </c>
      <c r="K1390" s="594">
        <v>0.17647058823529413</v>
      </c>
      <c r="L1390" s="592" t="s">
        <v>2051</v>
      </c>
      <c r="M1390" s="595">
        <v>2021</v>
      </c>
      <c r="N1390" s="596">
        <v>17</v>
      </c>
      <c r="O1390" s="603">
        <v>0.17647058823529413</v>
      </c>
      <c r="P1390" s="598">
        <f t="shared" si="84"/>
        <v>3</v>
      </c>
      <c r="Q1390" s="596">
        <v>2</v>
      </c>
      <c r="R1390" s="599">
        <f t="shared" si="85"/>
        <v>0.66666666666666663</v>
      </c>
      <c r="S1390" s="599">
        <f t="shared" si="86"/>
        <v>0.11764705882352941</v>
      </c>
      <c r="T1390" s="600">
        <f t="shared" si="87"/>
        <v>1</v>
      </c>
      <c r="U1390" s="606" t="s">
        <v>2051</v>
      </c>
    </row>
    <row r="1391" spans="1:21" ht="12.75" x14ac:dyDescent="0.2">
      <c r="A1391" s="591" t="s">
        <v>72</v>
      </c>
      <c r="B1391" s="591" t="s">
        <v>754</v>
      </c>
      <c r="C1391" s="592" t="s">
        <v>588</v>
      </c>
      <c r="D1391" s="592" t="s">
        <v>297</v>
      </c>
      <c r="E1391" s="592" t="s">
        <v>148</v>
      </c>
      <c r="F1391" s="592" t="s">
        <v>476</v>
      </c>
      <c r="G1391" s="591" t="s">
        <v>2042</v>
      </c>
      <c r="H1391" s="591" t="s">
        <v>501</v>
      </c>
      <c r="I1391" s="592" t="s">
        <v>332</v>
      </c>
      <c r="J1391" s="593" t="s">
        <v>381</v>
      </c>
      <c r="K1391" s="594">
        <v>0.06</v>
      </c>
      <c r="L1391" s="592" t="s">
        <v>2051</v>
      </c>
      <c r="M1391" s="595">
        <v>2021</v>
      </c>
      <c r="N1391" s="596">
        <v>94</v>
      </c>
      <c r="O1391" s="603">
        <v>9.5744680851063843E-2</v>
      </c>
      <c r="P1391" s="598">
        <f t="shared" si="84"/>
        <v>9</v>
      </c>
      <c r="Q1391" s="596">
        <v>5</v>
      </c>
      <c r="R1391" s="599">
        <f t="shared" si="85"/>
        <v>0.55555555555555558</v>
      </c>
      <c r="S1391" s="599">
        <f t="shared" si="86"/>
        <v>5.3191489361702128E-2</v>
      </c>
      <c r="T1391" s="600">
        <f t="shared" si="87"/>
        <v>1.595744680851064</v>
      </c>
      <c r="U1391" s="601" t="s">
        <v>3030</v>
      </c>
    </row>
    <row r="1392" spans="1:21" ht="12.75" x14ac:dyDescent="0.2">
      <c r="A1392" s="591" t="s">
        <v>72</v>
      </c>
      <c r="B1392" s="591" t="s">
        <v>754</v>
      </c>
      <c r="C1392" s="592" t="s">
        <v>588</v>
      </c>
      <c r="D1392" s="592" t="s">
        <v>297</v>
      </c>
      <c r="E1392" s="592" t="s">
        <v>148</v>
      </c>
      <c r="F1392" s="592" t="s">
        <v>476</v>
      </c>
      <c r="G1392" s="591" t="s">
        <v>2026</v>
      </c>
      <c r="H1392" s="591" t="s">
        <v>501</v>
      </c>
      <c r="I1392" s="592" t="s">
        <v>332</v>
      </c>
      <c r="J1392" s="593" t="s">
        <v>381</v>
      </c>
      <c r="K1392" s="594">
        <v>8.3333333333333329E-2</v>
      </c>
      <c r="L1392" s="592" t="s">
        <v>2051</v>
      </c>
      <c r="M1392" s="595">
        <v>2021</v>
      </c>
      <c r="N1392" s="596">
        <v>43</v>
      </c>
      <c r="O1392" s="603">
        <v>6.9767441860465115E-2</v>
      </c>
      <c r="P1392" s="598">
        <f t="shared" si="84"/>
        <v>3</v>
      </c>
      <c r="Q1392" s="596">
        <v>2</v>
      </c>
      <c r="R1392" s="599">
        <f t="shared" si="85"/>
        <v>0.66666666666666663</v>
      </c>
      <c r="S1392" s="599">
        <f t="shared" si="86"/>
        <v>4.6511627906976744E-2</v>
      </c>
      <c r="T1392" s="600">
        <f t="shared" si="87"/>
        <v>0.83720930232558144</v>
      </c>
      <c r="U1392" s="601" t="s">
        <v>3030</v>
      </c>
    </row>
    <row r="1393" spans="1:21" ht="12.75" x14ac:dyDescent="0.2">
      <c r="A1393" s="591" t="s">
        <v>72</v>
      </c>
      <c r="B1393" s="591" t="s">
        <v>754</v>
      </c>
      <c r="C1393" s="592" t="s">
        <v>588</v>
      </c>
      <c r="D1393" s="592" t="s">
        <v>297</v>
      </c>
      <c r="E1393" s="592" t="s">
        <v>148</v>
      </c>
      <c r="F1393" s="592" t="s">
        <v>476</v>
      </c>
      <c r="G1393" s="591" t="s">
        <v>2043</v>
      </c>
      <c r="H1393" s="591" t="s">
        <v>501</v>
      </c>
      <c r="I1393" s="592" t="s">
        <v>332</v>
      </c>
      <c r="J1393" s="593" t="s">
        <v>381</v>
      </c>
      <c r="K1393" s="594">
        <v>4.9941927990708478E-2</v>
      </c>
      <c r="L1393" s="592" t="s">
        <v>2051</v>
      </c>
      <c r="M1393" s="595">
        <v>2021</v>
      </c>
      <c r="N1393" s="596">
        <v>858</v>
      </c>
      <c r="O1393" s="603">
        <v>9.5571095571095568E-2</v>
      </c>
      <c r="P1393" s="598">
        <f t="shared" si="84"/>
        <v>82</v>
      </c>
      <c r="Q1393" s="596">
        <v>58</v>
      </c>
      <c r="R1393" s="599">
        <f t="shared" si="85"/>
        <v>0.70731707317073167</v>
      </c>
      <c r="S1393" s="599">
        <f t="shared" si="86"/>
        <v>6.75990675990676E-2</v>
      </c>
      <c r="T1393" s="600">
        <f t="shared" si="87"/>
        <v>1.9136444950398439</v>
      </c>
      <c r="U1393" s="601" t="s">
        <v>3030</v>
      </c>
    </row>
    <row r="1394" spans="1:21" ht="12.75" x14ac:dyDescent="0.2">
      <c r="A1394" s="591" t="s">
        <v>72</v>
      </c>
      <c r="B1394" s="591" t="s">
        <v>754</v>
      </c>
      <c r="C1394" s="592" t="s">
        <v>588</v>
      </c>
      <c r="D1394" s="592" t="s">
        <v>297</v>
      </c>
      <c r="E1394" s="592" t="s">
        <v>148</v>
      </c>
      <c r="F1394" s="592" t="s">
        <v>476</v>
      </c>
      <c r="G1394" s="591" t="s">
        <v>2009</v>
      </c>
      <c r="H1394" s="591" t="s">
        <v>501</v>
      </c>
      <c r="I1394" s="592" t="s">
        <v>332</v>
      </c>
      <c r="J1394" s="593" t="s">
        <v>381</v>
      </c>
      <c r="K1394" s="594">
        <v>0.2</v>
      </c>
      <c r="L1394" s="592" t="s">
        <v>2051</v>
      </c>
      <c r="M1394" s="595">
        <v>2021</v>
      </c>
      <c r="N1394" s="596">
        <v>19</v>
      </c>
      <c r="O1394" s="603">
        <v>0.21052631578947367</v>
      </c>
      <c r="P1394" s="598">
        <f t="shared" si="84"/>
        <v>4</v>
      </c>
      <c r="Q1394" s="596">
        <v>3</v>
      </c>
      <c r="R1394" s="599">
        <f t="shared" si="85"/>
        <v>0.75</v>
      </c>
      <c r="S1394" s="599">
        <f t="shared" si="86"/>
        <v>0.15789473684210525</v>
      </c>
      <c r="T1394" s="600">
        <f t="shared" si="87"/>
        <v>1.0526315789473684</v>
      </c>
      <c r="U1394" s="601" t="s">
        <v>3030</v>
      </c>
    </row>
    <row r="1395" spans="1:21" ht="12.75" x14ac:dyDescent="0.2">
      <c r="A1395" s="591" t="s">
        <v>72</v>
      </c>
      <c r="B1395" s="591" t="s">
        <v>754</v>
      </c>
      <c r="C1395" s="592" t="s">
        <v>588</v>
      </c>
      <c r="D1395" s="592" t="s">
        <v>297</v>
      </c>
      <c r="E1395" s="592" t="s">
        <v>148</v>
      </c>
      <c r="F1395" s="592" t="s">
        <v>476</v>
      </c>
      <c r="G1395" s="591" t="s">
        <v>2044</v>
      </c>
      <c r="H1395" s="591" t="s">
        <v>501</v>
      </c>
      <c r="I1395" s="592" t="s">
        <v>332</v>
      </c>
      <c r="J1395" s="593" t="s">
        <v>381</v>
      </c>
      <c r="K1395" s="594">
        <v>6.1224489795918366E-2</v>
      </c>
      <c r="L1395" s="592" t="s">
        <v>2051</v>
      </c>
      <c r="M1395" s="595">
        <v>2021</v>
      </c>
      <c r="N1395" s="596">
        <v>29</v>
      </c>
      <c r="O1395" s="603">
        <v>0.24137931034482757</v>
      </c>
      <c r="P1395" s="598">
        <f t="shared" si="84"/>
        <v>7</v>
      </c>
      <c r="Q1395" s="596">
        <v>6</v>
      </c>
      <c r="R1395" s="599">
        <f t="shared" si="85"/>
        <v>0.8571428571428571</v>
      </c>
      <c r="S1395" s="599">
        <f t="shared" si="86"/>
        <v>0.20689655172413793</v>
      </c>
      <c r="T1395" s="600">
        <f t="shared" si="87"/>
        <v>3.9425287356321839</v>
      </c>
      <c r="U1395" s="601" t="s">
        <v>3031</v>
      </c>
    </row>
    <row r="1396" spans="1:21" ht="12.75" x14ac:dyDescent="0.2">
      <c r="A1396" s="591" t="s">
        <v>72</v>
      </c>
      <c r="B1396" s="591" t="s">
        <v>754</v>
      </c>
      <c r="C1396" s="592" t="s">
        <v>588</v>
      </c>
      <c r="D1396" s="592" t="s">
        <v>297</v>
      </c>
      <c r="E1396" s="592" t="s">
        <v>148</v>
      </c>
      <c r="F1396" s="592" t="s">
        <v>476</v>
      </c>
      <c r="G1396" s="591" t="s">
        <v>2009</v>
      </c>
      <c r="H1396" s="591" t="s">
        <v>501</v>
      </c>
      <c r="I1396" s="592" t="s">
        <v>332</v>
      </c>
      <c r="J1396" s="593" t="s">
        <v>381</v>
      </c>
      <c r="K1396" s="594">
        <v>0.23333333333333334</v>
      </c>
      <c r="L1396" s="592" t="s">
        <v>2266</v>
      </c>
      <c r="M1396" s="595">
        <v>2021</v>
      </c>
      <c r="N1396" s="596">
        <v>18</v>
      </c>
      <c r="O1396" s="603">
        <v>0.27777777777777779</v>
      </c>
      <c r="P1396" s="598">
        <f t="shared" si="84"/>
        <v>5</v>
      </c>
      <c r="Q1396" s="596">
        <v>4</v>
      </c>
      <c r="R1396" s="599">
        <f t="shared" si="85"/>
        <v>0.8</v>
      </c>
      <c r="S1396" s="599">
        <f t="shared" si="86"/>
        <v>0.22222222222222221</v>
      </c>
      <c r="T1396" s="600">
        <f t="shared" si="87"/>
        <v>1.1904761904761905</v>
      </c>
      <c r="U1396" s="601" t="s">
        <v>3031</v>
      </c>
    </row>
    <row r="1397" spans="1:21" ht="12.75" x14ac:dyDescent="0.2">
      <c r="A1397" s="591" t="s">
        <v>72</v>
      </c>
      <c r="B1397" s="591" t="s">
        <v>754</v>
      </c>
      <c r="C1397" s="592" t="s">
        <v>588</v>
      </c>
      <c r="D1397" s="592" t="s">
        <v>297</v>
      </c>
      <c r="E1397" s="592" t="s">
        <v>148</v>
      </c>
      <c r="F1397" s="592" t="s">
        <v>476</v>
      </c>
      <c r="G1397" s="591" t="s">
        <v>2057</v>
      </c>
      <c r="H1397" s="591" t="s">
        <v>501</v>
      </c>
      <c r="I1397" s="592" t="s">
        <v>332</v>
      </c>
      <c r="J1397" s="593" t="s">
        <v>381</v>
      </c>
      <c r="K1397" s="594">
        <v>0.3</v>
      </c>
      <c r="L1397" s="592" t="s">
        <v>2266</v>
      </c>
      <c r="M1397" s="595">
        <v>2021</v>
      </c>
      <c r="N1397" s="596">
        <v>40</v>
      </c>
      <c r="O1397" s="603">
        <v>0.1</v>
      </c>
      <c r="P1397" s="598">
        <f t="shared" si="84"/>
        <v>4</v>
      </c>
      <c r="Q1397" s="596">
        <v>3</v>
      </c>
      <c r="R1397" s="599">
        <f t="shared" si="85"/>
        <v>0.75</v>
      </c>
      <c r="S1397" s="599">
        <f t="shared" si="86"/>
        <v>7.4999999999999997E-2</v>
      </c>
      <c r="T1397" s="600">
        <f t="shared" si="87"/>
        <v>0.33333333333333337</v>
      </c>
      <c r="U1397" s="601" t="s">
        <v>3030</v>
      </c>
    </row>
    <row r="1398" spans="1:21" ht="12.75" x14ac:dyDescent="0.2">
      <c r="A1398" s="591" t="s">
        <v>72</v>
      </c>
      <c r="B1398" s="591" t="s">
        <v>754</v>
      </c>
      <c r="C1398" s="592" t="s">
        <v>588</v>
      </c>
      <c r="D1398" s="592" t="s">
        <v>297</v>
      </c>
      <c r="E1398" s="592" t="s">
        <v>148</v>
      </c>
      <c r="F1398" s="592" t="s">
        <v>476</v>
      </c>
      <c r="G1398" s="591" t="s">
        <v>2045</v>
      </c>
      <c r="H1398" s="591" t="s">
        <v>501</v>
      </c>
      <c r="I1398" s="592" t="s">
        <v>332</v>
      </c>
      <c r="J1398" s="593" t="s">
        <v>381</v>
      </c>
      <c r="K1398" s="594">
        <v>0.72222222222222221</v>
      </c>
      <c r="L1398" s="592" t="s">
        <v>2051</v>
      </c>
      <c r="M1398" s="595">
        <v>2021</v>
      </c>
      <c r="N1398" s="596">
        <v>18</v>
      </c>
      <c r="O1398" s="603">
        <v>0.66666666666666652</v>
      </c>
      <c r="P1398" s="598">
        <f t="shared" si="84"/>
        <v>12</v>
      </c>
      <c r="Q1398" s="596">
        <v>9</v>
      </c>
      <c r="R1398" s="599">
        <f t="shared" si="85"/>
        <v>0.75</v>
      </c>
      <c r="S1398" s="599">
        <f t="shared" si="86"/>
        <v>0.5</v>
      </c>
      <c r="T1398" s="600">
        <f t="shared" si="87"/>
        <v>0.92307692307692291</v>
      </c>
      <c r="U1398" s="601" t="s">
        <v>3030</v>
      </c>
    </row>
    <row r="1399" spans="1:21" ht="12.75" x14ac:dyDescent="0.2">
      <c r="A1399" s="591" t="s">
        <v>72</v>
      </c>
      <c r="B1399" s="591" t="s">
        <v>754</v>
      </c>
      <c r="C1399" s="592" t="s">
        <v>588</v>
      </c>
      <c r="D1399" s="592" t="s">
        <v>297</v>
      </c>
      <c r="E1399" s="592" t="s">
        <v>148</v>
      </c>
      <c r="F1399" s="592" t="s">
        <v>476</v>
      </c>
      <c r="G1399" s="591" t="s">
        <v>2046</v>
      </c>
      <c r="H1399" s="591" t="s">
        <v>501</v>
      </c>
      <c r="I1399" s="592" t="s">
        <v>332</v>
      </c>
      <c r="J1399" s="593" t="s">
        <v>381</v>
      </c>
      <c r="K1399" s="594">
        <v>0.2</v>
      </c>
      <c r="L1399" s="592" t="s">
        <v>2051</v>
      </c>
      <c r="M1399" s="595">
        <v>2021</v>
      </c>
      <c r="N1399" s="596">
        <v>13</v>
      </c>
      <c r="O1399" s="603">
        <v>0.23076923076923075</v>
      </c>
      <c r="P1399" s="598">
        <f t="shared" si="84"/>
        <v>3</v>
      </c>
      <c r="Q1399" s="596">
        <v>2</v>
      </c>
      <c r="R1399" s="599">
        <f t="shared" si="85"/>
        <v>0.66666666666666663</v>
      </c>
      <c r="S1399" s="599">
        <f t="shared" si="86"/>
        <v>0.15384615384615385</v>
      </c>
      <c r="T1399" s="600">
        <f t="shared" si="87"/>
        <v>1.1538461538461537</v>
      </c>
      <c r="U1399" s="601" t="s">
        <v>3030</v>
      </c>
    </row>
    <row r="1400" spans="1:21" ht="12.75" x14ac:dyDescent="0.2">
      <c r="A1400" s="591" t="s">
        <v>72</v>
      </c>
      <c r="B1400" s="591" t="s">
        <v>754</v>
      </c>
      <c r="C1400" s="592" t="s">
        <v>583</v>
      </c>
      <c r="D1400" s="592" t="s">
        <v>297</v>
      </c>
      <c r="E1400" s="592" t="s">
        <v>148</v>
      </c>
      <c r="F1400" s="592" t="s">
        <v>476</v>
      </c>
      <c r="G1400" s="591" t="s">
        <v>2012</v>
      </c>
      <c r="H1400" s="591" t="s">
        <v>501</v>
      </c>
      <c r="I1400" s="592" t="s">
        <v>332</v>
      </c>
      <c r="J1400" s="593" t="s">
        <v>381</v>
      </c>
      <c r="K1400" s="594">
        <v>0.7142857142857143</v>
      </c>
      <c r="L1400" s="592" t="s">
        <v>2051</v>
      </c>
      <c r="M1400" s="595">
        <v>2021</v>
      </c>
      <c r="N1400" s="596">
        <v>34</v>
      </c>
      <c r="O1400" s="603">
        <v>0.55882352941176472</v>
      </c>
      <c r="P1400" s="598">
        <f t="shared" si="84"/>
        <v>19</v>
      </c>
      <c r="Q1400" s="596">
        <v>14</v>
      </c>
      <c r="R1400" s="599">
        <f t="shared" si="85"/>
        <v>0.73684210526315785</v>
      </c>
      <c r="S1400" s="599">
        <f t="shared" si="86"/>
        <v>0.41176470588235292</v>
      </c>
      <c r="T1400" s="600">
        <f t="shared" si="87"/>
        <v>0.78235294117647058</v>
      </c>
      <c r="U1400" s="601" t="s">
        <v>3030</v>
      </c>
    </row>
    <row r="1401" spans="1:21" ht="12.75" x14ac:dyDescent="0.2">
      <c r="A1401" s="591" t="s">
        <v>72</v>
      </c>
      <c r="B1401" s="591" t="s">
        <v>754</v>
      </c>
      <c r="C1401" s="592" t="s">
        <v>583</v>
      </c>
      <c r="D1401" s="592" t="s">
        <v>297</v>
      </c>
      <c r="E1401" s="592" t="s">
        <v>148</v>
      </c>
      <c r="F1401" s="592" t="s">
        <v>476</v>
      </c>
      <c r="G1401" s="591" t="s">
        <v>2013</v>
      </c>
      <c r="H1401" s="591" t="s">
        <v>501</v>
      </c>
      <c r="I1401" s="592" t="s">
        <v>332</v>
      </c>
      <c r="J1401" s="593" t="s">
        <v>381</v>
      </c>
      <c r="K1401" s="594">
        <v>0.70967741935483875</v>
      </c>
      <c r="L1401" s="592" t="s">
        <v>2051</v>
      </c>
      <c r="M1401" s="595">
        <v>2021</v>
      </c>
      <c r="N1401" s="596">
        <v>31</v>
      </c>
      <c r="O1401" s="603">
        <v>0.5161290322580645</v>
      </c>
      <c r="P1401" s="598">
        <f t="shared" si="84"/>
        <v>16</v>
      </c>
      <c r="Q1401" s="596">
        <v>12</v>
      </c>
      <c r="R1401" s="599">
        <f t="shared" si="85"/>
        <v>0.75</v>
      </c>
      <c r="S1401" s="599">
        <f t="shared" si="86"/>
        <v>0.38709677419354838</v>
      </c>
      <c r="T1401" s="600">
        <f t="shared" si="87"/>
        <v>0.72727272727272718</v>
      </c>
      <c r="U1401" s="601" t="s">
        <v>3030</v>
      </c>
    </row>
    <row r="1402" spans="1:21" ht="12.75" x14ac:dyDescent="0.2">
      <c r="A1402" s="591" t="s">
        <v>72</v>
      </c>
      <c r="B1402" s="591" t="s">
        <v>754</v>
      </c>
      <c r="C1402" s="592" t="s">
        <v>583</v>
      </c>
      <c r="D1402" s="592" t="s">
        <v>297</v>
      </c>
      <c r="E1402" s="592" t="s">
        <v>148</v>
      </c>
      <c r="F1402" s="592" t="s">
        <v>476</v>
      </c>
      <c r="G1402" s="591" t="s">
        <v>2049</v>
      </c>
      <c r="H1402" s="591" t="s">
        <v>501</v>
      </c>
      <c r="I1402" s="592" t="s">
        <v>332</v>
      </c>
      <c r="J1402" s="593" t="s">
        <v>381</v>
      </c>
      <c r="K1402" s="594">
        <v>0.70370370370370372</v>
      </c>
      <c r="L1402" s="592" t="s">
        <v>2051</v>
      </c>
      <c r="M1402" s="595">
        <v>2021</v>
      </c>
      <c r="N1402" s="596">
        <v>28</v>
      </c>
      <c r="O1402" s="603">
        <v>0.5357142857142857</v>
      </c>
      <c r="P1402" s="598">
        <f t="shared" si="84"/>
        <v>15</v>
      </c>
      <c r="Q1402" s="596">
        <v>10</v>
      </c>
      <c r="R1402" s="599">
        <f t="shared" si="85"/>
        <v>0.66666666666666663</v>
      </c>
      <c r="S1402" s="599">
        <f t="shared" si="86"/>
        <v>0.35714285714285715</v>
      </c>
      <c r="T1402" s="600">
        <f t="shared" si="87"/>
        <v>0.76127819548872178</v>
      </c>
      <c r="U1402" s="601" t="s">
        <v>3030</v>
      </c>
    </row>
    <row r="1403" spans="1:21" ht="12.75" x14ac:dyDescent="0.2">
      <c r="A1403" s="591" t="s">
        <v>72</v>
      </c>
      <c r="B1403" s="591" t="s">
        <v>754</v>
      </c>
      <c r="C1403" s="592" t="s">
        <v>583</v>
      </c>
      <c r="D1403" s="592" t="s">
        <v>297</v>
      </c>
      <c r="E1403" s="592" t="s">
        <v>148</v>
      </c>
      <c r="F1403" s="592" t="s">
        <v>476</v>
      </c>
      <c r="G1403" s="591" t="s">
        <v>2007</v>
      </c>
      <c r="H1403" s="591" t="s">
        <v>501</v>
      </c>
      <c r="I1403" s="592" t="s">
        <v>332</v>
      </c>
      <c r="J1403" s="593" t="s">
        <v>381</v>
      </c>
      <c r="K1403" s="594">
        <v>0.75</v>
      </c>
      <c r="L1403" s="592" t="s">
        <v>2051</v>
      </c>
      <c r="M1403" s="595">
        <v>2021</v>
      </c>
      <c r="N1403" s="596">
        <v>64</v>
      </c>
      <c r="O1403" s="603">
        <v>0.609375</v>
      </c>
      <c r="P1403" s="598">
        <f t="shared" si="84"/>
        <v>39</v>
      </c>
      <c r="Q1403" s="596">
        <v>35</v>
      </c>
      <c r="R1403" s="599">
        <f t="shared" si="85"/>
        <v>0.89743589743589747</v>
      </c>
      <c r="S1403" s="599">
        <f t="shared" si="86"/>
        <v>0.546875</v>
      </c>
      <c r="T1403" s="600">
        <f t="shared" si="87"/>
        <v>0.8125</v>
      </c>
      <c r="U1403" s="601" t="s">
        <v>3031</v>
      </c>
    </row>
    <row r="1404" spans="1:21" ht="12.75" x14ac:dyDescent="0.2">
      <c r="A1404" s="591" t="s">
        <v>72</v>
      </c>
      <c r="B1404" s="591" t="s">
        <v>754</v>
      </c>
      <c r="C1404" s="592" t="s">
        <v>583</v>
      </c>
      <c r="D1404" s="592" t="s">
        <v>297</v>
      </c>
      <c r="E1404" s="592" t="s">
        <v>148</v>
      </c>
      <c r="F1404" s="592" t="s">
        <v>476</v>
      </c>
      <c r="G1404" s="591" t="s">
        <v>2028</v>
      </c>
      <c r="H1404" s="591" t="s">
        <v>501</v>
      </c>
      <c r="I1404" s="592" t="s">
        <v>332</v>
      </c>
      <c r="J1404" s="593" t="s">
        <v>381</v>
      </c>
      <c r="K1404" s="594">
        <v>0.703125</v>
      </c>
      <c r="L1404" s="592" t="s">
        <v>2266</v>
      </c>
      <c r="M1404" s="595">
        <v>2021</v>
      </c>
      <c r="N1404" s="596">
        <v>11</v>
      </c>
      <c r="O1404" s="603">
        <v>0.54545454545454541</v>
      </c>
      <c r="P1404" s="598">
        <f t="shared" si="84"/>
        <v>6</v>
      </c>
      <c r="Q1404" s="596">
        <v>6</v>
      </c>
      <c r="R1404" s="599">
        <f t="shared" si="85"/>
        <v>1</v>
      </c>
      <c r="S1404" s="599">
        <f t="shared" si="86"/>
        <v>0.54545454545454541</v>
      </c>
      <c r="T1404" s="600">
        <f t="shared" si="87"/>
        <v>0.77575757575757565</v>
      </c>
      <c r="U1404" s="601" t="s">
        <v>3030</v>
      </c>
    </row>
    <row r="1405" spans="1:21" ht="12.75" x14ac:dyDescent="0.2">
      <c r="A1405" s="591" t="s">
        <v>72</v>
      </c>
      <c r="B1405" s="591" t="s">
        <v>754</v>
      </c>
      <c r="C1405" s="592" t="s">
        <v>583</v>
      </c>
      <c r="D1405" s="592" t="s">
        <v>297</v>
      </c>
      <c r="E1405" s="592" t="s">
        <v>148</v>
      </c>
      <c r="F1405" s="592" t="s">
        <v>476</v>
      </c>
      <c r="G1405" s="591" t="s">
        <v>2058</v>
      </c>
      <c r="H1405" s="591" t="s">
        <v>501</v>
      </c>
      <c r="I1405" s="592" t="s">
        <v>332</v>
      </c>
      <c r="J1405" s="593" t="s">
        <v>381</v>
      </c>
      <c r="K1405" s="594">
        <v>0.70370370370370372</v>
      </c>
      <c r="L1405" s="592" t="s">
        <v>2266</v>
      </c>
      <c r="M1405" s="595">
        <v>2021</v>
      </c>
      <c r="N1405" s="596">
        <v>27</v>
      </c>
      <c r="O1405" s="603">
        <v>0.51851851851851849</v>
      </c>
      <c r="P1405" s="598">
        <f t="shared" si="84"/>
        <v>14</v>
      </c>
      <c r="Q1405" s="596">
        <v>13</v>
      </c>
      <c r="R1405" s="599">
        <f t="shared" si="85"/>
        <v>0.9285714285714286</v>
      </c>
      <c r="S1405" s="599">
        <f t="shared" si="86"/>
        <v>0.48148148148148145</v>
      </c>
      <c r="T1405" s="600">
        <f t="shared" si="87"/>
        <v>0.73684210526315785</v>
      </c>
      <c r="U1405" s="601" t="s">
        <v>3031</v>
      </c>
    </row>
    <row r="1406" spans="1:21" ht="12.75" x14ac:dyDescent="0.2">
      <c r="A1406" s="591" t="s">
        <v>72</v>
      </c>
      <c r="B1406" s="591" t="s">
        <v>754</v>
      </c>
      <c r="C1406" s="592" t="s">
        <v>587</v>
      </c>
      <c r="D1406" s="592" t="s">
        <v>297</v>
      </c>
      <c r="E1406" s="592" t="s">
        <v>148</v>
      </c>
      <c r="F1406" s="592" t="s">
        <v>476</v>
      </c>
      <c r="G1406" s="591" t="s">
        <v>2010</v>
      </c>
      <c r="H1406" s="591" t="s">
        <v>502</v>
      </c>
      <c r="I1406" s="592" t="s">
        <v>332</v>
      </c>
      <c r="J1406" s="593" t="s">
        <v>381</v>
      </c>
      <c r="K1406" s="594">
        <v>0.17647058823529413</v>
      </c>
      <c r="L1406" s="592" t="s">
        <v>2051</v>
      </c>
      <c r="M1406" s="595">
        <v>2021</v>
      </c>
      <c r="N1406" s="596">
        <v>63</v>
      </c>
      <c r="O1406" s="603">
        <v>0.17460317460317459</v>
      </c>
      <c r="P1406" s="598">
        <f t="shared" si="84"/>
        <v>11</v>
      </c>
      <c r="Q1406" s="596">
        <v>7</v>
      </c>
      <c r="R1406" s="599">
        <f t="shared" si="85"/>
        <v>0.63636363636363635</v>
      </c>
      <c r="S1406" s="599">
        <f t="shared" si="86"/>
        <v>0.1111111111111111</v>
      </c>
      <c r="T1406" s="600">
        <f t="shared" si="87"/>
        <v>0.98941798941798931</v>
      </c>
      <c r="U1406" s="601" t="s">
        <v>3030</v>
      </c>
    </row>
    <row r="1407" spans="1:21" ht="12.75" x14ac:dyDescent="0.2">
      <c r="A1407" s="591" t="s">
        <v>72</v>
      </c>
      <c r="B1407" s="591" t="s">
        <v>754</v>
      </c>
      <c r="C1407" s="592" t="s">
        <v>587</v>
      </c>
      <c r="D1407" s="592" t="s">
        <v>297</v>
      </c>
      <c r="E1407" s="592" t="s">
        <v>148</v>
      </c>
      <c r="F1407" s="592" t="s">
        <v>476</v>
      </c>
      <c r="G1407" s="591" t="s">
        <v>2011</v>
      </c>
      <c r="H1407" s="591" t="s">
        <v>502</v>
      </c>
      <c r="I1407" s="592" t="s">
        <v>332</v>
      </c>
      <c r="J1407" s="593" t="s">
        <v>381</v>
      </c>
      <c r="K1407" s="594">
        <v>0.2638888888888889</v>
      </c>
      <c r="L1407" s="592" t="s">
        <v>2051</v>
      </c>
      <c r="M1407" s="595">
        <v>2021</v>
      </c>
      <c r="N1407" s="596">
        <v>72</v>
      </c>
      <c r="O1407" s="603">
        <v>0.2638888888888889</v>
      </c>
      <c r="P1407" s="598">
        <f t="shared" si="84"/>
        <v>19</v>
      </c>
      <c r="Q1407" s="596">
        <v>19</v>
      </c>
      <c r="R1407" s="599">
        <f t="shared" si="85"/>
        <v>1</v>
      </c>
      <c r="S1407" s="599">
        <f t="shared" si="86"/>
        <v>0.2638888888888889</v>
      </c>
      <c r="T1407" s="600">
        <f t="shared" si="87"/>
        <v>1</v>
      </c>
      <c r="U1407" s="606" t="s">
        <v>2051</v>
      </c>
    </row>
    <row r="1408" spans="1:21" ht="12.75" x14ac:dyDescent="0.2">
      <c r="A1408" s="591" t="s">
        <v>72</v>
      </c>
      <c r="B1408" s="591" t="s">
        <v>754</v>
      </c>
      <c r="C1408" s="592" t="s">
        <v>587</v>
      </c>
      <c r="D1408" s="592" t="s">
        <v>297</v>
      </c>
      <c r="E1408" s="592" t="s">
        <v>148</v>
      </c>
      <c r="F1408" s="592" t="s">
        <v>476</v>
      </c>
      <c r="G1408" s="591" t="s">
        <v>2012</v>
      </c>
      <c r="H1408" s="591" t="s">
        <v>502</v>
      </c>
      <c r="I1408" s="592" t="s">
        <v>332</v>
      </c>
      <c r="J1408" s="593" t="s">
        <v>381</v>
      </c>
      <c r="K1408" s="594">
        <v>0.47872340425531917</v>
      </c>
      <c r="L1408" s="592" t="s">
        <v>2051</v>
      </c>
      <c r="M1408" s="595">
        <v>2021</v>
      </c>
      <c r="N1408" s="596">
        <v>92</v>
      </c>
      <c r="O1408" s="603">
        <v>0.41304347826086951</v>
      </c>
      <c r="P1408" s="598">
        <f t="shared" si="84"/>
        <v>38</v>
      </c>
      <c r="Q1408" s="596">
        <v>31</v>
      </c>
      <c r="R1408" s="599">
        <f t="shared" si="85"/>
        <v>0.81578947368421051</v>
      </c>
      <c r="S1408" s="599">
        <f t="shared" si="86"/>
        <v>0.33695652173913043</v>
      </c>
      <c r="T1408" s="600">
        <f t="shared" si="87"/>
        <v>0.86280193236714964</v>
      </c>
      <c r="U1408" s="601" t="s">
        <v>3030</v>
      </c>
    </row>
    <row r="1409" spans="1:21" ht="12.75" x14ac:dyDescent="0.2">
      <c r="A1409" s="591" t="s">
        <v>72</v>
      </c>
      <c r="B1409" s="591" t="s">
        <v>754</v>
      </c>
      <c r="C1409" s="592" t="s">
        <v>587</v>
      </c>
      <c r="D1409" s="592" t="s">
        <v>297</v>
      </c>
      <c r="E1409" s="592" t="s">
        <v>148</v>
      </c>
      <c r="F1409" s="592" t="s">
        <v>476</v>
      </c>
      <c r="G1409" s="591" t="s">
        <v>2013</v>
      </c>
      <c r="H1409" s="591" t="s">
        <v>502</v>
      </c>
      <c r="I1409" s="592" t="s">
        <v>332</v>
      </c>
      <c r="J1409" s="593" t="s">
        <v>381</v>
      </c>
      <c r="K1409" s="594">
        <v>0.7142857142857143</v>
      </c>
      <c r="L1409" s="592" t="s">
        <v>2051</v>
      </c>
      <c r="M1409" s="595">
        <v>2021</v>
      </c>
      <c r="N1409" s="596">
        <v>12</v>
      </c>
      <c r="O1409" s="603">
        <v>0.5</v>
      </c>
      <c r="P1409" s="598">
        <f t="shared" si="84"/>
        <v>6</v>
      </c>
      <c r="Q1409" s="596">
        <v>4</v>
      </c>
      <c r="R1409" s="599">
        <f t="shared" si="85"/>
        <v>0.66666666666666663</v>
      </c>
      <c r="S1409" s="599">
        <f t="shared" si="86"/>
        <v>0.33333333333333331</v>
      </c>
      <c r="T1409" s="600">
        <f t="shared" si="87"/>
        <v>0.7</v>
      </c>
      <c r="U1409" s="601" t="s">
        <v>3030</v>
      </c>
    </row>
    <row r="1410" spans="1:21" ht="12.75" x14ac:dyDescent="0.2">
      <c r="A1410" s="591" t="s">
        <v>72</v>
      </c>
      <c r="B1410" s="591" t="s">
        <v>754</v>
      </c>
      <c r="C1410" s="592" t="s">
        <v>587</v>
      </c>
      <c r="D1410" s="592" t="s">
        <v>297</v>
      </c>
      <c r="E1410" s="592" t="s">
        <v>148</v>
      </c>
      <c r="F1410" s="592" t="s">
        <v>476</v>
      </c>
      <c r="G1410" s="591" t="s">
        <v>2014</v>
      </c>
      <c r="H1410" s="591" t="s">
        <v>502</v>
      </c>
      <c r="I1410" s="592" t="s">
        <v>332</v>
      </c>
      <c r="J1410" s="593" t="s">
        <v>381</v>
      </c>
      <c r="K1410" s="594">
        <v>4.926423544465771E-2</v>
      </c>
      <c r="L1410" s="592" t="s">
        <v>2051</v>
      </c>
      <c r="M1410" s="595">
        <v>2021</v>
      </c>
      <c r="N1410" s="596">
        <v>1340</v>
      </c>
      <c r="O1410" s="603">
        <v>7.6119402985074622E-2</v>
      </c>
      <c r="P1410" s="598">
        <f t="shared" si="84"/>
        <v>102</v>
      </c>
      <c r="Q1410" s="596">
        <v>88</v>
      </c>
      <c r="R1410" s="599">
        <f t="shared" si="85"/>
        <v>0.86274509803921573</v>
      </c>
      <c r="S1410" s="599">
        <f t="shared" si="86"/>
        <v>6.5671641791044774E-2</v>
      </c>
      <c r="T1410" s="600">
        <f t="shared" si="87"/>
        <v>1.5451250242295018</v>
      </c>
      <c r="U1410" s="601" t="s">
        <v>3030</v>
      </c>
    </row>
    <row r="1411" spans="1:21" ht="12.75" x14ac:dyDescent="0.2">
      <c r="A1411" s="591" t="s">
        <v>72</v>
      </c>
      <c r="B1411" s="591" t="s">
        <v>754</v>
      </c>
      <c r="C1411" s="592" t="s">
        <v>587</v>
      </c>
      <c r="D1411" s="592" t="s">
        <v>297</v>
      </c>
      <c r="E1411" s="592" t="s">
        <v>148</v>
      </c>
      <c r="F1411" s="592" t="s">
        <v>476</v>
      </c>
      <c r="G1411" s="591" t="s">
        <v>2015</v>
      </c>
      <c r="H1411" s="591" t="s">
        <v>502</v>
      </c>
      <c r="I1411" s="592" t="s">
        <v>332</v>
      </c>
      <c r="J1411" s="593" t="s">
        <v>381</v>
      </c>
      <c r="K1411" s="594">
        <v>0.35714285714285715</v>
      </c>
      <c r="L1411" s="592" t="s">
        <v>2051</v>
      </c>
      <c r="M1411" s="595">
        <v>2021</v>
      </c>
      <c r="N1411" s="596">
        <v>17</v>
      </c>
      <c r="O1411" s="603">
        <v>0.35294117647058826</v>
      </c>
      <c r="P1411" s="598">
        <f t="shared" ref="P1411:P1474" si="88">ROUNDUP(N1411*O1411,0)</f>
        <v>6</v>
      </c>
      <c r="Q1411" s="596">
        <v>6</v>
      </c>
      <c r="R1411" s="599">
        <f t="shared" ref="R1411:R1474" si="89">Q1411/P1411</f>
        <v>1</v>
      </c>
      <c r="S1411" s="599">
        <f t="shared" ref="S1411:S1474" si="90">Q1411/N1411</f>
        <v>0.35294117647058826</v>
      </c>
      <c r="T1411" s="600">
        <f t="shared" ref="T1411:T1474" si="91">O1411/K1411</f>
        <v>0.9882352941176471</v>
      </c>
      <c r="U1411" s="601" t="s">
        <v>3030</v>
      </c>
    </row>
    <row r="1412" spans="1:21" ht="12.75" x14ac:dyDescent="0.2">
      <c r="A1412" s="591" t="s">
        <v>72</v>
      </c>
      <c r="B1412" s="591" t="s">
        <v>754</v>
      </c>
      <c r="C1412" s="592" t="s">
        <v>587</v>
      </c>
      <c r="D1412" s="592" t="s">
        <v>297</v>
      </c>
      <c r="E1412" s="592" t="s">
        <v>148</v>
      </c>
      <c r="F1412" s="592" t="s">
        <v>476</v>
      </c>
      <c r="G1412" s="591" t="s">
        <v>2016</v>
      </c>
      <c r="H1412" s="591" t="s">
        <v>502</v>
      </c>
      <c r="I1412" s="592" t="s">
        <v>332</v>
      </c>
      <c r="J1412" s="593" t="s">
        <v>381</v>
      </c>
      <c r="K1412" s="594">
        <v>0.11494252873563218</v>
      </c>
      <c r="L1412" s="592" t="s">
        <v>2051</v>
      </c>
      <c r="M1412" s="595">
        <v>2021</v>
      </c>
      <c r="N1412" s="596">
        <v>87</v>
      </c>
      <c r="O1412" s="603">
        <v>0.11494252873563218</v>
      </c>
      <c r="P1412" s="598">
        <f t="shared" si="88"/>
        <v>10</v>
      </c>
      <c r="Q1412" s="596">
        <v>10</v>
      </c>
      <c r="R1412" s="599">
        <f t="shared" si="89"/>
        <v>1</v>
      </c>
      <c r="S1412" s="599">
        <f t="shared" si="90"/>
        <v>0.11494252873563218</v>
      </c>
      <c r="T1412" s="600">
        <f t="shared" si="91"/>
        <v>1</v>
      </c>
      <c r="U1412" s="606" t="s">
        <v>2051</v>
      </c>
    </row>
    <row r="1413" spans="1:21" ht="12.75" x14ac:dyDescent="0.2">
      <c r="A1413" s="591" t="s">
        <v>72</v>
      </c>
      <c r="B1413" s="591" t="s">
        <v>754</v>
      </c>
      <c r="C1413" s="592" t="s">
        <v>587</v>
      </c>
      <c r="D1413" s="592" t="s">
        <v>297</v>
      </c>
      <c r="E1413" s="592" t="s">
        <v>148</v>
      </c>
      <c r="F1413" s="592" t="s">
        <v>476</v>
      </c>
      <c r="G1413" s="591" t="s">
        <v>2017</v>
      </c>
      <c r="H1413" s="591" t="s">
        <v>502</v>
      </c>
      <c r="I1413" s="592" t="s">
        <v>332</v>
      </c>
      <c r="J1413" s="593" t="s">
        <v>381</v>
      </c>
      <c r="K1413" s="594">
        <v>7.9646017699115043E-2</v>
      </c>
      <c r="L1413" s="592" t="s">
        <v>2051</v>
      </c>
      <c r="M1413" s="595">
        <v>2021</v>
      </c>
      <c r="N1413" s="596">
        <v>112</v>
      </c>
      <c r="O1413" s="603">
        <v>0.11607142857142858</v>
      </c>
      <c r="P1413" s="598">
        <f t="shared" si="88"/>
        <v>13</v>
      </c>
      <c r="Q1413" s="596">
        <v>12</v>
      </c>
      <c r="R1413" s="599">
        <f t="shared" si="89"/>
        <v>0.92307692307692313</v>
      </c>
      <c r="S1413" s="599">
        <f t="shared" si="90"/>
        <v>0.10714285714285714</v>
      </c>
      <c r="T1413" s="600">
        <f t="shared" si="91"/>
        <v>1.45734126984127</v>
      </c>
      <c r="U1413" s="601" t="s">
        <v>3030</v>
      </c>
    </row>
    <row r="1414" spans="1:21" ht="12.75" x14ac:dyDescent="0.2">
      <c r="A1414" s="591" t="s">
        <v>72</v>
      </c>
      <c r="B1414" s="591" t="s">
        <v>754</v>
      </c>
      <c r="C1414" s="592" t="s">
        <v>587</v>
      </c>
      <c r="D1414" s="592" t="s">
        <v>297</v>
      </c>
      <c r="E1414" s="592" t="s">
        <v>148</v>
      </c>
      <c r="F1414" s="592" t="s">
        <v>476</v>
      </c>
      <c r="G1414" s="591" t="s">
        <v>2018</v>
      </c>
      <c r="H1414" s="591" t="s">
        <v>502</v>
      </c>
      <c r="I1414" s="592" t="s">
        <v>332</v>
      </c>
      <c r="J1414" s="593" t="s">
        <v>381</v>
      </c>
      <c r="K1414" s="594">
        <v>0.14569536423841059</v>
      </c>
      <c r="L1414" s="592" t="s">
        <v>2051</v>
      </c>
      <c r="M1414" s="595">
        <v>2021</v>
      </c>
      <c r="N1414" s="596">
        <v>146</v>
      </c>
      <c r="O1414" s="603">
        <v>0.15068493150684931</v>
      </c>
      <c r="P1414" s="598">
        <f t="shared" si="88"/>
        <v>22</v>
      </c>
      <c r="Q1414" s="596">
        <v>17</v>
      </c>
      <c r="R1414" s="599">
        <f t="shared" si="89"/>
        <v>0.77272727272727271</v>
      </c>
      <c r="S1414" s="599">
        <f t="shared" si="90"/>
        <v>0.11643835616438356</v>
      </c>
      <c r="T1414" s="600">
        <f t="shared" si="91"/>
        <v>1.0342465753424657</v>
      </c>
      <c r="U1414" s="601" t="s">
        <v>3030</v>
      </c>
    </row>
    <row r="1415" spans="1:21" ht="12.75" x14ac:dyDescent="0.2">
      <c r="A1415" s="591" t="s">
        <v>72</v>
      </c>
      <c r="B1415" s="591" t="s">
        <v>754</v>
      </c>
      <c r="C1415" s="592" t="s">
        <v>587</v>
      </c>
      <c r="D1415" s="592" t="s">
        <v>297</v>
      </c>
      <c r="E1415" s="592" t="s">
        <v>148</v>
      </c>
      <c r="F1415" s="592" t="s">
        <v>476</v>
      </c>
      <c r="G1415" s="591" t="s">
        <v>2019</v>
      </c>
      <c r="H1415" s="591" t="s">
        <v>502</v>
      </c>
      <c r="I1415" s="592" t="s">
        <v>332</v>
      </c>
      <c r="J1415" s="593" t="s">
        <v>381</v>
      </c>
      <c r="K1415" s="594">
        <v>0.33333333333333331</v>
      </c>
      <c r="L1415" s="592" t="s">
        <v>2051</v>
      </c>
      <c r="M1415" s="595">
        <v>2021</v>
      </c>
      <c r="N1415" s="596">
        <v>21</v>
      </c>
      <c r="O1415" s="603">
        <v>0.2857142857142857</v>
      </c>
      <c r="P1415" s="598">
        <f t="shared" si="88"/>
        <v>6</v>
      </c>
      <c r="Q1415" s="596">
        <v>4</v>
      </c>
      <c r="R1415" s="599">
        <f t="shared" si="89"/>
        <v>0.66666666666666663</v>
      </c>
      <c r="S1415" s="599">
        <f t="shared" si="90"/>
        <v>0.19047619047619047</v>
      </c>
      <c r="T1415" s="600">
        <f t="shared" si="91"/>
        <v>0.8571428571428571</v>
      </c>
      <c r="U1415" s="601" t="s">
        <v>3030</v>
      </c>
    </row>
    <row r="1416" spans="1:21" ht="12.75" x14ac:dyDescent="0.2">
      <c r="A1416" s="591" t="s">
        <v>72</v>
      </c>
      <c r="B1416" s="591" t="s">
        <v>754</v>
      </c>
      <c r="C1416" s="592" t="s">
        <v>587</v>
      </c>
      <c r="D1416" s="592" t="s">
        <v>297</v>
      </c>
      <c r="E1416" s="592" t="s">
        <v>148</v>
      </c>
      <c r="F1416" s="592" t="s">
        <v>476</v>
      </c>
      <c r="G1416" s="591" t="s">
        <v>2020</v>
      </c>
      <c r="H1416" s="591" t="s">
        <v>502</v>
      </c>
      <c r="I1416" s="592" t="s">
        <v>332</v>
      </c>
      <c r="J1416" s="593" t="s">
        <v>381</v>
      </c>
      <c r="K1416" s="594">
        <v>0.23809523809523808</v>
      </c>
      <c r="L1416" s="592" t="s">
        <v>2051</v>
      </c>
      <c r="M1416" s="595">
        <v>2021</v>
      </c>
      <c r="N1416" s="596">
        <v>18</v>
      </c>
      <c r="O1416" s="603">
        <v>0.22222222222222221</v>
      </c>
      <c r="P1416" s="598">
        <f t="shared" si="88"/>
        <v>4</v>
      </c>
      <c r="Q1416" s="596">
        <v>3</v>
      </c>
      <c r="R1416" s="599">
        <f t="shared" si="89"/>
        <v>0.75</v>
      </c>
      <c r="S1416" s="599">
        <f t="shared" si="90"/>
        <v>0.16666666666666666</v>
      </c>
      <c r="T1416" s="600">
        <f t="shared" si="91"/>
        <v>0.93333333333333335</v>
      </c>
      <c r="U1416" s="601" t="s">
        <v>3030</v>
      </c>
    </row>
    <row r="1417" spans="1:21" ht="12.75" x14ac:dyDescent="0.2">
      <c r="A1417" s="591" t="s">
        <v>72</v>
      </c>
      <c r="B1417" s="591" t="s">
        <v>754</v>
      </c>
      <c r="C1417" s="592" t="s">
        <v>587</v>
      </c>
      <c r="D1417" s="592" t="s">
        <v>297</v>
      </c>
      <c r="E1417" s="592" t="s">
        <v>148</v>
      </c>
      <c r="F1417" s="592" t="s">
        <v>476</v>
      </c>
      <c r="G1417" s="591" t="s">
        <v>2021</v>
      </c>
      <c r="H1417" s="591" t="s">
        <v>502</v>
      </c>
      <c r="I1417" s="592" t="s">
        <v>332</v>
      </c>
      <c r="J1417" s="593" t="s">
        <v>381</v>
      </c>
      <c r="K1417" s="594">
        <v>0.11702127659574468</v>
      </c>
      <c r="L1417" s="592" t="s">
        <v>2051</v>
      </c>
      <c r="M1417" s="595">
        <v>2021</v>
      </c>
      <c r="N1417" s="596">
        <v>94</v>
      </c>
      <c r="O1417" s="603">
        <v>0.11702127659574468</v>
      </c>
      <c r="P1417" s="598">
        <f t="shared" si="88"/>
        <v>11</v>
      </c>
      <c r="Q1417" s="596">
        <v>10</v>
      </c>
      <c r="R1417" s="599">
        <f t="shared" si="89"/>
        <v>0.90909090909090906</v>
      </c>
      <c r="S1417" s="599">
        <f t="shared" si="90"/>
        <v>0.10638297872340426</v>
      </c>
      <c r="T1417" s="600">
        <f t="shared" si="91"/>
        <v>1</v>
      </c>
      <c r="U1417" s="606" t="s">
        <v>2051</v>
      </c>
    </row>
    <row r="1418" spans="1:21" ht="12.75" x14ac:dyDescent="0.2">
      <c r="A1418" s="591" t="s">
        <v>72</v>
      </c>
      <c r="B1418" s="591" t="s">
        <v>754</v>
      </c>
      <c r="C1418" s="591" t="s">
        <v>587</v>
      </c>
      <c r="D1418" s="591" t="s">
        <v>303</v>
      </c>
      <c r="E1418" s="591" t="s">
        <v>148</v>
      </c>
      <c r="F1418" s="592" t="s">
        <v>476</v>
      </c>
      <c r="G1418" s="591" t="s">
        <v>2002</v>
      </c>
      <c r="H1418" s="591" t="s">
        <v>502</v>
      </c>
      <c r="I1418" s="592" t="s">
        <v>332</v>
      </c>
      <c r="J1418" s="593" t="s">
        <v>381</v>
      </c>
      <c r="K1418" s="594">
        <v>0.375</v>
      </c>
      <c r="L1418" s="591" t="s">
        <v>2051</v>
      </c>
      <c r="M1418" s="595">
        <v>2021</v>
      </c>
      <c r="N1418" s="596">
        <v>11</v>
      </c>
      <c r="O1418" s="603">
        <v>0.27272727272727271</v>
      </c>
      <c r="P1418" s="598">
        <f t="shared" si="88"/>
        <v>3</v>
      </c>
      <c r="Q1418" s="596">
        <v>2</v>
      </c>
      <c r="R1418" s="599">
        <f t="shared" si="89"/>
        <v>0.66666666666666663</v>
      </c>
      <c r="S1418" s="599">
        <f t="shared" si="90"/>
        <v>0.18181818181818182</v>
      </c>
      <c r="T1418" s="600">
        <f t="shared" si="91"/>
        <v>0.72727272727272718</v>
      </c>
      <c r="U1418" s="601" t="s">
        <v>3030</v>
      </c>
    </row>
    <row r="1419" spans="1:21" ht="12.75" x14ac:dyDescent="0.2">
      <c r="A1419" s="591" t="s">
        <v>72</v>
      </c>
      <c r="B1419" s="591" t="s">
        <v>754</v>
      </c>
      <c r="C1419" s="592" t="s">
        <v>587</v>
      </c>
      <c r="D1419" s="592" t="s">
        <v>297</v>
      </c>
      <c r="E1419" s="592" t="s">
        <v>148</v>
      </c>
      <c r="F1419" s="592" t="s">
        <v>476</v>
      </c>
      <c r="G1419" s="591" t="s">
        <v>2022</v>
      </c>
      <c r="H1419" s="591" t="s">
        <v>502</v>
      </c>
      <c r="I1419" s="592" t="s">
        <v>332</v>
      </c>
      <c r="J1419" s="593" t="s">
        <v>381</v>
      </c>
      <c r="K1419" s="594">
        <v>0.23232323232323232</v>
      </c>
      <c r="L1419" s="592" t="s">
        <v>2051</v>
      </c>
      <c r="M1419" s="595">
        <v>2021</v>
      </c>
      <c r="N1419" s="596">
        <v>99</v>
      </c>
      <c r="O1419" s="603">
        <v>0.20202020202020202</v>
      </c>
      <c r="P1419" s="598">
        <f t="shared" si="88"/>
        <v>20</v>
      </c>
      <c r="Q1419" s="596">
        <v>14</v>
      </c>
      <c r="R1419" s="599">
        <f t="shared" si="89"/>
        <v>0.7</v>
      </c>
      <c r="S1419" s="599">
        <f t="shared" si="90"/>
        <v>0.14141414141414141</v>
      </c>
      <c r="T1419" s="600">
        <f t="shared" si="91"/>
        <v>0.86956521739130432</v>
      </c>
      <c r="U1419" s="601" t="s">
        <v>3030</v>
      </c>
    </row>
    <row r="1420" spans="1:21" ht="12.75" x14ac:dyDescent="0.2">
      <c r="A1420" s="591" t="s">
        <v>72</v>
      </c>
      <c r="B1420" s="591" t="s">
        <v>754</v>
      </c>
      <c r="C1420" s="592" t="s">
        <v>587</v>
      </c>
      <c r="D1420" s="592" t="s">
        <v>297</v>
      </c>
      <c r="E1420" s="592" t="s">
        <v>148</v>
      </c>
      <c r="F1420" s="592" t="s">
        <v>476</v>
      </c>
      <c r="G1420" s="591" t="s">
        <v>2023</v>
      </c>
      <c r="H1420" s="591" t="s">
        <v>502</v>
      </c>
      <c r="I1420" s="592" t="s">
        <v>332</v>
      </c>
      <c r="J1420" s="593" t="s">
        <v>381</v>
      </c>
      <c r="K1420" s="594">
        <v>0.51315789473684215</v>
      </c>
      <c r="L1420" s="592" t="s">
        <v>2051</v>
      </c>
      <c r="M1420" s="595">
        <v>2021</v>
      </c>
      <c r="N1420" s="596">
        <v>79</v>
      </c>
      <c r="O1420" s="603">
        <v>0.46835443037974683</v>
      </c>
      <c r="P1420" s="598">
        <f t="shared" si="88"/>
        <v>37</v>
      </c>
      <c r="Q1420" s="596">
        <v>34</v>
      </c>
      <c r="R1420" s="599">
        <f t="shared" si="89"/>
        <v>0.91891891891891897</v>
      </c>
      <c r="S1420" s="599">
        <f t="shared" si="90"/>
        <v>0.43037974683544306</v>
      </c>
      <c r="T1420" s="600">
        <f t="shared" si="91"/>
        <v>0.91269068484258353</v>
      </c>
      <c r="U1420" s="601" t="s">
        <v>3030</v>
      </c>
    </row>
    <row r="1421" spans="1:21" ht="12.75" x14ac:dyDescent="0.2">
      <c r="A1421" s="591" t="s">
        <v>72</v>
      </c>
      <c r="B1421" s="591" t="s">
        <v>754</v>
      </c>
      <c r="C1421" s="592" t="s">
        <v>587</v>
      </c>
      <c r="D1421" s="592" t="s">
        <v>297</v>
      </c>
      <c r="E1421" s="592" t="s">
        <v>148</v>
      </c>
      <c r="F1421" s="592" t="s">
        <v>476</v>
      </c>
      <c r="G1421" s="591" t="s">
        <v>2024</v>
      </c>
      <c r="H1421" s="591" t="s">
        <v>502</v>
      </c>
      <c r="I1421" s="592" t="s">
        <v>332</v>
      </c>
      <c r="J1421" s="593" t="s">
        <v>381</v>
      </c>
      <c r="K1421" s="594">
        <v>4.9323017408123788E-2</v>
      </c>
      <c r="L1421" s="592" t="s">
        <v>2051</v>
      </c>
      <c r="M1421" s="595">
        <v>2021</v>
      </c>
      <c r="N1421" s="596">
        <v>2128</v>
      </c>
      <c r="O1421" s="603">
        <v>7.6597744360902262E-2</v>
      </c>
      <c r="P1421" s="598">
        <f t="shared" si="88"/>
        <v>163</v>
      </c>
      <c r="Q1421" s="596">
        <v>125</v>
      </c>
      <c r="R1421" s="599">
        <f t="shared" si="89"/>
        <v>0.76687116564417179</v>
      </c>
      <c r="S1421" s="599">
        <f t="shared" si="90"/>
        <v>5.8740601503759399E-2</v>
      </c>
      <c r="T1421" s="600">
        <f t="shared" si="91"/>
        <v>1.552981719003391</v>
      </c>
      <c r="U1421" s="601" t="s">
        <v>3030</v>
      </c>
    </row>
    <row r="1422" spans="1:21" ht="12.75" x14ac:dyDescent="0.2">
      <c r="A1422" s="591" t="s">
        <v>72</v>
      </c>
      <c r="B1422" s="591" t="s">
        <v>754</v>
      </c>
      <c r="C1422" s="591" t="s">
        <v>587</v>
      </c>
      <c r="D1422" s="591" t="s">
        <v>303</v>
      </c>
      <c r="E1422" s="591" t="s">
        <v>148</v>
      </c>
      <c r="F1422" s="592" t="s">
        <v>476</v>
      </c>
      <c r="G1422" s="591" t="s">
        <v>2004</v>
      </c>
      <c r="H1422" s="591" t="s">
        <v>502</v>
      </c>
      <c r="I1422" s="592" t="s">
        <v>332</v>
      </c>
      <c r="J1422" s="593" t="s">
        <v>381</v>
      </c>
      <c r="K1422" s="594">
        <v>5.5813953488372092E-2</v>
      </c>
      <c r="L1422" s="591" t="s">
        <v>2051</v>
      </c>
      <c r="M1422" s="595">
        <v>2021</v>
      </c>
      <c r="N1422" s="596">
        <v>446</v>
      </c>
      <c r="O1422" s="603">
        <v>0.10089686098654709</v>
      </c>
      <c r="P1422" s="598">
        <f t="shared" si="88"/>
        <v>45</v>
      </c>
      <c r="Q1422" s="596">
        <v>31</v>
      </c>
      <c r="R1422" s="599">
        <f t="shared" si="89"/>
        <v>0.68888888888888888</v>
      </c>
      <c r="S1422" s="599">
        <f t="shared" si="90"/>
        <v>6.9506726457399109E-2</v>
      </c>
      <c r="T1422" s="600">
        <f t="shared" si="91"/>
        <v>1.8077354260089686</v>
      </c>
      <c r="U1422" s="601" t="s">
        <v>3030</v>
      </c>
    </row>
    <row r="1423" spans="1:21" ht="12.75" x14ac:dyDescent="0.2">
      <c r="A1423" s="591" t="s">
        <v>72</v>
      </c>
      <c r="B1423" s="591" t="s">
        <v>754</v>
      </c>
      <c r="C1423" s="592" t="s">
        <v>587</v>
      </c>
      <c r="D1423" s="592" t="s">
        <v>297</v>
      </c>
      <c r="E1423" s="592" t="s">
        <v>148</v>
      </c>
      <c r="F1423" s="592" t="s">
        <v>476</v>
      </c>
      <c r="G1423" s="591" t="s">
        <v>2025</v>
      </c>
      <c r="H1423" s="591" t="s">
        <v>502</v>
      </c>
      <c r="I1423" s="592" t="s">
        <v>332</v>
      </c>
      <c r="J1423" s="593" t="s">
        <v>381</v>
      </c>
      <c r="K1423" s="594">
        <v>9.2307692307692313E-2</v>
      </c>
      <c r="L1423" s="592" t="s">
        <v>2051</v>
      </c>
      <c r="M1423" s="595">
        <v>2021</v>
      </c>
      <c r="N1423" s="596">
        <v>58</v>
      </c>
      <c r="O1423" s="603">
        <v>0.13793103448275862</v>
      </c>
      <c r="P1423" s="598">
        <f t="shared" si="88"/>
        <v>8</v>
      </c>
      <c r="Q1423" s="596">
        <v>8</v>
      </c>
      <c r="R1423" s="599">
        <f t="shared" si="89"/>
        <v>1</v>
      </c>
      <c r="S1423" s="599">
        <f t="shared" si="90"/>
        <v>0.13793103448275862</v>
      </c>
      <c r="T1423" s="600">
        <f t="shared" si="91"/>
        <v>1.4942528735632183</v>
      </c>
      <c r="U1423" s="601" t="s">
        <v>3030</v>
      </c>
    </row>
    <row r="1424" spans="1:21" ht="12.75" x14ac:dyDescent="0.2">
      <c r="A1424" s="591" t="s">
        <v>72</v>
      </c>
      <c r="B1424" s="591" t="s">
        <v>754</v>
      </c>
      <c r="C1424" s="592" t="s">
        <v>587</v>
      </c>
      <c r="D1424" s="592" t="s">
        <v>297</v>
      </c>
      <c r="E1424" s="592" t="s">
        <v>148</v>
      </c>
      <c r="F1424" s="592" t="s">
        <v>476</v>
      </c>
      <c r="G1424" s="591" t="s">
        <v>2026</v>
      </c>
      <c r="H1424" s="591" t="s">
        <v>502</v>
      </c>
      <c r="I1424" s="592" t="s">
        <v>332</v>
      </c>
      <c r="J1424" s="593" t="s">
        <v>381</v>
      </c>
      <c r="K1424" s="594">
        <v>0.15384615384615385</v>
      </c>
      <c r="L1424" s="592" t="s">
        <v>2051</v>
      </c>
      <c r="M1424" s="595">
        <v>2021</v>
      </c>
      <c r="N1424" s="596">
        <v>27</v>
      </c>
      <c r="O1424" s="603">
        <v>0.22222222222222221</v>
      </c>
      <c r="P1424" s="598">
        <f t="shared" si="88"/>
        <v>6</v>
      </c>
      <c r="Q1424" s="596">
        <v>5</v>
      </c>
      <c r="R1424" s="599">
        <f t="shared" si="89"/>
        <v>0.83333333333333337</v>
      </c>
      <c r="S1424" s="599">
        <f t="shared" si="90"/>
        <v>0.18518518518518517</v>
      </c>
      <c r="T1424" s="600">
        <f t="shared" si="91"/>
        <v>1.4444444444444442</v>
      </c>
      <c r="U1424" s="601" t="s">
        <v>3030</v>
      </c>
    </row>
    <row r="1425" spans="1:21" ht="12.75" x14ac:dyDescent="0.2">
      <c r="A1425" s="591" t="s">
        <v>72</v>
      </c>
      <c r="B1425" s="591" t="s">
        <v>754</v>
      </c>
      <c r="C1425" s="592" t="s">
        <v>587</v>
      </c>
      <c r="D1425" s="592" t="s">
        <v>303</v>
      </c>
      <c r="E1425" s="592" t="s">
        <v>148</v>
      </c>
      <c r="F1425" s="592" t="s">
        <v>476</v>
      </c>
      <c r="G1425" s="591" t="s">
        <v>2005</v>
      </c>
      <c r="H1425" s="591" t="s">
        <v>502</v>
      </c>
      <c r="I1425" s="592" t="s">
        <v>332</v>
      </c>
      <c r="J1425" s="593" t="s">
        <v>381</v>
      </c>
      <c r="K1425" s="594">
        <v>6.5217391304347824E-2</v>
      </c>
      <c r="L1425" s="592" t="s">
        <v>2051</v>
      </c>
      <c r="M1425" s="595">
        <v>2021</v>
      </c>
      <c r="N1425" s="596">
        <v>45</v>
      </c>
      <c r="O1425" s="603">
        <v>0.1111111111111111</v>
      </c>
      <c r="P1425" s="598">
        <f t="shared" si="88"/>
        <v>5</v>
      </c>
      <c r="Q1425" s="596">
        <v>3</v>
      </c>
      <c r="R1425" s="599">
        <f t="shared" si="89"/>
        <v>0.6</v>
      </c>
      <c r="S1425" s="599">
        <f t="shared" si="90"/>
        <v>6.6666666666666666E-2</v>
      </c>
      <c r="T1425" s="600">
        <f t="shared" si="91"/>
        <v>1.7037037037037037</v>
      </c>
      <c r="U1425" s="601" t="s">
        <v>3030</v>
      </c>
    </row>
    <row r="1426" spans="1:21" ht="12.75" x14ac:dyDescent="0.2">
      <c r="A1426" s="591" t="s">
        <v>72</v>
      </c>
      <c r="B1426" s="591" t="s">
        <v>754</v>
      </c>
      <c r="C1426" s="592" t="s">
        <v>587</v>
      </c>
      <c r="D1426" s="592" t="s">
        <v>297</v>
      </c>
      <c r="E1426" s="592" t="s">
        <v>148</v>
      </c>
      <c r="F1426" s="592" t="s">
        <v>476</v>
      </c>
      <c r="G1426" s="591" t="s">
        <v>2005</v>
      </c>
      <c r="H1426" s="591" t="s">
        <v>502</v>
      </c>
      <c r="I1426" s="592" t="s">
        <v>332</v>
      </c>
      <c r="J1426" s="593" t="s">
        <v>381</v>
      </c>
      <c r="K1426" s="594">
        <v>9.3333333333333338E-2</v>
      </c>
      <c r="L1426" s="592" t="s">
        <v>2051</v>
      </c>
      <c r="M1426" s="595">
        <v>2021</v>
      </c>
      <c r="N1426" s="596">
        <v>77</v>
      </c>
      <c r="O1426" s="603">
        <v>0.12987012987012986</v>
      </c>
      <c r="P1426" s="598">
        <f t="shared" si="88"/>
        <v>10</v>
      </c>
      <c r="Q1426" s="596">
        <v>7</v>
      </c>
      <c r="R1426" s="599">
        <f t="shared" si="89"/>
        <v>0.7</v>
      </c>
      <c r="S1426" s="599">
        <f t="shared" si="90"/>
        <v>9.0909090909090912E-2</v>
      </c>
      <c r="T1426" s="600">
        <f t="shared" si="91"/>
        <v>1.3914656771799627</v>
      </c>
      <c r="U1426" s="601" t="s">
        <v>3030</v>
      </c>
    </row>
    <row r="1427" spans="1:21" ht="12.75" x14ac:dyDescent="0.2">
      <c r="A1427" s="591" t="s">
        <v>72</v>
      </c>
      <c r="B1427" s="591" t="s">
        <v>754</v>
      </c>
      <c r="C1427" s="592" t="s">
        <v>587</v>
      </c>
      <c r="D1427" s="592" t="s">
        <v>303</v>
      </c>
      <c r="E1427" s="592" t="s">
        <v>148</v>
      </c>
      <c r="F1427" s="592" t="s">
        <v>476</v>
      </c>
      <c r="G1427" s="591" t="s">
        <v>2006</v>
      </c>
      <c r="H1427" s="591" t="s">
        <v>502</v>
      </c>
      <c r="I1427" s="592" t="s">
        <v>332</v>
      </c>
      <c r="J1427" s="593" t="s">
        <v>381</v>
      </c>
      <c r="K1427" s="594">
        <v>0.10526315789473684</v>
      </c>
      <c r="L1427" s="592" t="s">
        <v>2051</v>
      </c>
      <c r="M1427" s="595">
        <v>2021</v>
      </c>
      <c r="N1427" s="596">
        <v>34</v>
      </c>
      <c r="O1427" s="603">
        <v>8.8235294117647065E-2</v>
      </c>
      <c r="P1427" s="598">
        <f t="shared" si="88"/>
        <v>3</v>
      </c>
      <c r="Q1427" s="596">
        <v>2</v>
      </c>
      <c r="R1427" s="599">
        <f t="shared" si="89"/>
        <v>0.66666666666666663</v>
      </c>
      <c r="S1427" s="599">
        <f t="shared" si="90"/>
        <v>5.8823529411764705E-2</v>
      </c>
      <c r="T1427" s="600">
        <f t="shared" si="91"/>
        <v>0.83823529411764719</v>
      </c>
      <c r="U1427" s="601" t="s">
        <v>3030</v>
      </c>
    </row>
    <row r="1428" spans="1:21" ht="12.75" x14ac:dyDescent="0.2">
      <c r="A1428" s="591" t="s">
        <v>72</v>
      </c>
      <c r="B1428" s="591" t="s">
        <v>754</v>
      </c>
      <c r="C1428" s="592" t="s">
        <v>587</v>
      </c>
      <c r="D1428" s="592" t="s">
        <v>297</v>
      </c>
      <c r="E1428" s="592" t="s">
        <v>148</v>
      </c>
      <c r="F1428" s="592" t="s">
        <v>476</v>
      </c>
      <c r="G1428" s="591" t="s">
        <v>2006</v>
      </c>
      <c r="H1428" s="591" t="s">
        <v>502</v>
      </c>
      <c r="I1428" s="592" t="s">
        <v>332</v>
      </c>
      <c r="J1428" s="593" t="s">
        <v>381</v>
      </c>
      <c r="K1428" s="594">
        <v>0.18055555555555555</v>
      </c>
      <c r="L1428" s="592" t="s">
        <v>2051</v>
      </c>
      <c r="M1428" s="595">
        <v>2021</v>
      </c>
      <c r="N1428" s="596">
        <v>77</v>
      </c>
      <c r="O1428" s="603">
        <v>0.19480519480519484</v>
      </c>
      <c r="P1428" s="598">
        <f t="shared" si="88"/>
        <v>15</v>
      </c>
      <c r="Q1428" s="596">
        <v>13</v>
      </c>
      <c r="R1428" s="599">
        <f t="shared" si="89"/>
        <v>0.8666666666666667</v>
      </c>
      <c r="S1428" s="599">
        <f t="shared" si="90"/>
        <v>0.16883116883116883</v>
      </c>
      <c r="T1428" s="600">
        <f t="shared" si="91"/>
        <v>1.0789210789210792</v>
      </c>
      <c r="U1428" s="601" t="s">
        <v>3030</v>
      </c>
    </row>
    <row r="1429" spans="1:21" ht="12.75" x14ac:dyDescent="0.2">
      <c r="A1429" s="591" t="s">
        <v>72</v>
      </c>
      <c r="B1429" s="591" t="s">
        <v>754</v>
      </c>
      <c r="C1429" s="592" t="s">
        <v>587</v>
      </c>
      <c r="D1429" s="592" t="s">
        <v>305</v>
      </c>
      <c r="E1429" s="592" t="s">
        <v>148</v>
      </c>
      <c r="F1429" s="592" t="s">
        <v>476</v>
      </c>
      <c r="G1429" s="591" t="s">
        <v>2009</v>
      </c>
      <c r="H1429" s="591" t="s">
        <v>502</v>
      </c>
      <c r="I1429" s="592" t="s">
        <v>332</v>
      </c>
      <c r="J1429" s="593" t="s">
        <v>381</v>
      </c>
      <c r="K1429" s="594">
        <v>0.25</v>
      </c>
      <c r="L1429" s="592" t="s">
        <v>2051</v>
      </c>
      <c r="M1429" s="595">
        <v>2021</v>
      </c>
      <c r="N1429" s="596">
        <v>21</v>
      </c>
      <c r="O1429" s="603">
        <v>0.2857142857142857</v>
      </c>
      <c r="P1429" s="598">
        <f t="shared" si="88"/>
        <v>6</v>
      </c>
      <c r="Q1429" s="596">
        <v>6</v>
      </c>
      <c r="R1429" s="599">
        <f t="shared" si="89"/>
        <v>1</v>
      </c>
      <c r="S1429" s="599">
        <f t="shared" si="90"/>
        <v>0.2857142857142857</v>
      </c>
      <c r="T1429" s="600">
        <f t="shared" si="91"/>
        <v>1.1428571428571428</v>
      </c>
      <c r="U1429" s="601" t="s">
        <v>3030</v>
      </c>
    </row>
    <row r="1430" spans="1:21" ht="12.75" x14ac:dyDescent="0.2">
      <c r="A1430" s="591" t="s">
        <v>72</v>
      </c>
      <c r="B1430" s="591" t="s">
        <v>754</v>
      </c>
      <c r="C1430" s="592" t="s">
        <v>587</v>
      </c>
      <c r="D1430" s="592" t="s">
        <v>297</v>
      </c>
      <c r="E1430" s="592" t="s">
        <v>148</v>
      </c>
      <c r="F1430" s="592" t="s">
        <v>476</v>
      </c>
      <c r="G1430" s="591" t="s">
        <v>2027</v>
      </c>
      <c r="H1430" s="591" t="s">
        <v>502</v>
      </c>
      <c r="I1430" s="592" t="s">
        <v>332</v>
      </c>
      <c r="J1430" s="593" t="s">
        <v>381</v>
      </c>
      <c r="K1430" s="594">
        <v>0.29032258064516131</v>
      </c>
      <c r="L1430" s="592" t="s">
        <v>2051</v>
      </c>
      <c r="M1430" s="595">
        <v>2021</v>
      </c>
      <c r="N1430" s="596">
        <v>32</v>
      </c>
      <c r="O1430" s="603">
        <v>0.3125</v>
      </c>
      <c r="P1430" s="598">
        <f t="shared" si="88"/>
        <v>10</v>
      </c>
      <c r="Q1430" s="596">
        <v>9</v>
      </c>
      <c r="R1430" s="599">
        <f t="shared" si="89"/>
        <v>0.9</v>
      </c>
      <c r="S1430" s="599">
        <f t="shared" si="90"/>
        <v>0.28125</v>
      </c>
      <c r="T1430" s="600">
        <f t="shared" si="91"/>
        <v>1.0763888888888888</v>
      </c>
      <c r="U1430" s="601" t="s">
        <v>3030</v>
      </c>
    </row>
    <row r="1431" spans="1:21" ht="12.75" x14ac:dyDescent="0.2">
      <c r="A1431" s="591" t="s">
        <v>72</v>
      </c>
      <c r="B1431" s="591" t="s">
        <v>754</v>
      </c>
      <c r="C1431" s="592" t="s">
        <v>587</v>
      </c>
      <c r="D1431" s="592" t="s">
        <v>297</v>
      </c>
      <c r="E1431" s="592" t="s">
        <v>148</v>
      </c>
      <c r="F1431" s="592" t="s">
        <v>476</v>
      </c>
      <c r="G1431" s="591" t="s">
        <v>2028</v>
      </c>
      <c r="H1431" s="591" t="s">
        <v>502</v>
      </c>
      <c r="I1431" s="592" t="s">
        <v>332</v>
      </c>
      <c r="J1431" s="593" t="s">
        <v>381</v>
      </c>
      <c r="K1431" s="594">
        <v>0.29629629629629628</v>
      </c>
      <c r="L1431" s="592" t="s">
        <v>2051</v>
      </c>
      <c r="M1431" s="595">
        <v>2021</v>
      </c>
      <c r="N1431" s="596">
        <v>24</v>
      </c>
      <c r="O1431" s="603">
        <v>0.45833333333333326</v>
      </c>
      <c r="P1431" s="598">
        <f t="shared" si="88"/>
        <v>11</v>
      </c>
      <c r="Q1431" s="596">
        <v>8</v>
      </c>
      <c r="R1431" s="599">
        <f t="shared" si="89"/>
        <v>0.72727272727272729</v>
      </c>
      <c r="S1431" s="599">
        <f t="shared" si="90"/>
        <v>0.33333333333333331</v>
      </c>
      <c r="T1431" s="600">
        <f t="shared" si="91"/>
        <v>1.5468749999999998</v>
      </c>
      <c r="U1431" s="601" t="s">
        <v>3030</v>
      </c>
    </row>
    <row r="1432" spans="1:21" ht="12.75" x14ac:dyDescent="0.2">
      <c r="A1432" s="591" t="s">
        <v>72</v>
      </c>
      <c r="B1432" s="591" t="s">
        <v>754</v>
      </c>
      <c r="C1432" s="592" t="s">
        <v>587</v>
      </c>
      <c r="D1432" s="592" t="s">
        <v>303</v>
      </c>
      <c r="E1432" s="592" t="s">
        <v>148</v>
      </c>
      <c r="F1432" s="592" t="s">
        <v>476</v>
      </c>
      <c r="G1432" s="591" t="s">
        <v>2007</v>
      </c>
      <c r="H1432" s="591" t="s">
        <v>502</v>
      </c>
      <c r="I1432" s="592" t="s">
        <v>332</v>
      </c>
      <c r="J1432" s="593" t="s">
        <v>381</v>
      </c>
      <c r="K1432" s="594">
        <v>0.48</v>
      </c>
      <c r="L1432" s="592" t="s">
        <v>2051</v>
      </c>
      <c r="M1432" s="595">
        <v>2021</v>
      </c>
      <c r="N1432" s="596">
        <v>22</v>
      </c>
      <c r="O1432" s="603">
        <v>0.45454545454545453</v>
      </c>
      <c r="P1432" s="598">
        <f t="shared" si="88"/>
        <v>10</v>
      </c>
      <c r="Q1432" s="596">
        <v>8</v>
      </c>
      <c r="R1432" s="599">
        <f t="shared" si="89"/>
        <v>0.8</v>
      </c>
      <c r="S1432" s="599">
        <f t="shared" si="90"/>
        <v>0.36363636363636365</v>
      </c>
      <c r="T1432" s="600">
        <f t="shared" si="91"/>
        <v>0.94696969696969702</v>
      </c>
      <c r="U1432" s="601" t="s">
        <v>3030</v>
      </c>
    </row>
    <row r="1433" spans="1:21" ht="12.75" x14ac:dyDescent="0.2">
      <c r="A1433" s="591" t="s">
        <v>72</v>
      </c>
      <c r="B1433" s="591" t="s">
        <v>754</v>
      </c>
      <c r="C1433" s="592" t="s">
        <v>587</v>
      </c>
      <c r="D1433" s="592" t="s">
        <v>297</v>
      </c>
      <c r="E1433" s="592" t="s">
        <v>148</v>
      </c>
      <c r="F1433" s="592" t="s">
        <v>476</v>
      </c>
      <c r="G1433" s="591" t="s">
        <v>2007</v>
      </c>
      <c r="H1433" s="591" t="s">
        <v>502</v>
      </c>
      <c r="I1433" s="592" t="s">
        <v>332</v>
      </c>
      <c r="J1433" s="593" t="s">
        <v>381</v>
      </c>
      <c r="K1433" s="594">
        <v>0.58064516129032262</v>
      </c>
      <c r="L1433" s="592" t="s">
        <v>2266</v>
      </c>
      <c r="M1433" s="595">
        <v>2021</v>
      </c>
      <c r="N1433" s="596">
        <v>30</v>
      </c>
      <c r="O1433" s="603">
        <v>0.53333333333333333</v>
      </c>
      <c r="P1433" s="598">
        <f t="shared" si="88"/>
        <v>16</v>
      </c>
      <c r="Q1433" s="596">
        <v>12</v>
      </c>
      <c r="R1433" s="599">
        <f t="shared" si="89"/>
        <v>0.75</v>
      </c>
      <c r="S1433" s="599">
        <f t="shared" si="90"/>
        <v>0.4</v>
      </c>
      <c r="T1433" s="600">
        <f t="shared" si="91"/>
        <v>0.9185185185185184</v>
      </c>
      <c r="U1433" s="601" t="s">
        <v>3031</v>
      </c>
    </row>
    <row r="1434" spans="1:21" ht="12.75" x14ac:dyDescent="0.2">
      <c r="A1434" s="591" t="s">
        <v>72</v>
      </c>
      <c r="B1434" s="591" t="s">
        <v>754</v>
      </c>
      <c r="C1434" s="592" t="s">
        <v>587</v>
      </c>
      <c r="D1434" s="592" t="s">
        <v>297</v>
      </c>
      <c r="E1434" s="592" t="s">
        <v>148</v>
      </c>
      <c r="F1434" s="592" t="s">
        <v>476</v>
      </c>
      <c r="G1434" s="591" t="s">
        <v>2029</v>
      </c>
      <c r="H1434" s="591" t="s">
        <v>502</v>
      </c>
      <c r="I1434" s="592" t="s">
        <v>332</v>
      </c>
      <c r="J1434" s="593" t="s">
        <v>381</v>
      </c>
      <c r="K1434" s="594">
        <v>0.71186440677966101</v>
      </c>
      <c r="L1434" s="592" t="s">
        <v>2051</v>
      </c>
      <c r="M1434" s="595">
        <v>2021</v>
      </c>
      <c r="N1434" s="596">
        <v>59</v>
      </c>
      <c r="O1434" s="603">
        <v>0.55932203389830504</v>
      </c>
      <c r="P1434" s="598">
        <f t="shared" si="88"/>
        <v>33</v>
      </c>
      <c r="Q1434" s="596">
        <v>33</v>
      </c>
      <c r="R1434" s="599">
        <f t="shared" si="89"/>
        <v>1</v>
      </c>
      <c r="S1434" s="599">
        <f t="shared" si="90"/>
        <v>0.55932203389830504</v>
      </c>
      <c r="T1434" s="600">
        <f t="shared" si="91"/>
        <v>0.7857142857142857</v>
      </c>
      <c r="U1434" s="601" t="s">
        <v>3030</v>
      </c>
    </row>
    <row r="1435" spans="1:21" ht="12.75" x14ac:dyDescent="0.2">
      <c r="A1435" s="591" t="s">
        <v>72</v>
      </c>
      <c r="B1435" s="591" t="s">
        <v>754</v>
      </c>
      <c r="C1435" s="592" t="s">
        <v>587</v>
      </c>
      <c r="D1435" s="592" t="s">
        <v>297</v>
      </c>
      <c r="E1435" s="592" t="s">
        <v>148</v>
      </c>
      <c r="F1435" s="592" t="s">
        <v>476</v>
      </c>
      <c r="G1435" s="591" t="s">
        <v>2030</v>
      </c>
      <c r="H1435" s="591" t="s">
        <v>502</v>
      </c>
      <c r="I1435" s="592" t="s">
        <v>332</v>
      </c>
      <c r="J1435" s="593" t="s">
        <v>381</v>
      </c>
      <c r="K1435" s="594">
        <v>0.14285714285714285</v>
      </c>
      <c r="L1435" s="592" t="s">
        <v>2051</v>
      </c>
      <c r="M1435" s="595">
        <v>2021</v>
      </c>
      <c r="N1435" s="596">
        <v>46</v>
      </c>
      <c r="O1435" s="603">
        <v>0.15217391304347827</v>
      </c>
      <c r="P1435" s="598">
        <f t="shared" si="88"/>
        <v>7</v>
      </c>
      <c r="Q1435" s="596">
        <v>6</v>
      </c>
      <c r="R1435" s="599">
        <f t="shared" si="89"/>
        <v>0.8571428571428571</v>
      </c>
      <c r="S1435" s="599">
        <f t="shared" si="90"/>
        <v>0.13043478260869565</v>
      </c>
      <c r="T1435" s="600">
        <f t="shared" si="91"/>
        <v>1.0652173913043479</v>
      </c>
      <c r="U1435" s="601" t="s">
        <v>3030</v>
      </c>
    </row>
    <row r="1436" spans="1:21" ht="12.75" x14ac:dyDescent="0.2">
      <c r="A1436" s="591" t="s">
        <v>72</v>
      </c>
      <c r="B1436" s="591" t="s">
        <v>754</v>
      </c>
      <c r="C1436" s="592" t="s">
        <v>587</v>
      </c>
      <c r="D1436" s="592" t="s">
        <v>303</v>
      </c>
      <c r="E1436" s="592" t="s">
        <v>148</v>
      </c>
      <c r="F1436" s="592" t="s">
        <v>476</v>
      </c>
      <c r="G1436" s="591" t="s">
        <v>2008</v>
      </c>
      <c r="H1436" s="591" t="s">
        <v>502</v>
      </c>
      <c r="I1436" s="592" t="s">
        <v>332</v>
      </c>
      <c r="J1436" s="593" t="s">
        <v>381</v>
      </c>
      <c r="K1436" s="594">
        <v>0.23076923076923078</v>
      </c>
      <c r="L1436" s="592" t="s">
        <v>2051</v>
      </c>
      <c r="M1436" s="595">
        <v>2021</v>
      </c>
      <c r="N1436" s="596">
        <v>13</v>
      </c>
      <c r="O1436" s="603">
        <v>0.23076923076923075</v>
      </c>
      <c r="P1436" s="598">
        <f t="shared" si="88"/>
        <v>3</v>
      </c>
      <c r="Q1436" s="596">
        <v>3</v>
      </c>
      <c r="R1436" s="599">
        <f t="shared" si="89"/>
        <v>1</v>
      </c>
      <c r="S1436" s="599">
        <f t="shared" si="90"/>
        <v>0.23076923076923078</v>
      </c>
      <c r="T1436" s="600">
        <f t="shared" si="91"/>
        <v>0.99999999999999989</v>
      </c>
      <c r="U1436" s="606" t="s">
        <v>2051</v>
      </c>
    </row>
    <row r="1437" spans="1:21" ht="12.75" x14ac:dyDescent="0.2">
      <c r="A1437" s="591" t="s">
        <v>72</v>
      </c>
      <c r="B1437" s="591" t="s">
        <v>754</v>
      </c>
      <c r="C1437" s="592" t="s">
        <v>587</v>
      </c>
      <c r="D1437" s="592" t="s">
        <v>297</v>
      </c>
      <c r="E1437" s="592" t="s">
        <v>148</v>
      </c>
      <c r="F1437" s="592" t="s">
        <v>476</v>
      </c>
      <c r="G1437" s="591" t="s">
        <v>2031</v>
      </c>
      <c r="H1437" s="591" t="s">
        <v>502</v>
      </c>
      <c r="I1437" s="592" t="s">
        <v>332</v>
      </c>
      <c r="J1437" s="593" t="s">
        <v>381</v>
      </c>
      <c r="K1437" s="594">
        <v>0.18181818181818182</v>
      </c>
      <c r="L1437" s="592" t="s">
        <v>2051</v>
      </c>
      <c r="M1437" s="595">
        <v>2021</v>
      </c>
      <c r="N1437" s="596">
        <v>42</v>
      </c>
      <c r="O1437" s="603">
        <v>0.14285714285714285</v>
      </c>
      <c r="P1437" s="598">
        <f t="shared" si="88"/>
        <v>6</v>
      </c>
      <c r="Q1437" s="596">
        <v>5</v>
      </c>
      <c r="R1437" s="599">
        <f t="shared" si="89"/>
        <v>0.83333333333333337</v>
      </c>
      <c r="S1437" s="599">
        <f t="shared" si="90"/>
        <v>0.11904761904761904</v>
      </c>
      <c r="T1437" s="600">
        <f t="shared" si="91"/>
        <v>0.7857142857142857</v>
      </c>
      <c r="U1437" s="601" t="s">
        <v>3030</v>
      </c>
    </row>
    <row r="1438" spans="1:21" ht="12.75" x14ac:dyDescent="0.2">
      <c r="A1438" s="591" t="s">
        <v>72</v>
      </c>
      <c r="B1438" s="591" t="s">
        <v>754</v>
      </c>
      <c r="C1438" s="592" t="s">
        <v>588</v>
      </c>
      <c r="D1438" s="592" t="s">
        <v>297</v>
      </c>
      <c r="E1438" s="592" t="s">
        <v>148</v>
      </c>
      <c r="F1438" s="592" t="s">
        <v>476</v>
      </c>
      <c r="G1438" s="591" t="s">
        <v>2036</v>
      </c>
      <c r="H1438" s="591" t="s">
        <v>502</v>
      </c>
      <c r="I1438" s="592" t="s">
        <v>332</v>
      </c>
      <c r="J1438" s="593" t="s">
        <v>381</v>
      </c>
      <c r="K1438" s="594">
        <v>0.11971830985915492</v>
      </c>
      <c r="L1438" s="592"/>
      <c r="M1438" s="595">
        <v>2021</v>
      </c>
      <c r="N1438" s="596">
        <v>140</v>
      </c>
      <c r="O1438" s="603">
        <v>0.12142857142857143</v>
      </c>
      <c r="P1438" s="598">
        <f t="shared" si="88"/>
        <v>17</v>
      </c>
      <c r="Q1438" s="596">
        <v>16</v>
      </c>
      <c r="R1438" s="599">
        <f t="shared" si="89"/>
        <v>0.94117647058823528</v>
      </c>
      <c r="S1438" s="599">
        <f t="shared" si="90"/>
        <v>0.11428571428571428</v>
      </c>
      <c r="T1438" s="600">
        <f t="shared" si="91"/>
        <v>1.0142857142857142</v>
      </c>
      <c r="U1438" s="601" t="s">
        <v>3030</v>
      </c>
    </row>
    <row r="1439" spans="1:21" ht="12.75" x14ac:dyDescent="0.2">
      <c r="A1439" s="591" t="s">
        <v>72</v>
      </c>
      <c r="B1439" s="591" t="s">
        <v>754</v>
      </c>
      <c r="C1439" s="592" t="s">
        <v>588</v>
      </c>
      <c r="D1439" s="592" t="s">
        <v>297</v>
      </c>
      <c r="E1439" s="592" t="s">
        <v>148</v>
      </c>
      <c r="F1439" s="592" t="s">
        <v>476</v>
      </c>
      <c r="G1439" s="591" t="s">
        <v>2011</v>
      </c>
      <c r="H1439" s="591" t="s">
        <v>502</v>
      </c>
      <c r="I1439" s="592" t="s">
        <v>332</v>
      </c>
      <c r="J1439" s="593" t="s">
        <v>381</v>
      </c>
      <c r="K1439" s="594">
        <v>0.23875432525951557</v>
      </c>
      <c r="L1439" s="592" t="s">
        <v>2051</v>
      </c>
      <c r="M1439" s="595">
        <v>2021</v>
      </c>
      <c r="N1439" s="596">
        <v>287</v>
      </c>
      <c r="O1439" s="603">
        <v>0.23693379790940766</v>
      </c>
      <c r="P1439" s="598">
        <f t="shared" si="88"/>
        <v>68</v>
      </c>
      <c r="Q1439" s="596">
        <v>57</v>
      </c>
      <c r="R1439" s="599">
        <f t="shared" si="89"/>
        <v>0.83823529411764708</v>
      </c>
      <c r="S1439" s="599">
        <f t="shared" si="90"/>
        <v>0.19860627177700349</v>
      </c>
      <c r="T1439" s="600">
        <f t="shared" si="91"/>
        <v>0.99237489269302637</v>
      </c>
      <c r="U1439" s="601" t="s">
        <v>3030</v>
      </c>
    </row>
    <row r="1440" spans="1:21" ht="12.75" x14ac:dyDescent="0.2">
      <c r="A1440" s="591" t="s">
        <v>72</v>
      </c>
      <c r="B1440" s="591" t="s">
        <v>754</v>
      </c>
      <c r="C1440" s="592" t="s">
        <v>588</v>
      </c>
      <c r="D1440" s="592" t="s">
        <v>297</v>
      </c>
      <c r="E1440" s="592" t="s">
        <v>148</v>
      </c>
      <c r="F1440" s="592" t="s">
        <v>476</v>
      </c>
      <c r="G1440" s="591" t="s">
        <v>2012</v>
      </c>
      <c r="H1440" s="591" t="s">
        <v>502</v>
      </c>
      <c r="I1440" s="592" t="s">
        <v>332</v>
      </c>
      <c r="J1440" s="593" t="s">
        <v>381</v>
      </c>
      <c r="K1440" s="594">
        <v>0.23577235772357724</v>
      </c>
      <c r="L1440" s="592" t="s">
        <v>2051</v>
      </c>
      <c r="M1440" s="595">
        <v>2021</v>
      </c>
      <c r="N1440" s="596">
        <v>125</v>
      </c>
      <c r="O1440" s="603">
        <v>0.23200000000000004</v>
      </c>
      <c r="P1440" s="598">
        <f t="shared" si="88"/>
        <v>29</v>
      </c>
      <c r="Q1440" s="596">
        <v>26</v>
      </c>
      <c r="R1440" s="599">
        <f t="shared" si="89"/>
        <v>0.89655172413793105</v>
      </c>
      <c r="S1440" s="599">
        <f t="shared" si="90"/>
        <v>0.20799999999999999</v>
      </c>
      <c r="T1440" s="600">
        <f t="shared" si="91"/>
        <v>0.9840000000000001</v>
      </c>
      <c r="U1440" s="601" t="s">
        <v>3030</v>
      </c>
    </row>
    <row r="1441" spans="1:21" ht="12.75" x14ac:dyDescent="0.2">
      <c r="A1441" s="591" t="s">
        <v>72</v>
      </c>
      <c r="B1441" s="591" t="s">
        <v>754</v>
      </c>
      <c r="C1441" s="592" t="s">
        <v>588</v>
      </c>
      <c r="D1441" s="592" t="s">
        <v>297</v>
      </c>
      <c r="E1441" s="592" t="s">
        <v>148</v>
      </c>
      <c r="F1441" s="592" t="s">
        <v>476</v>
      </c>
      <c r="G1441" s="591" t="s">
        <v>2037</v>
      </c>
      <c r="H1441" s="591" t="s">
        <v>502</v>
      </c>
      <c r="I1441" s="592" t="s">
        <v>332</v>
      </c>
      <c r="J1441" s="593" t="s">
        <v>381</v>
      </c>
      <c r="K1441" s="594">
        <v>0.21428571428571427</v>
      </c>
      <c r="L1441" s="592" t="s">
        <v>2051</v>
      </c>
      <c r="M1441" s="595">
        <v>2021</v>
      </c>
      <c r="N1441" s="596">
        <v>14</v>
      </c>
      <c r="O1441" s="603">
        <v>0.21428571428571427</v>
      </c>
      <c r="P1441" s="598">
        <f t="shared" si="88"/>
        <v>3</v>
      </c>
      <c r="Q1441" s="596">
        <v>2</v>
      </c>
      <c r="R1441" s="599">
        <f t="shared" si="89"/>
        <v>0.66666666666666663</v>
      </c>
      <c r="S1441" s="599">
        <f t="shared" si="90"/>
        <v>0.14285714285714285</v>
      </c>
      <c r="T1441" s="600">
        <f t="shared" si="91"/>
        <v>1</v>
      </c>
      <c r="U1441" s="606" t="s">
        <v>2051</v>
      </c>
    </row>
    <row r="1442" spans="1:21" ht="12.75" x14ac:dyDescent="0.2">
      <c r="A1442" s="591" t="s">
        <v>72</v>
      </c>
      <c r="B1442" s="591" t="s">
        <v>754</v>
      </c>
      <c r="C1442" s="592" t="s">
        <v>588</v>
      </c>
      <c r="D1442" s="592" t="s">
        <v>297</v>
      </c>
      <c r="E1442" s="592" t="s">
        <v>148</v>
      </c>
      <c r="F1442" s="592" t="s">
        <v>476</v>
      </c>
      <c r="G1442" s="591" t="s">
        <v>2038</v>
      </c>
      <c r="H1442" s="591" t="s">
        <v>502</v>
      </c>
      <c r="I1442" s="592" t="s">
        <v>332</v>
      </c>
      <c r="J1442" s="593" t="s">
        <v>381</v>
      </c>
      <c r="K1442" s="594">
        <v>9.6774193548387094E-2</v>
      </c>
      <c r="L1442" s="592" t="s">
        <v>2051</v>
      </c>
      <c r="M1442" s="595">
        <v>2021</v>
      </c>
      <c r="N1442" s="596">
        <v>33</v>
      </c>
      <c r="O1442" s="603">
        <v>0.12121212121212122</v>
      </c>
      <c r="P1442" s="598">
        <f t="shared" si="88"/>
        <v>4</v>
      </c>
      <c r="Q1442" s="596">
        <v>4</v>
      </c>
      <c r="R1442" s="599">
        <f t="shared" si="89"/>
        <v>1</v>
      </c>
      <c r="S1442" s="599">
        <f t="shared" si="90"/>
        <v>0.12121212121212122</v>
      </c>
      <c r="T1442" s="600">
        <f t="shared" si="91"/>
        <v>1.2525252525252526</v>
      </c>
      <c r="U1442" s="601" t="s">
        <v>3030</v>
      </c>
    </row>
    <row r="1443" spans="1:21" ht="12.75" x14ac:dyDescent="0.2">
      <c r="A1443" s="591" t="s">
        <v>72</v>
      </c>
      <c r="B1443" s="591" t="s">
        <v>754</v>
      </c>
      <c r="C1443" s="592" t="s">
        <v>588</v>
      </c>
      <c r="D1443" s="592" t="s">
        <v>297</v>
      </c>
      <c r="E1443" s="592" t="s">
        <v>148</v>
      </c>
      <c r="F1443" s="592" t="s">
        <v>476</v>
      </c>
      <c r="G1443" s="591" t="s">
        <v>2018</v>
      </c>
      <c r="H1443" s="591" t="s">
        <v>502</v>
      </c>
      <c r="I1443" s="592" t="s">
        <v>332</v>
      </c>
      <c r="J1443" s="593" t="s">
        <v>381</v>
      </c>
      <c r="K1443" s="594">
        <v>6.25E-2</v>
      </c>
      <c r="L1443" s="592" t="s">
        <v>2051</v>
      </c>
      <c r="M1443" s="595">
        <v>2021</v>
      </c>
      <c r="N1443" s="596">
        <v>39</v>
      </c>
      <c r="O1443" s="603">
        <v>7.6923076923076927E-2</v>
      </c>
      <c r="P1443" s="598">
        <f t="shared" si="88"/>
        <v>3</v>
      </c>
      <c r="Q1443" s="596">
        <v>2</v>
      </c>
      <c r="R1443" s="599">
        <f t="shared" si="89"/>
        <v>0.66666666666666663</v>
      </c>
      <c r="S1443" s="599">
        <f t="shared" si="90"/>
        <v>5.128205128205128E-2</v>
      </c>
      <c r="T1443" s="600">
        <f t="shared" si="91"/>
        <v>1.2307692307692308</v>
      </c>
      <c r="U1443" s="601" t="s">
        <v>3030</v>
      </c>
    </row>
    <row r="1444" spans="1:21" ht="12.75" x14ac:dyDescent="0.2">
      <c r="A1444" s="591" t="s">
        <v>72</v>
      </c>
      <c r="B1444" s="591" t="s">
        <v>754</v>
      </c>
      <c r="C1444" s="592" t="s">
        <v>588</v>
      </c>
      <c r="D1444" s="592" t="s">
        <v>297</v>
      </c>
      <c r="E1444" s="592" t="s">
        <v>148</v>
      </c>
      <c r="F1444" s="592" t="s">
        <v>476</v>
      </c>
      <c r="G1444" s="591" t="s">
        <v>2039</v>
      </c>
      <c r="H1444" s="591" t="s">
        <v>502</v>
      </c>
      <c r="I1444" s="592" t="s">
        <v>332</v>
      </c>
      <c r="J1444" s="593" t="s">
        <v>381</v>
      </c>
      <c r="K1444" s="594">
        <v>5.0847457627118647E-2</v>
      </c>
      <c r="L1444" s="592" t="s">
        <v>2051</v>
      </c>
      <c r="M1444" s="595">
        <v>2021</v>
      </c>
      <c r="N1444" s="596">
        <v>53</v>
      </c>
      <c r="O1444" s="603">
        <v>0.11320754716981134</v>
      </c>
      <c r="P1444" s="598">
        <f t="shared" si="88"/>
        <v>6</v>
      </c>
      <c r="Q1444" s="596">
        <v>4</v>
      </c>
      <c r="R1444" s="599">
        <f t="shared" si="89"/>
        <v>0.66666666666666663</v>
      </c>
      <c r="S1444" s="599">
        <f t="shared" si="90"/>
        <v>7.5471698113207544E-2</v>
      </c>
      <c r="T1444" s="600">
        <f t="shared" si="91"/>
        <v>2.226415094339623</v>
      </c>
      <c r="U1444" s="601" t="s">
        <v>3030</v>
      </c>
    </row>
    <row r="1445" spans="1:21" ht="12.75" x14ac:dyDescent="0.2">
      <c r="A1445" s="591" t="s">
        <v>72</v>
      </c>
      <c r="B1445" s="591" t="s">
        <v>754</v>
      </c>
      <c r="C1445" s="592" t="s">
        <v>588</v>
      </c>
      <c r="D1445" s="592" t="s">
        <v>297</v>
      </c>
      <c r="E1445" s="592" t="s">
        <v>148</v>
      </c>
      <c r="F1445" s="592" t="s">
        <v>476</v>
      </c>
      <c r="G1445" s="591" t="s">
        <v>2021</v>
      </c>
      <c r="H1445" s="591" t="s">
        <v>502</v>
      </c>
      <c r="I1445" s="592" t="s">
        <v>332</v>
      </c>
      <c r="J1445" s="593" t="s">
        <v>381</v>
      </c>
      <c r="K1445" s="594">
        <v>0.13235294117647059</v>
      </c>
      <c r="L1445" s="592" t="s">
        <v>2051</v>
      </c>
      <c r="M1445" s="595">
        <v>2021</v>
      </c>
      <c r="N1445" s="596">
        <v>70</v>
      </c>
      <c r="O1445" s="603">
        <v>0.12857142857142856</v>
      </c>
      <c r="P1445" s="598">
        <f t="shared" si="88"/>
        <v>9</v>
      </c>
      <c r="Q1445" s="596">
        <v>6</v>
      </c>
      <c r="R1445" s="599">
        <f t="shared" si="89"/>
        <v>0.66666666666666663</v>
      </c>
      <c r="S1445" s="599">
        <f t="shared" si="90"/>
        <v>8.5714285714285715E-2</v>
      </c>
      <c r="T1445" s="600">
        <f t="shared" si="91"/>
        <v>0.97142857142857131</v>
      </c>
      <c r="U1445" s="601" t="s">
        <v>3030</v>
      </c>
    </row>
    <row r="1446" spans="1:21" ht="12.75" x14ac:dyDescent="0.2">
      <c r="A1446" s="591" t="s">
        <v>72</v>
      </c>
      <c r="B1446" s="591" t="s">
        <v>754</v>
      </c>
      <c r="C1446" s="592" t="s">
        <v>588</v>
      </c>
      <c r="D1446" s="592" t="s">
        <v>297</v>
      </c>
      <c r="E1446" s="592" t="s">
        <v>148</v>
      </c>
      <c r="F1446" s="592" t="s">
        <v>476</v>
      </c>
      <c r="G1446" s="591" t="s">
        <v>2040</v>
      </c>
      <c r="H1446" s="591" t="s">
        <v>502</v>
      </c>
      <c r="I1446" s="592" t="s">
        <v>332</v>
      </c>
      <c r="J1446" s="593" t="s">
        <v>381</v>
      </c>
      <c r="K1446" s="594">
        <v>0.17721518987341772</v>
      </c>
      <c r="L1446" s="592" t="s">
        <v>2051</v>
      </c>
      <c r="M1446" s="595">
        <v>2021</v>
      </c>
      <c r="N1446" s="596">
        <v>77</v>
      </c>
      <c r="O1446" s="603">
        <v>0.16883116883116883</v>
      </c>
      <c r="P1446" s="598">
        <f t="shared" si="88"/>
        <v>13</v>
      </c>
      <c r="Q1446" s="596">
        <v>8</v>
      </c>
      <c r="R1446" s="599">
        <f t="shared" si="89"/>
        <v>0.61538461538461542</v>
      </c>
      <c r="S1446" s="599">
        <f t="shared" si="90"/>
        <v>0.1038961038961039</v>
      </c>
      <c r="T1446" s="600">
        <f t="shared" si="91"/>
        <v>0.95269016697588127</v>
      </c>
      <c r="U1446" s="601" t="s">
        <v>3030</v>
      </c>
    </row>
    <row r="1447" spans="1:21" ht="12.75" x14ac:dyDescent="0.2">
      <c r="A1447" s="591" t="s">
        <v>72</v>
      </c>
      <c r="B1447" s="591" t="s">
        <v>754</v>
      </c>
      <c r="C1447" s="592" t="s">
        <v>588</v>
      </c>
      <c r="D1447" s="592" t="s">
        <v>297</v>
      </c>
      <c r="E1447" s="592" t="s">
        <v>148</v>
      </c>
      <c r="F1447" s="592" t="s">
        <v>476</v>
      </c>
      <c r="G1447" s="591" t="s">
        <v>2023</v>
      </c>
      <c r="H1447" s="591" t="s">
        <v>502</v>
      </c>
      <c r="I1447" s="592" t="s">
        <v>332</v>
      </c>
      <c r="J1447" s="593" t="s">
        <v>381</v>
      </c>
      <c r="K1447" s="594">
        <v>0.70833333333333337</v>
      </c>
      <c r="L1447" s="592" t="s">
        <v>2051</v>
      </c>
      <c r="M1447" s="595">
        <v>2021</v>
      </c>
      <c r="N1447" s="596">
        <v>24</v>
      </c>
      <c r="O1447" s="603">
        <v>0.54166666666666663</v>
      </c>
      <c r="P1447" s="598">
        <f t="shared" si="88"/>
        <v>13</v>
      </c>
      <c r="Q1447" s="596">
        <v>11</v>
      </c>
      <c r="R1447" s="599">
        <f t="shared" si="89"/>
        <v>0.84615384615384615</v>
      </c>
      <c r="S1447" s="599">
        <f t="shared" si="90"/>
        <v>0.45833333333333331</v>
      </c>
      <c r="T1447" s="600">
        <f t="shared" si="91"/>
        <v>0.76470588235294112</v>
      </c>
      <c r="U1447" s="601" t="s">
        <v>3030</v>
      </c>
    </row>
    <row r="1448" spans="1:21" ht="12.75" x14ac:dyDescent="0.2">
      <c r="A1448" s="591" t="s">
        <v>72</v>
      </c>
      <c r="B1448" s="591" t="s">
        <v>754</v>
      </c>
      <c r="C1448" s="592" t="s">
        <v>588</v>
      </c>
      <c r="D1448" s="592" t="s">
        <v>297</v>
      </c>
      <c r="E1448" s="592" t="s">
        <v>148</v>
      </c>
      <c r="F1448" s="592" t="s">
        <v>476</v>
      </c>
      <c r="G1448" s="591" t="s">
        <v>2041</v>
      </c>
      <c r="H1448" s="591" t="s">
        <v>502</v>
      </c>
      <c r="I1448" s="592" t="s">
        <v>332</v>
      </c>
      <c r="J1448" s="593" t="s">
        <v>381</v>
      </c>
      <c r="K1448" s="594">
        <v>0.17647058823529413</v>
      </c>
      <c r="L1448" s="592" t="s">
        <v>2051</v>
      </c>
      <c r="M1448" s="595">
        <v>2021</v>
      </c>
      <c r="N1448" s="596">
        <v>17</v>
      </c>
      <c r="O1448" s="603">
        <v>0.17647058823529413</v>
      </c>
      <c r="P1448" s="598">
        <f t="shared" si="88"/>
        <v>3</v>
      </c>
      <c r="Q1448" s="596">
        <v>2</v>
      </c>
      <c r="R1448" s="599">
        <f t="shared" si="89"/>
        <v>0.66666666666666663</v>
      </c>
      <c r="S1448" s="599">
        <f t="shared" si="90"/>
        <v>0.11764705882352941</v>
      </c>
      <c r="T1448" s="600">
        <f t="shared" si="91"/>
        <v>1</v>
      </c>
      <c r="U1448" s="606" t="s">
        <v>2051</v>
      </c>
    </row>
    <row r="1449" spans="1:21" ht="12.75" x14ac:dyDescent="0.2">
      <c r="A1449" s="591" t="s">
        <v>72</v>
      </c>
      <c r="B1449" s="591" t="s">
        <v>754</v>
      </c>
      <c r="C1449" s="592" t="s">
        <v>588</v>
      </c>
      <c r="D1449" s="592" t="s">
        <v>297</v>
      </c>
      <c r="E1449" s="592" t="s">
        <v>148</v>
      </c>
      <c r="F1449" s="592" t="s">
        <v>476</v>
      </c>
      <c r="G1449" s="591" t="s">
        <v>2042</v>
      </c>
      <c r="H1449" s="591" t="s">
        <v>502</v>
      </c>
      <c r="I1449" s="592" t="s">
        <v>332</v>
      </c>
      <c r="J1449" s="593" t="s">
        <v>381</v>
      </c>
      <c r="K1449" s="594">
        <v>0.06</v>
      </c>
      <c r="L1449" s="592" t="s">
        <v>2051</v>
      </c>
      <c r="M1449" s="595">
        <v>2021</v>
      </c>
      <c r="N1449" s="596">
        <v>94</v>
      </c>
      <c r="O1449" s="603">
        <v>9.5744680851063843E-2</v>
      </c>
      <c r="P1449" s="598">
        <f t="shared" si="88"/>
        <v>9</v>
      </c>
      <c r="Q1449" s="596">
        <v>5</v>
      </c>
      <c r="R1449" s="599">
        <f t="shared" si="89"/>
        <v>0.55555555555555558</v>
      </c>
      <c r="S1449" s="599">
        <f t="shared" si="90"/>
        <v>5.3191489361702128E-2</v>
      </c>
      <c r="T1449" s="600">
        <f t="shared" si="91"/>
        <v>1.595744680851064</v>
      </c>
      <c r="U1449" s="601" t="s">
        <v>3030</v>
      </c>
    </row>
    <row r="1450" spans="1:21" ht="12.75" x14ac:dyDescent="0.2">
      <c r="A1450" s="591" t="s">
        <v>72</v>
      </c>
      <c r="B1450" s="591" t="s">
        <v>754</v>
      </c>
      <c r="C1450" s="592" t="s">
        <v>588</v>
      </c>
      <c r="D1450" s="592" t="s">
        <v>297</v>
      </c>
      <c r="E1450" s="592" t="s">
        <v>148</v>
      </c>
      <c r="F1450" s="592" t="s">
        <v>476</v>
      </c>
      <c r="G1450" s="591" t="s">
        <v>2026</v>
      </c>
      <c r="H1450" s="591" t="s">
        <v>502</v>
      </c>
      <c r="I1450" s="592" t="s">
        <v>332</v>
      </c>
      <c r="J1450" s="593" t="s">
        <v>381</v>
      </c>
      <c r="K1450" s="594">
        <v>8.3333333333333329E-2</v>
      </c>
      <c r="L1450" s="592" t="s">
        <v>2051</v>
      </c>
      <c r="M1450" s="595">
        <v>2021</v>
      </c>
      <c r="N1450" s="596">
        <v>43</v>
      </c>
      <c r="O1450" s="603">
        <v>6.9767441860465115E-2</v>
      </c>
      <c r="P1450" s="598">
        <f t="shared" si="88"/>
        <v>3</v>
      </c>
      <c r="Q1450" s="596">
        <v>2</v>
      </c>
      <c r="R1450" s="599">
        <f t="shared" si="89"/>
        <v>0.66666666666666663</v>
      </c>
      <c r="S1450" s="599">
        <f t="shared" si="90"/>
        <v>4.6511627906976744E-2</v>
      </c>
      <c r="T1450" s="600">
        <f t="shared" si="91"/>
        <v>0.83720930232558144</v>
      </c>
      <c r="U1450" s="601" t="s">
        <v>3030</v>
      </c>
    </row>
    <row r="1451" spans="1:21" ht="12.75" x14ac:dyDescent="0.2">
      <c r="A1451" s="591" t="s">
        <v>72</v>
      </c>
      <c r="B1451" s="591" t="s">
        <v>754</v>
      </c>
      <c r="C1451" s="592" t="s">
        <v>588</v>
      </c>
      <c r="D1451" s="592" t="s">
        <v>297</v>
      </c>
      <c r="E1451" s="592" t="s">
        <v>148</v>
      </c>
      <c r="F1451" s="592" t="s">
        <v>476</v>
      </c>
      <c r="G1451" s="591" t="s">
        <v>2043</v>
      </c>
      <c r="H1451" s="591" t="s">
        <v>502</v>
      </c>
      <c r="I1451" s="592" t="s">
        <v>332</v>
      </c>
      <c r="J1451" s="593" t="s">
        <v>381</v>
      </c>
      <c r="K1451" s="594">
        <v>4.9941927990708478E-2</v>
      </c>
      <c r="L1451" s="592" t="s">
        <v>2051</v>
      </c>
      <c r="M1451" s="595">
        <v>2021</v>
      </c>
      <c r="N1451" s="596">
        <v>858</v>
      </c>
      <c r="O1451" s="603">
        <v>9.5571095571095568E-2</v>
      </c>
      <c r="P1451" s="598">
        <f t="shared" si="88"/>
        <v>82</v>
      </c>
      <c r="Q1451" s="596">
        <v>58</v>
      </c>
      <c r="R1451" s="599">
        <f t="shared" si="89"/>
        <v>0.70731707317073167</v>
      </c>
      <c r="S1451" s="599">
        <f t="shared" si="90"/>
        <v>6.75990675990676E-2</v>
      </c>
      <c r="T1451" s="600">
        <f t="shared" si="91"/>
        <v>1.9136444950398439</v>
      </c>
      <c r="U1451" s="601" t="s">
        <v>3030</v>
      </c>
    </row>
    <row r="1452" spans="1:21" ht="12.75" x14ac:dyDescent="0.2">
      <c r="A1452" s="591" t="s">
        <v>72</v>
      </c>
      <c r="B1452" s="591" t="s">
        <v>754</v>
      </c>
      <c r="C1452" s="592" t="s">
        <v>588</v>
      </c>
      <c r="D1452" s="592" t="s">
        <v>297</v>
      </c>
      <c r="E1452" s="592" t="s">
        <v>148</v>
      </c>
      <c r="F1452" s="592" t="s">
        <v>476</v>
      </c>
      <c r="G1452" s="591" t="s">
        <v>2009</v>
      </c>
      <c r="H1452" s="591" t="s">
        <v>502</v>
      </c>
      <c r="I1452" s="592" t="s">
        <v>332</v>
      </c>
      <c r="J1452" s="593" t="s">
        <v>381</v>
      </c>
      <c r="K1452" s="594">
        <v>0.2</v>
      </c>
      <c r="L1452" s="592" t="s">
        <v>2051</v>
      </c>
      <c r="M1452" s="595">
        <v>2021</v>
      </c>
      <c r="N1452" s="596">
        <v>19</v>
      </c>
      <c r="O1452" s="603">
        <v>0.21052631578947367</v>
      </c>
      <c r="P1452" s="598">
        <f t="shared" si="88"/>
        <v>4</v>
      </c>
      <c r="Q1452" s="596">
        <v>3</v>
      </c>
      <c r="R1452" s="599">
        <f t="shared" si="89"/>
        <v>0.75</v>
      </c>
      <c r="S1452" s="599">
        <f t="shared" si="90"/>
        <v>0.15789473684210525</v>
      </c>
      <c r="T1452" s="600">
        <f t="shared" si="91"/>
        <v>1.0526315789473684</v>
      </c>
      <c r="U1452" s="601" t="s">
        <v>3030</v>
      </c>
    </row>
    <row r="1453" spans="1:21" ht="12.75" x14ac:dyDescent="0.2">
      <c r="A1453" s="591" t="s">
        <v>72</v>
      </c>
      <c r="B1453" s="591" t="s">
        <v>754</v>
      </c>
      <c r="C1453" s="592" t="s">
        <v>588</v>
      </c>
      <c r="D1453" s="592" t="s">
        <v>297</v>
      </c>
      <c r="E1453" s="592" t="s">
        <v>148</v>
      </c>
      <c r="F1453" s="592" t="s">
        <v>476</v>
      </c>
      <c r="G1453" s="591" t="s">
        <v>2044</v>
      </c>
      <c r="H1453" s="591" t="s">
        <v>502</v>
      </c>
      <c r="I1453" s="592" t="s">
        <v>332</v>
      </c>
      <c r="J1453" s="593" t="s">
        <v>381</v>
      </c>
      <c r="K1453" s="594">
        <v>6.1224489795918366E-2</v>
      </c>
      <c r="L1453" s="592" t="s">
        <v>2051</v>
      </c>
      <c r="M1453" s="595">
        <v>2021</v>
      </c>
      <c r="N1453" s="596">
        <v>29</v>
      </c>
      <c r="O1453" s="603">
        <v>0.24137931034482757</v>
      </c>
      <c r="P1453" s="598">
        <f t="shared" si="88"/>
        <v>7</v>
      </c>
      <c r="Q1453" s="596">
        <v>6</v>
      </c>
      <c r="R1453" s="599">
        <f t="shared" si="89"/>
        <v>0.8571428571428571</v>
      </c>
      <c r="S1453" s="599">
        <f t="shared" si="90"/>
        <v>0.20689655172413793</v>
      </c>
      <c r="T1453" s="600">
        <f t="shared" si="91"/>
        <v>3.9425287356321839</v>
      </c>
      <c r="U1453" s="601" t="s">
        <v>3031</v>
      </c>
    </row>
    <row r="1454" spans="1:21" ht="12.75" x14ac:dyDescent="0.2">
      <c r="A1454" s="591" t="s">
        <v>72</v>
      </c>
      <c r="B1454" s="591" t="s">
        <v>754</v>
      </c>
      <c r="C1454" s="592" t="s">
        <v>588</v>
      </c>
      <c r="D1454" s="592" t="s">
        <v>297</v>
      </c>
      <c r="E1454" s="592" t="s">
        <v>148</v>
      </c>
      <c r="F1454" s="592" t="s">
        <v>476</v>
      </c>
      <c r="G1454" s="591" t="s">
        <v>2009</v>
      </c>
      <c r="H1454" s="591" t="s">
        <v>502</v>
      </c>
      <c r="I1454" s="592" t="s">
        <v>332</v>
      </c>
      <c r="J1454" s="593" t="s">
        <v>381</v>
      </c>
      <c r="K1454" s="594">
        <v>0.23333333333333334</v>
      </c>
      <c r="L1454" s="592" t="s">
        <v>2266</v>
      </c>
      <c r="M1454" s="595">
        <v>2021</v>
      </c>
      <c r="N1454" s="596">
        <v>18</v>
      </c>
      <c r="O1454" s="603">
        <v>0.27777777777777779</v>
      </c>
      <c r="P1454" s="598">
        <f t="shared" si="88"/>
        <v>5</v>
      </c>
      <c r="Q1454" s="596">
        <v>4</v>
      </c>
      <c r="R1454" s="599">
        <f t="shared" si="89"/>
        <v>0.8</v>
      </c>
      <c r="S1454" s="599">
        <f t="shared" si="90"/>
        <v>0.22222222222222221</v>
      </c>
      <c r="T1454" s="600">
        <f t="shared" si="91"/>
        <v>1.1904761904761905</v>
      </c>
      <c r="U1454" s="601" t="s">
        <v>3031</v>
      </c>
    </row>
    <row r="1455" spans="1:21" ht="12.75" x14ac:dyDescent="0.2">
      <c r="A1455" s="591" t="s">
        <v>72</v>
      </c>
      <c r="B1455" s="591" t="s">
        <v>754</v>
      </c>
      <c r="C1455" s="592" t="s">
        <v>588</v>
      </c>
      <c r="D1455" s="592" t="s">
        <v>297</v>
      </c>
      <c r="E1455" s="592" t="s">
        <v>148</v>
      </c>
      <c r="F1455" s="592" t="s">
        <v>476</v>
      </c>
      <c r="G1455" s="591" t="s">
        <v>2057</v>
      </c>
      <c r="H1455" s="591" t="s">
        <v>502</v>
      </c>
      <c r="I1455" s="592" t="s">
        <v>332</v>
      </c>
      <c r="J1455" s="593" t="s">
        <v>381</v>
      </c>
      <c r="K1455" s="594">
        <v>0.3</v>
      </c>
      <c r="L1455" s="592" t="s">
        <v>2266</v>
      </c>
      <c r="M1455" s="595">
        <v>2021</v>
      </c>
      <c r="N1455" s="596">
        <v>40</v>
      </c>
      <c r="O1455" s="603">
        <v>0.1</v>
      </c>
      <c r="P1455" s="598">
        <f t="shared" si="88"/>
        <v>4</v>
      </c>
      <c r="Q1455" s="596">
        <v>3</v>
      </c>
      <c r="R1455" s="599">
        <f t="shared" si="89"/>
        <v>0.75</v>
      </c>
      <c r="S1455" s="599">
        <f t="shared" si="90"/>
        <v>7.4999999999999997E-2</v>
      </c>
      <c r="T1455" s="600">
        <f t="shared" si="91"/>
        <v>0.33333333333333337</v>
      </c>
      <c r="U1455" s="601" t="s">
        <v>3030</v>
      </c>
    </row>
    <row r="1456" spans="1:21" ht="12.75" x14ac:dyDescent="0.2">
      <c r="A1456" s="591" t="s">
        <v>72</v>
      </c>
      <c r="B1456" s="591" t="s">
        <v>754</v>
      </c>
      <c r="C1456" s="592" t="s">
        <v>588</v>
      </c>
      <c r="D1456" s="592" t="s">
        <v>297</v>
      </c>
      <c r="E1456" s="592" t="s">
        <v>148</v>
      </c>
      <c r="F1456" s="592" t="s">
        <v>476</v>
      </c>
      <c r="G1456" s="591" t="s">
        <v>2045</v>
      </c>
      <c r="H1456" s="591" t="s">
        <v>502</v>
      </c>
      <c r="I1456" s="592" t="s">
        <v>332</v>
      </c>
      <c r="J1456" s="593" t="s">
        <v>381</v>
      </c>
      <c r="K1456" s="594">
        <v>0.72222222222222221</v>
      </c>
      <c r="L1456" s="592" t="s">
        <v>2051</v>
      </c>
      <c r="M1456" s="595">
        <v>2021</v>
      </c>
      <c r="N1456" s="596">
        <v>18</v>
      </c>
      <c r="O1456" s="603">
        <v>0.66666666666666652</v>
      </c>
      <c r="P1456" s="598">
        <f t="shared" si="88"/>
        <v>12</v>
      </c>
      <c r="Q1456" s="596">
        <v>9</v>
      </c>
      <c r="R1456" s="599">
        <f t="shared" si="89"/>
        <v>0.75</v>
      </c>
      <c r="S1456" s="599">
        <f t="shared" si="90"/>
        <v>0.5</v>
      </c>
      <c r="T1456" s="600">
        <f t="shared" si="91"/>
        <v>0.92307692307692291</v>
      </c>
      <c r="U1456" s="601" t="s">
        <v>3030</v>
      </c>
    </row>
    <row r="1457" spans="1:21" ht="12.75" x14ac:dyDescent="0.2">
      <c r="A1457" s="591" t="s">
        <v>72</v>
      </c>
      <c r="B1457" s="591" t="s">
        <v>754</v>
      </c>
      <c r="C1457" s="592" t="s">
        <v>588</v>
      </c>
      <c r="D1457" s="592" t="s">
        <v>297</v>
      </c>
      <c r="E1457" s="592" t="s">
        <v>148</v>
      </c>
      <c r="F1457" s="592" t="s">
        <v>476</v>
      </c>
      <c r="G1457" s="591" t="s">
        <v>2046</v>
      </c>
      <c r="H1457" s="591" t="s">
        <v>502</v>
      </c>
      <c r="I1457" s="592" t="s">
        <v>332</v>
      </c>
      <c r="J1457" s="593" t="s">
        <v>381</v>
      </c>
      <c r="K1457" s="594">
        <v>0.2</v>
      </c>
      <c r="L1457" s="592" t="s">
        <v>2051</v>
      </c>
      <c r="M1457" s="595">
        <v>2021</v>
      </c>
      <c r="N1457" s="596">
        <v>13</v>
      </c>
      <c r="O1457" s="603">
        <v>0.23076923076923075</v>
      </c>
      <c r="P1457" s="598">
        <f t="shared" si="88"/>
        <v>3</v>
      </c>
      <c r="Q1457" s="596">
        <v>2</v>
      </c>
      <c r="R1457" s="599">
        <f t="shared" si="89"/>
        <v>0.66666666666666663</v>
      </c>
      <c r="S1457" s="599">
        <f t="shared" si="90"/>
        <v>0.15384615384615385</v>
      </c>
      <c r="T1457" s="600">
        <f t="shared" si="91"/>
        <v>1.1538461538461537</v>
      </c>
      <c r="U1457" s="601" t="s">
        <v>3030</v>
      </c>
    </row>
    <row r="1458" spans="1:21" ht="12.75" x14ac:dyDescent="0.2">
      <c r="A1458" s="591" t="s">
        <v>72</v>
      </c>
      <c r="B1458" s="591" t="s">
        <v>754</v>
      </c>
      <c r="C1458" s="592" t="s">
        <v>583</v>
      </c>
      <c r="D1458" s="592" t="s">
        <v>297</v>
      </c>
      <c r="E1458" s="592" t="s">
        <v>148</v>
      </c>
      <c r="F1458" s="592" t="s">
        <v>476</v>
      </c>
      <c r="G1458" s="591" t="s">
        <v>2012</v>
      </c>
      <c r="H1458" s="591" t="s">
        <v>502</v>
      </c>
      <c r="I1458" s="592" t="s">
        <v>332</v>
      </c>
      <c r="J1458" s="593" t="s">
        <v>381</v>
      </c>
      <c r="K1458" s="594">
        <v>0.7142857142857143</v>
      </c>
      <c r="L1458" s="592" t="s">
        <v>2051</v>
      </c>
      <c r="M1458" s="595">
        <v>2021</v>
      </c>
      <c r="N1458" s="596">
        <v>34</v>
      </c>
      <c r="O1458" s="603">
        <v>0.55882352941176472</v>
      </c>
      <c r="P1458" s="598">
        <f t="shared" si="88"/>
        <v>19</v>
      </c>
      <c r="Q1458" s="596">
        <v>14</v>
      </c>
      <c r="R1458" s="599">
        <f t="shared" si="89"/>
        <v>0.73684210526315785</v>
      </c>
      <c r="S1458" s="599">
        <f t="shared" si="90"/>
        <v>0.41176470588235292</v>
      </c>
      <c r="T1458" s="600">
        <f t="shared" si="91"/>
        <v>0.78235294117647058</v>
      </c>
      <c r="U1458" s="601" t="s">
        <v>3030</v>
      </c>
    </row>
    <row r="1459" spans="1:21" ht="12.75" x14ac:dyDescent="0.2">
      <c r="A1459" s="591" t="s">
        <v>72</v>
      </c>
      <c r="B1459" s="591" t="s">
        <v>754</v>
      </c>
      <c r="C1459" s="592" t="s">
        <v>583</v>
      </c>
      <c r="D1459" s="592" t="s">
        <v>297</v>
      </c>
      <c r="E1459" s="592" t="s">
        <v>148</v>
      </c>
      <c r="F1459" s="592" t="s">
        <v>476</v>
      </c>
      <c r="G1459" s="591" t="s">
        <v>2013</v>
      </c>
      <c r="H1459" s="591" t="s">
        <v>502</v>
      </c>
      <c r="I1459" s="592" t="s">
        <v>332</v>
      </c>
      <c r="J1459" s="593" t="s">
        <v>381</v>
      </c>
      <c r="K1459" s="594">
        <v>0.70967741935483875</v>
      </c>
      <c r="L1459" s="592" t="s">
        <v>2051</v>
      </c>
      <c r="M1459" s="595">
        <v>2021</v>
      </c>
      <c r="N1459" s="596">
        <v>31</v>
      </c>
      <c r="O1459" s="603">
        <v>0.5161290322580645</v>
      </c>
      <c r="P1459" s="598">
        <f t="shared" si="88"/>
        <v>16</v>
      </c>
      <c r="Q1459" s="596">
        <v>12</v>
      </c>
      <c r="R1459" s="599">
        <f t="shared" si="89"/>
        <v>0.75</v>
      </c>
      <c r="S1459" s="599">
        <f t="shared" si="90"/>
        <v>0.38709677419354838</v>
      </c>
      <c r="T1459" s="600">
        <f t="shared" si="91"/>
        <v>0.72727272727272718</v>
      </c>
      <c r="U1459" s="601" t="s">
        <v>3030</v>
      </c>
    </row>
    <row r="1460" spans="1:21" ht="12.75" x14ac:dyDescent="0.2">
      <c r="A1460" s="591" t="s">
        <v>72</v>
      </c>
      <c r="B1460" s="591" t="s">
        <v>754</v>
      </c>
      <c r="C1460" s="592" t="s">
        <v>583</v>
      </c>
      <c r="D1460" s="592" t="s">
        <v>297</v>
      </c>
      <c r="E1460" s="592" t="s">
        <v>148</v>
      </c>
      <c r="F1460" s="592" t="s">
        <v>476</v>
      </c>
      <c r="G1460" s="591" t="s">
        <v>2049</v>
      </c>
      <c r="H1460" s="591" t="s">
        <v>502</v>
      </c>
      <c r="I1460" s="592" t="s">
        <v>332</v>
      </c>
      <c r="J1460" s="593" t="s">
        <v>381</v>
      </c>
      <c r="K1460" s="594">
        <v>0.70370370370370372</v>
      </c>
      <c r="L1460" s="592" t="s">
        <v>2051</v>
      </c>
      <c r="M1460" s="595">
        <v>2021</v>
      </c>
      <c r="N1460" s="596">
        <v>28</v>
      </c>
      <c r="O1460" s="603">
        <v>0.5357142857142857</v>
      </c>
      <c r="P1460" s="598">
        <f t="shared" si="88"/>
        <v>15</v>
      </c>
      <c r="Q1460" s="596">
        <v>10</v>
      </c>
      <c r="R1460" s="599">
        <f t="shared" si="89"/>
        <v>0.66666666666666663</v>
      </c>
      <c r="S1460" s="599">
        <f t="shared" si="90"/>
        <v>0.35714285714285715</v>
      </c>
      <c r="T1460" s="600">
        <f t="shared" si="91"/>
        <v>0.76127819548872178</v>
      </c>
      <c r="U1460" s="601" t="s">
        <v>3030</v>
      </c>
    </row>
    <row r="1461" spans="1:21" ht="12.75" x14ac:dyDescent="0.2">
      <c r="A1461" s="591" t="s">
        <v>72</v>
      </c>
      <c r="B1461" s="591" t="s">
        <v>754</v>
      </c>
      <c r="C1461" s="592" t="s">
        <v>583</v>
      </c>
      <c r="D1461" s="592" t="s">
        <v>297</v>
      </c>
      <c r="E1461" s="592" t="s">
        <v>148</v>
      </c>
      <c r="F1461" s="592" t="s">
        <v>476</v>
      </c>
      <c r="G1461" s="591" t="s">
        <v>2007</v>
      </c>
      <c r="H1461" s="591" t="s">
        <v>502</v>
      </c>
      <c r="I1461" s="592" t="s">
        <v>332</v>
      </c>
      <c r="J1461" s="593" t="s">
        <v>381</v>
      </c>
      <c r="K1461" s="594">
        <v>0.75</v>
      </c>
      <c r="L1461" s="592" t="s">
        <v>2051</v>
      </c>
      <c r="M1461" s="595">
        <v>2021</v>
      </c>
      <c r="N1461" s="596">
        <v>64</v>
      </c>
      <c r="O1461" s="603">
        <v>0.609375</v>
      </c>
      <c r="P1461" s="598">
        <f t="shared" si="88"/>
        <v>39</v>
      </c>
      <c r="Q1461" s="596">
        <v>35</v>
      </c>
      <c r="R1461" s="599">
        <f t="shared" si="89"/>
        <v>0.89743589743589747</v>
      </c>
      <c r="S1461" s="599">
        <f t="shared" si="90"/>
        <v>0.546875</v>
      </c>
      <c r="T1461" s="600">
        <f t="shared" si="91"/>
        <v>0.8125</v>
      </c>
      <c r="U1461" s="601" t="s">
        <v>3031</v>
      </c>
    </row>
    <row r="1462" spans="1:21" ht="12.75" x14ac:dyDescent="0.2">
      <c r="A1462" s="591" t="s">
        <v>72</v>
      </c>
      <c r="B1462" s="591" t="s">
        <v>754</v>
      </c>
      <c r="C1462" s="592" t="s">
        <v>583</v>
      </c>
      <c r="D1462" s="592" t="s">
        <v>297</v>
      </c>
      <c r="E1462" s="592" t="s">
        <v>148</v>
      </c>
      <c r="F1462" s="592" t="s">
        <v>476</v>
      </c>
      <c r="G1462" s="591" t="s">
        <v>2028</v>
      </c>
      <c r="H1462" s="591" t="s">
        <v>502</v>
      </c>
      <c r="I1462" s="592" t="s">
        <v>332</v>
      </c>
      <c r="J1462" s="593" t="s">
        <v>381</v>
      </c>
      <c r="K1462" s="594">
        <v>0.703125</v>
      </c>
      <c r="L1462" s="592" t="s">
        <v>2266</v>
      </c>
      <c r="M1462" s="595">
        <v>2021</v>
      </c>
      <c r="N1462" s="596">
        <v>11</v>
      </c>
      <c r="O1462" s="603">
        <v>0.54545454545454541</v>
      </c>
      <c r="P1462" s="598">
        <f t="shared" si="88"/>
        <v>6</v>
      </c>
      <c r="Q1462" s="596">
        <v>6</v>
      </c>
      <c r="R1462" s="599">
        <f t="shared" si="89"/>
        <v>1</v>
      </c>
      <c r="S1462" s="599">
        <f t="shared" si="90"/>
        <v>0.54545454545454541</v>
      </c>
      <c r="T1462" s="600">
        <f t="shared" si="91"/>
        <v>0.77575757575757565</v>
      </c>
      <c r="U1462" s="601" t="s">
        <v>3030</v>
      </c>
    </row>
    <row r="1463" spans="1:21" ht="12.75" x14ac:dyDescent="0.2">
      <c r="A1463" s="591" t="s">
        <v>72</v>
      </c>
      <c r="B1463" s="591" t="s">
        <v>754</v>
      </c>
      <c r="C1463" s="592" t="s">
        <v>583</v>
      </c>
      <c r="D1463" s="592" t="s">
        <v>297</v>
      </c>
      <c r="E1463" s="592" t="s">
        <v>148</v>
      </c>
      <c r="F1463" s="592" t="s">
        <v>476</v>
      </c>
      <c r="G1463" s="591" t="s">
        <v>2058</v>
      </c>
      <c r="H1463" s="591" t="s">
        <v>502</v>
      </c>
      <c r="I1463" s="592" t="s">
        <v>332</v>
      </c>
      <c r="J1463" s="593" t="s">
        <v>381</v>
      </c>
      <c r="K1463" s="594">
        <v>0.70370370370370372</v>
      </c>
      <c r="L1463" s="592" t="s">
        <v>2266</v>
      </c>
      <c r="M1463" s="595">
        <v>2021</v>
      </c>
      <c r="N1463" s="596">
        <v>27</v>
      </c>
      <c r="O1463" s="603">
        <v>0.51851851851851849</v>
      </c>
      <c r="P1463" s="598">
        <f t="shared" si="88"/>
        <v>14</v>
      </c>
      <c r="Q1463" s="596">
        <v>13</v>
      </c>
      <c r="R1463" s="599">
        <f t="shared" si="89"/>
        <v>0.9285714285714286</v>
      </c>
      <c r="S1463" s="599">
        <f t="shared" si="90"/>
        <v>0.48148148148148145</v>
      </c>
      <c r="T1463" s="600">
        <f t="shared" si="91"/>
        <v>0.73684210526315785</v>
      </c>
      <c r="U1463" s="601" t="s">
        <v>3031</v>
      </c>
    </row>
    <row r="1464" spans="1:21" ht="12.75" x14ac:dyDescent="0.2">
      <c r="A1464" s="591" t="s">
        <v>72</v>
      </c>
      <c r="B1464" s="591" t="s">
        <v>754</v>
      </c>
      <c r="C1464" s="592" t="s">
        <v>587</v>
      </c>
      <c r="D1464" s="592" t="s">
        <v>297</v>
      </c>
      <c r="E1464" s="592" t="s">
        <v>148</v>
      </c>
      <c r="F1464" s="592" t="s">
        <v>476</v>
      </c>
      <c r="G1464" s="591" t="s">
        <v>2010</v>
      </c>
      <c r="H1464" s="591" t="s">
        <v>504</v>
      </c>
      <c r="I1464" s="592" t="s">
        <v>332</v>
      </c>
      <c r="J1464" s="593" t="s">
        <v>381</v>
      </c>
      <c r="K1464" s="594">
        <v>0.17647058823529413</v>
      </c>
      <c r="L1464" s="592" t="s">
        <v>2051</v>
      </c>
      <c r="M1464" s="595">
        <v>2021</v>
      </c>
      <c r="N1464" s="596">
        <v>63</v>
      </c>
      <c r="O1464" s="603">
        <v>0.17460317460317459</v>
      </c>
      <c r="P1464" s="598">
        <f t="shared" si="88"/>
        <v>11</v>
      </c>
      <c r="Q1464" s="596">
        <v>7</v>
      </c>
      <c r="R1464" s="599">
        <f t="shared" si="89"/>
        <v>0.63636363636363635</v>
      </c>
      <c r="S1464" s="599">
        <f t="shared" si="90"/>
        <v>0.1111111111111111</v>
      </c>
      <c r="T1464" s="600">
        <f t="shared" si="91"/>
        <v>0.98941798941798931</v>
      </c>
      <c r="U1464" s="601" t="s">
        <v>3030</v>
      </c>
    </row>
    <row r="1465" spans="1:21" ht="12.75" x14ac:dyDescent="0.2">
      <c r="A1465" s="591" t="s">
        <v>72</v>
      </c>
      <c r="B1465" s="591" t="s">
        <v>754</v>
      </c>
      <c r="C1465" s="592" t="s">
        <v>587</v>
      </c>
      <c r="D1465" s="592" t="s">
        <v>297</v>
      </c>
      <c r="E1465" s="592" t="s">
        <v>148</v>
      </c>
      <c r="F1465" s="592" t="s">
        <v>476</v>
      </c>
      <c r="G1465" s="591" t="s">
        <v>2011</v>
      </c>
      <c r="H1465" s="591" t="s">
        <v>504</v>
      </c>
      <c r="I1465" s="592" t="s">
        <v>332</v>
      </c>
      <c r="J1465" s="593" t="s">
        <v>381</v>
      </c>
      <c r="K1465" s="594">
        <v>0.2638888888888889</v>
      </c>
      <c r="L1465" s="592" t="s">
        <v>2051</v>
      </c>
      <c r="M1465" s="595">
        <v>2021</v>
      </c>
      <c r="N1465" s="596">
        <v>72</v>
      </c>
      <c r="O1465" s="603">
        <v>0.2638888888888889</v>
      </c>
      <c r="P1465" s="598">
        <f t="shared" si="88"/>
        <v>19</v>
      </c>
      <c r="Q1465" s="596">
        <v>19</v>
      </c>
      <c r="R1465" s="599">
        <f t="shared" si="89"/>
        <v>1</v>
      </c>
      <c r="S1465" s="599">
        <f t="shared" si="90"/>
        <v>0.2638888888888889</v>
      </c>
      <c r="T1465" s="600">
        <f t="shared" si="91"/>
        <v>1</v>
      </c>
      <c r="U1465" s="606" t="s">
        <v>2051</v>
      </c>
    </row>
    <row r="1466" spans="1:21" ht="12.75" x14ac:dyDescent="0.2">
      <c r="A1466" s="591" t="s">
        <v>72</v>
      </c>
      <c r="B1466" s="591" t="s">
        <v>754</v>
      </c>
      <c r="C1466" s="592" t="s">
        <v>587</v>
      </c>
      <c r="D1466" s="592" t="s">
        <v>297</v>
      </c>
      <c r="E1466" s="592" t="s">
        <v>148</v>
      </c>
      <c r="F1466" s="592" t="s">
        <v>476</v>
      </c>
      <c r="G1466" s="591" t="s">
        <v>2012</v>
      </c>
      <c r="H1466" s="591" t="s">
        <v>504</v>
      </c>
      <c r="I1466" s="592" t="s">
        <v>332</v>
      </c>
      <c r="J1466" s="593" t="s">
        <v>381</v>
      </c>
      <c r="K1466" s="594">
        <v>0.47872340425531917</v>
      </c>
      <c r="L1466" s="592" t="s">
        <v>2051</v>
      </c>
      <c r="M1466" s="595">
        <v>2021</v>
      </c>
      <c r="N1466" s="596">
        <v>92</v>
      </c>
      <c r="O1466" s="603">
        <v>0.41304347826086951</v>
      </c>
      <c r="P1466" s="598">
        <f t="shared" si="88"/>
        <v>38</v>
      </c>
      <c r="Q1466" s="596">
        <v>31</v>
      </c>
      <c r="R1466" s="599">
        <f t="shared" si="89"/>
        <v>0.81578947368421051</v>
      </c>
      <c r="S1466" s="599">
        <f t="shared" si="90"/>
        <v>0.33695652173913043</v>
      </c>
      <c r="T1466" s="600">
        <f t="shared" si="91"/>
        <v>0.86280193236714964</v>
      </c>
      <c r="U1466" s="601" t="s">
        <v>3030</v>
      </c>
    </row>
    <row r="1467" spans="1:21" ht="12.75" x14ac:dyDescent="0.2">
      <c r="A1467" s="591" t="s">
        <v>72</v>
      </c>
      <c r="B1467" s="591" t="s">
        <v>754</v>
      </c>
      <c r="C1467" s="592" t="s">
        <v>587</v>
      </c>
      <c r="D1467" s="592" t="s">
        <v>297</v>
      </c>
      <c r="E1467" s="592" t="s">
        <v>148</v>
      </c>
      <c r="F1467" s="592" t="s">
        <v>476</v>
      </c>
      <c r="G1467" s="591" t="s">
        <v>2013</v>
      </c>
      <c r="H1467" s="591" t="s">
        <v>504</v>
      </c>
      <c r="I1467" s="592" t="s">
        <v>332</v>
      </c>
      <c r="J1467" s="593" t="s">
        <v>381</v>
      </c>
      <c r="K1467" s="594">
        <v>0.7142857142857143</v>
      </c>
      <c r="L1467" s="592" t="s">
        <v>2051</v>
      </c>
      <c r="M1467" s="595">
        <v>2021</v>
      </c>
      <c r="N1467" s="596">
        <v>12</v>
      </c>
      <c r="O1467" s="603">
        <v>0.5</v>
      </c>
      <c r="P1467" s="598">
        <f t="shared" si="88"/>
        <v>6</v>
      </c>
      <c r="Q1467" s="596">
        <v>4</v>
      </c>
      <c r="R1467" s="599">
        <f t="shared" si="89"/>
        <v>0.66666666666666663</v>
      </c>
      <c r="S1467" s="599">
        <f t="shared" si="90"/>
        <v>0.33333333333333331</v>
      </c>
      <c r="T1467" s="600">
        <f t="shared" si="91"/>
        <v>0.7</v>
      </c>
      <c r="U1467" s="601" t="s">
        <v>3030</v>
      </c>
    </row>
    <row r="1468" spans="1:21" ht="12.75" x14ac:dyDescent="0.2">
      <c r="A1468" s="591" t="s">
        <v>72</v>
      </c>
      <c r="B1468" s="591" t="s">
        <v>754</v>
      </c>
      <c r="C1468" s="592" t="s">
        <v>587</v>
      </c>
      <c r="D1468" s="592" t="s">
        <v>297</v>
      </c>
      <c r="E1468" s="592" t="s">
        <v>148</v>
      </c>
      <c r="F1468" s="592" t="s">
        <v>476</v>
      </c>
      <c r="G1468" s="591" t="s">
        <v>2014</v>
      </c>
      <c r="H1468" s="591" t="s">
        <v>504</v>
      </c>
      <c r="I1468" s="592" t="s">
        <v>332</v>
      </c>
      <c r="J1468" s="593" t="s">
        <v>381</v>
      </c>
      <c r="K1468" s="594">
        <v>4.926423544465771E-2</v>
      </c>
      <c r="L1468" s="592" t="s">
        <v>2051</v>
      </c>
      <c r="M1468" s="595">
        <v>2021</v>
      </c>
      <c r="N1468" s="596">
        <v>1340</v>
      </c>
      <c r="O1468" s="603">
        <v>7.6119402985074622E-2</v>
      </c>
      <c r="P1468" s="598">
        <f t="shared" si="88"/>
        <v>102</v>
      </c>
      <c r="Q1468" s="596">
        <v>88</v>
      </c>
      <c r="R1468" s="599">
        <f t="shared" si="89"/>
        <v>0.86274509803921573</v>
      </c>
      <c r="S1468" s="599">
        <f t="shared" si="90"/>
        <v>6.5671641791044774E-2</v>
      </c>
      <c r="T1468" s="600">
        <f t="shared" si="91"/>
        <v>1.5451250242295018</v>
      </c>
      <c r="U1468" s="601" t="s">
        <v>3030</v>
      </c>
    </row>
    <row r="1469" spans="1:21" ht="12.75" x14ac:dyDescent="0.2">
      <c r="A1469" s="591" t="s">
        <v>72</v>
      </c>
      <c r="B1469" s="591" t="s">
        <v>754</v>
      </c>
      <c r="C1469" s="592" t="s">
        <v>587</v>
      </c>
      <c r="D1469" s="592" t="s">
        <v>297</v>
      </c>
      <c r="E1469" s="592" t="s">
        <v>148</v>
      </c>
      <c r="F1469" s="592" t="s">
        <v>476</v>
      </c>
      <c r="G1469" s="591" t="s">
        <v>2015</v>
      </c>
      <c r="H1469" s="591" t="s">
        <v>504</v>
      </c>
      <c r="I1469" s="592" t="s">
        <v>332</v>
      </c>
      <c r="J1469" s="593" t="s">
        <v>381</v>
      </c>
      <c r="K1469" s="594">
        <v>0.35714285714285715</v>
      </c>
      <c r="L1469" s="592" t="s">
        <v>2051</v>
      </c>
      <c r="M1469" s="595">
        <v>2021</v>
      </c>
      <c r="N1469" s="596">
        <v>17</v>
      </c>
      <c r="O1469" s="603">
        <v>0.35294117647058826</v>
      </c>
      <c r="P1469" s="598">
        <f t="shared" si="88"/>
        <v>6</v>
      </c>
      <c r="Q1469" s="596">
        <v>6</v>
      </c>
      <c r="R1469" s="599">
        <f t="shared" si="89"/>
        <v>1</v>
      </c>
      <c r="S1469" s="599">
        <f t="shared" si="90"/>
        <v>0.35294117647058826</v>
      </c>
      <c r="T1469" s="600">
        <f t="shared" si="91"/>
        <v>0.9882352941176471</v>
      </c>
      <c r="U1469" s="601" t="s">
        <v>3030</v>
      </c>
    </row>
    <row r="1470" spans="1:21" ht="12.75" x14ac:dyDescent="0.2">
      <c r="A1470" s="591" t="s">
        <v>72</v>
      </c>
      <c r="B1470" s="591" t="s">
        <v>754</v>
      </c>
      <c r="C1470" s="592" t="s">
        <v>587</v>
      </c>
      <c r="D1470" s="592" t="s">
        <v>297</v>
      </c>
      <c r="E1470" s="592" t="s">
        <v>148</v>
      </c>
      <c r="F1470" s="592" t="s">
        <v>476</v>
      </c>
      <c r="G1470" s="591" t="s">
        <v>2016</v>
      </c>
      <c r="H1470" s="591" t="s">
        <v>504</v>
      </c>
      <c r="I1470" s="592" t="s">
        <v>332</v>
      </c>
      <c r="J1470" s="593" t="s">
        <v>381</v>
      </c>
      <c r="K1470" s="594">
        <v>0.11494252873563218</v>
      </c>
      <c r="L1470" s="592" t="s">
        <v>2051</v>
      </c>
      <c r="M1470" s="595">
        <v>2021</v>
      </c>
      <c r="N1470" s="596">
        <v>87</v>
      </c>
      <c r="O1470" s="603">
        <v>0.11494252873563218</v>
      </c>
      <c r="P1470" s="598">
        <f t="shared" si="88"/>
        <v>10</v>
      </c>
      <c r="Q1470" s="596">
        <v>10</v>
      </c>
      <c r="R1470" s="599">
        <f t="shared" si="89"/>
        <v>1</v>
      </c>
      <c r="S1470" s="599">
        <f t="shared" si="90"/>
        <v>0.11494252873563218</v>
      </c>
      <c r="T1470" s="600">
        <f t="shared" si="91"/>
        <v>1</v>
      </c>
      <c r="U1470" s="606" t="s">
        <v>2051</v>
      </c>
    </row>
    <row r="1471" spans="1:21" ht="12.75" x14ac:dyDescent="0.2">
      <c r="A1471" s="591" t="s">
        <v>72</v>
      </c>
      <c r="B1471" s="591" t="s">
        <v>754</v>
      </c>
      <c r="C1471" s="592" t="s">
        <v>587</v>
      </c>
      <c r="D1471" s="592" t="s">
        <v>297</v>
      </c>
      <c r="E1471" s="592" t="s">
        <v>148</v>
      </c>
      <c r="F1471" s="592" t="s">
        <v>476</v>
      </c>
      <c r="G1471" s="591" t="s">
        <v>2017</v>
      </c>
      <c r="H1471" s="591" t="s">
        <v>504</v>
      </c>
      <c r="I1471" s="592" t="s">
        <v>332</v>
      </c>
      <c r="J1471" s="593" t="s">
        <v>381</v>
      </c>
      <c r="K1471" s="594">
        <v>7.9646017699115043E-2</v>
      </c>
      <c r="L1471" s="592" t="s">
        <v>2051</v>
      </c>
      <c r="M1471" s="595">
        <v>2021</v>
      </c>
      <c r="N1471" s="596">
        <v>112</v>
      </c>
      <c r="O1471" s="603">
        <v>0.11607142857142858</v>
      </c>
      <c r="P1471" s="598">
        <f t="shared" si="88"/>
        <v>13</v>
      </c>
      <c r="Q1471" s="596">
        <v>12</v>
      </c>
      <c r="R1471" s="599">
        <f t="shared" si="89"/>
        <v>0.92307692307692313</v>
      </c>
      <c r="S1471" s="599">
        <f t="shared" si="90"/>
        <v>0.10714285714285714</v>
      </c>
      <c r="T1471" s="600">
        <f t="shared" si="91"/>
        <v>1.45734126984127</v>
      </c>
      <c r="U1471" s="601" t="s">
        <v>3030</v>
      </c>
    </row>
    <row r="1472" spans="1:21" ht="12.75" x14ac:dyDescent="0.2">
      <c r="A1472" s="591" t="s">
        <v>72</v>
      </c>
      <c r="B1472" s="591" t="s">
        <v>754</v>
      </c>
      <c r="C1472" s="592" t="s">
        <v>587</v>
      </c>
      <c r="D1472" s="592" t="s">
        <v>297</v>
      </c>
      <c r="E1472" s="592" t="s">
        <v>148</v>
      </c>
      <c r="F1472" s="592" t="s">
        <v>476</v>
      </c>
      <c r="G1472" s="591" t="s">
        <v>2018</v>
      </c>
      <c r="H1472" s="591" t="s">
        <v>504</v>
      </c>
      <c r="I1472" s="592" t="s">
        <v>332</v>
      </c>
      <c r="J1472" s="593" t="s">
        <v>381</v>
      </c>
      <c r="K1472" s="594">
        <v>0.14569536423841059</v>
      </c>
      <c r="L1472" s="592" t="s">
        <v>2051</v>
      </c>
      <c r="M1472" s="595">
        <v>2021</v>
      </c>
      <c r="N1472" s="596">
        <v>146</v>
      </c>
      <c r="O1472" s="603">
        <v>0.15068493150684931</v>
      </c>
      <c r="P1472" s="598">
        <f t="shared" si="88"/>
        <v>22</v>
      </c>
      <c r="Q1472" s="596">
        <v>17</v>
      </c>
      <c r="R1472" s="599">
        <f t="shared" si="89"/>
        <v>0.77272727272727271</v>
      </c>
      <c r="S1472" s="599">
        <f t="shared" si="90"/>
        <v>0.11643835616438356</v>
      </c>
      <c r="T1472" s="600">
        <f t="shared" si="91"/>
        <v>1.0342465753424657</v>
      </c>
      <c r="U1472" s="601" t="s">
        <v>3030</v>
      </c>
    </row>
    <row r="1473" spans="1:21" ht="12.75" x14ac:dyDescent="0.2">
      <c r="A1473" s="591" t="s">
        <v>72</v>
      </c>
      <c r="B1473" s="591" t="s">
        <v>754</v>
      </c>
      <c r="C1473" s="592" t="s">
        <v>587</v>
      </c>
      <c r="D1473" s="592" t="s">
        <v>297</v>
      </c>
      <c r="E1473" s="592" t="s">
        <v>148</v>
      </c>
      <c r="F1473" s="592" t="s">
        <v>476</v>
      </c>
      <c r="G1473" s="591" t="s">
        <v>2019</v>
      </c>
      <c r="H1473" s="591" t="s">
        <v>504</v>
      </c>
      <c r="I1473" s="592" t="s">
        <v>332</v>
      </c>
      <c r="J1473" s="593" t="s">
        <v>381</v>
      </c>
      <c r="K1473" s="594">
        <v>0.33333333333333331</v>
      </c>
      <c r="L1473" s="592" t="s">
        <v>2051</v>
      </c>
      <c r="M1473" s="595">
        <v>2021</v>
      </c>
      <c r="N1473" s="596">
        <v>21</v>
      </c>
      <c r="O1473" s="603">
        <v>0.2857142857142857</v>
      </c>
      <c r="P1473" s="598">
        <f t="shared" si="88"/>
        <v>6</v>
      </c>
      <c r="Q1473" s="596">
        <v>4</v>
      </c>
      <c r="R1473" s="599">
        <f t="shared" si="89"/>
        <v>0.66666666666666663</v>
      </c>
      <c r="S1473" s="599">
        <f t="shared" si="90"/>
        <v>0.19047619047619047</v>
      </c>
      <c r="T1473" s="600">
        <f t="shared" si="91"/>
        <v>0.8571428571428571</v>
      </c>
      <c r="U1473" s="601" t="s">
        <v>3030</v>
      </c>
    </row>
    <row r="1474" spans="1:21" ht="12.75" x14ac:dyDescent="0.2">
      <c r="A1474" s="591" t="s">
        <v>72</v>
      </c>
      <c r="B1474" s="591" t="s">
        <v>754</v>
      </c>
      <c r="C1474" s="592" t="s">
        <v>587</v>
      </c>
      <c r="D1474" s="592" t="s">
        <v>297</v>
      </c>
      <c r="E1474" s="592" t="s">
        <v>148</v>
      </c>
      <c r="F1474" s="592" t="s">
        <v>476</v>
      </c>
      <c r="G1474" s="591" t="s">
        <v>2020</v>
      </c>
      <c r="H1474" s="591" t="s">
        <v>504</v>
      </c>
      <c r="I1474" s="592" t="s">
        <v>332</v>
      </c>
      <c r="J1474" s="593" t="s">
        <v>381</v>
      </c>
      <c r="K1474" s="594">
        <v>0.23809523809523808</v>
      </c>
      <c r="L1474" s="592" t="s">
        <v>2051</v>
      </c>
      <c r="M1474" s="595">
        <v>2021</v>
      </c>
      <c r="N1474" s="596">
        <v>18</v>
      </c>
      <c r="O1474" s="603">
        <v>0.22222222222222221</v>
      </c>
      <c r="P1474" s="598">
        <f t="shared" si="88"/>
        <v>4</v>
      </c>
      <c r="Q1474" s="596">
        <v>3</v>
      </c>
      <c r="R1474" s="599">
        <f t="shared" si="89"/>
        <v>0.75</v>
      </c>
      <c r="S1474" s="599">
        <f t="shared" si="90"/>
        <v>0.16666666666666666</v>
      </c>
      <c r="T1474" s="600">
        <f t="shared" si="91"/>
        <v>0.93333333333333335</v>
      </c>
      <c r="U1474" s="601" t="s">
        <v>3030</v>
      </c>
    </row>
    <row r="1475" spans="1:21" ht="12.75" x14ac:dyDescent="0.2">
      <c r="A1475" s="591" t="s">
        <v>72</v>
      </c>
      <c r="B1475" s="591" t="s">
        <v>754</v>
      </c>
      <c r="C1475" s="592" t="s">
        <v>587</v>
      </c>
      <c r="D1475" s="592" t="s">
        <v>297</v>
      </c>
      <c r="E1475" s="592" t="s">
        <v>148</v>
      </c>
      <c r="F1475" s="592" t="s">
        <v>476</v>
      </c>
      <c r="G1475" s="591" t="s">
        <v>2021</v>
      </c>
      <c r="H1475" s="591" t="s">
        <v>504</v>
      </c>
      <c r="I1475" s="592" t="s">
        <v>332</v>
      </c>
      <c r="J1475" s="593" t="s">
        <v>381</v>
      </c>
      <c r="K1475" s="594">
        <v>0.11702127659574468</v>
      </c>
      <c r="L1475" s="592" t="s">
        <v>2051</v>
      </c>
      <c r="M1475" s="595">
        <v>2021</v>
      </c>
      <c r="N1475" s="596">
        <v>94</v>
      </c>
      <c r="O1475" s="603">
        <v>0.11702127659574468</v>
      </c>
      <c r="P1475" s="598">
        <f t="shared" ref="P1475:P1538" si="92">ROUNDUP(N1475*O1475,0)</f>
        <v>11</v>
      </c>
      <c r="Q1475" s="596">
        <v>10</v>
      </c>
      <c r="R1475" s="599">
        <f t="shared" ref="R1475:R1538" si="93">Q1475/P1475</f>
        <v>0.90909090909090906</v>
      </c>
      <c r="S1475" s="599">
        <f t="shared" ref="S1475:S1538" si="94">Q1475/N1475</f>
        <v>0.10638297872340426</v>
      </c>
      <c r="T1475" s="600">
        <f t="shared" ref="T1475:T1538" si="95">O1475/K1475</f>
        <v>1</v>
      </c>
      <c r="U1475" s="606" t="s">
        <v>2051</v>
      </c>
    </row>
    <row r="1476" spans="1:21" ht="12.75" x14ac:dyDescent="0.2">
      <c r="A1476" s="591" t="s">
        <v>72</v>
      </c>
      <c r="B1476" s="591" t="s">
        <v>754</v>
      </c>
      <c r="C1476" s="591" t="s">
        <v>587</v>
      </c>
      <c r="D1476" s="591" t="s">
        <v>303</v>
      </c>
      <c r="E1476" s="591" t="s">
        <v>148</v>
      </c>
      <c r="F1476" s="592" t="s">
        <v>476</v>
      </c>
      <c r="G1476" s="591" t="s">
        <v>2002</v>
      </c>
      <c r="H1476" s="591" t="s">
        <v>504</v>
      </c>
      <c r="I1476" s="592" t="s">
        <v>332</v>
      </c>
      <c r="J1476" s="593" t="s">
        <v>381</v>
      </c>
      <c r="K1476" s="594">
        <v>0.375</v>
      </c>
      <c r="L1476" s="591" t="s">
        <v>2051</v>
      </c>
      <c r="M1476" s="595">
        <v>2021</v>
      </c>
      <c r="N1476" s="596">
        <v>11</v>
      </c>
      <c r="O1476" s="603">
        <v>0.27272727272727271</v>
      </c>
      <c r="P1476" s="598">
        <f t="shared" si="92"/>
        <v>3</v>
      </c>
      <c r="Q1476" s="596">
        <v>2</v>
      </c>
      <c r="R1476" s="599">
        <f t="shared" si="93"/>
        <v>0.66666666666666663</v>
      </c>
      <c r="S1476" s="599">
        <f t="shared" si="94"/>
        <v>0.18181818181818182</v>
      </c>
      <c r="T1476" s="600">
        <f t="shared" si="95"/>
        <v>0.72727272727272718</v>
      </c>
      <c r="U1476" s="601" t="s">
        <v>3030</v>
      </c>
    </row>
    <row r="1477" spans="1:21" ht="12.75" x14ac:dyDescent="0.2">
      <c r="A1477" s="591" t="s">
        <v>72</v>
      </c>
      <c r="B1477" s="591" t="s">
        <v>754</v>
      </c>
      <c r="C1477" s="592" t="s">
        <v>587</v>
      </c>
      <c r="D1477" s="592" t="s">
        <v>297</v>
      </c>
      <c r="E1477" s="592" t="s">
        <v>148</v>
      </c>
      <c r="F1477" s="592" t="s">
        <v>476</v>
      </c>
      <c r="G1477" s="591" t="s">
        <v>2022</v>
      </c>
      <c r="H1477" s="591" t="s">
        <v>504</v>
      </c>
      <c r="I1477" s="592" t="s">
        <v>332</v>
      </c>
      <c r="J1477" s="593" t="s">
        <v>381</v>
      </c>
      <c r="K1477" s="594">
        <v>0.23232323232323232</v>
      </c>
      <c r="L1477" s="592" t="s">
        <v>2051</v>
      </c>
      <c r="M1477" s="595">
        <v>2021</v>
      </c>
      <c r="N1477" s="596">
        <v>99</v>
      </c>
      <c r="O1477" s="603">
        <v>0.20202020202020202</v>
      </c>
      <c r="P1477" s="598">
        <f t="shared" si="92"/>
        <v>20</v>
      </c>
      <c r="Q1477" s="596">
        <v>14</v>
      </c>
      <c r="R1477" s="599">
        <f t="shared" si="93"/>
        <v>0.7</v>
      </c>
      <c r="S1477" s="599">
        <f t="shared" si="94"/>
        <v>0.14141414141414141</v>
      </c>
      <c r="T1477" s="600">
        <f t="shared" si="95"/>
        <v>0.86956521739130432</v>
      </c>
      <c r="U1477" s="601" t="s">
        <v>3030</v>
      </c>
    </row>
    <row r="1478" spans="1:21" ht="12.75" x14ac:dyDescent="0.2">
      <c r="A1478" s="591" t="s">
        <v>72</v>
      </c>
      <c r="B1478" s="591" t="s">
        <v>754</v>
      </c>
      <c r="C1478" s="592" t="s">
        <v>587</v>
      </c>
      <c r="D1478" s="592" t="s">
        <v>297</v>
      </c>
      <c r="E1478" s="592" t="s">
        <v>148</v>
      </c>
      <c r="F1478" s="592" t="s">
        <v>476</v>
      </c>
      <c r="G1478" s="591" t="s">
        <v>2023</v>
      </c>
      <c r="H1478" s="591" t="s">
        <v>504</v>
      </c>
      <c r="I1478" s="592" t="s">
        <v>332</v>
      </c>
      <c r="J1478" s="593" t="s">
        <v>381</v>
      </c>
      <c r="K1478" s="594">
        <v>0.51315789473684215</v>
      </c>
      <c r="L1478" s="592" t="s">
        <v>2051</v>
      </c>
      <c r="M1478" s="595">
        <v>2021</v>
      </c>
      <c r="N1478" s="596">
        <v>79</v>
      </c>
      <c r="O1478" s="603">
        <v>0.46835443037974683</v>
      </c>
      <c r="P1478" s="598">
        <f t="shared" si="92"/>
        <v>37</v>
      </c>
      <c r="Q1478" s="596">
        <v>34</v>
      </c>
      <c r="R1478" s="599">
        <f t="shared" si="93"/>
        <v>0.91891891891891897</v>
      </c>
      <c r="S1478" s="599">
        <f t="shared" si="94"/>
        <v>0.43037974683544306</v>
      </c>
      <c r="T1478" s="600">
        <f t="shared" si="95"/>
        <v>0.91269068484258353</v>
      </c>
      <c r="U1478" s="601" t="s">
        <v>3030</v>
      </c>
    </row>
    <row r="1479" spans="1:21" ht="12.75" x14ac:dyDescent="0.2">
      <c r="A1479" s="591" t="s">
        <v>72</v>
      </c>
      <c r="B1479" s="591" t="s">
        <v>754</v>
      </c>
      <c r="C1479" s="592" t="s">
        <v>587</v>
      </c>
      <c r="D1479" s="592" t="s">
        <v>297</v>
      </c>
      <c r="E1479" s="592" t="s">
        <v>148</v>
      </c>
      <c r="F1479" s="592" t="s">
        <v>476</v>
      </c>
      <c r="G1479" s="591" t="s">
        <v>2024</v>
      </c>
      <c r="H1479" s="591" t="s">
        <v>504</v>
      </c>
      <c r="I1479" s="592" t="s">
        <v>332</v>
      </c>
      <c r="J1479" s="593" t="s">
        <v>381</v>
      </c>
      <c r="K1479" s="594">
        <v>4.9323017408123788E-2</v>
      </c>
      <c r="L1479" s="592" t="s">
        <v>2051</v>
      </c>
      <c r="M1479" s="595">
        <v>2021</v>
      </c>
      <c r="N1479" s="596">
        <v>2128</v>
      </c>
      <c r="O1479" s="603">
        <v>7.6597744360902262E-2</v>
      </c>
      <c r="P1479" s="598">
        <f t="shared" si="92"/>
        <v>163</v>
      </c>
      <c r="Q1479" s="596">
        <v>125</v>
      </c>
      <c r="R1479" s="599">
        <f t="shared" si="93"/>
        <v>0.76687116564417179</v>
      </c>
      <c r="S1479" s="599">
        <f t="shared" si="94"/>
        <v>5.8740601503759399E-2</v>
      </c>
      <c r="T1479" s="600">
        <f t="shared" si="95"/>
        <v>1.552981719003391</v>
      </c>
      <c r="U1479" s="601" t="s">
        <v>3030</v>
      </c>
    </row>
    <row r="1480" spans="1:21" ht="12.75" x14ac:dyDescent="0.2">
      <c r="A1480" s="591" t="s">
        <v>72</v>
      </c>
      <c r="B1480" s="591" t="s">
        <v>754</v>
      </c>
      <c r="C1480" s="591" t="s">
        <v>587</v>
      </c>
      <c r="D1480" s="591" t="s">
        <v>303</v>
      </c>
      <c r="E1480" s="591" t="s">
        <v>148</v>
      </c>
      <c r="F1480" s="592" t="s">
        <v>476</v>
      </c>
      <c r="G1480" s="591" t="s">
        <v>2004</v>
      </c>
      <c r="H1480" s="591" t="s">
        <v>504</v>
      </c>
      <c r="I1480" s="592" t="s">
        <v>332</v>
      </c>
      <c r="J1480" s="593" t="s">
        <v>381</v>
      </c>
      <c r="K1480" s="594">
        <v>5.5813953488372092E-2</v>
      </c>
      <c r="L1480" s="591" t="s">
        <v>2051</v>
      </c>
      <c r="M1480" s="595">
        <v>2021</v>
      </c>
      <c r="N1480" s="596">
        <v>446</v>
      </c>
      <c r="O1480" s="603">
        <v>0.10089686098654709</v>
      </c>
      <c r="P1480" s="598">
        <f t="shared" si="92"/>
        <v>45</v>
      </c>
      <c r="Q1480" s="596">
        <v>31</v>
      </c>
      <c r="R1480" s="599">
        <f t="shared" si="93"/>
        <v>0.68888888888888888</v>
      </c>
      <c r="S1480" s="599">
        <f t="shared" si="94"/>
        <v>6.9506726457399109E-2</v>
      </c>
      <c r="T1480" s="600">
        <f t="shared" si="95"/>
        <v>1.8077354260089686</v>
      </c>
      <c r="U1480" s="601" t="s">
        <v>3030</v>
      </c>
    </row>
    <row r="1481" spans="1:21" ht="12.75" x14ac:dyDescent="0.2">
      <c r="A1481" s="591" t="s">
        <v>72</v>
      </c>
      <c r="B1481" s="591" t="s">
        <v>754</v>
      </c>
      <c r="C1481" s="592" t="s">
        <v>587</v>
      </c>
      <c r="D1481" s="592" t="s">
        <v>297</v>
      </c>
      <c r="E1481" s="592" t="s">
        <v>148</v>
      </c>
      <c r="F1481" s="592" t="s">
        <v>476</v>
      </c>
      <c r="G1481" s="591" t="s">
        <v>2025</v>
      </c>
      <c r="H1481" s="591" t="s">
        <v>504</v>
      </c>
      <c r="I1481" s="592" t="s">
        <v>332</v>
      </c>
      <c r="J1481" s="593" t="s">
        <v>381</v>
      </c>
      <c r="K1481" s="594">
        <v>9.2307692307692313E-2</v>
      </c>
      <c r="L1481" s="592" t="s">
        <v>2051</v>
      </c>
      <c r="M1481" s="595">
        <v>2021</v>
      </c>
      <c r="N1481" s="596">
        <v>58</v>
      </c>
      <c r="O1481" s="603">
        <v>0.13793103448275862</v>
      </c>
      <c r="P1481" s="598">
        <f t="shared" si="92"/>
        <v>8</v>
      </c>
      <c r="Q1481" s="596">
        <v>8</v>
      </c>
      <c r="R1481" s="599">
        <f t="shared" si="93"/>
        <v>1</v>
      </c>
      <c r="S1481" s="599">
        <f t="shared" si="94"/>
        <v>0.13793103448275862</v>
      </c>
      <c r="T1481" s="600">
        <f t="shared" si="95"/>
        <v>1.4942528735632183</v>
      </c>
      <c r="U1481" s="601" t="s">
        <v>3030</v>
      </c>
    </row>
    <row r="1482" spans="1:21" ht="12.75" x14ac:dyDescent="0.2">
      <c r="A1482" s="591" t="s">
        <v>72</v>
      </c>
      <c r="B1482" s="591" t="s">
        <v>754</v>
      </c>
      <c r="C1482" s="592" t="s">
        <v>587</v>
      </c>
      <c r="D1482" s="592" t="s">
        <v>297</v>
      </c>
      <c r="E1482" s="592" t="s">
        <v>148</v>
      </c>
      <c r="F1482" s="592" t="s">
        <v>476</v>
      </c>
      <c r="G1482" s="591" t="s">
        <v>2026</v>
      </c>
      <c r="H1482" s="591" t="s">
        <v>504</v>
      </c>
      <c r="I1482" s="592" t="s">
        <v>332</v>
      </c>
      <c r="J1482" s="593" t="s">
        <v>381</v>
      </c>
      <c r="K1482" s="594">
        <v>0.15384615384615385</v>
      </c>
      <c r="L1482" s="592" t="s">
        <v>2051</v>
      </c>
      <c r="M1482" s="595">
        <v>2021</v>
      </c>
      <c r="N1482" s="596">
        <v>27</v>
      </c>
      <c r="O1482" s="603">
        <v>0.22222222222222221</v>
      </c>
      <c r="P1482" s="598">
        <f t="shared" si="92"/>
        <v>6</v>
      </c>
      <c r="Q1482" s="596">
        <v>5</v>
      </c>
      <c r="R1482" s="599">
        <f t="shared" si="93"/>
        <v>0.83333333333333337</v>
      </c>
      <c r="S1482" s="599">
        <f t="shared" si="94"/>
        <v>0.18518518518518517</v>
      </c>
      <c r="T1482" s="600">
        <f t="shared" si="95"/>
        <v>1.4444444444444442</v>
      </c>
      <c r="U1482" s="601" t="s">
        <v>3030</v>
      </c>
    </row>
    <row r="1483" spans="1:21" ht="12.75" x14ac:dyDescent="0.2">
      <c r="A1483" s="591" t="s">
        <v>72</v>
      </c>
      <c r="B1483" s="591" t="s">
        <v>754</v>
      </c>
      <c r="C1483" s="592" t="s">
        <v>587</v>
      </c>
      <c r="D1483" s="592" t="s">
        <v>303</v>
      </c>
      <c r="E1483" s="592" t="s">
        <v>148</v>
      </c>
      <c r="F1483" s="592" t="s">
        <v>476</v>
      </c>
      <c r="G1483" s="591" t="s">
        <v>2005</v>
      </c>
      <c r="H1483" s="591" t="s">
        <v>504</v>
      </c>
      <c r="I1483" s="592" t="s">
        <v>332</v>
      </c>
      <c r="J1483" s="593" t="s">
        <v>381</v>
      </c>
      <c r="K1483" s="594">
        <v>6.5217391304347824E-2</v>
      </c>
      <c r="L1483" s="592" t="s">
        <v>2051</v>
      </c>
      <c r="M1483" s="595">
        <v>2021</v>
      </c>
      <c r="N1483" s="596">
        <v>45</v>
      </c>
      <c r="O1483" s="603">
        <v>0.1111111111111111</v>
      </c>
      <c r="P1483" s="598">
        <f t="shared" si="92"/>
        <v>5</v>
      </c>
      <c r="Q1483" s="596">
        <v>3</v>
      </c>
      <c r="R1483" s="599">
        <f t="shared" si="93"/>
        <v>0.6</v>
      </c>
      <c r="S1483" s="599">
        <f t="shared" si="94"/>
        <v>6.6666666666666666E-2</v>
      </c>
      <c r="T1483" s="600">
        <f t="shared" si="95"/>
        <v>1.7037037037037037</v>
      </c>
      <c r="U1483" s="601" t="s">
        <v>3030</v>
      </c>
    </row>
    <row r="1484" spans="1:21" ht="12.75" x14ac:dyDescent="0.2">
      <c r="A1484" s="591" t="s">
        <v>72</v>
      </c>
      <c r="B1484" s="591" t="s">
        <v>754</v>
      </c>
      <c r="C1484" s="592" t="s">
        <v>587</v>
      </c>
      <c r="D1484" s="592" t="s">
        <v>297</v>
      </c>
      <c r="E1484" s="592" t="s">
        <v>148</v>
      </c>
      <c r="F1484" s="592" t="s">
        <v>476</v>
      </c>
      <c r="G1484" s="591" t="s">
        <v>2005</v>
      </c>
      <c r="H1484" s="591" t="s">
        <v>504</v>
      </c>
      <c r="I1484" s="592" t="s">
        <v>332</v>
      </c>
      <c r="J1484" s="593" t="s">
        <v>381</v>
      </c>
      <c r="K1484" s="594">
        <v>9.3333333333333338E-2</v>
      </c>
      <c r="L1484" s="592" t="s">
        <v>2051</v>
      </c>
      <c r="M1484" s="595">
        <v>2021</v>
      </c>
      <c r="N1484" s="596">
        <v>77</v>
      </c>
      <c r="O1484" s="603">
        <v>0.12987012987012986</v>
      </c>
      <c r="P1484" s="598">
        <f t="shared" si="92"/>
        <v>10</v>
      </c>
      <c r="Q1484" s="596">
        <v>7</v>
      </c>
      <c r="R1484" s="599">
        <f t="shared" si="93"/>
        <v>0.7</v>
      </c>
      <c r="S1484" s="599">
        <f t="shared" si="94"/>
        <v>9.0909090909090912E-2</v>
      </c>
      <c r="T1484" s="600">
        <f t="shared" si="95"/>
        <v>1.3914656771799627</v>
      </c>
      <c r="U1484" s="601" t="s">
        <v>3030</v>
      </c>
    </row>
    <row r="1485" spans="1:21" ht="12.75" x14ac:dyDescent="0.2">
      <c r="A1485" s="591" t="s">
        <v>72</v>
      </c>
      <c r="B1485" s="591" t="s">
        <v>754</v>
      </c>
      <c r="C1485" s="592" t="s">
        <v>587</v>
      </c>
      <c r="D1485" s="592" t="s">
        <v>303</v>
      </c>
      <c r="E1485" s="592" t="s">
        <v>148</v>
      </c>
      <c r="F1485" s="592" t="s">
        <v>476</v>
      </c>
      <c r="G1485" s="591" t="s">
        <v>2006</v>
      </c>
      <c r="H1485" s="591" t="s">
        <v>504</v>
      </c>
      <c r="I1485" s="592" t="s">
        <v>332</v>
      </c>
      <c r="J1485" s="593" t="s">
        <v>381</v>
      </c>
      <c r="K1485" s="594">
        <v>0.10526315789473684</v>
      </c>
      <c r="L1485" s="592" t="s">
        <v>2051</v>
      </c>
      <c r="M1485" s="595">
        <v>2021</v>
      </c>
      <c r="N1485" s="596">
        <v>34</v>
      </c>
      <c r="O1485" s="603">
        <v>8.8235294117647065E-2</v>
      </c>
      <c r="P1485" s="598">
        <f t="shared" si="92"/>
        <v>3</v>
      </c>
      <c r="Q1485" s="596">
        <v>2</v>
      </c>
      <c r="R1485" s="599">
        <f t="shared" si="93"/>
        <v>0.66666666666666663</v>
      </c>
      <c r="S1485" s="599">
        <f t="shared" si="94"/>
        <v>5.8823529411764705E-2</v>
      </c>
      <c r="T1485" s="600">
        <f t="shared" si="95"/>
        <v>0.83823529411764719</v>
      </c>
      <c r="U1485" s="601" t="s">
        <v>3030</v>
      </c>
    </row>
    <row r="1486" spans="1:21" ht="12.75" x14ac:dyDescent="0.2">
      <c r="A1486" s="591" t="s">
        <v>72</v>
      </c>
      <c r="B1486" s="591" t="s">
        <v>754</v>
      </c>
      <c r="C1486" s="592" t="s">
        <v>587</v>
      </c>
      <c r="D1486" s="592" t="s">
        <v>297</v>
      </c>
      <c r="E1486" s="592" t="s">
        <v>148</v>
      </c>
      <c r="F1486" s="592" t="s">
        <v>476</v>
      </c>
      <c r="G1486" s="591" t="s">
        <v>2006</v>
      </c>
      <c r="H1486" s="591" t="s">
        <v>504</v>
      </c>
      <c r="I1486" s="592" t="s">
        <v>332</v>
      </c>
      <c r="J1486" s="593" t="s">
        <v>381</v>
      </c>
      <c r="K1486" s="594">
        <v>0.18055555555555555</v>
      </c>
      <c r="L1486" s="592" t="s">
        <v>2051</v>
      </c>
      <c r="M1486" s="595">
        <v>2021</v>
      </c>
      <c r="N1486" s="596">
        <v>77</v>
      </c>
      <c r="O1486" s="603">
        <v>0.19480519480519484</v>
      </c>
      <c r="P1486" s="598">
        <f t="shared" si="92"/>
        <v>15</v>
      </c>
      <c r="Q1486" s="596">
        <v>13</v>
      </c>
      <c r="R1486" s="599">
        <f t="shared" si="93"/>
        <v>0.8666666666666667</v>
      </c>
      <c r="S1486" s="599">
        <f t="shared" si="94"/>
        <v>0.16883116883116883</v>
      </c>
      <c r="T1486" s="600">
        <f t="shared" si="95"/>
        <v>1.0789210789210792</v>
      </c>
      <c r="U1486" s="601" t="s">
        <v>3030</v>
      </c>
    </row>
    <row r="1487" spans="1:21" ht="12.75" x14ac:dyDescent="0.2">
      <c r="A1487" s="591" t="s">
        <v>72</v>
      </c>
      <c r="B1487" s="591" t="s">
        <v>754</v>
      </c>
      <c r="C1487" s="592" t="s">
        <v>587</v>
      </c>
      <c r="D1487" s="592" t="s">
        <v>305</v>
      </c>
      <c r="E1487" s="592" t="s">
        <v>148</v>
      </c>
      <c r="F1487" s="592" t="s">
        <v>476</v>
      </c>
      <c r="G1487" s="591" t="s">
        <v>2009</v>
      </c>
      <c r="H1487" s="591" t="s">
        <v>504</v>
      </c>
      <c r="I1487" s="592" t="s">
        <v>332</v>
      </c>
      <c r="J1487" s="593" t="s">
        <v>381</v>
      </c>
      <c r="K1487" s="594">
        <v>0.25</v>
      </c>
      <c r="L1487" s="592" t="s">
        <v>2051</v>
      </c>
      <c r="M1487" s="595">
        <v>2021</v>
      </c>
      <c r="N1487" s="596">
        <v>21</v>
      </c>
      <c r="O1487" s="603">
        <v>0.2857142857142857</v>
      </c>
      <c r="P1487" s="598">
        <f t="shared" si="92"/>
        <v>6</v>
      </c>
      <c r="Q1487" s="596">
        <v>6</v>
      </c>
      <c r="R1487" s="599">
        <f t="shared" si="93"/>
        <v>1</v>
      </c>
      <c r="S1487" s="599">
        <f t="shared" si="94"/>
        <v>0.2857142857142857</v>
      </c>
      <c r="T1487" s="600">
        <f t="shared" si="95"/>
        <v>1.1428571428571428</v>
      </c>
      <c r="U1487" s="601" t="s">
        <v>3030</v>
      </c>
    </row>
    <row r="1488" spans="1:21" ht="12.75" x14ac:dyDescent="0.2">
      <c r="A1488" s="591" t="s">
        <v>72</v>
      </c>
      <c r="B1488" s="591" t="s">
        <v>754</v>
      </c>
      <c r="C1488" s="592" t="s">
        <v>587</v>
      </c>
      <c r="D1488" s="592" t="s">
        <v>297</v>
      </c>
      <c r="E1488" s="592" t="s">
        <v>148</v>
      </c>
      <c r="F1488" s="592" t="s">
        <v>476</v>
      </c>
      <c r="G1488" s="591" t="s">
        <v>2027</v>
      </c>
      <c r="H1488" s="591" t="s">
        <v>504</v>
      </c>
      <c r="I1488" s="592" t="s">
        <v>332</v>
      </c>
      <c r="J1488" s="593" t="s">
        <v>381</v>
      </c>
      <c r="K1488" s="594">
        <v>0.29032258064516131</v>
      </c>
      <c r="L1488" s="592" t="s">
        <v>2051</v>
      </c>
      <c r="M1488" s="595">
        <v>2021</v>
      </c>
      <c r="N1488" s="596">
        <v>32</v>
      </c>
      <c r="O1488" s="603">
        <v>0.3125</v>
      </c>
      <c r="P1488" s="598">
        <f t="shared" si="92"/>
        <v>10</v>
      </c>
      <c r="Q1488" s="596">
        <v>9</v>
      </c>
      <c r="R1488" s="599">
        <f t="shared" si="93"/>
        <v>0.9</v>
      </c>
      <c r="S1488" s="599">
        <f t="shared" si="94"/>
        <v>0.28125</v>
      </c>
      <c r="T1488" s="600">
        <f t="shared" si="95"/>
        <v>1.0763888888888888</v>
      </c>
      <c r="U1488" s="601" t="s">
        <v>3030</v>
      </c>
    </row>
    <row r="1489" spans="1:21" ht="12.75" x14ac:dyDescent="0.2">
      <c r="A1489" s="591" t="s">
        <v>72</v>
      </c>
      <c r="B1489" s="591" t="s">
        <v>754</v>
      </c>
      <c r="C1489" s="592" t="s">
        <v>587</v>
      </c>
      <c r="D1489" s="592" t="s">
        <v>297</v>
      </c>
      <c r="E1489" s="592" t="s">
        <v>148</v>
      </c>
      <c r="F1489" s="592" t="s">
        <v>476</v>
      </c>
      <c r="G1489" s="591" t="s">
        <v>2028</v>
      </c>
      <c r="H1489" s="591" t="s">
        <v>504</v>
      </c>
      <c r="I1489" s="592" t="s">
        <v>332</v>
      </c>
      <c r="J1489" s="593" t="s">
        <v>381</v>
      </c>
      <c r="K1489" s="594">
        <v>0.29629629629629628</v>
      </c>
      <c r="L1489" s="592" t="s">
        <v>2051</v>
      </c>
      <c r="M1489" s="595">
        <v>2021</v>
      </c>
      <c r="N1489" s="596">
        <v>24</v>
      </c>
      <c r="O1489" s="603">
        <v>0.45833333333333326</v>
      </c>
      <c r="P1489" s="598">
        <f t="shared" si="92"/>
        <v>11</v>
      </c>
      <c r="Q1489" s="596">
        <v>8</v>
      </c>
      <c r="R1489" s="599">
        <f t="shared" si="93"/>
        <v>0.72727272727272729</v>
      </c>
      <c r="S1489" s="599">
        <f t="shared" si="94"/>
        <v>0.33333333333333331</v>
      </c>
      <c r="T1489" s="600">
        <f t="shared" si="95"/>
        <v>1.5468749999999998</v>
      </c>
      <c r="U1489" s="601" t="s">
        <v>3030</v>
      </c>
    </row>
    <row r="1490" spans="1:21" ht="12.75" x14ac:dyDescent="0.2">
      <c r="A1490" s="591" t="s">
        <v>72</v>
      </c>
      <c r="B1490" s="591" t="s">
        <v>754</v>
      </c>
      <c r="C1490" s="592" t="s">
        <v>587</v>
      </c>
      <c r="D1490" s="592" t="s">
        <v>303</v>
      </c>
      <c r="E1490" s="592" t="s">
        <v>148</v>
      </c>
      <c r="F1490" s="592" t="s">
        <v>476</v>
      </c>
      <c r="G1490" s="591" t="s">
        <v>2007</v>
      </c>
      <c r="H1490" s="591" t="s">
        <v>504</v>
      </c>
      <c r="I1490" s="592" t="s">
        <v>332</v>
      </c>
      <c r="J1490" s="593" t="s">
        <v>381</v>
      </c>
      <c r="K1490" s="594">
        <v>0.48</v>
      </c>
      <c r="L1490" s="592" t="s">
        <v>2051</v>
      </c>
      <c r="M1490" s="595">
        <v>2021</v>
      </c>
      <c r="N1490" s="596">
        <v>22</v>
      </c>
      <c r="O1490" s="603">
        <v>0.45454545454545453</v>
      </c>
      <c r="P1490" s="598">
        <f t="shared" si="92"/>
        <v>10</v>
      </c>
      <c r="Q1490" s="596">
        <v>8</v>
      </c>
      <c r="R1490" s="599">
        <f t="shared" si="93"/>
        <v>0.8</v>
      </c>
      <c r="S1490" s="599">
        <f t="shared" si="94"/>
        <v>0.36363636363636365</v>
      </c>
      <c r="T1490" s="600">
        <f t="shared" si="95"/>
        <v>0.94696969696969702</v>
      </c>
      <c r="U1490" s="601" t="s">
        <v>3030</v>
      </c>
    </row>
    <row r="1491" spans="1:21" ht="12.75" x14ac:dyDescent="0.2">
      <c r="A1491" s="591" t="s">
        <v>72</v>
      </c>
      <c r="B1491" s="591" t="s">
        <v>754</v>
      </c>
      <c r="C1491" s="592" t="s">
        <v>587</v>
      </c>
      <c r="D1491" s="592" t="s">
        <v>297</v>
      </c>
      <c r="E1491" s="592" t="s">
        <v>148</v>
      </c>
      <c r="F1491" s="592" t="s">
        <v>476</v>
      </c>
      <c r="G1491" s="591" t="s">
        <v>2007</v>
      </c>
      <c r="H1491" s="591" t="s">
        <v>504</v>
      </c>
      <c r="I1491" s="592" t="s">
        <v>332</v>
      </c>
      <c r="J1491" s="593" t="s">
        <v>381</v>
      </c>
      <c r="K1491" s="594">
        <v>0.58064516129032262</v>
      </c>
      <c r="L1491" s="592" t="s">
        <v>2266</v>
      </c>
      <c r="M1491" s="595">
        <v>2021</v>
      </c>
      <c r="N1491" s="596">
        <v>30</v>
      </c>
      <c r="O1491" s="603">
        <v>0.53333333333333333</v>
      </c>
      <c r="P1491" s="598">
        <f t="shared" si="92"/>
        <v>16</v>
      </c>
      <c r="Q1491" s="596">
        <v>12</v>
      </c>
      <c r="R1491" s="599">
        <f t="shared" si="93"/>
        <v>0.75</v>
      </c>
      <c r="S1491" s="599">
        <f t="shared" si="94"/>
        <v>0.4</v>
      </c>
      <c r="T1491" s="600">
        <f t="shared" si="95"/>
        <v>0.9185185185185184</v>
      </c>
      <c r="U1491" s="601" t="s">
        <v>3031</v>
      </c>
    </row>
    <row r="1492" spans="1:21" ht="12.75" x14ac:dyDescent="0.2">
      <c r="A1492" s="591" t="s">
        <v>72</v>
      </c>
      <c r="B1492" s="591" t="s">
        <v>754</v>
      </c>
      <c r="C1492" s="592" t="s">
        <v>587</v>
      </c>
      <c r="D1492" s="592" t="s">
        <v>297</v>
      </c>
      <c r="E1492" s="592" t="s">
        <v>148</v>
      </c>
      <c r="F1492" s="592" t="s">
        <v>476</v>
      </c>
      <c r="G1492" s="591" t="s">
        <v>2029</v>
      </c>
      <c r="H1492" s="591" t="s">
        <v>504</v>
      </c>
      <c r="I1492" s="592" t="s">
        <v>332</v>
      </c>
      <c r="J1492" s="593" t="s">
        <v>381</v>
      </c>
      <c r="K1492" s="594">
        <v>0.71186440677966101</v>
      </c>
      <c r="L1492" s="592" t="s">
        <v>2051</v>
      </c>
      <c r="M1492" s="595">
        <v>2021</v>
      </c>
      <c r="N1492" s="596">
        <v>59</v>
      </c>
      <c r="O1492" s="603">
        <v>0.55932203389830504</v>
      </c>
      <c r="P1492" s="598">
        <f t="shared" si="92"/>
        <v>33</v>
      </c>
      <c r="Q1492" s="596">
        <v>33</v>
      </c>
      <c r="R1492" s="599">
        <f t="shared" si="93"/>
        <v>1</v>
      </c>
      <c r="S1492" s="599">
        <f t="shared" si="94"/>
        <v>0.55932203389830504</v>
      </c>
      <c r="T1492" s="600">
        <f t="shared" si="95"/>
        <v>0.7857142857142857</v>
      </c>
      <c r="U1492" s="601" t="s">
        <v>3030</v>
      </c>
    </row>
    <row r="1493" spans="1:21" ht="12.75" x14ac:dyDescent="0.2">
      <c r="A1493" s="591" t="s">
        <v>72</v>
      </c>
      <c r="B1493" s="591" t="s">
        <v>754</v>
      </c>
      <c r="C1493" s="592" t="s">
        <v>587</v>
      </c>
      <c r="D1493" s="592" t="s">
        <v>297</v>
      </c>
      <c r="E1493" s="592" t="s">
        <v>148</v>
      </c>
      <c r="F1493" s="592" t="s">
        <v>476</v>
      </c>
      <c r="G1493" s="591" t="s">
        <v>2030</v>
      </c>
      <c r="H1493" s="591" t="s">
        <v>504</v>
      </c>
      <c r="I1493" s="592" t="s">
        <v>332</v>
      </c>
      <c r="J1493" s="593" t="s">
        <v>381</v>
      </c>
      <c r="K1493" s="594">
        <v>0.14285714285714285</v>
      </c>
      <c r="L1493" s="592" t="s">
        <v>2051</v>
      </c>
      <c r="M1493" s="595">
        <v>2021</v>
      </c>
      <c r="N1493" s="596">
        <v>46</v>
      </c>
      <c r="O1493" s="603">
        <v>0.15217391304347827</v>
      </c>
      <c r="P1493" s="598">
        <f t="shared" si="92"/>
        <v>7</v>
      </c>
      <c r="Q1493" s="596">
        <v>6</v>
      </c>
      <c r="R1493" s="599">
        <f t="shared" si="93"/>
        <v>0.8571428571428571</v>
      </c>
      <c r="S1493" s="599">
        <f t="shared" si="94"/>
        <v>0.13043478260869565</v>
      </c>
      <c r="T1493" s="600">
        <f t="shared" si="95"/>
        <v>1.0652173913043479</v>
      </c>
      <c r="U1493" s="601" t="s">
        <v>3030</v>
      </c>
    </row>
    <row r="1494" spans="1:21" ht="12.75" x14ac:dyDescent="0.2">
      <c r="A1494" s="591" t="s">
        <v>72</v>
      </c>
      <c r="B1494" s="591" t="s">
        <v>754</v>
      </c>
      <c r="C1494" s="592" t="s">
        <v>587</v>
      </c>
      <c r="D1494" s="592" t="s">
        <v>303</v>
      </c>
      <c r="E1494" s="592" t="s">
        <v>148</v>
      </c>
      <c r="F1494" s="592" t="s">
        <v>476</v>
      </c>
      <c r="G1494" s="591" t="s">
        <v>2008</v>
      </c>
      <c r="H1494" s="591" t="s">
        <v>504</v>
      </c>
      <c r="I1494" s="592" t="s">
        <v>332</v>
      </c>
      <c r="J1494" s="593" t="s">
        <v>381</v>
      </c>
      <c r="K1494" s="594">
        <v>0.23076923076923078</v>
      </c>
      <c r="L1494" s="592" t="s">
        <v>2051</v>
      </c>
      <c r="M1494" s="595">
        <v>2021</v>
      </c>
      <c r="N1494" s="596">
        <v>13</v>
      </c>
      <c r="O1494" s="603">
        <v>0.23076923076923075</v>
      </c>
      <c r="P1494" s="598">
        <f t="shared" si="92"/>
        <v>3</v>
      </c>
      <c r="Q1494" s="596">
        <v>3</v>
      </c>
      <c r="R1494" s="599">
        <f t="shared" si="93"/>
        <v>1</v>
      </c>
      <c r="S1494" s="599">
        <f t="shared" si="94"/>
        <v>0.23076923076923078</v>
      </c>
      <c r="T1494" s="600">
        <f t="shared" si="95"/>
        <v>0.99999999999999989</v>
      </c>
      <c r="U1494" s="606" t="s">
        <v>2051</v>
      </c>
    </row>
    <row r="1495" spans="1:21" ht="12.75" x14ac:dyDescent="0.2">
      <c r="A1495" s="591" t="s">
        <v>72</v>
      </c>
      <c r="B1495" s="591" t="s">
        <v>754</v>
      </c>
      <c r="C1495" s="592" t="s">
        <v>587</v>
      </c>
      <c r="D1495" s="592" t="s">
        <v>297</v>
      </c>
      <c r="E1495" s="592" t="s">
        <v>148</v>
      </c>
      <c r="F1495" s="592" t="s">
        <v>476</v>
      </c>
      <c r="G1495" s="591" t="s">
        <v>2031</v>
      </c>
      <c r="H1495" s="591" t="s">
        <v>504</v>
      </c>
      <c r="I1495" s="592" t="s">
        <v>332</v>
      </c>
      <c r="J1495" s="593" t="s">
        <v>381</v>
      </c>
      <c r="K1495" s="594">
        <v>0.18181818181818182</v>
      </c>
      <c r="L1495" s="592" t="s">
        <v>2051</v>
      </c>
      <c r="M1495" s="595">
        <v>2021</v>
      </c>
      <c r="N1495" s="596">
        <v>42</v>
      </c>
      <c r="O1495" s="603">
        <v>0.14285714285714285</v>
      </c>
      <c r="P1495" s="598">
        <f t="shared" si="92"/>
        <v>6</v>
      </c>
      <c r="Q1495" s="596">
        <v>5</v>
      </c>
      <c r="R1495" s="599">
        <f t="shared" si="93"/>
        <v>0.83333333333333337</v>
      </c>
      <c r="S1495" s="599">
        <f t="shared" si="94"/>
        <v>0.11904761904761904</v>
      </c>
      <c r="T1495" s="600">
        <f t="shared" si="95"/>
        <v>0.7857142857142857</v>
      </c>
      <c r="U1495" s="601" t="s">
        <v>3030</v>
      </c>
    </row>
    <row r="1496" spans="1:21" ht="12.75" x14ac:dyDescent="0.2">
      <c r="A1496" s="591" t="s">
        <v>72</v>
      </c>
      <c r="B1496" s="591" t="s">
        <v>754</v>
      </c>
      <c r="C1496" s="592" t="s">
        <v>588</v>
      </c>
      <c r="D1496" s="592" t="s">
        <v>297</v>
      </c>
      <c r="E1496" s="592" t="s">
        <v>148</v>
      </c>
      <c r="F1496" s="592" t="s">
        <v>476</v>
      </c>
      <c r="G1496" s="591" t="s">
        <v>2036</v>
      </c>
      <c r="H1496" s="591" t="s">
        <v>504</v>
      </c>
      <c r="I1496" s="592" t="s">
        <v>332</v>
      </c>
      <c r="J1496" s="593" t="s">
        <v>381</v>
      </c>
      <c r="K1496" s="594">
        <v>0.11971830985915492</v>
      </c>
      <c r="L1496" s="592"/>
      <c r="M1496" s="595">
        <v>2021</v>
      </c>
      <c r="N1496" s="596">
        <v>140</v>
      </c>
      <c r="O1496" s="603">
        <v>0.12142857142857143</v>
      </c>
      <c r="P1496" s="598">
        <f t="shared" si="92"/>
        <v>17</v>
      </c>
      <c r="Q1496" s="596">
        <v>16</v>
      </c>
      <c r="R1496" s="599">
        <f t="shared" si="93"/>
        <v>0.94117647058823528</v>
      </c>
      <c r="S1496" s="599">
        <f t="shared" si="94"/>
        <v>0.11428571428571428</v>
      </c>
      <c r="T1496" s="600">
        <f t="shared" si="95"/>
        <v>1.0142857142857142</v>
      </c>
      <c r="U1496" s="601" t="s">
        <v>3030</v>
      </c>
    </row>
    <row r="1497" spans="1:21" ht="12.75" x14ac:dyDescent="0.2">
      <c r="A1497" s="591" t="s">
        <v>72</v>
      </c>
      <c r="B1497" s="591" t="s">
        <v>754</v>
      </c>
      <c r="C1497" s="592" t="s">
        <v>588</v>
      </c>
      <c r="D1497" s="592" t="s">
        <v>297</v>
      </c>
      <c r="E1497" s="592" t="s">
        <v>148</v>
      </c>
      <c r="F1497" s="592" t="s">
        <v>476</v>
      </c>
      <c r="G1497" s="591" t="s">
        <v>2011</v>
      </c>
      <c r="H1497" s="591" t="s">
        <v>504</v>
      </c>
      <c r="I1497" s="592" t="s">
        <v>332</v>
      </c>
      <c r="J1497" s="593" t="s">
        <v>381</v>
      </c>
      <c r="K1497" s="594">
        <v>0.23875432525951557</v>
      </c>
      <c r="L1497" s="592" t="s">
        <v>2051</v>
      </c>
      <c r="M1497" s="595">
        <v>2021</v>
      </c>
      <c r="N1497" s="596">
        <v>287</v>
      </c>
      <c r="O1497" s="603">
        <v>0.23693379790940766</v>
      </c>
      <c r="P1497" s="598">
        <f t="shared" si="92"/>
        <v>68</v>
      </c>
      <c r="Q1497" s="596">
        <v>57</v>
      </c>
      <c r="R1497" s="599">
        <f t="shared" si="93"/>
        <v>0.83823529411764708</v>
      </c>
      <c r="S1497" s="599">
        <f t="shared" si="94"/>
        <v>0.19860627177700349</v>
      </c>
      <c r="T1497" s="600">
        <f t="shared" si="95"/>
        <v>0.99237489269302637</v>
      </c>
      <c r="U1497" s="601" t="s">
        <v>3030</v>
      </c>
    </row>
    <row r="1498" spans="1:21" ht="12.75" x14ac:dyDescent="0.2">
      <c r="A1498" s="591" t="s">
        <v>72</v>
      </c>
      <c r="B1498" s="591" t="s">
        <v>754</v>
      </c>
      <c r="C1498" s="592" t="s">
        <v>588</v>
      </c>
      <c r="D1498" s="592" t="s">
        <v>297</v>
      </c>
      <c r="E1498" s="592" t="s">
        <v>148</v>
      </c>
      <c r="F1498" s="592" t="s">
        <v>476</v>
      </c>
      <c r="G1498" s="591" t="s">
        <v>2012</v>
      </c>
      <c r="H1498" s="591" t="s">
        <v>504</v>
      </c>
      <c r="I1498" s="592" t="s">
        <v>332</v>
      </c>
      <c r="J1498" s="593" t="s">
        <v>381</v>
      </c>
      <c r="K1498" s="594">
        <v>0.23577235772357724</v>
      </c>
      <c r="L1498" s="592" t="s">
        <v>2051</v>
      </c>
      <c r="M1498" s="595">
        <v>2021</v>
      </c>
      <c r="N1498" s="596">
        <v>125</v>
      </c>
      <c r="O1498" s="603">
        <v>0.23200000000000004</v>
      </c>
      <c r="P1498" s="598">
        <f t="shared" si="92"/>
        <v>29</v>
      </c>
      <c r="Q1498" s="596">
        <v>26</v>
      </c>
      <c r="R1498" s="599">
        <f t="shared" si="93"/>
        <v>0.89655172413793105</v>
      </c>
      <c r="S1498" s="599">
        <f t="shared" si="94"/>
        <v>0.20799999999999999</v>
      </c>
      <c r="T1498" s="600">
        <f t="shared" si="95"/>
        <v>0.9840000000000001</v>
      </c>
      <c r="U1498" s="601" t="s">
        <v>3030</v>
      </c>
    </row>
    <row r="1499" spans="1:21" ht="12.75" x14ac:dyDescent="0.2">
      <c r="A1499" s="591" t="s">
        <v>72</v>
      </c>
      <c r="B1499" s="591" t="s">
        <v>754</v>
      </c>
      <c r="C1499" s="592" t="s">
        <v>588</v>
      </c>
      <c r="D1499" s="592" t="s">
        <v>297</v>
      </c>
      <c r="E1499" s="592" t="s">
        <v>148</v>
      </c>
      <c r="F1499" s="592" t="s">
        <v>476</v>
      </c>
      <c r="G1499" s="591" t="s">
        <v>2037</v>
      </c>
      <c r="H1499" s="591" t="s">
        <v>504</v>
      </c>
      <c r="I1499" s="592" t="s">
        <v>332</v>
      </c>
      <c r="J1499" s="593" t="s">
        <v>381</v>
      </c>
      <c r="K1499" s="594">
        <v>0.21428571428571427</v>
      </c>
      <c r="L1499" s="592" t="s">
        <v>2051</v>
      </c>
      <c r="M1499" s="595">
        <v>2021</v>
      </c>
      <c r="N1499" s="596">
        <v>14</v>
      </c>
      <c r="O1499" s="603">
        <v>0.21428571428571427</v>
      </c>
      <c r="P1499" s="598">
        <f t="shared" si="92"/>
        <v>3</v>
      </c>
      <c r="Q1499" s="596">
        <v>2</v>
      </c>
      <c r="R1499" s="599">
        <f t="shared" si="93"/>
        <v>0.66666666666666663</v>
      </c>
      <c r="S1499" s="599">
        <f t="shared" si="94"/>
        <v>0.14285714285714285</v>
      </c>
      <c r="T1499" s="600">
        <f t="shared" si="95"/>
        <v>1</v>
      </c>
      <c r="U1499" s="606" t="s">
        <v>2051</v>
      </c>
    </row>
    <row r="1500" spans="1:21" ht="12.75" x14ac:dyDescent="0.2">
      <c r="A1500" s="591" t="s">
        <v>72</v>
      </c>
      <c r="B1500" s="591" t="s">
        <v>754</v>
      </c>
      <c r="C1500" s="592" t="s">
        <v>588</v>
      </c>
      <c r="D1500" s="592" t="s">
        <v>297</v>
      </c>
      <c r="E1500" s="592" t="s">
        <v>148</v>
      </c>
      <c r="F1500" s="592" t="s">
        <v>476</v>
      </c>
      <c r="G1500" s="591" t="s">
        <v>2038</v>
      </c>
      <c r="H1500" s="591" t="s">
        <v>504</v>
      </c>
      <c r="I1500" s="592" t="s">
        <v>332</v>
      </c>
      <c r="J1500" s="593" t="s">
        <v>381</v>
      </c>
      <c r="K1500" s="594">
        <v>9.6774193548387094E-2</v>
      </c>
      <c r="L1500" s="592" t="s">
        <v>2051</v>
      </c>
      <c r="M1500" s="595">
        <v>2021</v>
      </c>
      <c r="N1500" s="596">
        <v>33</v>
      </c>
      <c r="O1500" s="603">
        <v>0.12121212121212122</v>
      </c>
      <c r="P1500" s="598">
        <f t="shared" si="92"/>
        <v>4</v>
      </c>
      <c r="Q1500" s="596">
        <v>4</v>
      </c>
      <c r="R1500" s="599">
        <f t="shared" si="93"/>
        <v>1</v>
      </c>
      <c r="S1500" s="599">
        <f t="shared" si="94"/>
        <v>0.12121212121212122</v>
      </c>
      <c r="T1500" s="600">
        <f t="shared" si="95"/>
        <v>1.2525252525252526</v>
      </c>
      <c r="U1500" s="601" t="s">
        <v>3030</v>
      </c>
    </row>
    <row r="1501" spans="1:21" ht="12.75" x14ac:dyDescent="0.2">
      <c r="A1501" s="591" t="s">
        <v>72</v>
      </c>
      <c r="B1501" s="591" t="s">
        <v>754</v>
      </c>
      <c r="C1501" s="592" t="s">
        <v>588</v>
      </c>
      <c r="D1501" s="592" t="s">
        <v>297</v>
      </c>
      <c r="E1501" s="592" t="s">
        <v>148</v>
      </c>
      <c r="F1501" s="592" t="s">
        <v>476</v>
      </c>
      <c r="G1501" s="591" t="s">
        <v>2018</v>
      </c>
      <c r="H1501" s="591" t="s">
        <v>504</v>
      </c>
      <c r="I1501" s="592" t="s">
        <v>332</v>
      </c>
      <c r="J1501" s="593" t="s">
        <v>381</v>
      </c>
      <c r="K1501" s="594">
        <v>6.25E-2</v>
      </c>
      <c r="L1501" s="592" t="s">
        <v>2051</v>
      </c>
      <c r="M1501" s="595">
        <v>2021</v>
      </c>
      <c r="N1501" s="596">
        <v>39</v>
      </c>
      <c r="O1501" s="603">
        <v>7.6923076923076927E-2</v>
      </c>
      <c r="P1501" s="598">
        <f t="shared" si="92"/>
        <v>3</v>
      </c>
      <c r="Q1501" s="596">
        <v>2</v>
      </c>
      <c r="R1501" s="599">
        <f t="shared" si="93"/>
        <v>0.66666666666666663</v>
      </c>
      <c r="S1501" s="599">
        <f t="shared" si="94"/>
        <v>5.128205128205128E-2</v>
      </c>
      <c r="T1501" s="600">
        <f t="shared" si="95"/>
        <v>1.2307692307692308</v>
      </c>
      <c r="U1501" s="601" t="s">
        <v>3030</v>
      </c>
    </row>
    <row r="1502" spans="1:21" ht="12.75" x14ac:dyDescent="0.2">
      <c r="A1502" s="591" t="s">
        <v>72</v>
      </c>
      <c r="B1502" s="591" t="s">
        <v>754</v>
      </c>
      <c r="C1502" s="592" t="s">
        <v>588</v>
      </c>
      <c r="D1502" s="592" t="s">
        <v>297</v>
      </c>
      <c r="E1502" s="592" t="s">
        <v>148</v>
      </c>
      <c r="F1502" s="592" t="s">
        <v>476</v>
      </c>
      <c r="G1502" s="591" t="s">
        <v>2039</v>
      </c>
      <c r="H1502" s="591" t="s">
        <v>504</v>
      </c>
      <c r="I1502" s="592" t="s">
        <v>332</v>
      </c>
      <c r="J1502" s="593" t="s">
        <v>381</v>
      </c>
      <c r="K1502" s="594">
        <v>5.0847457627118647E-2</v>
      </c>
      <c r="L1502" s="592" t="s">
        <v>2051</v>
      </c>
      <c r="M1502" s="595">
        <v>2021</v>
      </c>
      <c r="N1502" s="596">
        <v>53</v>
      </c>
      <c r="O1502" s="603">
        <v>0.11320754716981134</v>
      </c>
      <c r="P1502" s="598">
        <f t="shared" si="92"/>
        <v>6</v>
      </c>
      <c r="Q1502" s="596">
        <v>4</v>
      </c>
      <c r="R1502" s="599">
        <f t="shared" si="93"/>
        <v>0.66666666666666663</v>
      </c>
      <c r="S1502" s="599">
        <f t="shared" si="94"/>
        <v>7.5471698113207544E-2</v>
      </c>
      <c r="T1502" s="600">
        <f t="shared" si="95"/>
        <v>2.226415094339623</v>
      </c>
      <c r="U1502" s="601" t="s">
        <v>3030</v>
      </c>
    </row>
    <row r="1503" spans="1:21" ht="12.75" x14ac:dyDescent="0.2">
      <c r="A1503" s="591" t="s">
        <v>72</v>
      </c>
      <c r="B1503" s="591" t="s">
        <v>754</v>
      </c>
      <c r="C1503" s="592" t="s">
        <v>588</v>
      </c>
      <c r="D1503" s="592" t="s">
        <v>297</v>
      </c>
      <c r="E1503" s="592" t="s">
        <v>148</v>
      </c>
      <c r="F1503" s="592" t="s">
        <v>476</v>
      </c>
      <c r="G1503" s="591" t="s">
        <v>2021</v>
      </c>
      <c r="H1503" s="591" t="s">
        <v>504</v>
      </c>
      <c r="I1503" s="592" t="s">
        <v>332</v>
      </c>
      <c r="J1503" s="593" t="s">
        <v>381</v>
      </c>
      <c r="K1503" s="594">
        <v>0.13235294117647059</v>
      </c>
      <c r="L1503" s="592" t="s">
        <v>2051</v>
      </c>
      <c r="M1503" s="595">
        <v>2021</v>
      </c>
      <c r="N1503" s="596">
        <v>70</v>
      </c>
      <c r="O1503" s="603">
        <v>0.12857142857142856</v>
      </c>
      <c r="P1503" s="598">
        <f t="shared" si="92"/>
        <v>9</v>
      </c>
      <c r="Q1503" s="596">
        <v>6</v>
      </c>
      <c r="R1503" s="599">
        <f t="shared" si="93"/>
        <v>0.66666666666666663</v>
      </c>
      <c r="S1503" s="599">
        <f t="shared" si="94"/>
        <v>8.5714285714285715E-2</v>
      </c>
      <c r="T1503" s="600">
        <f t="shared" si="95"/>
        <v>0.97142857142857131</v>
      </c>
      <c r="U1503" s="601" t="s">
        <v>3030</v>
      </c>
    </row>
    <row r="1504" spans="1:21" ht="12.75" x14ac:dyDescent="0.2">
      <c r="A1504" s="591" t="s">
        <v>72</v>
      </c>
      <c r="B1504" s="591" t="s">
        <v>754</v>
      </c>
      <c r="C1504" s="592" t="s">
        <v>588</v>
      </c>
      <c r="D1504" s="592" t="s">
        <v>297</v>
      </c>
      <c r="E1504" s="592" t="s">
        <v>148</v>
      </c>
      <c r="F1504" s="592" t="s">
        <v>476</v>
      </c>
      <c r="G1504" s="591" t="s">
        <v>2040</v>
      </c>
      <c r="H1504" s="591" t="s">
        <v>504</v>
      </c>
      <c r="I1504" s="592" t="s">
        <v>332</v>
      </c>
      <c r="J1504" s="593" t="s">
        <v>381</v>
      </c>
      <c r="K1504" s="594">
        <v>0.17721518987341772</v>
      </c>
      <c r="L1504" s="592" t="s">
        <v>2051</v>
      </c>
      <c r="M1504" s="595">
        <v>2021</v>
      </c>
      <c r="N1504" s="596">
        <v>77</v>
      </c>
      <c r="O1504" s="603">
        <v>0.16883116883116883</v>
      </c>
      <c r="P1504" s="598">
        <f t="shared" si="92"/>
        <v>13</v>
      </c>
      <c r="Q1504" s="596">
        <v>8</v>
      </c>
      <c r="R1504" s="599">
        <f t="shared" si="93"/>
        <v>0.61538461538461542</v>
      </c>
      <c r="S1504" s="599">
        <f t="shared" si="94"/>
        <v>0.1038961038961039</v>
      </c>
      <c r="T1504" s="600">
        <f t="shared" si="95"/>
        <v>0.95269016697588127</v>
      </c>
      <c r="U1504" s="601" t="s">
        <v>3030</v>
      </c>
    </row>
    <row r="1505" spans="1:21" ht="12.75" x14ac:dyDescent="0.2">
      <c r="A1505" s="591" t="s">
        <v>72</v>
      </c>
      <c r="B1505" s="591" t="s">
        <v>754</v>
      </c>
      <c r="C1505" s="592" t="s">
        <v>588</v>
      </c>
      <c r="D1505" s="592" t="s">
        <v>297</v>
      </c>
      <c r="E1505" s="592" t="s">
        <v>148</v>
      </c>
      <c r="F1505" s="592" t="s">
        <v>476</v>
      </c>
      <c r="G1505" s="591" t="s">
        <v>2023</v>
      </c>
      <c r="H1505" s="591" t="s">
        <v>504</v>
      </c>
      <c r="I1505" s="592" t="s">
        <v>332</v>
      </c>
      <c r="J1505" s="593" t="s">
        <v>381</v>
      </c>
      <c r="K1505" s="594">
        <v>0.70833333333333337</v>
      </c>
      <c r="L1505" s="592" t="s">
        <v>2051</v>
      </c>
      <c r="M1505" s="595">
        <v>2021</v>
      </c>
      <c r="N1505" s="596">
        <v>24</v>
      </c>
      <c r="O1505" s="603">
        <v>0.54166666666666663</v>
      </c>
      <c r="P1505" s="598">
        <f t="shared" si="92"/>
        <v>13</v>
      </c>
      <c r="Q1505" s="596">
        <v>11</v>
      </c>
      <c r="R1505" s="599">
        <f t="shared" si="93"/>
        <v>0.84615384615384615</v>
      </c>
      <c r="S1505" s="599">
        <f t="shared" si="94"/>
        <v>0.45833333333333331</v>
      </c>
      <c r="T1505" s="600">
        <f t="shared" si="95"/>
        <v>0.76470588235294112</v>
      </c>
      <c r="U1505" s="601" t="s">
        <v>3030</v>
      </c>
    </row>
    <row r="1506" spans="1:21" ht="12.75" x14ac:dyDescent="0.2">
      <c r="A1506" s="591" t="s">
        <v>72</v>
      </c>
      <c r="B1506" s="591" t="s">
        <v>754</v>
      </c>
      <c r="C1506" s="592" t="s">
        <v>588</v>
      </c>
      <c r="D1506" s="592" t="s">
        <v>297</v>
      </c>
      <c r="E1506" s="592" t="s">
        <v>148</v>
      </c>
      <c r="F1506" s="592" t="s">
        <v>476</v>
      </c>
      <c r="G1506" s="591" t="s">
        <v>2041</v>
      </c>
      <c r="H1506" s="591" t="s">
        <v>504</v>
      </c>
      <c r="I1506" s="592" t="s">
        <v>332</v>
      </c>
      <c r="J1506" s="593" t="s">
        <v>381</v>
      </c>
      <c r="K1506" s="594">
        <v>0.17647058823529413</v>
      </c>
      <c r="L1506" s="592" t="s">
        <v>2051</v>
      </c>
      <c r="M1506" s="595">
        <v>2021</v>
      </c>
      <c r="N1506" s="596">
        <v>17</v>
      </c>
      <c r="O1506" s="603">
        <v>0.17647058823529413</v>
      </c>
      <c r="P1506" s="598">
        <f t="shared" si="92"/>
        <v>3</v>
      </c>
      <c r="Q1506" s="596">
        <v>2</v>
      </c>
      <c r="R1506" s="599">
        <f t="shared" si="93"/>
        <v>0.66666666666666663</v>
      </c>
      <c r="S1506" s="599">
        <f t="shared" si="94"/>
        <v>0.11764705882352941</v>
      </c>
      <c r="T1506" s="600">
        <f t="shared" si="95"/>
        <v>1</v>
      </c>
      <c r="U1506" s="606" t="s">
        <v>2051</v>
      </c>
    </row>
    <row r="1507" spans="1:21" ht="12.75" x14ac:dyDescent="0.2">
      <c r="A1507" s="591" t="s">
        <v>72</v>
      </c>
      <c r="B1507" s="591" t="s">
        <v>754</v>
      </c>
      <c r="C1507" s="592" t="s">
        <v>588</v>
      </c>
      <c r="D1507" s="592" t="s">
        <v>297</v>
      </c>
      <c r="E1507" s="592" t="s">
        <v>148</v>
      </c>
      <c r="F1507" s="592" t="s">
        <v>476</v>
      </c>
      <c r="G1507" s="591" t="s">
        <v>2042</v>
      </c>
      <c r="H1507" s="591" t="s">
        <v>504</v>
      </c>
      <c r="I1507" s="592" t="s">
        <v>332</v>
      </c>
      <c r="J1507" s="593" t="s">
        <v>381</v>
      </c>
      <c r="K1507" s="594">
        <v>0.06</v>
      </c>
      <c r="L1507" s="592" t="s">
        <v>2051</v>
      </c>
      <c r="M1507" s="595">
        <v>2021</v>
      </c>
      <c r="N1507" s="596">
        <v>94</v>
      </c>
      <c r="O1507" s="603">
        <v>9.5744680851063843E-2</v>
      </c>
      <c r="P1507" s="598">
        <f t="shared" si="92"/>
        <v>9</v>
      </c>
      <c r="Q1507" s="596">
        <v>5</v>
      </c>
      <c r="R1507" s="599">
        <f t="shared" si="93"/>
        <v>0.55555555555555558</v>
      </c>
      <c r="S1507" s="599">
        <f t="shared" si="94"/>
        <v>5.3191489361702128E-2</v>
      </c>
      <c r="T1507" s="600">
        <f t="shared" si="95"/>
        <v>1.595744680851064</v>
      </c>
      <c r="U1507" s="601" t="s">
        <v>3030</v>
      </c>
    </row>
    <row r="1508" spans="1:21" ht="12.75" x14ac:dyDescent="0.2">
      <c r="A1508" s="591" t="s">
        <v>72</v>
      </c>
      <c r="B1508" s="591" t="s">
        <v>754</v>
      </c>
      <c r="C1508" s="592" t="s">
        <v>588</v>
      </c>
      <c r="D1508" s="592" t="s">
        <v>297</v>
      </c>
      <c r="E1508" s="592" t="s">
        <v>148</v>
      </c>
      <c r="F1508" s="592" t="s">
        <v>476</v>
      </c>
      <c r="G1508" s="591" t="s">
        <v>2026</v>
      </c>
      <c r="H1508" s="591" t="s">
        <v>504</v>
      </c>
      <c r="I1508" s="592" t="s">
        <v>332</v>
      </c>
      <c r="J1508" s="593" t="s">
        <v>381</v>
      </c>
      <c r="K1508" s="594">
        <v>8.3333333333333329E-2</v>
      </c>
      <c r="L1508" s="592" t="s">
        <v>2051</v>
      </c>
      <c r="M1508" s="595">
        <v>2021</v>
      </c>
      <c r="N1508" s="596">
        <v>43</v>
      </c>
      <c r="O1508" s="603">
        <v>6.9767441860465115E-2</v>
      </c>
      <c r="P1508" s="598">
        <f t="shared" si="92"/>
        <v>3</v>
      </c>
      <c r="Q1508" s="596">
        <v>2</v>
      </c>
      <c r="R1508" s="599">
        <f t="shared" si="93"/>
        <v>0.66666666666666663</v>
      </c>
      <c r="S1508" s="599">
        <f t="shared" si="94"/>
        <v>4.6511627906976744E-2</v>
      </c>
      <c r="T1508" s="600">
        <f t="shared" si="95"/>
        <v>0.83720930232558144</v>
      </c>
      <c r="U1508" s="601" t="s">
        <v>3030</v>
      </c>
    </row>
    <row r="1509" spans="1:21" ht="12.75" x14ac:dyDescent="0.2">
      <c r="A1509" s="591" t="s">
        <v>72</v>
      </c>
      <c r="B1509" s="591" t="s">
        <v>754</v>
      </c>
      <c r="C1509" s="592" t="s">
        <v>588</v>
      </c>
      <c r="D1509" s="592" t="s">
        <v>297</v>
      </c>
      <c r="E1509" s="592" t="s">
        <v>148</v>
      </c>
      <c r="F1509" s="592" t="s">
        <v>476</v>
      </c>
      <c r="G1509" s="591" t="s">
        <v>2043</v>
      </c>
      <c r="H1509" s="591" t="s">
        <v>504</v>
      </c>
      <c r="I1509" s="592" t="s">
        <v>332</v>
      </c>
      <c r="J1509" s="593" t="s">
        <v>381</v>
      </c>
      <c r="K1509" s="594">
        <v>4.9941927990708478E-2</v>
      </c>
      <c r="L1509" s="592" t="s">
        <v>2051</v>
      </c>
      <c r="M1509" s="595">
        <v>2021</v>
      </c>
      <c r="N1509" s="596">
        <v>858</v>
      </c>
      <c r="O1509" s="603">
        <v>9.5571095571095568E-2</v>
      </c>
      <c r="P1509" s="598">
        <f t="shared" si="92"/>
        <v>82</v>
      </c>
      <c r="Q1509" s="596">
        <v>58</v>
      </c>
      <c r="R1509" s="599">
        <f t="shared" si="93"/>
        <v>0.70731707317073167</v>
      </c>
      <c r="S1509" s="599">
        <f t="shared" si="94"/>
        <v>6.75990675990676E-2</v>
      </c>
      <c r="T1509" s="600">
        <f t="shared" si="95"/>
        <v>1.9136444950398439</v>
      </c>
      <c r="U1509" s="601" t="s">
        <v>3030</v>
      </c>
    </row>
    <row r="1510" spans="1:21" ht="12.75" x14ac:dyDescent="0.2">
      <c r="A1510" s="591" t="s">
        <v>72</v>
      </c>
      <c r="B1510" s="591" t="s">
        <v>754</v>
      </c>
      <c r="C1510" s="592" t="s">
        <v>588</v>
      </c>
      <c r="D1510" s="592" t="s">
        <v>297</v>
      </c>
      <c r="E1510" s="592" t="s">
        <v>148</v>
      </c>
      <c r="F1510" s="592" t="s">
        <v>476</v>
      </c>
      <c r="G1510" s="591" t="s">
        <v>2009</v>
      </c>
      <c r="H1510" s="591" t="s">
        <v>504</v>
      </c>
      <c r="I1510" s="592" t="s">
        <v>332</v>
      </c>
      <c r="J1510" s="593" t="s">
        <v>381</v>
      </c>
      <c r="K1510" s="594">
        <v>0.2</v>
      </c>
      <c r="L1510" s="592" t="s">
        <v>2051</v>
      </c>
      <c r="M1510" s="595">
        <v>2021</v>
      </c>
      <c r="N1510" s="596">
        <v>19</v>
      </c>
      <c r="O1510" s="603">
        <v>0.21052631578947367</v>
      </c>
      <c r="P1510" s="598">
        <f t="shared" si="92"/>
        <v>4</v>
      </c>
      <c r="Q1510" s="596">
        <v>3</v>
      </c>
      <c r="R1510" s="599">
        <f t="shared" si="93"/>
        <v>0.75</v>
      </c>
      <c r="S1510" s="599">
        <f t="shared" si="94"/>
        <v>0.15789473684210525</v>
      </c>
      <c r="T1510" s="600">
        <f t="shared" si="95"/>
        <v>1.0526315789473684</v>
      </c>
      <c r="U1510" s="601" t="s">
        <v>3030</v>
      </c>
    </row>
    <row r="1511" spans="1:21" ht="12.75" x14ac:dyDescent="0.2">
      <c r="A1511" s="591" t="s">
        <v>72</v>
      </c>
      <c r="B1511" s="591" t="s">
        <v>754</v>
      </c>
      <c r="C1511" s="592" t="s">
        <v>588</v>
      </c>
      <c r="D1511" s="592" t="s">
        <v>297</v>
      </c>
      <c r="E1511" s="592" t="s">
        <v>148</v>
      </c>
      <c r="F1511" s="592" t="s">
        <v>476</v>
      </c>
      <c r="G1511" s="591" t="s">
        <v>2044</v>
      </c>
      <c r="H1511" s="591" t="s">
        <v>504</v>
      </c>
      <c r="I1511" s="592" t="s">
        <v>332</v>
      </c>
      <c r="J1511" s="593" t="s">
        <v>381</v>
      </c>
      <c r="K1511" s="594">
        <v>6.1224489795918366E-2</v>
      </c>
      <c r="L1511" s="592" t="s">
        <v>2051</v>
      </c>
      <c r="M1511" s="595">
        <v>2021</v>
      </c>
      <c r="N1511" s="596">
        <v>29</v>
      </c>
      <c r="O1511" s="603">
        <v>0.24137931034482757</v>
      </c>
      <c r="P1511" s="598">
        <f t="shared" si="92"/>
        <v>7</v>
      </c>
      <c r="Q1511" s="596">
        <v>6</v>
      </c>
      <c r="R1511" s="599">
        <f t="shared" si="93"/>
        <v>0.8571428571428571</v>
      </c>
      <c r="S1511" s="599">
        <f t="shared" si="94"/>
        <v>0.20689655172413793</v>
      </c>
      <c r="T1511" s="600">
        <f t="shared" si="95"/>
        <v>3.9425287356321839</v>
      </c>
      <c r="U1511" s="601" t="s">
        <v>3031</v>
      </c>
    </row>
    <row r="1512" spans="1:21" ht="12.75" x14ac:dyDescent="0.2">
      <c r="A1512" s="591" t="s">
        <v>72</v>
      </c>
      <c r="B1512" s="591" t="s">
        <v>754</v>
      </c>
      <c r="C1512" s="592" t="s">
        <v>588</v>
      </c>
      <c r="D1512" s="592" t="s">
        <v>297</v>
      </c>
      <c r="E1512" s="592" t="s">
        <v>148</v>
      </c>
      <c r="F1512" s="592" t="s">
        <v>476</v>
      </c>
      <c r="G1512" s="591" t="s">
        <v>2009</v>
      </c>
      <c r="H1512" s="591" t="s">
        <v>504</v>
      </c>
      <c r="I1512" s="592" t="s">
        <v>332</v>
      </c>
      <c r="J1512" s="593" t="s">
        <v>381</v>
      </c>
      <c r="K1512" s="594">
        <v>0.23333333333333334</v>
      </c>
      <c r="L1512" s="592" t="s">
        <v>2266</v>
      </c>
      <c r="M1512" s="595">
        <v>2021</v>
      </c>
      <c r="N1512" s="596">
        <v>18</v>
      </c>
      <c r="O1512" s="603">
        <v>0.27777777777777779</v>
      </c>
      <c r="P1512" s="598">
        <f t="shared" si="92"/>
        <v>5</v>
      </c>
      <c r="Q1512" s="596">
        <v>4</v>
      </c>
      <c r="R1512" s="599">
        <f t="shared" si="93"/>
        <v>0.8</v>
      </c>
      <c r="S1512" s="599">
        <f t="shared" si="94"/>
        <v>0.22222222222222221</v>
      </c>
      <c r="T1512" s="600">
        <f t="shared" si="95"/>
        <v>1.1904761904761905</v>
      </c>
      <c r="U1512" s="601" t="s">
        <v>3031</v>
      </c>
    </row>
    <row r="1513" spans="1:21" ht="12.75" x14ac:dyDescent="0.2">
      <c r="A1513" s="591" t="s">
        <v>72</v>
      </c>
      <c r="B1513" s="591" t="s">
        <v>754</v>
      </c>
      <c r="C1513" s="592" t="s">
        <v>588</v>
      </c>
      <c r="D1513" s="592" t="s">
        <v>297</v>
      </c>
      <c r="E1513" s="592" t="s">
        <v>148</v>
      </c>
      <c r="F1513" s="592" t="s">
        <v>476</v>
      </c>
      <c r="G1513" s="591" t="s">
        <v>2057</v>
      </c>
      <c r="H1513" s="591" t="s">
        <v>504</v>
      </c>
      <c r="I1513" s="592" t="s">
        <v>332</v>
      </c>
      <c r="J1513" s="593" t="s">
        <v>381</v>
      </c>
      <c r="K1513" s="594">
        <v>0.3</v>
      </c>
      <c r="L1513" s="592" t="s">
        <v>2266</v>
      </c>
      <c r="M1513" s="595">
        <v>2021</v>
      </c>
      <c r="N1513" s="596">
        <v>40</v>
      </c>
      <c r="O1513" s="603">
        <v>0.1</v>
      </c>
      <c r="P1513" s="598">
        <f t="shared" si="92"/>
        <v>4</v>
      </c>
      <c r="Q1513" s="596">
        <v>3</v>
      </c>
      <c r="R1513" s="599">
        <f t="shared" si="93"/>
        <v>0.75</v>
      </c>
      <c r="S1513" s="599">
        <f t="shared" si="94"/>
        <v>7.4999999999999997E-2</v>
      </c>
      <c r="T1513" s="600">
        <f t="shared" si="95"/>
        <v>0.33333333333333337</v>
      </c>
      <c r="U1513" s="601" t="s">
        <v>3030</v>
      </c>
    </row>
    <row r="1514" spans="1:21" ht="12.75" x14ac:dyDescent="0.2">
      <c r="A1514" s="591" t="s">
        <v>72</v>
      </c>
      <c r="B1514" s="591" t="s">
        <v>754</v>
      </c>
      <c r="C1514" s="592" t="s">
        <v>588</v>
      </c>
      <c r="D1514" s="592" t="s">
        <v>297</v>
      </c>
      <c r="E1514" s="592" t="s">
        <v>148</v>
      </c>
      <c r="F1514" s="592" t="s">
        <v>476</v>
      </c>
      <c r="G1514" s="591" t="s">
        <v>2045</v>
      </c>
      <c r="H1514" s="591" t="s">
        <v>504</v>
      </c>
      <c r="I1514" s="592" t="s">
        <v>332</v>
      </c>
      <c r="J1514" s="593" t="s">
        <v>381</v>
      </c>
      <c r="K1514" s="594">
        <v>0.72222222222222221</v>
      </c>
      <c r="L1514" s="592" t="s">
        <v>2051</v>
      </c>
      <c r="M1514" s="595">
        <v>2021</v>
      </c>
      <c r="N1514" s="596">
        <v>18</v>
      </c>
      <c r="O1514" s="603">
        <v>0.66666666666666652</v>
      </c>
      <c r="P1514" s="598">
        <f t="shared" si="92"/>
        <v>12</v>
      </c>
      <c r="Q1514" s="596">
        <v>9</v>
      </c>
      <c r="R1514" s="599">
        <f t="shared" si="93"/>
        <v>0.75</v>
      </c>
      <c r="S1514" s="599">
        <f t="shared" si="94"/>
        <v>0.5</v>
      </c>
      <c r="T1514" s="600">
        <f t="shared" si="95"/>
        <v>0.92307692307692291</v>
      </c>
      <c r="U1514" s="601" t="s">
        <v>3030</v>
      </c>
    </row>
    <row r="1515" spans="1:21" ht="12.75" x14ac:dyDescent="0.2">
      <c r="A1515" s="591" t="s">
        <v>72</v>
      </c>
      <c r="B1515" s="591" t="s">
        <v>754</v>
      </c>
      <c r="C1515" s="592" t="s">
        <v>588</v>
      </c>
      <c r="D1515" s="592" t="s">
        <v>297</v>
      </c>
      <c r="E1515" s="592" t="s">
        <v>148</v>
      </c>
      <c r="F1515" s="592" t="s">
        <v>476</v>
      </c>
      <c r="G1515" s="591" t="s">
        <v>2046</v>
      </c>
      <c r="H1515" s="591" t="s">
        <v>504</v>
      </c>
      <c r="I1515" s="592" t="s">
        <v>332</v>
      </c>
      <c r="J1515" s="593" t="s">
        <v>381</v>
      </c>
      <c r="K1515" s="594">
        <v>0.2</v>
      </c>
      <c r="L1515" s="592" t="s">
        <v>2051</v>
      </c>
      <c r="M1515" s="595">
        <v>2021</v>
      </c>
      <c r="N1515" s="596">
        <v>13</v>
      </c>
      <c r="O1515" s="603">
        <v>0.23076923076923075</v>
      </c>
      <c r="P1515" s="598">
        <f t="shared" si="92"/>
        <v>3</v>
      </c>
      <c r="Q1515" s="596">
        <v>2</v>
      </c>
      <c r="R1515" s="599">
        <f t="shared" si="93"/>
        <v>0.66666666666666663</v>
      </c>
      <c r="S1515" s="599">
        <f t="shared" si="94"/>
        <v>0.15384615384615385</v>
      </c>
      <c r="T1515" s="600">
        <f t="shared" si="95"/>
        <v>1.1538461538461537</v>
      </c>
      <c r="U1515" s="601" t="s">
        <v>3030</v>
      </c>
    </row>
    <row r="1516" spans="1:21" ht="12.75" x14ac:dyDescent="0.2">
      <c r="A1516" s="591" t="s">
        <v>72</v>
      </c>
      <c r="B1516" s="591" t="s">
        <v>754</v>
      </c>
      <c r="C1516" s="592" t="s">
        <v>583</v>
      </c>
      <c r="D1516" s="592" t="s">
        <v>297</v>
      </c>
      <c r="E1516" s="592" t="s">
        <v>148</v>
      </c>
      <c r="F1516" s="592" t="s">
        <v>476</v>
      </c>
      <c r="G1516" s="591" t="s">
        <v>2012</v>
      </c>
      <c r="H1516" s="591" t="s">
        <v>504</v>
      </c>
      <c r="I1516" s="592" t="s">
        <v>332</v>
      </c>
      <c r="J1516" s="593" t="s">
        <v>381</v>
      </c>
      <c r="K1516" s="594">
        <v>0.7142857142857143</v>
      </c>
      <c r="L1516" s="592" t="s">
        <v>2051</v>
      </c>
      <c r="M1516" s="595">
        <v>2021</v>
      </c>
      <c r="N1516" s="596">
        <v>34</v>
      </c>
      <c r="O1516" s="603">
        <v>0.55882352941176472</v>
      </c>
      <c r="P1516" s="598">
        <f t="shared" si="92"/>
        <v>19</v>
      </c>
      <c r="Q1516" s="596">
        <v>14</v>
      </c>
      <c r="R1516" s="599">
        <f t="shared" si="93"/>
        <v>0.73684210526315785</v>
      </c>
      <c r="S1516" s="599">
        <f t="shared" si="94"/>
        <v>0.41176470588235292</v>
      </c>
      <c r="T1516" s="600">
        <f t="shared" si="95"/>
        <v>0.78235294117647058</v>
      </c>
      <c r="U1516" s="601" t="s">
        <v>3030</v>
      </c>
    </row>
    <row r="1517" spans="1:21" ht="12.75" x14ac:dyDescent="0.2">
      <c r="A1517" s="591" t="s">
        <v>72</v>
      </c>
      <c r="B1517" s="591" t="s">
        <v>754</v>
      </c>
      <c r="C1517" s="592" t="s">
        <v>583</v>
      </c>
      <c r="D1517" s="592" t="s">
        <v>297</v>
      </c>
      <c r="E1517" s="592" t="s">
        <v>148</v>
      </c>
      <c r="F1517" s="592" t="s">
        <v>476</v>
      </c>
      <c r="G1517" s="591" t="s">
        <v>2013</v>
      </c>
      <c r="H1517" s="591" t="s">
        <v>504</v>
      </c>
      <c r="I1517" s="592" t="s">
        <v>332</v>
      </c>
      <c r="J1517" s="593" t="s">
        <v>381</v>
      </c>
      <c r="K1517" s="594">
        <v>0.70967741935483875</v>
      </c>
      <c r="L1517" s="592" t="s">
        <v>2051</v>
      </c>
      <c r="M1517" s="595">
        <v>2021</v>
      </c>
      <c r="N1517" s="596">
        <v>31</v>
      </c>
      <c r="O1517" s="603">
        <v>0.5161290322580645</v>
      </c>
      <c r="P1517" s="598">
        <f t="shared" si="92"/>
        <v>16</v>
      </c>
      <c r="Q1517" s="596">
        <v>12</v>
      </c>
      <c r="R1517" s="599">
        <f t="shared" si="93"/>
        <v>0.75</v>
      </c>
      <c r="S1517" s="599">
        <f t="shared" si="94"/>
        <v>0.38709677419354838</v>
      </c>
      <c r="T1517" s="600">
        <f t="shared" si="95"/>
        <v>0.72727272727272718</v>
      </c>
      <c r="U1517" s="601" t="s">
        <v>3030</v>
      </c>
    </row>
    <row r="1518" spans="1:21" ht="12.75" x14ac:dyDescent="0.2">
      <c r="A1518" s="591" t="s">
        <v>72</v>
      </c>
      <c r="B1518" s="591" t="s">
        <v>754</v>
      </c>
      <c r="C1518" s="592" t="s">
        <v>583</v>
      </c>
      <c r="D1518" s="592" t="s">
        <v>297</v>
      </c>
      <c r="E1518" s="592" t="s">
        <v>148</v>
      </c>
      <c r="F1518" s="592" t="s">
        <v>476</v>
      </c>
      <c r="G1518" s="591" t="s">
        <v>2049</v>
      </c>
      <c r="H1518" s="591" t="s">
        <v>504</v>
      </c>
      <c r="I1518" s="592" t="s">
        <v>332</v>
      </c>
      <c r="J1518" s="593" t="s">
        <v>381</v>
      </c>
      <c r="K1518" s="594">
        <v>0.70370370370370372</v>
      </c>
      <c r="L1518" s="592" t="s">
        <v>2051</v>
      </c>
      <c r="M1518" s="595">
        <v>2021</v>
      </c>
      <c r="N1518" s="596">
        <v>28</v>
      </c>
      <c r="O1518" s="603">
        <v>0.5357142857142857</v>
      </c>
      <c r="P1518" s="598">
        <f t="shared" si="92"/>
        <v>15</v>
      </c>
      <c r="Q1518" s="596">
        <v>10</v>
      </c>
      <c r="R1518" s="599">
        <f t="shared" si="93"/>
        <v>0.66666666666666663</v>
      </c>
      <c r="S1518" s="599">
        <f t="shared" si="94"/>
        <v>0.35714285714285715</v>
      </c>
      <c r="T1518" s="600">
        <f t="shared" si="95"/>
        <v>0.76127819548872178</v>
      </c>
      <c r="U1518" s="601" t="s">
        <v>3030</v>
      </c>
    </row>
    <row r="1519" spans="1:21" ht="12.75" x14ac:dyDescent="0.2">
      <c r="A1519" s="591" t="s">
        <v>72</v>
      </c>
      <c r="B1519" s="591" t="s">
        <v>754</v>
      </c>
      <c r="C1519" s="592" t="s">
        <v>583</v>
      </c>
      <c r="D1519" s="592" t="s">
        <v>297</v>
      </c>
      <c r="E1519" s="592" t="s">
        <v>148</v>
      </c>
      <c r="F1519" s="592" t="s">
        <v>476</v>
      </c>
      <c r="G1519" s="591" t="s">
        <v>2007</v>
      </c>
      <c r="H1519" s="591" t="s">
        <v>504</v>
      </c>
      <c r="I1519" s="592" t="s">
        <v>332</v>
      </c>
      <c r="J1519" s="593" t="s">
        <v>381</v>
      </c>
      <c r="K1519" s="594">
        <v>0.75</v>
      </c>
      <c r="L1519" s="592" t="s">
        <v>2051</v>
      </c>
      <c r="M1519" s="595">
        <v>2021</v>
      </c>
      <c r="N1519" s="596">
        <v>64</v>
      </c>
      <c r="O1519" s="603">
        <v>0.609375</v>
      </c>
      <c r="P1519" s="598">
        <f t="shared" si="92"/>
        <v>39</v>
      </c>
      <c r="Q1519" s="596">
        <v>35</v>
      </c>
      <c r="R1519" s="599">
        <f t="shared" si="93"/>
        <v>0.89743589743589747</v>
      </c>
      <c r="S1519" s="599">
        <f t="shared" si="94"/>
        <v>0.546875</v>
      </c>
      <c r="T1519" s="600">
        <f t="shared" si="95"/>
        <v>0.8125</v>
      </c>
      <c r="U1519" s="601" t="s">
        <v>3031</v>
      </c>
    </row>
    <row r="1520" spans="1:21" ht="12.75" x14ac:dyDescent="0.2">
      <c r="A1520" s="591" t="s">
        <v>72</v>
      </c>
      <c r="B1520" s="591" t="s">
        <v>754</v>
      </c>
      <c r="C1520" s="592" t="s">
        <v>583</v>
      </c>
      <c r="D1520" s="592" t="s">
        <v>297</v>
      </c>
      <c r="E1520" s="592" t="s">
        <v>148</v>
      </c>
      <c r="F1520" s="592" t="s">
        <v>476</v>
      </c>
      <c r="G1520" s="591" t="s">
        <v>2028</v>
      </c>
      <c r="H1520" s="591" t="s">
        <v>504</v>
      </c>
      <c r="I1520" s="592" t="s">
        <v>332</v>
      </c>
      <c r="J1520" s="593" t="s">
        <v>381</v>
      </c>
      <c r="K1520" s="594">
        <v>0.703125</v>
      </c>
      <c r="L1520" s="592" t="s">
        <v>2266</v>
      </c>
      <c r="M1520" s="595">
        <v>2021</v>
      </c>
      <c r="N1520" s="596">
        <v>11</v>
      </c>
      <c r="O1520" s="603">
        <v>0.54545454545454541</v>
      </c>
      <c r="P1520" s="598">
        <f t="shared" si="92"/>
        <v>6</v>
      </c>
      <c r="Q1520" s="596">
        <v>6</v>
      </c>
      <c r="R1520" s="599">
        <f t="shared" si="93"/>
        <v>1</v>
      </c>
      <c r="S1520" s="599">
        <f t="shared" si="94"/>
        <v>0.54545454545454541</v>
      </c>
      <c r="T1520" s="600">
        <f t="shared" si="95"/>
        <v>0.77575757575757565</v>
      </c>
      <c r="U1520" s="601" t="s">
        <v>3030</v>
      </c>
    </row>
    <row r="1521" spans="1:21" ht="12.75" x14ac:dyDescent="0.2">
      <c r="A1521" s="591" t="s">
        <v>72</v>
      </c>
      <c r="B1521" s="591" t="s">
        <v>754</v>
      </c>
      <c r="C1521" s="592" t="s">
        <v>583</v>
      </c>
      <c r="D1521" s="592" t="s">
        <v>297</v>
      </c>
      <c r="E1521" s="592" t="s">
        <v>148</v>
      </c>
      <c r="F1521" s="592" t="s">
        <v>476</v>
      </c>
      <c r="G1521" s="591" t="s">
        <v>2058</v>
      </c>
      <c r="H1521" s="591" t="s">
        <v>504</v>
      </c>
      <c r="I1521" s="592" t="s">
        <v>332</v>
      </c>
      <c r="J1521" s="593" t="s">
        <v>381</v>
      </c>
      <c r="K1521" s="594">
        <v>0.70370370370370372</v>
      </c>
      <c r="L1521" s="592" t="s">
        <v>2266</v>
      </c>
      <c r="M1521" s="595">
        <v>2021</v>
      </c>
      <c r="N1521" s="596">
        <v>27</v>
      </c>
      <c r="O1521" s="603">
        <v>0.51851851851851849</v>
      </c>
      <c r="P1521" s="598">
        <f t="shared" si="92"/>
        <v>14</v>
      </c>
      <c r="Q1521" s="596">
        <v>13</v>
      </c>
      <c r="R1521" s="599">
        <f t="shared" si="93"/>
        <v>0.9285714285714286</v>
      </c>
      <c r="S1521" s="599">
        <f t="shared" si="94"/>
        <v>0.48148148148148145</v>
      </c>
      <c r="T1521" s="600">
        <f t="shared" si="95"/>
        <v>0.73684210526315785</v>
      </c>
      <c r="U1521" s="601" t="s">
        <v>3031</v>
      </c>
    </row>
    <row r="1522" spans="1:21" ht="12.75" x14ac:dyDescent="0.2">
      <c r="A1522" s="591" t="s">
        <v>72</v>
      </c>
      <c r="B1522" s="591" t="s">
        <v>754</v>
      </c>
      <c r="C1522" s="592" t="s">
        <v>587</v>
      </c>
      <c r="D1522" s="592" t="s">
        <v>297</v>
      </c>
      <c r="E1522" s="592" t="s">
        <v>148</v>
      </c>
      <c r="F1522" s="592" t="s">
        <v>476</v>
      </c>
      <c r="G1522" s="591" t="s">
        <v>2010</v>
      </c>
      <c r="H1522" s="591" t="s">
        <v>508</v>
      </c>
      <c r="I1522" s="592" t="s">
        <v>332</v>
      </c>
      <c r="J1522" s="593" t="s">
        <v>381</v>
      </c>
      <c r="K1522" s="594">
        <v>0.17647058823529413</v>
      </c>
      <c r="L1522" s="592" t="s">
        <v>2051</v>
      </c>
      <c r="M1522" s="595">
        <v>2021</v>
      </c>
      <c r="N1522" s="596">
        <v>63</v>
      </c>
      <c r="O1522" s="603">
        <v>0.17460317460317459</v>
      </c>
      <c r="P1522" s="598">
        <f t="shared" si="92"/>
        <v>11</v>
      </c>
      <c r="Q1522" s="596">
        <v>7</v>
      </c>
      <c r="R1522" s="599">
        <f t="shared" si="93"/>
        <v>0.63636363636363635</v>
      </c>
      <c r="S1522" s="599">
        <f t="shared" si="94"/>
        <v>0.1111111111111111</v>
      </c>
      <c r="T1522" s="600">
        <f t="shared" si="95"/>
        <v>0.98941798941798931</v>
      </c>
      <c r="U1522" s="601" t="s">
        <v>3030</v>
      </c>
    </row>
    <row r="1523" spans="1:21" ht="12.75" x14ac:dyDescent="0.2">
      <c r="A1523" s="591" t="s">
        <v>72</v>
      </c>
      <c r="B1523" s="591" t="s">
        <v>754</v>
      </c>
      <c r="C1523" s="592" t="s">
        <v>587</v>
      </c>
      <c r="D1523" s="592" t="s">
        <v>297</v>
      </c>
      <c r="E1523" s="592" t="s">
        <v>148</v>
      </c>
      <c r="F1523" s="592" t="s">
        <v>476</v>
      </c>
      <c r="G1523" s="591" t="s">
        <v>2011</v>
      </c>
      <c r="H1523" s="591" t="s">
        <v>508</v>
      </c>
      <c r="I1523" s="592" t="s">
        <v>332</v>
      </c>
      <c r="J1523" s="593" t="s">
        <v>381</v>
      </c>
      <c r="K1523" s="594">
        <v>0.2638888888888889</v>
      </c>
      <c r="L1523" s="592" t="s">
        <v>2051</v>
      </c>
      <c r="M1523" s="595">
        <v>2021</v>
      </c>
      <c r="N1523" s="596">
        <v>72</v>
      </c>
      <c r="O1523" s="603">
        <v>0.2638888888888889</v>
      </c>
      <c r="P1523" s="598">
        <f t="shared" si="92"/>
        <v>19</v>
      </c>
      <c r="Q1523" s="596">
        <v>19</v>
      </c>
      <c r="R1523" s="599">
        <f t="shared" si="93"/>
        <v>1</v>
      </c>
      <c r="S1523" s="599">
        <f t="shared" si="94"/>
        <v>0.2638888888888889</v>
      </c>
      <c r="T1523" s="600">
        <f t="shared" si="95"/>
        <v>1</v>
      </c>
      <c r="U1523" s="606" t="s">
        <v>2051</v>
      </c>
    </row>
    <row r="1524" spans="1:21" ht="12.75" x14ac:dyDescent="0.2">
      <c r="A1524" s="591" t="s">
        <v>72</v>
      </c>
      <c r="B1524" s="591" t="s">
        <v>754</v>
      </c>
      <c r="C1524" s="592" t="s">
        <v>587</v>
      </c>
      <c r="D1524" s="592" t="s">
        <v>297</v>
      </c>
      <c r="E1524" s="592" t="s">
        <v>148</v>
      </c>
      <c r="F1524" s="592" t="s">
        <v>476</v>
      </c>
      <c r="G1524" s="591" t="s">
        <v>2012</v>
      </c>
      <c r="H1524" s="591" t="s">
        <v>508</v>
      </c>
      <c r="I1524" s="592" t="s">
        <v>332</v>
      </c>
      <c r="J1524" s="593" t="s">
        <v>381</v>
      </c>
      <c r="K1524" s="594">
        <v>0.47872340425531917</v>
      </c>
      <c r="L1524" s="592" t="s">
        <v>2051</v>
      </c>
      <c r="M1524" s="595">
        <v>2021</v>
      </c>
      <c r="N1524" s="596">
        <v>92</v>
      </c>
      <c r="O1524" s="603">
        <v>0.41304347826086951</v>
      </c>
      <c r="P1524" s="598">
        <f t="shared" si="92"/>
        <v>38</v>
      </c>
      <c r="Q1524" s="596">
        <v>31</v>
      </c>
      <c r="R1524" s="599">
        <f t="shared" si="93"/>
        <v>0.81578947368421051</v>
      </c>
      <c r="S1524" s="599">
        <f t="shared" si="94"/>
        <v>0.33695652173913043</v>
      </c>
      <c r="T1524" s="600">
        <f t="shared" si="95"/>
        <v>0.86280193236714964</v>
      </c>
      <c r="U1524" s="601" t="s">
        <v>3030</v>
      </c>
    </row>
    <row r="1525" spans="1:21" ht="12.75" x14ac:dyDescent="0.2">
      <c r="A1525" s="591" t="s">
        <v>72</v>
      </c>
      <c r="B1525" s="591" t="s">
        <v>754</v>
      </c>
      <c r="C1525" s="592" t="s">
        <v>587</v>
      </c>
      <c r="D1525" s="592" t="s">
        <v>297</v>
      </c>
      <c r="E1525" s="592" t="s">
        <v>148</v>
      </c>
      <c r="F1525" s="592" t="s">
        <v>476</v>
      </c>
      <c r="G1525" s="591" t="s">
        <v>2013</v>
      </c>
      <c r="H1525" s="591" t="s">
        <v>508</v>
      </c>
      <c r="I1525" s="592" t="s">
        <v>332</v>
      </c>
      <c r="J1525" s="593" t="s">
        <v>381</v>
      </c>
      <c r="K1525" s="594">
        <v>0.7142857142857143</v>
      </c>
      <c r="L1525" s="592" t="s">
        <v>2051</v>
      </c>
      <c r="M1525" s="595">
        <v>2021</v>
      </c>
      <c r="N1525" s="596">
        <v>12</v>
      </c>
      <c r="O1525" s="603">
        <v>0.5</v>
      </c>
      <c r="P1525" s="598">
        <f t="shared" si="92"/>
        <v>6</v>
      </c>
      <c r="Q1525" s="596">
        <v>4</v>
      </c>
      <c r="R1525" s="599">
        <f t="shared" si="93"/>
        <v>0.66666666666666663</v>
      </c>
      <c r="S1525" s="599">
        <f t="shared" si="94"/>
        <v>0.33333333333333331</v>
      </c>
      <c r="T1525" s="600">
        <f t="shared" si="95"/>
        <v>0.7</v>
      </c>
      <c r="U1525" s="601" t="s">
        <v>3030</v>
      </c>
    </row>
    <row r="1526" spans="1:21" ht="12.75" x14ac:dyDescent="0.2">
      <c r="A1526" s="591" t="s">
        <v>72</v>
      </c>
      <c r="B1526" s="591" t="s">
        <v>754</v>
      </c>
      <c r="C1526" s="592" t="s">
        <v>587</v>
      </c>
      <c r="D1526" s="592" t="s">
        <v>297</v>
      </c>
      <c r="E1526" s="592" t="s">
        <v>148</v>
      </c>
      <c r="F1526" s="592" t="s">
        <v>476</v>
      </c>
      <c r="G1526" s="591" t="s">
        <v>2014</v>
      </c>
      <c r="H1526" s="591" t="s">
        <v>508</v>
      </c>
      <c r="I1526" s="592" t="s">
        <v>332</v>
      </c>
      <c r="J1526" s="593" t="s">
        <v>381</v>
      </c>
      <c r="K1526" s="594">
        <v>4.926423544465771E-2</v>
      </c>
      <c r="L1526" s="592" t="s">
        <v>2051</v>
      </c>
      <c r="M1526" s="595">
        <v>2021</v>
      </c>
      <c r="N1526" s="596">
        <v>1340</v>
      </c>
      <c r="O1526" s="603">
        <v>7.6119402985074622E-2</v>
      </c>
      <c r="P1526" s="598">
        <f t="shared" si="92"/>
        <v>102</v>
      </c>
      <c r="Q1526" s="596">
        <v>88</v>
      </c>
      <c r="R1526" s="599">
        <f t="shared" si="93"/>
        <v>0.86274509803921573</v>
      </c>
      <c r="S1526" s="599">
        <f t="shared" si="94"/>
        <v>6.5671641791044774E-2</v>
      </c>
      <c r="T1526" s="600">
        <f t="shared" si="95"/>
        <v>1.5451250242295018</v>
      </c>
      <c r="U1526" s="601" t="s">
        <v>3030</v>
      </c>
    </row>
    <row r="1527" spans="1:21" ht="12.75" x14ac:dyDescent="0.2">
      <c r="A1527" s="591" t="s">
        <v>72</v>
      </c>
      <c r="B1527" s="591" t="s">
        <v>754</v>
      </c>
      <c r="C1527" s="592" t="s">
        <v>587</v>
      </c>
      <c r="D1527" s="592" t="s">
        <v>297</v>
      </c>
      <c r="E1527" s="592" t="s">
        <v>148</v>
      </c>
      <c r="F1527" s="592" t="s">
        <v>476</v>
      </c>
      <c r="G1527" s="591" t="s">
        <v>2015</v>
      </c>
      <c r="H1527" s="591" t="s">
        <v>508</v>
      </c>
      <c r="I1527" s="592" t="s">
        <v>332</v>
      </c>
      <c r="J1527" s="593" t="s">
        <v>381</v>
      </c>
      <c r="K1527" s="594">
        <v>0.35714285714285715</v>
      </c>
      <c r="L1527" s="592" t="s">
        <v>2051</v>
      </c>
      <c r="M1527" s="595">
        <v>2021</v>
      </c>
      <c r="N1527" s="596">
        <v>17</v>
      </c>
      <c r="O1527" s="603">
        <v>0.35294117647058826</v>
      </c>
      <c r="P1527" s="598">
        <f t="shared" si="92"/>
        <v>6</v>
      </c>
      <c r="Q1527" s="596">
        <v>6</v>
      </c>
      <c r="R1527" s="599">
        <f t="shared" si="93"/>
        <v>1</v>
      </c>
      <c r="S1527" s="599">
        <f t="shared" si="94"/>
        <v>0.35294117647058826</v>
      </c>
      <c r="T1527" s="600">
        <f t="shared" si="95"/>
        <v>0.9882352941176471</v>
      </c>
      <c r="U1527" s="601" t="s">
        <v>3030</v>
      </c>
    </row>
    <row r="1528" spans="1:21" ht="12.75" x14ac:dyDescent="0.2">
      <c r="A1528" s="591" t="s">
        <v>72</v>
      </c>
      <c r="B1528" s="591" t="s">
        <v>754</v>
      </c>
      <c r="C1528" s="592" t="s">
        <v>587</v>
      </c>
      <c r="D1528" s="592" t="s">
        <v>297</v>
      </c>
      <c r="E1528" s="592" t="s">
        <v>148</v>
      </c>
      <c r="F1528" s="592" t="s">
        <v>476</v>
      </c>
      <c r="G1528" s="591" t="s">
        <v>2016</v>
      </c>
      <c r="H1528" s="591" t="s">
        <v>508</v>
      </c>
      <c r="I1528" s="592" t="s">
        <v>332</v>
      </c>
      <c r="J1528" s="593" t="s">
        <v>381</v>
      </c>
      <c r="K1528" s="594">
        <v>0.11494252873563218</v>
      </c>
      <c r="L1528" s="592" t="s">
        <v>2051</v>
      </c>
      <c r="M1528" s="595">
        <v>2021</v>
      </c>
      <c r="N1528" s="596">
        <v>87</v>
      </c>
      <c r="O1528" s="603">
        <v>0.11494252873563218</v>
      </c>
      <c r="P1528" s="598">
        <f t="shared" si="92"/>
        <v>10</v>
      </c>
      <c r="Q1528" s="596">
        <v>10</v>
      </c>
      <c r="R1528" s="599">
        <f t="shared" si="93"/>
        <v>1</v>
      </c>
      <c r="S1528" s="599">
        <f t="shared" si="94"/>
        <v>0.11494252873563218</v>
      </c>
      <c r="T1528" s="600">
        <f t="shared" si="95"/>
        <v>1</v>
      </c>
      <c r="U1528" s="606" t="s">
        <v>2051</v>
      </c>
    </row>
    <row r="1529" spans="1:21" ht="12.75" x14ac:dyDescent="0.2">
      <c r="A1529" s="591" t="s">
        <v>72</v>
      </c>
      <c r="B1529" s="591" t="s">
        <v>754</v>
      </c>
      <c r="C1529" s="592" t="s">
        <v>587</v>
      </c>
      <c r="D1529" s="592" t="s">
        <v>297</v>
      </c>
      <c r="E1529" s="592" t="s">
        <v>148</v>
      </c>
      <c r="F1529" s="592" t="s">
        <v>476</v>
      </c>
      <c r="G1529" s="591" t="s">
        <v>2017</v>
      </c>
      <c r="H1529" s="591" t="s">
        <v>508</v>
      </c>
      <c r="I1529" s="592" t="s">
        <v>332</v>
      </c>
      <c r="J1529" s="593" t="s">
        <v>381</v>
      </c>
      <c r="K1529" s="594">
        <v>7.9646017699115043E-2</v>
      </c>
      <c r="L1529" s="592" t="s">
        <v>2051</v>
      </c>
      <c r="M1529" s="595">
        <v>2021</v>
      </c>
      <c r="N1529" s="596">
        <v>112</v>
      </c>
      <c r="O1529" s="603">
        <v>0.11607142857142858</v>
      </c>
      <c r="P1529" s="598">
        <f t="shared" si="92"/>
        <v>13</v>
      </c>
      <c r="Q1529" s="596">
        <v>12</v>
      </c>
      <c r="R1529" s="599">
        <f t="shared" si="93"/>
        <v>0.92307692307692313</v>
      </c>
      <c r="S1529" s="599">
        <f t="shared" si="94"/>
        <v>0.10714285714285714</v>
      </c>
      <c r="T1529" s="600">
        <f t="shared" si="95"/>
        <v>1.45734126984127</v>
      </c>
      <c r="U1529" s="601" t="s">
        <v>3030</v>
      </c>
    </row>
    <row r="1530" spans="1:21" ht="12.75" x14ac:dyDescent="0.2">
      <c r="A1530" s="591" t="s">
        <v>72</v>
      </c>
      <c r="B1530" s="591" t="s">
        <v>754</v>
      </c>
      <c r="C1530" s="592" t="s">
        <v>587</v>
      </c>
      <c r="D1530" s="592" t="s">
        <v>297</v>
      </c>
      <c r="E1530" s="592" t="s">
        <v>148</v>
      </c>
      <c r="F1530" s="592" t="s">
        <v>476</v>
      </c>
      <c r="G1530" s="591" t="s">
        <v>2018</v>
      </c>
      <c r="H1530" s="591" t="s">
        <v>508</v>
      </c>
      <c r="I1530" s="592" t="s">
        <v>332</v>
      </c>
      <c r="J1530" s="593" t="s">
        <v>381</v>
      </c>
      <c r="K1530" s="594">
        <v>0.14569536423841059</v>
      </c>
      <c r="L1530" s="592" t="s">
        <v>2051</v>
      </c>
      <c r="M1530" s="595">
        <v>2021</v>
      </c>
      <c r="N1530" s="596">
        <v>146</v>
      </c>
      <c r="O1530" s="603">
        <v>0.15068493150684931</v>
      </c>
      <c r="P1530" s="598">
        <f t="shared" si="92"/>
        <v>22</v>
      </c>
      <c r="Q1530" s="596">
        <v>17</v>
      </c>
      <c r="R1530" s="599">
        <f t="shared" si="93"/>
        <v>0.77272727272727271</v>
      </c>
      <c r="S1530" s="599">
        <f t="shared" si="94"/>
        <v>0.11643835616438356</v>
      </c>
      <c r="T1530" s="600">
        <f t="shared" si="95"/>
        <v>1.0342465753424657</v>
      </c>
      <c r="U1530" s="601" t="s">
        <v>3030</v>
      </c>
    </row>
    <row r="1531" spans="1:21" ht="12.75" x14ac:dyDescent="0.2">
      <c r="A1531" s="591" t="s">
        <v>72</v>
      </c>
      <c r="B1531" s="591" t="s">
        <v>754</v>
      </c>
      <c r="C1531" s="592" t="s">
        <v>587</v>
      </c>
      <c r="D1531" s="592" t="s">
        <v>297</v>
      </c>
      <c r="E1531" s="592" t="s">
        <v>148</v>
      </c>
      <c r="F1531" s="592" t="s">
        <v>476</v>
      </c>
      <c r="G1531" s="591" t="s">
        <v>2019</v>
      </c>
      <c r="H1531" s="591" t="s">
        <v>508</v>
      </c>
      <c r="I1531" s="592" t="s">
        <v>332</v>
      </c>
      <c r="J1531" s="593" t="s">
        <v>381</v>
      </c>
      <c r="K1531" s="594">
        <v>0.33333333333333331</v>
      </c>
      <c r="L1531" s="592" t="s">
        <v>2051</v>
      </c>
      <c r="M1531" s="595">
        <v>2021</v>
      </c>
      <c r="N1531" s="596">
        <v>21</v>
      </c>
      <c r="O1531" s="603">
        <v>0.2857142857142857</v>
      </c>
      <c r="P1531" s="598">
        <f t="shared" si="92"/>
        <v>6</v>
      </c>
      <c r="Q1531" s="596">
        <v>4</v>
      </c>
      <c r="R1531" s="599">
        <f t="shared" si="93"/>
        <v>0.66666666666666663</v>
      </c>
      <c r="S1531" s="599">
        <f t="shared" si="94"/>
        <v>0.19047619047619047</v>
      </c>
      <c r="T1531" s="600">
        <f t="shared" si="95"/>
        <v>0.8571428571428571</v>
      </c>
      <c r="U1531" s="601" t="s">
        <v>3030</v>
      </c>
    </row>
    <row r="1532" spans="1:21" ht="12.75" x14ac:dyDescent="0.2">
      <c r="A1532" s="591" t="s">
        <v>72</v>
      </c>
      <c r="B1532" s="591" t="s">
        <v>754</v>
      </c>
      <c r="C1532" s="592" t="s">
        <v>587</v>
      </c>
      <c r="D1532" s="592" t="s">
        <v>297</v>
      </c>
      <c r="E1532" s="592" t="s">
        <v>148</v>
      </c>
      <c r="F1532" s="592" t="s">
        <v>476</v>
      </c>
      <c r="G1532" s="591" t="s">
        <v>2020</v>
      </c>
      <c r="H1532" s="591" t="s">
        <v>508</v>
      </c>
      <c r="I1532" s="592" t="s">
        <v>332</v>
      </c>
      <c r="J1532" s="593" t="s">
        <v>381</v>
      </c>
      <c r="K1532" s="594">
        <v>0.23809523809523808</v>
      </c>
      <c r="L1532" s="592" t="s">
        <v>2051</v>
      </c>
      <c r="M1532" s="595">
        <v>2021</v>
      </c>
      <c r="N1532" s="596">
        <v>18</v>
      </c>
      <c r="O1532" s="603">
        <v>0.22222222222222221</v>
      </c>
      <c r="P1532" s="598">
        <f t="shared" si="92"/>
        <v>4</v>
      </c>
      <c r="Q1532" s="596">
        <v>3</v>
      </c>
      <c r="R1532" s="599">
        <f t="shared" si="93"/>
        <v>0.75</v>
      </c>
      <c r="S1532" s="599">
        <f t="shared" si="94"/>
        <v>0.16666666666666666</v>
      </c>
      <c r="T1532" s="600">
        <f t="shared" si="95"/>
        <v>0.93333333333333335</v>
      </c>
      <c r="U1532" s="601" t="s">
        <v>3030</v>
      </c>
    </row>
    <row r="1533" spans="1:21" ht="12.75" x14ac:dyDescent="0.2">
      <c r="A1533" s="591" t="s">
        <v>72</v>
      </c>
      <c r="B1533" s="591" t="s">
        <v>754</v>
      </c>
      <c r="C1533" s="592" t="s">
        <v>587</v>
      </c>
      <c r="D1533" s="592" t="s">
        <v>297</v>
      </c>
      <c r="E1533" s="592" t="s">
        <v>148</v>
      </c>
      <c r="F1533" s="592" t="s">
        <v>476</v>
      </c>
      <c r="G1533" s="591" t="s">
        <v>2021</v>
      </c>
      <c r="H1533" s="591" t="s">
        <v>508</v>
      </c>
      <c r="I1533" s="592" t="s">
        <v>332</v>
      </c>
      <c r="J1533" s="593" t="s">
        <v>381</v>
      </c>
      <c r="K1533" s="594">
        <v>0.11702127659574468</v>
      </c>
      <c r="L1533" s="592" t="s">
        <v>2051</v>
      </c>
      <c r="M1533" s="595">
        <v>2021</v>
      </c>
      <c r="N1533" s="596">
        <v>94</v>
      </c>
      <c r="O1533" s="603">
        <v>0.11702127659574468</v>
      </c>
      <c r="P1533" s="598">
        <f t="shared" si="92"/>
        <v>11</v>
      </c>
      <c r="Q1533" s="596">
        <v>10</v>
      </c>
      <c r="R1533" s="599">
        <f t="shared" si="93"/>
        <v>0.90909090909090906</v>
      </c>
      <c r="S1533" s="599">
        <f t="shared" si="94"/>
        <v>0.10638297872340426</v>
      </c>
      <c r="T1533" s="600">
        <f t="shared" si="95"/>
        <v>1</v>
      </c>
      <c r="U1533" s="606" t="s">
        <v>2051</v>
      </c>
    </row>
    <row r="1534" spans="1:21" ht="12.75" x14ac:dyDescent="0.2">
      <c r="A1534" s="591" t="s">
        <v>72</v>
      </c>
      <c r="B1534" s="591" t="s">
        <v>754</v>
      </c>
      <c r="C1534" s="591" t="s">
        <v>587</v>
      </c>
      <c r="D1534" s="591" t="s">
        <v>303</v>
      </c>
      <c r="E1534" s="591" t="s">
        <v>148</v>
      </c>
      <c r="F1534" s="592" t="s">
        <v>476</v>
      </c>
      <c r="G1534" s="591" t="s">
        <v>2002</v>
      </c>
      <c r="H1534" s="591" t="s">
        <v>508</v>
      </c>
      <c r="I1534" s="592" t="s">
        <v>332</v>
      </c>
      <c r="J1534" s="593" t="s">
        <v>381</v>
      </c>
      <c r="K1534" s="594">
        <v>0.375</v>
      </c>
      <c r="L1534" s="591" t="s">
        <v>2051</v>
      </c>
      <c r="M1534" s="595">
        <v>2021</v>
      </c>
      <c r="N1534" s="596">
        <v>11</v>
      </c>
      <c r="O1534" s="603">
        <v>0.27272727272727271</v>
      </c>
      <c r="P1534" s="598">
        <f t="shared" si="92"/>
        <v>3</v>
      </c>
      <c r="Q1534" s="596">
        <v>2</v>
      </c>
      <c r="R1534" s="599">
        <f t="shared" si="93"/>
        <v>0.66666666666666663</v>
      </c>
      <c r="S1534" s="599">
        <f t="shared" si="94"/>
        <v>0.18181818181818182</v>
      </c>
      <c r="T1534" s="600">
        <f t="shared" si="95"/>
        <v>0.72727272727272718</v>
      </c>
      <c r="U1534" s="601" t="s">
        <v>3030</v>
      </c>
    </row>
    <row r="1535" spans="1:21" ht="12.75" x14ac:dyDescent="0.2">
      <c r="A1535" s="591" t="s">
        <v>72</v>
      </c>
      <c r="B1535" s="591" t="s">
        <v>754</v>
      </c>
      <c r="C1535" s="592" t="s">
        <v>587</v>
      </c>
      <c r="D1535" s="592" t="s">
        <v>297</v>
      </c>
      <c r="E1535" s="592" t="s">
        <v>148</v>
      </c>
      <c r="F1535" s="592" t="s">
        <v>476</v>
      </c>
      <c r="G1535" s="591" t="s">
        <v>2022</v>
      </c>
      <c r="H1535" s="591" t="s">
        <v>508</v>
      </c>
      <c r="I1535" s="592" t="s">
        <v>332</v>
      </c>
      <c r="J1535" s="593" t="s">
        <v>381</v>
      </c>
      <c r="K1535" s="594">
        <v>0.23232323232323232</v>
      </c>
      <c r="L1535" s="592" t="s">
        <v>2051</v>
      </c>
      <c r="M1535" s="595">
        <v>2021</v>
      </c>
      <c r="N1535" s="596">
        <v>99</v>
      </c>
      <c r="O1535" s="603">
        <v>0.20202020202020202</v>
      </c>
      <c r="P1535" s="598">
        <f t="shared" si="92"/>
        <v>20</v>
      </c>
      <c r="Q1535" s="596">
        <v>14</v>
      </c>
      <c r="R1535" s="599">
        <f t="shared" si="93"/>
        <v>0.7</v>
      </c>
      <c r="S1535" s="599">
        <f t="shared" si="94"/>
        <v>0.14141414141414141</v>
      </c>
      <c r="T1535" s="600">
        <f t="shared" si="95"/>
        <v>0.86956521739130432</v>
      </c>
      <c r="U1535" s="601" t="s">
        <v>3030</v>
      </c>
    </row>
    <row r="1536" spans="1:21" ht="12.75" x14ac:dyDescent="0.2">
      <c r="A1536" s="591" t="s">
        <v>72</v>
      </c>
      <c r="B1536" s="591" t="s">
        <v>754</v>
      </c>
      <c r="C1536" s="592" t="s">
        <v>587</v>
      </c>
      <c r="D1536" s="592" t="s">
        <v>297</v>
      </c>
      <c r="E1536" s="592" t="s">
        <v>148</v>
      </c>
      <c r="F1536" s="592" t="s">
        <v>476</v>
      </c>
      <c r="G1536" s="591" t="s">
        <v>2023</v>
      </c>
      <c r="H1536" s="591" t="s">
        <v>508</v>
      </c>
      <c r="I1536" s="592" t="s">
        <v>332</v>
      </c>
      <c r="J1536" s="593" t="s">
        <v>381</v>
      </c>
      <c r="K1536" s="594">
        <v>0.51315789473684215</v>
      </c>
      <c r="L1536" s="592" t="s">
        <v>2051</v>
      </c>
      <c r="M1536" s="595">
        <v>2021</v>
      </c>
      <c r="N1536" s="596">
        <v>79</v>
      </c>
      <c r="O1536" s="603">
        <v>0.46835443037974683</v>
      </c>
      <c r="P1536" s="598">
        <f t="shared" si="92"/>
        <v>37</v>
      </c>
      <c r="Q1536" s="596">
        <v>34</v>
      </c>
      <c r="R1536" s="599">
        <f t="shared" si="93"/>
        <v>0.91891891891891897</v>
      </c>
      <c r="S1536" s="599">
        <f t="shared" si="94"/>
        <v>0.43037974683544306</v>
      </c>
      <c r="T1536" s="600">
        <f t="shared" si="95"/>
        <v>0.91269068484258353</v>
      </c>
      <c r="U1536" s="601" t="s">
        <v>3030</v>
      </c>
    </row>
    <row r="1537" spans="1:21" ht="12.75" x14ac:dyDescent="0.2">
      <c r="A1537" s="591" t="s">
        <v>72</v>
      </c>
      <c r="B1537" s="591" t="s">
        <v>754</v>
      </c>
      <c r="C1537" s="592" t="s">
        <v>587</v>
      </c>
      <c r="D1537" s="592" t="s">
        <v>297</v>
      </c>
      <c r="E1537" s="592" t="s">
        <v>148</v>
      </c>
      <c r="F1537" s="592" t="s">
        <v>476</v>
      </c>
      <c r="G1537" s="591" t="s">
        <v>2024</v>
      </c>
      <c r="H1537" s="591" t="s">
        <v>508</v>
      </c>
      <c r="I1537" s="592" t="s">
        <v>332</v>
      </c>
      <c r="J1537" s="593" t="s">
        <v>381</v>
      </c>
      <c r="K1537" s="594">
        <v>4.9323017408123788E-2</v>
      </c>
      <c r="L1537" s="592" t="s">
        <v>2051</v>
      </c>
      <c r="M1537" s="595">
        <v>2021</v>
      </c>
      <c r="N1537" s="596">
        <v>2128</v>
      </c>
      <c r="O1537" s="603">
        <v>7.6597744360902262E-2</v>
      </c>
      <c r="P1537" s="598">
        <f t="shared" si="92"/>
        <v>163</v>
      </c>
      <c r="Q1537" s="596">
        <v>125</v>
      </c>
      <c r="R1537" s="599">
        <f t="shared" si="93"/>
        <v>0.76687116564417179</v>
      </c>
      <c r="S1537" s="599">
        <f t="shared" si="94"/>
        <v>5.8740601503759399E-2</v>
      </c>
      <c r="T1537" s="600">
        <f t="shared" si="95"/>
        <v>1.552981719003391</v>
      </c>
      <c r="U1537" s="601" t="s">
        <v>3030</v>
      </c>
    </row>
    <row r="1538" spans="1:21" ht="12.75" x14ac:dyDescent="0.2">
      <c r="A1538" s="591" t="s">
        <v>72</v>
      </c>
      <c r="B1538" s="591" t="s">
        <v>754</v>
      </c>
      <c r="C1538" s="591" t="s">
        <v>587</v>
      </c>
      <c r="D1538" s="591" t="s">
        <v>303</v>
      </c>
      <c r="E1538" s="591" t="s">
        <v>148</v>
      </c>
      <c r="F1538" s="592" t="s">
        <v>476</v>
      </c>
      <c r="G1538" s="591" t="s">
        <v>2004</v>
      </c>
      <c r="H1538" s="591" t="s">
        <v>508</v>
      </c>
      <c r="I1538" s="592" t="s">
        <v>332</v>
      </c>
      <c r="J1538" s="593" t="s">
        <v>381</v>
      </c>
      <c r="K1538" s="594">
        <v>5.5813953488372092E-2</v>
      </c>
      <c r="L1538" s="591" t="s">
        <v>2051</v>
      </c>
      <c r="M1538" s="595">
        <v>2021</v>
      </c>
      <c r="N1538" s="596">
        <v>446</v>
      </c>
      <c r="O1538" s="603">
        <v>0.10089686098654709</v>
      </c>
      <c r="P1538" s="598">
        <f t="shared" si="92"/>
        <v>45</v>
      </c>
      <c r="Q1538" s="596">
        <v>31</v>
      </c>
      <c r="R1538" s="599">
        <f t="shared" si="93"/>
        <v>0.68888888888888888</v>
      </c>
      <c r="S1538" s="599">
        <f t="shared" si="94"/>
        <v>6.9506726457399109E-2</v>
      </c>
      <c r="T1538" s="600">
        <f t="shared" si="95"/>
        <v>1.8077354260089686</v>
      </c>
      <c r="U1538" s="601" t="s">
        <v>3030</v>
      </c>
    </row>
    <row r="1539" spans="1:21" ht="12.75" x14ac:dyDescent="0.2">
      <c r="A1539" s="591" t="s">
        <v>72</v>
      </c>
      <c r="B1539" s="591" t="s">
        <v>754</v>
      </c>
      <c r="C1539" s="592" t="s">
        <v>587</v>
      </c>
      <c r="D1539" s="592" t="s">
        <v>297</v>
      </c>
      <c r="E1539" s="592" t="s">
        <v>148</v>
      </c>
      <c r="F1539" s="592" t="s">
        <v>476</v>
      </c>
      <c r="G1539" s="591" t="s">
        <v>2025</v>
      </c>
      <c r="H1539" s="591" t="s">
        <v>508</v>
      </c>
      <c r="I1539" s="592" t="s">
        <v>332</v>
      </c>
      <c r="J1539" s="593" t="s">
        <v>381</v>
      </c>
      <c r="K1539" s="594">
        <v>9.2307692307692313E-2</v>
      </c>
      <c r="L1539" s="592" t="s">
        <v>2051</v>
      </c>
      <c r="M1539" s="595">
        <v>2021</v>
      </c>
      <c r="N1539" s="596">
        <v>58</v>
      </c>
      <c r="O1539" s="603">
        <v>0.13793103448275862</v>
      </c>
      <c r="P1539" s="598">
        <f t="shared" ref="P1539:P1602" si="96">ROUNDUP(N1539*O1539,0)</f>
        <v>8</v>
      </c>
      <c r="Q1539" s="596">
        <v>8</v>
      </c>
      <c r="R1539" s="599">
        <f t="shared" ref="R1539:R1602" si="97">Q1539/P1539</f>
        <v>1</v>
      </c>
      <c r="S1539" s="599">
        <f t="shared" ref="S1539:S1602" si="98">Q1539/N1539</f>
        <v>0.13793103448275862</v>
      </c>
      <c r="T1539" s="600">
        <f t="shared" ref="T1539:T1602" si="99">O1539/K1539</f>
        <v>1.4942528735632183</v>
      </c>
      <c r="U1539" s="601" t="s">
        <v>3030</v>
      </c>
    </row>
    <row r="1540" spans="1:21" ht="12.75" x14ac:dyDescent="0.2">
      <c r="A1540" s="591" t="s">
        <v>72</v>
      </c>
      <c r="B1540" s="591" t="s">
        <v>754</v>
      </c>
      <c r="C1540" s="592" t="s">
        <v>587</v>
      </c>
      <c r="D1540" s="592" t="s">
        <v>297</v>
      </c>
      <c r="E1540" s="592" t="s">
        <v>148</v>
      </c>
      <c r="F1540" s="592" t="s">
        <v>476</v>
      </c>
      <c r="G1540" s="591" t="s">
        <v>2026</v>
      </c>
      <c r="H1540" s="591" t="s">
        <v>508</v>
      </c>
      <c r="I1540" s="592" t="s">
        <v>332</v>
      </c>
      <c r="J1540" s="593" t="s">
        <v>381</v>
      </c>
      <c r="K1540" s="594">
        <v>0.15384615384615385</v>
      </c>
      <c r="L1540" s="592" t="s">
        <v>2051</v>
      </c>
      <c r="M1540" s="595">
        <v>2021</v>
      </c>
      <c r="N1540" s="596">
        <v>27</v>
      </c>
      <c r="O1540" s="603">
        <v>0.22222222222222221</v>
      </c>
      <c r="P1540" s="598">
        <f t="shared" si="96"/>
        <v>6</v>
      </c>
      <c r="Q1540" s="596">
        <v>5</v>
      </c>
      <c r="R1540" s="599">
        <f t="shared" si="97"/>
        <v>0.83333333333333337</v>
      </c>
      <c r="S1540" s="599">
        <f t="shared" si="98"/>
        <v>0.18518518518518517</v>
      </c>
      <c r="T1540" s="600">
        <f t="shared" si="99"/>
        <v>1.4444444444444442</v>
      </c>
      <c r="U1540" s="601" t="s">
        <v>3030</v>
      </c>
    </row>
    <row r="1541" spans="1:21" ht="12.75" x14ac:dyDescent="0.2">
      <c r="A1541" s="591" t="s">
        <v>72</v>
      </c>
      <c r="B1541" s="591" t="s">
        <v>754</v>
      </c>
      <c r="C1541" s="592" t="s">
        <v>587</v>
      </c>
      <c r="D1541" s="592" t="s">
        <v>303</v>
      </c>
      <c r="E1541" s="592" t="s">
        <v>148</v>
      </c>
      <c r="F1541" s="592" t="s">
        <v>476</v>
      </c>
      <c r="G1541" s="591" t="s">
        <v>2005</v>
      </c>
      <c r="H1541" s="591" t="s">
        <v>508</v>
      </c>
      <c r="I1541" s="592" t="s">
        <v>332</v>
      </c>
      <c r="J1541" s="593" t="s">
        <v>381</v>
      </c>
      <c r="K1541" s="594">
        <v>6.5217391304347824E-2</v>
      </c>
      <c r="L1541" s="592" t="s">
        <v>2051</v>
      </c>
      <c r="M1541" s="595">
        <v>2021</v>
      </c>
      <c r="N1541" s="596">
        <v>45</v>
      </c>
      <c r="O1541" s="603">
        <v>0.1111111111111111</v>
      </c>
      <c r="P1541" s="598">
        <f t="shared" si="96"/>
        <v>5</v>
      </c>
      <c r="Q1541" s="596">
        <v>3</v>
      </c>
      <c r="R1541" s="599">
        <f t="shared" si="97"/>
        <v>0.6</v>
      </c>
      <c r="S1541" s="599">
        <f t="shared" si="98"/>
        <v>6.6666666666666666E-2</v>
      </c>
      <c r="T1541" s="600">
        <f t="shared" si="99"/>
        <v>1.7037037037037037</v>
      </c>
      <c r="U1541" s="601" t="s">
        <v>3030</v>
      </c>
    </row>
    <row r="1542" spans="1:21" ht="12.75" x14ac:dyDescent="0.2">
      <c r="A1542" s="591" t="s">
        <v>72</v>
      </c>
      <c r="B1542" s="591" t="s">
        <v>754</v>
      </c>
      <c r="C1542" s="592" t="s">
        <v>587</v>
      </c>
      <c r="D1542" s="592" t="s">
        <v>297</v>
      </c>
      <c r="E1542" s="592" t="s">
        <v>148</v>
      </c>
      <c r="F1542" s="592" t="s">
        <v>476</v>
      </c>
      <c r="G1542" s="591" t="s">
        <v>2005</v>
      </c>
      <c r="H1542" s="591" t="s">
        <v>508</v>
      </c>
      <c r="I1542" s="592" t="s">
        <v>332</v>
      </c>
      <c r="J1542" s="593" t="s">
        <v>381</v>
      </c>
      <c r="K1542" s="594">
        <v>9.3333333333333338E-2</v>
      </c>
      <c r="L1542" s="592" t="s">
        <v>2051</v>
      </c>
      <c r="M1542" s="595">
        <v>2021</v>
      </c>
      <c r="N1542" s="596">
        <v>77</v>
      </c>
      <c r="O1542" s="603">
        <v>0.12987012987012986</v>
      </c>
      <c r="P1542" s="598">
        <f t="shared" si="96"/>
        <v>10</v>
      </c>
      <c r="Q1542" s="596">
        <v>7</v>
      </c>
      <c r="R1542" s="599">
        <f t="shared" si="97"/>
        <v>0.7</v>
      </c>
      <c r="S1542" s="599">
        <f t="shared" si="98"/>
        <v>9.0909090909090912E-2</v>
      </c>
      <c r="T1542" s="600">
        <f t="shared" si="99"/>
        <v>1.3914656771799627</v>
      </c>
      <c r="U1542" s="601" t="s">
        <v>3030</v>
      </c>
    </row>
    <row r="1543" spans="1:21" ht="12.75" x14ac:dyDescent="0.2">
      <c r="A1543" s="591" t="s">
        <v>72</v>
      </c>
      <c r="B1543" s="591" t="s">
        <v>754</v>
      </c>
      <c r="C1543" s="592" t="s">
        <v>587</v>
      </c>
      <c r="D1543" s="592" t="s">
        <v>303</v>
      </c>
      <c r="E1543" s="592" t="s">
        <v>148</v>
      </c>
      <c r="F1543" s="592" t="s">
        <v>476</v>
      </c>
      <c r="G1543" s="591" t="s">
        <v>2006</v>
      </c>
      <c r="H1543" s="591" t="s">
        <v>508</v>
      </c>
      <c r="I1543" s="592" t="s">
        <v>332</v>
      </c>
      <c r="J1543" s="593" t="s">
        <v>381</v>
      </c>
      <c r="K1543" s="594">
        <v>0.10526315789473684</v>
      </c>
      <c r="L1543" s="592" t="s">
        <v>2051</v>
      </c>
      <c r="M1543" s="595">
        <v>2021</v>
      </c>
      <c r="N1543" s="596">
        <v>34</v>
      </c>
      <c r="O1543" s="603">
        <v>8.8235294117647065E-2</v>
      </c>
      <c r="P1543" s="598">
        <f t="shared" si="96"/>
        <v>3</v>
      </c>
      <c r="Q1543" s="596">
        <v>2</v>
      </c>
      <c r="R1543" s="599">
        <f t="shared" si="97"/>
        <v>0.66666666666666663</v>
      </c>
      <c r="S1543" s="599">
        <f t="shared" si="98"/>
        <v>5.8823529411764705E-2</v>
      </c>
      <c r="T1543" s="600">
        <f t="shared" si="99"/>
        <v>0.83823529411764719</v>
      </c>
      <c r="U1543" s="601" t="s">
        <v>3030</v>
      </c>
    </row>
    <row r="1544" spans="1:21" ht="12.75" x14ac:dyDescent="0.2">
      <c r="A1544" s="591" t="s">
        <v>72</v>
      </c>
      <c r="B1544" s="591" t="s">
        <v>754</v>
      </c>
      <c r="C1544" s="592" t="s">
        <v>587</v>
      </c>
      <c r="D1544" s="592" t="s">
        <v>297</v>
      </c>
      <c r="E1544" s="592" t="s">
        <v>148</v>
      </c>
      <c r="F1544" s="592" t="s">
        <v>476</v>
      </c>
      <c r="G1544" s="591" t="s">
        <v>2006</v>
      </c>
      <c r="H1544" s="591" t="s">
        <v>508</v>
      </c>
      <c r="I1544" s="592" t="s">
        <v>332</v>
      </c>
      <c r="J1544" s="593" t="s">
        <v>381</v>
      </c>
      <c r="K1544" s="594">
        <v>0.18055555555555555</v>
      </c>
      <c r="L1544" s="592" t="s">
        <v>2051</v>
      </c>
      <c r="M1544" s="595">
        <v>2021</v>
      </c>
      <c r="N1544" s="596">
        <v>77</v>
      </c>
      <c r="O1544" s="603">
        <v>0.19480519480519484</v>
      </c>
      <c r="P1544" s="598">
        <f t="shared" si="96"/>
        <v>15</v>
      </c>
      <c r="Q1544" s="596">
        <v>13</v>
      </c>
      <c r="R1544" s="599">
        <f t="shared" si="97"/>
        <v>0.8666666666666667</v>
      </c>
      <c r="S1544" s="599">
        <f t="shared" si="98"/>
        <v>0.16883116883116883</v>
      </c>
      <c r="T1544" s="600">
        <f t="shared" si="99"/>
        <v>1.0789210789210792</v>
      </c>
      <c r="U1544" s="601" t="s">
        <v>3030</v>
      </c>
    </row>
    <row r="1545" spans="1:21" ht="12.75" x14ac:dyDescent="0.2">
      <c r="A1545" s="591" t="s">
        <v>72</v>
      </c>
      <c r="B1545" s="591" t="s">
        <v>754</v>
      </c>
      <c r="C1545" s="592" t="s">
        <v>587</v>
      </c>
      <c r="D1545" s="592" t="s">
        <v>305</v>
      </c>
      <c r="E1545" s="592" t="s">
        <v>148</v>
      </c>
      <c r="F1545" s="592" t="s">
        <v>476</v>
      </c>
      <c r="G1545" s="591" t="s">
        <v>2009</v>
      </c>
      <c r="H1545" s="591" t="s">
        <v>508</v>
      </c>
      <c r="I1545" s="592" t="s">
        <v>332</v>
      </c>
      <c r="J1545" s="593" t="s">
        <v>381</v>
      </c>
      <c r="K1545" s="594">
        <v>0.25</v>
      </c>
      <c r="L1545" s="592" t="s">
        <v>2051</v>
      </c>
      <c r="M1545" s="595">
        <v>2021</v>
      </c>
      <c r="N1545" s="596">
        <v>21</v>
      </c>
      <c r="O1545" s="603">
        <v>0.2857142857142857</v>
      </c>
      <c r="P1545" s="598">
        <f t="shared" si="96"/>
        <v>6</v>
      </c>
      <c r="Q1545" s="596">
        <v>6</v>
      </c>
      <c r="R1545" s="599">
        <f t="shared" si="97"/>
        <v>1</v>
      </c>
      <c r="S1545" s="599">
        <f t="shared" si="98"/>
        <v>0.2857142857142857</v>
      </c>
      <c r="T1545" s="600">
        <f t="shared" si="99"/>
        <v>1.1428571428571428</v>
      </c>
      <c r="U1545" s="601" t="s">
        <v>3030</v>
      </c>
    </row>
    <row r="1546" spans="1:21" ht="12.75" x14ac:dyDescent="0.2">
      <c r="A1546" s="591" t="s">
        <v>72</v>
      </c>
      <c r="B1546" s="591" t="s">
        <v>754</v>
      </c>
      <c r="C1546" s="592" t="s">
        <v>587</v>
      </c>
      <c r="D1546" s="592" t="s">
        <v>297</v>
      </c>
      <c r="E1546" s="592" t="s">
        <v>148</v>
      </c>
      <c r="F1546" s="592" t="s">
        <v>476</v>
      </c>
      <c r="G1546" s="591" t="s">
        <v>2027</v>
      </c>
      <c r="H1546" s="591" t="s">
        <v>508</v>
      </c>
      <c r="I1546" s="592" t="s">
        <v>332</v>
      </c>
      <c r="J1546" s="593" t="s">
        <v>381</v>
      </c>
      <c r="K1546" s="594">
        <v>0.29032258064516131</v>
      </c>
      <c r="L1546" s="592" t="s">
        <v>2051</v>
      </c>
      <c r="M1546" s="595">
        <v>2021</v>
      </c>
      <c r="N1546" s="596">
        <v>32</v>
      </c>
      <c r="O1546" s="603">
        <v>0.3125</v>
      </c>
      <c r="P1546" s="598">
        <f t="shared" si="96"/>
        <v>10</v>
      </c>
      <c r="Q1546" s="596">
        <v>9</v>
      </c>
      <c r="R1546" s="599">
        <f t="shared" si="97"/>
        <v>0.9</v>
      </c>
      <c r="S1546" s="599">
        <f t="shared" si="98"/>
        <v>0.28125</v>
      </c>
      <c r="T1546" s="600">
        <f t="shared" si="99"/>
        <v>1.0763888888888888</v>
      </c>
      <c r="U1546" s="601" t="s">
        <v>3030</v>
      </c>
    </row>
    <row r="1547" spans="1:21" ht="12.75" x14ac:dyDescent="0.2">
      <c r="A1547" s="591" t="s">
        <v>72</v>
      </c>
      <c r="B1547" s="591" t="s">
        <v>754</v>
      </c>
      <c r="C1547" s="592" t="s">
        <v>587</v>
      </c>
      <c r="D1547" s="592" t="s">
        <v>297</v>
      </c>
      <c r="E1547" s="592" t="s">
        <v>148</v>
      </c>
      <c r="F1547" s="592" t="s">
        <v>476</v>
      </c>
      <c r="G1547" s="591" t="s">
        <v>2028</v>
      </c>
      <c r="H1547" s="591" t="s">
        <v>508</v>
      </c>
      <c r="I1547" s="592" t="s">
        <v>332</v>
      </c>
      <c r="J1547" s="593" t="s">
        <v>381</v>
      </c>
      <c r="K1547" s="594">
        <v>0.29629629629629628</v>
      </c>
      <c r="L1547" s="592" t="s">
        <v>2051</v>
      </c>
      <c r="M1547" s="595">
        <v>2021</v>
      </c>
      <c r="N1547" s="596">
        <v>24</v>
      </c>
      <c r="O1547" s="603">
        <v>0.45833333333333326</v>
      </c>
      <c r="P1547" s="598">
        <f t="shared" si="96"/>
        <v>11</v>
      </c>
      <c r="Q1547" s="596">
        <v>8</v>
      </c>
      <c r="R1547" s="599">
        <f t="shared" si="97"/>
        <v>0.72727272727272729</v>
      </c>
      <c r="S1547" s="599">
        <f t="shared" si="98"/>
        <v>0.33333333333333331</v>
      </c>
      <c r="T1547" s="600">
        <f t="shared" si="99"/>
        <v>1.5468749999999998</v>
      </c>
      <c r="U1547" s="601" t="s">
        <v>3030</v>
      </c>
    </row>
    <row r="1548" spans="1:21" ht="12.75" x14ac:dyDescent="0.2">
      <c r="A1548" s="591" t="s">
        <v>72</v>
      </c>
      <c r="B1548" s="591" t="s">
        <v>754</v>
      </c>
      <c r="C1548" s="592" t="s">
        <v>587</v>
      </c>
      <c r="D1548" s="592" t="s">
        <v>303</v>
      </c>
      <c r="E1548" s="592" t="s">
        <v>148</v>
      </c>
      <c r="F1548" s="592" t="s">
        <v>476</v>
      </c>
      <c r="G1548" s="591" t="s">
        <v>2007</v>
      </c>
      <c r="H1548" s="591" t="s">
        <v>508</v>
      </c>
      <c r="I1548" s="592" t="s">
        <v>332</v>
      </c>
      <c r="J1548" s="593" t="s">
        <v>381</v>
      </c>
      <c r="K1548" s="594">
        <v>0.48</v>
      </c>
      <c r="L1548" s="592" t="s">
        <v>2051</v>
      </c>
      <c r="M1548" s="595">
        <v>2021</v>
      </c>
      <c r="N1548" s="596">
        <v>22</v>
      </c>
      <c r="O1548" s="603">
        <v>0.45454545454545453</v>
      </c>
      <c r="P1548" s="598">
        <f t="shared" si="96"/>
        <v>10</v>
      </c>
      <c r="Q1548" s="596">
        <v>8</v>
      </c>
      <c r="R1548" s="599">
        <f t="shared" si="97"/>
        <v>0.8</v>
      </c>
      <c r="S1548" s="599">
        <f t="shared" si="98"/>
        <v>0.36363636363636365</v>
      </c>
      <c r="T1548" s="600">
        <f t="shared" si="99"/>
        <v>0.94696969696969702</v>
      </c>
      <c r="U1548" s="601" t="s">
        <v>3030</v>
      </c>
    </row>
    <row r="1549" spans="1:21" ht="12.75" x14ac:dyDescent="0.2">
      <c r="A1549" s="591" t="s">
        <v>72</v>
      </c>
      <c r="B1549" s="591" t="s">
        <v>754</v>
      </c>
      <c r="C1549" s="592" t="s">
        <v>587</v>
      </c>
      <c r="D1549" s="592" t="s">
        <v>297</v>
      </c>
      <c r="E1549" s="592" t="s">
        <v>148</v>
      </c>
      <c r="F1549" s="592" t="s">
        <v>476</v>
      </c>
      <c r="G1549" s="591" t="s">
        <v>2007</v>
      </c>
      <c r="H1549" s="591" t="s">
        <v>508</v>
      </c>
      <c r="I1549" s="592" t="s">
        <v>332</v>
      </c>
      <c r="J1549" s="593" t="s">
        <v>381</v>
      </c>
      <c r="K1549" s="594">
        <v>0.58064516129032262</v>
      </c>
      <c r="L1549" s="592" t="s">
        <v>2266</v>
      </c>
      <c r="M1549" s="595">
        <v>2021</v>
      </c>
      <c r="N1549" s="596">
        <v>30</v>
      </c>
      <c r="O1549" s="603">
        <v>0.53333333333333333</v>
      </c>
      <c r="P1549" s="598">
        <f t="shared" si="96"/>
        <v>16</v>
      </c>
      <c r="Q1549" s="596">
        <v>12</v>
      </c>
      <c r="R1549" s="599">
        <f t="shared" si="97"/>
        <v>0.75</v>
      </c>
      <c r="S1549" s="599">
        <f t="shared" si="98"/>
        <v>0.4</v>
      </c>
      <c r="T1549" s="600">
        <f t="shared" si="99"/>
        <v>0.9185185185185184</v>
      </c>
      <c r="U1549" s="601" t="s">
        <v>3031</v>
      </c>
    </row>
    <row r="1550" spans="1:21" ht="12.75" x14ac:dyDescent="0.2">
      <c r="A1550" s="591" t="s">
        <v>72</v>
      </c>
      <c r="B1550" s="591" t="s">
        <v>754</v>
      </c>
      <c r="C1550" s="592" t="s">
        <v>587</v>
      </c>
      <c r="D1550" s="592" t="s">
        <v>297</v>
      </c>
      <c r="E1550" s="592" t="s">
        <v>148</v>
      </c>
      <c r="F1550" s="592" t="s">
        <v>476</v>
      </c>
      <c r="G1550" s="591" t="s">
        <v>2029</v>
      </c>
      <c r="H1550" s="591" t="s">
        <v>508</v>
      </c>
      <c r="I1550" s="592" t="s">
        <v>332</v>
      </c>
      <c r="J1550" s="593" t="s">
        <v>381</v>
      </c>
      <c r="K1550" s="594">
        <v>0.71186440677966101</v>
      </c>
      <c r="L1550" s="592" t="s">
        <v>2051</v>
      </c>
      <c r="M1550" s="595">
        <v>2021</v>
      </c>
      <c r="N1550" s="596">
        <v>59</v>
      </c>
      <c r="O1550" s="603">
        <v>0.55932203389830504</v>
      </c>
      <c r="P1550" s="598">
        <f t="shared" si="96"/>
        <v>33</v>
      </c>
      <c r="Q1550" s="596">
        <v>33</v>
      </c>
      <c r="R1550" s="599">
        <f t="shared" si="97"/>
        <v>1</v>
      </c>
      <c r="S1550" s="599">
        <f t="shared" si="98"/>
        <v>0.55932203389830504</v>
      </c>
      <c r="T1550" s="600">
        <f t="shared" si="99"/>
        <v>0.7857142857142857</v>
      </c>
      <c r="U1550" s="601" t="s">
        <v>3030</v>
      </c>
    </row>
    <row r="1551" spans="1:21" ht="12.75" x14ac:dyDescent="0.2">
      <c r="A1551" s="591" t="s">
        <v>72</v>
      </c>
      <c r="B1551" s="591" t="s">
        <v>754</v>
      </c>
      <c r="C1551" s="592" t="s">
        <v>587</v>
      </c>
      <c r="D1551" s="592" t="s">
        <v>297</v>
      </c>
      <c r="E1551" s="592" t="s">
        <v>148</v>
      </c>
      <c r="F1551" s="592" t="s">
        <v>476</v>
      </c>
      <c r="G1551" s="591" t="s">
        <v>2030</v>
      </c>
      <c r="H1551" s="591" t="s">
        <v>508</v>
      </c>
      <c r="I1551" s="592" t="s">
        <v>332</v>
      </c>
      <c r="J1551" s="593" t="s">
        <v>381</v>
      </c>
      <c r="K1551" s="594">
        <v>0.14285714285714285</v>
      </c>
      <c r="L1551" s="592" t="s">
        <v>2051</v>
      </c>
      <c r="M1551" s="595">
        <v>2021</v>
      </c>
      <c r="N1551" s="596">
        <v>46</v>
      </c>
      <c r="O1551" s="603">
        <v>0.15217391304347827</v>
      </c>
      <c r="P1551" s="598">
        <f t="shared" si="96"/>
        <v>7</v>
      </c>
      <c r="Q1551" s="596">
        <v>6</v>
      </c>
      <c r="R1551" s="599">
        <f t="shared" si="97"/>
        <v>0.8571428571428571</v>
      </c>
      <c r="S1551" s="599">
        <f t="shared" si="98"/>
        <v>0.13043478260869565</v>
      </c>
      <c r="T1551" s="600">
        <f t="shared" si="99"/>
        <v>1.0652173913043479</v>
      </c>
      <c r="U1551" s="601" t="s">
        <v>3030</v>
      </c>
    </row>
    <row r="1552" spans="1:21" ht="12.75" x14ac:dyDescent="0.2">
      <c r="A1552" s="591" t="s">
        <v>72</v>
      </c>
      <c r="B1552" s="591" t="s">
        <v>754</v>
      </c>
      <c r="C1552" s="592" t="s">
        <v>587</v>
      </c>
      <c r="D1552" s="592" t="s">
        <v>303</v>
      </c>
      <c r="E1552" s="592" t="s">
        <v>148</v>
      </c>
      <c r="F1552" s="592" t="s">
        <v>476</v>
      </c>
      <c r="G1552" s="591" t="s">
        <v>2008</v>
      </c>
      <c r="H1552" s="591" t="s">
        <v>508</v>
      </c>
      <c r="I1552" s="592" t="s">
        <v>332</v>
      </c>
      <c r="J1552" s="593" t="s">
        <v>381</v>
      </c>
      <c r="K1552" s="594">
        <v>0.23076923076923078</v>
      </c>
      <c r="L1552" s="592" t="s">
        <v>2051</v>
      </c>
      <c r="M1552" s="595">
        <v>2021</v>
      </c>
      <c r="N1552" s="596">
        <v>13</v>
      </c>
      <c r="O1552" s="603">
        <v>0.23076923076923075</v>
      </c>
      <c r="P1552" s="598">
        <f t="shared" si="96"/>
        <v>3</v>
      </c>
      <c r="Q1552" s="596">
        <v>3</v>
      </c>
      <c r="R1552" s="599">
        <f t="shared" si="97"/>
        <v>1</v>
      </c>
      <c r="S1552" s="599">
        <f t="shared" si="98"/>
        <v>0.23076923076923078</v>
      </c>
      <c r="T1552" s="600">
        <f t="shared" si="99"/>
        <v>0.99999999999999989</v>
      </c>
      <c r="U1552" s="606" t="s">
        <v>2051</v>
      </c>
    </row>
    <row r="1553" spans="1:21" ht="12.75" x14ac:dyDescent="0.2">
      <c r="A1553" s="591" t="s">
        <v>72</v>
      </c>
      <c r="B1553" s="591" t="s">
        <v>754</v>
      </c>
      <c r="C1553" s="592" t="s">
        <v>587</v>
      </c>
      <c r="D1553" s="592" t="s">
        <v>297</v>
      </c>
      <c r="E1553" s="592" t="s">
        <v>148</v>
      </c>
      <c r="F1553" s="592" t="s">
        <v>476</v>
      </c>
      <c r="G1553" s="591" t="s">
        <v>2031</v>
      </c>
      <c r="H1553" s="591" t="s">
        <v>508</v>
      </c>
      <c r="I1553" s="592" t="s">
        <v>332</v>
      </c>
      <c r="J1553" s="593" t="s">
        <v>381</v>
      </c>
      <c r="K1553" s="594">
        <v>0.18181818181818182</v>
      </c>
      <c r="L1553" s="592" t="s">
        <v>2051</v>
      </c>
      <c r="M1553" s="595">
        <v>2021</v>
      </c>
      <c r="N1553" s="596">
        <v>42</v>
      </c>
      <c r="O1553" s="603">
        <v>0.14285714285714285</v>
      </c>
      <c r="P1553" s="598">
        <f t="shared" si="96"/>
        <v>6</v>
      </c>
      <c r="Q1553" s="596">
        <v>5</v>
      </c>
      <c r="R1553" s="599">
        <f t="shared" si="97"/>
        <v>0.83333333333333337</v>
      </c>
      <c r="S1553" s="599">
        <f t="shared" si="98"/>
        <v>0.11904761904761904</v>
      </c>
      <c r="T1553" s="600">
        <f t="shared" si="99"/>
        <v>0.7857142857142857</v>
      </c>
      <c r="U1553" s="601" t="s">
        <v>3030</v>
      </c>
    </row>
    <row r="1554" spans="1:21" ht="12.75" x14ac:dyDescent="0.2">
      <c r="A1554" s="591" t="s">
        <v>72</v>
      </c>
      <c r="B1554" s="591" t="s">
        <v>754</v>
      </c>
      <c r="C1554" s="592" t="s">
        <v>588</v>
      </c>
      <c r="D1554" s="592" t="s">
        <v>297</v>
      </c>
      <c r="E1554" s="592" t="s">
        <v>148</v>
      </c>
      <c r="F1554" s="592" t="s">
        <v>476</v>
      </c>
      <c r="G1554" s="591" t="s">
        <v>2036</v>
      </c>
      <c r="H1554" s="591" t="s">
        <v>508</v>
      </c>
      <c r="I1554" s="592" t="s">
        <v>332</v>
      </c>
      <c r="J1554" s="593" t="s">
        <v>381</v>
      </c>
      <c r="K1554" s="594">
        <v>0.11971830985915492</v>
      </c>
      <c r="L1554" s="592"/>
      <c r="M1554" s="595">
        <v>2021</v>
      </c>
      <c r="N1554" s="596">
        <v>140</v>
      </c>
      <c r="O1554" s="603">
        <v>0.12142857142857143</v>
      </c>
      <c r="P1554" s="598">
        <f t="shared" si="96"/>
        <v>17</v>
      </c>
      <c r="Q1554" s="596">
        <v>16</v>
      </c>
      <c r="R1554" s="599">
        <f t="shared" si="97"/>
        <v>0.94117647058823528</v>
      </c>
      <c r="S1554" s="599">
        <f t="shared" si="98"/>
        <v>0.11428571428571428</v>
      </c>
      <c r="T1554" s="600">
        <f t="shared" si="99"/>
        <v>1.0142857142857142</v>
      </c>
      <c r="U1554" s="601" t="s">
        <v>3030</v>
      </c>
    </row>
    <row r="1555" spans="1:21" ht="12.75" x14ac:dyDescent="0.2">
      <c r="A1555" s="591" t="s">
        <v>72</v>
      </c>
      <c r="B1555" s="591" t="s">
        <v>754</v>
      </c>
      <c r="C1555" s="592" t="s">
        <v>588</v>
      </c>
      <c r="D1555" s="592" t="s">
        <v>297</v>
      </c>
      <c r="E1555" s="592" t="s">
        <v>148</v>
      </c>
      <c r="F1555" s="592" t="s">
        <v>476</v>
      </c>
      <c r="G1555" s="591" t="s">
        <v>2011</v>
      </c>
      <c r="H1555" s="591" t="s">
        <v>508</v>
      </c>
      <c r="I1555" s="592" t="s">
        <v>332</v>
      </c>
      <c r="J1555" s="593" t="s">
        <v>381</v>
      </c>
      <c r="K1555" s="594">
        <v>0.23875432525951557</v>
      </c>
      <c r="L1555" s="592" t="s">
        <v>2051</v>
      </c>
      <c r="M1555" s="595">
        <v>2021</v>
      </c>
      <c r="N1555" s="596">
        <v>287</v>
      </c>
      <c r="O1555" s="603">
        <v>0.23693379790940766</v>
      </c>
      <c r="P1555" s="598">
        <f t="shared" si="96"/>
        <v>68</v>
      </c>
      <c r="Q1555" s="596">
        <v>57</v>
      </c>
      <c r="R1555" s="599">
        <f t="shared" si="97"/>
        <v>0.83823529411764708</v>
      </c>
      <c r="S1555" s="599">
        <f t="shared" si="98"/>
        <v>0.19860627177700349</v>
      </c>
      <c r="T1555" s="600">
        <f t="shared" si="99"/>
        <v>0.99237489269302637</v>
      </c>
      <c r="U1555" s="601" t="s">
        <v>3030</v>
      </c>
    </row>
    <row r="1556" spans="1:21" ht="12.75" x14ac:dyDescent="0.2">
      <c r="A1556" s="591" t="s">
        <v>72</v>
      </c>
      <c r="B1556" s="591" t="s">
        <v>754</v>
      </c>
      <c r="C1556" s="592" t="s">
        <v>588</v>
      </c>
      <c r="D1556" s="592" t="s">
        <v>297</v>
      </c>
      <c r="E1556" s="592" t="s">
        <v>148</v>
      </c>
      <c r="F1556" s="592" t="s">
        <v>476</v>
      </c>
      <c r="G1556" s="591" t="s">
        <v>2012</v>
      </c>
      <c r="H1556" s="591" t="s">
        <v>508</v>
      </c>
      <c r="I1556" s="592" t="s">
        <v>332</v>
      </c>
      <c r="J1556" s="593" t="s">
        <v>381</v>
      </c>
      <c r="K1556" s="594">
        <v>0.23577235772357724</v>
      </c>
      <c r="L1556" s="592" t="s">
        <v>2051</v>
      </c>
      <c r="M1556" s="595">
        <v>2021</v>
      </c>
      <c r="N1556" s="596">
        <v>125</v>
      </c>
      <c r="O1556" s="603">
        <v>0.23200000000000004</v>
      </c>
      <c r="P1556" s="598">
        <f t="shared" si="96"/>
        <v>29</v>
      </c>
      <c r="Q1556" s="596">
        <v>26</v>
      </c>
      <c r="R1556" s="599">
        <f t="shared" si="97"/>
        <v>0.89655172413793105</v>
      </c>
      <c r="S1556" s="599">
        <f t="shared" si="98"/>
        <v>0.20799999999999999</v>
      </c>
      <c r="T1556" s="600">
        <f t="shared" si="99"/>
        <v>0.9840000000000001</v>
      </c>
      <c r="U1556" s="601" t="s">
        <v>3030</v>
      </c>
    </row>
    <row r="1557" spans="1:21" ht="12.75" x14ac:dyDescent="0.2">
      <c r="A1557" s="591" t="s">
        <v>72</v>
      </c>
      <c r="B1557" s="591" t="s">
        <v>754</v>
      </c>
      <c r="C1557" s="592" t="s">
        <v>588</v>
      </c>
      <c r="D1557" s="592" t="s">
        <v>297</v>
      </c>
      <c r="E1557" s="592" t="s">
        <v>148</v>
      </c>
      <c r="F1557" s="592" t="s">
        <v>476</v>
      </c>
      <c r="G1557" s="591" t="s">
        <v>2037</v>
      </c>
      <c r="H1557" s="591" t="s">
        <v>508</v>
      </c>
      <c r="I1557" s="592" t="s">
        <v>332</v>
      </c>
      <c r="J1557" s="593" t="s">
        <v>381</v>
      </c>
      <c r="K1557" s="594">
        <v>0.21428571428571427</v>
      </c>
      <c r="L1557" s="592" t="s">
        <v>2051</v>
      </c>
      <c r="M1557" s="595">
        <v>2021</v>
      </c>
      <c r="N1557" s="596">
        <v>14</v>
      </c>
      <c r="O1557" s="603">
        <v>0.21428571428571427</v>
      </c>
      <c r="P1557" s="598">
        <f t="shared" si="96"/>
        <v>3</v>
      </c>
      <c r="Q1557" s="596">
        <v>2</v>
      </c>
      <c r="R1557" s="599">
        <f t="shared" si="97"/>
        <v>0.66666666666666663</v>
      </c>
      <c r="S1557" s="599">
        <f t="shared" si="98"/>
        <v>0.14285714285714285</v>
      </c>
      <c r="T1557" s="600">
        <f t="shared" si="99"/>
        <v>1</v>
      </c>
      <c r="U1557" s="606" t="s">
        <v>2051</v>
      </c>
    </row>
    <row r="1558" spans="1:21" ht="12.75" x14ac:dyDescent="0.2">
      <c r="A1558" s="591" t="s">
        <v>72</v>
      </c>
      <c r="B1558" s="591" t="s">
        <v>754</v>
      </c>
      <c r="C1558" s="592" t="s">
        <v>588</v>
      </c>
      <c r="D1558" s="592" t="s">
        <v>297</v>
      </c>
      <c r="E1558" s="592" t="s">
        <v>148</v>
      </c>
      <c r="F1558" s="592" t="s">
        <v>476</v>
      </c>
      <c r="G1558" s="591" t="s">
        <v>2038</v>
      </c>
      <c r="H1558" s="591" t="s">
        <v>508</v>
      </c>
      <c r="I1558" s="592" t="s">
        <v>332</v>
      </c>
      <c r="J1558" s="593" t="s">
        <v>381</v>
      </c>
      <c r="K1558" s="594">
        <v>9.6774193548387094E-2</v>
      </c>
      <c r="L1558" s="592" t="s">
        <v>2051</v>
      </c>
      <c r="M1558" s="595">
        <v>2021</v>
      </c>
      <c r="N1558" s="596">
        <v>33</v>
      </c>
      <c r="O1558" s="603">
        <v>0.12121212121212122</v>
      </c>
      <c r="P1558" s="598">
        <f t="shared" si="96"/>
        <v>4</v>
      </c>
      <c r="Q1558" s="596">
        <v>4</v>
      </c>
      <c r="R1558" s="599">
        <f t="shared" si="97"/>
        <v>1</v>
      </c>
      <c r="S1558" s="599">
        <f t="shared" si="98"/>
        <v>0.12121212121212122</v>
      </c>
      <c r="T1558" s="600">
        <f t="shared" si="99"/>
        <v>1.2525252525252526</v>
      </c>
      <c r="U1558" s="601" t="s">
        <v>3030</v>
      </c>
    </row>
    <row r="1559" spans="1:21" ht="12.75" x14ac:dyDescent="0.2">
      <c r="A1559" s="591" t="s">
        <v>72</v>
      </c>
      <c r="B1559" s="591" t="s">
        <v>754</v>
      </c>
      <c r="C1559" s="592" t="s">
        <v>588</v>
      </c>
      <c r="D1559" s="592" t="s">
        <v>297</v>
      </c>
      <c r="E1559" s="592" t="s">
        <v>148</v>
      </c>
      <c r="F1559" s="592" t="s">
        <v>476</v>
      </c>
      <c r="G1559" s="591" t="s">
        <v>2018</v>
      </c>
      <c r="H1559" s="591" t="s">
        <v>508</v>
      </c>
      <c r="I1559" s="592" t="s">
        <v>332</v>
      </c>
      <c r="J1559" s="593" t="s">
        <v>381</v>
      </c>
      <c r="K1559" s="594">
        <v>6.25E-2</v>
      </c>
      <c r="L1559" s="592" t="s">
        <v>2051</v>
      </c>
      <c r="M1559" s="595">
        <v>2021</v>
      </c>
      <c r="N1559" s="596">
        <v>39</v>
      </c>
      <c r="O1559" s="603">
        <v>7.6923076923076927E-2</v>
      </c>
      <c r="P1559" s="598">
        <f t="shared" si="96"/>
        <v>3</v>
      </c>
      <c r="Q1559" s="596">
        <v>2</v>
      </c>
      <c r="R1559" s="599">
        <f t="shared" si="97"/>
        <v>0.66666666666666663</v>
      </c>
      <c r="S1559" s="599">
        <f t="shared" si="98"/>
        <v>5.128205128205128E-2</v>
      </c>
      <c r="T1559" s="600">
        <f t="shared" si="99"/>
        <v>1.2307692307692308</v>
      </c>
      <c r="U1559" s="601" t="s">
        <v>3030</v>
      </c>
    </row>
    <row r="1560" spans="1:21" ht="12.75" x14ac:dyDescent="0.2">
      <c r="A1560" s="591" t="s">
        <v>72</v>
      </c>
      <c r="B1560" s="591" t="s">
        <v>754</v>
      </c>
      <c r="C1560" s="592" t="s">
        <v>588</v>
      </c>
      <c r="D1560" s="592" t="s">
        <v>297</v>
      </c>
      <c r="E1560" s="592" t="s">
        <v>148</v>
      </c>
      <c r="F1560" s="592" t="s">
        <v>476</v>
      </c>
      <c r="G1560" s="591" t="s">
        <v>2039</v>
      </c>
      <c r="H1560" s="591" t="s">
        <v>508</v>
      </c>
      <c r="I1560" s="592" t="s">
        <v>332</v>
      </c>
      <c r="J1560" s="593" t="s">
        <v>381</v>
      </c>
      <c r="K1560" s="594">
        <v>5.0847457627118647E-2</v>
      </c>
      <c r="L1560" s="592" t="s">
        <v>2051</v>
      </c>
      <c r="M1560" s="595">
        <v>2021</v>
      </c>
      <c r="N1560" s="596">
        <v>53</v>
      </c>
      <c r="O1560" s="603">
        <v>0.11320754716981134</v>
      </c>
      <c r="P1560" s="598">
        <f t="shared" si="96"/>
        <v>6</v>
      </c>
      <c r="Q1560" s="596">
        <v>4</v>
      </c>
      <c r="R1560" s="599">
        <f t="shared" si="97"/>
        <v>0.66666666666666663</v>
      </c>
      <c r="S1560" s="599">
        <f t="shared" si="98"/>
        <v>7.5471698113207544E-2</v>
      </c>
      <c r="T1560" s="600">
        <f t="shared" si="99"/>
        <v>2.226415094339623</v>
      </c>
      <c r="U1560" s="601" t="s">
        <v>3030</v>
      </c>
    </row>
    <row r="1561" spans="1:21" ht="12.75" x14ac:dyDescent="0.2">
      <c r="A1561" s="591" t="s">
        <v>72</v>
      </c>
      <c r="B1561" s="591" t="s">
        <v>754</v>
      </c>
      <c r="C1561" s="592" t="s">
        <v>588</v>
      </c>
      <c r="D1561" s="592" t="s">
        <v>297</v>
      </c>
      <c r="E1561" s="592" t="s">
        <v>148</v>
      </c>
      <c r="F1561" s="592" t="s">
        <v>476</v>
      </c>
      <c r="G1561" s="591" t="s">
        <v>2021</v>
      </c>
      <c r="H1561" s="591" t="s">
        <v>508</v>
      </c>
      <c r="I1561" s="592" t="s">
        <v>332</v>
      </c>
      <c r="J1561" s="593" t="s">
        <v>381</v>
      </c>
      <c r="K1561" s="594">
        <v>0.13235294117647059</v>
      </c>
      <c r="L1561" s="592" t="s">
        <v>2051</v>
      </c>
      <c r="M1561" s="595">
        <v>2021</v>
      </c>
      <c r="N1561" s="596">
        <v>70</v>
      </c>
      <c r="O1561" s="603">
        <v>0.12857142857142856</v>
      </c>
      <c r="P1561" s="598">
        <f t="shared" si="96"/>
        <v>9</v>
      </c>
      <c r="Q1561" s="596">
        <v>6</v>
      </c>
      <c r="R1561" s="599">
        <f t="shared" si="97"/>
        <v>0.66666666666666663</v>
      </c>
      <c r="S1561" s="599">
        <f t="shared" si="98"/>
        <v>8.5714285714285715E-2</v>
      </c>
      <c r="T1561" s="600">
        <f t="shared" si="99"/>
        <v>0.97142857142857131</v>
      </c>
      <c r="U1561" s="601" t="s">
        <v>3030</v>
      </c>
    </row>
    <row r="1562" spans="1:21" ht="12.75" x14ac:dyDescent="0.2">
      <c r="A1562" s="591" t="s">
        <v>72</v>
      </c>
      <c r="B1562" s="591" t="s">
        <v>754</v>
      </c>
      <c r="C1562" s="592" t="s">
        <v>588</v>
      </c>
      <c r="D1562" s="592" t="s">
        <v>297</v>
      </c>
      <c r="E1562" s="592" t="s">
        <v>148</v>
      </c>
      <c r="F1562" s="592" t="s">
        <v>476</v>
      </c>
      <c r="G1562" s="591" t="s">
        <v>2040</v>
      </c>
      <c r="H1562" s="591" t="s">
        <v>508</v>
      </c>
      <c r="I1562" s="592" t="s">
        <v>332</v>
      </c>
      <c r="J1562" s="593" t="s">
        <v>381</v>
      </c>
      <c r="K1562" s="594">
        <v>0.17721518987341772</v>
      </c>
      <c r="L1562" s="592" t="s">
        <v>2051</v>
      </c>
      <c r="M1562" s="595">
        <v>2021</v>
      </c>
      <c r="N1562" s="596">
        <v>77</v>
      </c>
      <c r="O1562" s="603">
        <v>0.16883116883116883</v>
      </c>
      <c r="P1562" s="598">
        <f t="shared" si="96"/>
        <v>13</v>
      </c>
      <c r="Q1562" s="596">
        <v>8</v>
      </c>
      <c r="R1562" s="599">
        <f t="shared" si="97"/>
        <v>0.61538461538461542</v>
      </c>
      <c r="S1562" s="599">
        <f t="shared" si="98"/>
        <v>0.1038961038961039</v>
      </c>
      <c r="T1562" s="600">
        <f t="shared" si="99"/>
        <v>0.95269016697588127</v>
      </c>
      <c r="U1562" s="601" t="s">
        <v>3030</v>
      </c>
    </row>
    <row r="1563" spans="1:21" ht="12.75" x14ac:dyDescent="0.2">
      <c r="A1563" s="591" t="s">
        <v>72</v>
      </c>
      <c r="B1563" s="591" t="s">
        <v>754</v>
      </c>
      <c r="C1563" s="592" t="s">
        <v>588</v>
      </c>
      <c r="D1563" s="592" t="s">
        <v>297</v>
      </c>
      <c r="E1563" s="592" t="s">
        <v>148</v>
      </c>
      <c r="F1563" s="592" t="s">
        <v>476</v>
      </c>
      <c r="G1563" s="591" t="s">
        <v>2023</v>
      </c>
      <c r="H1563" s="591" t="s">
        <v>508</v>
      </c>
      <c r="I1563" s="592" t="s">
        <v>332</v>
      </c>
      <c r="J1563" s="593" t="s">
        <v>381</v>
      </c>
      <c r="K1563" s="594">
        <v>0.70833333333333337</v>
      </c>
      <c r="L1563" s="592" t="s">
        <v>2051</v>
      </c>
      <c r="M1563" s="595">
        <v>2021</v>
      </c>
      <c r="N1563" s="596">
        <v>24</v>
      </c>
      <c r="O1563" s="603">
        <v>0.54166666666666663</v>
      </c>
      <c r="P1563" s="598">
        <f t="shared" si="96"/>
        <v>13</v>
      </c>
      <c r="Q1563" s="596">
        <v>11</v>
      </c>
      <c r="R1563" s="599">
        <f t="shared" si="97"/>
        <v>0.84615384615384615</v>
      </c>
      <c r="S1563" s="599">
        <f t="shared" si="98"/>
        <v>0.45833333333333331</v>
      </c>
      <c r="T1563" s="600">
        <f t="shared" si="99"/>
        <v>0.76470588235294112</v>
      </c>
      <c r="U1563" s="601" t="s">
        <v>3030</v>
      </c>
    </row>
    <row r="1564" spans="1:21" ht="12.75" x14ac:dyDescent="0.2">
      <c r="A1564" s="591" t="s">
        <v>72</v>
      </c>
      <c r="B1564" s="591" t="s">
        <v>754</v>
      </c>
      <c r="C1564" s="592" t="s">
        <v>588</v>
      </c>
      <c r="D1564" s="592" t="s">
        <v>297</v>
      </c>
      <c r="E1564" s="592" t="s">
        <v>148</v>
      </c>
      <c r="F1564" s="592" t="s">
        <v>476</v>
      </c>
      <c r="G1564" s="591" t="s">
        <v>2041</v>
      </c>
      <c r="H1564" s="591" t="s">
        <v>508</v>
      </c>
      <c r="I1564" s="592" t="s">
        <v>332</v>
      </c>
      <c r="J1564" s="593" t="s">
        <v>381</v>
      </c>
      <c r="K1564" s="594">
        <v>0.17647058823529413</v>
      </c>
      <c r="L1564" s="592" t="s">
        <v>2051</v>
      </c>
      <c r="M1564" s="595">
        <v>2021</v>
      </c>
      <c r="N1564" s="596">
        <v>17</v>
      </c>
      <c r="O1564" s="603">
        <v>0.17647058823529413</v>
      </c>
      <c r="P1564" s="598">
        <f t="shared" si="96"/>
        <v>3</v>
      </c>
      <c r="Q1564" s="596">
        <v>2</v>
      </c>
      <c r="R1564" s="599">
        <f t="shared" si="97"/>
        <v>0.66666666666666663</v>
      </c>
      <c r="S1564" s="599">
        <f t="shared" si="98"/>
        <v>0.11764705882352941</v>
      </c>
      <c r="T1564" s="600">
        <f t="shared" si="99"/>
        <v>1</v>
      </c>
      <c r="U1564" s="606" t="s">
        <v>2051</v>
      </c>
    </row>
    <row r="1565" spans="1:21" ht="12.75" x14ac:dyDescent="0.2">
      <c r="A1565" s="591" t="s">
        <v>72</v>
      </c>
      <c r="B1565" s="591" t="s">
        <v>754</v>
      </c>
      <c r="C1565" s="592" t="s">
        <v>588</v>
      </c>
      <c r="D1565" s="592" t="s">
        <v>297</v>
      </c>
      <c r="E1565" s="592" t="s">
        <v>148</v>
      </c>
      <c r="F1565" s="592" t="s">
        <v>476</v>
      </c>
      <c r="G1565" s="591" t="s">
        <v>2042</v>
      </c>
      <c r="H1565" s="591" t="s">
        <v>508</v>
      </c>
      <c r="I1565" s="592" t="s">
        <v>332</v>
      </c>
      <c r="J1565" s="593" t="s">
        <v>381</v>
      </c>
      <c r="K1565" s="594">
        <v>0.06</v>
      </c>
      <c r="L1565" s="592" t="s">
        <v>2051</v>
      </c>
      <c r="M1565" s="595">
        <v>2021</v>
      </c>
      <c r="N1565" s="596">
        <v>94</v>
      </c>
      <c r="O1565" s="603">
        <v>9.5744680851063843E-2</v>
      </c>
      <c r="P1565" s="598">
        <f t="shared" si="96"/>
        <v>9</v>
      </c>
      <c r="Q1565" s="596">
        <v>5</v>
      </c>
      <c r="R1565" s="599">
        <f t="shared" si="97"/>
        <v>0.55555555555555558</v>
      </c>
      <c r="S1565" s="599">
        <f t="shared" si="98"/>
        <v>5.3191489361702128E-2</v>
      </c>
      <c r="T1565" s="600">
        <f t="shared" si="99"/>
        <v>1.595744680851064</v>
      </c>
      <c r="U1565" s="601" t="s">
        <v>3030</v>
      </c>
    </row>
    <row r="1566" spans="1:21" ht="12.75" x14ac:dyDescent="0.2">
      <c r="A1566" s="591" t="s">
        <v>72</v>
      </c>
      <c r="B1566" s="591" t="s">
        <v>754</v>
      </c>
      <c r="C1566" s="592" t="s">
        <v>588</v>
      </c>
      <c r="D1566" s="592" t="s">
        <v>297</v>
      </c>
      <c r="E1566" s="592" t="s">
        <v>148</v>
      </c>
      <c r="F1566" s="592" t="s">
        <v>476</v>
      </c>
      <c r="G1566" s="591" t="s">
        <v>2026</v>
      </c>
      <c r="H1566" s="591" t="s">
        <v>508</v>
      </c>
      <c r="I1566" s="592" t="s">
        <v>332</v>
      </c>
      <c r="J1566" s="593" t="s">
        <v>381</v>
      </c>
      <c r="K1566" s="594">
        <v>8.3333333333333329E-2</v>
      </c>
      <c r="L1566" s="592" t="s">
        <v>2051</v>
      </c>
      <c r="M1566" s="595">
        <v>2021</v>
      </c>
      <c r="N1566" s="596">
        <v>43</v>
      </c>
      <c r="O1566" s="603">
        <v>6.9767441860465115E-2</v>
      </c>
      <c r="P1566" s="598">
        <f t="shared" si="96"/>
        <v>3</v>
      </c>
      <c r="Q1566" s="596">
        <v>2</v>
      </c>
      <c r="R1566" s="599">
        <f t="shared" si="97"/>
        <v>0.66666666666666663</v>
      </c>
      <c r="S1566" s="599">
        <f t="shared" si="98"/>
        <v>4.6511627906976744E-2</v>
      </c>
      <c r="T1566" s="600">
        <f t="shared" si="99"/>
        <v>0.83720930232558144</v>
      </c>
      <c r="U1566" s="601" t="s">
        <v>3030</v>
      </c>
    </row>
    <row r="1567" spans="1:21" ht="12.75" x14ac:dyDescent="0.2">
      <c r="A1567" s="591" t="s">
        <v>72</v>
      </c>
      <c r="B1567" s="591" t="s">
        <v>754</v>
      </c>
      <c r="C1567" s="592" t="s">
        <v>588</v>
      </c>
      <c r="D1567" s="592" t="s">
        <v>297</v>
      </c>
      <c r="E1567" s="592" t="s">
        <v>148</v>
      </c>
      <c r="F1567" s="592" t="s">
        <v>476</v>
      </c>
      <c r="G1567" s="591" t="s">
        <v>2043</v>
      </c>
      <c r="H1567" s="591" t="s">
        <v>508</v>
      </c>
      <c r="I1567" s="592" t="s">
        <v>332</v>
      </c>
      <c r="J1567" s="593" t="s">
        <v>381</v>
      </c>
      <c r="K1567" s="594">
        <v>4.9941927990708478E-2</v>
      </c>
      <c r="L1567" s="592" t="s">
        <v>2051</v>
      </c>
      <c r="M1567" s="595">
        <v>2021</v>
      </c>
      <c r="N1567" s="596">
        <v>858</v>
      </c>
      <c r="O1567" s="603">
        <v>9.5571095571095568E-2</v>
      </c>
      <c r="P1567" s="598">
        <f t="shared" si="96"/>
        <v>82</v>
      </c>
      <c r="Q1567" s="596">
        <v>58</v>
      </c>
      <c r="R1567" s="599">
        <f t="shared" si="97"/>
        <v>0.70731707317073167</v>
      </c>
      <c r="S1567" s="599">
        <f t="shared" si="98"/>
        <v>6.75990675990676E-2</v>
      </c>
      <c r="T1567" s="600">
        <f t="shared" si="99"/>
        <v>1.9136444950398439</v>
      </c>
      <c r="U1567" s="601" t="s">
        <v>3030</v>
      </c>
    </row>
    <row r="1568" spans="1:21" ht="12.75" x14ac:dyDescent="0.2">
      <c r="A1568" s="591" t="s">
        <v>72</v>
      </c>
      <c r="B1568" s="591" t="s">
        <v>754</v>
      </c>
      <c r="C1568" s="592" t="s">
        <v>588</v>
      </c>
      <c r="D1568" s="592" t="s">
        <v>297</v>
      </c>
      <c r="E1568" s="592" t="s">
        <v>148</v>
      </c>
      <c r="F1568" s="592" t="s">
        <v>476</v>
      </c>
      <c r="G1568" s="591" t="s">
        <v>2009</v>
      </c>
      <c r="H1568" s="591" t="s">
        <v>508</v>
      </c>
      <c r="I1568" s="592" t="s">
        <v>332</v>
      </c>
      <c r="J1568" s="593" t="s">
        <v>381</v>
      </c>
      <c r="K1568" s="594">
        <v>0.2</v>
      </c>
      <c r="L1568" s="592" t="s">
        <v>2051</v>
      </c>
      <c r="M1568" s="595">
        <v>2021</v>
      </c>
      <c r="N1568" s="596">
        <v>19</v>
      </c>
      <c r="O1568" s="603">
        <v>0.21052631578947367</v>
      </c>
      <c r="P1568" s="598">
        <f t="shared" si="96"/>
        <v>4</v>
      </c>
      <c r="Q1568" s="596">
        <v>3</v>
      </c>
      <c r="R1568" s="599">
        <f t="shared" si="97"/>
        <v>0.75</v>
      </c>
      <c r="S1568" s="599">
        <f t="shared" si="98"/>
        <v>0.15789473684210525</v>
      </c>
      <c r="T1568" s="600">
        <f t="shared" si="99"/>
        <v>1.0526315789473684</v>
      </c>
      <c r="U1568" s="601" t="s">
        <v>3030</v>
      </c>
    </row>
    <row r="1569" spans="1:21" ht="12.75" x14ac:dyDescent="0.2">
      <c r="A1569" s="591" t="s">
        <v>72</v>
      </c>
      <c r="B1569" s="591" t="s">
        <v>754</v>
      </c>
      <c r="C1569" s="592" t="s">
        <v>588</v>
      </c>
      <c r="D1569" s="592" t="s">
        <v>297</v>
      </c>
      <c r="E1569" s="592" t="s">
        <v>148</v>
      </c>
      <c r="F1569" s="592" t="s">
        <v>476</v>
      </c>
      <c r="G1569" s="591" t="s">
        <v>2044</v>
      </c>
      <c r="H1569" s="591" t="s">
        <v>508</v>
      </c>
      <c r="I1569" s="592" t="s">
        <v>332</v>
      </c>
      <c r="J1569" s="593" t="s">
        <v>381</v>
      </c>
      <c r="K1569" s="594">
        <v>6.1224489795918366E-2</v>
      </c>
      <c r="L1569" s="592" t="s">
        <v>2051</v>
      </c>
      <c r="M1569" s="595">
        <v>2021</v>
      </c>
      <c r="N1569" s="596">
        <v>29</v>
      </c>
      <c r="O1569" s="603">
        <v>0.24137931034482757</v>
      </c>
      <c r="P1569" s="598">
        <f t="shared" si="96"/>
        <v>7</v>
      </c>
      <c r="Q1569" s="596">
        <v>6</v>
      </c>
      <c r="R1569" s="599">
        <f t="shared" si="97"/>
        <v>0.8571428571428571</v>
      </c>
      <c r="S1569" s="599">
        <f t="shared" si="98"/>
        <v>0.20689655172413793</v>
      </c>
      <c r="T1569" s="600">
        <f t="shared" si="99"/>
        <v>3.9425287356321839</v>
      </c>
      <c r="U1569" s="601" t="s">
        <v>3031</v>
      </c>
    </row>
    <row r="1570" spans="1:21" ht="12.75" x14ac:dyDescent="0.2">
      <c r="A1570" s="591" t="s">
        <v>72</v>
      </c>
      <c r="B1570" s="591" t="s">
        <v>754</v>
      </c>
      <c r="C1570" s="592" t="s">
        <v>588</v>
      </c>
      <c r="D1570" s="592" t="s">
        <v>297</v>
      </c>
      <c r="E1570" s="592" t="s">
        <v>148</v>
      </c>
      <c r="F1570" s="592" t="s">
        <v>476</v>
      </c>
      <c r="G1570" s="591" t="s">
        <v>2009</v>
      </c>
      <c r="H1570" s="591" t="s">
        <v>508</v>
      </c>
      <c r="I1570" s="592" t="s">
        <v>332</v>
      </c>
      <c r="J1570" s="593" t="s">
        <v>381</v>
      </c>
      <c r="K1570" s="594">
        <v>0.23333333333333334</v>
      </c>
      <c r="L1570" s="592" t="s">
        <v>2266</v>
      </c>
      <c r="M1570" s="595">
        <v>2021</v>
      </c>
      <c r="N1570" s="596">
        <v>18</v>
      </c>
      <c r="O1570" s="603">
        <v>0.27777777777777779</v>
      </c>
      <c r="P1570" s="598">
        <f t="shared" si="96"/>
        <v>5</v>
      </c>
      <c r="Q1570" s="596">
        <v>4</v>
      </c>
      <c r="R1570" s="599">
        <f t="shared" si="97"/>
        <v>0.8</v>
      </c>
      <c r="S1570" s="599">
        <f t="shared" si="98"/>
        <v>0.22222222222222221</v>
      </c>
      <c r="T1570" s="600">
        <f t="shared" si="99"/>
        <v>1.1904761904761905</v>
      </c>
      <c r="U1570" s="601" t="s">
        <v>3031</v>
      </c>
    </row>
    <row r="1571" spans="1:21" ht="12.75" x14ac:dyDescent="0.2">
      <c r="A1571" s="591" t="s">
        <v>72</v>
      </c>
      <c r="B1571" s="591" t="s">
        <v>754</v>
      </c>
      <c r="C1571" s="592" t="s">
        <v>588</v>
      </c>
      <c r="D1571" s="592" t="s">
        <v>297</v>
      </c>
      <c r="E1571" s="592" t="s">
        <v>148</v>
      </c>
      <c r="F1571" s="592" t="s">
        <v>476</v>
      </c>
      <c r="G1571" s="591" t="s">
        <v>2057</v>
      </c>
      <c r="H1571" s="591" t="s">
        <v>508</v>
      </c>
      <c r="I1571" s="592" t="s">
        <v>332</v>
      </c>
      <c r="J1571" s="593" t="s">
        <v>381</v>
      </c>
      <c r="K1571" s="594">
        <v>0.3</v>
      </c>
      <c r="L1571" s="592" t="s">
        <v>2266</v>
      </c>
      <c r="M1571" s="595">
        <v>2021</v>
      </c>
      <c r="N1571" s="596">
        <v>40</v>
      </c>
      <c r="O1571" s="603">
        <v>0.1</v>
      </c>
      <c r="P1571" s="598">
        <f t="shared" si="96"/>
        <v>4</v>
      </c>
      <c r="Q1571" s="596">
        <v>3</v>
      </c>
      <c r="R1571" s="599">
        <f t="shared" si="97"/>
        <v>0.75</v>
      </c>
      <c r="S1571" s="599">
        <f t="shared" si="98"/>
        <v>7.4999999999999997E-2</v>
      </c>
      <c r="T1571" s="600">
        <f t="shared" si="99"/>
        <v>0.33333333333333337</v>
      </c>
      <c r="U1571" s="601" t="s">
        <v>3030</v>
      </c>
    </row>
    <row r="1572" spans="1:21" ht="12.75" x14ac:dyDescent="0.2">
      <c r="A1572" s="591" t="s">
        <v>72</v>
      </c>
      <c r="B1572" s="591" t="s">
        <v>754</v>
      </c>
      <c r="C1572" s="592" t="s">
        <v>588</v>
      </c>
      <c r="D1572" s="592" t="s">
        <v>297</v>
      </c>
      <c r="E1572" s="592" t="s">
        <v>148</v>
      </c>
      <c r="F1572" s="592" t="s">
        <v>476</v>
      </c>
      <c r="G1572" s="591" t="s">
        <v>2045</v>
      </c>
      <c r="H1572" s="591" t="s">
        <v>508</v>
      </c>
      <c r="I1572" s="592" t="s">
        <v>332</v>
      </c>
      <c r="J1572" s="593" t="s">
        <v>381</v>
      </c>
      <c r="K1572" s="594">
        <v>0.72222222222222221</v>
      </c>
      <c r="L1572" s="592" t="s">
        <v>2051</v>
      </c>
      <c r="M1572" s="595">
        <v>2021</v>
      </c>
      <c r="N1572" s="596">
        <v>18</v>
      </c>
      <c r="O1572" s="603">
        <v>0.66666666666666652</v>
      </c>
      <c r="P1572" s="598">
        <f t="shared" si="96"/>
        <v>12</v>
      </c>
      <c r="Q1572" s="596">
        <v>9</v>
      </c>
      <c r="R1572" s="599">
        <f t="shared" si="97"/>
        <v>0.75</v>
      </c>
      <c r="S1572" s="599">
        <f t="shared" si="98"/>
        <v>0.5</v>
      </c>
      <c r="T1572" s="600">
        <f t="shared" si="99"/>
        <v>0.92307692307692291</v>
      </c>
      <c r="U1572" s="601" t="s">
        <v>3030</v>
      </c>
    </row>
    <row r="1573" spans="1:21" ht="12.75" x14ac:dyDescent="0.2">
      <c r="A1573" s="591" t="s">
        <v>72</v>
      </c>
      <c r="B1573" s="591" t="s">
        <v>754</v>
      </c>
      <c r="C1573" s="592" t="s">
        <v>588</v>
      </c>
      <c r="D1573" s="592" t="s">
        <v>297</v>
      </c>
      <c r="E1573" s="592" t="s">
        <v>148</v>
      </c>
      <c r="F1573" s="592" t="s">
        <v>476</v>
      </c>
      <c r="G1573" s="591" t="s">
        <v>2046</v>
      </c>
      <c r="H1573" s="591" t="s">
        <v>508</v>
      </c>
      <c r="I1573" s="592" t="s">
        <v>332</v>
      </c>
      <c r="J1573" s="593" t="s">
        <v>381</v>
      </c>
      <c r="K1573" s="594">
        <v>0.2</v>
      </c>
      <c r="L1573" s="592" t="s">
        <v>2051</v>
      </c>
      <c r="M1573" s="595">
        <v>2021</v>
      </c>
      <c r="N1573" s="596">
        <v>13</v>
      </c>
      <c r="O1573" s="603">
        <v>0.23076923076923075</v>
      </c>
      <c r="P1573" s="598">
        <f t="shared" si="96"/>
        <v>3</v>
      </c>
      <c r="Q1573" s="596">
        <v>2</v>
      </c>
      <c r="R1573" s="599">
        <f t="shared" si="97"/>
        <v>0.66666666666666663</v>
      </c>
      <c r="S1573" s="599">
        <f t="shared" si="98"/>
        <v>0.15384615384615385</v>
      </c>
      <c r="T1573" s="600">
        <f t="shared" si="99"/>
        <v>1.1538461538461537</v>
      </c>
      <c r="U1573" s="601" t="s">
        <v>3030</v>
      </c>
    </row>
    <row r="1574" spans="1:21" ht="12.75" x14ac:dyDescent="0.2">
      <c r="A1574" s="591" t="s">
        <v>72</v>
      </c>
      <c r="B1574" s="591" t="s">
        <v>754</v>
      </c>
      <c r="C1574" s="592" t="s">
        <v>583</v>
      </c>
      <c r="D1574" s="592" t="s">
        <v>297</v>
      </c>
      <c r="E1574" s="592" t="s">
        <v>148</v>
      </c>
      <c r="F1574" s="592" t="s">
        <v>476</v>
      </c>
      <c r="G1574" s="591" t="s">
        <v>2012</v>
      </c>
      <c r="H1574" s="591" t="s">
        <v>508</v>
      </c>
      <c r="I1574" s="592" t="s">
        <v>332</v>
      </c>
      <c r="J1574" s="593" t="s">
        <v>381</v>
      </c>
      <c r="K1574" s="594">
        <v>0.7142857142857143</v>
      </c>
      <c r="L1574" s="592" t="s">
        <v>2051</v>
      </c>
      <c r="M1574" s="595">
        <v>2021</v>
      </c>
      <c r="N1574" s="596">
        <v>34</v>
      </c>
      <c r="O1574" s="603">
        <v>0.55882352941176472</v>
      </c>
      <c r="P1574" s="598">
        <f t="shared" si="96"/>
        <v>19</v>
      </c>
      <c r="Q1574" s="596">
        <v>14</v>
      </c>
      <c r="R1574" s="599">
        <f t="shared" si="97"/>
        <v>0.73684210526315785</v>
      </c>
      <c r="S1574" s="599">
        <f t="shared" si="98"/>
        <v>0.41176470588235292</v>
      </c>
      <c r="T1574" s="600">
        <f t="shared" si="99"/>
        <v>0.78235294117647058</v>
      </c>
      <c r="U1574" s="601" t="s">
        <v>3030</v>
      </c>
    </row>
    <row r="1575" spans="1:21" ht="12.75" x14ac:dyDescent="0.2">
      <c r="A1575" s="591" t="s">
        <v>72</v>
      </c>
      <c r="B1575" s="591" t="s">
        <v>754</v>
      </c>
      <c r="C1575" s="592" t="s">
        <v>583</v>
      </c>
      <c r="D1575" s="592" t="s">
        <v>297</v>
      </c>
      <c r="E1575" s="592" t="s">
        <v>148</v>
      </c>
      <c r="F1575" s="592" t="s">
        <v>476</v>
      </c>
      <c r="G1575" s="591" t="s">
        <v>2013</v>
      </c>
      <c r="H1575" s="591" t="s">
        <v>508</v>
      </c>
      <c r="I1575" s="592" t="s">
        <v>332</v>
      </c>
      <c r="J1575" s="593" t="s">
        <v>381</v>
      </c>
      <c r="K1575" s="594">
        <v>0.70967741935483875</v>
      </c>
      <c r="L1575" s="592" t="s">
        <v>2051</v>
      </c>
      <c r="M1575" s="595">
        <v>2021</v>
      </c>
      <c r="N1575" s="596">
        <v>31</v>
      </c>
      <c r="O1575" s="603">
        <v>0.5161290322580645</v>
      </c>
      <c r="P1575" s="598">
        <f t="shared" si="96"/>
        <v>16</v>
      </c>
      <c r="Q1575" s="596">
        <v>12</v>
      </c>
      <c r="R1575" s="599">
        <f t="shared" si="97"/>
        <v>0.75</v>
      </c>
      <c r="S1575" s="599">
        <f t="shared" si="98"/>
        <v>0.38709677419354838</v>
      </c>
      <c r="T1575" s="600">
        <f t="shared" si="99"/>
        <v>0.72727272727272718</v>
      </c>
      <c r="U1575" s="601" t="s">
        <v>3030</v>
      </c>
    </row>
    <row r="1576" spans="1:21" ht="12.75" x14ac:dyDescent="0.2">
      <c r="A1576" s="591" t="s">
        <v>72</v>
      </c>
      <c r="B1576" s="591" t="s">
        <v>754</v>
      </c>
      <c r="C1576" s="592" t="s">
        <v>583</v>
      </c>
      <c r="D1576" s="592" t="s">
        <v>297</v>
      </c>
      <c r="E1576" s="592" t="s">
        <v>148</v>
      </c>
      <c r="F1576" s="592" t="s">
        <v>476</v>
      </c>
      <c r="G1576" s="591" t="s">
        <v>2049</v>
      </c>
      <c r="H1576" s="591" t="s">
        <v>508</v>
      </c>
      <c r="I1576" s="592" t="s">
        <v>332</v>
      </c>
      <c r="J1576" s="593" t="s">
        <v>381</v>
      </c>
      <c r="K1576" s="594">
        <v>0.70370370370370372</v>
      </c>
      <c r="L1576" s="592" t="s">
        <v>2051</v>
      </c>
      <c r="M1576" s="595">
        <v>2021</v>
      </c>
      <c r="N1576" s="596">
        <v>28</v>
      </c>
      <c r="O1576" s="603">
        <v>0.5357142857142857</v>
      </c>
      <c r="P1576" s="598">
        <f t="shared" si="96"/>
        <v>15</v>
      </c>
      <c r="Q1576" s="596">
        <v>10</v>
      </c>
      <c r="R1576" s="599">
        <f t="shared" si="97"/>
        <v>0.66666666666666663</v>
      </c>
      <c r="S1576" s="599">
        <f t="shared" si="98"/>
        <v>0.35714285714285715</v>
      </c>
      <c r="T1576" s="600">
        <f t="shared" si="99"/>
        <v>0.76127819548872178</v>
      </c>
      <c r="U1576" s="601" t="s">
        <v>3030</v>
      </c>
    </row>
    <row r="1577" spans="1:21" ht="12.75" x14ac:dyDescent="0.2">
      <c r="A1577" s="591" t="s">
        <v>72</v>
      </c>
      <c r="B1577" s="591" t="s">
        <v>754</v>
      </c>
      <c r="C1577" s="592" t="s">
        <v>583</v>
      </c>
      <c r="D1577" s="592" t="s">
        <v>297</v>
      </c>
      <c r="E1577" s="592" t="s">
        <v>148</v>
      </c>
      <c r="F1577" s="592" t="s">
        <v>476</v>
      </c>
      <c r="G1577" s="591" t="s">
        <v>2007</v>
      </c>
      <c r="H1577" s="591" t="s">
        <v>508</v>
      </c>
      <c r="I1577" s="592" t="s">
        <v>332</v>
      </c>
      <c r="J1577" s="593" t="s">
        <v>381</v>
      </c>
      <c r="K1577" s="594">
        <v>0.75</v>
      </c>
      <c r="L1577" s="592" t="s">
        <v>2051</v>
      </c>
      <c r="M1577" s="595">
        <v>2021</v>
      </c>
      <c r="N1577" s="596">
        <v>64</v>
      </c>
      <c r="O1577" s="603">
        <v>0.609375</v>
      </c>
      <c r="P1577" s="598">
        <f t="shared" si="96"/>
        <v>39</v>
      </c>
      <c r="Q1577" s="596">
        <v>35</v>
      </c>
      <c r="R1577" s="599">
        <f t="shared" si="97"/>
        <v>0.89743589743589747</v>
      </c>
      <c r="S1577" s="599">
        <f t="shared" si="98"/>
        <v>0.546875</v>
      </c>
      <c r="T1577" s="600">
        <f t="shared" si="99"/>
        <v>0.8125</v>
      </c>
      <c r="U1577" s="601" t="s">
        <v>3031</v>
      </c>
    </row>
    <row r="1578" spans="1:21" ht="12.75" x14ac:dyDescent="0.2">
      <c r="A1578" s="591" t="s">
        <v>72</v>
      </c>
      <c r="B1578" s="591" t="s">
        <v>754</v>
      </c>
      <c r="C1578" s="592" t="s">
        <v>583</v>
      </c>
      <c r="D1578" s="592" t="s">
        <v>297</v>
      </c>
      <c r="E1578" s="592" t="s">
        <v>148</v>
      </c>
      <c r="F1578" s="592" t="s">
        <v>476</v>
      </c>
      <c r="G1578" s="591" t="s">
        <v>2028</v>
      </c>
      <c r="H1578" s="591" t="s">
        <v>508</v>
      </c>
      <c r="I1578" s="592" t="s">
        <v>332</v>
      </c>
      <c r="J1578" s="593" t="s">
        <v>381</v>
      </c>
      <c r="K1578" s="594">
        <v>0.703125</v>
      </c>
      <c r="L1578" s="592" t="s">
        <v>2266</v>
      </c>
      <c r="M1578" s="595">
        <v>2021</v>
      </c>
      <c r="N1578" s="596">
        <v>11</v>
      </c>
      <c r="O1578" s="603">
        <v>0.54545454545454541</v>
      </c>
      <c r="P1578" s="598">
        <f t="shared" si="96"/>
        <v>6</v>
      </c>
      <c r="Q1578" s="596">
        <v>6</v>
      </c>
      <c r="R1578" s="599">
        <f t="shared" si="97"/>
        <v>1</v>
      </c>
      <c r="S1578" s="599">
        <f t="shared" si="98"/>
        <v>0.54545454545454541</v>
      </c>
      <c r="T1578" s="600">
        <f t="shared" si="99"/>
        <v>0.77575757575757565</v>
      </c>
      <c r="U1578" s="601" t="s">
        <v>3030</v>
      </c>
    </row>
    <row r="1579" spans="1:21" ht="12.75" x14ac:dyDescent="0.2">
      <c r="A1579" s="591" t="s">
        <v>72</v>
      </c>
      <c r="B1579" s="591" t="s">
        <v>754</v>
      </c>
      <c r="C1579" s="592" t="s">
        <v>583</v>
      </c>
      <c r="D1579" s="592" t="s">
        <v>297</v>
      </c>
      <c r="E1579" s="592" t="s">
        <v>148</v>
      </c>
      <c r="F1579" s="592" t="s">
        <v>476</v>
      </c>
      <c r="G1579" s="591" t="s">
        <v>2058</v>
      </c>
      <c r="H1579" s="591" t="s">
        <v>508</v>
      </c>
      <c r="I1579" s="592" t="s">
        <v>332</v>
      </c>
      <c r="J1579" s="593" t="s">
        <v>381</v>
      </c>
      <c r="K1579" s="594">
        <v>0.70370370370370372</v>
      </c>
      <c r="L1579" s="592" t="s">
        <v>2266</v>
      </c>
      <c r="M1579" s="595">
        <v>2021</v>
      </c>
      <c r="N1579" s="596">
        <v>27</v>
      </c>
      <c r="O1579" s="603">
        <v>0.51851851851851849</v>
      </c>
      <c r="P1579" s="598">
        <f t="shared" si="96"/>
        <v>14</v>
      </c>
      <c r="Q1579" s="596">
        <v>13</v>
      </c>
      <c r="R1579" s="599">
        <f t="shared" si="97"/>
        <v>0.9285714285714286</v>
      </c>
      <c r="S1579" s="599">
        <f t="shared" si="98"/>
        <v>0.48148148148148145</v>
      </c>
      <c r="T1579" s="600">
        <f t="shared" si="99"/>
        <v>0.73684210526315785</v>
      </c>
      <c r="U1579" s="601" t="s">
        <v>3031</v>
      </c>
    </row>
    <row r="1580" spans="1:21" ht="12.75" x14ac:dyDescent="0.2">
      <c r="A1580" s="591" t="s">
        <v>72</v>
      </c>
      <c r="B1580" s="591" t="s">
        <v>754</v>
      </c>
      <c r="C1580" s="592" t="s">
        <v>587</v>
      </c>
      <c r="D1580" s="592" t="s">
        <v>297</v>
      </c>
      <c r="E1580" s="592" t="s">
        <v>148</v>
      </c>
      <c r="F1580" s="592" t="s">
        <v>476</v>
      </c>
      <c r="G1580" s="591" t="s">
        <v>2010</v>
      </c>
      <c r="H1580" s="591" t="s">
        <v>509</v>
      </c>
      <c r="I1580" s="592" t="s">
        <v>332</v>
      </c>
      <c r="J1580" s="593" t="s">
        <v>381</v>
      </c>
      <c r="K1580" s="594">
        <v>0.17647058823529413</v>
      </c>
      <c r="L1580" s="592" t="s">
        <v>2051</v>
      </c>
      <c r="M1580" s="595">
        <v>2021</v>
      </c>
      <c r="N1580" s="596">
        <v>63</v>
      </c>
      <c r="O1580" s="603">
        <v>0.17460317460317459</v>
      </c>
      <c r="P1580" s="598">
        <f t="shared" si="96"/>
        <v>11</v>
      </c>
      <c r="Q1580" s="596">
        <v>7</v>
      </c>
      <c r="R1580" s="599">
        <f t="shared" si="97"/>
        <v>0.63636363636363635</v>
      </c>
      <c r="S1580" s="599">
        <f t="shared" si="98"/>
        <v>0.1111111111111111</v>
      </c>
      <c r="T1580" s="600">
        <f t="shared" si="99"/>
        <v>0.98941798941798931</v>
      </c>
      <c r="U1580" s="601" t="s">
        <v>3030</v>
      </c>
    </row>
    <row r="1581" spans="1:21" ht="12.75" x14ac:dyDescent="0.2">
      <c r="A1581" s="591" t="s">
        <v>72</v>
      </c>
      <c r="B1581" s="591" t="s">
        <v>754</v>
      </c>
      <c r="C1581" s="592" t="s">
        <v>587</v>
      </c>
      <c r="D1581" s="592" t="s">
        <v>297</v>
      </c>
      <c r="E1581" s="592" t="s">
        <v>148</v>
      </c>
      <c r="F1581" s="592" t="s">
        <v>476</v>
      </c>
      <c r="G1581" s="591" t="s">
        <v>2011</v>
      </c>
      <c r="H1581" s="591" t="s">
        <v>509</v>
      </c>
      <c r="I1581" s="592" t="s">
        <v>332</v>
      </c>
      <c r="J1581" s="593" t="s">
        <v>381</v>
      </c>
      <c r="K1581" s="594">
        <v>0.2638888888888889</v>
      </c>
      <c r="L1581" s="592" t="s">
        <v>2051</v>
      </c>
      <c r="M1581" s="595">
        <v>2021</v>
      </c>
      <c r="N1581" s="596">
        <v>72</v>
      </c>
      <c r="O1581" s="603">
        <v>0.2638888888888889</v>
      </c>
      <c r="P1581" s="598">
        <f t="shared" si="96"/>
        <v>19</v>
      </c>
      <c r="Q1581" s="596">
        <v>19</v>
      </c>
      <c r="R1581" s="599">
        <f t="shared" si="97"/>
        <v>1</v>
      </c>
      <c r="S1581" s="599">
        <f t="shared" si="98"/>
        <v>0.2638888888888889</v>
      </c>
      <c r="T1581" s="600">
        <f t="shared" si="99"/>
        <v>1</v>
      </c>
      <c r="U1581" s="606" t="s">
        <v>2051</v>
      </c>
    </row>
    <row r="1582" spans="1:21" ht="12.75" x14ac:dyDescent="0.2">
      <c r="A1582" s="591" t="s">
        <v>72</v>
      </c>
      <c r="B1582" s="591" t="s">
        <v>754</v>
      </c>
      <c r="C1582" s="592" t="s">
        <v>587</v>
      </c>
      <c r="D1582" s="592" t="s">
        <v>297</v>
      </c>
      <c r="E1582" s="592" t="s">
        <v>148</v>
      </c>
      <c r="F1582" s="592" t="s">
        <v>476</v>
      </c>
      <c r="G1582" s="591" t="s">
        <v>2012</v>
      </c>
      <c r="H1582" s="591" t="s">
        <v>509</v>
      </c>
      <c r="I1582" s="592" t="s">
        <v>332</v>
      </c>
      <c r="J1582" s="593" t="s">
        <v>381</v>
      </c>
      <c r="K1582" s="594">
        <v>0.47872340425531917</v>
      </c>
      <c r="L1582" s="592" t="s">
        <v>2051</v>
      </c>
      <c r="M1582" s="595">
        <v>2021</v>
      </c>
      <c r="N1582" s="596">
        <v>92</v>
      </c>
      <c r="O1582" s="603">
        <v>0.41304347826086951</v>
      </c>
      <c r="P1582" s="598">
        <f t="shared" si="96"/>
        <v>38</v>
      </c>
      <c r="Q1582" s="596">
        <v>31</v>
      </c>
      <c r="R1582" s="599">
        <f t="shared" si="97"/>
        <v>0.81578947368421051</v>
      </c>
      <c r="S1582" s="599">
        <f t="shared" si="98"/>
        <v>0.33695652173913043</v>
      </c>
      <c r="T1582" s="600">
        <f t="shared" si="99"/>
        <v>0.86280193236714964</v>
      </c>
      <c r="U1582" s="601" t="s">
        <v>3030</v>
      </c>
    </row>
    <row r="1583" spans="1:21" ht="12.75" x14ac:dyDescent="0.2">
      <c r="A1583" s="591" t="s">
        <v>72</v>
      </c>
      <c r="B1583" s="591" t="s">
        <v>754</v>
      </c>
      <c r="C1583" s="592" t="s">
        <v>587</v>
      </c>
      <c r="D1583" s="592" t="s">
        <v>297</v>
      </c>
      <c r="E1583" s="592" t="s">
        <v>148</v>
      </c>
      <c r="F1583" s="592" t="s">
        <v>476</v>
      </c>
      <c r="G1583" s="591" t="s">
        <v>2013</v>
      </c>
      <c r="H1583" s="591" t="s">
        <v>509</v>
      </c>
      <c r="I1583" s="592" t="s">
        <v>332</v>
      </c>
      <c r="J1583" s="593" t="s">
        <v>381</v>
      </c>
      <c r="K1583" s="594">
        <v>0.7142857142857143</v>
      </c>
      <c r="L1583" s="592" t="s">
        <v>2051</v>
      </c>
      <c r="M1583" s="595">
        <v>2021</v>
      </c>
      <c r="N1583" s="596">
        <v>12</v>
      </c>
      <c r="O1583" s="603">
        <v>0.5</v>
      </c>
      <c r="P1583" s="598">
        <f t="shared" si="96"/>
        <v>6</v>
      </c>
      <c r="Q1583" s="596">
        <v>4</v>
      </c>
      <c r="R1583" s="599">
        <f t="shared" si="97"/>
        <v>0.66666666666666663</v>
      </c>
      <c r="S1583" s="599">
        <f t="shared" si="98"/>
        <v>0.33333333333333331</v>
      </c>
      <c r="T1583" s="600">
        <f t="shared" si="99"/>
        <v>0.7</v>
      </c>
      <c r="U1583" s="601" t="s">
        <v>3030</v>
      </c>
    </row>
    <row r="1584" spans="1:21" ht="12.75" x14ac:dyDescent="0.2">
      <c r="A1584" s="591" t="s">
        <v>72</v>
      </c>
      <c r="B1584" s="591" t="s">
        <v>754</v>
      </c>
      <c r="C1584" s="592" t="s">
        <v>587</v>
      </c>
      <c r="D1584" s="592" t="s">
        <v>297</v>
      </c>
      <c r="E1584" s="592" t="s">
        <v>148</v>
      </c>
      <c r="F1584" s="592" t="s">
        <v>476</v>
      </c>
      <c r="G1584" s="591" t="s">
        <v>2014</v>
      </c>
      <c r="H1584" s="591" t="s">
        <v>509</v>
      </c>
      <c r="I1584" s="592" t="s">
        <v>332</v>
      </c>
      <c r="J1584" s="593" t="s">
        <v>381</v>
      </c>
      <c r="K1584" s="594">
        <v>4.926423544465771E-2</v>
      </c>
      <c r="L1584" s="592" t="s">
        <v>2051</v>
      </c>
      <c r="M1584" s="595">
        <v>2021</v>
      </c>
      <c r="N1584" s="596">
        <v>1340</v>
      </c>
      <c r="O1584" s="603">
        <v>7.6119402985074622E-2</v>
      </c>
      <c r="P1584" s="598">
        <f t="shared" si="96"/>
        <v>102</v>
      </c>
      <c r="Q1584" s="596">
        <v>88</v>
      </c>
      <c r="R1584" s="599">
        <f t="shared" si="97"/>
        <v>0.86274509803921573</v>
      </c>
      <c r="S1584" s="599">
        <f t="shared" si="98"/>
        <v>6.5671641791044774E-2</v>
      </c>
      <c r="T1584" s="600">
        <f t="shared" si="99"/>
        <v>1.5451250242295018</v>
      </c>
      <c r="U1584" s="601" t="s">
        <v>3030</v>
      </c>
    </row>
    <row r="1585" spans="1:21" ht="12.75" x14ac:dyDescent="0.2">
      <c r="A1585" s="591" t="s">
        <v>72</v>
      </c>
      <c r="B1585" s="591" t="s">
        <v>754</v>
      </c>
      <c r="C1585" s="592" t="s">
        <v>587</v>
      </c>
      <c r="D1585" s="592" t="s">
        <v>297</v>
      </c>
      <c r="E1585" s="592" t="s">
        <v>148</v>
      </c>
      <c r="F1585" s="592" t="s">
        <v>476</v>
      </c>
      <c r="G1585" s="591" t="s">
        <v>2015</v>
      </c>
      <c r="H1585" s="591" t="s">
        <v>509</v>
      </c>
      <c r="I1585" s="592" t="s">
        <v>332</v>
      </c>
      <c r="J1585" s="593" t="s">
        <v>381</v>
      </c>
      <c r="K1585" s="594">
        <v>0.35714285714285715</v>
      </c>
      <c r="L1585" s="592" t="s">
        <v>2051</v>
      </c>
      <c r="M1585" s="595">
        <v>2021</v>
      </c>
      <c r="N1585" s="596">
        <v>17</v>
      </c>
      <c r="O1585" s="603">
        <v>0.35294117647058826</v>
      </c>
      <c r="P1585" s="598">
        <f t="shared" si="96"/>
        <v>6</v>
      </c>
      <c r="Q1585" s="596">
        <v>6</v>
      </c>
      <c r="R1585" s="599">
        <f t="shared" si="97"/>
        <v>1</v>
      </c>
      <c r="S1585" s="599">
        <f t="shared" si="98"/>
        <v>0.35294117647058826</v>
      </c>
      <c r="T1585" s="600">
        <f t="shared" si="99"/>
        <v>0.9882352941176471</v>
      </c>
      <c r="U1585" s="601" t="s">
        <v>3030</v>
      </c>
    </row>
    <row r="1586" spans="1:21" ht="12.75" x14ac:dyDescent="0.2">
      <c r="A1586" s="591" t="s">
        <v>72</v>
      </c>
      <c r="B1586" s="591" t="s">
        <v>754</v>
      </c>
      <c r="C1586" s="592" t="s">
        <v>587</v>
      </c>
      <c r="D1586" s="592" t="s">
        <v>297</v>
      </c>
      <c r="E1586" s="592" t="s">
        <v>148</v>
      </c>
      <c r="F1586" s="592" t="s">
        <v>476</v>
      </c>
      <c r="G1586" s="591" t="s">
        <v>2016</v>
      </c>
      <c r="H1586" s="591" t="s">
        <v>509</v>
      </c>
      <c r="I1586" s="592" t="s">
        <v>332</v>
      </c>
      <c r="J1586" s="593" t="s">
        <v>381</v>
      </c>
      <c r="K1586" s="594">
        <v>0.11494252873563218</v>
      </c>
      <c r="L1586" s="592" t="s">
        <v>2051</v>
      </c>
      <c r="M1586" s="595">
        <v>2021</v>
      </c>
      <c r="N1586" s="596">
        <v>87</v>
      </c>
      <c r="O1586" s="603">
        <v>0.11494252873563218</v>
      </c>
      <c r="P1586" s="598">
        <f t="shared" si="96"/>
        <v>10</v>
      </c>
      <c r="Q1586" s="596">
        <v>10</v>
      </c>
      <c r="R1586" s="599">
        <f t="shared" si="97"/>
        <v>1</v>
      </c>
      <c r="S1586" s="599">
        <f t="shared" si="98"/>
        <v>0.11494252873563218</v>
      </c>
      <c r="T1586" s="600">
        <f t="shared" si="99"/>
        <v>1</v>
      </c>
      <c r="U1586" s="606" t="s">
        <v>2051</v>
      </c>
    </row>
    <row r="1587" spans="1:21" ht="12.75" x14ac:dyDescent="0.2">
      <c r="A1587" s="591" t="s">
        <v>72</v>
      </c>
      <c r="B1587" s="591" t="s">
        <v>754</v>
      </c>
      <c r="C1587" s="592" t="s">
        <v>587</v>
      </c>
      <c r="D1587" s="592" t="s">
        <v>297</v>
      </c>
      <c r="E1587" s="592" t="s">
        <v>148</v>
      </c>
      <c r="F1587" s="592" t="s">
        <v>476</v>
      </c>
      <c r="G1587" s="591" t="s">
        <v>2017</v>
      </c>
      <c r="H1587" s="591" t="s">
        <v>509</v>
      </c>
      <c r="I1587" s="592" t="s">
        <v>332</v>
      </c>
      <c r="J1587" s="593" t="s">
        <v>381</v>
      </c>
      <c r="K1587" s="594">
        <v>7.9646017699115043E-2</v>
      </c>
      <c r="L1587" s="592" t="s">
        <v>2051</v>
      </c>
      <c r="M1587" s="595">
        <v>2021</v>
      </c>
      <c r="N1587" s="596">
        <v>112</v>
      </c>
      <c r="O1587" s="603">
        <v>0.11607142857142858</v>
      </c>
      <c r="P1587" s="598">
        <f t="shared" si="96"/>
        <v>13</v>
      </c>
      <c r="Q1587" s="596">
        <v>12</v>
      </c>
      <c r="R1587" s="599">
        <f t="shared" si="97"/>
        <v>0.92307692307692313</v>
      </c>
      <c r="S1587" s="599">
        <f t="shared" si="98"/>
        <v>0.10714285714285714</v>
      </c>
      <c r="T1587" s="600">
        <f t="shared" si="99"/>
        <v>1.45734126984127</v>
      </c>
      <c r="U1587" s="601" t="s">
        <v>3030</v>
      </c>
    </row>
    <row r="1588" spans="1:21" ht="12.75" x14ac:dyDescent="0.2">
      <c r="A1588" s="591" t="s">
        <v>72</v>
      </c>
      <c r="B1588" s="591" t="s">
        <v>754</v>
      </c>
      <c r="C1588" s="592" t="s">
        <v>587</v>
      </c>
      <c r="D1588" s="592" t="s">
        <v>297</v>
      </c>
      <c r="E1588" s="592" t="s">
        <v>148</v>
      </c>
      <c r="F1588" s="592" t="s">
        <v>476</v>
      </c>
      <c r="G1588" s="591" t="s">
        <v>2018</v>
      </c>
      <c r="H1588" s="591" t="s">
        <v>509</v>
      </c>
      <c r="I1588" s="592" t="s">
        <v>332</v>
      </c>
      <c r="J1588" s="593" t="s">
        <v>381</v>
      </c>
      <c r="K1588" s="594">
        <v>0.14569536423841059</v>
      </c>
      <c r="L1588" s="592" t="s">
        <v>2051</v>
      </c>
      <c r="M1588" s="595">
        <v>2021</v>
      </c>
      <c r="N1588" s="596">
        <v>146</v>
      </c>
      <c r="O1588" s="603">
        <v>0.15068493150684931</v>
      </c>
      <c r="P1588" s="598">
        <f t="shared" si="96"/>
        <v>22</v>
      </c>
      <c r="Q1588" s="596">
        <v>17</v>
      </c>
      <c r="R1588" s="599">
        <f t="shared" si="97"/>
        <v>0.77272727272727271</v>
      </c>
      <c r="S1588" s="599">
        <f t="shared" si="98"/>
        <v>0.11643835616438356</v>
      </c>
      <c r="T1588" s="600">
        <f t="shared" si="99"/>
        <v>1.0342465753424657</v>
      </c>
      <c r="U1588" s="601" t="s">
        <v>3030</v>
      </c>
    </row>
    <row r="1589" spans="1:21" ht="12.75" x14ac:dyDescent="0.2">
      <c r="A1589" s="591" t="s">
        <v>72</v>
      </c>
      <c r="B1589" s="591" t="s">
        <v>754</v>
      </c>
      <c r="C1589" s="592" t="s">
        <v>587</v>
      </c>
      <c r="D1589" s="592" t="s">
        <v>297</v>
      </c>
      <c r="E1589" s="592" t="s">
        <v>148</v>
      </c>
      <c r="F1589" s="592" t="s">
        <v>476</v>
      </c>
      <c r="G1589" s="591" t="s">
        <v>2019</v>
      </c>
      <c r="H1589" s="591" t="s">
        <v>509</v>
      </c>
      <c r="I1589" s="592" t="s">
        <v>332</v>
      </c>
      <c r="J1589" s="593" t="s">
        <v>381</v>
      </c>
      <c r="K1589" s="594">
        <v>0.33333333333333331</v>
      </c>
      <c r="L1589" s="592" t="s">
        <v>2051</v>
      </c>
      <c r="M1589" s="595">
        <v>2021</v>
      </c>
      <c r="N1589" s="596">
        <v>21</v>
      </c>
      <c r="O1589" s="603">
        <v>0.2857142857142857</v>
      </c>
      <c r="P1589" s="598">
        <f t="shared" si="96"/>
        <v>6</v>
      </c>
      <c r="Q1589" s="596">
        <v>4</v>
      </c>
      <c r="R1589" s="599">
        <f t="shared" si="97"/>
        <v>0.66666666666666663</v>
      </c>
      <c r="S1589" s="599">
        <f t="shared" si="98"/>
        <v>0.19047619047619047</v>
      </c>
      <c r="T1589" s="600">
        <f t="shared" si="99"/>
        <v>0.8571428571428571</v>
      </c>
      <c r="U1589" s="601" t="s">
        <v>3030</v>
      </c>
    </row>
    <row r="1590" spans="1:21" ht="12.75" x14ac:dyDescent="0.2">
      <c r="A1590" s="591" t="s">
        <v>72</v>
      </c>
      <c r="B1590" s="591" t="s">
        <v>754</v>
      </c>
      <c r="C1590" s="592" t="s">
        <v>587</v>
      </c>
      <c r="D1590" s="592" t="s">
        <v>297</v>
      </c>
      <c r="E1590" s="592" t="s">
        <v>148</v>
      </c>
      <c r="F1590" s="592" t="s">
        <v>476</v>
      </c>
      <c r="G1590" s="591" t="s">
        <v>2020</v>
      </c>
      <c r="H1590" s="591" t="s">
        <v>509</v>
      </c>
      <c r="I1590" s="592" t="s">
        <v>332</v>
      </c>
      <c r="J1590" s="593" t="s">
        <v>381</v>
      </c>
      <c r="K1590" s="594">
        <v>0.23809523809523808</v>
      </c>
      <c r="L1590" s="592" t="s">
        <v>2051</v>
      </c>
      <c r="M1590" s="595">
        <v>2021</v>
      </c>
      <c r="N1590" s="596">
        <v>18</v>
      </c>
      <c r="O1590" s="603">
        <v>0.22222222222222221</v>
      </c>
      <c r="P1590" s="598">
        <f t="shared" si="96"/>
        <v>4</v>
      </c>
      <c r="Q1590" s="596">
        <v>3</v>
      </c>
      <c r="R1590" s="599">
        <f t="shared" si="97"/>
        <v>0.75</v>
      </c>
      <c r="S1590" s="599">
        <f t="shared" si="98"/>
        <v>0.16666666666666666</v>
      </c>
      <c r="T1590" s="600">
        <f t="shared" si="99"/>
        <v>0.93333333333333335</v>
      </c>
      <c r="U1590" s="601" t="s">
        <v>3030</v>
      </c>
    </row>
    <row r="1591" spans="1:21" ht="12.75" x14ac:dyDescent="0.2">
      <c r="A1591" s="591" t="s">
        <v>72</v>
      </c>
      <c r="B1591" s="591" t="s">
        <v>754</v>
      </c>
      <c r="C1591" s="592" t="s">
        <v>587</v>
      </c>
      <c r="D1591" s="592" t="s">
        <v>297</v>
      </c>
      <c r="E1591" s="592" t="s">
        <v>148</v>
      </c>
      <c r="F1591" s="592" t="s">
        <v>476</v>
      </c>
      <c r="G1591" s="591" t="s">
        <v>2021</v>
      </c>
      <c r="H1591" s="591" t="s">
        <v>509</v>
      </c>
      <c r="I1591" s="592" t="s">
        <v>332</v>
      </c>
      <c r="J1591" s="593" t="s">
        <v>381</v>
      </c>
      <c r="K1591" s="594">
        <v>0.11702127659574468</v>
      </c>
      <c r="L1591" s="592" t="s">
        <v>2051</v>
      </c>
      <c r="M1591" s="595">
        <v>2021</v>
      </c>
      <c r="N1591" s="596">
        <v>94</v>
      </c>
      <c r="O1591" s="603">
        <v>0.11702127659574468</v>
      </c>
      <c r="P1591" s="598">
        <f t="shared" si="96"/>
        <v>11</v>
      </c>
      <c r="Q1591" s="596">
        <v>10</v>
      </c>
      <c r="R1591" s="599">
        <f t="shared" si="97"/>
        <v>0.90909090909090906</v>
      </c>
      <c r="S1591" s="599">
        <f t="shared" si="98"/>
        <v>0.10638297872340426</v>
      </c>
      <c r="T1591" s="600">
        <f t="shared" si="99"/>
        <v>1</v>
      </c>
      <c r="U1591" s="606" t="s">
        <v>2051</v>
      </c>
    </row>
    <row r="1592" spans="1:21" ht="12.75" x14ac:dyDescent="0.2">
      <c r="A1592" s="591" t="s">
        <v>72</v>
      </c>
      <c r="B1592" s="591" t="s">
        <v>754</v>
      </c>
      <c r="C1592" s="591" t="s">
        <v>587</v>
      </c>
      <c r="D1592" s="591" t="s">
        <v>303</v>
      </c>
      <c r="E1592" s="591" t="s">
        <v>148</v>
      </c>
      <c r="F1592" s="592" t="s">
        <v>476</v>
      </c>
      <c r="G1592" s="591" t="s">
        <v>2002</v>
      </c>
      <c r="H1592" s="591" t="s">
        <v>509</v>
      </c>
      <c r="I1592" s="592" t="s">
        <v>332</v>
      </c>
      <c r="J1592" s="593" t="s">
        <v>381</v>
      </c>
      <c r="K1592" s="594">
        <v>0.375</v>
      </c>
      <c r="L1592" s="591" t="s">
        <v>2051</v>
      </c>
      <c r="M1592" s="595">
        <v>2021</v>
      </c>
      <c r="N1592" s="596">
        <v>11</v>
      </c>
      <c r="O1592" s="603">
        <v>0.27272727272727271</v>
      </c>
      <c r="P1592" s="598">
        <f t="shared" si="96"/>
        <v>3</v>
      </c>
      <c r="Q1592" s="596">
        <v>2</v>
      </c>
      <c r="R1592" s="599">
        <f t="shared" si="97"/>
        <v>0.66666666666666663</v>
      </c>
      <c r="S1592" s="599">
        <f t="shared" si="98"/>
        <v>0.18181818181818182</v>
      </c>
      <c r="T1592" s="600">
        <f t="shared" si="99"/>
        <v>0.72727272727272718</v>
      </c>
      <c r="U1592" s="601" t="s">
        <v>3030</v>
      </c>
    </row>
    <row r="1593" spans="1:21" ht="12.75" x14ac:dyDescent="0.2">
      <c r="A1593" s="591" t="s">
        <v>72</v>
      </c>
      <c r="B1593" s="591" t="s">
        <v>754</v>
      </c>
      <c r="C1593" s="592" t="s">
        <v>587</v>
      </c>
      <c r="D1593" s="592" t="s">
        <v>297</v>
      </c>
      <c r="E1593" s="592" t="s">
        <v>148</v>
      </c>
      <c r="F1593" s="592" t="s">
        <v>476</v>
      </c>
      <c r="G1593" s="591" t="s">
        <v>2022</v>
      </c>
      <c r="H1593" s="591" t="s">
        <v>509</v>
      </c>
      <c r="I1593" s="592" t="s">
        <v>332</v>
      </c>
      <c r="J1593" s="593" t="s">
        <v>381</v>
      </c>
      <c r="K1593" s="594">
        <v>0.23232323232323232</v>
      </c>
      <c r="L1593" s="592" t="s">
        <v>2051</v>
      </c>
      <c r="M1593" s="595">
        <v>2021</v>
      </c>
      <c r="N1593" s="596">
        <v>99</v>
      </c>
      <c r="O1593" s="603">
        <v>0.20202020202020202</v>
      </c>
      <c r="P1593" s="598">
        <f t="shared" si="96"/>
        <v>20</v>
      </c>
      <c r="Q1593" s="596">
        <v>14</v>
      </c>
      <c r="R1593" s="599">
        <f t="shared" si="97"/>
        <v>0.7</v>
      </c>
      <c r="S1593" s="599">
        <f t="shared" si="98"/>
        <v>0.14141414141414141</v>
      </c>
      <c r="T1593" s="600">
        <f t="shared" si="99"/>
        <v>0.86956521739130432</v>
      </c>
      <c r="U1593" s="601" t="s">
        <v>3030</v>
      </c>
    </row>
    <row r="1594" spans="1:21" ht="12.75" x14ac:dyDescent="0.2">
      <c r="A1594" s="591" t="s">
        <v>72</v>
      </c>
      <c r="B1594" s="591" t="s">
        <v>754</v>
      </c>
      <c r="C1594" s="592" t="s">
        <v>587</v>
      </c>
      <c r="D1594" s="592" t="s">
        <v>297</v>
      </c>
      <c r="E1594" s="592" t="s">
        <v>148</v>
      </c>
      <c r="F1594" s="592" t="s">
        <v>476</v>
      </c>
      <c r="G1594" s="591" t="s">
        <v>2023</v>
      </c>
      <c r="H1594" s="591" t="s">
        <v>509</v>
      </c>
      <c r="I1594" s="592" t="s">
        <v>332</v>
      </c>
      <c r="J1594" s="593" t="s">
        <v>381</v>
      </c>
      <c r="K1594" s="594">
        <v>0.51315789473684215</v>
      </c>
      <c r="L1594" s="592" t="s">
        <v>2051</v>
      </c>
      <c r="M1594" s="595">
        <v>2021</v>
      </c>
      <c r="N1594" s="596">
        <v>79</v>
      </c>
      <c r="O1594" s="603">
        <v>0.46835443037974683</v>
      </c>
      <c r="P1594" s="598">
        <f t="shared" si="96"/>
        <v>37</v>
      </c>
      <c r="Q1594" s="596">
        <v>34</v>
      </c>
      <c r="R1594" s="599">
        <f t="shared" si="97"/>
        <v>0.91891891891891897</v>
      </c>
      <c r="S1594" s="599">
        <f t="shared" si="98"/>
        <v>0.43037974683544306</v>
      </c>
      <c r="T1594" s="600">
        <f t="shared" si="99"/>
        <v>0.91269068484258353</v>
      </c>
      <c r="U1594" s="601" t="s">
        <v>3030</v>
      </c>
    </row>
    <row r="1595" spans="1:21" ht="12.75" x14ac:dyDescent="0.2">
      <c r="A1595" s="591" t="s">
        <v>72</v>
      </c>
      <c r="B1595" s="591" t="s">
        <v>754</v>
      </c>
      <c r="C1595" s="592" t="s">
        <v>587</v>
      </c>
      <c r="D1595" s="592" t="s">
        <v>297</v>
      </c>
      <c r="E1595" s="592" t="s">
        <v>148</v>
      </c>
      <c r="F1595" s="592" t="s">
        <v>476</v>
      </c>
      <c r="G1595" s="591" t="s">
        <v>2024</v>
      </c>
      <c r="H1595" s="591" t="s">
        <v>509</v>
      </c>
      <c r="I1595" s="592" t="s">
        <v>332</v>
      </c>
      <c r="J1595" s="593" t="s">
        <v>381</v>
      </c>
      <c r="K1595" s="594">
        <v>4.9323017408123788E-2</v>
      </c>
      <c r="L1595" s="592" t="s">
        <v>2051</v>
      </c>
      <c r="M1595" s="595">
        <v>2021</v>
      </c>
      <c r="N1595" s="596">
        <v>2128</v>
      </c>
      <c r="O1595" s="603">
        <v>7.6597744360902262E-2</v>
      </c>
      <c r="P1595" s="598">
        <f t="shared" si="96"/>
        <v>163</v>
      </c>
      <c r="Q1595" s="596">
        <v>125</v>
      </c>
      <c r="R1595" s="599">
        <f t="shared" si="97"/>
        <v>0.76687116564417179</v>
      </c>
      <c r="S1595" s="599">
        <f t="shared" si="98"/>
        <v>5.8740601503759399E-2</v>
      </c>
      <c r="T1595" s="600">
        <f t="shared" si="99"/>
        <v>1.552981719003391</v>
      </c>
      <c r="U1595" s="601" t="s">
        <v>3030</v>
      </c>
    </row>
    <row r="1596" spans="1:21" ht="12.75" x14ac:dyDescent="0.2">
      <c r="A1596" s="591" t="s">
        <v>72</v>
      </c>
      <c r="B1596" s="591" t="s">
        <v>754</v>
      </c>
      <c r="C1596" s="591" t="s">
        <v>587</v>
      </c>
      <c r="D1596" s="591" t="s">
        <v>303</v>
      </c>
      <c r="E1596" s="591" t="s">
        <v>148</v>
      </c>
      <c r="F1596" s="592" t="s">
        <v>476</v>
      </c>
      <c r="G1596" s="591" t="s">
        <v>2004</v>
      </c>
      <c r="H1596" s="591" t="s">
        <v>509</v>
      </c>
      <c r="I1596" s="592" t="s">
        <v>332</v>
      </c>
      <c r="J1596" s="593" t="s">
        <v>381</v>
      </c>
      <c r="K1596" s="594">
        <v>5.5813953488372092E-2</v>
      </c>
      <c r="L1596" s="591" t="s">
        <v>2051</v>
      </c>
      <c r="M1596" s="595">
        <v>2021</v>
      </c>
      <c r="N1596" s="596">
        <v>446</v>
      </c>
      <c r="O1596" s="603">
        <v>0.10089686098654709</v>
      </c>
      <c r="P1596" s="598">
        <f t="shared" si="96"/>
        <v>45</v>
      </c>
      <c r="Q1596" s="596">
        <v>31</v>
      </c>
      <c r="R1596" s="599">
        <f t="shared" si="97"/>
        <v>0.68888888888888888</v>
      </c>
      <c r="S1596" s="599">
        <f t="shared" si="98"/>
        <v>6.9506726457399109E-2</v>
      </c>
      <c r="T1596" s="600">
        <f t="shared" si="99"/>
        <v>1.8077354260089686</v>
      </c>
      <c r="U1596" s="601" t="s">
        <v>3030</v>
      </c>
    </row>
    <row r="1597" spans="1:21" ht="12.75" x14ac:dyDescent="0.2">
      <c r="A1597" s="591" t="s">
        <v>72</v>
      </c>
      <c r="B1597" s="591" t="s">
        <v>754</v>
      </c>
      <c r="C1597" s="592" t="s">
        <v>587</v>
      </c>
      <c r="D1597" s="592" t="s">
        <v>297</v>
      </c>
      <c r="E1597" s="592" t="s">
        <v>148</v>
      </c>
      <c r="F1597" s="592" t="s">
        <v>476</v>
      </c>
      <c r="G1597" s="591" t="s">
        <v>2025</v>
      </c>
      <c r="H1597" s="591" t="s">
        <v>509</v>
      </c>
      <c r="I1597" s="592" t="s">
        <v>332</v>
      </c>
      <c r="J1597" s="593" t="s">
        <v>381</v>
      </c>
      <c r="K1597" s="594">
        <v>9.2307692307692313E-2</v>
      </c>
      <c r="L1597" s="592" t="s">
        <v>2051</v>
      </c>
      <c r="M1597" s="595">
        <v>2021</v>
      </c>
      <c r="N1597" s="596">
        <v>58</v>
      </c>
      <c r="O1597" s="603">
        <v>0.13793103448275862</v>
      </c>
      <c r="P1597" s="598">
        <f t="shared" si="96"/>
        <v>8</v>
      </c>
      <c r="Q1597" s="596">
        <v>8</v>
      </c>
      <c r="R1597" s="599">
        <f t="shared" si="97"/>
        <v>1</v>
      </c>
      <c r="S1597" s="599">
        <f t="shared" si="98"/>
        <v>0.13793103448275862</v>
      </c>
      <c r="T1597" s="600">
        <f t="shared" si="99"/>
        <v>1.4942528735632183</v>
      </c>
      <c r="U1597" s="601" t="s">
        <v>3030</v>
      </c>
    </row>
    <row r="1598" spans="1:21" ht="12.75" x14ac:dyDescent="0.2">
      <c r="A1598" s="591" t="s">
        <v>72</v>
      </c>
      <c r="B1598" s="591" t="s">
        <v>754</v>
      </c>
      <c r="C1598" s="592" t="s">
        <v>587</v>
      </c>
      <c r="D1598" s="592" t="s">
        <v>297</v>
      </c>
      <c r="E1598" s="592" t="s">
        <v>148</v>
      </c>
      <c r="F1598" s="592" t="s">
        <v>476</v>
      </c>
      <c r="G1598" s="591" t="s">
        <v>2026</v>
      </c>
      <c r="H1598" s="591" t="s">
        <v>509</v>
      </c>
      <c r="I1598" s="592" t="s">
        <v>332</v>
      </c>
      <c r="J1598" s="593" t="s">
        <v>381</v>
      </c>
      <c r="K1598" s="594">
        <v>0.15384615384615385</v>
      </c>
      <c r="L1598" s="592" t="s">
        <v>2051</v>
      </c>
      <c r="M1598" s="595">
        <v>2021</v>
      </c>
      <c r="N1598" s="596">
        <v>27</v>
      </c>
      <c r="O1598" s="603">
        <v>0.22222222222222221</v>
      </c>
      <c r="P1598" s="598">
        <f t="shared" si="96"/>
        <v>6</v>
      </c>
      <c r="Q1598" s="596">
        <v>5</v>
      </c>
      <c r="R1598" s="599">
        <f t="shared" si="97"/>
        <v>0.83333333333333337</v>
      </c>
      <c r="S1598" s="599">
        <f t="shared" si="98"/>
        <v>0.18518518518518517</v>
      </c>
      <c r="T1598" s="600">
        <f t="shared" si="99"/>
        <v>1.4444444444444442</v>
      </c>
      <c r="U1598" s="601" t="s">
        <v>3030</v>
      </c>
    </row>
    <row r="1599" spans="1:21" ht="12.75" x14ac:dyDescent="0.2">
      <c r="A1599" s="591" t="s">
        <v>72</v>
      </c>
      <c r="B1599" s="591" t="s">
        <v>754</v>
      </c>
      <c r="C1599" s="592" t="s">
        <v>587</v>
      </c>
      <c r="D1599" s="592" t="s">
        <v>303</v>
      </c>
      <c r="E1599" s="592" t="s">
        <v>148</v>
      </c>
      <c r="F1599" s="592" t="s">
        <v>476</v>
      </c>
      <c r="G1599" s="591" t="s">
        <v>2005</v>
      </c>
      <c r="H1599" s="591" t="s">
        <v>509</v>
      </c>
      <c r="I1599" s="592" t="s">
        <v>332</v>
      </c>
      <c r="J1599" s="593" t="s">
        <v>381</v>
      </c>
      <c r="K1599" s="594">
        <v>6.5217391304347824E-2</v>
      </c>
      <c r="L1599" s="592" t="s">
        <v>2051</v>
      </c>
      <c r="M1599" s="595">
        <v>2021</v>
      </c>
      <c r="N1599" s="596">
        <v>45</v>
      </c>
      <c r="O1599" s="603">
        <v>0.1111111111111111</v>
      </c>
      <c r="P1599" s="598">
        <f t="shared" si="96"/>
        <v>5</v>
      </c>
      <c r="Q1599" s="596">
        <v>3</v>
      </c>
      <c r="R1599" s="599">
        <f t="shared" si="97"/>
        <v>0.6</v>
      </c>
      <c r="S1599" s="599">
        <f t="shared" si="98"/>
        <v>6.6666666666666666E-2</v>
      </c>
      <c r="T1599" s="600">
        <f t="shared" si="99"/>
        <v>1.7037037037037037</v>
      </c>
      <c r="U1599" s="601" t="s">
        <v>3030</v>
      </c>
    </row>
    <row r="1600" spans="1:21" ht="12.75" x14ac:dyDescent="0.2">
      <c r="A1600" s="591" t="s">
        <v>72</v>
      </c>
      <c r="B1600" s="591" t="s">
        <v>754</v>
      </c>
      <c r="C1600" s="592" t="s">
        <v>587</v>
      </c>
      <c r="D1600" s="592" t="s">
        <v>297</v>
      </c>
      <c r="E1600" s="592" t="s">
        <v>148</v>
      </c>
      <c r="F1600" s="592" t="s">
        <v>476</v>
      </c>
      <c r="G1600" s="591" t="s">
        <v>2005</v>
      </c>
      <c r="H1600" s="591" t="s">
        <v>509</v>
      </c>
      <c r="I1600" s="592" t="s">
        <v>332</v>
      </c>
      <c r="J1600" s="593" t="s">
        <v>381</v>
      </c>
      <c r="K1600" s="594">
        <v>9.3333333333333338E-2</v>
      </c>
      <c r="L1600" s="592" t="s">
        <v>2051</v>
      </c>
      <c r="M1600" s="595">
        <v>2021</v>
      </c>
      <c r="N1600" s="596">
        <v>77</v>
      </c>
      <c r="O1600" s="603">
        <v>0.12987012987012986</v>
      </c>
      <c r="P1600" s="598">
        <f t="shared" si="96"/>
        <v>10</v>
      </c>
      <c r="Q1600" s="596">
        <v>7</v>
      </c>
      <c r="R1600" s="599">
        <f t="shared" si="97"/>
        <v>0.7</v>
      </c>
      <c r="S1600" s="599">
        <f t="shared" si="98"/>
        <v>9.0909090909090912E-2</v>
      </c>
      <c r="T1600" s="600">
        <f t="shared" si="99"/>
        <v>1.3914656771799627</v>
      </c>
      <c r="U1600" s="601" t="s">
        <v>3030</v>
      </c>
    </row>
    <row r="1601" spans="1:21" ht="12.75" x14ac:dyDescent="0.2">
      <c r="A1601" s="591" t="s">
        <v>72</v>
      </c>
      <c r="B1601" s="591" t="s">
        <v>754</v>
      </c>
      <c r="C1601" s="592" t="s">
        <v>587</v>
      </c>
      <c r="D1601" s="592" t="s">
        <v>303</v>
      </c>
      <c r="E1601" s="592" t="s">
        <v>148</v>
      </c>
      <c r="F1601" s="592" t="s">
        <v>476</v>
      </c>
      <c r="G1601" s="591" t="s">
        <v>2006</v>
      </c>
      <c r="H1601" s="591" t="s">
        <v>509</v>
      </c>
      <c r="I1601" s="592" t="s">
        <v>332</v>
      </c>
      <c r="J1601" s="593" t="s">
        <v>381</v>
      </c>
      <c r="K1601" s="594">
        <v>0.10526315789473684</v>
      </c>
      <c r="L1601" s="592" t="s">
        <v>2051</v>
      </c>
      <c r="M1601" s="595">
        <v>2021</v>
      </c>
      <c r="N1601" s="596">
        <v>34</v>
      </c>
      <c r="O1601" s="603">
        <v>8.8235294117647065E-2</v>
      </c>
      <c r="P1601" s="598">
        <f t="shared" si="96"/>
        <v>3</v>
      </c>
      <c r="Q1601" s="596">
        <v>2</v>
      </c>
      <c r="R1601" s="599">
        <f t="shared" si="97"/>
        <v>0.66666666666666663</v>
      </c>
      <c r="S1601" s="599">
        <f t="shared" si="98"/>
        <v>5.8823529411764705E-2</v>
      </c>
      <c r="T1601" s="600">
        <f t="shared" si="99"/>
        <v>0.83823529411764719</v>
      </c>
      <c r="U1601" s="601" t="s">
        <v>3030</v>
      </c>
    </row>
    <row r="1602" spans="1:21" ht="12.75" x14ac:dyDescent="0.2">
      <c r="A1602" s="591" t="s">
        <v>72</v>
      </c>
      <c r="B1602" s="591" t="s">
        <v>754</v>
      </c>
      <c r="C1602" s="592" t="s">
        <v>587</v>
      </c>
      <c r="D1602" s="592" t="s">
        <v>297</v>
      </c>
      <c r="E1602" s="592" t="s">
        <v>148</v>
      </c>
      <c r="F1602" s="592" t="s">
        <v>476</v>
      </c>
      <c r="G1602" s="591" t="s">
        <v>2006</v>
      </c>
      <c r="H1602" s="591" t="s">
        <v>509</v>
      </c>
      <c r="I1602" s="592" t="s">
        <v>332</v>
      </c>
      <c r="J1602" s="593" t="s">
        <v>381</v>
      </c>
      <c r="K1602" s="594">
        <v>0.18055555555555555</v>
      </c>
      <c r="L1602" s="592" t="s">
        <v>2051</v>
      </c>
      <c r="M1602" s="595">
        <v>2021</v>
      </c>
      <c r="N1602" s="596">
        <v>77</v>
      </c>
      <c r="O1602" s="603">
        <v>0.19480519480519484</v>
      </c>
      <c r="P1602" s="598">
        <f t="shared" si="96"/>
        <v>15</v>
      </c>
      <c r="Q1602" s="596">
        <v>13</v>
      </c>
      <c r="R1602" s="599">
        <f t="shared" si="97"/>
        <v>0.8666666666666667</v>
      </c>
      <c r="S1602" s="599">
        <f t="shared" si="98"/>
        <v>0.16883116883116883</v>
      </c>
      <c r="T1602" s="600">
        <f t="shared" si="99"/>
        <v>1.0789210789210792</v>
      </c>
      <c r="U1602" s="601" t="s">
        <v>3030</v>
      </c>
    </row>
    <row r="1603" spans="1:21" ht="12.75" x14ac:dyDescent="0.2">
      <c r="A1603" s="591" t="s">
        <v>72</v>
      </c>
      <c r="B1603" s="591" t="s">
        <v>754</v>
      </c>
      <c r="C1603" s="592" t="s">
        <v>587</v>
      </c>
      <c r="D1603" s="592" t="s">
        <v>305</v>
      </c>
      <c r="E1603" s="592" t="s">
        <v>148</v>
      </c>
      <c r="F1603" s="592" t="s">
        <v>476</v>
      </c>
      <c r="G1603" s="591" t="s">
        <v>2009</v>
      </c>
      <c r="H1603" s="591" t="s">
        <v>509</v>
      </c>
      <c r="I1603" s="592" t="s">
        <v>332</v>
      </c>
      <c r="J1603" s="593" t="s">
        <v>381</v>
      </c>
      <c r="K1603" s="594">
        <v>0.25</v>
      </c>
      <c r="L1603" s="592" t="s">
        <v>2051</v>
      </c>
      <c r="M1603" s="595">
        <v>2021</v>
      </c>
      <c r="N1603" s="596">
        <v>21</v>
      </c>
      <c r="O1603" s="603">
        <v>0.2857142857142857</v>
      </c>
      <c r="P1603" s="598">
        <f t="shared" ref="P1603:P1666" si="100">ROUNDUP(N1603*O1603,0)</f>
        <v>6</v>
      </c>
      <c r="Q1603" s="596">
        <v>6</v>
      </c>
      <c r="R1603" s="599">
        <f t="shared" ref="R1603:R1666" si="101">Q1603/P1603</f>
        <v>1</v>
      </c>
      <c r="S1603" s="599">
        <f t="shared" ref="S1603:S1666" si="102">Q1603/N1603</f>
        <v>0.2857142857142857</v>
      </c>
      <c r="T1603" s="600">
        <f t="shared" ref="T1603:T1666" si="103">O1603/K1603</f>
        <v>1.1428571428571428</v>
      </c>
      <c r="U1603" s="601" t="s">
        <v>3030</v>
      </c>
    </row>
    <row r="1604" spans="1:21" ht="12.75" x14ac:dyDescent="0.2">
      <c r="A1604" s="591" t="s">
        <v>72</v>
      </c>
      <c r="B1604" s="591" t="s">
        <v>754</v>
      </c>
      <c r="C1604" s="592" t="s">
        <v>587</v>
      </c>
      <c r="D1604" s="592" t="s">
        <v>297</v>
      </c>
      <c r="E1604" s="592" t="s">
        <v>148</v>
      </c>
      <c r="F1604" s="592" t="s">
        <v>476</v>
      </c>
      <c r="G1604" s="591" t="s">
        <v>2027</v>
      </c>
      <c r="H1604" s="591" t="s">
        <v>509</v>
      </c>
      <c r="I1604" s="592" t="s">
        <v>332</v>
      </c>
      <c r="J1604" s="593" t="s">
        <v>381</v>
      </c>
      <c r="K1604" s="594">
        <v>0.29032258064516131</v>
      </c>
      <c r="L1604" s="592" t="s">
        <v>2051</v>
      </c>
      <c r="M1604" s="595">
        <v>2021</v>
      </c>
      <c r="N1604" s="596">
        <v>32</v>
      </c>
      <c r="O1604" s="603">
        <v>0.3125</v>
      </c>
      <c r="P1604" s="598">
        <f t="shared" si="100"/>
        <v>10</v>
      </c>
      <c r="Q1604" s="596">
        <v>9</v>
      </c>
      <c r="R1604" s="599">
        <f t="shared" si="101"/>
        <v>0.9</v>
      </c>
      <c r="S1604" s="599">
        <f t="shared" si="102"/>
        <v>0.28125</v>
      </c>
      <c r="T1604" s="600">
        <f t="shared" si="103"/>
        <v>1.0763888888888888</v>
      </c>
      <c r="U1604" s="601" t="s">
        <v>3030</v>
      </c>
    </row>
    <row r="1605" spans="1:21" ht="12.75" x14ac:dyDescent="0.2">
      <c r="A1605" s="591" t="s">
        <v>72</v>
      </c>
      <c r="B1605" s="591" t="s">
        <v>754</v>
      </c>
      <c r="C1605" s="592" t="s">
        <v>587</v>
      </c>
      <c r="D1605" s="592" t="s">
        <v>297</v>
      </c>
      <c r="E1605" s="592" t="s">
        <v>148</v>
      </c>
      <c r="F1605" s="592" t="s">
        <v>476</v>
      </c>
      <c r="G1605" s="591" t="s">
        <v>2028</v>
      </c>
      <c r="H1605" s="591" t="s">
        <v>509</v>
      </c>
      <c r="I1605" s="592" t="s">
        <v>332</v>
      </c>
      <c r="J1605" s="593" t="s">
        <v>381</v>
      </c>
      <c r="K1605" s="594">
        <v>0.29629629629629628</v>
      </c>
      <c r="L1605" s="592" t="s">
        <v>2051</v>
      </c>
      <c r="M1605" s="595">
        <v>2021</v>
      </c>
      <c r="N1605" s="596">
        <v>24</v>
      </c>
      <c r="O1605" s="603">
        <v>0.45833333333333326</v>
      </c>
      <c r="P1605" s="598">
        <f t="shared" si="100"/>
        <v>11</v>
      </c>
      <c r="Q1605" s="596">
        <v>8</v>
      </c>
      <c r="R1605" s="599">
        <f t="shared" si="101"/>
        <v>0.72727272727272729</v>
      </c>
      <c r="S1605" s="599">
        <f t="shared" si="102"/>
        <v>0.33333333333333331</v>
      </c>
      <c r="T1605" s="600">
        <f t="shared" si="103"/>
        <v>1.5468749999999998</v>
      </c>
      <c r="U1605" s="601" t="s">
        <v>3030</v>
      </c>
    </row>
    <row r="1606" spans="1:21" ht="12.75" x14ac:dyDescent="0.2">
      <c r="A1606" s="591" t="s">
        <v>72</v>
      </c>
      <c r="B1606" s="591" t="s">
        <v>754</v>
      </c>
      <c r="C1606" s="592" t="s">
        <v>587</v>
      </c>
      <c r="D1606" s="592" t="s">
        <v>303</v>
      </c>
      <c r="E1606" s="592" t="s">
        <v>148</v>
      </c>
      <c r="F1606" s="592" t="s">
        <v>476</v>
      </c>
      <c r="G1606" s="591" t="s">
        <v>2007</v>
      </c>
      <c r="H1606" s="591" t="s">
        <v>509</v>
      </c>
      <c r="I1606" s="592" t="s">
        <v>332</v>
      </c>
      <c r="J1606" s="593" t="s">
        <v>381</v>
      </c>
      <c r="K1606" s="594">
        <v>0.48</v>
      </c>
      <c r="L1606" s="592" t="s">
        <v>2051</v>
      </c>
      <c r="M1606" s="595">
        <v>2021</v>
      </c>
      <c r="N1606" s="596">
        <v>22</v>
      </c>
      <c r="O1606" s="603">
        <v>0.45454545454545453</v>
      </c>
      <c r="P1606" s="598">
        <f t="shared" si="100"/>
        <v>10</v>
      </c>
      <c r="Q1606" s="596">
        <v>8</v>
      </c>
      <c r="R1606" s="599">
        <f t="shared" si="101"/>
        <v>0.8</v>
      </c>
      <c r="S1606" s="599">
        <f t="shared" si="102"/>
        <v>0.36363636363636365</v>
      </c>
      <c r="T1606" s="600">
        <f t="shared" si="103"/>
        <v>0.94696969696969702</v>
      </c>
      <c r="U1606" s="601" t="s">
        <v>3030</v>
      </c>
    </row>
    <row r="1607" spans="1:21" ht="12.75" x14ac:dyDescent="0.2">
      <c r="A1607" s="591" t="s">
        <v>72</v>
      </c>
      <c r="B1607" s="591" t="s">
        <v>754</v>
      </c>
      <c r="C1607" s="592" t="s">
        <v>587</v>
      </c>
      <c r="D1607" s="592" t="s">
        <v>297</v>
      </c>
      <c r="E1607" s="592" t="s">
        <v>148</v>
      </c>
      <c r="F1607" s="592" t="s">
        <v>476</v>
      </c>
      <c r="G1607" s="591" t="s">
        <v>2007</v>
      </c>
      <c r="H1607" s="591" t="s">
        <v>509</v>
      </c>
      <c r="I1607" s="592" t="s">
        <v>332</v>
      </c>
      <c r="J1607" s="593" t="s">
        <v>381</v>
      </c>
      <c r="K1607" s="594">
        <v>0.58064516129032262</v>
      </c>
      <c r="L1607" s="592" t="s">
        <v>2266</v>
      </c>
      <c r="M1607" s="595">
        <v>2021</v>
      </c>
      <c r="N1607" s="596">
        <v>30</v>
      </c>
      <c r="O1607" s="603">
        <v>0.53333333333333333</v>
      </c>
      <c r="P1607" s="598">
        <f t="shared" si="100"/>
        <v>16</v>
      </c>
      <c r="Q1607" s="596">
        <v>12</v>
      </c>
      <c r="R1607" s="599">
        <f t="shared" si="101"/>
        <v>0.75</v>
      </c>
      <c r="S1607" s="599">
        <f t="shared" si="102"/>
        <v>0.4</v>
      </c>
      <c r="T1607" s="600">
        <f t="shared" si="103"/>
        <v>0.9185185185185184</v>
      </c>
      <c r="U1607" s="601" t="s">
        <v>3031</v>
      </c>
    </row>
    <row r="1608" spans="1:21" ht="12.75" x14ac:dyDescent="0.2">
      <c r="A1608" s="591" t="s">
        <v>72</v>
      </c>
      <c r="B1608" s="591" t="s">
        <v>754</v>
      </c>
      <c r="C1608" s="592" t="s">
        <v>587</v>
      </c>
      <c r="D1608" s="592" t="s">
        <v>297</v>
      </c>
      <c r="E1608" s="592" t="s">
        <v>148</v>
      </c>
      <c r="F1608" s="592" t="s">
        <v>476</v>
      </c>
      <c r="G1608" s="591" t="s">
        <v>2029</v>
      </c>
      <c r="H1608" s="591" t="s">
        <v>509</v>
      </c>
      <c r="I1608" s="592" t="s">
        <v>332</v>
      </c>
      <c r="J1608" s="593" t="s">
        <v>381</v>
      </c>
      <c r="K1608" s="594">
        <v>0.71186440677966101</v>
      </c>
      <c r="L1608" s="592" t="s">
        <v>2051</v>
      </c>
      <c r="M1608" s="595">
        <v>2021</v>
      </c>
      <c r="N1608" s="596">
        <v>59</v>
      </c>
      <c r="O1608" s="603">
        <v>0.55932203389830504</v>
      </c>
      <c r="P1608" s="598">
        <f t="shared" si="100"/>
        <v>33</v>
      </c>
      <c r="Q1608" s="596">
        <v>33</v>
      </c>
      <c r="R1608" s="599">
        <f t="shared" si="101"/>
        <v>1</v>
      </c>
      <c r="S1608" s="599">
        <f t="shared" si="102"/>
        <v>0.55932203389830504</v>
      </c>
      <c r="T1608" s="600">
        <f t="shared" si="103"/>
        <v>0.7857142857142857</v>
      </c>
      <c r="U1608" s="601" t="s">
        <v>3030</v>
      </c>
    </row>
    <row r="1609" spans="1:21" ht="12.75" x14ac:dyDescent="0.2">
      <c r="A1609" s="591" t="s">
        <v>72</v>
      </c>
      <c r="B1609" s="591" t="s">
        <v>754</v>
      </c>
      <c r="C1609" s="592" t="s">
        <v>587</v>
      </c>
      <c r="D1609" s="592" t="s">
        <v>297</v>
      </c>
      <c r="E1609" s="592" t="s">
        <v>148</v>
      </c>
      <c r="F1609" s="592" t="s">
        <v>476</v>
      </c>
      <c r="G1609" s="591" t="s">
        <v>2030</v>
      </c>
      <c r="H1609" s="591" t="s">
        <v>509</v>
      </c>
      <c r="I1609" s="592" t="s">
        <v>332</v>
      </c>
      <c r="J1609" s="593" t="s">
        <v>381</v>
      </c>
      <c r="K1609" s="594">
        <v>0.14285714285714285</v>
      </c>
      <c r="L1609" s="592" t="s">
        <v>2051</v>
      </c>
      <c r="M1609" s="595">
        <v>2021</v>
      </c>
      <c r="N1609" s="596">
        <v>46</v>
      </c>
      <c r="O1609" s="603">
        <v>0.15217391304347827</v>
      </c>
      <c r="P1609" s="598">
        <f t="shared" si="100"/>
        <v>7</v>
      </c>
      <c r="Q1609" s="596">
        <v>6</v>
      </c>
      <c r="R1609" s="599">
        <f t="shared" si="101"/>
        <v>0.8571428571428571</v>
      </c>
      <c r="S1609" s="599">
        <f t="shared" si="102"/>
        <v>0.13043478260869565</v>
      </c>
      <c r="T1609" s="600">
        <f t="shared" si="103"/>
        <v>1.0652173913043479</v>
      </c>
      <c r="U1609" s="601" t="s">
        <v>3030</v>
      </c>
    </row>
    <row r="1610" spans="1:21" ht="12.75" x14ac:dyDescent="0.2">
      <c r="A1610" s="591" t="s">
        <v>72</v>
      </c>
      <c r="B1610" s="591" t="s">
        <v>754</v>
      </c>
      <c r="C1610" s="592" t="s">
        <v>587</v>
      </c>
      <c r="D1610" s="592" t="s">
        <v>303</v>
      </c>
      <c r="E1610" s="592" t="s">
        <v>148</v>
      </c>
      <c r="F1610" s="592" t="s">
        <v>476</v>
      </c>
      <c r="G1610" s="591" t="s">
        <v>2008</v>
      </c>
      <c r="H1610" s="591" t="s">
        <v>509</v>
      </c>
      <c r="I1610" s="592" t="s">
        <v>332</v>
      </c>
      <c r="J1610" s="593" t="s">
        <v>381</v>
      </c>
      <c r="K1610" s="594">
        <v>0.23076923076923078</v>
      </c>
      <c r="L1610" s="592" t="s">
        <v>2051</v>
      </c>
      <c r="M1610" s="595">
        <v>2021</v>
      </c>
      <c r="N1610" s="596">
        <v>13</v>
      </c>
      <c r="O1610" s="603">
        <v>0.23076923076923075</v>
      </c>
      <c r="P1610" s="598">
        <f t="shared" si="100"/>
        <v>3</v>
      </c>
      <c r="Q1610" s="596">
        <v>3</v>
      </c>
      <c r="R1610" s="599">
        <f t="shared" si="101"/>
        <v>1</v>
      </c>
      <c r="S1610" s="599">
        <f t="shared" si="102"/>
        <v>0.23076923076923078</v>
      </c>
      <c r="T1610" s="600">
        <f t="shared" si="103"/>
        <v>0.99999999999999989</v>
      </c>
      <c r="U1610" s="606" t="s">
        <v>2051</v>
      </c>
    </row>
    <row r="1611" spans="1:21" ht="12.75" x14ac:dyDescent="0.2">
      <c r="A1611" s="591" t="s">
        <v>72</v>
      </c>
      <c r="B1611" s="591" t="s">
        <v>754</v>
      </c>
      <c r="C1611" s="592" t="s">
        <v>587</v>
      </c>
      <c r="D1611" s="592" t="s">
        <v>297</v>
      </c>
      <c r="E1611" s="592" t="s">
        <v>148</v>
      </c>
      <c r="F1611" s="592" t="s">
        <v>476</v>
      </c>
      <c r="G1611" s="591" t="s">
        <v>2031</v>
      </c>
      <c r="H1611" s="591" t="s">
        <v>509</v>
      </c>
      <c r="I1611" s="592" t="s">
        <v>332</v>
      </c>
      <c r="J1611" s="593" t="s">
        <v>381</v>
      </c>
      <c r="K1611" s="594">
        <v>0.18181818181818182</v>
      </c>
      <c r="L1611" s="592" t="s">
        <v>2051</v>
      </c>
      <c r="M1611" s="595">
        <v>2021</v>
      </c>
      <c r="N1611" s="596">
        <v>42</v>
      </c>
      <c r="O1611" s="603">
        <v>0.14285714285714285</v>
      </c>
      <c r="P1611" s="598">
        <f t="shared" si="100"/>
        <v>6</v>
      </c>
      <c r="Q1611" s="596">
        <v>5</v>
      </c>
      <c r="R1611" s="599">
        <f t="shared" si="101"/>
        <v>0.83333333333333337</v>
      </c>
      <c r="S1611" s="599">
        <f t="shared" si="102"/>
        <v>0.11904761904761904</v>
      </c>
      <c r="T1611" s="600">
        <f t="shared" si="103"/>
        <v>0.7857142857142857</v>
      </c>
      <c r="U1611" s="601" t="s">
        <v>3030</v>
      </c>
    </row>
    <row r="1612" spans="1:21" ht="12.75" x14ac:dyDescent="0.2">
      <c r="A1612" s="591" t="s">
        <v>72</v>
      </c>
      <c r="B1612" s="591" t="s">
        <v>754</v>
      </c>
      <c r="C1612" s="592" t="s">
        <v>588</v>
      </c>
      <c r="D1612" s="592" t="s">
        <v>297</v>
      </c>
      <c r="E1612" s="592" t="s">
        <v>148</v>
      </c>
      <c r="F1612" s="592" t="s">
        <v>476</v>
      </c>
      <c r="G1612" s="591" t="s">
        <v>2036</v>
      </c>
      <c r="H1612" s="591" t="s">
        <v>509</v>
      </c>
      <c r="I1612" s="592" t="s">
        <v>332</v>
      </c>
      <c r="J1612" s="593" t="s">
        <v>381</v>
      </c>
      <c r="K1612" s="594">
        <v>0.11971830985915492</v>
      </c>
      <c r="L1612" s="592"/>
      <c r="M1612" s="595">
        <v>2021</v>
      </c>
      <c r="N1612" s="596">
        <v>140</v>
      </c>
      <c r="O1612" s="603">
        <v>0.12142857142857143</v>
      </c>
      <c r="P1612" s="598">
        <f t="shared" si="100"/>
        <v>17</v>
      </c>
      <c r="Q1612" s="596">
        <v>16</v>
      </c>
      <c r="R1612" s="599">
        <f t="shared" si="101"/>
        <v>0.94117647058823528</v>
      </c>
      <c r="S1612" s="599">
        <f t="shared" si="102"/>
        <v>0.11428571428571428</v>
      </c>
      <c r="T1612" s="600">
        <f t="shared" si="103"/>
        <v>1.0142857142857142</v>
      </c>
      <c r="U1612" s="601" t="s">
        <v>3030</v>
      </c>
    </row>
    <row r="1613" spans="1:21" ht="12.75" x14ac:dyDescent="0.2">
      <c r="A1613" s="591" t="s">
        <v>72</v>
      </c>
      <c r="B1613" s="591" t="s">
        <v>754</v>
      </c>
      <c r="C1613" s="592" t="s">
        <v>588</v>
      </c>
      <c r="D1613" s="592" t="s">
        <v>297</v>
      </c>
      <c r="E1613" s="592" t="s">
        <v>148</v>
      </c>
      <c r="F1613" s="592" t="s">
        <v>476</v>
      </c>
      <c r="G1613" s="591" t="s">
        <v>2011</v>
      </c>
      <c r="H1613" s="591" t="s">
        <v>509</v>
      </c>
      <c r="I1613" s="592" t="s">
        <v>332</v>
      </c>
      <c r="J1613" s="593" t="s">
        <v>381</v>
      </c>
      <c r="K1613" s="594">
        <v>0.23875432525951557</v>
      </c>
      <c r="L1613" s="592" t="s">
        <v>2051</v>
      </c>
      <c r="M1613" s="595">
        <v>2021</v>
      </c>
      <c r="N1613" s="596">
        <v>287</v>
      </c>
      <c r="O1613" s="603">
        <v>0.23693379790940766</v>
      </c>
      <c r="P1613" s="598">
        <f t="shared" si="100"/>
        <v>68</v>
      </c>
      <c r="Q1613" s="596">
        <v>57</v>
      </c>
      <c r="R1613" s="599">
        <f t="shared" si="101"/>
        <v>0.83823529411764708</v>
      </c>
      <c r="S1613" s="599">
        <f t="shared" si="102"/>
        <v>0.19860627177700349</v>
      </c>
      <c r="T1613" s="600">
        <f t="shared" si="103"/>
        <v>0.99237489269302637</v>
      </c>
      <c r="U1613" s="601" t="s">
        <v>3030</v>
      </c>
    </row>
    <row r="1614" spans="1:21" ht="12.75" x14ac:dyDescent="0.2">
      <c r="A1614" s="591" t="s">
        <v>72</v>
      </c>
      <c r="B1614" s="591" t="s">
        <v>754</v>
      </c>
      <c r="C1614" s="592" t="s">
        <v>588</v>
      </c>
      <c r="D1614" s="592" t="s">
        <v>297</v>
      </c>
      <c r="E1614" s="592" t="s">
        <v>148</v>
      </c>
      <c r="F1614" s="592" t="s">
        <v>476</v>
      </c>
      <c r="G1614" s="591" t="s">
        <v>2012</v>
      </c>
      <c r="H1614" s="591" t="s">
        <v>509</v>
      </c>
      <c r="I1614" s="592" t="s">
        <v>332</v>
      </c>
      <c r="J1614" s="593" t="s">
        <v>381</v>
      </c>
      <c r="K1614" s="594">
        <v>0.23577235772357724</v>
      </c>
      <c r="L1614" s="592" t="s">
        <v>2051</v>
      </c>
      <c r="M1614" s="595">
        <v>2021</v>
      </c>
      <c r="N1614" s="596">
        <v>125</v>
      </c>
      <c r="O1614" s="603">
        <v>0.23200000000000004</v>
      </c>
      <c r="P1614" s="598">
        <f t="shared" si="100"/>
        <v>29</v>
      </c>
      <c r="Q1614" s="596">
        <v>26</v>
      </c>
      <c r="R1614" s="599">
        <f t="shared" si="101"/>
        <v>0.89655172413793105</v>
      </c>
      <c r="S1614" s="599">
        <f t="shared" si="102"/>
        <v>0.20799999999999999</v>
      </c>
      <c r="T1614" s="600">
        <f t="shared" si="103"/>
        <v>0.9840000000000001</v>
      </c>
      <c r="U1614" s="601" t="s">
        <v>3030</v>
      </c>
    </row>
    <row r="1615" spans="1:21" ht="12.75" x14ac:dyDescent="0.2">
      <c r="A1615" s="591" t="s">
        <v>72</v>
      </c>
      <c r="B1615" s="591" t="s">
        <v>754</v>
      </c>
      <c r="C1615" s="592" t="s">
        <v>588</v>
      </c>
      <c r="D1615" s="592" t="s">
        <v>297</v>
      </c>
      <c r="E1615" s="592" t="s">
        <v>148</v>
      </c>
      <c r="F1615" s="592" t="s">
        <v>476</v>
      </c>
      <c r="G1615" s="591" t="s">
        <v>2037</v>
      </c>
      <c r="H1615" s="591" t="s">
        <v>509</v>
      </c>
      <c r="I1615" s="592" t="s">
        <v>332</v>
      </c>
      <c r="J1615" s="593" t="s">
        <v>381</v>
      </c>
      <c r="K1615" s="594">
        <v>0.21428571428571427</v>
      </c>
      <c r="L1615" s="592" t="s">
        <v>2051</v>
      </c>
      <c r="M1615" s="595">
        <v>2021</v>
      </c>
      <c r="N1615" s="596">
        <v>14</v>
      </c>
      <c r="O1615" s="603">
        <v>0.21428571428571427</v>
      </c>
      <c r="P1615" s="598">
        <f t="shared" si="100"/>
        <v>3</v>
      </c>
      <c r="Q1615" s="596">
        <v>2</v>
      </c>
      <c r="R1615" s="599">
        <f t="shared" si="101"/>
        <v>0.66666666666666663</v>
      </c>
      <c r="S1615" s="599">
        <f t="shared" si="102"/>
        <v>0.14285714285714285</v>
      </c>
      <c r="T1615" s="600">
        <f t="shared" si="103"/>
        <v>1</v>
      </c>
      <c r="U1615" s="606" t="s">
        <v>2051</v>
      </c>
    </row>
    <row r="1616" spans="1:21" ht="12.75" x14ac:dyDescent="0.2">
      <c r="A1616" s="591" t="s">
        <v>72</v>
      </c>
      <c r="B1616" s="591" t="s">
        <v>754</v>
      </c>
      <c r="C1616" s="592" t="s">
        <v>588</v>
      </c>
      <c r="D1616" s="592" t="s">
        <v>297</v>
      </c>
      <c r="E1616" s="592" t="s">
        <v>148</v>
      </c>
      <c r="F1616" s="592" t="s">
        <v>476</v>
      </c>
      <c r="G1616" s="591" t="s">
        <v>2038</v>
      </c>
      <c r="H1616" s="591" t="s">
        <v>509</v>
      </c>
      <c r="I1616" s="592" t="s">
        <v>332</v>
      </c>
      <c r="J1616" s="593" t="s">
        <v>381</v>
      </c>
      <c r="K1616" s="594">
        <v>9.6774193548387094E-2</v>
      </c>
      <c r="L1616" s="592" t="s">
        <v>2051</v>
      </c>
      <c r="M1616" s="595">
        <v>2021</v>
      </c>
      <c r="N1616" s="596">
        <v>33</v>
      </c>
      <c r="O1616" s="603">
        <v>0.12121212121212122</v>
      </c>
      <c r="P1616" s="598">
        <f t="shared" si="100"/>
        <v>4</v>
      </c>
      <c r="Q1616" s="596">
        <v>4</v>
      </c>
      <c r="R1616" s="599">
        <f t="shared" si="101"/>
        <v>1</v>
      </c>
      <c r="S1616" s="599">
        <f t="shared" si="102"/>
        <v>0.12121212121212122</v>
      </c>
      <c r="T1616" s="600">
        <f t="shared" si="103"/>
        <v>1.2525252525252526</v>
      </c>
      <c r="U1616" s="601" t="s">
        <v>3030</v>
      </c>
    </row>
    <row r="1617" spans="1:21" ht="12.75" x14ac:dyDescent="0.2">
      <c r="A1617" s="591" t="s">
        <v>72</v>
      </c>
      <c r="B1617" s="591" t="s">
        <v>754</v>
      </c>
      <c r="C1617" s="592" t="s">
        <v>588</v>
      </c>
      <c r="D1617" s="592" t="s">
        <v>297</v>
      </c>
      <c r="E1617" s="592" t="s">
        <v>148</v>
      </c>
      <c r="F1617" s="592" t="s">
        <v>476</v>
      </c>
      <c r="G1617" s="591" t="s">
        <v>2018</v>
      </c>
      <c r="H1617" s="591" t="s">
        <v>509</v>
      </c>
      <c r="I1617" s="592" t="s">
        <v>332</v>
      </c>
      <c r="J1617" s="593" t="s">
        <v>381</v>
      </c>
      <c r="K1617" s="594">
        <v>6.25E-2</v>
      </c>
      <c r="L1617" s="592" t="s">
        <v>2051</v>
      </c>
      <c r="M1617" s="595">
        <v>2021</v>
      </c>
      <c r="N1617" s="596">
        <v>39</v>
      </c>
      <c r="O1617" s="603">
        <v>7.6923076923076927E-2</v>
      </c>
      <c r="P1617" s="598">
        <f t="shared" si="100"/>
        <v>3</v>
      </c>
      <c r="Q1617" s="596">
        <v>2</v>
      </c>
      <c r="R1617" s="599">
        <f t="shared" si="101"/>
        <v>0.66666666666666663</v>
      </c>
      <c r="S1617" s="599">
        <f t="shared" si="102"/>
        <v>5.128205128205128E-2</v>
      </c>
      <c r="T1617" s="600">
        <f t="shared" si="103"/>
        <v>1.2307692307692308</v>
      </c>
      <c r="U1617" s="601" t="s">
        <v>3030</v>
      </c>
    </row>
    <row r="1618" spans="1:21" ht="12.75" x14ac:dyDescent="0.2">
      <c r="A1618" s="591" t="s">
        <v>72</v>
      </c>
      <c r="B1618" s="591" t="s">
        <v>754</v>
      </c>
      <c r="C1618" s="592" t="s">
        <v>588</v>
      </c>
      <c r="D1618" s="592" t="s">
        <v>297</v>
      </c>
      <c r="E1618" s="592" t="s">
        <v>148</v>
      </c>
      <c r="F1618" s="592" t="s">
        <v>476</v>
      </c>
      <c r="G1618" s="591" t="s">
        <v>2039</v>
      </c>
      <c r="H1618" s="591" t="s">
        <v>509</v>
      </c>
      <c r="I1618" s="592" t="s">
        <v>332</v>
      </c>
      <c r="J1618" s="593" t="s">
        <v>381</v>
      </c>
      <c r="K1618" s="594">
        <v>5.0847457627118647E-2</v>
      </c>
      <c r="L1618" s="592" t="s">
        <v>2051</v>
      </c>
      <c r="M1618" s="595">
        <v>2021</v>
      </c>
      <c r="N1618" s="596">
        <v>53</v>
      </c>
      <c r="O1618" s="603">
        <v>0.11320754716981134</v>
      </c>
      <c r="P1618" s="598">
        <f t="shared" si="100"/>
        <v>6</v>
      </c>
      <c r="Q1618" s="596">
        <v>4</v>
      </c>
      <c r="R1618" s="599">
        <f t="shared" si="101"/>
        <v>0.66666666666666663</v>
      </c>
      <c r="S1618" s="599">
        <f t="shared" si="102"/>
        <v>7.5471698113207544E-2</v>
      </c>
      <c r="T1618" s="600">
        <f t="shared" si="103"/>
        <v>2.226415094339623</v>
      </c>
      <c r="U1618" s="601" t="s">
        <v>3030</v>
      </c>
    </row>
    <row r="1619" spans="1:21" ht="12.75" x14ac:dyDescent="0.2">
      <c r="A1619" s="591" t="s">
        <v>72</v>
      </c>
      <c r="B1619" s="591" t="s">
        <v>754</v>
      </c>
      <c r="C1619" s="592" t="s">
        <v>588</v>
      </c>
      <c r="D1619" s="592" t="s">
        <v>297</v>
      </c>
      <c r="E1619" s="592" t="s">
        <v>148</v>
      </c>
      <c r="F1619" s="592" t="s">
        <v>476</v>
      </c>
      <c r="G1619" s="591" t="s">
        <v>2021</v>
      </c>
      <c r="H1619" s="591" t="s">
        <v>509</v>
      </c>
      <c r="I1619" s="592" t="s">
        <v>332</v>
      </c>
      <c r="J1619" s="593" t="s">
        <v>381</v>
      </c>
      <c r="K1619" s="594">
        <v>0.13235294117647059</v>
      </c>
      <c r="L1619" s="592" t="s">
        <v>2051</v>
      </c>
      <c r="M1619" s="595">
        <v>2021</v>
      </c>
      <c r="N1619" s="596">
        <v>70</v>
      </c>
      <c r="O1619" s="603">
        <v>0.12857142857142856</v>
      </c>
      <c r="P1619" s="598">
        <f t="shared" si="100"/>
        <v>9</v>
      </c>
      <c r="Q1619" s="596">
        <v>6</v>
      </c>
      <c r="R1619" s="599">
        <f t="shared" si="101"/>
        <v>0.66666666666666663</v>
      </c>
      <c r="S1619" s="599">
        <f t="shared" si="102"/>
        <v>8.5714285714285715E-2</v>
      </c>
      <c r="T1619" s="600">
        <f t="shared" si="103"/>
        <v>0.97142857142857131</v>
      </c>
      <c r="U1619" s="601" t="s">
        <v>3030</v>
      </c>
    </row>
    <row r="1620" spans="1:21" ht="12.75" x14ac:dyDescent="0.2">
      <c r="A1620" s="591" t="s">
        <v>72</v>
      </c>
      <c r="B1620" s="591" t="s">
        <v>754</v>
      </c>
      <c r="C1620" s="592" t="s">
        <v>588</v>
      </c>
      <c r="D1620" s="592" t="s">
        <v>297</v>
      </c>
      <c r="E1620" s="592" t="s">
        <v>148</v>
      </c>
      <c r="F1620" s="592" t="s">
        <v>476</v>
      </c>
      <c r="G1620" s="591" t="s">
        <v>2040</v>
      </c>
      <c r="H1620" s="591" t="s">
        <v>509</v>
      </c>
      <c r="I1620" s="592" t="s">
        <v>332</v>
      </c>
      <c r="J1620" s="593" t="s">
        <v>381</v>
      </c>
      <c r="K1620" s="594">
        <v>0.17721518987341772</v>
      </c>
      <c r="L1620" s="592" t="s">
        <v>2051</v>
      </c>
      <c r="M1620" s="595">
        <v>2021</v>
      </c>
      <c r="N1620" s="596">
        <v>77</v>
      </c>
      <c r="O1620" s="603">
        <v>0.16883116883116883</v>
      </c>
      <c r="P1620" s="598">
        <f t="shared" si="100"/>
        <v>13</v>
      </c>
      <c r="Q1620" s="596">
        <v>8</v>
      </c>
      <c r="R1620" s="599">
        <f t="shared" si="101"/>
        <v>0.61538461538461542</v>
      </c>
      <c r="S1620" s="599">
        <f t="shared" si="102"/>
        <v>0.1038961038961039</v>
      </c>
      <c r="T1620" s="600">
        <f t="shared" si="103"/>
        <v>0.95269016697588127</v>
      </c>
      <c r="U1620" s="601" t="s">
        <v>3030</v>
      </c>
    </row>
    <row r="1621" spans="1:21" ht="12.75" x14ac:dyDescent="0.2">
      <c r="A1621" s="591" t="s">
        <v>72</v>
      </c>
      <c r="B1621" s="591" t="s">
        <v>754</v>
      </c>
      <c r="C1621" s="592" t="s">
        <v>588</v>
      </c>
      <c r="D1621" s="592" t="s">
        <v>297</v>
      </c>
      <c r="E1621" s="592" t="s">
        <v>148</v>
      </c>
      <c r="F1621" s="592" t="s">
        <v>476</v>
      </c>
      <c r="G1621" s="591" t="s">
        <v>2023</v>
      </c>
      <c r="H1621" s="591" t="s">
        <v>509</v>
      </c>
      <c r="I1621" s="592" t="s">
        <v>332</v>
      </c>
      <c r="J1621" s="593" t="s">
        <v>381</v>
      </c>
      <c r="K1621" s="594">
        <v>0.70833333333333337</v>
      </c>
      <c r="L1621" s="592" t="s">
        <v>2051</v>
      </c>
      <c r="M1621" s="595">
        <v>2021</v>
      </c>
      <c r="N1621" s="596">
        <v>24</v>
      </c>
      <c r="O1621" s="603">
        <v>0.54166666666666663</v>
      </c>
      <c r="P1621" s="598">
        <f t="shared" si="100"/>
        <v>13</v>
      </c>
      <c r="Q1621" s="596">
        <v>11</v>
      </c>
      <c r="R1621" s="599">
        <f t="shared" si="101"/>
        <v>0.84615384615384615</v>
      </c>
      <c r="S1621" s="599">
        <f t="shared" si="102"/>
        <v>0.45833333333333331</v>
      </c>
      <c r="T1621" s="600">
        <f t="shared" si="103"/>
        <v>0.76470588235294112</v>
      </c>
      <c r="U1621" s="601" t="s">
        <v>3030</v>
      </c>
    </row>
    <row r="1622" spans="1:21" ht="12.75" x14ac:dyDescent="0.2">
      <c r="A1622" s="591" t="s">
        <v>72</v>
      </c>
      <c r="B1622" s="591" t="s">
        <v>754</v>
      </c>
      <c r="C1622" s="592" t="s">
        <v>588</v>
      </c>
      <c r="D1622" s="592" t="s">
        <v>297</v>
      </c>
      <c r="E1622" s="592" t="s">
        <v>148</v>
      </c>
      <c r="F1622" s="592" t="s">
        <v>476</v>
      </c>
      <c r="G1622" s="591" t="s">
        <v>2041</v>
      </c>
      <c r="H1622" s="591" t="s">
        <v>509</v>
      </c>
      <c r="I1622" s="592" t="s">
        <v>332</v>
      </c>
      <c r="J1622" s="593" t="s">
        <v>381</v>
      </c>
      <c r="K1622" s="594">
        <v>0.17647058823529413</v>
      </c>
      <c r="L1622" s="592" t="s">
        <v>2051</v>
      </c>
      <c r="M1622" s="595">
        <v>2021</v>
      </c>
      <c r="N1622" s="596">
        <v>17</v>
      </c>
      <c r="O1622" s="603">
        <v>0.17647058823529413</v>
      </c>
      <c r="P1622" s="598">
        <f t="shared" si="100"/>
        <v>3</v>
      </c>
      <c r="Q1622" s="596">
        <v>2</v>
      </c>
      <c r="R1622" s="599">
        <f t="shared" si="101"/>
        <v>0.66666666666666663</v>
      </c>
      <c r="S1622" s="599">
        <f t="shared" si="102"/>
        <v>0.11764705882352941</v>
      </c>
      <c r="T1622" s="600">
        <f t="shared" si="103"/>
        <v>1</v>
      </c>
      <c r="U1622" s="606" t="s">
        <v>2051</v>
      </c>
    </row>
    <row r="1623" spans="1:21" ht="12.75" x14ac:dyDescent="0.2">
      <c r="A1623" s="591" t="s">
        <v>72</v>
      </c>
      <c r="B1623" s="591" t="s">
        <v>754</v>
      </c>
      <c r="C1623" s="592" t="s">
        <v>588</v>
      </c>
      <c r="D1623" s="592" t="s">
        <v>297</v>
      </c>
      <c r="E1623" s="592" t="s">
        <v>148</v>
      </c>
      <c r="F1623" s="592" t="s">
        <v>476</v>
      </c>
      <c r="G1623" s="591" t="s">
        <v>2042</v>
      </c>
      <c r="H1623" s="591" t="s">
        <v>509</v>
      </c>
      <c r="I1623" s="592" t="s">
        <v>332</v>
      </c>
      <c r="J1623" s="593" t="s">
        <v>381</v>
      </c>
      <c r="K1623" s="594">
        <v>0.06</v>
      </c>
      <c r="L1623" s="592" t="s">
        <v>2051</v>
      </c>
      <c r="M1623" s="595">
        <v>2021</v>
      </c>
      <c r="N1623" s="596">
        <v>94</v>
      </c>
      <c r="O1623" s="603">
        <v>9.5744680851063843E-2</v>
      </c>
      <c r="P1623" s="598">
        <f t="shared" si="100"/>
        <v>9</v>
      </c>
      <c r="Q1623" s="596">
        <v>5</v>
      </c>
      <c r="R1623" s="599">
        <f t="shared" si="101"/>
        <v>0.55555555555555558</v>
      </c>
      <c r="S1623" s="599">
        <f t="shared" si="102"/>
        <v>5.3191489361702128E-2</v>
      </c>
      <c r="T1623" s="600">
        <f t="shared" si="103"/>
        <v>1.595744680851064</v>
      </c>
      <c r="U1623" s="601" t="s">
        <v>3030</v>
      </c>
    </row>
    <row r="1624" spans="1:21" ht="12.75" x14ac:dyDescent="0.2">
      <c r="A1624" s="591" t="s">
        <v>72</v>
      </c>
      <c r="B1624" s="591" t="s">
        <v>754</v>
      </c>
      <c r="C1624" s="592" t="s">
        <v>588</v>
      </c>
      <c r="D1624" s="592" t="s">
        <v>297</v>
      </c>
      <c r="E1624" s="592" t="s">
        <v>148</v>
      </c>
      <c r="F1624" s="592" t="s">
        <v>476</v>
      </c>
      <c r="G1624" s="591" t="s">
        <v>2026</v>
      </c>
      <c r="H1624" s="591" t="s">
        <v>509</v>
      </c>
      <c r="I1624" s="592" t="s">
        <v>332</v>
      </c>
      <c r="J1624" s="593" t="s">
        <v>381</v>
      </c>
      <c r="K1624" s="594">
        <v>8.3333333333333329E-2</v>
      </c>
      <c r="L1624" s="592" t="s">
        <v>2051</v>
      </c>
      <c r="M1624" s="595">
        <v>2021</v>
      </c>
      <c r="N1624" s="596">
        <v>43</v>
      </c>
      <c r="O1624" s="603">
        <v>6.9767441860465115E-2</v>
      </c>
      <c r="P1624" s="598">
        <f t="shared" si="100"/>
        <v>3</v>
      </c>
      <c r="Q1624" s="596">
        <v>2</v>
      </c>
      <c r="R1624" s="599">
        <f t="shared" si="101"/>
        <v>0.66666666666666663</v>
      </c>
      <c r="S1624" s="599">
        <f t="shared" si="102"/>
        <v>4.6511627906976744E-2</v>
      </c>
      <c r="T1624" s="600">
        <f t="shared" si="103"/>
        <v>0.83720930232558144</v>
      </c>
      <c r="U1624" s="601" t="s">
        <v>3030</v>
      </c>
    </row>
    <row r="1625" spans="1:21" ht="12.75" x14ac:dyDescent="0.2">
      <c r="A1625" s="591" t="s">
        <v>72</v>
      </c>
      <c r="B1625" s="591" t="s">
        <v>754</v>
      </c>
      <c r="C1625" s="592" t="s">
        <v>588</v>
      </c>
      <c r="D1625" s="592" t="s">
        <v>297</v>
      </c>
      <c r="E1625" s="592" t="s">
        <v>148</v>
      </c>
      <c r="F1625" s="592" t="s">
        <v>476</v>
      </c>
      <c r="G1625" s="591" t="s">
        <v>2043</v>
      </c>
      <c r="H1625" s="591" t="s">
        <v>509</v>
      </c>
      <c r="I1625" s="592" t="s">
        <v>332</v>
      </c>
      <c r="J1625" s="593" t="s">
        <v>381</v>
      </c>
      <c r="K1625" s="594">
        <v>4.9941927990708478E-2</v>
      </c>
      <c r="L1625" s="592" t="s">
        <v>2051</v>
      </c>
      <c r="M1625" s="595">
        <v>2021</v>
      </c>
      <c r="N1625" s="596">
        <v>858</v>
      </c>
      <c r="O1625" s="603">
        <v>9.5571095571095568E-2</v>
      </c>
      <c r="P1625" s="598">
        <f t="shared" si="100"/>
        <v>82</v>
      </c>
      <c r="Q1625" s="596">
        <v>58</v>
      </c>
      <c r="R1625" s="599">
        <f t="shared" si="101"/>
        <v>0.70731707317073167</v>
      </c>
      <c r="S1625" s="599">
        <f t="shared" si="102"/>
        <v>6.75990675990676E-2</v>
      </c>
      <c r="T1625" s="600">
        <f t="shared" si="103"/>
        <v>1.9136444950398439</v>
      </c>
      <c r="U1625" s="601" t="s">
        <v>3030</v>
      </c>
    </row>
    <row r="1626" spans="1:21" ht="12.75" x14ac:dyDescent="0.2">
      <c r="A1626" s="591" t="s">
        <v>72</v>
      </c>
      <c r="B1626" s="591" t="s">
        <v>754</v>
      </c>
      <c r="C1626" s="592" t="s">
        <v>588</v>
      </c>
      <c r="D1626" s="592" t="s">
        <v>297</v>
      </c>
      <c r="E1626" s="592" t="s">
        <v>148</v>
      </c>
      <c r="F1626" s="592" t="s">
        <v>476</v>
      </c>
      <c r="G1626" s="591" t="s">
        <v>2009</v>
      </c>
      <c r="H1626" s="591" t="s">
        <v>509</v>
      </c>
      <c r="I1626" s="592" t="s">
        <v>332</v>
      </c>
      <c r="J1626" s="593" t="s">
        <v>381</v>
      </c>
      <c r="K1626" s="594">
        <v>0.2</v>
      </c>
      <c r="L1626" s="592" t="s">
        <v>2051</v>
      </c>
      <c r="M1626" s="595">
        <v>2021</v>
      </c>
      <c r="N1626" s="596">
        <v>19</v>
      </c>
      <c r="O1626" s="603">
        <v>0.21052631578947367</v>
      </c>
      <c r="P1626" s="598">
        <f t="shared" si="100"/>
        <v>4</v>
      </c>
      <c r="Q1626" s="596">
        <v>3</v>
      </c>
      <c r="R1626" s="599">
        <f t="shared" si="101"/>
        <v>0.75</v>
      </c>
      <c r="S1626" s="599">
        <f t="shared" si="102"/>
        <v>0.15789473684210525</v>
      </c>
      <c r="T1626" s="600">
        <f t="shared" si="103"/>
        <v>1.0526315789473684</v>
      </c>
      <c r="U1626" s="601" t="s">
        <v>3030</v>
      </c>
    </row>
    <row r="1627" spans="1:21" ht="12.75" x14ac:dyDescent="0.2">
      <c r="A1627" s="591" t="s">
        <v>72</v>
      </c>
      <c r="B1627" s="591" t="s">
        <v>754</v>
      </c>
      <c r="C1627" s="592" t="s">
        <v>588</v>
      </c>
      <c r="D1627" s="592" t="s">
        <v>297</v>
      </c>
      <c r="E1627" s="592" t="s">
        <v>148</v>
      </c>
      <c r="F1627" s="592" t="s">
        <v>476</v>
      </c>
      <c r="G1627" s="591" t="s">
        <v>2044</v>
      </c>
      <c r="H1627" s="591" t="s">
        <v>509</v>
      </c>
      <c r="I1627" s="592" t="s">
        <v>332</v>
      </c>
      <c r="J1627" s="593" t="s">
        <v>381</v>
      </c>
      <c r="K1627" s="594">
        <v>6.1224489795918366E-2</v>
      </c>
      <c r="L1627" s="592" t="s">
        <v>2051</v>
      </c>
      <c r="M1627" s="595">
        <v>2021</v>
      </c>
      <c r="N1627" s="596">
        <v>29</v>
      </c>
      <c r="O1627" s="603">
        <v>0.24137931034482757</v>
      </c>
      <c r="P1627" s="598">
        <f t="shared" si="100"/>
        <v>7</v>
      </c>
      <c r="Q1627" s="596">
        <v>6</v>
      </c>
      <c r="R1627" s="599">
        <f t="shared" si="101"/>
        <v>0.8571428571428571</v>
      </c>
      <c r="S1627" s="599">
        <f t="shared" si="102"/>
        <v>0.20689655172413793</v>
      </c>
      <c r="T1627" s="600">
        <f t="shared" si="103"/>
        <v>3.9425287356321839</v>
      </c>
      <c r="U1627" s="601" t="s">
        <v>3031</v>
      </c>
    </row>
    <row r="1628" spans="1:21" ht="12.75" x14ac:dyDescent="0.2">
      <c r="A1628" s="591" t="s">
        <v>72</v>
      </c>
      <c r="B1628" s="591" t="s">
        <v>754</v>
      </c>
      <c r="C1628" s="592" t="s">
        <v>588</v>
      </c>
      <c r="D1628" s="592" t="s">
        <v>297</v>
      </c>
      <c r="E1628" s="592" t="s">
        <v>148</v>
      </c>
      <c r="F1628" s="592" t="s">
        <v>476</v>
      </c>
      <c r="G1628" s="591" t="s">
        <v>2009</v>
      </c>
      <c r="H1628" s="591" t="s">
        <v>509</v>
      </c>
      <c r="I1628" s="592" t="s">
        <v>332</v>
      </c>
      <c r="J1628" s="593" t="s">
        <v>381</v>
      </c>
      <c r="K1628" s="594">
        <v>0.23333333333333334</v>
      </c>
      <c r="L1628" s="592" t="s">
        <v>2266</v>
      </c>
      <c r="M1628" s="595">
        <v>2021</v>
      </c>
      <c r="N1628" s="596">
        <v>18</v>
      </c>
      <c r="O1628" s="603">
        <v>0.27777777777777779</v>
      </c>
      <c r="P1628" s="598">
        <f t="shared" si="100"/>
        <v>5</v>
      </c>
      <c r="Q1628" s="596">
        <v>4</v>
      </c>
      <c r="R1628" s="599">
        <f t="shared" si="101"/>
        <v>0.8</v>
      </c>
      <c r="S1628" s="599">
        <f t="shared" si="102"/>
        <v>0.22222222222222221</v>
      </c>
      <c r="T1628" s="600">
        <f t="shared" si="103"/>
        <v>1.1904761904761905</v>
      </c>
      <c r="U1628" s="601" t="s">
        <v>3031</v>
      </c>
    </row>
    <row r="1629" spans="1:21" ht="12.75" x14ac:dyDescent="0.2">
      <c r="A1629" s="591" t="s">
        <v>72</v>
      </c>
      <c r="B1629" s="591" t="s">
        <v>754</v>
      </c>
      <c r="C1629" s="592" t="s">
        <v>588</v>
      </c>
      <c r="D1629" s="592" t="s">
        <v>297</v>
      </c>
      <c r="E1629" s="592" t="s">
        <v>148</v>
      </c>
      <c r="F1629" s="592" t="s">
        <v>476</v>
      </c>
      <c r="G1629" s="591" t="s">
        <v>2057</v>
      </c>
      <c r="H1629" s="591" t="s">
        <v>509</v>
      </c>
      <c r="I1629" s="592" t="s">
        <v>332</v>
      </c>
      <c r="J1629" s="593" t="s">
        <v>381</v>
      </c>
      <c r="K1629" s="594">
        <v>0.3</v>
      </c>
      <c r="L1629" s="592" t="s">
        <v>2266</v>
      </c>
      <c r="M1629" s="595">
        <v>2021</v>
      </c>
      <c r="N1629" s="596">
        <v>40</v>
      </c>
      <c r="O1629" s="603">
        <v>0.1</v>
      </c>
      <c r="P1629" s="598">
        <f t="shared" si="100"/>
        <v>4</v>
      </c>
      <c r="Q1629" s="596">
        <v>3</v>
      </c>
      <c r="R1629" s="599">
        <f t="shared" si="101"/>
        <v>0.75</v>
      </c>
      <c r="S1629" s="599">
        <f t="shared" si="102"/>
        <v>7.4999999999999997E-2</v>
      </c>
      <c r="T1629" s="600">
        <f t="shared" si="103"/>
        <v>0.33333333333333337</v>
      </c>
      <c r="U1629" s="601" t="s">
        <v>3030</v>
      </c>
    </row>
    <row r="1630" spans="1:21" ht="12.75" x14ac:dyDescent="0.2">
      <c r="A1630" s="591" t="s">
        <v>72</v>
      </c>
      <c r="B1630" s="591" t="s">
        <v>754</v>
      </c>
      <c r="C1630" s="592" t="s">
        <v>588</v>
      </c>
      <c r="D1630" s="592" t="s">
        <v>297</v>
      </c>
      <c r="E1630" s="592" t="s">
        <v>148</v>
      </c>
      <c r="F1630" s="592" t="s">
        <v>476</v>
      </c>
      <c r="G1630" s="591" t="s">
        <v>2045</v>
      </c>
      <c r="H1630" s="591" t="s">
        <v>509</v>
      </c>
      <c r="I1630" s="592" t="s">
        <v>332</v>
      </c>
      <c r="J1630" s="593" t="s">
        <v>381</v>
      </c>
      <c r="K1630" s="594">
        <v>0.72222222222222221</v>
      </c>
      <c r="L1630" s="592" t="s">
        <v>2051</v>
      </c>
      <c r="M1630" s="595">
        <v>2021</v>
      </c>
      <c r="N1630" s="596">
        <v>18</v>
      </c>
      <c r="O1630" s="603">
        <v>0.66666666666666652</v>
      </c>
      <c r="P1630" s="598">
        <f t="shared" si="100"/>
        <v>12</v>
      </c>
      <c r="Q1630" s="596">
        <v>9</v>
      </c>
      <c r="R1630" s="599">
        <f t="shared" si="101"/>
        <v>0.75</v>
      </c>
      <c r="S1630" s="599">
        <f t="shared" si="102"/>
        <v>0.5</v>
      </c>
      <c r="T1630" s="600">
        <f t="shared" si="103"/>
        <v>0.92307692307692291</v>
      </c>
      <c r="U1630" s="601" t="s">
        <v>3030</v>
      </c>
    </row>
    <row r="1631" spans="1:21" ht="12.75" x14ac:dyDescent="0.2">
      <c r="A1631" s="591" t="s">
        <v>72</v>
      </c>
      <c r="B1631" s="591" t="s">
        <v>754</v>
      </c>
      <c r="C1631" s="592" t="s">
        <v>588</v>
      </c>
      <c r="D1631" s="592" t="s">
        <v>297</v>
      </c>
      <c r="E1631" s="592" t="s">
        <v>148</v>
      </c>
      <c r="F1631" s="592" t="s">
        <v>476</v>
      </c>
      <c r="G1631" s="591" t="s">
        <v>2046</v>
      </c>
      <c r="H1631" s="591" t="s">
        <v>509</v>
      </c>
      <c r="I1631" s="592" t="s">
        <v>332</v>
      </c>
      <c r="J1631" s="593" t="s">
        <v>381</v>
      </c>
      <c r="K1631" s="594">
        <v>0.2</v>
      </c>
      <c r="L1631" s="592" t="s">
        <v>2051</v>
      </c>
      <c r="M1631" s="595">
        <v>2021</v>
      </c>
      <c r="N1631" s="596">
        <v>13</v>
      </c>
      <c r="O1631" s="603">
        <v>0.23076923076923075</v>
      </c>
      <c r="P1631" s="598">
        <f t="shared" si="100"/>
        <v>3</v>
      </c>
      <c r="Q1631" s="596">
        <v>2</v>
      </c>
      <c r="R1631" s="599">
        <f t="shared" si="101"/>
        <v>0.66666666666666663</v>
      </c>
      <c r="S1631" s="599">
        <f t="shared" si="102"/>
        <v>0.15384615384615385</v>
      </c>
      <c r="T1631" s="600">
        <f t="shared" si="103"/>
        <v>1.1538461538461537</v>
      </c>
      <c r="U1631" s="601" t="s">
        <v>3030</v>
      </c>
    </row>
    <row r="1632" spans="1:21" ht="12.75" x14ac:dyDescent="0.2">
      <c r="A1632" s="591" t="s">
        <v>72</v>
      </c>
      <c r="B1632" s="591" t="s">
        <v>754</v>
      </c>
      <c r="C1632" s="592" t="s">
        <v>583</v>
      </c>
      <c r="D1632" s="592" t="s">
        <v>297</v>
      </c>
      <c r="E1632" s="592" t="s">
        <v>148</v>
      </c>
      <c r="F1632" s="592" t="s">
        <v>476</v>
      </c>
      <c r="G1632" s="591" t="s">
        <v>2012</v>
      </c>
      <c r="H1632" s="591" t="s">
        <v>509</v>
      </c>
      <c r="I1632" s="592" t="s">
        <v>332</v>
      </c>
      <c r="J1632" s="593" t="s">
        <v>381</v>
      </c>
      <c r="K1632" s="594">
        <v>0.7142857142857143</v>
      </c>
      <c r="L1632" s="592" t="s">
        <v>2051</v>
      </c>
      <c r="M1632" s="595">
        <v>2021</v>
      </c>
      <c r="N1632" s="596">
        <v>34</v>
      </c>
      <c r="O1632" s="603">
        <v>0.55882352941176472</v>
      </c>
      <c r="P1632" s="598">
        <f t="shared" si="100"/>
        <v>19</v>
      </c>
      <c r="Q1632" s="596">
        <v>14</v>
      </c>
      <c r="R1632" s="599">
        <f t="shared" si="101"/>
        <v>0.73684210526315785</v>
      </c>
      <c r="S1632" s="599">
        <f t="shared" si="102"/>
        <v>0.41176470588235292</v>
      </c>
      <c r="T1632" s="600">
        <f t="shared" si="103"/>
        <v>0.78235294117647058</v>
      </c>
      <c r="U1632" s="601" t="s">
        <v>3030</v>
      </c>
    </row>
    <row r="1633" spans="1:21" ht="12.75" x14ac:dyDescent="0.2">
      <c r="A1633" s="591" t="s">
        <v>72</v>
      </c>
      <c r="B1633" s="591" t="s">
        <v>754</v>
      </c>
      <c r="C1633" s="592" t="s">
        <v>583</v>
      </c>
      <c r="D1633" s="592" t="s">
        <v>297</v>
      </c>
      <c r="E1633" s="592" t="s">
        <v>148</v>
      </c>
      <c r="F1633" s="592" t="s">
        <v>476</v>
      </c>
      <c r="G1633" s="591" t="s">
        <v>2013</v>
      </c>
      <c r="H1633" s="591" t="s">
        <v>509</v>
      </c>
      <c r="I1633" s="592" t="s">
        <v>332</v>
      </c>
      <c r="J1633" s="593" t="s">
        <v>381</v>
      </c>
      <c r="K1633" s="594">
        <v>0.70967741935483875</v>
      </c>
      <c r="L1633" s="592" t="s">
        <v>2051</v>
      </c>
      <c r="M1633" s="595">
        <v>2021</v>
      </c>
      <c r="N1633" s="596">
        <v>31</v>
      </c>
      <c r="O1633" s="603">
        <v>0.5161290322580645</v>
      </c>
      <c r="P1633" s="598">
        <f t="shared" si="100"/>
        <v>16</v>
      </c>
      <c r="Q1633" s="596">
        <v>12</v>
      </c>
      <c r="R1633" s="599">
        <f t="shared" si="101"/>
        <v>0.75</v>
      </c>
      <c r="S1633" s="599">
        <f t="shared" si="102"/>
        <v>0.38709677419354838</v>
      </c>
      <c r="T1633" s="600">
        <f t="shared" si="103"/>
        <v>0.72727272727272718</v>
      </c>
      <c r="U1633" s="601" t="s">
        <v>3030</v>
      </c>
    </row>
    <row r="1634" spans="1:21" ht="12.75" x14ac:dyDescent="0.2">
      <c r="A1634" s="591" t="s">
        <v>72</v>
      </c>
      <c r="B1634" s="591" t="s">
        <v>754</v>
      </c>
      <c r="C1634" s="592" t="s">
        <v>583</v>
      </c>
      <c r="D1634" s="592" t="s">
        <v>297</v>
      </c>
      <c r="E1634" s="592" t="s">
        <v>148</v>
      </c>
      <c r="F1634" s="592" t="s">
        <v>476</v>
      </c>
      <c r="G1634" s="591" t="s">
        <v>2049</v>
      </c>
      <c r="H1634" s="591" t="s">
        <v>509</v>
      </c>
      <c r="I1634" s="592" t="s">
        <v>332</v>
      </c>
      <c r="J1634" s="593" t="s">
        <v>381</v>
      </c>
      <c r="K1634" s="594">
        <v>0.70370370370370372</v>
      </c>
      <c r="L1634" s="592" t="s">
        <v>2051</v>
      </c>
      <c r="M1634" s="595">
        <v>2021</v>
      </c>
      <c r="N1634" s="596">
        <v>28</v>
      </c>
      <c r="O1634" s="603">
        <v>0.5357142857142857</v>
      </c>
      <c r="P1634" s="598">
        <f t="shared" si="100"/>
        <v>15</v>
      </c>
      <c r="Q1634" s="596">
        <v>10</v>
      </c>
      <c r="R1634" s="599">
        <f t="shared" si="101"/>
        <v>0.66666666666666663</v>
      </c>
      <c r="S1634" s="599">
        <f t="shared" si="102"/>
        <v>0.35714285714285715</v>
      </c>
      <c r="T1634" s="600">
        <f t="shared" si="103"/>
        <v>0.76127819548872178</v>
      </c>
      <c r="U1634" s="601" t="s">
        <v>3030</v>
      </c>
    </row>
    <row r="1635" spans="1:21" ht="12.75" x14ac:dyDescent="0.2">
      <c r="A1635" s="591" t="s">
        <v>72</v>
      </c>
      <c r="B1635" s="591" t="s">
        <v>754</v>
      </c>
      <c r="C1635" s="592" t="s">
        <v>583</v>
      </c>
      <c r="D1635" s="592" t="s">
        <v>297</v>
      </c>
      <c r="E1635" s="592" t="s">
        <v>148</v>
      </c>
      <c r="F1635" s="592" t="s">
        <v>476</v>
      </c>
      <c r="G1635" s="591" t="s">
        <v>2007</v>
      </c>
      <c r="H1635" s="591" t="s">
        <v>509</v>
      </c>
      <c r="I1635" s="592" t="s">
        <v>332</v>
      </c>
      <c r="J1635" s="593" t="s">
        <v>381</v>
      </c>
      <c r="K1635" s="594">
        <v>0.75</v>
      </c>
      <c r="L1635" s="592" t="s">
        <v>2051</v>
      </c>
      <c r="M1635" s="595">
        <v>2021</v>
      </c>
      <c r="N1635" s="596">
        <v>64</v>
      </c>
      <c r="O1635" s="603">
        <v>0.609375</v>
      </c>
      <c r="P1635" s="598">
        <f t="shared" si="100"/>
        <v>39</v>
      </c>
      <c r="Q1635" s="596">
        <v>35</v>
      </c>
      <c r="R1635" s="599">
        <f t="shared" si="101"/>
        <v>0.89743589743589747</v>
      </c>
      <c r="S1635" s="599">
        <f t="shared" si="102"/>
        <v>0.546875</v>
      </c>
      <c r="T1635" s="600">
        <f t="shared" si="103"/>
        <v>0.8125</v>
      </c>
      <c r="U1635" s="601" t="s">
        <v>3031</v>
      </c>
    </row>
    <row r="1636" spans="1:21" ht="12.75" x14ac:dyDescent="0.2">
      <c r="A1636" s="591" t="s">
        <v>72</v>
      </c>
      <c r="B1636" s="591" t="s">
        <v>754</v>
      </c>
      <c r="C1636" s="592" t="s">
        <v>583</v>
      </c>
      <c r="D1636" s="592" t="s">
        <v>297</v>
      </c>
      <c r="E1636" s="592" t="s">
        <v>148</v>
      </c>
      <c r="F1636" s="592" t="s">
        <v>476</v>
      </c>
      <c r="G1636" s="591" t="s">
        <v>2028</v>
      </c>
      <c r="H1636" s="591" t="s">
        <v>509</v>
      </c>
      <c r="I1636" s="592" t="s">
        <v>332</v>
      </c>
      <c r="J1636" s="593" t="s">
        <v>381</v>
      </c>
      <c r="K1636" s="594">
        <v>0.703125</v>
      </c>
      <c r="L1636" s="592" t="s">
        <v>2266</v>
      </c>
      <c r="M1636" s="595">
        <v>2021</v>
      </c>
      <c r="N1636" s="596">
        <v>11</v>
      </c>
      <c r="O1636" s="603">
        <v>0.54545454545454541</v>
      </c>
      <c r="P1636" s="598">
        <f t="shared" si="100"/>
        <v>6</v>
      </c>
      <c r="Q1636" s="596">
        <v>6</v>
      </c>
      <c r="R1636" s="599">
        <f t="shared" si="101"/>
        <v>1</v>
      </c>
      <c r="S1636" s="599">
        <f t="shared" si="102"/>
        <v>0.54545454545454541</v>
      </c>
      <c r="T1636" s="600">
        <f t="shared" si="103"/>
        <v>0.77575757575757565</v>
      </c>
      <c r="U1636" s="601" t="s">
        <v>3030</v>
      </c>
    </row>
    <row r="1637" spans="1:21" ht="12.75" x14ac:dyDescent="0.2">
      <c r="A1637" s="591" t="s">
        <v>72</v>
      </c>
      <c r="B1637" s="591" t="s">
        <v>754</v>
      </c>
      <c r="C1637" s="592" t="s">
        <v>583</v>
      </c>
      <c r="D1637" s="592" t="s">
        <v>297</v>
      </c>
      <c r="E1637" s="592" t="s">
        <v>148</v>
      </c>
      <c r="F1637" s="592" t="s">
        <v>476</v>
      </c>
      <c r="G1637" s="591" t="s">
        <v>2058</v>
      </c>
      <c r="H1637" s="591" t="s">
        <v>509</v>
      </c>
      <c r="I1637" s="592" t="s">
        <v>332</v>
      </c>
      <c r="J1637" s="593" t="s">
        <v>381</v>
      </c>
      <c r="K1637" s="594">
        <v>0.70370370370370372</v>
      </c>
      <c r="L1637" s="592" t="s">
        <v>2266</v>
      </c>
      <c r="M1637" s="595">
        <v>2021</v>
      </c>
      <c r="N1637" s="596">
        <v>27</v>
      </c>
      <c r="O1637" s="603">
        <v>0.51851851851851849</v>
      </c>
      <c r="P1637" s="598">
        <f t="shared" si="100"/>
        <v>14</v>
      </c>
      <c r="Q1637" s="596">
        <v>13</v>
      </c>
      <c r="R1637" s="599">
        <f t="shared" si="101"/>
        <v>0.9285714285714286</v>
      </c>
      <c r="S1637" s="599">
        <f t="shared" si="102"/>
        <v>0.48148148148148145</v>
      </c>
      <c r="T1637" s="600">
        <f t="shared" si="103"/>
        <v>0.73684210526315785</v>
      </c>
      <c r="U1637" s="601" t="s">
        <v>3031</v>
      </c>
    </row>
    <row r="1638" spans="1:21" ht="12.75" x14ac:dyDescent="0.2">
      <c r="A1638" s="591" t="s">
        <v>72</v>
      </c>
      <c r="B1638" s="591" t="s">
        <v>754</v>
      </c>
      <c r="C1638" s="592" t="s">
        <v>587</v>
      </c>
      <c r="D1638" s="592" t="s">
        <v>297</v>
      </c>
      <c r="E1638" s="592" t="s">
        <v>148</v>
      </c>
      <c r="F1638" s="592" t="s">
        <v>476</v>
      </c>
      <c r="G1638" s="591" t="s">
        <v>2010</v>
      </c>
      <c r="H1638" s="591" t="s">
        <v>510</v>
      </c>
      <c r="I1638" s="592" t="s">
        <v>332</v>
      </c>
      <c r="J1638" s="593" t="s">
        <v>381</v>
      </c>
      <c r="K1638" s="594">
        <v>0.17647058823529413</v>
      </c>
      <c r="L1638" s="592" t="s">
        <v>2051</v>
      </c>
      <c r="M1638" s="595">
        <v>2021</v>
      </c>
      <c r="N1638" s="596">
        <v>63</v>
      </c>
      <c r="O1638" s="603">
        <v>0.17460317460317459</v>
      </c>
      <c r="P1638" s="598">
        <f t="shared" si="100"/>
        <v>11</v>
      </c>
      <c r="Q1638" s="596">
        <v>7</v>
      </c>
      <c r="R1638" s="599">
        <f t="shared" si="101"/>
        <v>0.63636363636363635</v>
      </c>
      <c r="S1638" s="599">
        <f t="shared" si="102"/>
        <v>0.1111111111111111</v>
      </c>
      <c r="T1638" s="600">
        <f t="shared" si="103"/>
        <v>0.98941798941798931</v>
      </c>
      <c r="U1638" s="601" t="s">
        <v>3030</v>
      </c>
    </row>
    <row r="1639" spans="1:21" ht="12.75" x14ac:dyDescent="0.2">
      <c r="A1639" s="591" t="s">
        <v>72</v>
      </c>
      <c r="B1639" s="591" t="s">
        <v>754</v>
      </c>
      <c r="C1639" s="592" t="s">
        <v>587</v>
      </c>
      <c r="D1639" s="592" t="s">
        <v>297</v>
      </c>
      <c r="E1639" s="592" t="s">
        <v>148</v>
      </c>
      <c r="F1639" s="592" t="s">
        <v>476</v>
      </c>
      <c r="G1639" s="591" t="s">
        <v>2011</v>
      </c>
      <c r="H1639" s="591" t="s">
        <v>510</v>
      </c>
      <c r="I1639" s="592" t="s">
        <v>332</v>
      </c>
      <c r="J1639" s="593" t="s">
        <v>381</v>
      </c>
      <c r="K1639" s="594">
        <v>0.2638888888888889</v>
      </c>
      <c r="L1639" s="592" t="s">
        <v>2051</v>
      </c>
      <c r="M1639" s="595">
        <v>2021</v>
      </c>
      <c r="N1639" s="596">
        <v>72</v>
      </c>
      <c r="O1639" s="603">
        <v>0.2638888888888889</v>
      </c>
      <c r="P1639" s="598">
        <f t="shared" si="100"/>
        <v>19</v>
      </c>
      <c r="Q1639" s="596">
        <v>19</v>
      </c>
      <c r="R1639" s="599">
        <f t="shared" si="101"/>
        <v>1</v>
      </c>
      <c r="S1639" s="599">
        <f t="shared" si="102"/>
        <v>0.2638888888888889</v>
      </c>
      <c r="T1639" s="600">
        <f t="shared" si="103"/>
        <v>1</v>
      </c>
      <c r="U1639" s="606" t="s">
        <v>2051</v>
      </c>
    </row>
    <row r="1640" spans="1:21" ht="12.75" x14ac:dyDescent="0.2">
      <c r="A1640" s="591" t="s">
        <v>72</v>
      </c>
      <c r="B1640" s="591" t="s">
        <v>754</v>
      </c>
      <c r="C1640" s="592" t="s">
        <v>587</v>
      </c>
      <c r="D1640" s="592" t="s">
        <v>297</v>
      </c>
      <c r="E1640" s="592" t="s">
        <v>148</v>
      </c>
      <c r="F1640" s="592" t="s">
        <v>476</v>
      </c>
      <c r="G1640" s="591" t="s">
        <v>2012</v>
      </c>
      <c r="H1640" s="591" t="s">
        <v>510</v>
      </c>
      <c r="I1640" s="592" t="s">
        <v>332</v>
      </c>
      <c r="J1640" s="593" t="s">
        <v>381</v>
      </c>
      <c r="K1640" s="594">
        <v>0.47872340425531917</v>
      </c>
      <c r="L1640" s="592" t="s">
        <v>2051</v>
      </c>
      <c r="M1640" s="595">
        <v>2021</v>
      </c>
      <c r="N1640" s="596">
        <v>92</v>
      </c>
      <c r="O1640" s="603">
        <v>0.41304347826086951</v>
      </c>
      <c r="P1640" s="598">
        <f t="shared" si="100"/>
        <v>38</v>
      </c>
      <c r="Q1640" s="596">
        <v>31</v>
      </c>
      <c r="R1640" s="599">
        <f t="shared" si="101"/>
        <v>0.81578947368421051</v>
      </c>
      <c r="S1640" s="599">
        <f t="shared" si="102"/>
        <v>0.33695652173913043</v>
      </c>
      <c r="T1640" s="600">
        <f t="shared" si="103"/>
        <v>0.86280193236714964</v>
      </c>
      <c r="U1640" s="601" t="s">
        <v>3030</v>
      </c>
    </row>
    <row r="1641" spans="1:21" ht="12.75" x14ac:dyDescent="0.2">
      <c r="A1641" s="591" t="s">
        <v>72</v>
      </c>
      <c r="B1641" s="591" t="s">
        <v>754</v>
      </c>
      <c r="C1641" s="592" t="s">
        <v>587</v>
      </c>
      <c r="D1641" s="592" t="s">
        <v>297</v>
      </c>
      <c r="E1641" s="592" t="s">
        <v>148</v>
      </c>
      <c r="F1641" s="592" t="s">
        <v>476</v>
      </c>
      <c r="G1641" s="591" t="s">
        <v>2013</v>
      </c>
      <c r="H1641" s="591" t="s">
        <v>510</v>
      </c>
      <c r="I1641" s="592" t="s">
        <v>332</v>
      </c>
      <c r="J1641" s="593" t="s">
        <v>381</v>
      </c>
      <c r="K1641" s="594">
        <v>0.7142857142857143</v>
      </c>
      <c r="L1641" s="592" t="s">
        <v>2051</v>
      </c>
      <c r="M1641" s="595">
        <v>2021</v>
      </c>
      <c r="N1641" s="596">
        <v>12</v>
      </c>
      <c r="O1641" s="603">
        <v>0.5</v>
      </c>
      <c r="P1641" s="598">
        <f t="shared" si="100"/>
        <v>6</v>
      </c>
      <c r="Q1641" s="596">
        <v>4</v>
      </c>
      <c r="R1641" s="599">
        <f t="shared" si="101"/>
        <v>0.66666666666666663</v>
      </c>
      <c r="S1641" s="599">
        <f t="shared" si="102"/>
        <v>0.33333333333333331</v>
      </c>
      <c r="T1641" s="600">
        <f t="shared" si="103"/>
        <v>0.7</v>
      </c>
      <c r="U1641" s="601" t="s">
        <v>3030</v>
      </c>
    </row>
    <row r="1642" spans="1:21" ht="12.75" x14ac:dyDescent="0.2">
      <c r="A1642" s="591" t="s">
        <v>72</v>
      </c>
      <c r="B1642" s="591" t="s">
        <v>754</v>
      </c>
      <c r="C1642" s="592" t="s">
        <v>587</v>
      </c>
      <c r="D1642" s="592" t="s">
        <v>297</v>
      </c>
      <c r="E1642" s="592" t="s">
        <v>148</v>
      </c>
      <c r="F1642" s="592" t="s">
        <v>476</v>
      </c>
      <c r="G1642" s="591" t="s">
        <v>2014</v>
      </c>
      <c r="H1642" s="591" t="s">
        <v>510</v>
      </c>
      <c r="I1642" s="592" t="s">
        <v>332</v>
      </c>
      <c r="J1642" s="593" t="s">
        <v>381</v>
      </c>
      <c r="K1642" s="594">
        <v>4.926423544465771E-2</v>
      </c>
      <c r="L1642" s="592" t="s">
        <v>2051</v>
      </c>
      <c r="M1642" s="595">
        <v>2021</v>
      </c>
      <c r="N1642" s="596">
        <v>1340</v>
      </c>
      <c r="O1642" s="603">
        <v>7.6119402985074622E-2</v>
      </c>
      <c r="P1642" s="598">
        <f t="shared" si="100"/>
        <v>102</v>
      </c>
      <c r="Q1642" s="596">
        <v>88</v>
      </c>
      <c r="R1642" s="599">
        <f t="shared" si="101"/>
        <v>0.86274509803921573</v>
      </c>
      <c r="S1642" s="599">
        <f t="shared" si="102"/>
        <v>6.5671641791044774E-2</v>
      </c>
      <c r="T1642" s="600">
        <f t="shared" si="103"/>
        <v>1.5451250242295018</v>
      </c>
      <c r="U1642" s="601" t="s">
        <v>3030</v>
      </c>
    </row>
    <row r="1643" spans="1:21" ht="12.75" x14ac:dyDescent="0.2">
      <c r="A1643" s="591" t="s">
        <v>72</v>
      </c>
      <c r="B1643" s="591" t="s">
        <v>754</v>
      </c>
      <c r="C1643" s="592" t="s">
        <v>587</v>
      </c>
      <c r="D1643" s="592" t="s">
        <v>297</v>
      </c>
      <c r="E1643" s="592" t="s">
        <v>148</v>
      </c>
      <c r="F1643" s="592" t="s">
        <v>476</v>
      </c>
      <c r="G1643" s="591" t="s">
        <v>2015</v>
      </c>
      <c r="H1643" s="591" t="s">
        <v>510</v>
      </c>
      <c r="I1643" s="592" t="s">
        <v>332</v>
      </c>
      <c r="J1643" s="593" t="s">
        <v>381</v>
      </c>
      <c r="K1643" s="594">
        <v>0.35714285714285715</v>
      </c>
      <c r="L1643" s="592" t="s">
        <v>2051</v>
      </c>
      <c r="M1643" s="595">
        <v>2021</v>
      </c>
      <c r="N1643" s="596">
        <v>17</v>
      </c>
      <c r="O1643" s="603">
        <v>0.35294117647058826</v>
      </c>
      <c r="P1643" s="598">
        <f t="shared" si="100"/>
        <v>6</v>
      </c>
      <c r="Q1643" s="596">
        <v>6</v>
      </c>
      <c r="R1643" s="599">
        <f t="shared" si="101"/>
        <v>1</v>
      </c>
      <c r="S1643" s="599">
        <f t="shared" si="102"/>
        <v>0.35294117647058826</v>
      </c>
      <c r="T1643" s="600">
        <f t="shared" si="103"/>
        <v>0.9882352941176471</v>
      </c>
      <c r="U1643" s="601" t="s">
        <v>3030</v>
      </c>
    </row>
    <row r="1644" spans="1:21" ht="12.75" x14ac:dyDescent="0.2">
      <c r="A1644" s="591" t="s">
        <v>72</v>
      </c>
      <c r="B1644" s="591" t="s">
        <v>754</v>
      </c>
      <c r="C1644" s="592" t="s">
        <v>587</v>
      </c>
      <c r="D1644" s="592" t="s">
        <v>297</v>
      </c>
      <c r="E1644" s="592" t="s">
        <v>148</v>
      </c>
      <c r="F1644" s="592" t="s">
        <v>476</v>
      </c>
      <c r="G1644" s="591" t="s">
        <v>2016</v>
      </c>
      <c r="H1644" s="591" t="s">
        <v>510</v>
      </c>
      <c r="I1644" s="592" t="s">
        <v>332</v>
      </c>
      <c r="J1644" s="593" t="s">
        <v>381</v>
      </c>
      <c r="K1644" s="594">
        <v>0.11494252873563218</v>
      </c>
      <c r="L1644" s="592" t="s">
        <v>2051</v>
      </c>
      <c r="M1644" s="595">
        <v>2021</v>
      </c>
      <c r="N1644" s="596">
        <v>87</v>
      </c>
      <c r="O1644" s="603">
        <v>0.11494252873563218</v>
      </c>
      <c r="P1644" s="598">
        <f t="shared" si="100"/>
        <v>10</v>
      </c>
      <c r="Q1644" s="596">
        <v>10</v>
      </c>
      <c r="R1644" s="599">
        <f t="shared" si="101"/>
        <v>1</v>
      </c>
      <c r="S1644" s="599">
        <f t="shared" si="102"/>
        <v>0.11494252873563218</v>
      </c>
      <c r="T1644" s="600">
        <f t="shared" si="103"/>
        <v>1</v>
      </c>
      <c r="U1644" s="606" t="s">
        <v>2051</v>
      </c>
    </row>
    <row r="1645" spans="1:21" ht="12.75" x14ac:dyDescent="0.2">
      <c r="A1645" s="591" t="s">
        <v>72</v>
      </c>
      <c r="B1645" s="591" t="s">
        <v>754</v>
      </c>
      <c r="C1645" s="592" t="s">
        <v>587</v>
      </c>
      <c r="D1645" s="592" t="s">
        <v>297</v>
      </c>
      <c r="E1645" s="592" t="s">
        <v>148</v>
      </c>
      <c r="F1645" s="592" t="s">
        <v>476</v>
      </c>
      <c r="G1645" s="591" t="s">
        <v>2017</v>
      </c>
      <c r="H1645" s="591" t="s">
        <v>510</v>
      </c>
      <c r="I1645" s="592" t="s">
        <v>332</v>
      </c>
      <c r="J1645" s="593" t="s">
        <v>381</v>
      </c>
      <c r="K1645" s="594">
        <v>7.9646017699115043E-2</v>
      </c>
      <c r="L1645" s="592" t="s">
        <v>2051</v>
      </c>
      <c r="M1645" s="595">
        <v>2021</v>
      </c>
      <c r="N1645" s="596">
        <v>112</v>
      </c>
      <c r="O1645" s="603">
        <v>0.11607142857142858</v>
      </c>
      <c r="P1645" s="598">
        <f t="shared" si="100"/>
        <v>13</v>
      </c>
      <c r="Q1645" s="596">
        <v>12</v>
      </c>
      <c r="R1645" s="599">
        <f t="shared" si="101"/>
        <v>0.92307692307692313</v>
      </c>
      <c r="S1645" s="599">
        <f t="shared" si="102"/>
        <v>0.10714285714285714</v>
      </c>
      <c r="T1645" s="600">
        <f t="shared" si="103"/>
        <v>1.45734126984127</v>
      </c>
      <c r="U1645" s="601" t="s">
        <v>3030</v>
      </c>
    </row>
    <row r="1646" spans="1:21" ht="12.75" x14ac:dyDescent="0.2">
      <c r="A1646" s="591" t="s">
        <v>72</v>
      </c>
      <c r="B1646" s="591" t="s">
        <v>754</v>
      </c>
      <c r="C1646" s="592" t="s">
        <v>587</v>
      </c>
      <c r="D1646" s="592" t="s">
        <v>297</v>
      </c>
      <c r="E1646" s="592" t="s">
        <v>148</v>
      </c>
      <c r="F1646" s="592" t="s">
        <v>476</v>
      </c>
      <c r="G1646" s="591" t="s">
        <v>2018</v>
      </c>
      <c r="H1646" s="591" t="s">
        <v>510</v>
      </c>
      <c r="I1646" s="592" t="s">
        <v>332</v>
      </c>
      <c r="J1646" s="593" t="s">
        <v>381</v>
      </c>
      <c r="K1646" s="594">
        <v>0.14569536423841059</v>
      </c>
      <c r="L1646" s="592" t="s">
        <v>2051</v>
      </c>
      <c r="M1646" s="595">
        <v>2021</v>
      </c>
      <c r="N1646" s="596">
        <v>146</v>
      </c>
      <c r="O1646" s="603">
        <v>0.15068493150684931</v>
      </c>
      <c r="P1646" s="598">
        <f t="shared" si="100"/>
        <v>22</v>
      </c>
      <c r="Q1646" s="596">
        <v>17</v>
      </c>
      <c r="R1646" s="599">
        <f t="shared" si="101"/>
        <v>0.77272727272727271</v>
      </c>
      <c r="S1646" s="599">
        <f t="shared" si="102"/>
        <v>0.11643835616438356</v>
      </c>
      <c r="T1646" s="600">
        <f t="shared" si="103"/>
        <v>1.0342465753424657</v>
      </c>
      <c r="U1646" s="601" t="s">
        <v>3030</v>
      </c>
    </row>
    <row r="1647" spans="1:21" ht="12.75" x14ac:dyDescent="0.2">
      <c r="A1647" s="591" t="s">
        <v>72</v>
      </c>
      <c r="B1647" s="591" t="s">
        <v>754</v>
      </c>
      <c r="C1647" s="592" t="s">
        <v>587</v>
      </c>
      <c r="D1647" s="592" t="s">
        <v>297</v>
      </c>
      <c r="E1647" s="592" t="s">
        <v>148</v>
      </c>
      <c r="F1647" s="592" t="s">
        <v>476</v>
      </c>
      <c r="G1647" s="591" t="s">
        <v>2019</v>
      </c>
      <c r="H1647" s="591" t="s">
        <v>510</v>
      </c>
      <c r="I1647" s="592" t="s">
        <v>332</v>
      </c>
      <c r="J1647" s="593" t="s">
        <v>381</v>
      </c>
      <c r="K1647" s="594">
        <v>0.33333333333333331</v>
      </c>
      <c r="L1647" s="592" t="s">
        <v>2051</v>
      </c>
      <c r="M1647" s="595">
        <v>2021</v>
      </c>
      <c r="N1647" s="596">
        <v>21</v>
      </c>
      <c r="O1647" s="603">
        <v>0.2857142857142857</v>
      </c>
      <c r="P1647" s="598">
        <f t="shared" si="100"/>
        <v>6</v>
      </c>
      <c r="Q1647" s="596">
        <v>4</v>
      </c>
      <c r="R1647" s="599">
        <f t="shared" si="101"/>
        <v>0.66666666666666663</v>
      </c>
      <c r="S1647" s="599">
        <f t="shared" si="102"/>
        <v>0.19047619047619047</v>
      </c>
      <c r="T1647" s="600">
        <f t="shared" si="103"/>
        <v>0.8571428571428571</v>
      </c>
      <c r="U1647" s="601" t="s">
        <v>3030</v>
      </c>
    </row>
    <row r="1648" spans="1:21" ht="12.75" x14ac:dyDescent="0.2">
      <c r="A1648" s="591" t="s">
        <v>72</v>
      </c>
      <c r="B1648" s="591" t="s">
        <v>754</v>
      </c>
      <c r="C1648" s="592" t="s">
        <v>587</v>
      </c>
      <c r="D1648" s="592" t="s">
        <v>297</v>
      </c>
      <c r="E1648" s="592" t="s">
        <v>148</v>
      </c>
      <c r="F1648" s="592" t="s">
        <v>476</v>
      </c>
      <c r="G1648" s="591" t="s">
        <v>2020</v>
      </c>
      <c r="H1648" s="591" t="s">
        <v>510</v>
      </c>
      <c r="I1648" s="592" t="s">
        <v>332</v>
      </c>
      <c r="J1648" s="593" t="s">
        <v>381</v>
      </c>
      <c r="K1648" s="594">
        <v>0.23809523809523808</v>
      </c>
      <c r="L1648" s="592" t="s">
        <v>2051</v>
      </c>
      <c r="M1648" s="595">
        <v>2021</v>
      </c>
      <c r="N1648" s="596">
        <v>18</v>
      </c>
      <c r="O1648" s="603">
        <v>0.22222222222222221</v>
      </c>
      <c r="P1648" s="598">
        <f t="shared" si="100"/>
        <v>4</v>
      </c>
      <c r="Q1648" s="596">
        <v>3</v>
      </c>
      <c r="R1648" s="599">
        <f t="shared" si="101"/>
        <v>0.75</v>
      </c>
      <c r="S1648" s="599">
        <f t="shared" si="102"/>
        <v>0.16666666666666666</v>
      </c>
      <c r="T1648" s="600">
        <f t="shared" si="103"/>
        <v>0.93333333333333335</v>
      </c>
      <c r="U1648" s="601" t="s">
        <v>3030</v>
      </c>
    </row>
    <row r="1649" spans="1:21" ht="12.75" x14ac:dyDescent="0.2">
      <c r="A1649" s="591" t="s">
        <v>72</v>
      </c>
      <c r="B1649" s="591" t="s">
        <v>754</v>
      </c>
      <c r="C1649" s="592" t="s">
        <v>587</v>
      </c>
      <c r="D1649" s="592" t="s">
        <v>297</v>
      </c>
      <c r="E1649" s="592" t="s">
        <v>148</v>
      </c>
      <c r="F1649" s="592" t="s">
        <v>476</v>
      </c>
      <c r="G1649" s="591" t="s">
        <v>2021</v>
      </c>
      <c r="H1649" s="591" t="s">
        <v>510</v>
      </c>
      <c r="I1649" s="592" t="s">
        <v>332</v>
      </c>
      <c r="J1649" s="593" t="s">
        <v>381</v>
      </c>
      <c r="K1649" s="594">
        <v>0.11702127659574468</v>
      </c>
      <c r="L1649" s="592" t="s">
        <v>2051</v>
      </c>
      <c r="M1649" s="595">
        <v>2021</v>
      </c>
      <c r="N1649" s="596">
        <v>94</v>
      </c>
      <c r="O1649" s="603">
        <v>0.11702127659574468</v>
      </c>
      <c r="P1649" s="598">
        <f t="shared" si="100"/>
        <v>11</v>
      </c>
      <c r="Q1649" s="596">
        <v>10</v>
      </c>
      <c r="R1649" s="599">
        <f t="shared" si="101"/>
        <v>0.90909090909090906</v>
      </c>
      <c r="S1649" s="599">
        <f t="shared" si="102"/>
        <v>0.10638297872340426</v>
      </c>
      <c r="T1649" s="600">
        <f t="shared" si="103"/>
        <v>1</v>
      </c>
      <c r="U1649" s="606" t="s">
        <v>2051</v>
      </c>
    </row>
    <row r="1650" spans="1:21" ht="12.75" x14ac:dyDescent="0.2">
      <c r="A1650" s="591" t="s">
        <v>72</v>
      </c>
      <c r="B1650" s="591" t="s">
        <v>754</v>
      </c>
      <c r="C1650" s="591" t="s">
        <v>587</v>
      </c>
      <c r="D1650" s="591" t="s">
        <v>303</v>
      </c>
      <c r="E1650" s="591" t="s">
        <v>148</v>
      </c>
      <c r="F1650" s="592" t="s">
        <v>476</v>
      </c>
      <c r="G1650" s="591" t="s">
        <v>2002</v>
      </c>
      <c r="H1650" s="591" t="s">
        <v>510</v>
      </c>
      <c r="I1650" s="592" t="s">
        <v>332</v>
      </c>
      <c r="J1650" s="593" t="s">
        <v>381</v>
      </c>
      <c r="K1650" s="594">
        <v>0.375</v>
      </c>
      <c r="L1650" s="591" t="s">
        <v>2051</v>
      </c>
      <c r="M1650" s="595">
        <v>2021</v>
      </c>
      <c r="N1650" s="596">
        <v>11</v>
      </c>
      <c r="O1650" s="603">
        <v>0.27272727272727271</v>
      </c>
      <c r="P1650" s="598">
        <f t="shared" si="100"/>
        <v>3</v>
      </c>
      <c r="Q1650" s="596">
        <v>2</v>
      </c>
      <c r="R1650" s="599">
        <f t="shared" si="101"/>
        <v>0.66666666666666663</v>
      </c>
      <c r="S1650" s="599">
        <f t="shared" si="102"/>
        <v>0.18181818181818182</v>
      </c>
      <c r="T1650" s="600">
        <f t="shared" si="103"/>
        <v>0.72727272727272718</v>
      </c>
      <c r="U1650" s="601" t="s">
        <v>3030</v>
      </c>
    </row>
    <row r="1651" spans="1:21" ht="12.75" x14ac:dyDescent="0.2">
      <c r="A1651" s="591" t="s">
        <v>72</v>
      </c>
      <c r="B1651" s="591" t="s">
        <v>754</v>
      </c>
      <c r="C1651" s="592" t="s">
        <v>587</v>
      </c>
      <c r="D1651" s="592" t="s">
        <v>297</v>
      </c>
      <c r="E1651" s="592" t="s">
        <v>148</v>
      </c>
      <c r="F1651" s="592" t="s">
        <v>476</v>
      </c>
      <c r="G1651" s="591" t="s">
        <v>2022</v>
      </c>
      <c r="H1651" s="591" t="s">
        <v>510</v>
      </c>
      <c r="I1651" s="592" t="s">
        <v>332</v>
      </c>
      <c r="J1651" s="593" t="s">
        <v>381</v>
      </c>
      <c r="K1651" s="594">
        <v>0.23232323232323232</v>
      </c>
      <c r="L1651" s="592" t="s">
        <v>2051</v>
      </c>
      <c r="M1651" s="595">
        <v>2021</v>
      </c>
      <c r="N1651" s="596">
        <v>99</v>
      </c>
      <c r="O1651" s="603">
        <v>0.20202020202020202</v>
      </c>
      <c r="P1651" s="598">
        <f t="shared" si="100"/>
        <v>20</v>
      </c>
      <c r="Q1651" s="596">
        <v>14</v>
      </c>
      <c r="R1651" s="599">
        <f t="shared" si="101"/>
        <v>0.7</v>
      </c>
      <c r="S1651" s="599">
        <f t="shared" si="102"/>
        <v>0.14141414141414141</v>
      </c>
      <c r="T1651" s="600">
        <f t="shared" si="103"/>
        <v>0.86956521739130432</v>
      </c>
      <c r="U1651" s="601" t="s">
        <v>3030</v>
      </c>
    </row>
    <row r="1652" spans="1:21" ht="12.75" x14ac:dyDescent="0.2">
      <c r="A1652" s="591" t="s">
        <v>72</v>
      </c>
      <c r="B1652" s="591" t="s">
        <v>754</v>
      </c>
      <c r="C1652" s="592" t="s">
        <v>587</v>
      </c>
      <c r="D1652" s="592" t="s">
        <v>297</v>
      </c>
      <c r="E1652" s="592" t="s">
        <v>148</v>
      </c>
      <c r="F1652" s="592" t="s">
        <v>476</v>
      </c>
      <c r="G1652" s="591" t="s">
        <v>2023</v>
      </c>
      <c r="H1652" s="591" t="s">
        <v>510</v>
      </c>
      <c r="I1652" s="592" t="s">
        <v>332</v>
      </c>
      <c r="J1652" s="593" t="s">
        <v>381</v>
      </c>
      <c r="K1652" s="594">
        <v>0.51315789473684215</v>
      </c>
      <c r="L1652" s="592" t="s">
        <v>2051</v>
      </c>
      <c r="M1652" s="595">
        <v>2021</v>
      </c>
      <c r="N1652" s="596">
        <v>79</v>
      </c>
      <c r="O1652" s="603">
        <v>0.46835443037974683</v>
      </c>
      <c r="P1652" s="598">
        <f t="shared" si="100"/>
        <v>37</v>
      </c>
      <c r="Q1652" s="596">
        <v>34</v>
      </c>
      <c r="R1652" s="599">
        <f t="shared" si="101"/>
        <v>0.91891891891891897</v>
      </c>
      <c r="S1652" s="599">
        <f t="shared" si="102"/>
        <v>0.43037974683544306</v>
      </c>
      <c r="T1652" s="600">
        <f t="shared" si="103"/>
        <v>0.91269068484258353</v>
      </c>
      <c r="U1652" s="601" t="s">
        <v>3030</v>
      </c>
    </row>
    <row r="1653" spans="1:21" ht="12.75" x14ac:dyDescent="0.2">
      <c r="A1653" s="591" t="s">
        <v>72</v>
      </c>
      <c r="B1653" s="591" t="s">
        <v>754</v>
      </c>
      <c r="C1653" s="592" t="s">
        <v>587</v>
      </c>
      <c r="D1653" s="592" t="s">
        <v>297</v>
      </c>
      <c r="E1653" s="592" t="s">
        <v>148</v>
      </c>
      <c r="F1653" s="592" t="s">
        <v>476</v>
      </c>
      <c r="G1653" s="591" t="s">
        <v>2024</v>
      </c>
      <c r="H1653" s="591" t="s">
        <v>510</v>
      </c>
      <c r="I1653" s="592" t="s">
        <v>332</v>
      </c>
      <c r="J1653" s="593" t="s">
        <v>381</v>
      </c>
      <c r="K1653" s="594">
        <v>4.9323017408123788E-2</v>
      </c>
      <c r="L1653" s="592" t="s">
        <v>2051</v>
      </c>
      <c r="M1653" s="595">
        <v>2021</v>
      </c>
      <c r="N1653" s="596">
        <v>2128</v>
      </c>
      <c r="O1653" s="603">
        <v>7.6597744360902262E-2</v>
      </c>
      <c r="P1653" s="598">
        <f t="shared" si="100"/>
        <v>163</v>
      </c>
      <c r="Q1653" s="596">
        <v>125</v>
      </c>
      <c r="R1653" s="599">
        <f t="shared" si="101"/>
        <v>0.76687116564417179</v>
      </c>
      <c r="S1653" s="599">
        <f t="shared" si="102"/>
        <v>5.8740601503759399E-2</v>
      </c>
      <c r="T1653" s="600">
        <f t="shared" si="103"/>
        <v>1.552981719003391</v>
      </c>
      <c r="U1653" s="601" t="s">
        <v>3030</v>
      </c>
    </row>
    <row r="1654" spans="1:21" ht="12.75" x14ac:dyDescent="0.2">
      <c r="A1654" s="591" t="s">
        <v>72</v>
      </c>
      <c r="B1654" s="591" t="s">
        <v>754</v>
      </c>
      <c r="C1654" s="591" t="s">
        <v>587</v>
      </c>
      <c r="D1654" s="591" t="s">
        <v>303</v>
      </c>
      <c r="E1654" s="591" t="s">
        <v>148</v>
      </c>
      <c r="F1654" s="592" t="s">
        <v>476</v>
      </c>
      <c r="G1654" s="591" t="s">
        <v>2004</v>
      </c>
      <c r="H1654" s="591" t="s">
        <v>510</v>
      </c>
      <c r="I1654" s="592" t="s">
        <v>332</v>
      </c>
      <c r="J1654" s="593" t="s">
        <v>381</v>
      </c>
      <c r="K1654" s="594">
        <v>5.5813953488372092E-2</v>
      </c>
      <c r="L1654" s="591" t="s">
        <v>2051</v>
      </c>
      <c r="M1654" s="595">
        <v>2021</v>
      </c>
      <c r="N1654" s="596">
        <v>446</v>
      </c>
      <c r="O1654" s="603">
        <v>0.10089686098654709</v>
      </c>
      <c r="P1654" s="598">
        <f t="shared" si="100"/>
        <v>45</v>
      </c>
      <c r="Q1654" s="596">
        <v>31</v>
      </c>
      <c r="R1654" s="599">
        <f t="shared" si="101"/>
        <v>0.68888888888888888</v>
      </c>
      <c r="S1654" s="599">
        <f t="shared" si="102"/>
        <v>6.9506726457399109E-2</v>
      </c>
      <c r="T1654" s="600">
        <f t="shared" si="103"/>
        <v>1.8077354260089686</v>
      </c>
      <c r="U1654" s="601" t="s">
        <v>3030</v>
      </c>
    </row>
    <row r="1655" spans="1:21" ht="12.75" x14ac:dyDescent="0.2">
      <c r="A1655" s="591" t="s">
        <v>72</v>
      </c>
      <c r="B1655" s="591" t="s">
        <v>754</v>
      </c>
      <c r="C1655" s="592" t="s">
        <v>587</v>
      </c>
      <c r="D1655" s="592" t="s">
        <v>297</v>
      </c>
      <c r="E1655" s="592" t="s">
        <v>148</v>
      </c>
      <c r="F1655" s="592" t="s">
        <v>476</v>
      </c>
      <c r="G1655" s="591" t="s">
        <v>2025</v>
      </c>
      <c r="H1655" s="591" t="s">
        <v>510</v>
      </c>
      <c r="I1655" s="592" t="s">
        <v>332</v>
      </c>
      <c r="J1655" s="593" t="s">
        <v>381</v>
      </c>
      <c r="K1655" s="594">
        <v>9.2307692307692313E-2</v>
      </c>
      <c r="L1655" s="592" t="s">
        <v>2051</v>
      </c>
      <c r="M1655" s="595">
        <v>2021</v>
      </c>
      <c r="N1655" s="596">
        <v>58</v>
      </c>
      <c r="O1655" s="603">
        <v>0.13793103448275862</v>
      </c>
      <c r="P1655" s="598">
        <f t="shared" si="100"/>
        <v>8</v>
      </c>
      <c r="Q1655" s="596">
        <v>8</v>
      </c>
      <c r="R1655" s="599">
        <f t="shared" si="101"/>
        <v>1</v>
      </c>
      <c r="S1655" s="599">
        <f t="shared" si="102"/>
        <v>0.13793103448275862</v>
      </c>
      <c r="T1655" s="600">
        <f t="shared" si="103"/>
        <v>1.4942528735632183</v>
      </c>
      <c r="U1655" s="601" t="s">
        <v>3030</v>
      </c>
    </row>
    <row r="1656" spans="1:21" ht="12.75" x14ac:dyDescent="0.2">
      <c r="A1656" s="591" t="s">
        <v>72</v>
      </c>
      <c r="B1656" s="591" t="s">
        <v>754</v>
      </c>
      <c r="C1656" s="592" t="s">
        <v>587</v>
      </c>
      <c r="D1656" s="592" t="s">
        <v>297</v>
      </c>
      <c r="E1656" s="592" t="s">
        <v>148</v>
      </c>
      <c r="F1656" s="592" t="s">
        <v>476</v>
      </c>
      <c r="G1656" s="591" t="s">
        <v>2026</v>
      </c>
      <c r="H1656" s="591" t="s">
        <v>510</v>
      </c>
      <c r="I1656" s="592" t="s">
        <v>332</v>
      </c>
      <c r="J1656" s="593" t="s">
        <v>381</v>
      </c>
      <c r="K1656" s="594">
        <v>0.15384615384615385</v>
      </c>
      <c r="L1656" s="592" t="s">
        <v>2051</v>
      </c>
      <c r="M1656" s="595">
        <v>2021</v>
      </c>
      <c r="N1656" s="596">
        <v>27</v>
      </c>
      <c r="O1656" s="603">
        <v>0.22222222222222221</v>
      </c>
      <c r="P1656" s="598">
        <f t="shared" si="100"/>
        <v>6</v>
      </c>
      <c r="Q1656" s="596">
        <v>5</v>
      </c>
      <c r="R1656" s="599">
        <f t="shared" si="101"/>
        <v>0.83333333333333337</v>
      </c>
      <c r="S1656" s="599">
        <f t="shared" si="102"/>
        <v>0.18518518518518517</v>
      </c>
      <c r="T1656" s="600">
        <f t="shared" si="103"/>
        <v>1.4444444444444442</v>
      </c>
      <c r="U1656" s="601" t="s">
        <v>3030</v>
      </c>
    </row>
    <row r="1657" spans="1:21" ht="12.75" x14ac:dyDescent="0.2">
      <c r="A1657" s="591" t="s">
        <v>72</v>
      </c>
      <c r="B1657" s="591" t="s">
        <v>754</v>
      </c>
      <c r="C1657" s="592" t="s">
        <v>587</v>
      </c>
      <c r="D1657" s="592" t="s">
        <v>303</v>
      </c>
      <c r="E1657" s="592" t="s">
        <v>148</v>
      </c>
      <c r="F1657" s="592" t="s">
        <v>476</v>
      </c>
      <c r="G1657" s="591" t="s">
        <v>2005</v>
      </c>
      <c r="H1657" s="591" t="s">
        <v>510</v>
      </c>
      <c r="I1657" s="592" t="s">
        <v>332</v>
      </c>
      <c r="J1657" s="593" t="s">
        <v>381</v>
      </c>
      <c r="K1657" s="594">
        <v>6.5217391304347824E-2</v>
      </c>
      <c r="L1657" s="592" t="s">
        <v>2051</v>
      </c>
      <c r="M1657" s="595">
        <v>2021</v>
      </c>
      <c r="N1657" s="596">
        <v>45</v>
      </c>
      <c r="O1657" s="603">
        <v>0.1111111111111111</v>
      </c>
      <c r="P1657" s="598">
        <f t="shared" si="100"/>
        <v>5</v>
      </c>
      <c r="Q1657" s="596">
        <v>3</v>
      </c>
      <c r="R1657" s="599">
        <f t="shared" si="101"/>
        <v>0.6</v>
      </c>
      <c r="S1657" s="599">
        <f t="shared" si="102"/>
        <v>6.6666666666666666E-2</v>
      </c>
      <c r="T1657" s="600">
        <f t="shared" si="103"/>
        <v>1.7037037037037037</v>
      </c>
      <c r="U1657" s="601" t="s">
        <v>3030</v>
      </c>
    </row>
    <row r="1658" spans="1:21" ht="12.75" x14ac:dyDescent="0.2">
      <c r="A1658" s="591" t="s">
        <v>72</v>
      </c>
      <c r="B1658" s="591" t="s">
        <v>754</v>
      </c>
      <c r="C1658" s="592" t="s">
        <v>587</v>
      </c>
      <c r="D1658" s="592" t="s">
        <v>297</v>
      </c>
      <c r="E1658" s="592" t="s">
        <v>148</v>
      </c>
      <c r="F1658" s="592" t="s">
        <v>476</v>
      </c>
      <c r="G1658" s="591" t="s">
        <v>2005</v>
      </c>
      <c r="H1658" s="591" t="s">
        <v>510</v>
      </c>
      <c r="I1658" s="592" t="s">
        <v>332</v>
      </c>
      <c r="J1658" s="593" t="s">
        <v>381</v>
      </c>
      <c r="K1658" s="594">
        <v>9.3333333333333338E-2</v>
      </c>
      <c r="L1658" s="592" t="s">
        <v>2051</v>
      </c>
      <c r="M1658" s="595">
        <v>2021</v>
      </c>
      <c r="N1658" s="596">
        <v>77</v>
      </c>
      <c r="O1658" s="603">
        <v>0.12987012987012986</v>
      </c>
      <c r="P1658" s="598">
        <f t="shared" si="100"/>
        <v>10</v>
      </c>
      <c r="Q1658" s="596">
        <v>7</v>
      </c>
      <c r="R1658" s="599">
        <f t="shared" si="101"/>
        <v>0.7</v>
      </c>
      <c r="S1658" s="599">
        <f t="shared" si="102"/>
        <v>9.0909090909090912E-2</v>
      </c>
      <c r="T1658" s="600">
        <f t="shared" si="103"/>
        <v>1.3914656771799627</v>
      </c>
      <c r="U1658" s="601" t="s">
        <v>3030</v>
      </c>
    </row>
    <row r="1659" spans="1:21" ht="12.75" x14ac:dyDescent="0.2">
      <c r="A1659" s="591" t="s">
        <v>72</v>
      </c>
      <c r="B1659" s="591" t="s">
        <v>754</v>
      </c>
      <c r="C1659" s="592" t="s">
        <v>587</v>
      </c>
      <c r="D1659" s="592" t="s">
        <v>303</v>
      </c>
      <c r="E1659" s="592" t="s">
        <v>148</v>
      </c>
      <c r="F1659" s="592" t="s">
        <v>476</v>
      </c>
      <c r="G1659" s="591" t="s">
        <v>2006</v>
      </c>
      <c r="H1659" s="591" t="s">
        <v>510</v>
      </c>
      <c r="I1659" s="592" t="s">
        <v>332</v>
      </c>
      <c r="J1659" s="593" t="s">
        <v>381</v>
      </c>
      <c r="K1659" s="594">
        <v>0.10526315789473684</v>
      </c>
      <c r="L1659" s="592" t="s">
        <v>2051</v>
      </c>
      <c r="M1659" s="595">
        <v>2021</v>
      </c>
      <c r="N1659" s="596">
        <v>34</v>
      </c>
      <c r="O1659" s="603">
        <v>8.8235294117647065E-2</v>
      </c>
      <c r="P1659" s="598">
        <f t="shared" si="100"/>
        <v>3</v>
      </c>
      <c r="Q1659" s="596">
        <v>2</v>
      </c>
      <c r="R1659" s="599">
        <f t="shared" si="101"/>
        <v>0.66666666666666663</v>
      </c>
      <c r="S1659" s="599">
        <f t="shared" si="102"/>
        <v>5.8823529411764705E-2</v>
      </c>
      <c r="T1659" s="600">
        <f t="shared" si="103"/>
        <v>0.83823529411764719</v>
      </c>
      <c r="U1659" s="601" t="s">
        <v>3030</v>
      </c>
    </row>
    <row r="1660" spans="1:21" ht="12.75" x14ac:dyDescent="0.2">
      <c r="A1660" s="591" t="s">
        <v>72</v>
      </c>
      <c r="B1660" s="591" t="s">
        <v>754</v>
      </c>
      <c r="C1660" s="592" t="s">
        <v>587</v>
      </c>
      <c r="D1660" s="592" t="s">
        <v>297</v>
      </c>
      <c r="E1660" s="592" t="s">
        <v>148</v>
      </c>
      <c r="F1660" s="592" t="s">
        <v>476</v>
      </c>
      <c r="G1660" s="591" t="s">
        <v>2006</v>
      </c>
      <c r="H1660" s="591" t="s">
        <v>510</v>
      </c>
      <c r="I1660" s="592" t="s">
        <v>332</v>
      </c>
      <c r="J1660" s="593" t="s">
        <v>381</v>
      </c>
      <c r="K1660" s="594">
        <v>0.18055555555555555</v>
      </c>
      <c r="L1660" s="592" t="s">
        <v>2051</v>
      </c>
      <c r="M1660" s="595">
        <v>2021</v>
      </c>
      <c r="N1660" s="596">
        <v>77</v>
      </c>
      <c r="O1660" s="603">
        <v>0.19480519480519484</v>
      </c>
      <c r="P1660" s="598">
        <f t="shared" si="100"/>
        <v>15</v>
      </c>
      <c r="Q1660" s="596">
        <v>13</v>
      </c>
      <c r="R1660" s="599">
        <f t="shared" si="101"/>
        <v>0.8666666666666667</v>
      </c>
      <c r="S1660" s="599">
        <f t="shared" si="102"/>
        <v>0.16883116883116883</v>
      </c>
      <c r="T1660" s="600">
        <f t="shared" si="103"/>
        <v>1.0789210789210792</v>
      </c>
      <c r="U1660" s="601" t="s">
        <v>3030</v>
      </c>
    </row>
    <row r="1661" spans="1:21" ht="12.75" x14ac:dyDescent="0.2">
      <c r="A1661" s="591" t="s">
        <v>72</v>
      </c>
      <c r="B1661" s="591" t="s">
        <v>754</v>
      </c>
      <c r="C1661" s="592" t="s">
        <v>587</v>
      </c>
      <c r="D1661" s="592" t="s">
        <v>305</v>
      </c>
      <c r="E1661" s="592" t="s">
        <v>148</v>
      </c>
      <c r="F1661" s="592" t="s">
        <v>476</v>
      </c>
      <c r="G1661" s="591" t="s">
        <v>2009</v>
      </c>
      <c r="H1661" s="591" t="s">
        <v>510</v>
      </c>
      <c r="I1661" s="592" t="s">
        <v>332</v>
      </c>
      <c r="J1661" s="593" t="s">
        <v>381</v>
      </c>
      <c r="K1661" s="594">
        <v>0.25</v>
      </c>
      <c r="L1661" s="592" t="s">
        <v>2051</v>
      </c>
      <c r="M1661" s="595">
        <v>2021</v>
      </c>
      <c r="N1661" s="596">
        <v>21</v>
      </c>
      <c r="O1661" s="603">
        <v>0.2857142857142857</v>
      </c>
      <c r="P1661" s="598">
        <f t="shared" si="100"/>
        <v>6</v>
      </c>
      <c r="Q1661" s="596">
        <v>6</v>
      </c>
      <c r="R1661" s="599">
        <f t="shared" si="101"/>
        <v>1</v>
      </c>
      <c r="S1661" s="599">
        <f t="shared" si="102"/>
        <v>0.2857142857142857</v>
      </c>
      <c r="T1661" s="600">
        <f t="shared" si="103"/>
        <v>1.1428571428571428</v>
      </c>
      <c r="U1661" s="601" t="s">
        <v>3030</v>
      </c>
    </row>
    <row r="1662" spans="1:21" ht="12.75" x14ac:dyDescent="0.2">
      <c r="A1662" s="591" t="s">
        <v>72</v>
      </c>
      <c r="B1662" s="591" t="s">
        <v>754</v>
      </c>
      <c r="C1662" s="592" t="s">
        <v>587</v>
      </c>
      <c r="D1662" s="592" t="s">
        <v>297</v>
      </c>
      <c r="E1662" s="592" t="s">
        <v>148</v>
      </c>
      <c r="F1662" s="592" t="s">
        <v>476</v>
      </c>
      <c r="G1662" s="591" t="s">
        <v>2027</v>
      </c>
      <c r="H1662" s="591" t="s">
        <v>510</v>
      </c>
      <c r="I1662" s="592" t="s">
        <v>332</v>
      </c>
      <c r="J1662" s="593" t="s">
        <v>381</v>
      </c>
      <c r="K1662" s="594">
        <v>0.29032258064516131</v>
      </c>
      <c r="L1662" s="592" t="s">
        <v>2051</v>
      </c>
      <c r="M1662" s="595">
        <v>2021</v>
      </c>
      <c r="N1662" s="596">
        <v>32</v>
      </c>
      <c r="O1662" s="603">
        <v>0.3125</v>
      </c>
      <c r="P1662" s="598">
        <f t="shared" si="100"/>
        <v>10</v>
      </c>
      <c r="Q1662" s="596">
        <v>9</v>
      </c>
      <c r="R1662" s="599">
        <f t="shared" si="101"/>
        <v>0.9</v>
      </c>
      <c r="S1662" s="599">
        <f t="shared" si="102"/>
        <v>0.28125</v>
      </c>
      <c r="T1662" s="600">
        <f t="shared" si="103"/>
        <v>1.0763888888888888</v>
      </c>
      <c r="U1662" s="601" t="s">
        <v>3030</v>
      </c>
    </row>
    <row r="1663" spans="1:21" ht="12.75" x14ac:dyDescent="0.2">
      <c r="A1663" s="591" t="s">
        <v>72</v>
      </c>
      <c r="B1663" s="591" t="s">
        <v>754</v>
      </c>
      <c r="C1663" s="592" t="s">
        <v>587</v>
      </c>
      <c r="D1663" s="592" t="s">
        <v>297</v>
      </c>
      <c r="E1663" s="592" t="s">
        <v>148</v>
      </c>
      <c r="F1663" s="592" t="s">
        <v>476</v>
      </c>
      <c r="G1663" s="591" t="s">
        <v>2028</v>
      </c>
      <c r="H1663" s="591" t="s">
        <v>510</v>
      </c>
      <c r="I1663" s="592" t="s">
        <v>332</v>
      </c>
      <c r="J1663" s="593" t="s">
        <v>381</v>
      </c>
      <c r="K1663" s="594">
        <v>0.29629629629629628</v>
      </c>
      <c r="L1663" s="592" t="s">
        <v>2051</v>
      </c>
      <c r="M1663" s="595">
        <v>2021</v>
      </c>
      <c r="N1663" s="596">
        <v>24</v>
      </c>
      <c r="O1663" s="603">
        <v>0.45833333333333326</v>
      </c>
      <c r="P1663" s="598">
        <f t="shared" si="100"/>
        <v>11</v>
      </c>
      <c r="Q1663" s="596">
        <v>8</v>
      </c>
      <c r="R1663" s="599">
        <f t="shared" si="101"/>
        <v>0.72727272727272729</v>
      </c>
      <c r="S1663" s="599">
        <f t="shared" si="102"/>
        <v>0.33333333333333331</v>
      </c>
      <c r="T1663" s="600">
        <f t="shared" si="103"/>
        <v>1.5468749999999998</v>
      </c>
      <c r="U1663" s="601" t="s">
        <v>3030</v>
      </c>
    </row>
    <row r="1664" spans="1:21" ht="12.75" x14ac:dyDescent="0.2">
      <c r="A1664" s="591" t="s">
        <v>72</v>
      </c>
      <c r="B1664" s="591" t="s">
        <v>754</v>
      </c>
      <c r="C1664" s="592" t="s">
        <v>587</v>
      </c>
      <c r="D1664" s="592" t="s">
        <v>303</v>
      </c>
      <c r="E1664" s="592" t="s">
        <v>148</v>
      </c>
      <c r="F1664" s="592" t="s">
        <v>476</v>
      </c>
      <c r="G1664" s="591" t="s">
        <v>2007</v>
      </c>
      <c r="H1664" s="591" t="s">
        <v>510</v>
      </c>
      <c r="I1664" s="592" t="s">
        <v>332</v>
      </c>
      <c r="J1664" s="593" t="s">
        <v>381</v>
      </c>
      <c r="K1664" s="594">
        <v>0.48</v>
      </c>
      <c r="L1664" s="592" t="s">
        <v>2051</v>
      </c>
      <c r="M1664" s="595">
        <v>2021</v>
      </c>
      <c r="N1664" s="596">
        <v>22</v>
      </c>
      <c r="O1664" s="603">
        <v>0.45454545454545453</v>
      </c>
      <c r="P1664" s="598">
        <f t="shared" si="100"/>
        <v>10</v>
      </c>
      <c r="Q1664" s="596">
        <v>8</v>
      </c>
      <c r="R1664" s="599">
        <f t="shared" si="101"/>
        <v>0.8</v>
      </c>
      <c r="S1664" s="599">
        <f t="shared" si="102"/>
        <v>0.36363636363636365</v>
      </c>
      <c r="T1664" s="600">
        <f t="shared" si="103"/>
        <v>0.94696969696969702</v>
      </c>
      <c r="U1664" s="601" t="s">
        <v>3030</v>
      </c>
    </row>
    <row r="1665" spans="1:21" ht="12.75" x14ac:dyDescent="0.2">
      <c r="A1665" s="591" t="s">
        <v>72</v>
      </c>
      <c r="B1665" s="591" t="s">
        <v>754</v>
      </c>
      <c r="C1665" s="592" t="s">
        <v>587</v>
      </c>
      <c r="D1665" s="592" t="s">
        <v>297</v>
      </c>
      <c r="E1665" s="592" t="s">
        <v>148</v>
      </c>
      <c r="F1665" s="592" t="s">
        <v>476</v>
      </c>
      <c r="G1665" s="591" t="s">
        <v>2007</v>
      </c>
      <c r="H1665" s="591" t="s">
        <v>510</v>
      </c>
      <c r="I1665" s="592" t="s">
        <v>332</v>
      </c>
      <c r="J1665" s="593" t="s">
        <v>381</v>
      </c>
      <c r="K1665" s="594">
        <v>0.58064516129032262</v>
      </c>
      <c r="L1665" s="592" t="s">
        <v>2266</v>
      </c>
      <c r="M1665" s="595">
        <v>2021</v>
      </c>
      <c r="N1665" s="596">
        <v>30</v>
      </c>
      <c r="O1665" s="603">
        <v>0.53333333333333333</v>
      </c>
      <c r="P1665" s="598">
        <f t="shared" si="100"/>
        <v>16</v>
      </c>
      <c r="Q1665" s="596">
        <v>12</v>
      </c>
      <c r="R1665" s="599">
        <f t="shared" si="101"/>
        <v>0.75</v>
      </c>
      <c r="S1665" s="599">
        <f t="shared" si="102"/>
        <v>0.4</v>
      </c>
      <c r="T1665" s="600">
        <f t="shared" si="103"/>
        <v>0.9185185185185184</v>
      </c>
      <c r="U1665" s="601" t="s">
        <v>3031</v>
      </c>
    </row>
    <row r="1666" spans="1:21" ht="12.75" x14ac:dyDescent="0.2">
      <c r="A1666" s="591" t="s">
        <v>72</v>
      </c>
      <c r="B1666" s="591" t="s">
        <v>754</v>
      </c>
      <c r="C1666" s="592" t="s">
        <v>587</v>
      </c>
      <c r="D1666" s="592" t="s">
        <v>297</v>
      </c>
      <c r="E1666" s="592" t="s">
        <v>148</v>
      </c>
      <c r="F1666" s="592" t="s">
        <v>476</v>
      </c>
      <c r="G1666" s="591" t="s">
        <v>2029</v>
      </c>
      <c r="H1666" s="591" t="s">
        <v>510</v>
      </c>
      <c r="I1666" s="592" t="s">
        <v>332</v>
      </c>
      <c r="J1666" s="593" t="s">
        <v>381</v>
      </c>
      <c r="K1666" s="594">
        <v>0.71186440677966101</v>
      </c>
      <c r="L1666" s="592" t="s">
        <v>2051</v>
      </c>
      <c r="M1666" s="595">
        <v>2021</v>
      </c>
      <c r="N1666" s="596">
        <v>59</v>
      </c>
      <c r="O1666" s="603">
        <v>0.55932203389830504</v>
      </c>
      <c r="P1666" s="598">
        <f t="shared" si="100"/>
        <v>33</v>
      </c>
      <c r="Q1666" s="596">
        <v>33</v>
      </c>
      <c r="R1666" s="599">
        <f t="shared" si="101"/>
        <v>1</v>
      </c>
      <c r="S1666" s="599">
        <f t="shared" si="102"/>
        <v>0.55932203389830504</v>
      </c>
      <c r="T1666" s="600">
        <f t="shared" si="103"/>
        <v>0.7857142857142857</v>
      </c>
      <c r="U1666" s="601" t="s">
        <v>3030</v>
      </c>
    </row>
    <row r="1667" spans="1:21" ht="12.75" x14ac:dyDescent="0.2">
      <c r="A1667" s="591" t="s">
        <v>72</v>
      </c>
      <c r="B1667" s="591" t="s">
        <v>754</v>
      </c>
      <c r="C1667" s="592" t="s">
        <v>587</v>
      </c>
      <c r="D1667" s="592" t="s">
        <v>297</v>
      </c>
      <c r="E1667" s="592" t="s">
        <v>148</v>
      </c>
      <c r="F1667" s="592" t="s">
        <v>476</v>
      </c>
      <c r="G1667" s="591" t="s">
        <v>2030</v>
      </c>
      <c r="H1667" s="591" t="s">
        <v>510</v>
      </c>
      <c r="I1667" s="592" t="s">
        <v>332</v>
      </c>
      <c r="J1667" s="593" t="s">
        <v>381</v>
      </c>
      <c r="K1667" s="594">
        <v>0.14285714285714285</v>
      </c>
      <c r="L1667" s="592" t="s">
        <v>2051</v>
      </c>
      <c r="M1667" s="595">
        <v>2021</v>
      </c>
      <c r="N1667" s="596">
        <v>46</v>
      </c>
      <c r="O1667" s="603">
        <v>0.15217391304347827</v>
      </c>
      <c r="P1667" s="598">
        <f t="shared" ref="P1667:P1730" si="104">ROUNDUP(N1667*O1667,0)</f>
        <v>7</v>
      </c>
      <c r="Q1667" s="596">
        <v>6</v>
      </c>
      <c r="R1667" s="599">
        <f t="shared" ref="R1667:R1730" si="105">Q1667/P1667</f>
        <v>0.8571428571428571</v>
      </c>
      <c r="S1667" s="599">
        <f t="shared" ref="S1667:S1730" si="106">Q1667/N1667</f>
        <v>0.13043478260869565</v>
      </c>
      <c r="T1667" s="600">
        <f t="shared" ref="T1667:T1730" si="107">O1667/K1667</f>
        <v>1.0652173913043479</v>
      </c>
      <c r="U1667" s="601" t="s">
        <v>3030</v>
      </c>
    </row>
    <row r="1668" spans="1:21" ht="12.75" x14ac:dyDescent="0.2">
      <c r="A1668" s="591" t="s">
        <v>72</v>
      </c>
      <c r="B1668" s="591" t="s">
        <v>754</v>
      </c>
      <c r="C1668" s="592" t="s">
        <v>587</v>
      </c>
      <c r="D1668" s="592" t="s">
        <v>303</v>
      </c>
      <c r="E1668" s="592" t="s">
        <v>148</v>
      </c>
      <c r="F1668" s="592" t="s">
        <v>476</v>
      </c>
      <c r="G1668" s="591" t="s">
        <v>2008</v>
      </c>
      <c r="H1668" s="591" t="s">
        <v>510</v>
      </c>
      <c r="I1668" s="592" t="s">
        <v>332</v>
      </c>
      <c r="J1668" s="593" t="s">
        <v>381</v>
      </c>
      <c r="K1668" s="594">
        <v>0.23076923076923078</v>
      </c>
      <c r="L1668" s="592" t="s">
        <v>2051</v>
      </c>
      <c r="M1668" s="595">
        <v>2021</v>
      </c>
      <c r="N1668" s="596">
        <v>13</v>
      </c>
      <c r="O1668" s="603">
        <v>0.23076923076923075</v>
      </c>
      <c r="P1668" s="598">
        <f t="shared" si="104"/>
        <v>3</v>
      </c>
      <c r="Q1668" s="596">
        <v>3</v>
      </c>
      <c r="R1668" s="599">
        <f t="shared" si="105"/>
        <v>1</v>
      </c>
      <c r="S1668" s="599">
        <f t="shared" si="106"/>
        <v>0.23076923076923078</v>
      </c>
      <c r="T1668" s="600">
        <f t="shared" si="107"/>
        <v>0.99999999999999989</v>
      </c>
      <c r="U1668" s="606" t="s">
        <v>2051</v>
      </c>
    </row>
    <row r="1669" spans="1:21" ht="12.75" x14ac:dyDescent="0.2">
      <c r="A1669" s="591" t="s">
        <v>72</v>
      </c>
      <c r="B1669" s="591" t="s">
        <v>754</v>
      </c>
      <c r="C1669" s="592" t="s">
        <v>587</v>
      </c>
      <c r="D1669" s="592" t="s">
        <v>297</v>
      </c>
      <c r="E1669" s="592" t="s">
        <v>148</v>
      </c>
      <c r="F1669" s="592" t="s">
        <v>476</v>
      </c>
      <c r="G1669" s="591" t="s">
        <v>2031</v>
      </c>
      <c r="H1669" s="591" t="s">
        <v>510</v>
      </c>
      <c r="I1669" s="592" t="s">
        <v>332</v>
      </c>
      <c r="J1669" s="593" t="s">
        <v>381</v>
      </c>
      <c r="K1669" s="594">
        <v>0.18181818181818182</v>
      </c>
      <c r="L1669" s="592" t="s">
        <v>2051</v>
      </c>
      <c r="M1669" s="595">
        <v>2021</v>
      </c>
      <c r="N1669" s="596">
        <v>42</v>
      </c>
      <c r="O1669" s="603">
        <v>0.14285714285714285</v>
      </c>
      <c r="P1669" s="598">
        <f t="shared" si="104"/>
        <v>6</v>
      </c>
      <c r="Q1669" s="596">
        <v>5</v>
      </c>
      <c r="R1669" s="599">
        <f t="shared" si="105"/>
        <v>0.83333333333333337</v>
      </c>
      <c r="S1669" s="599">
        <f t="shared" si="106"/>
        <v>0.11904761904761904</v>
      </c>
      <c r="T1669" s="600">
        <f t="shared" si="107"/>
        <v>0.7857142857142857</v>
      </c>
      <c r="U1669" s="601" t="s">
        <v>3030</v>
      </c>
    </row>
    <row r="1670" spans="1:21" ht="12.75" x14ac:dyDescent="0.2">
      <c r="A1670" s="591" t="s">
        <v>72</v>
      </c>
      <c r="B1670" s="591" t="s">
        <v>754</v>
      </c>
      <c r="C1670" s="592" t="s">
        <v>588</v>
      </c>
      <c r="D1670" s="592" t="s">
        <v>297</v>
      </c>
      <c r="E1670" s="592" t="s">
        <v>148</v>
      </c>
      <c r="F1670" s="592" t="s">
        <v>476</v>
      </c>
      <c r="G1670" s="591" t="s">
        <v>2036</v>
      </c>
      <c r="H1670" s="591" t="s">
        <v>510</v>
      </c>
      <c r="I1670" s="592" t="s">
        <v>332</v>
      </c>
      <c r="J1670" s="593" t="s">
        <v>381</v>
      </c>
      <c r="K1670" s="594">
        <v>0.11971830985915492</v>
      </c>
      <c r="L1670" s="592"/>
      <c r="M1670" s="595">
        <v>2021</v>
      </c>
      <c r="N1670" s="596">
        <v>140</v>
      </c>
      <c r="O1670" s="603">
        <v>0.12142857142857143</v>
      </c>
      <c r="P1670" s="598">
        <f t="shared" si="104"/>
        <v>17</v>
      </c>
      <c r="Q1670" s="596">
        <v>16</v>
      </c>
      <c r="R1670" s="599">
        <f t="shared" si="105"/>
        <v>0.94117647058823528</v>
      </c>
      <c r="S1670" s="599">
        <f t="shared" si="106"/>
        <v>0.11428571428571428</v>
      </c>
      <c r="T1670" s="600">
        <f t="shared" si="107"/>
        <v>1.0142857142857142</v>
      </c>
      <c r="U1670" s="601" t="s">
        <v>3030</v>
      </c>
    </row>
    <row r="1671" spans="1:21" ht="12.75" x14ac:dyDescent="0.2">
      <c r="A1671" s="591" t="s">
        <v>72</v>
      </c>
      <c r="B1671" s="591" t="s">
        <v>754</v>
      </c>
      <c r="C1671" s="592" t="s">
        <v>588</v>
      </c>
      <c r="D1671" s="592" t="s">
        <v>297</v>
      </c>
      <c r="E1671" s="592" t="s">
        <v>148</v>
      </c>
      <c r="F1671" s="592" t="s">
        <v>476</v>
      </c>
      <c r="G1671" s="591" t="s">
        <v>2011</v>
      </c>
      <c r="H1671" s="591" t="s">
        <v>510</v>
      </c>
      <c r="I1671" s="592" t="s">
        <v>332</v>
      </c>
      <c r="J1671" s="593" t="s">
        <v>381</v>
      </c>
      <c r="K1671" s="594">
        <v>0.23875432525951557</v>
      </c>
      <c r="L1671" s="592" t="s">
        <v>2051</v>
      </c>
      <c r="M1671" s="595">
        <v>2021</v>
      </c>
      <c r="N1671" s="596">
        <v>287</v>
      </c>
      <c r="O1671" s="603">
        <v>0.23693379790940766</v>
      </c>
      <c r="P1671" s="598">
        <f t="shared" si="104"/>
        <v>68</v>
      </c>
      <c r="Q1671" s="596">
        <v>57</v>
      </c>
      <c r="R1671" s="599">
        <f t="shared" si="105"/>
        <v>0.83823529411764708</v>
      </c>
      <c r="S1671" s="599">
        <f t="shared" si="106"/>
        <v>0.19860627177700349</v>
      </c>
      <c r="T1671" s="600">
        <f t="shared" si="107"/>
        <v>0.99237489269302637</v>
      </c>
      <c r="U1671" s="601" t="s">
        <v>3030</v>
      </c>
    </row>
    <row r="1672" spans="1:21" ht="12.75" x14ac:dyDescent="0.2">
      <c r="A1672" s="591" t="s">
        <v>72</v>
      </c>
      <c r="B1672" s="591" t="s">
        <v>754</v>
      </c>
      <c r="C1672" s="592" t="s">
        <v>588</v>
      </c>
      <c r="D1672" s="592" t="s">
        <v>297</v>
      </c>
      <c r="E1672" s="592" t="s">
        <v>148</v>
      </c>
      <c r="F1672" s="592" t="s">
        <v>476</v>
      </c>
      <c r="G1672" s="591" t="s">
        <v>2012</v>
      </c>
      <c r="H1672" s="591" t="s">
        <v>510</v>
      </c>
      <c r="I1672" s="592" t="s">
        <v>332</v>
      </c>
      <c r="J1672" s="593" t="s">
        <v>381</v>
      </c>
      <c r="K1672" s="594">
        <v>0.23577235772357724</v>
      </c>
      <c r="L1672" s="592" t="s">
        <v>2051</v>
      </c>
      <c r="M1672" s="595">
        <v>2021</v>
      </c>
      <c r="N1672" s="596">
        <v>125</v>
      </c>
      <c r="O1672" s="603">
        <v>0.23200000000000004</v>
      </c>
      <c r="P1672" s="598">
        <f t="shared" si="104"/>
        <v>29</v>
      </c>
      <c r="Q1672" s="596">
        <v>26</v>
      </c>
      <c r="R1672" s="599">
        <f t="shared" si="105"/>
        <v>0.89655172413793105</v>
      </c>
      <c r="S1672" s="599">
        <f t="shared" si="106"/>
        <v>0.20799999999999999</v>
      </c>
      <c r="T1672" s="600">
        <f t="shared" si="107"/>
        <v>0.9840000000000001</v>
      </c>
      <c r="U1672" s="601" t="s">
        <v>3030</v>
      </c>
    </row>
    <row r="1673" spans="1:21" ht="12.75" x14ac:dyDescent="0.2">
      <c r="A1673" s="591" t="s">
        <v>72</v>
      </c>
      <c r="B1673" s="591" t="s">
        <v>754</v>
      </c>
      <c r="C1673" s="592" t="s">
        <v>588</v>
      </c>
      <c r="D1673" s="592" t="s">
        <v>297</v>
      </c>
      <c r="E1673" s="592" t="s">
        <v>148</v>
      </c>
      <c r="F1673" s="592" t="s">
        <v>476</v>
      </c>
      <c r="G1673" s="591" t="s">
        <v>2037</v>
      </c>
      <c r="H1673" s="591" t="s">
        <v>510</v>
      </c>
      <c r="I1673" s="592" t="s">
        <v>332</v>
      </c>
      <c r="J1673" s="593" t="s">
        <v>381</v>
      </c>
      <c r="K1673" s="594">
        <v>0.21428571428571427</v>
      </c>
      <c r="L1673" s="592" t="s">
        <v>2051</v>
      </c>
      <c r="M1673" s="595">
        <v>2021</v>
      </c>
      <c r="N1673" s="596">
        <v>14</v>
      </c>
      <c r="O1673" s="603">
        <v>0.21428571428571427</v>
      </c>
      <c r="P1673" s="598">
        <f t="shared" si="104"/>
        <v>3</v>
      </c>
      <c r="Q1673" s="596">
        <v>2</v>
      </c>
      <c r="R1673" s="599">
        <f t="shared" si="105"/>
        <v>0.66666666666666663</v>
      </c>
      <c r="S1673" s="599">
        <f t="shared" si="106"/>
        <v>0.14285714285714285</v>
      </c>
      <c r="T1673" s="600">
        <f t="shared" si="107"/>
        <v>1</v>
      </c>
      <c r="U1673" s="606" t="s">
        <v>2051</v>
      </c>
    </row>
    <row r="1674" spans="1:21" ht="12.75" x14ac:dyDescent="0.2">
      <c r="A1674" s="591" t="s">
        <v>72</v>
      </c>
      <c r="B1674" s="591" t="s">
        <v>754</v>
      </c>
      <c r="C1674" s="592" t="s">
        <v>588</v>
      </c>
      <c r="D1674" s="592" t="s">
        <v>297</v>
      </c>
      <c r="E1674" s="592" t="s">
        <v>148</v>
      </c>
      <c r="F1674" s="592" t="s">
        <v>476</v>
      </c>
      <c r="G1674" s="591" t="s">
        <v>2038</v>
      </c>
      <c r="H1674" s="591" t="s">
        <v>510</v>
      </c>
      <c r="I1674" s="592" t="s">
        <v>332</v>
      </c>
      <c r="J1674" s="593" t="s">
        <v>381</v>
      </c>
      <c r="K1674" s="594">
        <v>9.6774193548387094E-2</v>
      </c>
      <c r="L1674" s="592" t="s">
        <v>2051</v>
      </c>
      <c r="M1674" s="595">
        <v>2021</v>
      </c>
      <c r="N1674" s="596">
        <v>33</v>
      </c>
      <c r="O1674" s="603">
        <v>0.12121212121212122</v>
      </c>
      <c r="P1674" s="598">
        <f t="shared" si="104"/>
        <v>4</v>
      </c>
      <c r="Q1674" s="596">
        <v>4</v>
      </c>
      <c r="R1674" s="599">
        <f t="shared" si="105"/>
        <v>1</v>
      </c>
      <c r="S1674" s="599">
        <f t="shared" si="106"/>
        <v>0.12121212121212122</v>
      </c>
      <c r="T1674" s="600">
        <f t="shared" si="107"/>
        <v>1.2525252525252526</v>
      </c>
      <c r="U1674" s="601" t="s">
        <v>3030</v>
      </c>
    </row>
    <row r="1675" spans="1:21" ht="12.75" x14ac:dyDescent="0.2">
      <c r="A1675" s="591" t="s">
        <v>72</v>
      </c>
      <c r="B1675" s="591" t="s">
        <v>754</v>
      </c>
      <c r="C1675" s="592" t="s">
        <v>588</v>
      </c>
      <c r="D1675" s="592" t="s">
        <v>297</v>
      </c>
      <c r="E1675" s="592" t="s">
        <v>148</v>
      </c>
      <c r="F1675" s="592" t="s">
        <v>476</v>
      </c>
      <c r="G1675" s="591" t="s">
        <v>2018</v>
      </c>
      <c r="H1675" s="591" t="s">
        <v>510</v>
      </c>
      <c r="I1675" s="592" t="s">
        <v>332</v>
      </c>
      <c r="J1675" s="593" t="s">
        <v>381</v>
      </c>
      <c r="K1675" s="594">
        <v>6.25E-2</v>
      </c>
      <c r="L1675" s="592" t="s">
        <v>2051</v>
      </c>
      <c r="M1675" s="595">
        <v>2021</v>
      </c>
      <c r="N1675" s="596">
        <v>39</v>
      </c>
      <c r="O1675" s="603">
        <v>7.6923076923076927E-2</v>
      </c>
      <c r="P1675" s="598">
        <f t="shared" si="104"/>
        <v>3</v>
      </c>
      <c r="Q1675" s="596">
        <v>2</v>
      </c>
      <c r="R1675" s="599">
        <f t="shared" si="105"/>
        <v>0.66666666666666663</v>
      </c>
      <c r="S1675" s="599">
        <f t="shared" si="106"/>
        <v>5.128205128205128E-2</v>
      </c>
      <c r="T1675" s="600">
        <f t="shared" si="107"/>
        <v>1.2307692307692308</v>
      </c>
      <c r="U1675" s="601" t="s">
        <v>3030</v>
      </c>
    </row>
    <row r="1676" spans="1:21" ht="12.75" x14ac:dyDescent="0.2">
      <c r="A1676" s="591" t="s">
        <v>72</v>
      </c>
      <c r="B1676" s="591" t="s">
        <v>754</v>
      </c>
      <c r="C1676" s="592" t="s">
        <v>588</v>
      </c>
      <c r="D1676" s="592" t="s">
        <v>297</v>
      </c>
      <c r="E1676" s="592" t="s">
        <v>148</v>
      </c>
      <c r="F1676" s="592" t="s">
        <v>476</v>
      </c>
      <c r="G1676" s="591" t="s">
        <v>2039</v>
      </c>
      <c r="H1676" s="591" t="s">
        <v>510</v>
      </c>
      <c r="I1676" s="592" t="s">
        <v>332</v>
      </c>
      <c r="J1676" s="593" t="s">
        <v>381</v>
      </c>
      <c r="K1676" s="594">
        <v>5.0847457627118647E-2</v>
      </c>
      <c r="L1676" s="592" t="s">
        <v>2051</v>
      </c>
      <c r="M1676" s="595">
        <v>2021</v>
      </c>
      <c r="N1676" s="596">
        <v>53</v>
      </c>
      <c r="O1676" s="603">
        <v>0.11320754716981134</v>
      </c>
      <c r="P1676" s="598">
        <f t="shared" si="104"/>
        <v>6</v>
      </c>
      <c r="Q1676" s="596">
        <v>4</v>
      </c>
      <c r="R1676" s="599">
        <f t="shared" si="105"/>
        <v>0.66666666666666663</v>
      </c>
      <c r="S1676" s="599">
        <f t="shared" si="106"/>
        <v>7.5471698113207544E-2</v>
      </c>
      <c r="T1676" s="600">
        <f t="shared" si="107"/>
        <v>2.226415094339623</v>
      </c>
      <c r="U1676" s="601" t="s">
        <v>3030</v>
      </c>
    </row>
    <row r="1677" spans="1:21" ht="12.75" x14ac:dyDescent="0.2">
      <c r="A1677" s="591" t="s">
        <v>72</v>
      </c>
      <c r="B1677" s="591" t="s">
        <v>754</v>
      </c>
      <c r="C1677" s="592" t="s">
        <v>588</v>
      </c>
      <c r="D1677" s="592" t="s">
        <v>297</v>
      </c>
      <c r="E1677" s="592" t="s">
        <v>148</v>
      </c>
      <c r="F1677" s="592" t="s">
        <v>476</v>
      </c>
      <c r="G1677" s="591" t="s">
        <v>2021</v>
      </c>
      <c r="H1677" s="591" t="s">
        <v>510</v>
      </c>
      <c r="I1677" s="592" t="s">
        <v>332</v>
      </c>
      <c r="J1677" s="593" t="s">
        <v>381</v>
      </c>
      <c r="K1677" s="594">
        <v>0.13235294117647059</v>
      </c>
      <c r="L1677" s="592" t="s">
        <v>2051</v>
      </c>
      <c r="M1677" s="595">
        <v>2021</v>
      </c>
      <c r="N1677" s="596">
        <v>70</v>
      </c>
      <c r="O1677" s="603">
        <v>0.12857142857142856</v>
      </c>
      <c r="P1677" s="598">
        <f t="shared" si="104"/>
        <v>9</v>
      </c>
      <c r="Q1677" s="596">
        <v>6</v>
      </c>
      <c r="R1677" s="599">
        <f t="shared" si="105"/>
        <v>0.66666666666666663</v>
      </c>
      <c r="S1677" s="599">
        <f t="shared" si="106"/>
        <v>8.5714285714285715E-2</v>
      </c>
      <c r="T1677" s="600">
        <f t="shared" si="107"/>
        <v>0.97142857142857131</v>
      </c>
      <c r="U1677" s="601" t="s">
        <v>3030</v>
      </c>
    </row>
    <row r="1678" spans="1:21" ht="12.75" x14ac:dyDescent="0.2">
      <c r="A1678" s="591" t="s">
        <v>72</v>
      </c>
      <c r="B1678" s="591" t="s">
        <v>754</v>
      </c>
      <c r="C1678" s="592" t="s">
        <v>588</v>
      </c>
      <c r="D1678" s="592" t="s">
        <v>297</v>
      </c>
      <c r="E1678" s="592" t="s">
        <v>148</v>
      </c>
      <c r="F1678" s="592" t="s">
        <v>476</v>
      </c>
      <c r="G1678" s="591" t="s">
        <v>2040</v>
      </c>
      <c r="H1678" s="591" t="s">
        <v>510</v>
      </c>
      <c r="I1678" s="592" t="s">
        <v>332</v>
      </c>
      <c r="J1678" s="593" t="s">
        <v>381</v>
      </c>
      <c r="K1678" s="594">
        <v>0.17721518987341772</v>
      </c>
      <c r="L1678" s="592" t="s">
        <v>2051</v>
      </c>
      <c r="M1678" s="595">
        <v>2021</v>
      </c>
      <c r="N1678" s="596">
        <v>77</v>
      </c>
      <c r="O1678" s="603">
        <v>0.16883116883116883</v>
      </c>
      <c r="P1678" s="598">
        <f t="shared" si="104"/>
        <v>13</v>
      </c>
      <c r="Q1678" s="596">
        <v>8</v>
      </c>
      <c r="R1678" s="599">
        <f t="shared" si="105"/>
        <v>0.61538461538461542</v>
      </c>
      <c r="S1678" s="599">
        <f t="shared" si="106"/>
        <v>0.1038961038961039</v>
      </c>
      <c r="T1678" s="600">
        <f t="shared" si="107"/>
        <v>0.95269016697588127</v>
      </c>
      <c r="U1678" s="601" t="s">
        <v>3030</v>
      </c>
    </row>
    <row r="1679" spans="1:21" ht="12.75" x14ac:dyDescent="0.2">
      <c r="A1679" s="591" t="s">
        <v>72</v>
      </c>
      <c r="B1679" s="591" t="s">
        <v>754</v>
      </c>
      <c r="C1679" s="592" t="s">
        <v>588</v>
      </c>
      <c r="D1679" s="592" t="s">
        <v>297</v>
      </c>
      <c r="E1679" s="592" t="s">
        <v>148</v>
      </c>
      <c r="F1679" s="592" t="s">
        <v>476</v>
      </c>
      <c r="G1679" s="591" t="s">
        <v>2023</v>
      </c>
      <c r="H1679" s="591" t="s">
        <v>510</v>
      </c>
      <c r="I1679" s="592" t="s">
        <v>332</v>
      </c>
      <c r="J1679" s="593" t="s">
        <v>381</v>
      </c>
      <c r="K1679" s="594">
        <v>0.70833333333333337</v>
      </c>
      <c r="L1679" s="592" t="s">
        <v>2051</v>
      </c>
      <c r="M1679" s="595">
        <v>2021</v>
      </c>
      <c r="N1679" s="596">
        <v>24</v>
      </c>
      <c r="O1679" s="603">
        <v>0.54166666666666663</v>
      </c>
      <c r="P1679" s="598">
        <f t="shared" si="104"/>
        <v>13</v>
      </c>
      <c r="Q1679" s="596">
        <v>11</v>
      </c>
      <c r="R1679" s="599">
        <f t="shared" si="105"/>
        <v>0.84615384615384615</v>
      </c>
      <c r="S1679" s="599">
        <f t="shared" si="106"/>
        <v>0.45833333333333331</v>
      </c>
      <c r="T1679" s="600">
        <f t="shared" si="107"/>
        <v>0.76470588235294112</v>
      </c>
      <c r="U1679" s="601" t="s">
        <v>3030</v>
      </c>
    </row>
    <row r="1680" spans="1:21" ht="12.75" x14ac:dyDescent="0.2">
      <c r="A1680" s="591" t="s">
        <v>72</v>
      </c>
      <c r="B1680" s="591" t="s">
        <v>754</v>
      </c>
      <c r="C1680" s="592" t="s">
        <v>588</v>
      </c>
      <c r="D1680" s="592" t="s">
        <v>297</v>
      </c>
      <c r="E1680" s="592" t="s">
        <v>148</v>
      </c>
      <c r="F1680" s="592" t="s">
        <v>476</v>
      </c>
      <c r="G1680" s="591" t="s">
        <v>2041</v>
      </c>
      <c r="H1680" s="591" t="s">
        <v>510</v>
      </c>
      <c r="I1680" s="592" t="s">
        <v>332</v>
      </c>
      <c r="J1680" s="593" t="s">
        <v>381</v>
      </c>
      <c r="K1680" s="594">
        <v>0.17647058823529413</v>
      </c>
      <c r="L1680" s="592" t="s">
        <v>2051</v>
      </c>
      <c r="M1680" s="595">
        <v>2021</v>
      </c>
      <c r="N1680" s="596">
        <v>17</v>
      </c>
      <c r="O1680" s="603">
        <v>0.17647058823529413</v>
      </c>
      <c r="P1680" s="598">
        <f t="shared" si="104"/>
        <v>3</v>
      </c>
      <c r="Q1680" s="596">
        <v>2</v>
      </c>
      <c r="R1680" s="599">
        <f t="shared" si="105"/>
        <v>0.66666666666666663</v>
      </c>
      <c r="S1680" s="599">
        <f t="shared" si="106"/>
        <v>0.11764705882352941</v>
      </c>
      <c r="T1680" s="600">
        <f t="shared" si="107"/>
        <v>1</v>
      </c>
      <c r="U1680" s="606" t="s">
        <v>2051</v>
      </c>
    </row>
    <row r="1681" spans="1:21" ht="12.75" x14ac:dyDescent="0.2">
      <c r="A1681" s="591" t="s">
        <v>72</v>
      </c>
      <c r="B1681" s="591" t="s">
        <v>754</v>
      </c>
      <c r="C1681" s="592" t="s">
        <v>588</v>
      </c>
      <c r="D1681" s="592" t="s">
        <v>297</v>
      </c>
      <c r="E1681" s="592" t="s">
        <v>148</v>
      </c>
      <c r="F1681" s="592" t="s">
        <v>476</v>
      </c>
      <c r="G1681" s="591" t="s">
        <v>2042</v>
      </c>
      <c r="H1681" s="591" t="s">
        <v>510</v>
      </c>
      <c r="I1681" s="592" t="s">
        <v>332</v>
      </c>
      <c r="J1681" s="593" t="s">
        <v>381</v>
      </c>
      <c r="K1681" s="594">
        <v>0.06</v>
      </c>
      <c r="L1681" s="592" t="s">
        <v>2051</v>
      </c>
      <c r="M1681" s="595">
        <v>2021</v>
      </c>
      <c r="N1681" s="596">
        <v>94</v>
      </c>
      <c r="O1681" s="603">
        <v>9.5744680851063843E-2</v>
      </c>
      <c r="P1681" s="598">
        <f t="shared" si="104"/>
        <v>9</v>
      </c>
      <c r="Q1681" s="596">
        <v>5</v>
      </c>
      <c r="R1681" s="599">
        <f t="shared" si="105"/>
        <v>0.55555555555555558</v>
      </c>
      <c r="S1681" s="599">
        <f t="shared" si="106"/>
        <v>5.3191489361702128E-2</v>
      </c>
      <c r="T1681" s="600">
        <f t="shared" si="107"/>
        <v>1.595744680851064</v>
      </c>
      <c r="U1681" s="601" t="s">
        <v>3030</v>
      </c>
    </row>
    <row r="1682" spans="1:21" ht="12.75" x14ac:dyDescent="0.2">
      <c r="A1682" s="591" t="s">
        <v>72</v>
      </c>
      <c r="B1682" s="591" t="s">
        <v>754</v>
      </c>
      <c r="C1682" s="592" t="s">
        <v>588</v>
      </c>
      <c r="D1682" s="592" t="s">
        <v>297</v>
      </c>
      <c r="E1682" s="592" t="s">
        <v>148</v>
      </c>
      <c r="F1682" s="592" t="s">
        <v>476</v>
      </c>
      <c r="G1682" s="591" t="s">
        <v>2026</v>
      </c>
      <c r="H1682" s="591" t="s">
        <v>510</v>
      </c>
      <c r="I1682" s="592" t="s">
        <v>332</v>
      </c>
      <c r="J1682" s="593" t="s">
        <v>381</v>
      </c>
      <c r="K1682" s="594">
        <v>8.3333333333333329E-2</v>
      </c>
      <c r="L1682" s="592" t="s">
        <v>2051</v>
      </c>
      <c r="M1682" s="595">
        <v>2021</v>
      </c>
      <c r="N1682" s="596">
        <v>43</v>
      </c>
      <c r="O1682" s="603">
        <v>6.9767441860465115E-2</v>
      </c>
      <c r="P1682" s="598">
        <f t="shared" si="104"/>
        <v>3</v>
      </c>
      <c r="Q1682" s="596">
        <v>2</v>
      </c>
      <c r="R1682" s="599">
        <f t="shared" si="105"/>
        <v>0.66666666666666663</v>
      </c>
      <c r="S1682" s="599">
        <f t="shared" si="106"/>
        <v>4.6511627906976744E-2</v>
      </c>
      <c r="T1682" s="600">
        <f t="shared" si="107"/>
        <v>0.83720930232558144</v>
      </c>
      <c r="U1682" s="601" t="s">
        <v>3030</v>
      </c>
    </row>
    <row r="1683" spans="1:21" ht="12.75" x14ac:dyDescent="0.2">
      <c r="A1683" s="591" t="s">
        <v>72</v>
      </c>
      <c r="B1683" s="591" t="s">
        <v>754</v>
      </c>
      <c r="C1683" s="592" t="s">
        <v>588</v>
      </c>
      <c r="D1683" s="592" t="s">
        <v>297</v>
      </c>
      <c r="E1683" s="592" t="s">
        <v>148</v>
      </c>
      <c r="F1683" s="592" t="s">
        <v>476</v>
      </c>
      <c r="G1683" s="591" t="s">
        <v>2043</v>
      </c>
      <c r="H1683" s="591" t="s">
        <v>510</v>
      </c>
      <c r="I1683" s="592" t="s">
        <v>332</v>
      </c>
      <c r="J1683" s="593" t="s">
        <v>381</v>
      </c>
      <c r="K1683" s="594">
        <v>4.9941927990708478E-2</v>
      </c>
      <c r="L1683" s="592" t="s">
        <v>2051</v>
      </c>
      <c r="M1683" s="595">
        <v>2021</v>
      </c>
      <c r="N1683" s="596">
        <v>858</v>
      </c>
      <c r="O1683" s="603">
        <v>9.5571095571095568E-2</v>
      </c>
      <c r="P1683" s="598">
        <f t="shared" si="104"/>
        <v>82</v>
      </c>
      <c r="Q1683" s="596">
        <v>58</v>
      </c>
      <c r="R1683" s="599">
        <f t="shared" si="105"/>
        <v>0.70731707317073167</v>
      </c>
      <c r="S1683" s="599">
        <f t="shared" si="106"/>
        <v>6.75990675990676E-2</v>
      </c>
      <c r="T1683" s="600">
        <f t="shared" si="107"/>
        <v>1.9136444950398439</v>
      </c>
      <c r="U1683" s="601" t="s">
        <v>3030</v>
      </c>
    </row>
    <row r="1684" spans="1:21" ht="12.75" x14ac:dyDescent="0.2">
      <c r="A1684" s="591" t="s">
        <v>72</v>
      </c>
      <c r="B1684" s="591" t="s">
        <v>754</v>
      </c>
      <c r="C1684" s="592" t="s">
        <v>588</v>
      </c>
      <c r="D1684" s="592" t="s">
        <v>297</v>
      </c>
      <c r="E1684" s="592" t="s">
        <v>148</v>
      </c>
      <c r="F1684" s="592" t="s">
        <v>476</v>
      </c>
      <c r="G1684" s="591" t="s">
        <v>2009</v>
      </c>
      <c r="H1684" s="591" t="s">
        <v>510</v>
      </c>
      <c r="I1684" s="592" t="s">
        <v>332</v>
      </c>
      <c r="J1684" s="593" t="s">
        <v>381</v>
      </c>
      <c r="K1684" s="594">
        <v>0.2</v>
      </c>
      <c r="L1684" s="592" t="s">
        <v>2051</v>
      </c>
      <c r="M1684" s="595">
        <v>2021</v>
      </c>
      <c r="N1684" s="596">
        <v>19</v>
      </c>
      <c r="O1684" s="603">
        <v>0.21052631578947367</v>
      </c>
      <c r="P1684" s="598">
        <f t="shared" si="104"/>
        <v>4</v>
      </c>
      <c r="Q1684" s="596">
        <v>3</v>
      </c>
      <c r="R1684" s="599">
        <f t="shared" si="105"/>
        <v>0.75</v>
      </c>
      <c r="S1684" s="599">
        <f t="shared" si="106"/>
        <v>0.15789473684210525</v>
      </c>
      <c r="T1684" s="600">
        <f t="shared" si="107"/>
        <v>1.0526315789473684</v>
      </c>
      <c r="U1684" s="601" t="s">
        <v>3030</v>
      </c>
    </row>
    <row r="1685" spans="1:21" ht="12.75" x14ac:dyDescent="0.2">
      <c r="A1685" s="591" t="s">
        <v>72</v>
      </c>
      <c r="B1685" s="591" t="s">
        <v>754</v>
      </c>
      <c r="C1685" s="592" t="s">
        <v>588</v>
      </c>
      <c r="D1685" s="592" t="s">
        <v>297</v>
      </c>
      <c r="E1685" s="592" t="s">
        <v>148</v>
      </c>
      <c r="F1685" s="592" t="s">
        <v>476</v>
      </c>
      <c r="G1685" s="591" t="s">
        <v>2044</v>
      </c>
      <c r="H1685" s="591" t="s">
        <v>510</v>
      </c>
      <c r="I1685" s="592" t="s">
        <v>332</v>
      </c>
      <c r="J1685" s="593" t="s">
        <v>381</v>
      </c>
      <c r="K1685" s="594">
        <v>6.1224489795918366E-2</v>
      </c>
      <c r="L1685" s="592" t="s">
        <v>2051</v>
      </c>
      <c r="M1685" s="595">
        <v>2021</v>
      </c>
      <c r="N1685" s="596">
        <v>29</v>
      </c>
      <c r="O1685" s="603">
        <v>0.24137931034482757</v>
      </c>
      <c r="P1685" s="598">
        <f t="shared" si="104"/>
        <v>7</v>
      </c>
      <c r="Q1685" s="596">
        <v>6</v>
      </c>
      <c r="R1685" s="599">
        <f t="shared" si="105"/>
        <v>0.8571428571428571</v>
      </c>
      <c r="S1685" s="599">
        <f t="shared" si="106"/>
        <v>0.20689655172413793</v>
      </c>
      <c r="T1685" s="600">
        <f t="shared" si="107"/>
        <v>3.9425287356321839</v>
      </c>
      <c r="U1685" s="601" t="s">
        <v>3031</v>
      </c>
    </row>
    <row r="1686" spans="1:21" ht="12.75" x14ac:dyDescent="0.2">
      <c r="A1686" s="591" t="s">
        <v>72</v>
      </c>
      <c r="B1686" s="591" t="s">
        <v>754</v>
      </c>
      <c r="C1686" s="592" t="s">
        <v>588</v>
      </c>
      <c r="D1686" s="592" t="s">
        <v>297</v>
      </c>
      <c r="E1686" s="592" t="s">
        <v>148</v>
      </c>
      <c r="F1686" s="592" t="s">
        <v>476</v>
      </c>
      <c r="G1686" s="591" t="s">
        <v>2009</v>
      </c>
      <c r="H1686" s="591" t="s">
        <v>510</v>
      </c>
      <c r="I1686" s="592" t="s">
        <v>332</v>
      </c>
      <c r="J1686" s="593" t="s">
        <v>381</v>
      </c>
      <c r="K1686" s="594">
        <v>0.23333333333333334</v>
      </c>
      <c r="L1686" s="592" t="s">
        <v>2266</v>
      </c>
      <c r="M1686" s="595">
        <v>2021</v>
      </c>
      <c r="N1686" s="596">
        <v>18</v>
      </c>
      <c r="O1686" s="603">
        <v>0.27777777777777779</v>
      </c>
      <c r="P1686" s="598">
        <f t="shared" si="104"/>
        <v>5</v>
      </c>
      <c r="Q1686" s="596">
        <v>4</v>
      </c>
      <c r="R1686" s="599">
        <f t="shared" si="105"/>
        <v>0.8</v>
      </c>
      <c r="S1686" s="599">
        <f t="shared" si="106"/>
        <v>0.22222222222222221</v>
      </c>
      <c r="T1686" s="600">
        <f t="shared" si="107"/>
        <v>1.1904761904761905</v>
      </c>
      <c r="U1686" s="601" t="s">
        <v>3031</v>
      </c>
    </row>
    <row r="1687" spans="1:21" ht="12.75" x14ac:dyDescent="0.2">
      <c r="A1687" s="591" t="s">
        <v>72</v>
      </c>
      <c r="B1687" s="591" t="s">
        <v>754</v>
      </c>
      <c r="C1687" s="592" t="s">
        <v>588</v>
      </c>
      <c r="D1687" s="592" t="s">
        <v>297</v>
      </c>
      <c r="E1687" s="592" t="s">
        <v>148</v>
      </c>
      <c r="F1687" s="592" t="s">
        <v>476</v>
      </c>
      <c r="G1687" s="591" t="s">
        <v>2057</v>
      </c>
      <c r="H1687" s="591" t="s">
        <v>510</v>
      </c>
      <c r="I1687" s="592" t="s">
        <v>332</v>
      </c>
      <c r="J1687" s="593" t="s">
        <v>381</v>
      </c>
      <c r="K1687" s="594">
        <v>0.3</v>
      </c>
      <c r="L1687" s="592" t="s">
        <v>2266</v>
      </c>
      <c r="M1687" s="595">
        <v>2021</v>
      </c>
      <c r="N1687" s="596">
        <v>40</v>
      </c>
      <c r="O1687" s="603">
        <v>0.1</v>
      </c>
      <c r="P1687" s="598">
        <f t="shared" si="104"/>
        <v>4</v>
      </c>
      <c r="Q1687" s="596">
        <v>3</v>
      </c>
      <c r="R1687" s="599">
        <f t="shared" si="105"/>
        <v>0.75</v>
      </c>
      <c r="S1687" s="599">
        <f t="shared" si="106"/>
        <v>7.4999999999999997E-2</v>
      </c>
      <c r="T1687" s="600">
        <f t="shared" si="107"/>
        <v>0.33333333333333337</v>
      </c>
      <c r="U1687" s="601" t="s">
        <v>3030</v>
      </c>
    </row>
    <row r="1688" spans="1:21" ht="12.75" x14ac:dyDescent="0.2">
      <c r="A1688" s="591" t="s">
        <v>72</v>
      </c>
      <c r="B1688" s="591" t="s">
        <v>754</v>
      </c>
      <c r="C1688" s="592" t="s">
        <v>588</v>
      </c>
      <c r="D1688" s="592" t="s">
        <v>297</v>
      </c>
      <c r="E1688" s="592" t="s">
        <v>148</v>
      </c>
      <c r="F1688" s="592" t="s">
        <v>476</v>
      </c>
      <c r="G1688" s="591" t="s">
        <v>2045</v>
      </c>
      <c r="H1688" s="591" t="s">
        <v>510</v>
      </c>
      <c r="I1688" s="592" t="s">
        <v>332</v>
      </c>
      <c r="J1688" s="593" t="s">
        <v>381</v>
      </c>
      <c r="K1688" s="594">
        <v>0.72222222222222221</v>
      </c>
      <c r="L1688" s="592" t="s">
        <v>2051</v>
      </c>
      <c r="M1688" s="595">
        <v>2021</v>
      </c>
      <c r="N1688" s="596">
        <v>18</v>
      </c>
      <c r="O1688" s="603">
        <v>0.66666666666666652</v>
      </c>
      <c r="P1688" s="598">
        <f t="shared" si="104"/>
        <v>12</v>
      </c>
      <c r="Q1688" s="596">
        <v>9</v>
      </c>
      <c r="R1688" s="599">
        <f t="shared" si="105"/>
        <v>0.75</v>
      </c>
      <c r="S1688" s="599">
        <f t="shared" si="106"/>
        <v>0.5</v>
      </c>
      <c r="T1688" s="600">
        <f t="shared" si="107"/>
        <v>0.92307692307692291</v>
      </c>
      <c r="U1688" s="601" t="s">
        <v>3030</v>
      </c>
    </row>
    <row r="1689" spans="1:21" ht="12.75" x14ac:dyDescent="0.2">
      <c r="A1689" s="591" t="s">
        <v>72</v>
      </c>
      <c r="B1689" s="591" t="s">
        <v>754</v>
      </c>
      <c r="C1689" s="592" t="s">
        <v>588</v>
      </c>
      <c r="D1689" s="592" t="s">
        <v>297</v>
      </c>
      <c r="E1689" s="592" t="s">
        <v>148</v>
      </c>
      <c r="F1689" s="592" t="s">
        <v>476</v>
      </c>
      <c r="G1689" s="591" t="s">
        <v>2046</v>
      </c>
      <c r="H1689" s="591" t="s">
        <v>510</v>
      </c>
      <c r="I1689" s="592" t="s">
        <v>332</v>
      </c>
      <c r="J1689" s="593" t="s">
        <v>381</v>
      </c>
      <c r="K1689" s="594">
        <v>0.2</v>
      </c>
      <c r="L1689" s="592" t="s">
        <v>2051</v>
      </c>
      <c r="M1689" s="595">
        <v>2021</v>
      </c>
      <c r="N1689" s="596">
        <v>13</v>
      </c>
      <c r="O1689" s="603">
        <v>0.23076923076923075</v>
      </c>
      <c r="P1689" s="598">
        <f t="shared" si="104"/>
        <v>3</v>
      </c>
      <c r="Q1689" s="596">
        <v>2</v>
      </c>
      <c r="R1689" s="599">
        <f t="shared" si="105"/>
        <v>0.66666666666666663</v>
      </c>
      <c r="S1689" s="599">
        <f t="shared" si="106"/>
        <v>0.15384615384615385</v>
      </c>
      <c r="T1689" s="600">
        <f t="shared" si="107"/>
        <v>1.1538461538461537</v>
      </c>
      <c r="U1689" s="601" t="s">
        <v>3030</v>
      </c>
    </row>
    <row r="1690" spans="1:21" ht="12.75" x14ac:dyDescent="0.2">
      <c r="A1690" s="591" t="s">
        <v>72</v>
      </c>
      <c r="B1690" s="591" t="s">
        <v>754</v>
      </c>
      <c r="C1690" s="592" t="s">
        <v>583</v>
      </c>
      <c r="D1690" s="592" t="s">
        <v>297</v>
      </c>
      <c r="E1690" s="592" t="s">
        <v>148</v>
      </c>
      <c r="F1690" s="592" t="s">
        <v>476</v>
      </c>
      <c r="G1690" s="591" t="s">
        <v>2012</v>
      </c>
      <c r="H1690" s="591" t="s">
        <v>510</v>
      </c>
      <c r="I1690" s="592" t="s">
        <v>332</v>
      </c>
      <c r="J1690" s="593" t="s">
        <v>381</v>
      </c>
      <c r="K1690" s="594">
        <v>0.7142857142857143</v>
      </c>
      <c r="L1690" s="592" t="s">
        <v>2051</v>
      </c>
      <c r="M1690" s="595">
        <v>2021</v>
      </c>
      <c r="N1690" s="596">
        <v>34</v>
      </c>
      <c r="O1690" s="603">
        <v>0.55882352941176472</v>
      </c>
      <c r="P1690" s="598">
        <f t="shared" si="104"/>
        <v>19</v>
      </c>
      <c r="Q1690" s="596">
        <v>14</v>
      </c>
      <c r="R1690" s="599">
        <f t="shared" si="105"/>
        <v>0.73684210526315785</v>
      </c>
      <c r="S1690" s="599">
        <f t="shared" si="106"/>
        <v>0.41176470588235292</v>
      </c>
      <c r="T1690" s="600">
        <f t="shared" si="107"/>
        <v>0.78235294117647058</v>
      </c>
      <c r="U1690" s="601" t="s">
        <v>3030</v>
      </c>
    </row>
    <row r="1691" spans="1:21" ht="12.75" x14ac:dyDescent="0.2">
      <c r="A1691" s="591" t="s">
        <v>72</v>
      </c>
      <c r="B1691" s="591" t="s">
        <v>754</v>
      </c>
      <c r="C1691" s="592" t="s">
        <v>583</v>
      </c>
      <c r="D1691" s="592" t="s">
        <v>297</v>
      </c>
      <c r="E1691" s="592" t="s">
        <v>148</v>
      </c>
      <c r="F1691" s="592" t="s">
        <v>476</v>
      </c>
      <c r="G1691" s="591" t="s">
        <v>2013</v>
      </c>
      <c r="H1691" s="591" t="s">
        <v>510</v>
      </c>
      <c r="I1691" s="592" t="s">
        <v>332</v>
      </c>
      <c r="J1691" s="593" t="s">
        <v>381</v>
      </c>
      <c r="K1691" s="594">
        <v>0.70967741935483875</v>
      </c>
      <c r="L1691" s="592" t="s">
        <v>2051</v>
      </c>
      <c r="M1691" s="595">
        <v>2021</v>
      </c>
      <c r="N1691" s="596">
        <v>31</v>
      </c>
      <c r="O1691" s="603">
        <v>0.5161290322580645</v>
      </c>
      <c r="P1691" s="598">
        <f t="shared" si="104"/>
        <v>16</v>
      </c>
      <c r="Q1691" s="596">
        <v>12</v>
      </c>
      <c r="R1691" s="599">
        <f t="shared" si="105"/>
        <v>0.75</v>
      </c>
      <c r="S1691" s="599">
        <f t="shared" si="106"/>
        <v>0.38709677419354838</v>
      </c>
      <c r="T1691" s="600">
        <f t="shared" si="107"/>
        <v>0.72727272727272718</v>
      </c>
      <c r="U1691" s="601" t="s">
        <v>3030</v>
      </c>
    </row>
    <row r="1692" spans="1:21" ht="12.75" x14ac:dyDescent="0.2">
      <c r="A1692" s="591" t="s">
        <v>72</v>
      </c>
      <c r="B1692" s="591" t="s">
        <v>754</v>
      </c>
      <c r="C1692" s="592" t="s">
        <v>583</v>
      </c>
      <c r="D1692" s="592" t="s">
        <v>297</v>
      </c>
      <c r="E1692" s="592" t="s">
        <v>148</v>
      </c>
      <c r="F1692" s="592" t="s">
        <v>476</v>
      </c>
      <c r="G1692" s="591" t="s">
        <v>2049</v>
      </c>
      <c r="H1692" s="591" t="s">
        <v>510</v>
      </c>
      <c r="I1692" s="592" t="s">
        <v>332</v>
      </c>
      <c r="J1692" s="593" t="s">
        <v>381</v>
      </c>
      <c r="K1692" s="594">
        <v>0.70370370370370372</v>
      </c>
      <c r="L1692" s="592" t="s">
        <v>2051</v>
      </c>
      <c r="M1692" s="595">
        <v>2021</v>
      </c>
      <c r="N1692" s="596">
        <v>28</v>
      </c>
      <c r="O1692" s="603">
        <v>0.5357142857142857</v>
      </c>
      <c r="P1692" s="598">
        <f t="shared" si="104"/>
        <v>15</v>
      </c>
      <c r="Q1692" s="596">
        <v>10</v>
      </c>
      <c r="R1692" s="599">
        <f t="shared" si="105"/>
        <v>0.66666666666666663</v>
      </c>
      <c r="S1692" s="599">
        <f t="shared" si="106"/>
        <v>0.35714285714285715</v>
      </c>
      <c r="T1692" s="600">
        <f t="shared" si="107"/>
        <v>0.76127819548872178</v>
      </c>
      <c r="U1692" s="601" t="s">
        <v>3030</v>
      </c>
    </row>
    <row r="1693" spans="1:21" ht="12.75" x14ac:dyDescent="0.2">
      <c r="A1693" s="591" t="s">
        <v>72</v>
      </c>
      <c r="B1693" s="591" t="s">
        <v>754</v>
      </c>
      <c r="C1693" s="592" t="s">
        <v>583</v>
      </c>
      <c r="D1693" s="592" t="s">
        <v>297</v>
      </c>
      <c r="E1693" s="592" t="s">
        <v>148</v>
      </c>
      <c r="F1693" s="592" t="s">
        <v>476</v>
      </c>
      <c r="G1693" s="591" t="s">
        <v>2007</v>
      </c>
      <c r="H1693" s="591" t="s">
        <v>510</v>
      </c>
      <c r="I1693" s="592" t="s">
        <v>332</v>
      </c>
      <c r="J1693" s="593" t="s">
        <v>381</v>
      </c>
      <c r="K1693" s="594">
        <v>0.75</v>
      </c>
      <c r="L1693" s="592" t="s">
        <v>2051</v>
      </c>
      <c r="M1693" s="595">
        <v>2021</v>
      </c>
      <c r="N1693" s="596">
        <v>64</v>
      </c>
      <c r="O1693" s="603">
        <v>0.609375</v>
      </c>
      <c r="P1693" s="598">
        <f t="shared" si="104"/>
        <v>39</v>
      </c>
      <c r="Q1693" s="596">
        <v>35</v>
      </c>
      <c r="R1693" s="599">
        <f t="shared" si="105"/>
        <v>0.89743589743589747</v>
      </c>
      <c r="S1693" s="599">
        <f t="shared" si="106"/>
        <v>0.546875</v>
      </c>
      <c r="T1693" s="600">
        <f t="shared" si="107"/>
        <v>0.8125</v>
      </c>
      <c r="U1693" s="601" t="s">
        <v>3031</v>
      </c>
    </row>
    <row r="1694" spans="1:21" ht="12.75" x14ac:dyDescent="0.2">
      <c r="A1694" s="591" t="s">
        <v>72</v>
      </c>
      <c r="B1694" s="591" t="s">
        <v>754</v>
      </c>
      <c r="C1694" s="592" t="s">
        <v>583</v>
      </c>
      <c r="D1694" s="592" t="s">
        <v>297</v>
      </c>
      <c r="E1694" s="592" t="s">
        <v>148</v>
      </c>
      <c r="F1694" s="592" t="s">
        <v>476</v>
      </c>
      <c r="G1694" s="591" t="s">
        <v>2028</v>
      </c>
      <c r="H1694" s="591" t="s">
        <v>510</v>
      </c>
      <c r="I1694" s="592" t="s">
        <v>332</v>
      </c>
      <c r="J1694" s="593" t="s">
        <v>381</v>
      </c>
      <c r="K1694" s="594">
        <v>0.703125</v>
      </c>
      <c r="L1694" s="592" t="s">
        <v>2266</v>
      </c>
      <c r="M1694" s="595">
        <v>2021</v>
      </c>
      <c r="N1694" s="596">
        <v>11</v>
      </c>
      <c r="O1694" s="603">
        <v>0.54545454545454541</v>
      </c>
      <c r="P1694" s="598">
        <f t="shared" si="104"/>
        <v>6</v>
      </c>
      <c r="Q1694" s="596">
        <v>6</v>
      </c>
      <c r="R1694" s="599">
        <f t="shared" si="105"/>
        <v>1</v>
      </c>
      <c r="S1694" s="599">
        <f t="shared" si="106"/>
        <v>0.54545454545454541</v>
      </c>
      <c r="T1694" s="600">
        <f t="shared" si="107"/>
        <v>0.77575757575757565</v>
      </c>
      <c r="U1694" s="601" t="s">
        <v>3030</v>
      </c>
    </row>
    <row r="1695" spans="1:21" ht="12.75" x14ac:dyDescent="0.2">
      <c r="A1695" s="591" t="s">
        <v>72</v>
      </c>
      <c r="B1695" s="591" t="s">
        <v>754</v>
      </c>
      <c r="C1695" s="592" t="s">
        <v>583</v>
      </c>
      <c r="D1695" s="592" t="s">
        <v>297</v>
      </c>
      <c r="E1695" s="592" t="s">
        <v>148</v>
      </c>
      <c r="F1695" s="592" t="s">
        <v>476</v>
      </c>
      <c r="G1695" s="591" t="s">
        <v>2058</v>
      </c>
      <c r="H1695" s="591" t="s">
        <v>510</v>
      </c>
      <c r="I1695" s="592" t="s">
        <v>332</v>
      </c>
      <c r="J1695" s="593" t="s">
        <v>381</v>
      </c>
      <c r="K1695" s="594">
        <v>0.70370370370370372</v>
      </c>
      <c r="L1695" s="592" t="s">
        <v>2266</v>
      </c>
      <c r="M1695" s="595">
        <v>2021</v>
      </c>
      <c r="N1695" s="596">
        <v>27</v>
      </c>
      <c r="O1695" s="603">
        <v>0.51851851851851849</v>
      </c>
      <c r="P1695" s="598">
        <f t="shared" si="104"/>
        <v>14</v>
      </c>
      <c r="Q1695" s="596">
        <v>13</v>
      </c>
      <c r="R1695" s="599">
        <f t="shared" si="105"/>
        <v>0.9285714285714286</v>
      </c>
      <c r="S1695" s="599">
        <f t="shared" si="106"/>
        <v>0.48148148148148145</v>
      </c>
      <c r="T1695" s="600">
        <f t="shared" si="107"/>
        <v>0.73684210526315785</v>
      </c>
      <c r="U1695" s="601" t="s">
        <v>3031</v>
      </c>
    </row>
    <row r="1696" spans="1:21" ht="12.75" x14ac:dyDescent="0.2">
      <c r="A1696" s="591" t="s">
        <v>72</v>
      </c>
      <c r="B1696" s="591" t="s">
        <v>754</v>
      </c>
      <c r="C1696" s="592" t="s">
        <v>587</v>
      </c>
      <c r="D1696" s="592" t="s">
        <v>297</v>
      </c>
      <c r="E1696" s="592" t="s">
        <v>148</v>
      </c>
      <c r="F1696" s="592" t="s">
        <v>476</v>
      </c>
      <c r="G1696" s="591" t="s">
        <v>2010</v>
      </c>
      <c r="H1696" s="591" t="s">
        <v>511</v>
      </c>
      <c r="I1696" s="592" t="s">
        <v>332</v>
      </c>
      <c r="J1696" s="593" t="s">
        <v>381</v>
      </c>
      <c r="K1696" s="594">
        <v>0.17647058823529413</v>
      </c>
      <c r="L1696" s="592" t="s">
        <v>2051</v>
      </c>
      <c r="M1696" s="595">
        <v>2021</v>
      </c>
      <c r="N1696" s="596">
        <v>63</v>
      </c>
      <c r="O1696" s="603">
        <v>0.17460317460317459</v>
      </c>
      <c r="P1696" s="598">
        <f t="shared" si="104"/>
        <v>11</v>
      </c>
      <c r="Q1696" s="596">
        <v>7</v>
      </c>
      <c r="R1696" s="599">
        <f t="shared" si="105"/>
        <v>0.63636363636363635</v>
      </c>
      <c r="S1696" s="599">
        <f t="shared" si="106"/>
        <v>0.1111111111111111</v>
      </c>
      <c r="T1696" s="600">
        <f t="shared" si="107"/>
        <v>0.98941798941798931</v>
      </c>
      <c r="U1696" s="601" t="s">
        <v>3030</v>
      </c>
    </row>
    <row r="1697" spans="1:21" ht="12.75" x14ac:dyDescent="0.2">
      <c r="A1697" s="591" t="s">
        <v>72</v>
      </c>
      <c r="B1697" s="591" t="s">
        <v>754</v>
      </c>
      <c r="C1697" s="592" t="s">
        <v>587</v>
      </c>
      <c r="D1697" s="592" t="s">
        <v>297</v>
      </c>
      <c r="E1697" s="592" t="s">
        <v>148</v>
      </c>
      <c r="F1697" s="592" t="s">
        <v>476</v>
      </c>
      <c r="G1697" s="591" t="s">
        <v>2011</v>
      </c>
      <c r="H1697" s="591" t="s">
        <v>511</v>
      </c>
      <c r="I1697" s="592" t="s">
        <v>332</v>
      </c>
      <c r="J1697" s="593" t="s">
        <v>381</v>
      </c>
      <c r="K1697" s="594">
        <v>0.2638888888888889</v>
      </c>
      <c r="L1697" s="592" t="s">
        <v>2051</v>
      </c>
      <c r="M1697" s="595">
        <v>2021</v>
      </c>
      <c r="N1697" s="596">
        <v>72</v>
      </c>
      <c r="O1697" s="603">
        <v>0.2638888888888889</v>
      </c>
      <c r="P1697" s="598">
        <f t="shared" si="104"/>
        <v>19</v>
      </c>
      <c r="Q1697" s="596">
        <v>19</v>
      </c>
      <c r="R1697" s="599">
        <f t="shared" si="105"/>
        <v>1</v>
      </c>
      <c r="S1697" s="599">
        <f t="shared" si="106"/>
        <v>0.2638888888888889</v>
      </c>
      <c r="T1697" s="600">
        <f t="shared" si="107"/>
        <v>1</v>
      </c>
      <c r="U1697" s="606" t="s">
        <v>2051</v>
      </c>
    </row>
    <row r="1698" spans="1:21" ht="12.75" x14ac:dyDescent="0.2">
      <c r="A1698" s="591" t="s">
        <v>72</v>
      </c>
      <c r="B1698" s="591" t="s">
        <v>754</v>
      </c>
      <c r="C1698" s="592" t="s">
        <v>587</v>
      </c>
      <c r="D1698" s="592" t="s">
        <v>297</v>
      </c>
      <c r="E1698" s="592" t="s">
        <v>148</v>
      </c>
      <c r="F1698" s="592" t="s">
        <v>476</v>
      </c>
      <c r="G1698" s="591" t="s">
        <v>2012</v>
      </c>
      <c r="H1698" s="591" t="s">
        <v>511</v>
      </c>
      <c r="I1698" s="592" t="s">
        <v>332</v>
      </c>
      <c r="J1698" s="593" t="s">
        <v>381</v>
      </c>
      <c r="K1698" s="594">
        <v>0.47872340425531917</v>
      </c>
      <c r="L1698" s="592" t="s">
        <v>2051</v>
      </c>
      <c r="M1698" s="595">
        <v>2021</v>
      </c>
      <c r="N1698" s="596">
        <v>92</v>
      </c>
      <c r="O1698" s="603">
        <v>0.41304347826086951</v>
      </c>
      <c r="P1698" s="598">
        <f t="shared" si="104"/>
        <v>38</v>
      </c>
      <c r="Q1698" s="596">
        <v>31</v>
      </c>
      <c r="R1698" s="599">
        <f t="shared" si="105"/>
        <v>0.81578947368421051</v>
      </c>
      <c r="S1698" s="599">
        <f t="shared" si="106"/>
        <v>0.33695652173913043</v>
      </c>
      <c r="T1698" s="600">
        <f t="shared" si="107"/>
        <v>0.86280193236714964</v>
      </c>
      <c r="U1698" s="601" t="s">
        <v>3030</v>
      </c>
    </row>
    <row r="1699" spans="1:21" ht="12.75" x14ac:dyDescent="0.2">
      <c r="A1699" s="591" t="s">
        <v>72</v>
      </c>
      <c r="B1699" s="591" t="s">
        <v>754</v>
      </c>
      <c r="C1699" s="592" t="s">
        <v>587</v>
      </c>
      <c r="D1699" s="592" t="s">
        <v>297</v>
      </c>
      <c r="E1699" s="592" t="s">
        <v>148</v>
      </c>
      <c r="F1699" s="592" t="s">
        <v>476</v>
      </c>
      <c r="G1699" s="591" t="s">
        <v>2013</v>
      </c>
      <c r="H1699" s="591" t="s">
        <v>511</v>
      </c>
      <c r="I1699" s="592" t="s">
        <v>332</v>
      </c>
      <c r="J1699" s="593" t="s">
        <v>381</v>
      </c>
      <c r="K1699" s="594">
        <v>0.7142857142857143</v>
      </c>
      <c r="L1699" s="592" t="s">
        <v>2051</v>
      </c>
      <c r="M1699" s="595">
        <v>2021</v>
      </c>
      <c r="N1699" s="596">
        <v>12</v>
      </c>
      <c r="O1699" s="603">
        <v>0.5</v>
      </c>
      <c r="P1699" s="598">
        <f t="shared" si="104"/>
        <v>6</v>
      </c>
      <c r="Q1699" s="596">
        <v>4</v>
      </c>
      <c r="R1699" s="599">
        <f t="shared" si="105"/>
        <v>0.66666666666666663</v>
      </c>
      <c r="S1699" s="599">
        <f t="shared" si="106"/>
        <v>0.33333333333333331</v>
      </c>
      <c r="T1699" s="600">
        <f t="shared" si="107"/>
        <v>0.7</v>
      </c>
      <c r="U1699" s="601" t="s">
        <v>3030</v>
      </c>
    </row>
    <row r="1700" spans="1:21" ht="12.75" x14ac:dyDescent="0.2">
      <c r="A1700" s="591" t="s">
        <v>72</v>
      </c>
      <c r="B1700" s="591" t="s">
        <v>754</v>
      </c>
      <c r="C1700" s="592" t="s">
        <v>587</v>
      </c>
      <c r="D1700" s="592" t="s">
        <v>297</v>
      </c>
      <c r="E1700" s="592" t="s">
        <v>148</v>
      </c>
      <c r="F1700" s="592" t="s">
        <v>476</v>
      </c>
      <c r="G1700" s="591" t="s">
        <v>2014</v>
      </c>
      <c r="H1700" s="591" t="s">
        <v>511</v>
      </c>
      <c r="I1700" s="592" t="s">
        <v>332</v>
      </c>
      <c r="J1700" s="593" t="s">
        <v>381</v>
      </c>
      <c r="K1700" s="594">
        <v>4.926423544465771E-2</v>
      </c>
      <c r="L1700" s="592" t="s">
        <v>2051</v>
      </c>
      <c r="M1700" s="595">
        <v>2021</v>
      </c>
      <c r="N1700" s="596">
        <v>1340</v>
      </c>
      <c r="O1700" s="603">
        <v>7.6119402985074622E-2</v>
      </c>
      <c r="P1700" s="598">
        <f t="shared" si="104"/>
        <v>102</v>
      </c>
      <c r="Q1700" s="596">
        <v>88</v>
      </c>
      <c r="R1700" s="599">
        <f t="shared" si="105"/>
        <v>0.86274509803921573</v>
      </c>
      <c r="S1700" s="599">
        <f t="shared" si="106"/>
        <v>6.5671641791044774E-2</v>
      </c>
      <c r="T1700" s="600">
        <f t="shared" si="107"/>
        <v>1.5451250242295018</v>
      </c>
      <c r="U1700" s="601" t="s">
        <v>3030</v>
      </c>
    </row>
    <row r="1701" spans="1:21" ht="12.75" x14ac:dyDescent="0.2">
      <c r="A1701" s="591" t="s">
        <v>72</v>
      </c>
      <c r="B1701" s="591" t="s">
        <v>754</v>
      </c>
      <c r="C1701" s="592" t="s">
        <v>587</v>
      </c>
      <c r="D1701" s="592" t="s">
        <v>297</v>
      </c>
      <c r="E1701" s="592" t="s">
        <v>148</v>
      </c>
      <c r="F1701" s="592" t="s">
        <v>476</v>
      </c>
      <c r="G1701" s="591" t="s">
        <v>2015</v>
      </c>
      <c r="H1701" s="591" t="s">
        <v>511</v>
      </c>
      <c r="I1701" s="592" t="s">
        <v>332</v>
      </c>
      <c r="J1701" s="593" t="s">
        <v>381</v>
      </c>
      <c r="K1701" s="594">
        <v>0.35714285714285715</v>
      </c>
      <c r="L1701" s="592" t="s">
        <v>2051</v>
      </c>
      <c r="M1701" s="595">
        <v>2021</v>
      </c>
      <c r="N1701" s="596">
        <v>17</v>
      </c>
      <c r="O1701" s="603">
        <v>0.35294117647058826</v>
      </c>
      <c r="P1701" s="598">
        <f t="shared" si="104"/>
        <v>6</v>
      </c>
      <c r="Q1701" s="596">
        <v>6</v>
      </c>
      <c r="R1701" s="599">
        <f t="shared" si="105"/>
        <v>1</v>
      </c>
      <c r="S1701" s="599">
        <f t="shared" si="106"/>
        <v>0.35294117647058826</v>
      </c>
      <c r="T1701" s="600">
        <f t="shared" si="107"/>
        <v>0.9882352941176471</v>
      </c>
      <c r="U1701" s="601" t="s">
        <v>3030</v>
      </c>
    </row>
    <row r="1702" spans="1:21" ht="12.75" x14ac:dyDescent="0.2">
      <c r="A1702" s="591" t="s">
        <v>72</v>
      </c>
      <c r="B1702" s="591" t="s">
        <v>754</v>
      </c>
      <c r="C1702" s="592" t="s">
        <v>587</v>
      </c>
      <c r="D1702" s="592" t="s">
        <v>297</v>
      </c>
      <c r="E1702" s="592" t="s">
        <v>148</v>
      </c>
      <c r="F1702" s="592" t="s">
        <v>476</v>
      </c>
      <c r="G1702" s="591" t="s">
        <v>2016</v>
      </c>
      <c r="H1702" s="591" t="s">
        <v>511</v>
      </c>
      <c r="I1702" s="592" t="s">
        <v>332</v>
      </c>
      <c r="J1702" s="593" t="s">
        <v>381</v>
      </c>
      <c r="K1702" s="594">
        <v>0.11494252873563218</v>
      </c>
      <c r="L1702" s="592" t="s">
        <v>2051</v>
      </c>
      <c r="M1702" s="595">
        <v>2021</v>
      </c>
      <c r="N1702" s="596">
        <v>87</v>
      </c>
      <c r="O1702" s="603">
        <v>0.11494252873563218</v>
      </c>
      <c r="P1702" s="598">
        <f t="shared" si="104"/>
        <v>10</v>
      </c>
      <c r="Q1702" s="596">
        <v>10</v>
      </c>
      <c r="R1702" s="599">
        <f t="shared" si="105"/>
        <v>1</v>
      </c>
      <c r="S1702" s="599">
        <f t="shared" si="106"/>
        <v>0.11494252873563218</v>
      </c>
      <c r="T1702" s="600">
        <f t="shared" si="107"/>
        <v>1</v>
      </c>
      <c r="U1702" s="606" t="s">
        <v>2051</v>
      </c>
    </row>
    <row r="1703" spans="1:21" ht="12.75" x14ac:dyDescent="0.2">
      <c r="A1703" s="591" t="s">
        <v>72</v>
      </c>
      <c r="B1703" s="591" t="s">
        <v>754</v>
      </c>
      <c r="C1703" s="592" t="s">
        <v>587</v>
      </c>
      <c r="D1703" s="592" t="s">
        <v>297</v>
      </c>
      <c r="E1703" s="592" t="s">
        <v>148</v>
      </c>
      <c r="F1703" s="592" t="s">
        <v>476</v>
      </c>
      <c r="G1703" s="591" t="s">
        <v>2017</v>
      </c>
      <c r="H1703" s="591" t="s">
        <v>511</v>
      </c>
      <c r="I1703" s="592" t="s">
        <v>332</v>
      </c>
      <c r="J1703" s="593" t="s">
        <v>381</v>
      </c>
      <c r="K1703" s="594">
        <v>7.9646017699115043E-2</v>
      </c>
      <c r="L1703" s="592" t="s">
        <v>2051</v>
      </c>
      <c r="M1703" s="595">
        <v>2021</v>
      </c>
      <c r="N1703" s="596">
        <v>112</v>
      </c>
      <c r="O1703" s="603">
        <v>0.11607142857142858</v>
      </c>
      <c r="P1703" s="598">
        <f t="shared" si="104"/>
        <v>13</v>
      </c>
      <c r="Q1703" s="596">
        <v>12</v>
      </c>
      <c r="R1703" s="599">
        <f t="shared" si="105"/>
        <v>0.92307692307692313</v>
      </c>
      <c r="S1703" s="599">
        <f t="shared" si="106"/>
        <v>0.10714285714285714</v>
      </c>
      <c r="T1703" s="600">
        <f t="shared" si="107"/>
        <v>1.45734126984127</v>
      </c>
      <c r="U1703" s="601" t="s">
        <v>3030</v>
      </c>
    </row>
    <row r="1704" spans="1:21" ht="12.75" x14ac:dyDescent="0.2">
      <c r="A1704" s="591" t="s">
        <v>72</v>
      </c>
      <c r="B1704" s="591" t="s">
        <v>754</v>
      </c>
      <c r="C1704" s="592" t="s">
        <v>587</v>
      </c>
      <c r="D1704" s="592" t="s">
        <v>297</v>
      </c>
      <c r="E1704" s="592" t="s">
        <v>148</v>
      </c>
      <c r="F1704" s="592" t="s">
        <v>476</v>
      </c>
      <c r="G1704" s="591" t="s">
        <v>2018</v>
      </c>
      <c r="H1704" s="591" t="s">
        <v>511</v>
      </c>
      <c r="I1704" s="592" t="s">
        <v>332</v>
      </c>
      <c r="J1704" s="593" t="s">
        <v>381</v>
      </c>
      <c r="K1704" s="594">
        <v>0.14569536423841059</v>
      </c>
      <c r="L1704" s="592" t="s">
        <v>2051</v>
      </c>
      <c r="M1704" s="595">
        <v>2021</v>
      </c>
      <c r="N1704" s="596">
        <v>146</v>
      </c>
      <c r="O1704" s="603">
        <v>0.15068493150684931</v>
      </c>
      <c r="P1704" s="598">
        <f t="shared" si="104"/>
        <v>22</v>
      </c>
      <c r="Q1704" s="596">
        <v>17</v>
      </c>
      <c r="R1704" s="599">
        <f t="shared" si="105"/>
        <v>0.77272727272727271</v>
      </c>
      <c r="S1704" s="599">
        <f t="shared" si="106"/>
        <v>0.11643835616438356</v>
      </c>
      <c r="T1704" s="600">
        <f t="shared" si="107"/>
        <v>1.0342465753424657</v>
      </c>
      <c r="U1704" s="601" t="s">
        <v>3030</v>
      </c>
    </row>
    <row r="1705" spans="1:21" ht="12.75" x14ac:dyDescent="0.2">
      <c r="A1705" s="591" t="s">
        <v>72</v>
      </c>
      <c r="B1705" s="591" t="s">
        <v>754</v>
      </c>
      <c r="C1705" s="592" t="s">
        <v>587</v>
      </c>
      <c r="D1705" s="592" t="s">
        <v>297</v>
      </c>
      <c r="E1705" s="592" t="s">
        <v>148</v>
      </c>
      <c r="F1705" s="592" t="s">
        <v>476</v>
      </c>
      <c r="G1705" s="591" t="s">
        <v>2019</v>
      </c>
      <c r="H1705" s="591" t="s">
        <v>511</v>
      </c>
      <c r="I1705" s="592" t="s">
        <v>332</v>
      </c>
      <c r="J1705" s="593" t="s">
        <v>381</v>
      </c>
      <c r="K1705" s="594">
        <v>0.33333333333333331</v>
      </c>
      <c r="L1705" s="592" t="s">
        <v>2051</v>
      </c>
      <c r="M1705" s="595">
        <v>2021</v>
      </c>
      <c r="N1705" s="596">
        <v>21</v>
      </c>
      <c r="O1705" s="603">
        <v>0.2857142857142857</v>
      </c>
      <c r="P1705" s="598">
        <f t="shared" si="104"/>
        <v>6</v>
      </c>
      <c r="Q1705" s="596">
        <v>4</v>
      </c>
      <c r="R1705" s="599">
        <f t="shared" si="105"/>
        <v>0.66666666666666663</v>
      </c>
      <c r="S1705" s="599">
        <f t="shared" si="106"/>
        <v>0.19047619047619047</v>
      </c>
      <c r="T1705" s="600">
        <f t="shared" si="107"/>
        <v>0.8571428571428571</v>
      </c>
      <c r="U1705" s="601" t="s">
        <v>3030</v>
      </c>
    </row>
    <row r="1706" spans="1:21" ht="12.75" x14ac:dyDescent="0.2">
      <c r="A1706" s="591" t="s">
        <v>72</v>
      </c>
      <c r="B1706" s="591" t="s">
        <v>754</v>
      </c>
      <c r="C1706" s="592" t="s">
        <v>587</v>
      </c>
      <c r="D1706" s="592" t="s">
        <v>297</v>
      </c>
      <c r="E1706" s="592" t="s">
        <v>148</v>
      </c>
      <c r="F1706" s="592" t="s">
        <v>476</v>
      </c>
      <c r="G1706" s="591" t="s">
        <v>2020</v>
      </c>
      <c r="H1706" s="591" t="s">
        <v>511</v>
      </c>
      <c r="I1706" s="592" t="s">
        <v>332</v>
      </c>
      <c r="J1706" s="593" t="s">
        <v>381</v>
      </c>
      <c r="K1706" s="594">
        <v>0.23809523809523808</v>
      </c>
      <c r="L1706" s="592" t="s">
        <v>2051</v>
      </c>
      <c r="M1706" s="595">
        <v>2021</v>
      </c>
      <c r="N1706" s="596">
        <v>18</v>
      </c>
      <c r="O1706" s="603">
        <v>0.22222222222222221</v>
      </c>
      <c r="P1706" s="598">
        <f t="shared" si="104"/>
        <v>4</v>
      </c>
      <c r="Q1706" s="596">
        <v>3</v>
      </c>
      <c r="R1706" s="599">
        <f t="shared" si="105"/>
        <v>0.75</v>
      </c>
      <c r="S1706" s="599">
        <f t="shared" si="106"/>
        <v>0.16666666666666666</v>
      </c>
      <c r="T1706" s="600">
        <f t="shared" si="107"/>
        <v>0.93333333333333335</v>
      </c>
      <c r="U1706" s="601" t="s">
        <v>3030</v>
      </c>
    </row>
    <row r="1707" spans="1:21" ht="12.75" x14ac:dyDescent="0.2">
      <c r="A1707" s="591" t="s">
        <v>72</v>
      </c>
      <c r="B1707" s="591" t="s">
        <v>754</v>
      </c>
      <c r="C1707" s="592" t="s">
        <v>587</v>
      </c>
      <c r="D1707" s="592" t="s">
        <v>297</v>
      </c>
      <c r="E1707" s="592" t="s">
        <v>148</v>
      </c>
      <c r="F1707" s="592" t="s">
        <v>476</v>
      </c>
      <c r="G1707" s="591" t="s">
        <v>2021</v>
      </c>
      <c r="H1707" s="591" t="s">
        <v>511</v>
      </c>
      <c r="I1707" s="592" t="s">
        <v>332</v>
      </c>
      <c r="J1707" s="593" t="s">
        <v>381</v>
      </c>
      <c r="K1707" s="594">
        <v>0.11702127659574468</v>
      </c>
      <c r="L1707" s="592" t="s">
        <v>2051</v>
      </c>
      <c r="M1707" s="595">
        <v>2021</v>
      </c>
      <c r="N1707" s="596">
        <v>94</v>
      </c>
      <c r="O1707" s="603">
        <v>0.11702127659574468</v>
      </c>
      <c r="P1707" s="598">
        <f t="shared" si="104"/>
        <v>11</v>
      </c>
      <c r="Q1707" s="596">
        <v>10</v>
      </c>
      <c r="R1707" s="599">
        <f t="shared" si="105"/>
        <v>0.90909090909090906</v>
      </c>
      <c r="S1707" s="599">
        <f t="shared" si="106"/>
        <v>0.10638297872340426</v>
      </c>
      <c r="T1707" s="600">
        <f t="shared" si="107"/>
        <v>1</v>
      </c>
      <c r="U1707" s="606" t="s">
        <v>2051</v>
      </c>
    </row>
    <row r="1708" spans="1:21" ht="12.75" x14ac:dyDescent="0.2">
      <c r="A1708" s="591" t="s">
        <v>72</v>
      </c>
      <c r="B1708" s="591" t="s">
        <v>754</v>
      </c>
      <c r="C1708" s="591" t="s">
        <v>587</v>
      </c>
      <c r="D1708" s="591" t="s">
        <v>303</v>
      </c>
      <c r="E1708" s="591" t="s">
        <v>148</v>
      </c>
      <c r="F1708" s="592" t="s">
        <v>476</v>
      </c>
      <c r="G1708" s="591" t="s">
        <v>2002</v>
      </c>
      <c r="H1708" s="591" t="s">
        <v>511</v>
      </c>
      <c r="I1708" s="592" t="s">
        <v>332</v>
      </c>
      <c r="J1708" s="593" t="s">
        <v>381</v>
      </c>
      <c r="K1708" s="594">
        <v>0.375</v>
      </c>
      <c r="L1708" s="591" t="s">
        <v>2051</v>
      </c>
      <c r="M1708" s="595">
        <v>2021</v>
      </c>
      <c r="N1708" s="596">
        <v>11</v>
      </c>
      <c r="O1708" s="603">
        <v>0.27272727272727271</v>
      </c>
      <c r="P1708" s="598">
        <f t="shared" si="104"/>
        <v>3</v>
      </c>
      <c r="Q1708" s="596">
        <v>2</v>
      </c>
      <c r="R1708" s="599">
        <f t="shared" si="105"/>
        <v>0.66666666666666663</v>
      </c>
      <c r="S1708" s="599">
        <f t="shared" si="106"/>
        <v>0.18181818181818182</v>
      </c>
      <c r="T1708" s="600">
        <f t="shared" si="107"/>
        <v>0.72727272727272718</v>
      </c>
      <c r="U1708" s="601" t="s">
        <v>3030</v>
      </c>
    </row>
    <row r="1709" spans="1:21" ht="12.75" x14ac:dyDescent="0.2">
      <c r="A1709" s="591" t="s">
        <v>72</v>
      </c>
      <c r="B1709" s="591" t="s">
        <v>754</v>
      </c>
      <c r="C1709" s="592" t="s">
        <v>587</v>
      </c>
      <c r="D1709" s="592" t="s">
        <v>297</v>
      </c>
      <c r="E1709" s="592" t="s">
        <v>148</v>
      </c>
      <c r="F1709" s="592" t="s">
        <v>476</v>
      </c>
      <c r="G1709" s="591" t="s">
        <v>2022</v>
      </c>
      <c r="H1709" s="591" t="s">
        <v>511</v>
      </c>
      <c r="I1709" s="592" t="s">
        <v>332</v>
      </c>
      <c r="J1709" s="593" t="s">
        <v>381</v>
      </c>
      <c r="K1709" s="594">
        <v>0.23232323232323232</v>
      </c>
      <c r="L1709" s="592" t="s">
        <v>2051</v>
      </c>
      <c r="M1709" s="595">
        <v>2021</v>
      </c>
      <c r="N1709" s="596">
        <v>99</v>
      </c>
      <c r="O1709" s="603">
        <v>0.20202020202020202</v>
      </c>
      <c r="P1709" s="598">
        <f t="shared" si="104"/>
        <v>20</v>
      </c>
      <c r="Q1709" s="596">
        <v>14</v>
      </c>
      <c r="R1709" s="599">
        <f t="shared" si="105"/>
        <v>0.7</v>
      </c>
      <c r="S1709" s="599">
        <f t="shared" si="106"/>
        <v>0.14141414141414141</v>
      </c>
      <c r="T1709" s="600">
        <f t="shared" si="107"/>
        <v>0.86956521739130432</v>
      </c>
      <c r="U1709" s="601" t="s">
        <v>3030</v>
      </c>
    </row>
    <row r="1710" spans="1:21" ht="12.75" x14ac:dyDescent="0.2">
      <c r="A1710" s="591" t="s">
        <v>72</v>
      </c>
      <c r="B1710" s="591" t="s">
        <v>754</v>
      </c>
      <c r="C1710" s="592" t="s">
        <v>587</v>
      </c>
      <c r="D1710" s="592" t="s">
        <v>297</v>
      </c>
      <c r="E1710" s="592" t="s">
        <v>148</v>
      </c>
      <c r="F1710" s="592" t="s">
        <v>476</v>
      </c>
      <c r="G1710" s="591" t="s">
        <v>2023</v>
      </c>
      <c r="H1710" s="591" t="s">
        <v>511</v>
      </c>
      <c r="I1710" s="592" t="s">
        <v>332</v>
      </c>
      <c r="J1710" s="593" t="s">
        <v>381</v>
      </c>
      <c r="K1710" s="594">
        <v>0.51315789473684215</v>
      </c>
      <c r="L1710" s="592" t="s">
        <v>2051</v>
      </c>
      <c r="M1710" s="595">
        <v>2021</v>
      </c>
      <c r="N1710" s="596">
        <v>79</v>
      </c>
      <c r="O1710" s="603">
        <v>0.46835443037974683</v>
      </c>
      <c r="P1710" s="598">
        <f t="shared" si="104"/>
        <v>37</v>
      </c>
      <c r="Q1710" s="596">
        <v>34</v>
      </c>
      <c r="R1710" s="599">
        <f t="shared" si="105"/>
        <v>0.91891891891891897</v>
      </c>
      <c r="S1710" s="599">
        <f t="shared" si="106"/>
        <v>0.43037974683544306</v>
      </c>
      <c r="T1710" s="600">
        <f t="shared" si="107"/>
        <v>0.91269068484258353</v>
      </c>
      <c r="U1710" s="601" t="s">
        <v>3030</v>
      </c>
    </row>
    <row r="1711" spans="1:21" ht="12.75" x14ac:dyDescent="0.2">
      <c r="A1711" s="591" t="s">
        <v>72</v>
      </c>
      <c r="B1711" s="591" t="s">
        <v>754</v>
      </c>
      <c r="C1711" s="592" t="s">
        <v>587</v>
      </c>
      <c r="D1711" s="592" t="s">
        <v>297</v>
      </c>
      <c r="E1711" s="592" t="s">
        <v>148</v>
      </c>
      <c r="F1711" s="592" t="s">
        <v>476</v>
      </c>
      <c r="G1711" s="591" t="s">
        <v>2024</v>
      </c>
      <c r="H1711" s="591" t="s">
        <v>511</v>
      </c>
      <c r="I1711" s="592" t="s">
        <v>332</v>
      </c>
      <c r="J1711" s="593" t="s">
        <v>381</v>
      </c>
      <c r="K1711" s="594">
        <v>4.9323017408123788E-2</v>
      </c>
      <c r="L1711" s="592" t="s">
        <v>2051</v>
      </c>
      <c r="M1711" s="595">
        <v>2021</v>
      </c>
      <c r="N1711" s="596">
        <v>2128</v>
      </c>
      <c r="O1711" s="603">
        <v>7.6597744360902262E-2</v>
      </c>
      <c r="P1711" s="598">
        <f t="shared" si="104"/>
        <v>163</v>
      </c>
      <c r="Q1711" s="596">
        <v>125</v>
      </c>
      <c r="R1711" s="599">
        <f t="shared" si="105"/>
        <v>0.76687116564417179</v>
      </c>
      <c r="S1711" s="599">
        <f t="shared" si="106"/>
        <v>5.8740601503759399E-2</v>
      </c>
      <c r="T1711" s="600">
        <f t="shared" si="107"/>
        <v>1.552981719003391</v>
      </c>
      <c r="U1711" s="601" t="s">
        <v>3030</v>
      </c>
    </row>
    <row r="1712" spans="1:21" ht="12.75" x14ac:dyDescent="0.2">
      <c r="A1712" s="591" t="s">
        <v>72</v>
      </c>
      <c r="B1712" s="591" t="s">
        <v>754</v>
      </c>
      <c r="C1712" s="591" t="s">
        <v>587</v>
      </c>
      <c r="D1712" s="591" t="s">
        <v>303</v>
      </c>
      <c r="E1712" s="591" t="s">
        <v>148</v>
      </c>
      <c r="F1712" s="592" t="s">
        <v>476</v>
      </c>
      <c r="G1712" s="591" t="s">
        <v>2004</v>
      </c>
      <c r="H1712" s="591" t="s">
        <v>511</v>
      </c>
      <c r="I1712" s="592" t="s">
        <v>332</v>
      </c>
      <c r="J1712" s="593" t="s">
        <v>381</v>
      </c>
      <c r="K1712" s="594">
        <v>5.5813953488372092E-2</v>
      </c>
      <c r="L1712" s="591" t="s">
        <v>2051</v>
      </c>
      <c r="M1712" s="595">
        <v>2021</v>
      </c>
      <c r="N1712" s="596">
        <v>446</v>
      </c>
      <c r="O1712" s="603">
        <v>0.10089686098654709</v>
      </c>
      <c r="P1712" s="598">
        <f t="shared" si="104"/>
        <v>45</v>
      </c>
      <c r="Q1712" s="596">
        <v>31</v>
      </c>
      <c r="R1712" s="599">
        <f t="shared" si="105"/>
        <v>0.68888888888888888</v>
      </c>
      <c r="S1712" s="599">
        <f t="shared" si="106"/>
        <v>6.9506726457399109E-2</v>
      </c>
      <c r="T1712" s="600">
        <f t="shared" si="107"/>
        <v>1.8077354260089686</v>
      </c>
      <c r="U1712" s="601" t="s">
        <v>3030</v>
      </c>
    </row>
    <row r="1713" spans="1:21" ht="12.75" x14ac:dyDescent="0.2">
      <c r="A1713" s="591" t="s">
        <v>72</v>
      </c>
      <c r="B1713" s="591" t="s">
        <v>754</v>
      </c>
      <c r="C1713" s="592" t="s">
        <v>587</v>
      </c>
      <c r="D1713" s="592" t="s">
        <v>297</v>
      </c>
      <c r="E1713" s="592" t="s">
        <v>148</v>
      </c>
      <c r="F1713" s="592" t="s">
        <v>476</v>
      </c>
      <c r="G1713" s="591" t="s">
        <v>2025</v>
      </c>
      <c r="H1713" s="591" t="s">
        <v>511</v>
      </c>
      <c r="I1713" s="592" t="s">
        <v>332</v>
      </c>
      <c r="J1713" s="593" t="s">
        <v>381</v>
      </c>
      <c r="K1713" s="594">
        <v>9.2307692307692313E-2</v>
      </c>
      <c r="L1713" s="592" t="s">
        <v>2051</v>
      </c>
      <c r="M1713" s="595">
        <v>2021</v>
      </c>
      <c r="N1713" s="596">
        <v>58</v>
      </c>
      <c r="O1713" s="603">
        <v>0.13793103448275862</v>
      </c>
      <c r="P1713" s="598">
        <f t="shared" si="104"/>
        <v>8</v>
      </c>
      <c r="Q1713" s="596">
        <v>8</v>
      </c>
      <c r="R1713" s="599">
        <f t="shared" si="105"/>
        <v>1</v>
      </c>
      <c r="S1713" s="599">
        <f t="shared" si="106"/>
        <v>0.13793103448275862</v>
      </c>
      <c r="T1713" s="600">
        <f t="shared" si="107"/>
        <v>1.4942528735632183</v>
      </c>
      <c r="U1713" s="601" t="s">
        <v>3030</v>
      </c>
    </row>
    <row r="1714" spans="1:21" ht="12.75" x14ac:dyDescent="0.2">
      <c r="A1714" s="591" t="s">
        <v>72</v>
      </c>
      <c r="B1714" s="591" t="s">
        <v>754</v>
      </c>
      <c r="C1714" s="592" t="s">
        <v>587</v>
      </c>
      <c r="D1714" s="592" t="s">
        <v>297</v>
      </c>
      <c r="E1714" s="592" t="s">
        <v>148</v>
      </c>
      <c r="F1714" s="592" t="s">
        <v>476</v>
      </c>
      <c r="G1714" s="591" t="s">
        <v>2026</v>
      </c>
      <c r="H1714" s="591" t="s">
        <v>511</v>
      </c>
      <c r="I1714" s="592" t="s">
        <v>332</v>
      </c>
      <c r="J1714" s="593" t="s">
        <v>381</v>
      </c>
      <c r="K1714" s="594">
        <v>0.15384615384615385</v>
      </c>
      <c r="L1714" s="592" t="s">
        <v>2051</v>
      </c>
      <c r="M1714" s="595">
        <v>2021</v>
      </c>
      <c r="N1714" s="596">
        <v>27</v>
      </c>
      <c r="O1714" s="603">
        <v>0.22222222222222221</v>
      </c>
      <c r="P1714" s="598">
        <f t="shared" si="104"/>
        <v>6</v>
      </c>
      <c r="Q1714" s="596">
        <v>5</v>
      </c>
      <c r="R1714" s="599">
        <f t="shared" si="105"/>
        <v>0.83333333333333337</v>
      </c>
      <c r="S1714" s="599">
        <f t="shared" si="106"/>
        <v>0.18518518518518517</v>
      </c>
      <c r="T1714" s="600">
        <f t="shared" si="107"/>
        <v>1.4444444444444442</v>
      </c>
      <c r="U1714" s="601" t="s">
        <v>3030</v>
      </c>
    </row>
    <row r="1715" spans="1:21" ht="12.75" x14ac:dyDescent="0.2">
      <c r="A1715" s="591" t="s">
        <v>72</v>
      </c>
      <c r="B1715" s="591" t="s">
        <v>754</v>
      </c>
      <c r="C1715" s="592" t="s">
        <v>587</v>
      </c>
      <c r="D1715" s="592" t="s">
        <v>303</v>
      </c>
      <c r="E1715" s="592" t="s">
        <v>148</v>
      </c>
      <c r="F1715" s="592" t="s">
        <v>476</v>
      </c>
      <c r="G1715" s="591" t="s">
        <v>2005</v>
      </c>
      <c r="H1715" s="591" t="s">
        <v>511</v>
      </c>
      <c r="I1715" s="592" t="s">
        <v>332</v>
      </c>
      <c r="J1715" s="593" t="s">
        <v>381</v>
      </c>
      <c r="K1715" s="594">
        <v>6.5217391304347824E-2</v>
      </c>
      <c r="L1715" s="592" t="s">
        <v>2051</v>
      </c>
      <c r="M1715" s="595">
        <v>2021</v>
      </c>
      <c r="N1715" s="596">
        <v>45</v>
      </c>
      <c r="O1715" s="603">
        <v>0.1111111111111111</v>
      </c>
      <c r="P1715" s="598">
        <f t="shared" si="104"/>
        <v>5</v>
      </c>
      <c r="Q1715" s="596">
        <v>3</v>
      </c>
      <c r="R1715" s="599">
        <f t="shared" si="105"/>
        <v>0.6</v>
      </c>
      <c r="S1715" s="599">
        <f t="shared" si="106"/>
        <v>6.6666666666666666E-2</v>
      </c>
      <c r="T1715" s="600">
        <f t="shared" si="107"/>
        <v>1.7037037037037037</v>
      </c>
      <c r="U1715" s="601" t="s">
        <v>3030</v>
      </c>
    </row>
    <row r="1716" spans="1:21" ht="12.75" x14ac:dyDescent="0.2">
      <c r="A1716" s="591" t="s">
        <v>72</v>
      </c>
      <c r="B1716" s="591" t="s">
        <v>754</v>
      </c>
      <c r="C1716" s="592" t="s">
        <v>587</v>
      </c>
      <c r="D1716" s="592" t="s">
        <v>297</v>
      </c>
      <c r="E1716" s="592" t="s">
        <v>148</v>
      </c>
      <c r="F1716" s="592" t="s">
        <v>476</v>
      </c>
      <c r="G1716" s="591" t="s">
        <v>2005</v>
      </c>
      <c r="H1716" s="591" t="s">
        <v>511</v>
      </c>
      <c r="I1716" s="592" t="s">
        <v>332</v>
      </c>
      <c r="J1716" s="593" t="s">
        <v>381</v>
      </c>
      <c r="K1716" s="594">
        <v>9.3333333333333338E-2</v>
      </c>
      <c r="L1716" s="592" t="s">
        <v>2051</v>
      </c>
      <c r="M1716" s="595">
        <v>2021</v>
      </c>
      <c r="N1716" s="596">
        <v>77</v>
      </c>
      <c r="O1716" s="603">
        <v>0.12987012987012986</v>
      </c>
      <c r="P1716" s="598">
        <f t="shared" si="104"/>
        <v>10</v>
      </c>
      <c r="Q1716" s="596">
        <v>7</v>
      </c>
      <c r="R1716" s="599">
        <f t="shared" si="105"/>
        <v>0.7</v>
      </c>
      <c r="S1716" s="599">
        <f t="shared" si="106"/>
        <v>9.0909090909090912E-2</v>
      </c>
      <c r="T1716" s="600">
        <f t="shared" si="107"/>
        <v>1.3914656771799627</v>
      </c>
      <c r="U1716" s="601" t="s">
        <v>3030</v>
      </c>
    </row>
    <row r="1717" spans="1:21" ht="12.75" x14ac:dyDescent="0.2">
      <c r="A1717" s="591" t="s">
        <v>72</v>
      </c>
      <c r="B1717" s="591" t="s">
        <v>754</v>
      </c>
      <c r="C1717" s="592" t="s">
        <v>587</v>
      </c>
      <c r="D1717" s="592" t="s">
        <v>303</v>
      </c>
      <c r="E1717" s="592" t="s">
        <v>148</v>
      </c>
      <c r="F1717" s="592" t="s">
        <v>476</v>
      </c>
      <c r="G1717" s="591" t="s">
        <v>2006</v>
      </c>
      <c r="H1717" s="591" t="s">
        <v>511</v>
      </c>
      <c r="I1717" s="592" t="s">
        <v>332</v>
      </c>
      <c r="J1717" s="593" t="s">
        <v>381</v>
      </c>
      <c r="K1717" s="594">
        <v>0.10526315789473684</v>
      </c>
      <c r="L1717" s="592" t="s">
        <v>2051</v>
      </c>
      <c r="M1717" s="595">
        <v>2021</v>
      </c>
      <c r="N1717" s="596">
        <v>34</v>
      </c>
      <c r="O1717" s="603">
        <v>8.8235294117647065E-2</v>
      </c>
      <c r="P1717" s="598">
        <f t="shared" si="104"/>
        <v>3</v>
      </c>
      <c r="Q1717" s="596">
        <v>2</v>
      </c>
      <c r="R1717" s="599">
        <f t="shared" si="105"/>
        <v>0.66666666666666663</v>
      </c>
      <c r="S1717" s="599">
        <f t="shared" si="106"/>
        <v>5.8823529411764705E-2</v>
      </c>
      <c r="T1717" s="600">
        <f t="shared" si="107"/>
        <v>0.83823529411764719</v>
      </c>
      <c r="U1717" s="601" t="s">
        <v>3030</v>
      </c>
    </row>
    <row r="1718" spans="1:21" ht="12.75" x14ac:dyDescent="0.2">
      <c r="A1718" s="591" t="s">
        <v>72</v>
      </c>
      <c r="B1718" s="591" t="s">
        <v>754</v>
      </c>
      <c r="C1718" s="592" t="s">
        <v>587</v>
      </c>
      <c r="D1718" s="592" t="s">
        <v>297</v>
      </c>
      <c r="E1718" s="592" t="s">
        <v>148</v>
      </c>
      <c r="F1718" s="592" t="s">
        <v>476</v>
      </c>
      <c r="G1718" s="591" t="s">
        <v>2006</v>
      </c>
      <c r="H1718" s="591" t="s">
        <v>511</v>
      </c>
      <c r="I1718" s="592" t="s">
        <v>332</v>
      </c>
      <c r="J1718" s="593" t="s">
        <v>381</v>
      </c>
      <c r="K1718" s="594">
        <v>0.18055555555555555</v>
      </c>
      <c r="L1718" s="592" t="s">
        <v>2051</v>
      </c>
      <c r="M1718" s="595">
        <v>2021</v>
      </c>
      <c r="N1718" s="596">
        <v>77</v>
      </c>
      <c r="O1718" s="603">
        <v>0.19480519480519484</v>
      </c>
      <c r="P1718" s="598">
        <f t="shared" si="104"/>
        <v>15</v>
      </c>
      <c r="Q1718" s="596">
        <v>13</v>
      </c>
      <c r="R1718" s="599">
        <f t="shared" si="105"/>
        <v>0.8666666666666667</v>
      </c>
      <c r="S1718" s="599">
        <f t="shared" si="106"/>
        <v>0.16883116883116883</v>
      </c>
      <c r="T1718" s="600">
        <f t="shared" si="107"/>
        <v>1.0789210789210792</v>
      </c>
      <c r="U1718" s="601" t="s">
        <v>3030</v>
      </c>
    </row>
    <row r="1719" spans="1:21" ht="12.75" x14ac:dyDescent="0.2">
      <c r="A1719" s="591" t="s">
        <v>72</v>
      </c>
      <c r="B1719" s="591" t="s">
        <v>754</v>
      </c>
      <c r="C1719" s="592" t="s">
        <v>587</v>
      </c>
      <c r="D1719" s="592" t="s">
        <v>305</v>
      </c>
      <c r="E1719" s="592" t="s">
        <v>148</v>
      </c>
      <c r="F1719" s="592" t="s">
        <v>476</v>
      </c>
      <c r="G1719" s="591" t="s">
        <v>2009</v>
      </c>
      <c r="H1719" s="591" t="s">
        <v>511</v>
      </c>
      <c r="I1719" s="592" t="s">
        <v>332</v>
      </c>
      <c r="J1719" s="593" t="s">
        <v>381</v>
      </c>
      <c r="K1719" s="594">
        <v>0.25</v>
      </c>
      <c r="L1719" s="592" t="s">
        <v>2051</v>
      </c>
      <c r="M1719" s="595">
        <v>2021</v>
      </c>
      <c r="N1719" s="596">
        <v>21</v>
      </c>
      <c r="O1719" s="603">
        <v>0.2857142857142857</v>
      </c>
      <c r="P1719" s="598">
        <f t="shared" si="104"/>
        <v>6</v>
      </c>
      <c r="Q1719" s="596">
        <v>6</v>
      </c>
      <c r="R1719" s="599">
        <f t="shared" si="105"/>
        <v>1</v>
      </c>
      <c r="S1719" s="599">
        <f t="shared" si="106"/>
        <v>0.2857142857142857</v>
      </c>
      <c r="T1719" s="600">
        <f t="shared" si="107"/>
        <v>1.1428571428571428</v>
      </c>
      <c r="U1719" s="601" t="s">
        <v>3030</v>
      </c>
    </row>
    <row r="1720" spans="1:21" ht="12.75" x14ac:dyDescent="0.2">
      <c r="A1720" s="591" t="s">
        <v>72</v>
      </c>
      <c r="B1720" s="591" t="s">
        <v>754</v>
      </c>
      <c r="C1720" s="592" t="s">
        <v>587</v>
      </c>
      <c r="D1720" s="592" t="s">
        <v>297</v>
      </c>
      <c r="E1720" s="592" t="s">
        <v>148</v>
      </c>
      <c r="F1720" s="592" t="s">
        <v>476</v>
      </c>
      <c r="G1720" s="591" t="s">
        <v>2027</v>
      </c>
      <c r="H1720" s="591" t="s">
        <v>511</v>
      </c>
      <c r="I1720" s="592" t="s">
        <v>332</v>
      </c>
      <c r="J1720" s="593" t="s">
        <v>381</v>
      </c>
      <c r="K1720" s="594">
        <v>0.29032258064516131</v>
      </c>
      <c r="L1720" s="592" t="s">
        <v>2051</v>
      </c>
      <c r="M1720" s="595">
        <v>2021</v>
      </c>
      <c r="N1720" s="596">
        <v>32</v>
      </c>
      <c r="O1720" s="603">
        <v>0.3125</v>
      </c>
      <c r="P1720" s="598">
        <f t="shared" si="104"/>
        <v>10</v>
      </c>
      <c r="Q1720" s="596">
        <v>9</v>
      </c>
      <c r="R1720" s="599">
        <f t="shared" si="105"/>
        <v>0.9</v>
      </c>
      <c r="S1720" s="599">
        <f t="shared" si="106"/>
        <v>0.28125</v>
      </c>
      <c r="T1720" s="600">
        <f t="shared" si="107"/>
        <v>1.0763888888888888</v>
      </c>
      <c r="U1720" s="601" t="s">
        <v>3030</v>
      </c>
    </row>
    <row r="1721" spans="1:21" ht="12.75" x14ac:dyDescent="0.2">
      <c r="A1721" s="591" t="s">
        <v>72</v>
      </c>
      <c r="B1721" s="591" t="s">
        <v>754</v>
      </c>
      <c r="C1721" s="592" t="s">
        <v>587</v>
      </c>
      <c r="D1721" s="592" t="s">
        <v>297</v>
      </c>
      <c r="E1721" s="592" t="s">
        <v>148</v>
      </c>
      <c r="F1721" s="592" t="s">
        <v>476</v>
      </c>
      <c r="G1721" s="591" t="s">
        <v>2028</v>
      </c>
      <c r="H1721" s="591" t="s">
        <v>511</v>
      </c>
      <c r="I1721" s="592" t="s">
        <v>332</v>
      </c>
      <c r="J1721" s="593" t="s">
        <v>381</v>
      </c>
      <c r="K1721" s="594">
        <v>0.29629629629629628</v>
      </c>
      <c r="L1721" s="592" t="s">
        <v>2051</v>
      </c>
      <c r="M1721" s="595">
        <v>2021</v>
      </c>
      <c r="N1721" s="596">
        <v>24</v>
      </c>
      <c r="O1721" s="603">
        <v>0.45833333333333326</v>
      </c>
      <c r="P1721" s="598">
        <f t="shared" si="104"/>
        <v>11</v>
      </c>
      <c r="Q1721" s="596">
        <v>8</v>
      </c>
      <c r="R1721" s="599">
        <f t="shared" si="105"/>
        <v>0.72727272727272729</v>
      </c>
      <c r="S1721" s="599">
        <f t="shared" si="106"/>
        <v>0.33333333333333331</v>
      </c>
      <c r="T1721" s="600">
        <f t="shared" si="107"/>
        <v>1.5468749999999998</v>
      </c>
      <c r="U1721" s="601" t="s">
        <v>3030</v>
      </c>
    </row>
    <row r="1722" spans="1:21" ht="12.75" x14ac:dyDescent="0.2">
      <c r="A1722" s="591" t="s">
        <v>72</v>
      </c>
      <c r="B1722" s="591" t="s">
        <v>754</v>
      </c>
      <c r="C1722" s="592" t="s">
        <v>587</v>
      </c>
      <c r="D1722" s="592" t="s">
        <v>303</v>
      </c>
      <c r="E1722" s="592" t="s">
        <v>148</v>
      </c>
      <c r="F1722" s="592" t="s">
        <v>476</v>
      </c>
      <c r="G1722" s="591" t="s">
        <v>2007</v>
      </c>
      <c r="H1722" s="591" t="s">
        <v>511</v>
      </c>
      <c r="I1722" s="592" t="s">
        <v>332</v>
      </c>
      <c r="J1722" s="593" t="s">
        <v>381</v>
      </c>
      <c r="K1722" s="594">
        <v>0.48</v>
      </c>
      <c r="L1722" s="592" t="s">
        <v>2051</v>
      </c>
      <c r="M1722" s="595">
        <v>2021</v>
      </c>
      <c r="N1722" s="596">
        <v>22</v>
      </c>
      <c r="O1722" s="603">
        <v>0.45454545454545453</v>
      </c>
      <c r="P1722" s="598">
        <f t="shared" si="104"/>
        <v>10</v>
      </c>
      <c r="Q1722" s="596">
        <v>8</v>
      </c>
      <c r="R1722" s="599">
        <f t="shared" si="105"/>
        <v>0.8</v>
      </c>
      <c r="S1722" s="599">
        <f t="shared" si="106"/>
        <v>0.36363636363636365</v>
      </c>
      <c r="T1722" s="600">
        <f t="shared" si="107"/>
        <v>0.94696969696969702</v>
      </c>
      <c r="U1722" s="601" t="s">
        <v>3030</v>
      </c>
    </row>
    <row r="1723" spans="1:21" ht="12.75" x14ac:dyDescent="0.2">
      <c r="A1723" s="591" t="s">
        <v>72</v>
      </c>
      <c r="B1723" s="591" t="s">
        <v>754</v>
      </c>
      <c r="C1723" s="592" t="s">
        <v>587</v>
      </c>
      <c r="D1723" s="592" t="s">
        <v>297</v>
      </c>
      <c r="E1723" s="592" t="s">
        <v>148</v>
      </c>
      <c r="F1723" s="592" t="s">
        <v>476</v>
      </c>
      <c r="G1723" s="591" t="s">
        <v>2007</v>
      </c>
      <c r="H1723" s="591" t="s">
        <v>511</v>
      </c>
      <c r="I1723" s="592" t="s">
        <v>332</v>
      </c>
      <c r="J1723" s="593" t="s">
        <v>381</v>
      </c>
      <c r="K1723" s="594">
        <v>0.58064516129032262</v>
      </c>
      <c r="L1723" s="592" t="s">
        <v>2266</v>
      </c>
      <c r="M1723" s="595">
        <v>2021</v>
      </c>
      <c r="N1723" s="596">
        <v>30</v>
      </c>
      <c r="O1723" s="603">
        <v>0.53333333333333333</v>
      </c>
      <c r="P1723" s="598">
        <f t="shared" si="104"/>
        <v>16</v>
      </c>
      <c r="Q1723" s="596">
        <v>12</v>
      </c>
      <c r="R1723" s="599">
        <f t="shared" si="105"/>
        <v>0.75</v>
      </c>
      <c r="S1723" s="599">
        <f t="shared" si="106"/>
        <v>0.4</v>
      </c>
      <c r="T1723" s="600">
        <f t="shared" si="107"/>
        <v>0.9185185185185184</v>
      </c>
      <c r="U1723" s="601" t="s">
        <v>3031</v>
      </c>
    </row>
    <row r="1724" spans="1:21" ht="12.75" x14ac:dyDescent="0.2">
      <c r="A1724" s="591" t="s">
        <v>72</v>
      </c>
      <c r="B1724" s="591" t="s">
        <v>754</v>
      </c>
      <c r="C1724" s="592" t="s">
        <v>587</v>
      </c>
      <c r="D1724" s="592" t="s">
        <v>297</v>
      </c>
      <c r="E1724" s="592" t="s">
        <v>148</v>
      </c>
      <c r="F1724" s="592" t="s">
        <v>476</v>
      </c>
      <c r="G1724" s="591" t="s">
        <v>2029</v>
      </c>
      <c r="H1724" s="591" t="s">
        <v>511</v>
      </c>
      <c r="I1724" s="592" t="s">
        <v>332</v>
      </c>
      <c r="J1724" s="593" t="s">
        <v>381</v>
      </c>
      <c r="K1724" s="594">
        <v>0.71186440677966101</v>
      </c>
      <c r="L1724" s="592" t="s">
        <v>2051</v>
      </c>
      <c r="M1724" s="595">
        <v>2021</v>
      </c>
      <c r="N1724" s="596">
        <v>59</v>
      </c>
      <c r="O1724" s="603">
        <v>0.55932203389830504</v>
      </c>
      <c r="P1724" s="598">
        <f t="shared" si="104"/>
        <v>33</v>
      </c>
      <c r="Q1724" s="596">
        <v>33</v>
      </c>
      <c r="R1724" s="599">
        <f t="shared" si="105"/>
        <v>1</v>
      </c>
      <c r="S1724" s="599">
        <f t="shared" si="106"/>
        <v>0.55932203389830504</v>
      </c>
      <c r="T1724" s="600">
        <f t="shared" si="107"/>
        <v>0.7857142857142857</v>
      </c>
      <c r="U1724" s="601" t="s">
        <v>3030</v>
      </c>
    </row>
    <row r="1725" spans="1:21" ht="12.75" x14ac:dyDescent="0.2">
      <c r="A1725" s="591" t="s">
        <v>72</v>
      </c>
      <c r="B1725" s="591" t="s">
        <v>754</v>
      </c>
      <c r="C1725" s="592" t="s">
        <v>587</v>
      </c>
      <c r="D1725" s="592" t="s">
        <v>297</v>
      </c>
      <c r="E1725" s="592" t="s">
        <v>148</v>
      </c>
      <c r="F1725" s="592" t="s">
        <v>476</v>
      </c>
      <c r="G1725" s="591" t="s">
        <v>2030</v>
      </c>
      <c r="H1725" s="591" t="s">
        <v>511</v>
      </c>
      <c r="I1725" s="592" t="s">
        <v>332</v>
      </c>
      <c r="J1725" s="593" t="s">
        <v>381</v>
      </c>
      <c r="K1725" s="594">
        <v>0.14285714285714285</v>
      </c>
      <c r="L1725" s="592" t="s">
        <v>2051</v>
      </c>
      <c r="M1725" s="595">
        <v>2021</v>
      </c>
      <c r="N1725" s="596">
        <v>46</v>
      </c>
      <c r="O1725" s="603">
        <v>0.15217391304347827</v>
      </c>
      <c r="P1725" s="598">
        <f t="shared" si="104"/>
        <v>7</v>
      </c>
      <c r="Q1725" s="596">
        <v>6</v>
      </c>
      <c r="R1725" s="599">
        <f t="shared" si="105"/>
        <v>0.8571428571428571</v>
      </c>
      <c r="S1725" s="599">
        <f t="shared" si="106"/>
        <v>0.13043478260869565</v>
      </c>
      <c r="T1725" s="600">
        <f t="shared" si="107"/>
        <v>1.0652173913043479</v>
      </c>
      <c r="U1725" s="601" t="s">
        <v>3030</v>
      </c>
    </row>
    <row r="1726" spans="1:21" ht="12.75" x14ac:dyDescent="0.2">
      <c r="A1726" s="591" t="s">
        <v>72</v>
      </c>
      <c r="B1726" s="591" t="s">
        <v>754</v>
      </c>
      <c r="C1726" s="592" t="s">
        <v>587</v>
      </c>
      <c r="D1726" s="592" t="s">
        <v>303</v>
      </c>
      <c r="E1726" s="592" t="s">
        <v>148</v>
      </c>
      <c r="F1726" s="592" t="s">
        <v>476</v>
      </c>
      <c r="G1726" s="591" t="s">
        <v>2008</v>
      </c>
      <c r="H1726" s="591" t="s">
        <v>511</v>
      </c>
      <c r="I1726" s="592" t="s">
        <v>332</v>
      </c>
      <c r="J1726" s="593" t="s">
        <v>381</v>
      </c>
      <c r="K1726" s="594">
        <v>0.23076923076923078</v>
      </c>
      <c r="L1726" s="592" t="s">
        <v>2051</v>
      </c>
      <c r="M1726" s="595">
        <v>2021</v>
      </c>
      <c r="N1726" s="596">
        <v>13</v>
      </c>
      <c r="O1726" s="603">
        <v>0.23076923076923075</v>
      </c>
      <c r="P1726" s="598">
        <f t="shared" si="104"/>
        <v>3</v>
      </c>
      <c r="Q1726" s="596">
        <v>3</v>
      </c>
      <c r="R1726" s="599">
        <f t="shared" si="105"/>
        <v>1</v>
      </c>
      <c r="S1726" s="599">
        <f t="shared" si="106"/>
        <v>0.23076923076923078</v>
      </c>
      <c r="T1726" s="600">
        <f t="shared" si="107"/>
        <v>0.99999999999999989</v>
      </c>
      <c r="U1726" s="606" t="s">
        <v>2051</v>
      </c>
    </row>
    <row r="1727" spans="1:21" ht="12.75" x14ac:dyDescent="0.2">
      <c r="A1727" s="591" t="s">
        <v>72</v>
      </c>
      <c r="B1727" s="591" t="s">
        <v>754</v>
      </c>
      <c r="C1727" s="592" t="s">
        <v>587</v>
      </c>
      <c r="D1727" s="592" t="s">
        <v>297</v>
      </c>
      <c r="E1727" s="592" t="s">
        <v>148</v>
      </c>
      <c r="F1727" s="592" t="s">
        <v>476</v>
      </c>
      <c r="G1727" s="591" t="s">
        <v>2031</v>
      </c>
      <c r="H1727" s="591" t="s">
        <v>511</v>
      </c>
      <c r="I1727" s="592" t="s">
        <v>332</v>
      </c>
      <c r="J1727" s="593" t="s">
        <v>381</v>
      </c>
      <c r="K1727" s="594">
        <v>0.18181818181818182</v>
      </c>
      <c r="L1727" s="592" t="s">
        <v>2051</v>
      </c>
      <c r="M1727" s="595">
        <v>2021</v>
      </c>
      <c r="N1727" s="596">
        <v>42</v>
      </c>
      <c r="O1727" s="603">
        <v>0.14285714285714285</v>
      </c>
      <c r="P1727" s="598">
        <f t="shared" si="104"/>
        <v>6</v>
      </c>
      <c r="Q1727" s="596">
        <v>5</v>
      </c>
      <c r="R1727" s="599">
        <f t="shared" si="105"/>
        <v>0.83333333333333337</v>
      </c>
      <c r="S1727" s="599">
        <f t="shared" si="106"/>
        <v>0.11904761904761904</v>
      </c>
      <c r="T1727" s="600">
        <f t="shared" si="107"/>
        <v>0.7857142857142857</v>
      </c>
      <c r="U1727" s="601" t="s">
        <v>3030</v>
      </c>
    </row>
    <row r="1728" spans="1:21" ht="12.75" x14ac:dyDescent="0.2">
      <c r="A1728" s="591" t="s">
        <v>72</v>
      </c>
      <c r="B1728" s="591" t="s">
        <v>754</v>
      </c>
      <c r="C1728" s="592" t="s">
        <v>588</v>
      </c>
      <c r="D1728" s="592" t="s">
        <v>297</v>
      </c>
      <c r="E1728" s="592" t="s">
        <v>148</v>
      </c>
      <c r="F1728" s="592" t="s">
        <v>476</v>
      </c>
      <c r="G1728" s="591" t="s">
        <v>2036</v>
      </c>
      <c r="H1728" s="591" t="s">
        <v>511</v>
      </c>
      <c r="I1728" s="592" t="s">
        <v>332</v>
      </c>
      <c r="J1728" s="593" t="s">
        <v>381</v>
      </c>
      <c r="K1728" s="594">
        <v>0.11971830985915492</v>
      </c>
      <c r="L1728" s="592"/>
      <c r="M1728" s="595">
        <v>2021</v>
      </c>
      <c r="N1728" s="596">
        <v>140</v>
      </c>
      <c r="O1728" s="603">
        <v>0.12142857142857143</v>
      </c>
      <c r="P1728" s="598">
        <f t="shared" si="104"/>
        <v>17</v>
      </c>
      <c r="Q1728" s="596">
        <v>16</v>
      </c>
      <c r="R1728" s="599">
        <f t="shared" si="105"/>
        <v>0.94117647058823528</v>
      </c>
      <c r="S1728" s="599">
        <f t="shared" si="106"/>
        <v>0.11428571428571428</v>
      </c>
      <c r="T1728" s="600">
        <f t="shared" si="107"/>
        <v>1.0142857142857142</v>
      </c>
      <c r="U1728" s="601" t="s">
        <v>3030</v>
      </c>
    </row>
    <row r="1729" spans="1:21" ht="12.75" x14ac:dyDescent="0.2">
      <c r="A1729" s="591" t="s">
        <v>72</v>
      </c>
      <c r="B1729" s="591" t="s">
        <v>754</v>
      </c>
      <c r="C1729" s="592" t="s">
        <v>588</v>
      </c>
      <c r="D1729" s="592" t="s">
        <v>297</v>
      </c>
      <c r="E1729" s="592" t="s">
        <v>148</v>
      </c>
      <c r="F1729" s="592" t="s">
        <v>476</v>
      </c>
      <c r="G1729" s="591" t="s">
        <v>2011</v>
      </c>
      <c r="H1729" s="591" t="s">
        <v>511</v>
      </c>
      <c r="I1729" s="592" t="s">
        <v>332</v>
      </c>
      <c r="J1729" s="593" t="s">
        <v>381</v>
      </c>
      <c r="K1729" s="594">
        <v>0.23875432525951557</v>
      </c>
      <c r="L1729" s="592" t="s">
        <v>2051</v>
      </c>
      <c r="M1729" s="595">
        <v>2021</v>
      </c>
      <c r="N1729" s="596">
        <v>287</v>
      </c>
      <c r="O1729" s="603">
        <v>0.23693379790940766</v>
      </c>
      <c r="P1729" s="598">
        <f t="shared" si="104"/>
        <v>68</v>
      </c>
      <c r="Q1729" s="596">
        <v>57</v>
      </c>
      <c r="R1729" s="599">
        <f t="shared" si="105"/>
        <v>0.83823529411764708</v>
      </c>
      <c r="S1729" s="599">
        <f t="shared" si="106"/>
        <v>0.19860627177700349</v>
      </c>
      <c r="T1729" s="600">
        <f t="shared" si="107"/>
        <v>0.99237489269302637</v>
      </c>
      <c r="U1729" s="601" t="s">
        <v>3030</v>
      </c>
    </row>
    <row r="1730" spans="1:21" ht="12.75" x14ac:dyDescent="0.2">
      <c r="A1730" s="591" t="s">
        <v>72</v>
      </c>
      <c r="B1730" s="591" t="s">
        <v>754</v>
      </c>
      <c r="C1730" s="592" t="s">
        <v>588</v>
      </c>
      <c r="D1730" s="592" t="s">
        <v>297</v>
      </c>
      <c r="E1730" s="592" t="s">
        <v>148</v>
      </c>
      <c r="F1730" s="592" t="s">
        <v>476</v>
      </c>
      <c r="G1730" s="591" t="s">
        <v>2012</v>
      </c>
      <c r="H1730" s="591" t="s">
        <v>511</v>
      </c>
      <c r="I1730" s="592" t="s">
        <v>332</v>
      </c>
      <c r="J1730" s="593" t="s">
        <v>381</v>
      </c>
      <c r="K1730" s="594">
        <v>0.23577235772357724</v>
      </c>
      <c r="L1730" s="592" t="s">
        <v>2051</v>
      </c>
      <c r="M1730" s="595">
        <v>2021</v>
      </c>
      <c r="N1730" s="596">
        <v>125</v>
      </c>
      <c r="O1730" s="603">
        <v>0.23200000000000004</v>
      </c>
      <c r="P1730" s="598">
        <f t="shared" si="104"/>
        <v>29</v>
      </c>
      <c r="Q1730" s="596">
        <v>26</v>
      </c>
      <c r="R1730" s="599">
        <f t="shared" si="105"/>
        <v>0.89655172413793105</v>
      </c>
      <c r="S1730" s="599">
        <f t="shared" si="106"/>
        <v>0.20799999999999999</v>
      </c>
      <c r="T1730" s="600">
        <f t="shared" si="107"/>
        <v>0.9840000000000001</v>
      </c>
      <c r="U1730" s="601" t="s">
        <v>3030</v>
      </c>
    </row>
    <row r="1731" spans="1:21" ht="12.75" x14ac:dyDescent="0.2">
      <c r="A1731" s="591" t="s">
        <v>72</v>
      </c>
      <c r="B1731" s="591" t="s">
        <v>754</v>
      </c>
      <c r="C1731" s="592" t="s">
        <v>588</v>
      </c>
      <c r="D1731" s="592" t="s">
        <v>297</v>
      </c>
      <c r="E1731" s="592" t="s">
        <v>148</v>
      </c>
      <c r="F1731" s="592" t="s">
        <v>476</v>
      </c>
      <c r="G1731" s="591" t="s">
        <v>2037</v>
      </c>
      <c r="H1731" s="591" t="s">
        <v>511</v>
      </c>
      <c r="I1731" s="592" t="s">
        <v>332</v>
      </c>
      <c r="J1731" s="593" t="s">
        <v>381</v>
      </c>
      <c r="K1731" s="594">
        <v>0.21428571428571427</v>
      </c>
      <c r="L1731" s="592" t="s">
        <v>2051</v>
      </c>
      <c r="M1731" s="595">
        <v>2021</v>
      </c>
      <c r="N1731" s="596">
        <v>14</v>
      </c>
      <c r="O1731" s="603">
        <v>0.21428571428571427</v>
      </c>
      <c r="P1731" s="598">
        <f t="shared" ref="P1731:P1794" si="108">ROUNDUP(N1731*O1731,0)</f>
        <v>3</v>
      </c>
      <c r="Q1731" s="596">
        <v>2</v>
      </c>
      <c r="R1731" s="599">
        <f t="shared" ref="R1731:R1794" si="109">Q1731/P1731</f>
        <v>0.66666666666666663</v>
      </c>
      <c r="S1731" s="599">
        <f t="shared" ref="S1731:S1794" si="110">Q1731/N1731</f>
        <v>0.14285714285714285</v>
      </c>
      <c r="T1731" s="600">
        <f t="shared" ref="T1731:T1794" si="111">O1731/K1731</f>
        <v>1</v>
      </c>
      <c r="U1731" s="606" t="s">
        <v>2051</v>
      </c>
    </row>
    <row r="1732" spans="1:21" ht="12.75" x14ac:dyDescent="0.2">
      <c r="A1732" s="591" t="s">
        <v>72</v>
      </c>
      <c r="B1732" s="591" t="s">
        <v>754</v>
      </c>
      <c r="C1732" s="592" t="s">
        <v>588</v>
      </c>
      <c r="D1732" s="592" t="s">
        <v>297</v>
      </c>
      <c r="E1732" s="592" t="s">
        <v>148</v>
      </c>
      <c r="F1732" s="592" t="s">
        <v>476</v>
      </c>
      <c r="G1732" s="591" t="s">
        <v>2038</v>
      </c>
      <c r="H1732" s="591" t="s">
        <v>511</v>
      </c>
      <c r="I1732" s="592" t="s">
        <v>332</v>
      </c>
      <c r="J1732" s="593" t="s">
        <v>381</v>
      </c>
      <c r="K1732" s="594">
        <v>9.6774193548387094E-2</v>
      </c>
      <c r="L1732" s="592" t="s">
        <v>2051</v>
      </c>
      <c r="M1732" s="595">
        <v>2021</v>
      </c>
      <c r="N1732" s="596">
        <v>33</v>
      </c>
      <c r="O1732" s="603">
        <v>0.12121212121212122</v>
      </c>
      <c r="P1732" s="598">
        <f t="shared" si="108"/>
        <v>4</v>
      </c>
      <c r="Q1732" s="596">
        <v>4</v>
      </c>
      <c r="R1732" s="599">
        <f t="shared" si="109"/>
        <v>1</v>
      </c>
      <c r="S1732" s="599">
        <f t="shared" si="110"/>
        <v>0.12121212121212122</v>
      </c>
      <c r="T1732" s="600">
        <f t="shared" si="111"/>
        <v>1.2525252525252526</v>
      </c>
      <c r="U1732" s="601" t="s">
        <v>3030</v>
      </c>
    </row>
    <row r="1733" spans="1:21" ht="12.75" x14ac:dyDescent="0.2">
      <c r="A1733" s="591" t="s">
        <v>72</v>
      </c>
      <c r="B1733" s="591" t="s">
        <v>754</v>
      </c>
      <c r="C1733" s="592" t="s">
        <v>588</v>
      </c>
      <c r="D1733" s="592" t="s">
        <v>297</v>
      </c>
      <c r="E1733" s="592" t="s">
        <v>148</v>
      </c>
      <c r="F1733" s="592" t="s">
        <v>476</v>
      </c>
      <c r="G1733" s="591" t="s">
        <v>2018</v>
      </c>
      <c r="H1733" s="591" t="s">
        <v>511</v>
      </c>
      <c r="I1733" s="592" t="s">
        <v>332</v>
      </c>
      <c r="J1733" s="593" t="s">
        <v>381</v>
      </c>
      <c r="K1733" s="594">
        <v>6.25E-2</v>
      </c>
      <c r="L1733" s="592" t="s">
        <v>2051</v>
      </c>
      <c r="M1733" s="595">
        <v>2021</v>
      </c>
      <c r="N1733" s="596">
        <v>39</v>
      </c>
      <c r="O1733" s="603">
        <v>7.6923076923076927E-2</v>
      </c>
      <c r="P1733" s="598">
        <f t="shared" si="108"/>
        <v>3</v>
      </c>
      <c r="Q1733" s="596">
        <v>2</v>
      </c>
      <c r="R1733" s="599">
        <f t="shared" si="109"/>
        <v>0.66666666666666663</v>
      </c>
      <c r="S1733" s="599">
        <f t="shared" si="110"/>
        <v>5.128205128205128E-2</v>
      </c>
      <c r="T1733" s="600">
        <f t="shared" si="111"/>
        <v>1.2307692307692308</v>
      </c>
      <c r="U1733" s="601" t="s">
        <v>3030</v>
      </c>
    </row>
    <row r="1734" spans="1:21" ht="12.75" x14ac:dyDescent="0.2">
      <c r="A1734" s="591" t="s">
        <v>72</v>
      </c>
      <c r="B1734" s="591" t="s">
        <v>754</v>
      </c>
      <c r="C1734" s="592" t="s">
        <v>588</v>
      </c>
      <c r="D1734" s="592" t="s">
        <v>297</v>
      </c>
      <c r="E1734" s="592" t="s">
        <v>148</v>
      </c>
      <c r="F1734" s="592" t="s">
        <v>476</v>
      </c>
      <c r="G1734" s="591" t="s">
        <v>2039</v>
      </c>
      <c r="H1734" s="591" t="s">
        <v>511</v>
      </c>
      <c r="I1734" s="592" t="s">
        <v>332</v>
      </c>
      <c r="J1734" s="593" t="s">
        <v>381</v>
      </c>
      <c r="K1734" s="594">
        <v>5.0847457627118647E-2</v>
      </c>
      <c r="L1734" s="592" t="s">
        <v>2051</v>
      </c>
      <c r="M1734" s="595">
        <v>2021</v>
      </c>
      <c r="N1734" s="596">
        <v>53</v>
      </c>
      <c r="O1734" s="603">
        <v>0.11320754716981134</v>
      </c>
      <c r="P1734" s="598">
        <f t="shared" si="108"/>
        <v>6</v>
      </c>
      <c r="Q1734" s="596">
        <v>4</v>
      </c>
      <c r="R1734" s="599">
        <f t="shared" si="109"/>
        <v>0.66666666666666663</v>
      </c>
      <c r="S1734" s="599">
        <f t="shared" si="110"/>
        <v>7.5471698113207544E-2</v>
      </c>
      <c r="T1734" s="600">
        <f t="shared" si="111"/>
        <v>2.226415094339623</v>
      </c>
      <c r="U1734" s="601" t="s">
        <v>3030</v>
      </c>
    </row>
    <row r="1735" spans="1:21" ht="12.75" x14ac:dyDescent="0.2">
      <c r="A1735" s="591" t="s">
        <v>72</v>
      </c>
      <c r="B1735" s="591" t="s">
        <v>754</v>
      </c>
      <c r="C1735" s="592" t="s">
        <v>588</v>
      </c>
      <c r="D1735" s="592" t="s">
        <v>297</v>
      </c>
      <c r="E1735" s="592" t="s">
        <v>148</v>
      </c>
      <c r="F1735" s="592" t="s">
        <v>476</v>
      </c>
      <c r="G1735" s="591" t="s">
        <v>2021</v>
      </c>
      <c r="H1735" s="591" t="s">
        <v>511</v>
      </c>
      <c r="I1735" s="592" t="s">
        <v>332</v>
      </c>
      <c r="J1735" s="593" t="s">
        <v>381</v>
      </c>
      <c r="K1735" s="594">
        <v>0.13235294117647059</v>
      </c>
      <c r="L1735" s="592" t="s">
        <v>2051</v>
      </c>
      <c r="M1735" s="595">
        <v>2021</v>
      </c>
      <c r="N1735" s="596">
        <v>70</v>
      </c>
      <c r="O1735" s="603">
        <v>0.12857142857142856</v>
      </c>
      <c r="P1735" s="598">
        <f t="shared" si="108"/>
        <v>9</v>
      </c>
      <c r="Q1735" s="596">
        <v>6</v>
      </c>
      <c r="R1735" s="599">
        <f t="shared" si="109"/>
        <v>0.66666666666666663</v>
      </c>
      <c r="S1735" s="599">
        <f t="shared" si="110"/>
        <v>8.5714285714285715E-2</v>
      </c>
      <c r="T1735" s="600">
        <f t="shared" si="111"/>
        <v>0.97142857142857131</v>
      </c>
      <c r="U1735" s="601" t="s">
        <v>3030</v>
      </c>
    </row>
    <row r="1736" spans="1:21" ht="12.75" x14ac:dyDescent="0.2">
      <c r="A1736" s="591" t="s">
        <v>72</v>
      </c>
      <c r="B1736" s="591" t="s">
        <v>754</v>
      </c>
      <c r="C1736" s="592" t="s">
        <v>588</v>
      </c>
      <c r="D1736" s="592" t="s">
        <v>297</v>
      </c>
      <c r="E1736" s="592" t="s">
        <v>148</v>
      </c>
      <c r="F1736" s="592" t="s">
        <v>476</v>
      </c>
      <c r="G1736" s="591" t="s">
        <v>2040</v>
      </c>
      <c r="H1736" s="591" t="s">
        <v>511</v>
      </c>
      <c r="I1736" s="592" t="s">
        <v>332</v>
      </c>
      <c r="J1736" s="593" t="s">
        <v>381</v>
      </c>
      <c r="K1736" s="594">
        <v>0.17721518987341772</v>
      </c>
      <c r="L1736" s="592" t="s">
        <v>2051</v>
      </c>
      <c r="M1736" s="595">
        <v>2021</v>
      </c>
      <c r="N1736" s="596">
        <v>77</v>
      </c>
      <c r="O1736" s="603">
        <v>0.16883116883116883</v>
      </c>
      <c r="P1736" s="598">
        <f t="shared" si="108"/>
        <v>13</v>
      </c>
      <c r="Q1736" s="596">
        <v>8</v>
      </c>
      <c r="R1736" s="599">
        <f t="shared" si="109"/>
        <v>0.61538461538461542</v>
      </c>
      <c r="S1736" s="599">
        <f t="shared" si="110"/>
        <v>0.1038961038961039</v>
      </c>
      <c r="T1736" s="600">
        <f t="shared" si="111"/>
        <v>0.95269016697588127</v>
      </c>
      <c r="U1736" s="601" t="s">
        <v>3030</v>
      </c>
    </row>
    <row r="1737" spans="1:21" ht="12.75" x14ac:dyDescent="0.2">
      <c r="A1737" s="591" t="s">
        <v>72</v>
      </c>
      <c r="B1737" s="591" t="s">
        <v>754</v>
      </c>
      <c r="C1737" s="592" t="s">
        <v>588</v>
      </c>
      <c r="D1737" s="592" t="s">
        <v>297</v>
      </c>
      <c r="E1737" s="592" t="s">
        <v>148</v>
      </c>
      <c r="F1737" s="592" t="s">
        <v>476</v>
      </c>
      <c r="G1737" s="591" t="s">
        <v>2023</v>
      </c>
      <c r="H1737" s="591" t="s">
        <v>511</v>
      </c>
      <c r="I1737" s="592" t="s">
        <v>332</v>
      </c>
      <c r="J1737" s="593" t="s">
        <v>381</v>
      </c>
      <c r="K1737" s="594">
        <v>0.70833333333333337</v>
      </c>
      <c r="L1737" s="592" t="s">
        <v>2051</v>
      </c>
      <c r="M1737" s="595">
        <v>2021</v>
      </c>
      <c r="N1737" s="596">
        <v>24</v>
      </c>
      <c r="O1737" s="603">
        <v>0.54166666666666663</v>
      </c>
      <c r="P1737" s="598">
        <f t="shared" si="108"/>
        <v>13</v>
      </c>
      <c r="Q1737" s="596">
        <v>11</v>
      </c>
      <c r="R1737" s="599">
        <f t="shared" si="109"/>
        <v>0.84615384615384615</v>
      </c>
      <c r="S1737" s="599">
        <f t="shared" si="110"/>
        <v>0.45833333333333331</v>
      </c>
      <c r="T1737" s="600">
        <f t="shared" si="111"/>
        <v>0.76470588235294112</v>
      </c>
      <c r="U1737" s="601" t="s">
        <v>3030</v>
      </c>
    </row>
    <row r="1738" spans="1:21" ht="12.75" x14ac:dyDescent="0.2">
      <c r="A1738" s="591" t="s">
        <v>72</v>
      </c>
      <c r="B1738" s="591" t="s">
        <v>754</v>
      </c>
      <c r="C1738" s="592" t="s">
        <v>588</v>
      </c>
      <c r="D1738" s="592" t="s">
        <v>297</v>
      </c>
      <c r="E1738" s="592" t="s">
        <v>148</v>
      </c>
      <c r="F1738" s="592" t="s">
        <v>476</v>
      </c>
      <c r="G1738" s="591" t="s">
        <v>2041</v>
      </c>
      <c r="H1738" s="591" t="s">
        <v>511</v>
      </c>
      <c r="I1738" s="592" t="s">
        <v>332</v>
      </c>
      <c r="J1738" s="593" t="s">
        <v>381</v>
      </c>
      <c r="K1738" s="594">
        <v>0.17647058823529413</v>
      </c>
      <c r="L1738" s="592" t="s">
        <v>2051</v>
      </c>
      <c r="M1738" s="595">
        <v>2021</v>
      </c>
      <c r="N1738" s="596">
        <v>17</v>
      </c>
      <c r="O1738" s="603">
        <v>0.17647058823529413</v>
      </c>
      <c r="P1738" s="598">
        <f t="shared" si="108"/>
        <v>3</v>
      </c>
      <c r="Q1738" s="596">
        <v>2</v>
      </c>
      <c r="R1738" s="599">
        <f t="shared" si="109"/>
        <v>0.66666666666666663</v>
      </c>
      <c r="S1738" s="599">
        <f t="shared" si="110"/>
        <v>0.11764705882352941</v>
      </c>
      <c r="T1738" s="600">
        <f t="shared" si="111"/>
        <v>1</v>
      </c>
      <c r="U1738" s="606" t="s">
        <v>2051</v>
      </c>
    </row>
    <row r="1739" spans="1:21" ht="12.75" x14ac:dyDescent="0.2">
      <c r="A1739" s="591" t="s">
        <v>72</v>
      </c>
      <c r="B1739" s="591" t="s">
        <v>754</v>
      </c>
      <c r="C1739" s="592" t="s">
        <v>588</v>
      </c>
      <c r="D1739" s="592" t="s">
        <v>297</v>
      </c>
      <c r="E1739" s="592" t="s">
        <v>148</v>
      </c>
      <c r="F1739" s="592" t="s">
        <v>476</v>
      </c>
      <c r="G1739" s="591" t="s">
        <v>2042</v>
      </c>
      <c r="H1739" s="591" t="s">
        <v>511</v>
      </c>
      <c r="I1739" s="592" t="s">
        <v>332</v>
      </c>
      <c r="J1739" s="593" t="s">
        <v>381</v>
      </c>
      <c r="K1739" s="594">
        <v>0.06</v>
      </c>
      <c r="L1739" s="592" t="s">
        <v>2051</v>
      </c>
      <c r="M1739" s="595">
        <v>2021</v>
      </c>
      <c r="N1739" s="596">
        <v>94</v>
      </c>
      <c r="O1739" s="603">
        <v>9.5744680851063843E-2</v>
      </c>
      <c r="P1739" s="598">
        <f t="shared" si="108"/>
        <v>9</v>
      </c>
      <c r="Q1739" s="596">
        <v>5</v>
      </c>
      <c r="R1739" s="599">
        <f t="shared" si="109"/>
        <v>0.55555555555555558</v>
      </c>
      <c r="S1739" s="599">
        <f t="shared" si="110"/>
        <v>5.3191489361702128E-2</v>
      </c>
      <c r="T1739" s="600">
        <f t="shared" si="111"/>
        <v>1.595744680851064</v>
      </c>
      <c r="U1739" s="601" t="s">
        <v>3030</v>
      </c>
    </row>
    <row r="1740" spans="1:21" ht="12.75" x14ac:dyDescent="0.2">
      <c r="A1740" s="591" t="s">
        <v>72</v>
      </c>
      <c r="B1740" s="591" t="s">
        <v>754</v>
      </c>
      <c r="C1740" s="592" t="s">
        <v>588</v>
      </c>
      <c r="D1740" s="592" t="s">
        <v>297</v>
      </c>
      <c r="E1740" s="592" t="s">
        <v>148</v>
      </c>
      <c r="F1740" s="592" t="s">
        <v>476</v>
      </c>
      <c r="G1740" s="591" t="s">
        <v>2026</v>
      </c>
      <c r="H1740" s="591" t="s">
        <v>511</v>
      </c>
      <c r="I1740" s="592" t="s">
        <v>332</v>
      </c>
      <c r="J1740" s="593" t="s">
        <v>381</v>
      </c>
      <c r="K1740" s="594">
        <v>8.3333333333333329E-2</v>
      </c>
      <c r="L1740" s="592" t="s">
        <v>2051</v>
      </c>
      <c r="M1740" s="595">
        <v>2021</v>
      </c>
      <c r="N1740" s="596">
        <v>43</v>
      </c>
      <c r="O1740" s="603">
        <v>6.9767441860465115E-2</v>
      </c>
      <c r="P1740" s="598">
        <f t="shared" si="108"/>
        <v>3</v>
      </c>
      <c r="Q1740" s="596">
        <v>2</v>
      </c>
      <c r="R1740" s="599">
        <f t="shared" si="109"/>
        <v>0.66666666666666663</v>
      </c>
      <c r="S1740" s="599">
        <f t="shared" si="110"/>
        <v>4.6511627906976744E-2</v>
      </c>
      <c r="T1740" s="600">
        <f t="shared" si="111"/>
        <v>0.83720930232558144</v>
      </c>
      <c r="U1740" s="601" t="s">
        <v>3030</v>
      </c>
    </row>
    <row r="1741" spans="1:21" ht="12.75" x14ac:dyDescent="0.2">
      <c r="A1741" s="591" t="s">
        <v>72</v>
      </c>
      <c r="B1741" s="591" t="s">
        <v>754</v>
      </c>
      <c r="C1741" s="592" t="s">
        <v>588</v>
      </c>
      <c r="D1741" s="592" t="s">
        <v>297</v>
      </c>
      <c r="E1741" s="592" t="s">
        <v>148</v>
      </c>
      <c r="F1741" s="592" t="s">
        <v>476</v>
      </c>
      <c r="G1741" s="591" t="s">
        <v>2043</v>
      </c>
      <c r="H1741" s="591" t="s">
        <v>511</v>
      </c>
      <c r="I1741" s="592" t="s">
        <v>332</v>
      </c>
      <c r="J1741" s="593" t="s">
        <v>381</v>
      </c>
      <c r="K1741" s="594">
        <v>4.9941927990708478E-2</v>
      </c>
      <c r="L1741" s="592" t="s">
        <v>2051</v>
      </c>
      <c r="M1741" s="595">
        <v>2021</v>
      </c>
      <c r="N1741" s="596">
        <v>858</v>
      </c>
      <c r="O1741" s="603">
        <v>9.5571095571095568E-2</v>
      </c>
      <c r="P1741" s="598">
        <f t="shared" si="108"/>
        <v>82</v>
      </c>
      <c r="Q1741" s="596">
        <v>58</v>
      </c>
      <c r="R1741" s="599">
        <f t="shared" si="109"/>
        <v>0.70731707317073167</v>
      </c>
      <c r="S1741" s="599">
        <f t="shared" si="110"/>
        <v>6.75990675990676E-2</v>
      </c>
      <c r="T1741" s="600">
        <f t="shared" si="111"/>
        <v>1.9136444950398439</v>
      </c>
      <c r="U1741" s="601" t="s">
        <v>3030</v>
      </c>
    </row>
    <row r="1742" spans="1:21" ht="12.75" x14ac:dyDescent="0.2">
      <c r="A1742" s="591" t="s">
        <v>72</v>
      </c>
      <c r="B1742" s="591" t="s">
        <v>754</v>
      </c>
      <c r="C1742" s="592" t="s">
        <v>588</v>
      </c>
      <c r="D1742" s="592" t="s">
        <v>297</v>
      </c>
      <c r="E1742" s="592" t="s">
        <v>148</v>
      </c>
      <c r="F1742" s="592" t="s">
        <v>476</v>
      </c>
      <c r="G1742" s="591" t="s">
        <v>2009</v>
      </c>
      <c r="H1742" s="591" t="s">
        <v>511</v>
      </c>
      <c r="I1742" s="592" t="s">
        <v>332</v>
      </c>
      <c r="J1742" s="593" t="s">
        <v>381</v>
      </c>
      <c r="K1742" s="594">
        <v>0.2</v>
      </c>
      <c r="L1742" s="592" t="s">
        <v>2051</v>
      </c>
      <c r="M1742" s="595">
        <v>2021</v>
      </c>
      <c r="N1742" s="596">
        <v>19</v>
      </c>
      <c r="O1742" s="603">
        <v>0.21052631578947367</v>
      </c>
      <c r="P1742" s="598">
        <f t="shared" si="108"/>
        <v>4</v>
      </c>
      <c r="Q1742" s="596">
        <v>3</v>
      </c>
      <c r="R1742" s="599">
        <f t="shared" si="109"/>
        <v>0.75</v>
      </c>
      <c r="S1742" s="599">
        <f t="shared" si="110"/>
        <v>0.15789473684210525</v>
      </c>
      <c r="T1742" s="600">
        <f t="shared" si="111"/>
        <v>1.0526315789473684</v>
      </c>
      <c r="U1742" s="601" t="s">
        <v>3030</v>
      </c>
    </row>
    <row r="1743" spans="1:21" ht="12.75" x14ac:dyDescent="0.2">
      <c r="A1743" s="591" t="s">
        <v>72</v>
      </c>
      <c r="B1743" s="591" t="s">
        <v>754</v>
      </c>
      <c r="C1743" s="592" t="s">
        <v>588</v>
      </c>
      <c r="D1743" s="592" t="s">
        <v>297</v>
      </c>
      <c r="E1743" s="592" t="s">
        <v>148</v>
      </c>
      <c r="F1743" s="592" t="s">
        <v>476</v>
      </c>
      <c r="G1743" s="591" t="s">
        <v>2044</v>
      </c>
      <c r="H1743" s="591" t="s">
        <v>511</v>
      </c>
      <c r="I1743" s="592" t="s">
        <v>332</v>
      </c>
      <c r="J1743" s="593" t="s">
        <v>381</v>
      </c>
      <c r="K1743" s="594">
        <v>6.1224489795918366E-2</v>
      </c>
      <c r="L1743" s="592" t="s">
        <v>2051</v>
      </c>
      <c r="M1743" s="595">
        <v>2021</v>
      </c>
      <c r="N1743" s="596">
        <v>29</v>
      </c>
      <c r="O1743" s="603">
        <v>0.24137931034482757</v>
      </c>
      <c r="P1743" s="598">
        <f t="shared" si="108"/>
        <v>7</v>
      </c>
      <c r="Q1743" s="596">
        <v>6</v>
      </c>
      <c r="R1743" s="599">
        <f t="shared" si="109"/>
        <v>0.8571428571428571</v>
      </c>
      <c r="S1743" s="599">
        <f t="shared" si="110"/>
        <v>0.20689655172413793</v>
      </c>
      <c r="T1743" s="600">
        <f t="shared" si="111"/>
        <v>3.9425287356321839</v>
      </c>
      <c r="U1743" s="601" t="s">
        <v>3031</v>
      </c>
    </row>
    <row r="1744" spans="1:21" ht="12.75" x14ac:dyDescent="0.2">
      <c r="A1744" s="591" t="s">
        <v>72</v>
      </c>
      <c r="B1744" s="591" t="s">
        <v>754</v>
      </c>
      <c r="C1744" s="592" t="s">
        <v>588</v>
      </c>
      <c r="D1744" s="592" t="s">
        <v>297</v>
      </c>
      <c r="E1744" s="592" t="s">
        <v>148</v>
      </c>
      <c r="F1744" s="592" t="s">
        <v>476</v>
      </c>
      <c r="G1744" s="591" t="s">
        <v>2009</v>
      </c>
      <c r="H1744" s="591" t="s">
        <v>511</v>
      </c>
      <c r="I1744" s="592" t="s">
        <v>332</v>
      </c>
      <c r="J1744" s="593" t="s">
        <v>381</v>
      </c>
      <c r="K1744" s="594">
        <v>0.23333333333333334</v>
      </c>
      <c r="L1744" s="592" t="s">
        <v>2266</v>
      </c>
      <c r="M1744" s="595">
        <v>2021</v>
      </c>
      <c r="N1744" s="596">
        <v>18</v>
      </c>
      <c r="O1744" s="603">
        <v>0.27777777777777779</v>
      </c>
      <c r="P1744" s="598">
        <f t="shared" si="108"/>
        <v>5</v>
      </c>
      <c r="Q1744" s="596">
        <v>4</v>
      </c>
      <c r="R1744" s="599">
        <f t="shared" si="109"/>
        <v>0.8</v>
      </c>
      <c r="S1744" s="599">
        <f t="shared" si="110"/>
        <v>0.22222222222222221</v>
      </c>
      <c r="T1744" s="600">
        <f t="shared" si="111"/>
        <v>1.1904761904761905</v>
      </c>
      <c r="U1744" s="601" t="s">
        <v>3031</v>
      </c>
    </row>
    <row r="1745" spans="1:21" ht="12.75" x14ac:dyDescent="0.2">
      <c r="A1745" s="591" t="s">
        <v>72</v>
      </c>
      <c r="B1745" s="591" t="s">
        <v>754</v>
      </c>
      <c r="C1745" s="592" t="s">
        <v>588</v>
      </c>
      <c r="D1745" s="592" t="s">
        <v>297</v>
      </c>
      <c r="E1745" s="592" t="s">
        <v>148</v>
      </c>
      <c r="F1745" s="592" t="s">
        <v>476</v>
      </c>
      <c r="G1745" s="591" t="s">
        <v>2057</v>
      </c>
      <c r="H1745" s="591" t="s">
        <v>511</v>
      </c>
      <c r="I1745" s="592" t="s">
        <v>332</v>
      </c>
      <c r="J1745" s="593" t="s">
        <v>381</v>
      </c>
      <c r="K1745" s="594">
        <v>0.3</v>
      </c>
      <c r="L1745" s="592" t="s">
        <v>2266</v>
      </c>
      <c r="M1745" s="595">
        <v>2021</v>
      </c>
      <c r="N1745" s="596">
        <v>40</v>
      </c>
      <c r="O1745" s="603">
        <v>0.1</v>
      </c>
      <c r="P1745" s="598">
        <f t="shared" si="108"/>
        <v>4</v>
      </c>
      <c r="Q1745" s="596">
        <v>3</v>
      </c>
      <c r="R1745" s="599">
        <f t="shared" si="109"/>
        <v>0.75</v>
      </c>
      <c r="S1745" s="599">
        <f t="shared" si="110"/>
        <v>7.4999999999999997E-2</v>
      </c>
      <c r="T1745" s="600">
        <f t="shared" si="111"/>
        <v>0.33333333333333337</v>
      </c>
      <c r="U1745" s="601" t="s">
        <v>3030</v>
      </c>
    </row>
    <row r="1746" spans="1:21" ht="12.75" x14ac:dyDescent="0.2">
      <c r="A1746" s="591" t="s">
        <v>72</v>
      </c>
      <c r="B1746" s="591" t="s">
        <v>754</v>
      </c>
      <c r="C1746" s="592" t="s">
        <v>588</v>
      </c>
      <c r="D1746" s="592" t="s">
        <v>297</v>
      </c>
      <c r="E1746" s="592" t="s">
        <v>148</v>
      </c>
      <c r="F1746" s="592" t="s">
        <v>476</v>
      </c>
      <c r="G1746" s="591" t="s">
        <v>2045</v>
      </c>
      <c r="H1746" s="591" t="s">
        <v>511</v>
      </c>
      <c r="I1746" s="592" t="s">
        <v>332</v>
      </c>
      <c r="J1746" s="593" t="s">
        <v>381</v>
      </c>
      <c r="K1746" s="594">
        <v>0.72222222222222221</v>
      </c>
      <c r="L1746" s="592" t="s">
        <v>2051</v>
      </c>
      <c r="M1746" s="595">
        <v>2021</v>
      </c>
      <c r="N1746" s="596">
        <v>18</v>
      </c>
      <c r="O1746" s="603">
        <v>0.66666666666666652</v>
      </c>
      <c r="P1746" s="598">
        <f t="shared" si="108"/>
        <v>12</v>
      </c>
      <c r="Q1746" s="596">
        <v>9</v>
      </c>
      <c r="R1746" s="599">
        <f t="shared" si="109"/>
        <v>0.75</v>
      </c>
      <c r="S1746" s="599">
        <f t="shared" si="110"/>
        <v>0.5</v>
      </c>
      <c r="T1746" s="600">
        <f t="shared" si="111"/>
        <v>0.92307692307692291</v>
      </c>
      <c r="U1746" s="601" t="s">
        <v>3030</v>
      </c>
    </row>
    <row r="1747" spans="1:21" ht="12.75" x14ac:dyDescent="0.2">
      <c r="A1747" s="591" t="s">
        <v>72</v>
      </c>
      <c r="B1747" s="591" t="s">
        <v>754</v>
      </c>
      <c r="C1747" s="592" t="s">
        <v>588</v>
      </c>
      <c r="D1747" s="592" t="s">
        <v>297</v>
      </c>
      <c r="E1747" s="592" t="s">
        <v>148</v>
      </c>
      <c r="F1747" s="592" t="s">
        <v>476</v>
      </c>
      <c r="G1747" s="591" t="s">
        <v>2046</v>
      </c>
      <c r="H1747" s="591" t="s">
        <v>511</v>
      </c>
      <c r="I1747" s="592" t="s">
        <v>332</v>
      </c>
      <c r="J1747" s="593" t="s">
        <v>381</v>
      </c>
      <c r="K1747" s="594">
        <v>0.2</v>
      </c>
      <c r="L1747" s="592" t="s">
        <v>2051</v>
      </c>
      <c r="M1747" s="595">
        <v>2021</v>
      </c>
      <c r="N1747" s="596">
        <v>13</v>
      </c>
      <c r="O1747" s="603">
        <v>0.23076923076923075</v>
      </c>
      <c r="P1747" s="598">
        <f t="shared" si="108"/>
        <v>3</v>
      </c>
      <c r="Q1747" s="596">
        <v>2</v>
      </c>
      <c r="R1747" s="599">
        <f t="shared" si="109"/>
        <v>0.66666666666666663</v>
      </c>
      <c r="S1747" s="599">
        <f t="shared" si="110"/>
        <v>0.15384615384615385</v>
      </c>
      <c r="T1747" s="600">
        <f t="shared" si="111"/>
        <v>1.1538461538461537</v>
      </c>
      <c r="U1747" s="601" t="s">
        <v>3030</v>
      </c>
    </row>
    <row r="1748" spans="1:21" ht="12.75" x14ac:dyDescent="0.2">
      <c r="A1748" s="591" t="s">
        <v>72</v>
      </c>
      <c r="B1748" s="591" t="s">
        <v>754</v>
      </c>
      <c r="C1748" s="592" t="s">
        <v>583</v>
      </c>
      <c r="D1748" s="592" t="s">
        <v>297</v>
      </c>
      <c r="E1748" s="592" t="s">
        <v>148</v>
      </c>
      <c r="F1748" s="592" t="s">
        <v>476</v>
      </c>
      <c r="G1748" s="591" t="s">
        <v>2012</v>
      </c>
      <c r="H1748" s="591" t="s">
        <v>511</v>
      </c>
      <c r="I1748" s="592" t="s">
        <v>332</v>
      </c>
      <c r="J1748" s="593" t="s">
        <v>381</v>
      </c>
      <c r="K1748" s="594">
        <v>0.7142857142857143</v>
      </c>
      <c r="L1748" s="592" t="s">
        <v>2051</v>
      </c>
      <c r="M1748" s="595">
        <v>2021</v>
      </c>
      <c r="N1748" s="596">
        <v>34</v>
      </c>
      <c r="O1748" s="603">
        <v>0.55882352941176472</v>
      </c>
      <c r="P1748" s="598">
        <f t="shared" si="108"/>
        <v>19</v>
      </c>
      <c r="Q1748" s="596">
        <v>14</v>
      </c>
      <c r="R1748" s="599">
        <f t="shared" si="109"/>
        <v>0.73684210526315785</v>
      </c>
      <c r="S1748" s="599">
        <f t="shared" si="110"/>
        <v>0.41176470588235292</v>
      </c>
      <c r="T1748" s="600">
        <f t="shared" si="111"/>
        <v>0.78235294117647058</v>
      </c>
      <c r="U1748" s="601" t="s">
        <v>3030</v>
      </c>
    </row>
    <row r="1749" spans="1:21" ht="12.75" x14ac:dyDescent="0.2">
      <c r="A1749" s="591" t="s">
        <v>72</v>
      </c>
      <c r="B1749" s="591" t="s">
        <v>754</v>
      </c>
      <c r="C1749" s="592" t="s">
        <v>583</v>
      </c>
      <c r="D1749" s="592" t="s">
        <v>297</v>
      </c>
      <c r="E1749" s="592" t="s">
        <v>148</v>
      </c>
      <c r="F1749" s="592" t="s">
        <v>476</v>
      </c>
      <c r="G1749" s="591" t="s">
        <v>2013</v>
      </c>
      <c r="H1749" s="591" t="s">
        <v>511</v>
      </c>
      <c r="I1749" s="592" t="s">
        <v>332</v>
      </c>
      <c r="J1749" s="593" t="s">
        <v>381</v>
      </c>
      <c r="K1749" s="594">
        <v>0.70967741935483875</v>
      </c>
      <c r="L1749" s="592" t="s">
        <v>2051</v>
      </c>
      <c r="M1749" s="595">
        <v>2021</v>
      </c>
      <c r="N1749" s="596">
        <v>31</v>
      </c>
      <c r="O1749" s="603">
        <v>0.5161290322580645</v>
      </c>
      <c r="P1749" s="598">
        <f t="shared" si="108"/>
        <v>16</v>
      </c>
      <c r="Q1749" s="596">
        <v>12</v>
      </c>
      <c r="R1749" s="599">
        <f t="shared" si="109"/>
        <v>0.75</v>
      </c>
      <c r="S1749" s="599">
        <f t="shared" si="110"/>
        <v>0.38709677419354838</v>
      </c>
      <c r="T1749" s="600">
        <f t="shared" si="111"/>
        <v>0.72727272727272718</v>
      </c>
      <c r="U1749" s="601" t="s">
        <v>3030</v>
      </c>
    </row>
    <row r="1750" spans="1:21" ht="12.75" x14ac:dyDescent="0.2">
      <c r="A1750" s="591" t="s">
        <v>72</v>
      </c>
      <c r="B1750" s="591" t="s">
        <v>754</v>
      </c>
      <c r="C1750" s="592" t="s">
        <v>583</v>
      </c>
      <c r="D1750" s="592" t="s">
        <v>297</v>
      </c>
      <c r="E1750" s="592" t="s">
        <v>148</v>
      </c>
      <c r="F1750" s="592" t="s">
        <v>476</v>
      </c>
      <c r="G1750" s="591" t="s">
        <v>2049</v>
      </c>
      <c r="H1750" s="591" t="s">
        <v>511</v>
      </c>
      <c r="I1750" s="592" t="s">
        <v>332</v>
      </c>
      <c r="J1750" s="593" t="s">
        <v>381</v>
      </c>
      <c r="K1750" s="594">
        <v>0.70370370370370372</v>
      </c>
      <c r="L1750" s="592" t="s">
        <v>2051</v>
      </c>
      <c r="M1750" s="595">
        <v>2021</v>
      </c>
      <c r="N1750" s="596">
        <v>28</v>
      </c>
      <c r="O1750" s="603">
        <v>0.5357142857142857</v>
      </c>
      <c r="P1750" s="598">
        <f t="shared" si="108"/>
        <v>15</v>
      </c>
      <c r="Q1750" s="596">
        <v>10</v>
      </c>
      <c r="R1750" s="599">
        <f t="shared" si="109"/>
        <v>0.66666666666666663</v>
      </c>
      <c r="S1750" s="599">
        <f t="shared" si="110"/>
        <v>0.35714285714285715</v>
      </c>
      <c r="T1750" s="600">
        <f t="shared" si="111"/>
        <v>0.76127819548872178</v>
      </c>
      <c r="U1750" s="601" t="s">
        <v>3030</v>
      </c>
    </row>
    <row r="1751" spans="1:21" ht="12.75" x14ac:dyDescent="0.2">
      <c r="A1751" s="591" t="s">
        <v>72</v>
      </c>
      <c r="B1751" s="591" t="s">
        <v>754</v>
      </c>
      <c r="C1751" s="592" t="s">
        <v>583</v>
      </c>
      <c r="D1751" s="592" t="s">
        <v>297</v>
      </c>
      <c r="E1751" s="592" t="s">
        <v>148</v>
      </c>
      <c r="F1751" s="592" t="s">
        <v>476</v>
      </c>
      <c r="G1751" s="591" t="s">
        <v>2007</v>
      </c>
      <c r="H1751" s="591" t="s">
        <v>511</v>
      </c>
      <c r="I1751" s="592" t="s">
        <v>332</v>
      </c>
      <c r="J1751" s="593" t="s">
        <v>381</v>
      </c>
      <c r="K1751" s="594">
        <v>0.75</v>
      </c>
      <c r="L1751" s="592" t="s">
        <v>2051</v>
      </c>
      <c r="M1751" s="595">
        <v>2021</v>
      </c>
      <c r="N1751" s="596">
        <v>64</v>
      </c>
      <c r="O1751" s="603">
        <v>0.609375</v>
      </c>
      <c r="P1751" s="598">
        <f t="shared" si="108"/>
        <v>39</v>
      </c>
      <c r="Q1751" s="596">
        <v>35</v>
      </c>
      <c r="R1751" s="599">
        <f t="shared" si="109"/>
        <v>0.89743589743589747</v>
      </c>
      <c r="S1751" s="599">
        <f t="shared" si="110"/>
        <v>0.546875</v>
      </c>
      <c r="T1751" s="600">
        <f t="shared" si="111"/>
        <v>0.8125</v>
      </c>
      <c r="U1751" s="601" t="s">
        <v>3031</v>
      </c>
    </row>
    <row r="1752" spans="1:21" ht="12.75" x14ac:dyDescent="0.2">
      <c r="A1752" s="591" t="s">
        <v>72</v>
      </c>
      <c r="B1752" s="591" t="s">
        <v>754</v>
      </c>
      <c r="C1752" s="592" t="s">
        <v>583</v>
      </c>
      <c r="D1752" s="592" t="s">
        <v>297</v>
      </c>
      <c r="E1752" s="592" t="s">
        <v>148</v>
      </c>
      <c r="F1752" s="592" t="s">
        <v>476</v>
      </c>
      <c r="G1752" s="591" t="s">
        <v>2028</v>
      </c>
      <c r="H1752" s="591" t="s">
        <v>511</v>
      </c>
      <c r="I1752" s="592" t="s">
        <v>332</v>
      </c>
      <c r="J1752" s="593" t="s">
        <v>381</v>
      </c>
      <c r="K1752" s="594">
        <v>0.703125</v>
      </c>
      <c r="L1752" s="592" t="s">
        <v>2266</v>
      </c>
      <c r="M1752" s="595">
        <v>2021</v>
      </c>
      <c r="N1752" s="596">
        <v>11</v>
      </c>
      <c r="O1752" s="603">
        <v>0.54545454545454541</v>
      </c>
      <c r="P1752" s="598">
        <f t="shared" si="108"/>
        <v>6</v>
      </c>
      <c r="Q1752" s="596">
        <v>6</v>
      </c>
      <c r="R1752" s="599">
        <f t="shared" si="109"/>
        <v>1</v>
      </c>
      <c r="S1752" s="599">
        <f t="shared" si="110"/>
        <v>0.54545454545454541</v>
      </c>
      <c r="T1752" s="600">
        <f t="shared" si="111"/>
        <v>0.77575757575757565</v>
      </c>
      <c r="U1752" s="601" t="s">
        <v>3030</v>
      </c>
    </row>
    <row r="1753" spans="1:21" ht="12.75" x14ac:dyDescent="0.2">
      <c r="A1753" s="591" t="s">
        <v>72</v>
      </c>
      <c r="B1753" s="591" t="s">
        <v>754</v>
      </c>
      <c r="C1753" s="592" t="s">
        <v>583</v>
      </c>
      <c r="D1753" s="592" t="s">
        <v>297</v>
      </c>
      <c r="E1753" s="592" t="s">
        <v>148</v>
      </c>
      <c r="F1753" s="592" t="s">
        <v>476</v>
      </c>
      <c r="G1753" s="591" t="s">
        <v>2058</v>
      </c>
      <c r="H1753" s="591" t="s">
        <v>511</v>
      </c>
      <c r="I1753" s="592" t="s">
        <v>332</v>
      </c>
      <c r="J1753" s="593" t="s">
        <v>381</v>
      </c>
      <c r="K1753" s="594">
        <v>0.70370370370370372</v>
      </c>
      <c r="L1753" s="592" t="s">
        <v>2266</v>
      </c>
      <c r="M1753" s="595">
        <v>2021</v>
      </c>
      <c r="N1753" s="596">
        <v>27</v>
      </c>
      <c r="O1753" s="603">
        <v>0.51851851851851849</v>
      </c>
      <c r="P1753" s="598">
        <f t="shared" si="108"/>
        <v>14</v>
      </c>
      <c r="Q1753" s="596">
        <v>13</v>
      </c>
      <c r="R1753" s="599">
        <f t="shared" si="109"/>
        <v>0.9285714285714286</v>
      </c>
      <c r="S1753" s="599">
        <f t="shared" si="110"/>
        <v>0.48148148148148145</v>
      </c>
      <c r="T1753" s="600">
        <f t="shared" si="111"/>
        <v>0.73684210526315785</v>
      </c>
      <c r="U1753" s="601" t="s">
        <v>3031</v>
      </c>
    </row>
    <row r="1754" spans="1:21" ht="12.75" x14ac:dyDescent="0.2">
      <c r="A1754" s="591" t="s">
        <v>72</v>
      </c>
      <c r="B1754" s="591" t="s">
        <v>754</v>
      </c>
      <c r="C1754" s="592" t="s">
        <v>587</v>
      </c>
      <c r="D1754" s="592" t="s">
        <v>297</v>
      </c>
      <c r="E1754" s="592" t="s">
        <v>148</v>
      </c>
      <c r="F1754" s="592" t="s">
        <v>476</v>
      </c>
      <c r="G1754" s="591" t="s">
        <v>2010</v>
      </c>
      <c r="H1754" s="591" t="s">
        <v>2334</v>
      </c>
      <c r="I1754" s="592" t="s">
        <v>194</v>
      </c>
      <c r="J1754" s="592" t="s">
        <v>379</v>
      </c>
      <c r="K1754" s="605">
        <v>1</v>
      </c>
      <c r="L1754" s="592" t="s">
        <v>2056</v>
      </c>
      <c r="M1754" s="595">
        <v>2022</v>
      </c>
      <c r="N1754" s="596">
        <v>69</v>
      </c>
      <c r="O1754" s="597">
        <v>1</v>
      </c>
      <c r="P1754" s="598">
        <f t="shared" si="108"/>
        <v>69</v>
      </c>
      <c r="Q1754" s="596">
        <v>69</v>
      </c>
      <c r="R1754" s="599">
        <f t="shared" si="109"/>
        <v>1</v>
      </c>
      <c r="S1754" s="599">
        <f t="shared" si="110"/>
        <v>1</v>
      </c>
      <c r="T1754" s="600">
        <f t="shared" si="111"/>
        <v>1</v>
      </c>
      <c r="U1754" s="606"/>
    </row>
    <row r="1755" spans="1:21" ht="12.75" x14ac:dyDescent="0.2">
      <c r="A1755" s="591" t="s">
        <v>72</v>
      </c>
      <c r="B1755" s="591" t="s">
        <v>754</v>
      </c>
      <c r="C1755" s="592" t="s">
        <v>587</v>
      </c>
      <c r="D1755" s="592" t="s">
        <v>297</v>
      </c>
      <c r="E1755" s="592" t="s">
        <v>148</v>
      </c>
      <c r="F1755" s="592" t="s">
        <v>476</v>
      </c>
      <c r="G1755" s="591" t="s">
        <v>2011</v>
      </c>
      <c r="H1755" s="591" t="s">
        <v>2334</v>
      </c>
      <c r="I1755" s="592" t="s">
        <v>194</v>
      </c>
      <c r="J1755" s="592" t="s">
        <v>379</v>
      </c>
      <c r="K1755" s="605">
        <v>1</v>
      </c>
      <c r="L1755" s="592" t="s">
        <v>2056</v>
      </c>
      <c r="M1755" s="595">
        <v>2022</v>
      </c>
      <c r="N1755" s="596">
        <v>75</v>
      </c>
      <c r="O1755" s="597">
        <v>1</v>
      </c>
      <c r="P1755" s="598">
        <f t="shared" si="108"/>
        <v>75</v>
      </c>
      <c r="Q1755" s="596">
        <v>75</v>
      </c>
      <c r="R1755" s="599">
        <f t="shared" si="109"/>
        <v>1</v>
      </c>
      <c r="S1755" s="599">
        <f t="shared" si="110"/>
        <v>1</v>
      </c>
      <c r="T1755" s="600">
        <f t="shared" si="111"/>
        <v>1</v>
      </c>
      <c r="U1755" s="606"/>
    </row>
    <row r="1756" spans="1:21" ht="12.75" x14ac:dyDescent="0.2">
      <c r="A1756" s="591" t="s">
        <v>72</v>
      </c>
      <c r="B1756" s="591" t="s">
        <v>754</v>
      </c>
      <c r="C1756" s="592" t="s">
        <v>587</v>
      </c>
      <c r="D1756" s="592" t="s">
        <v>297</v>
      </c>
      <c r="E1756" s="592" t="s">
        <v>148</v>
      </c>
      <c r="F1756" s="592" t="s">
        <v>476</v>
      </c>
      <c r="G1756" s="591" t="s">
        <v>2012</v>
      </c>
      <c r="H1756" s="591" t="s">
        <v>2334</v>
      </c>
      <c r="I1756" s="592" t="s">
        <v>194</v>
      </c>
      <c r="J1756" s="592" t="s">
        <v>379</v>
      </c>
      <c r="K1756" s="605">
        <v>1</v>
      </c>
      <c r="L1756" s="592" t="s">
        <v>2056</v>
      </c>
      <c r="M1756" s="595">
        <v>2022</v>
      </c>
      <c r="N1756" s="596">
        <v>92</v>
      </c>
      <c r="O1756" s="597">
        <v>1</v>
      </c>
      <c r="P1756" s="598">
        <f t="shared" si="108"/>
        <v>92</v>
      </c>
      <c r="Q1756" s="596">
        <v>92</v>
      </c>
      <c r="R1756" s="599">
        <f t="shared" si="109"/>
        <v>1</v>
      </c>
      <c r="S1756" s="599">
        <f t="shared" si="110"/>
        <v>1</v>
      </c>
      <c r="T1756" s="600">
        <f t="shared" si="111"/>
        <v>1</v>
      </c>
      <c r="U1756" s="606"/>
    </row>
    <row r="1757" spans="1:21" ht="12.75" x14ac:dyDescent="0.2">
      <c r="A1757" s="591" t="s">
        <v>72</v>
      </c>
      <c r="B1757" s="591" t="s">
        <v>754</v>
      </c>
      <c r="C1757" s="592" t="s">
        <v>587</v>
      </c>
      <c r="D1757" s="592" t="s">
        <v>297</v>
      </c>
      <c r="E1757" s="592" t="s">
        <v>148</v>
      </c>
      <c r="F1757" s="592" t="s">
        <v>476</v>
      </c>
      <c r="G1757" s="591" t="s">
        <v>2013</v>
      </c>
      <c r="H1757" s="591" t="s">
        <v>2334</v>
      </c>
      <c r="I1757" s="592" t="s">
        <v>194</v>
      </c>
      <c r="J1757" s="592" t="s">
        <v>379</v>
      </c>
      <c r="K1757" s="605">
        <v>1</v>
      </c>
      <c r="L1757" s="592" t="s">
        <v>2056</v>
      </c>
      <c r="M1757" s="595">
        <v>2022</v>
      </c>
      <c r="N1757" s="596">
        <v>12</v>
      </c>
      <c r="O1757" s="597">
        <v>1</v>
      </c>
      <c r="P1757" s="598">
        <f t="shared" si="108"/>
        <v>12</v>
      </c>
      <c r="Q1757" s="596">
        <v>12</v>
      </c>
      <c r="R1757" s="599">
        <f t="shared" si="109"/>
        <v>1</v>
      </c>
      <c r="S1757" s="599">
        <f t="shared" si="110"/>
        <v>1</v>
      </c>
      <c r="T1757" s="600">
        <f t="shared" si="111"/>
        <v>1</v>
      </c>
      <c r="U1757" s="606"/>
    </row>
    <row r="1758" spans="1:21" ht="12.75" x14ac:dyDescent="0.2">
      <c r="A1758" s="591" t="s">
        <v>72</v>
      </c>
      <c r="B1758" s="591" t="s">
        <v>754</v>
      </c>
      <c r="C1758" s="592" t="s">
        <v>587</v>
      </c>
      <c r="D1758" s="592" t="s">
        <v>297</v>
      </c>
      <c r="E1758" s="592" t="s">
        <v>148</v>
      </c>
      <c r="F1758" s="592" t="s">
        <v>476</v>
      </c>
      <c r="G1758" s="591" t="s">
        <v>2014</v>
      </c>
      <c r="H1758" s="591" t="s">
        <v>2334</v>
      </c>
      <c r="I1758" s="592" t="s">
        <v>194</v>
      </c>
      <c r="J1758" s="592" t="s">
        <v>379</v>
      </c>
      <c r="K1758" s="605">
        <v>1</v>
      </c>
      <c r="L1758" s="592" t="s">
        <v>2056</v>
      </c>
      <c r="M1758" s="595">
        <v>2022</v>
      </c>
      <c r="N1758" s="596">
        <v>1219</v>
      </c>
      <c r="O1758" s="597">
        <v>1</v>
      </c>
      <c r="P1758" s="598">
        <f t="shared" si="108"/>
        <v>1219</v>
      </c>
      <c r="Q1758" s="596">
        <v>1219</v>
      </c>
      <c r="R1758" s="599">
        <f t="shared" si="109"/>
        <v>1</v>
      </c>
      <c r="S1758" s="599">
        <f t="shared" si="110"/>
        <v>1</v>
      </c>
      <c r="T1758" s="600">
        <f t="shared" si="111"/>
        <v>1</v>
      </c>
      <c r="U1758" s="606"/>
    </row>
    <row r="1759" spans="1:21" ht="12.75" x14ac:dyDescent="0.2">
      <c r="A1759" s="591" t="s">
        <v>72</v>
      </c>
      <c r="B1759" s="591" t="s">
        <v>754</v>
      </c>
      <c r="C1759" s="592" t="s">
        <v>587</v>
      </c>
      <c r="D1759" s="592" t="s">
        <v>297</v>
      </c>
      <c r="E1759" s="592" t="s">
        <v>148</v>
      </c>
      <c r="F1759" s="592" t="s">
        <v>476</v>
      </c>
      <c r="G1759" s="591" t="s">
        <v>2015</v>
      </c>
      <c r="H1759" s="591" t="s">
        <v>2334</v>
      </c>
      <c r="I1759" s="592" t="s">
        <v>194</v>
      </c>
      <c r="J1759" s="592" t="s">
        <v>379</v>
      </c>
      <c r="K1759" s="605">
        <v>1</v>
      </c>
      <c r="L1759" s="592" t="s">
        <v>2056</v>
      </c>
      <c r="M1759" s="595">
        <v>2022</v>
      </c>
      <c r="N1759" s="596">
        <v>18</v>
      </c>
      <c r="O1759" s="597">
        <v>1</v>
      </c>
      <c r="P1759" s="598">
        <f t="shared" si="108"/>
        <v>18</v>
      </c>
      <c r="Q1759" s="596">
        <v>18</v>
      </c>
      <c r="R1759" s="599">
        <f t="shared" si="109"/>
        <v>1</v>
      </c>
      <c r="S1759" s="599">
        <f t="shared" si="110"/>
        <v>1</v>
      </c>
      <c r="T1759" s="600">
        <f t="shared" si="111"/>
        <v>1</v>
      </c>
      <c r="U1759" s="606"/>
    </row>
    <row r="1760" spans="1:21" ht="12.75" x14ac:dyDescent="0.2">
      <c r="A1760" s="591" t="s">
        <v>72</v>
      </c>
      <c r="B1760" s="591" t="s">
        <v>754</v>
      </c>
      <c r="C1760" s="592" t="s">
        <v>587</v>
      </c>
      <c r="D1760" s="592" t="s">
        <v>297</v>
      </c>
      <c r="E1760" s="592" t="s">
        <v>148</v>
      </c>
      <c r="F1760" s="592" t="s">
        <v>476</v>
      </c>
      <c r="G1760" s="591" t="s">
        <v>2016</v>
      </c>
      <c r="H1760" s="591" t="s">
        <v>2334</v>
      </c>
      <c r="I1760" s="592" t="s">
        <v>194</v>
      </c>
      <c r="J1760" s="592" t="s">
        <v>379</v>
      </c>
      <c r="K1760" s="605">
        <v>1</v>
      </c>
      <c r="L1760" s="592" t="s">
        <v>2056</v>
      </c>
      <c r="M1760" s="595">
        <v>2022</v>
      </c>
      <c r="N1760" s="596">
        <v>88</v>
      </c>
      <c r="O1760" s="597">
        <v>1</v>
      </c>
      <c r="P1760" s="598">
        <f t="shared" si="108"/>
        <v>88</v>
      </c>
      <c r="Q1760" s="596">
        <v>88</v>
      </c>
      <c r="R1760" s="599">
        <f t="shared" si="109"/>
        <v>1</v>
      </c>
      <c r="S1760" s="599">
        <f t="shared" si="110"/>
        <v>1</v>
      </c>
      <c r="T1760" s="600">
        <f t="shared" si="111"/>
        <v>1</v>
      </c>
      <c r="U1760" s="606"/>
    </row>
    <row r="1761" spans="1:21" ht="12.75" x14ac:dyDescent="0.2">
      <c r="A1761" s="591" t="s">
        <v>72</v>
      </c>
      <c r="B1761" s="591" t="s">
        <v>754</v>
      </c>
      <c r="C1761" s="592" t="s">
        <v>587</v>
      </c>
      <c r="D1761" s="592" t="s">
        <v>297</v>
      </c>
      <c r="E1761" s="592" t="s">
        <v>148</v>
      </c>
      <c r="F1761" s="592" t="s">
        <v>476</v>
      </c>
      <c r="G1761" s="591" t="s">
        <v>2017</v>
      </c>
      <c r="H1761" s="591" t="s">
        <v>2334</v>
      </c>
      <c r="I1761" s="592" t="s">
        <v>194</v>
      </c>
      <c r="J1761" s="592" t="s">
        <v>379</v>
      </c>
      <c r="K1761" s="605">
        <v>1</v>
      </c>
      <c r="L1761" s="592" t="s">
        <v>2056</v>
      </c>
      <c r="M1761" s="595">
        <v>2022</v>
      </c>
      <c r="N1761" s="596">
        <v>102</v>
      </c>
      <c r="O1761" s="597">
        <v>1</v>
      </c>
      <c r="P1761" s="598">
        <f t="shared" si="108"/>
        <v>102</v>
      </c>
      <c r="Q1761" s="596">
        <v>102</v>
      </c>
      <c r="R1761" s="599">
        <f t="shared" si="109"/>
        <v>1</v>
      </c>
      <c r="S1761" s="599">
        <f t="shared" si="110"/>
        <v>1</v>
      </c>
      <c r="T1761" s="600">
        <f t="shared" si="111"/>
        <v>1</v>
      </c>
      <c r="U1761" s="606"/>
    </row>
    <row r="1762" spans="1:21" ht="12.75" x14ac:dyDescent="0.2">
      <c r="A1762" s="591" t="s">
        <v>72</v>
      </c>
      <c r="B1762" s="591" t="s">
        <v>754</v>
      </c>
      <c r="C1762" s="592" t="s">
        <v>587</v>
      </c>
      <c r="D1762" s="592" t="s">
        <v>297</v>
      </c>
      <c r="E1762" s="592" t="s">
        <v>148</v>
      </c>
      <c r="F1762" s="592" t="s">
        <v>476</v>
      </c>
      <c r="G1762" s="591" t="s">
        <v>2018</v>
      </c>
      <c r="H1762" s="591" t="s">
        <v>2334</v>
      </c>
      <c r="I1762" s="592" t="s">
        <v>194</v>
      </c>
      <c r="J1762" s="592" t="s">
        <v>379</v>
      </c>
      <c r="K1762" s="605">
        <v>1</v>
      </c>
      <c r="L1762" s="592" t="s">
        <v>2056</v>
      </c>
      <c r="M1762" s="595">
        <v>2022</v>
      </c>
      <c r="N1762" s="596">
        <v>131</v>
      </c>
      <c r="O1762" s="597">
        <v>1</v>
      </c>
      <c r="P1762" s="598">
        <f t="shared" si="108"/>
        <v>131</v>
      </c>
      <c r="Q1762" s="596">
        <v>131</v>
      </c>
      <c r="R1762" s="599">
        <f t="shared" si="109"/>
        <v>1</v>
      </c>
      <c r="S1762" s="599">
        <f t="shared" si="110"/>
        <v>1</v>
      </c>
      <c r="T1762" s="600">
        <f t="shared" si="111"/>
        <v>1</v>
      </c>
      <c r="U1762" s="606"/>
    </row>
    <row r="1763" spans="1:21" ht="12.75" x14ac:dyDescent="0.2">
      <c r="A1763" s="591" t="s">
        <v>72</v>
      </c>
      <c r="B1763" s="591" t="s">
        <v>754</v>
      </c>
      <c r="C1763" s="592" t="s">
        <v>587</v>
      </c>
      <c r="D1763" s="592" t="s">
        <v>297</v>
      </c>
      <c r="E1763" s="592" t="s">
        <v>148</v>
      </c>
      <c r="F1763" s="592" t="s">
        <v>476</v>
      </c>
      <c r="G1763" s="591" t="s">
        <v>2019</v>
      </c>
      <c r="H1763" s="591" t="s">
        <v>2334</v>
      </c>
      <c r="I1763" s="592" t="s">
        <v>194</v>
      </c>
      <c r="J1763" s="592" t="s">
        <v>379</v>
      </c>
      <c r="K1763" s="605">
        <v>1</v>
      </c>
      <c r="L1763" s="592" t="s">
        <v>2056</v>
      </c>
      <c r="M1763" s="595">
        <v>2022</v>
      </c>
      <c r="N1763" s="596">
        <v>16</v>
      </c>
      <c r="O1763" s="597">
        <v>1</v>
      </c>
      <c r="P1763" s="598">
        <f t="shared" si="108"/>
        <v>16</v>
      </c>
      <c r="Q1763" s="596">
        <v>16</v>
      </c>
      <c r="R1763" s="599">
        <f t="shared" si="109"/>
        <v>1</v>
      </c>
      <c r="S1763" s="599">
        <f t="shared" si="110"/>
        <v>1</v>
      </c>
      <c r="T1763" s="600">
        <f t="shared" si="111"/>
        <v>1</v>
      </c>
      <c r="U1763" s="606"/>
    </row>
    <row r="1764" spans="1:21" ht="12.75" x14ac:dyDescent="0.2">
      <c r="A1764" s="591" t="s">
        <v>72</v>
      </c>
      <c r="B1764" s="591" t="s">
        <v>754</v>
      </c>
      <c r="C1764" s="592" t="s">
        <v>587</v>
      </c>
      <c r="D1764" s="592" t="s">
        <v>297</v>
      </c>
      <c r="E1764" s="592" t="s">
        <v>148</v>
      </c>
      <c r="F1764" s="592" t="s">
        <v>476</v>
      </c>
      <c r="G1764" s="591" t="s">
        <v>2020</v>
      </c>
      <c r="H1764" s="591" t="s">
        <v>2334</v>
      </c>
      <c r="I1764" s="592" t="s">
        <v>194</v>
      </c>
      <c r="J1764" s="592" t="s">
        <v>379</v>
      </c>
      <c r="K1764" s="605">
        <v>1</v>
      </c>
      <c r="L1764" s="592" t="s">
        <v>2056</v>
      </c>
      <c r="M1764" s="595">
        <v>2022</v>
      </c>
      <c r="N1764" s="596">
        <v>19</v>
      </c>
      <c r="O1764" s="597">
        <v>1</v>
      </c>
      <c r="P1764" s="598">
        <f t="shared" si="108"/>
        <v>19</v>
      </c>
      <c r="Q1764" s="596">
        <v>19</v>
      </c>
      <c r="R1764" s="599">
        <f t="shared" si="109"/>
        <v>1</v>
      </c>
      <c r="S1764" s="599">
        <f t="shared" si="110"/>
        <v>1</v>
      </c>
      <c r="T1764" s="600">
        <f t="shared" si="111"/>
        <v>1</v>
      </c>
      <c r="U1764" s="606"/>
    </row>
    <row r="1765" spans="1:21" ht="12.75" x14ac:dyDescent="0.2">
      <c r="A1765" s="591" t="s">
        <v>72</v>
      </c>
      <c r="B1765" s="591" t="s">
        <v>754</v>
      </c>
      <c r="C1765" s="592" t="s">
        <v>587</v>
      </c>
      <c r="D1765" s="592" t="s">
        <v>297</v>
      </c>
      <c r="E1765" s="592" t="s">
        <v>148</v>
      </c>
      <c r="F1765" s="592" t="s">
        <v>476</v>
      </c>
      <c r="G1765" s="591" t="s">
        <v>2021</v>
      </c>
      <c r="H1765" s="591" t="s">
        <v>2334</v>
      </c>
      <c r="I1765" s="592" t="s">
        <v>194</v>
      </c>
      <c r="J1765" s="592" t="s">
        <v>379</v>
      </c>
      <c r="K1765" s="605">
        <v>1</v>
      </c>
      <c r="L1765" s="592" t="s">
        <v>2056</v>
      </c>
      <c r="M1765" s="595">
        <v>2022</v>
      </c>
      <c r="N1765" s="596">
        <v>90</v>
      </c>
      <c r="O1765" s="597">
        <v>1</v>
      </c>
      <c r="P1765" s="598">
        <f t="shared" si="108"/>
        <v>90</v>
      </c>
      <c r="Q1765" s="596">
        <v>90</v>
      </c>
      <c r="R1765" s="599">
        <f t="shared" si="109"/>
        <v>1</v>
      </c>
      <c r="S1765" s="599">
        <f t="shared" si="110"/>
        <v>1</v>
      </c>
      <c r="T1765" s="600">
        <f t="shared" si="111"/>
        <v>1</v>
      </c>
      <c r="U1765" s="606"/>
    </row>
    <row r="1766" spans="1:21" ht="12.75" x14ac:dyDescent="0.2">
      <c r="A1766" s="591" t="s">
        <v>72</v>
      </c>
      <c r="B1766" s="591" t="s">
        <v>754</v>
      </c>
      <c r="C1766" s="591" t="s">
        <v>587</v>
      </c>
      <c r="D1766" s="591" t="s">
        <v>303</v>
      </c>
      <c r="E1766" s="591" t="s">
        <v>148</v>
      </c>
      <c r="F1766" s="592" t="s">
        <v>476</v>
      </c>
      <c r="G1766" s="591" t="s">
        <v>2002</v>
      </c>
      <c r="H1766" s="591" t="s">
        <v>2334</v>
      </c>
      <c r="I1766" s="592" t="s">
        <v>194</v>
      </c>
      <c r="J1766" s="592" t="s">
        <v>379</v>
      </c>
      <c r="K1766" s="605">
        <v>1</v>
      </c>
      <c r="L1766" s="592" t="s">
        <v>2056</v>
      </c>
      <c r="M1766" s="595">
        <v>2022</v>
      </c>
      <c r="N1766" s="596">
        <v>11</v>
      </c>
      <c r="O1766" s="597">
        <v>1</v>
      </c>
      <c r="P1766" s="598">
        <f t="shared" si="108"/>
        <v>11</v>
      </c>
      <c r="Q1766" s="596">
        <v>11</v>
      </c>
      <c r="R1766" s="599">
        <f t="shared" si="109"/>
        <v>1</v>
      </c>
      <c r="S1766" s="599">
        <f t="shared" si="110"/>
        <v>1</v>
      </c>
      <c r="T1766" s="600">
        <f t="shared" si="111"/>
        <v>1</v>
      </c>
      <c r="U1766" s="606"/>
    </row>
    <row r="1767" spans="1:21" ht="12.75" x14ac:dyDescent="0.2">
      <c r="A1767" s="591" t="s">
        <v>72</v>
      </c>
      <c r="B1767" s="591" t="s">
        <v>754</v>
      </c>
      <c r="C1767" s="592" t="s">
        <v>587</v>
      </c>
      <c r="D1767" s="592" t="s">
        <v>297</v>
      </c>
      <c r="E1767" s="592" t="s">
        <v>148</v>
      </c>
      <c r="F1767" s="592" t="s">
        <v>476</v>
      </c>
      <c r="G1767" s="591" t="s">
        <v>2022</v>
      </c>
      <c r="H1767" s="591" t="s">
        <v>2334</v>
      </c>
      <c r="I1767" s="592" t="s">
        <v>194</v>
      </c>
      <c r="J1767" s="592" t="s">
        <v>379</v>
      </c>
      <c r="K1767" s="605">
        <v>1</v>
      </c>
      <c r="L1767" s="592" t="s">
        <v>2056</v>
      </c>
      <c r="M1767" s="595">
        <v>2022</v>
      </c>
      <c r="N1767" s="596">
        <v>93</v>
      </c>
      <c r="O1767" s="597">
        <v>1</v>
      </c>
      <c r="P1767" s="598">
        <f t="shared" si="108"/>
        <v>93</v>
      </c>
      <c r="Q1767" s="596">
        <v>93</v>
      </c>
      <c r="R1767" s="599">
        <f t="shared" si="109"/>
        <v>1</v>
      </c>
      <c r="S1767" s="599">
        <f t="shared" si="110"/>
        <v>1</v>
      </c>
      <c r="T1767" s="600">
        <f t="shared" si="111"/>
        <v>1</v>
      </c>
      <c r="U1767" s="606"/>
    </row>
    <row r="1768" spans="1:21" ht="12.75" x14ac:dyDescent="0.2">
      <c r="A1768" s="591" t="s">
        <v>72</v>
      </c>
      <c r="B1768" s="591" t="s">
        <v>754</v>
      </c>
      <c r="C1768" s="592" t="s">
        <v>587</v>
      </c>
      <c r="D1768" s="592" t="s">
        <v>297</v>
      </c>
      <c r="E1768" s="592" t="s">
        <v>148</v>
      </c>
      <c r="F1768" s="592" t="s">
        <v>476</v>
      </c>
      <c r="G1768" s="591" t="s">
        <v>2023</v>
      </c>
      <c r="H1768" s="591" t="s">
        <v>2334</v>
      </c>
      <c r="I1768" s="592" t="s">
        <v>194</v>
      </c>
      <c r="J1768" s="592" t="s">
        <v>379</v>
      </c>
      <c r="K1768" s="605">
        <v>1</v>
      </c>
      <c r="L1768" s="592" t="s">
        <v>2056</v>
      </c>
      <c r="M1768" s="595">
        <v>2022</v>
      </c>
      <c r="N1768" s="596">
        <v>48</v>
      </c>
      <c r="O1768" s="597">
        <v>1</v>
      </c>
      <c r="P1768" s="598">
        <f t="shared" si="108"/>
        <v>48</v>
      </c>
      <c r="Q1768" s="596">
        <v>48</v>
      </c>
      <c r="R1768" s="599">
        <f t="shared" si="109"/>
        <v>1</v>
      </c>
      <c r="S1768" s="599">
        <f t="shared" si="110"/>
        <v>1</v>
      </c>
      <c r="T1768" s="600">
        <f t="shared" si="111"/>
        <v>1</v>
      </c>
      <c r="U1768" s="606"/>
    </row>
    <row r="1769" spans="1:21" ht="12.75" x14ac:dyDescent="0.2">
      <c r="A1769" s="591" t="s">
        <v>72</v>
      </c>
      <c r="B1769" s="591" t="s">
        <v>754</v>
      </c>
      <c r="C1769" s="592" t="s">
        <v>587</v>
      </c>
      <c r="D1769" s="592" t="s">
        <v>297</v>
      </c>
      <c r="E1769" s="592" t="s">
        <v>148</v>
      </c>
      <c r="F1769" s="592" t="s">
        <v>476</v>
      </c>
      <c r="G1769" s="591" t="s">
        <v>2024</v>
      </c>
      <c r="H1769" s="591" t="s">
        <v>2334</v>
      </c>
      <c r="I1769" s="592" t="s">
        <v>194</v>
      </c>
      <c r="J1769" s="592" t="s">
        <v>379</v>
      </c>
      <c r="K1769" s="605">
        <v>1</v>
      </c>
      <c r="L1769" s="592" t="s">
        <v>2056</v>
      </c>
      <c r="M1769" s="595">
        <v>2022</v>
      </c>
      <c r="N1769" s="596">
        <v>2323</v>
      </c>
      <c r="O1769" s="597">
        <v>1</v>
      </c>
      <c r="P1769" s="598">
        <f t="shared" si="108"/>
        <v>2323</v>
      </c>
      <c r="Q1769" s="596">
        <v>2323</v>
      </c>
      <c r="R1769" s="599">
        <f t="shared" si="109"/>
        <v>1</v>
      </c>
      <c r="S1769" s="599">
        <f t="shared" si="110"/>
        <v>1</v>
      </c>
      <c r="T1769" s="600">
        <f t="shared" si="111"/>
        <v>1</v>
      </c>
      <c r="U1769" s="606"/>
    </row>
    <row r="1770" spans="1:21" ht="12.75" x14ac:dyDescent="0.2">
      <c r="A1770" s="591" t="s">
        <v>72</v>
      </c>
      <c r="B1770" s="591" t="s">
        <v>754</v>
      </c>
      <c r="C1770" s="591" t="s">
        <v>587</v>
      </c>
      <c r="D1770" s="591" t="s">
        <v>303</v>
      </c>
      <c r="E1770" s="591" t="s">
        <v>148</v>
      </c>
      <c r="F1770" s="592" t="s">
        <v>476</v>
      </c>
      <c r="G1770" s="591" t="s">
        <v>2004</v>
      </c>
      <c r="H1770" s="591" t="s">
        <v>2334</v>
      </c>
      <c r="I1770" s="592" t="s">
        <v>194</v>
      </c>
      <c r="J1770" s="592" t="s">
        <v>379</v>
      </c>
      <c r="K1770" s="605">
        <v>1</v>
      </c>
      <c r="L1770" s="592" t="s">
        <v>2056</v>
      </c>
      <c r="M1770" s="595">
        <v>2022</v>
      </c>
      <c r="N1770" s="596">
        <v>437</v>
      </c>
      <c r="O1770" s="597">
        <v>1</v>
      </c>
      <c r="P1770" s="598">
        <f t="shared" si="108"/>
        <v>437</v>
      </c>
      <c r="Q1770" s="596">
        <v>437</v>
      </c>
      <c r="R1770" s="599">
        <f t="shared" si="109"/>
        <v>1</v>
      </c>
      <c r="S1770" s="599">
        <f t="shared" si="110"/>
        <v>1</v>
      </c>
      <c r="T1770" s="600">
        <f t="shared" si="111"/>
        <v>1</v>
      </c>
      <c r="U1770" s="606"/>
    </row>
    <row r="1771" spans="1:21" ht="12.75" x14ac:dyDescent="0.2">
      <c r="A1771" s="591" t="s">
        <v>72</v>
      </c>
      <c r="B1771" s="591" t="s">
        <v>754</v>
      </c>
      <c r="C1771" s="592" t="s">
        <v>587</v>
      </c>
      <c r="D1771" s="592" t="s">
        <v>297</v>
      </c>
      <c r="E1771" s="592" t="s">
        <v>148</v>
      </c>
      <c r="F1771" s="592" t="s">
        <v>476</v>
      </c>
      <c r="G1771" s="591" t="s">
        <v>2025</v>
      </c>
      <c r="H1771" s="591" t="s">
        <v>2334</v>
      </c>
      <c r="I1771" s="592" t="s">
        <v>194</v>
      </c>
      <c r="J1771" s="592" t="s">
        <v>379</v>
      </c>
      <c r="K1771" s="605">
        <v>1</v>
      </c>
      <c r="L1771" s="592" t="s">
        <v>2056</v>
      </c>
      <c r="M1771" s="595">
        <v>2022</v>
      </c>
      <c r="N1771" s="596">
        <v>30</v>
      </c>
      <c r="O1771" s="597">
        <v>1</v>
      </c>
      <c r="P1771" s="598">
        <f t="shared" si="108"/>
        <v>30</v>
      </c>
      <c r="Q1771" s="596">
        <v>30</v>
      </c>
      <c r="R1771" s="599">
        <f t="shared" si="109"/>
        <v>1</v>
      </c>
      <c r="S1771" s="599">
        <f t="shared" si="110"/>
        <v>1</v>
      </c>
      <c r="T1771" s="600">
        <f t="shared" si="111"/>
        <v>1</v>
      </c>
      <c r="U1771" s="606"/>
    </row>
    <row r="1772" spans="1:21" ht="12.75" x14ac:dyDescent="0.2">
      <c r="A1772" s="591" t="s">
        <v>72</v>
      </c>
      <c r="B1772" s="591" t="s">
        <v>754</v>
      </c>
      <c r="C1772" s="592" t="s">
        <v>587</v>
      </c>
      <c r="D1772" s="592" t="s">
        <v>297</v>
      </c>
      <c r="E1772" s="592" t="s">
        <v>148</v>
      </c>
      <c r="F1772" s="592" t="s">
        <v>476</v>
      </c>
      <c r="G1772" s="591" t="s">
        <v>2026</v>
      </c>
      <c r="H1772" s="591" t="s">
        <v>2334</v>
      </c>
      <c r="I1772" s="592" t="s">
        <v>194</v>
      </c>
      <c r="J1772" s="592" t="s">
        <v>379</v>
      </c>
      <c r="K1772" s="605">
        <v>1</v>
      </c>
      <c r="L1772" s="592" t="s">
        <v>2056</v>
      </c>
      <c r="M1772" s="595">
        <v>2022</v>
      </c>
      <c r="N1772" s="596">
        <v>12</v>
      </c>
      <c r="O1772" s="597">
        <v>1</v>
      </c>
      <c r="P1772" s="598">
        <f t="shared" si="108"/>
        <v>12</v>
      </c>
      <c r="Q1772" s="596">
        <v>12</v>
      </c>
      <c r="R1772" s="599">
        <f t="shared" si="109"/>
        <v>1</v>
      </c>
      <c r="S1772" s="599">
        <f t="shared" si="110"/>
        <v>1</v>
      </c>
      <c r="T1772" s="600">
        <f t="shared" si="111"/>
        <v>1</v>
      </c>
      <c r="U1772" s="606"/>
    </row>
    <row r="1773" spans="1:21" ht="12.75" x14ac:dyDescent="0.2">
      <c r="A1773" s="591" t="s">
        <v>72</v>
      </c>
      <c r="B1773" s="591" t="s">
        <v>754</v>
      </c>
      <c r="C1773" s="592" t="s">
        <v>587</v>
      </c>
      <c r="D1773" s="592" t="s">
        <v>303</v>
      </c>
      <c r="E1773" s="592" t="s">
        <v>148</v>
      </c>
      <c r="F1773" s="592" t="s">
        <v>476</v>
      </c>
      <c r="G1773" s="591" t="s">
        <v>2005</v>
      </c>
      <c r="H1773" s="591" t="s">
        <v>2334</v>
      </c>
      <c r="I1773" s="592" t="s">
        <v>194</v>
      </c>
      <c r="J1773" s="592" t="s">
        <v>379</v>
      </c>
      <c r="K1773" s="605">
        <v>1</v>
      </c>
      <c r="L1773" s="592" t="s">
        <v>2056</v>
      </c>
      <c r="M1773" s="595">
        <v>2022</v>
      </c>
      <c r="N1773" s="596">
        <v>48</v>
      </c>
      <c r="O1773" s="597">
        <v>1</v>
      </c>
      <c r="P1773" s="598">
        <f t="shared" si="108"/>
        <v>48</v>
      </c>
      <c r="Q1773" s="596">
        <v>48</v>
      </c>
      <c r="R1773" s="599">
        <f t="shared" si="109"/>
        <v>1</v>
      </c>
      <c r="S1773" s="599">
        <f t="shared" si="110"/>
        <v>1</v>
      </c>
      <c r="T1773" s="600">
        <f t="shared" si="111"/>
        <v>1</v>
      </c>
      <c r="U1773" s="606"/>
    </row>
    <row r="1774" spans="1:21" ht="12.75" x14ac:dyDescent="0.2">
      <c r="A1774" s="591" t="s">
        <v>72</v>
      </c>
      <c r="B1774" s="591" t="s">
        <v>754</v>
      </c>
      <c r="C1774" s="592" t="s">
        <v>587</v>
      </c>
      <c r="D1774" s="592" t="s">
        <v>297</v>
      </c>
      <c r="E1774" s="592" t="s">
        <v>148</v>
      </c>
      <c r="F1774" s="592" t="s">
        <v>476</v>
      </c>
      <c r="G1774" s="591" t="s">
        <v>2005</v>
      </c>
      <c r="H1774" s="591" t="s">
        <v>2334</v>
      </c>
      <c r="I1774" s="592" t="s">
        <v>194</v>
      </c>
      <c r="J1774" s="592" t="s">
        <v>379</v>
      </c>
      <c r="K1774" s="605">
        <v>1</v>
      </c>
      <c r="L1774" s="592" t="s">
        <v>2056</v>
      </c>
      <c r="M1774" s="595">
        <v>2022</v>
      </c>
      <c r="N1774" s="596">
        <v>68</v>
      </c>
      <c r="O1774" s="597">
        <v>1</v>
      </c>
      <c r="P1774" s="598">
        <f t="shared" si="108"/>
        <v>68</v>
      </c>
      <c r="Q1774" s="596">
        <v>68</v>
      </c>
      <c r="R1774" s="599">
        <f t="shared" si="109"/>
        <v>1</v>
      </c>
      <c r="S1774" s="599">
        <f t="shared" si="110"/>
        <v>1</v>
      </c>
      <c r="T1774" s="600">
        <f t="shared" si="111"/>
        <v>1</v>
      </c>
      <c r="U1774" s="606"/>
    </row>
    <row r="1775" spans="1:21" ht="12.75" x14ac:dyDescent="0.2">
      <c r="A1775" s="591" t="s">
        <v>72</v>
      </c>
      <c r="B1775" s="591" t="s">
        <v>754</v>
      </c>
      <c r="C1775" s="592" t="s">
        <v>587</v>
      </c>
      <c r="D1775" s="592" t="s">
        <v>303</v>
      </c>
      <c r="E1775" s="592" t="s">
        <v>148</v>
      </c>
      <c r="F1775" s="592" t="s">
        <v>476</v>
      </c>
      <c r="G1775" s="591" t="s">
        <v>2006</v>
      </c>
      <c r="H1775" s="591" t="s">
        <v>2334</v>
      </c>
      <c r="I1775" s="592" t="s">
        <v>194</v>
      </c>
      <c r="J1775" s="592" t="s">
        <v>379</v>
      </c>
      <c r="K1775" s="605">
        <v>1</v>
      </c>
      <c r="L1775" s="592" t="s">
        <v>2056</v>
      </c>
      <c r="M1775" s="595">
        <v>2022</v>
      </c>
      <c r="N1775" s="596">
        <v>34</v>
      </c>
      <c r="O1775" s="597">
        <v>1</v>
      </c>
      <c r="P1775" s="598">
        <f t="shared" si="108"/>
        <v>34</v>
      </c>
      <c r="Q1775" s="596">
        <v>34</v>
      </c>
      <c r="R1775" s="599">
        <f t="shared" si="109"/>
        <v>1</v>
      </c>
      <c r="S1775" s="599">
        <f t="shared" si="110"/>
        <v>1</v>
      </c>
      <c r="T1775" s="600">
        <f t="shared" si="111"/>
        <v>1</v>
      </c>
      <c r="U1775" s="606"/>
    </row>
    <row r="1776" spans="1:21" ht="12.75" x14ac:dyDescent="0.2">
      <c r="A1776" s="591" t="s">
        <v>72</v>
      </c>
      <c r="B1776" s="591" t="s">
        <v>754</v>
      </c>
      <c r="C1776" s="592" t="s">
        <v>587</v>
      </c>
      <c r="D1776" s="592" t="s">
        <v>297</v>
      </c>
      <c r="E1776" s="592" t="s">
        <v>148</v>
      </c>
      <c r="F1776" s="592" t="s">
        <v>476</v>
      </c>
      <c r="G1776" s="591" t="s">
        <v>2006</v>
      </c>
      <c r="H1776" s="591" t="s">
        <v>2334</v>
      </c>
      <c r="I1776" s="592" t="s">
        <v>194</v>
      </c>
      <c r="J1776" s="592" t="s">
        <v>379</v>
      </c>
      <c r="K1776" s="605">
        <v>1</v>
      </c>
      <c r="L1776" s="592" t="s">
        <v>2056</v>
      </c>
      <c r="M1776" s="595">
        <v>2022</v>
      </c>
      <c r="N1776" s="596">
        <v>73</v>
      </c>
      <c r="O1776" s="597">
        <v>1</v>
      </c>
      <c r="P1776" s="598">
        <f t="shared" si="108"/>
        <v>73</v>
      </c>
      <c r="Q1776" s="596">
        <v>73</v>
      </c>
      <c r="R1776" s="599">
        <f t="shared" si="109"/>
        <v>1</v>
      </c>
      <c r="S1776" s="599">
        <f t="shared" si="110"/>
        <v>1</v>
      </c>
      <c r="T1776" s="600">
        <f t="shared" si="111"/>
        <v>1</v>
      </c>
      <c r="U1776" s="606"/>
    </row>
    <row r="1777" spans="1:21" ht="12.75" x14ac:dyDescent="0.2">
      <c r="A1777" s="591" t="s">
        <v>72</v>
      </c>
      <c r="B1777" s="591" t="s">
        <v>754</v>
      </c>
      <c r="C1777" s="592" t="s">
        <v>587</v>
      </c>
      <c r="D1777" s="592" t="s">
        <v>305</v>
      </c>
      <c r="E1777" s="592" t="s">
        <v>148</v>
      </c>
      <c r="F1777" s="592" t="s">
        <v>476</v>
      </c>
      <c r="G1777" s="591" t="s">
        <v>2009</v>
      </c>
      <c r="H1777" s="591" t="s">
        <v>2334</v>
      </c>
      <c r="I1777" s="592" t="s">
        <v>194</v>
      </c>
      <c r="J1777" s="592" t="s">
        <v>379</v>
      </c>
      <c r="K1777" s="605">
        <v>1</v>
      </c>
      <c r="L1777" s="592" t="s">
        <v>2056</v>
      </c>
      <c r="M1777" s="595">
        <v>2022</v>
      </c>
      <c r="N1777" s="596">
        <v>14</v>
      </c>
      <c r="O1777" s="597">
        <v>1</v>
      </c>
      <c r="P1777" s="598">
        <f t="shared" si="108"/>
        <v>14</v>
      </c>
      <c r="Q1777" s="596">
        <v>14</v>
      </c>
      <c r="R1777" s="599">
        <f t="shared" si="109"/>
        <v>1</v>
      </c>
      <c r="S1777" s="599">
        <f t="shared" si="110"/>
        <v>1</v>
      </c>
      <c r="T1777" s="600">
        <f t="shared" si="111"/>
        <v>1</v>
      </c>
      <c r="U1777" s="606"/>
    </row>
    <row r="1778" spans="1:21" ht="12.75" x14ac:dyDescent="0.2">
      <c r="A1778" s="591" t="s">
        <v>72</v>
      </c>
      <c r="B1778" s="591" t="s">
        <v>754</v>
      </c>
      <c r="C1778" s="592" t="s">
        <v>587</v>
      </c>
      <c r="D1778" s="592" t="s">
        <v>297</v>
      </c>
      <c r="E1778" s="592" t="s">
        <v>148</v>
      </c>
      <c r="F1778" s="592" t="s">
        <v>476</v>
      </c>
      <c r="G1778" s="591" t="s">
        <v>2027</v>
      </c>
      <c r="H1778" s="591" t="s">
        <v>2334</v>
      </c>
      <c r="I1778" s="592" t="s">
        <v>194</v>
      </c>
      <c r="J1778" s="592" t="s">
        <v>379</v>
      </c>
      <c r="K1778" s="605">
        <v>1</v>
      </c>
      <c r="L1778" s="592" t="s">
        <v>2056</v>
      </c>
      <c r="M1778" s="595">
        <v>2022</v>
      </c>
      <c r="N1778" s="596">
        <v>38</v>
      </c>
      <c r="O1778" s="597">
        <v>1</v>
      </c>
      <c r="P1778" s="598">
        <f t="shared" si="108"/>
        <v>38</v>
      </c>
      <c r="Q1778" s="596">
        <v>38</v>
      </c>
      <c r="R1778" s="599">
        <f t="shared" si="109"/>
        <v>1</v>
      </c>
      <c r="S1778" s="599">
        <f t="shared" si="110"/>
        <v>1</v>
      </c>
      <c r="T1778" s="600">
        <f t="shared" si="111"/>
        <v>1</v>
      </c>
      <c r="U1778" s="606"/>
    </row>
    <row r="1779" spans="1:21" ht="12.75" x14ac:dyDescent="0.2">
      <c r="A1779" s="591" t="s">
        <v>72</v>
      </c>
      <c r="B1779" s="591" t="s">
        <v>754</v>
      </c>
      <c r="C1779" s="592" t="s">
        <v>587</v>
      </c>
      <c r="D1779" s="592" t="s">
        <v>297</v>
      </c>
      <c r="E1779" s="592" t="s">
        <v>148</v>
      </c>
      <c r="F1779" s="592" t="s">
        <v>476</v>
      </c>
      <c r="G1779" s="591" t="s">
        <v>2028</v>
      </c>
      <c r="H1779" s="591" t="s">
        <v>2334</v>
      </c>
      <c r="I1779" s="592" t="s">
        <v>194</v>
      </c>
      <c r="J1779" s="592" t="s">
        <v>379</v>
      </c>
      <c r="K1779" s="605">
        <v>1</v>
      </c>
      <c r="L1779" s="592" t="s">
        <v>2056</v>
      </c>
      <c r="M1779" s="595">
        <v>2022</v>
      </c>
      <c r="N1779" s="596">
        <v>54</v>
      </c>
      <c r="O1779" s="597">
        <v>1</v>
      </c>
      <c r="P1779" s="598">
        <f t="shared" si="108"/>
        <v>54</v>
      </c>
      <c r="Q1779" s="596">
        <v>54</v>
      </c>
      <c r="R1779" s="599">
        <f t="shared" si="109"/>
        <v>1</v>
      </c>
      <c r="S1779" s="599">
        <f t="shared" si="110"/>
        <v>1</v>
      </c>
      <c r="T1779" s="600">
        <f t="shared" si="111"/>
        <v>1</v>
      </c>
      <c r="U1779" s="606"/>
    </row>
    <row r="1780" spans="1:21" ht="12.75" x14ac:dyDescent="0.2">
      <c r="A1780" s="591" t="s">
        <v>72</v>
      </c>
      <c r="B1780" s="591" t="s">
        <v>754</v>
      </c>
      <c r="C1780" s="592" t="s">
        <v>587</v>
      </c>
      <c r="D1780" s="592" t="s">
        <v>303</v>
      </c>
      <c r="E1780" s="592" t="s">
        <v>148</v>
      </c>
      <c r="F1780" s="592" t="s">
        <v>476</v>
      </c>
      <c r="G1780" s="591" t="s">
        <v>2007</v>
      </c>
      <c r="H1780" s="591" t="s">
        <v>2334</v>
      </c>
      <c r="I1780" s="592" t="s">
        <v>194</v>
      </c>
      <c r="J1780" s="592" t="s">
        <v>379</v>
      </c>
      <c r="K1780" s="605">
        <v>1</v>
      </c>
      <c r="L1780" s="592" t="s">
        <v>2056</v>
      </c>
      <c r="M1780" s="595">
        <v>2022</v>
      </c>
      <c r="N1780" s="596">
        <v>23</v>
      </c>
      <c r="O1780" s="597">
        <v>1</v>
      </c>
      <c r="P1780" s="598">
        <f t="shared" si="108"/>
        <v>23</v>
      </c>
      <c r="Q1780" s="596">
        <v>23</v>
      </c>
      <c r="R1780" s="599">
        <f t="shared" si="109"/>
        <v>1</v>
      </c>
      <c r="S1780" s="599">
        <f t="shared" si="110"/>
        <v>1</v>
      </c>
      <c r="T1780" s="600">
        <f t="shared" si="111"/>
        <v>1</v>
      </c>
      <c r="U1780" s="606"/>
    </row>
    <row r="1781" spans="1:21" ht="12.75" x14ac:dyDescent="0.2">
      <c r="A1781" s="591" t="s">
        <v>72</v>
      </c>
      <c r="B1781" s="591" t="s">
        <v>754</v>
      </c>
      <c r="C1781" s="592" t="s">
        <v>587</v>
      </c>
      <c r="D1781" s="592" t="s">
        <v>297</v>
      </c>
      <c r="E1781" s="592" t="s">
        <v>148</v>
      </c>
      <c r="F1781" s="592" t="s">
        <v>476</v>
      </c>
      <c r="G1781" s="591" t="s">
        <v>2007</v>
      </c>
      <c r="H1781" s="591" t="s">
        <v>2334</v>
      </c>
      <c r="I1781" s="592" t="s">
        <v>194</v>
      </c>
      <c r="J1781" s="592" t="s">
        <v>379</v>
      </c>
      <c r="K1781" s="605">
        <v>1</v>
      </c>
      <c r="L1781" s="592" t="s">
        <v>2267</v>
      </c>
      <c r="M1781" s="595">
        <v>2022</v>
      </c>
      <c r="N1781" s="596">
        <v>33</v>
      </c>
      <c r="O1781" s="597">
        <v>1</v>
      </c>
      <c r="P1781" s="598">
        <f t="shared" si="108"/>
        <v>33</v>
      </c>
      <c r="Q1781" s="596">
        <v>33</v>
      </c>
      <c r="R1781" s="599">
        <f t="shared" si="109"/>
        <v>1</v>
      </c>
      <c r="S1781" s="599">
        <f t="shared" si="110"/>
        <v>1</v>
      </c>
      <c r="T1781" s="600">
        <f t="shared" si="111"/>
        <v>1</v>
      </c>
      <c r="U1781" s="606"/>
    </row>
    <row r="1782" spans="1:21" ht="12.75" x14ac:dyDescent="0.2">
      <c r="A1782" s="591" t="s">
        <v>72</v>
      </c>
      <c r="B1782" s="591" t="s">
        <v>754</v>
      </c>
      <c r="C1782" s="592" t="s">
        <v>587</v>
      </c>
      <c r="D1782" s="592" t="s">
        <v>297</v>
      </c>
      <c r="E1782" s="592" t="s">
        <v>148</v>
      </c>
      <c r="F1782" s="592" t="s">
        <v>476</v>
      </c>
      <c r="G1782" s="591" t="s">
        <v>2029</v>
      </c>
      <c r="H1782" s="591" t="s">
        <v>2334</v>
      </c>
      <c r="I1782" s="592" t="s">
        <v>194</v>
      </c>
      <c r="J1782" s="592" t="s">
        <v>379</v>
      </c>
      <c r="K1782" s="605">
        <v>1</v>
      </c>
      <c r="L1782" s="592" t="s">
        <v>2056</v>
      </c>
      <c r="M1782" s="595">
        <v>2022</v>
      </c>
      <c r="N1782" s="596">
        <v>57</v>
      </c>
      <c r="O1782" s="597">
        <v>1</v>
      </c>
      <c r="P1782" s="598">
        <f t="shared" si="108"/>
        <v>57</v>
      </c>
      <c r="Q1782" s="596">
        <v>57</v>
      </c>
      <c r="R1782" s="599">
        <f t="shared" si="109"/>
        <v>1</v>
      </c>
      <c r="S1782" s="599">
        <f t="shared" si="110"/>
        <v>1</v>
      </c>
      <c r="T1782" s="600">
        <f t="shared" si="111"/>
        <v>1</v>
      </c>
      <c r="U1782" s="606"/>
    </row>
    <row r="1783" spans="1:21" ht="12.75" x14ac:dyDescent="0.2">
      <c r="A1783" s="591" t="s">
        <v>72</v>
      </c>
      <c r="B1783" s="591" t="s">
        <v>754</v>
      </c>
      <c r="C1783" s="592" t="s">
        <v>587</v>
      </c>
      <c r="D1783" s="592" t="s">
        <v>297</v>
      </c>
      <c r="E1783" s="592" t="s">
        <v>148</v>
      </c>
      <c r="F1783" s="592" t="s">
        <v>476</v>
      </c>
      <c r="G1783" s="591" t="s">
        <v>2030</v>
      </c>
      <c r="H1783" s="591" t="s">
        <v>2334</v>
      </c>
      <c r="I1783" s="592" t="s">
        <v>194</v>
      </c>
      <c r="J1783" s="592" t="s">
        <v>379</v>
      </c>
      <c r="K1783" s="605">
        <v>1</v>
      </c>
      <c r="L1783" s="592" t="s">
        <v>2056</v>
      </c>
      <c r="M1783" s="595">
        <v>2022</v>
      </c>
      <c r="N1783" s="596">
        <v>80</v>
      </c>
      <c r="O1783" s="597">
        <v>1</v>
      </c>
      <c r="P1783" s="598">
        <f t="shared" si="108"/>
        <v>80</v>
      </c>
      <c r="Q1783" s="596">
        <v>80</v>
      </c>
      <c r="R1783" s="599">
        <f t="shared" si="109"/>
        <v>1</v>
      </c>
      <c r="S1783" s="599">
        <f t="shared" si="110"/>
        <v>1</v>
      </c>
      <c r="T1783" s="600">
        <f t="shared" si="111"/>
        <v>1</v>
      </c>
      <c r="U1783" s="606"/>
    </row>
    <row r="1784" spans="1:21" ht="12.75" x14ac:dyDescent="0.2">
      <c r="A1784" s="591" t="s">
        <v>72</v>
      </c>
      <c r="B1784" s="591" t="s">
        <v>754</v>
      </c>
      <c r="C1784" s="592" t="s">
        <v>587</v>
      </c>
      <c r="D1784" s="592" t="s">
        <v>303</v>
      </c>
      <c r="E1784" s="592" t="s">
        <v>148</v>
      </c>
      <c r="F1784" s="592" t="s">
        <v>476</v>
      </c>
      <c r="G1784" s="591" t="s">
        <v>2008</v>
      </c>
      <c r="H1784" s="591" t="s">
        <v>2334</v>
      </c>
      <c r="I1784" s="592" t="s">
        <v>194</v>
      </c>
      <c r="J1784" s="592" t="s">
        <v>379</v>
      </c>
      <c r="K1784" s="605">
        <v>1</v>
      </c>
      <c r="L1784" s="592" t="s">
        <v>2056</v>
      </c>
      <c r="M1784" s="595">
        <v>2022</v>
      </c>
      <c r="N1784" s="596">
        <v>16</v>
      </c>
      <c r="O1784" s="597">
        <v>1</v>
      </c>
      <c r="P1784" s="598">
        <f t="shared" si="108"/>
        <v>16</v>
      </c>
      <c r="Q1784" s="596">
        <v>16</v>
      </c>
      <c r="R1784" s="599">
        <f t="shared" si="109"/>
        <v>1</v>
      </c>
      <c r="S1784" s="599">
        <f t="shared" si="110"/>
        <v>1</v>
      </c>
      <c r="T1784" s="600">
        <f t="shared" si="111"/>
        <v>1</v>
      </c>
      <c r="U1784" s="606"/>
    </row>
    <row r="1785" spans="1:21" ht="12.75" x14ac:dyDescent="0.2">
      <c r="A1785" s="591" t="s">
        <v>72</v>
      </c>
      <c r="B1785" s="591" t="s">
        <v>754</v>
      </c>
      <c r="C1785" s="592" t="s">
        <v>587</v>
      </c>
      <c r="D1785" s="592" t="s">
        <v>297</v>
      </c>
      <c r="E1785" s="592" t="s">
        <v>148</v>
      </c>
      <c r="F1785" s="592" t="s">
        <v>476</v>
      </c>
      <c r="G1785" s="591" t="s">
        <v>2031</v>
      </c>
      <c r="H1785" s="591" t="s">
        <v>2334</v>
      </c>
      <c r="I1785" s="592" t="s">
        <v>194</v>
      </c>
      <c r="J1785" s="592" t="s">
        <v>379</v>
      </c>
      <c r="K1785" s="605">
        <v>1</v>
      </c>
      <c r="L1785" s="592" t="s">
        <v>2056</v>
      </c>
      <c r="M1785" s="595">
        <v>2022</v>
      </c>
      <c r="N1785" s="596">
        <v>63</v>
      </c>
      <c r="O1785" s="597">
        <v>1</v>
      </c>
      <c r="P1785" s="598">
        <f t="shared" si="108"/>
        <v>63</v>
      </c>
      <c r="Q1785" s="596">
        <v>63</v>
      </c>
      <c r="R1785" s="599">
        <f t="shared" si="109"/>
        <v>1</v>
      </c>
      <c r="S1785" s="599">
        <f t="shared" si="110"/>
        <v>1</v>
      </c>
      <c r="T1785" s="600">
        <f t="shared" si="111"/>
        <v>1</v>
      </c>
      <c r="U1785" s="606"/>
    </row>
    <row r="1786" spans="1:21" ht="12.75" x14ac:dyDescent="0.2">
      <c r="A1786" s="591" t="s">
        <v>72</v>
      </c>
      <c r="B1786" s="591" t="s">
        <v>754</v>
      </c>
      <c r="C1786" s="592" t="s">
        <v>588</v>
      </c>
      <c r="D1786" s="592" t="s">
        <v>297</v>
      </c>
      <c r="E1786" s="592" t="s">
        <v>148</v>
      </c>
      <c r="F1786" s="592" t="s">
        <v>476</v>
      </c>
      <c r="G1786" s="591" t="s">
        <v>2036</v>
      </c>
      <c r="H1786" s="591" t="s">
        <v>2334</v>
      </c>
      <c r="I1786" s="592" t="s">
        <v>194</v>
      </c>
      <c r="J1786" s="592" t="s">
        <v>379</v>
      </c>
      <c r="K1786" s="605">
        <v>1</v>
      </c>
      <c r="L1786" s="592" t="s">
        <v>2056</v>
      </c>
      <c r="M1786" s="595">
        <v>2022</v>
      </c>
      <c r="N1786" s="596">
        <v>139</v>
      </c>
      <c r="O1786" s="597">
        <v>1</v>
      </c>
      <c r="P1786" s="598">
        <f t="shared" si="108"/>
        <v>139</v>
      </c>
      <c r="Q1786" s="596">
        <v>139</v>
      </c>
      <c r="R1786" s="599">
        <f t="shared" si="109"/>
        <v>1</v>
      </c>
      <c r="S1786" s="599">
        <f t="shared" si="110"/>
        <v>1</v>
      </c>
      <c r="T1786" s="600">
        <f t="shared" si="111"/>
        <v>1</v>
      </c>
      <c r="U1786" s="606"/>
    </row>
    <row r="1787" spans="1:21" ht="12.75" x14ac:dyDescent="0.2">
      <c r="A1787" s="591" t="s">
        <v>72</v>
      </c>
      <c r="B1787" s="591" t="s">
        <v>754</v>
      </c>
      <c r="C1787" s="592" t="s">
        <v>588</v>
      </c>
      <c r="D1787" s="592" t="s">
        <v>297</v>
      </c>
      <c r="E1787" s="592" t="s">
        <v>148</v>
      </c>
      <c r="F1787" s="592" t="s">
        <v>476</v>
      </c>
      <c r="G1787" s="591" t="s">
        <v>2011</v>
      </c>
      <c r="H1787" s="591" t="s">
        <v>2334</v>
      </c>
      <c r="I1787" s="592" t="s">
        <v>194</v>
      </c>
      <c r="J1787" s="592" t="s">
        <v>379</v>
      </c>
      <c r="K1787" s="605">
        <v>1</v>
      </c>
      <c r="L1787" s="592" t="s">
        <v>2056</v>
      </c>
      <c r="M1787" s="595">
        <v>2022</v>
      </c>
      <c r="N1787" s="596">
        <v>284</v>
      </c>
      <c r="O1787" s="597">
        <v>1</v>
      </c>
      <c r="P1787" s="598">
        <f t="shared" si="108"/>
        <v>284</v>
      </c>
      <c r="Q1787" s="596">
        <v>284</v>
      </c>
      <c r="R1787" s="599">
        <f t="shared" si="109"/>
        <v>1</v>
      </c>
      <c r="S1787" s="599">
        <f t="shared" si="110"/>
        <v>1</v>
      </c>
      <c r="T1787" s="600">
        <f t="shared" si="111"/>
        <v>1</v>
      </c>
      <c r="U1787" s="606"/>
    </row>
    <row r="1788" spans="1:21" ht="12.75" x14ac:dyDescent="0.2">
      <c r="A1788" s="591" t="s">
        <v>72</v>
      </c>
      <c r="B1788" s="591" t="s">
        <v>754</v>
      </c>
      <c r="C1788" s="592" t="s">
        <v>588</v>
      </c>
      <c r="D1788" s="592" t="s">
        <v>297</v>
      </c>
      <c r="E1788" s="592" t="s">
        <v>148</v>
      </c>
      <c r="F1788" s="592" t="s">
        <v>476</v>
      </c>
      <c r="G1788" s="591" t="s">
        <v>2012</v>
      </c>
      <c r="H1788" s="591" t="s">
        <v>2334</v>
      </c>
      <c r="I1788" s="592" t="s">
        <v>194</v>
      </c>
      <c r="J1788" s="592" t="s">
        <v>379</v>
      </c>
      <c r="K1788" s="605">
        <v>1</v>
      </c>
      <c r="L1788" s="592" t="s">
        <v>2056</v>
      </c>
      <c r="M1788" s="595">
        <v>2022</v>
      </c>
      <c r="N1788" s="596">
        <v>124</v>
      </c>
      <c r="O1788" s="597">
        <v>1</v>
      </c>
      <c r="P1788" s="598">
        <f t="shared" si="108"/>
        <v>124</v>
      </c>
      <c r="Q1788" s="596">
        <v>124</v>
      </c>
      <c r="R1788" s="599">
        <f t="shared" si="109"/>
        <v>1</v>
      </c>
      <c r="S1788" s="599">
        <f t="shared" si="110"/>
        <v>1</v>
      </c>
      <c r="T1788" s="600">
        <f t="shared" si="111"/>
        <v>1</v>
      </c>
      <c r="U1788" s="606"/>
    </row>
    <row r="1789" spans="1:21" ht="12.75" x14ac:dyDescent="0.2">
      <c r="A1789" s="591" t="s">
        <v>72</v>
      </c>
      <c r="B1789" s="591" t="s">
        <v>754</v>
      </c>
      <c r="C1789" s="592" t="s">
        <v>588</v>
      </c>
      <c r="D1789" s="592" t="s">
        <v>297</v>
      </c>
      <c r="E1789" s="592" t="s">
        <v>148</v>
      </c>
      <c r="F1789" s="592" t="s">
        <v>476</v>
      </c>
      <c r="G1789" s="591" t="s">
        <v>2037</v>
      </c>
      <c r="H1789" s="591" t="s">
        <v>2334</v>
      </c>
      <c r="I1789" s="592" t="s">
        <v>194</v>
      </c>
      <c r="J1789" s="592" t="s">
        <v>379</v>
      </c>
      <c r="K1789" s="605">
        <v>1</v>
      </c>
      <c r="L1789" s="592" t="s">
        <v>2056</v>
      </c>
      <c r="M1789" s="595">
        <v>2022</v>
      </c>
      <c r="N1789" s="596">
        <v>24</v>
      </c>
      <c r="O1789" s="597">
        <v>1</v>
      </c>
      <c r="P1789" s="598">
        <f t="shared" si="108"/>
        <v>24</v>
      </c>
      <c r="Q1789" s="596">
        <v>24</v>
      </c>
      <c r="R1789" s="599">
        <f t="shared" si="109"/>
        <v>1</v>
      </c>
      <c r="S1789" s="599">
        <f t="shared" si="110"/>
        <v>1</v>
      </c>
      <c r="T1789" s="600">
        <f t="shared" si="111"/>
        <v>1</v>
      </c>
      <c r="U1789" s="606"/>
    </row>
    <row r="1790" spans="1:21" ht="12.75" x14ac:dyDescent="0.2">
      <c r="A1790" s="591" t="s">
        <v>72</v>
      </c>
      <c r="B1790" s="591" t="s">
        <v>754</v>
      </c>
      <c r="C1790" s="592" t="s">
        <v>588</v>
      </c>
      <c r="D1790" s="592" t="s">
        <v>297</v>
      </c>
      <c r="E1790" s="592" t="s">
        <v>148</v>
      </c>
      <c r="F1790" s="592" t="s">
        <v>476</v>
      </c>
      <c r="G1790" s="591" t="s">
        <v>2038</v>
      </c>
      <c r="H1790" s="591" t="s">
        <v>2334</v>
      </c>
      <c r="I1790" s="592" t="s">
        <v>194</v>
      </c>
      <c r="J1790" s="592" t="s">
        <v>379</v>
      </c>
      <c r="K1790" s="605">
        <v>1</v>
      </c>
      <c r="L1790" s="592" t="s">
        <v>2056</v>
      </c>
      <c r="M1790" s="595">
        <v>2022</v>
      </c>
      <c r="N1790" s="596">
        <v>67</v>
      </c>
      <c r="O1790" s="597">
        <v>1</v>
      </c>
      <c r="P1790" s="598">
        <f t="shared" si="108"/>
        <v>67</v>
      </c>
      <c r="Q1790" s="596">
        <v>67</v>
      </c>
      <c r="R1790" s="599">
        <f t="shared" si="109"/>
        <v>1</v>
      </c>
      <c r="S1790" s="599">
        <f t="shared" si="110"/>
        <v>1</v>
      </c>
      <c r="T1790" s="600">
        <f t="shared" si="111"/>
        <v>1</v>
      </c>
      <c r="U1790" s="606"/>
    </row>
    <row r="1791" spans="1:21" ht="12.75" x14ac:dyDescent="0.2">
      <c r="A1791" s="591" t="s">
        <v>72</v>
      </c>
      <c r="B1791" s="591" t="s">
        <v>754</v>
      </c>
      <c r="C1791" s="592" t="s">
        <v>588</v>
      </c>
      <c r="D1791" s="592" t="s">
        <v>297</v>
      </c>
      <c r="E1791" s="592" t="s">
        <v>148</v>
      </c>
      <c r="F1791" s="592" t="s">
        <v>476</v>
      </c>
      <c r="G1791" s="591" t="s">
        <v>2018</v>
      </c>
      <c r="H1791" s="591" t="s">
        <v>2334</v>
      </c>
      <c r="I1791" s="592" t="s">
        <v>194</v>
      </c>
      <c r="J1791" s="592" t="s">
        <v>379</v>
      </c>
      <c r="K1791" s="605">
        <v>1</v>
      </c>
      <c r="L1791" s="592" t="s">
        <v>2056</v>
      </c>
      <c r="M1791" s="595">
        <v>2022</v>
      </c>
      <c r="N1791" s="596">
        <v>60</v>
      </c>
      <c r="O1791" s="597">
        <v>1</v>
      </c>
      <c r="P1791" s="598">
        <f t="shared" si="108"/>
        <v>60</v>
      </c>
      <c r="Q1791" s="596">
        <v>60</v>
      </c>
      <c r="R1791" s="599">
        <f t="shared" si="109"/>
        <v>1</v>
      </c>
      <c r="S1791" s="599">
        <f t="shared" si="110"/>
        <v>1</v>
      </c>
      <c r="T1791" s="600">
        <f t="shared" si="111"/>
        <v>1</v>
      </c>
      <c r="U1791" s="606"/>
    </row>
    <row r="1792" spans="1:21" ht="12.75" x14ac:dyDescent="0.2">
      <c r="A1792" s="591" t="s">
        <v>72</v>
      </c>
      <c r="B1792" s="591" t="s">
        <v>754</v>
      </c>
      <c r="C1792" s="592" t="s">
        <v>588</v>
      </c>
      <c r="D1792" s="592" t="s">
        <v>297</v>
      </c>
      <c r="E1792" s="592" t="s">
        <v>148</v>
      </c>
      <c r="F1792" s="592" t="s">
        <v>476</v>
      </c>
      <c r="G1792" s="591" t="s">
        <v>2039</v>
      </c>
      <c r="H1792" s="591" t="s">
        <v>2334</v>
      </c>
      <c r="I1792" s="592" t="s">
        <v>194</v>
      </c>
      <c r="J1792" s="592" t="s">
        <v>379</v>
      </c>
      <c r="K1792" s="605">
        <v>1</v>
      </c>
      <c r="L1792" s="592" t="s">
        <v>2056</v>
      </c>
      <c r="M1792" s="595">
        <v>2022</v>
      </c>
      <c r="N1792" s="596">
        <v>93</v>
      </c>
      <c r="O1792" s="597">
        <v>1</v>
      </c>
      <c r="P1792" s="598">
        <f t="shared" si="108"/>
        <v>93</v>
      </c>
      <c r="Q1792" s="596">
        <v>93</v>
      </c>
      <c r="R1792" s="599">
        <f t="shared" si="109"/>
        <v>1</v>
      </c>
      <c r="S1792" s="599">
        <f t="shared" si="110"/>
        <v>1</v>
      </c>
      <c r="T1792" s="600">
        <f t="shared" si="111"/>
        <v>1</v>
      </c>
      <c r="U1792" s="606"/>
    </row>
    <row r="1793" spans="1:21" ht="12.75" x14ac:dyDescent="0.2">
      <c r="A1793" s="591" t="s">
        <v>72</v>
      </c>
      <c r="B1793" s="591" t="s">
        <v>754</v>
      </c>
      <c r="C1793" s="592" t="s">
        <v>588</v>
      </c>
      <c r="D1793" s="592" t="s">
        <v>297</v>
      </c>
      <c r="E1793" s="592" t="s">
        <v>148</v>
      </c>
      <c r="F1793" s="592" t="s">
        <v>476</v>
      </c>
      <c r="G1793" s="591" t="s">
        <v>2021</v>
      </c>
      <c r="H1793" s="591" t="s">
        <v>2334</v>
      </c>
      <c r="I1793" s="592" t="s">
        <v>194</v>
      </c>
      <c r="J1793" s="592" t="s">
        <v>379</v>
      </c>
      <c r="K1793" s="605">
        <v>1</v>
      </c>
      <c r="L1793" s="592" t="s">
        <v>2056</v>
      </c>
      <c r="M1793" s="595">
        <v>2022</v>
      </c>
      <c r="N1793" s="596">
        <v>61</v>
      </c>
      <c r="O1793" s="597">
        <v>1</v>
      </c>
      <c r="P1793" s="598">
        <f t="shared" si="108"/>
        <v>61</v>
      </c>
      <c r="Q1793" s="596">
        <v>61</v>
      </c>
      <c r="R1793" s="599">
        <f t="shared" si="109"/>
        <v>1</v>
      </c>
      <c r="S1793" s="599">
        <f t="shared" si="110"/>
        <v>1</v>
      </c>
      <c r="T1793" s="600">
        <f t="shared" si="111"/>
        <v>1</v>
      </c>
      <c r="U1793" s="606"/>
    </row>
    <row r="1794" spans="1:21" ht="12.75" x14ac:dyDescent="0.2">
      <c r="A1794" s="591" t="s">
        <v>72</v>
      </c>
      <c r="B1794" s="591" t="s">
        <v>754</v>
      </c>
      <c r="C1794" s="592" t="s">
        <v>588</v>
      </c>
      <c r="D1794" s="592" t="s">
        <v>297</v>
      </c>
      <c r="E1794" s="592" t="s">
        <v>148</v>
      </c>
      <c r="F1794" s="592" t="s">
        <v>476</v>
      </c>
      <c r="G1794" s="591" t="s">
        <v>2040</v>
      </c>
      <c r="H1794" s="591" t="s">
        <v>2334</v>
      </c>
      <c r="I1794" s="592" t="s">
        <v>194</v>
      </c>
      <c r="J1794" s="592" t="s">
        <v>379</v>
      </c>
      <c r="K1794" s="605">
        <v>1</v>
      </c>
      <c r="L1794" s="592" t="s">
        <v>2056</v>
      </c>
      <c r="M1794" s="595">
        <v>2022</v>
      </c>
      <c r="N1794" s="596">
        <v>72</v>
      </c>
      <c r="O1794" s="597">
        <v>1</v>
      </c>
      <c r="P1794" s="598">
        <f t="shared" si="108"/>
        <v>72</v>
      </c>
      <c r="Q1794" s="596">
        <v>72</v>
      </c>
      <c r="R1794" s="599">
        <f t="shared" si="109"/>
        <v>1</v>
      </c>
      <c r="S1794" s="599">
        <f t="shared" si="110"/>
        <v>1</v>
      </c>
      <c r="T1794" s="600">
        <f t="shared" si="111"/>
        <v>1</v>
      </c>
      <c r="U1794" s="606"/>
    </row>
    <row r="1795" spans="1:21" ht="12.75" x14ac:dyDescent="0.2">
      <c r="A1795" s="591" t="s">
        <v>72</v>
      </c>
      <c r="B1795" s="591" t="s">
        <v>754</v>
      </c>
      <c r="C1795" s="592" t="s">
        <v>588</v>
      </c>
      <c r="D1795" s="592" t="s">
        <v>297</v>
      </c>
      <c r="E1795" s="592" t="s">
        <v>148</v>
      </c>
      <c r="F1795" s="592" t="s">
        <v>476</v>
      </c>
      <c r="G1795" s="591" t="s">
        <v>2023</v>
      </c>
      <c r="H1795" s="591" t="s">
        <v>2334</v>
      </c>
      <c r="I1795" s="592" t="s">
        <v>194</v>
      </c>
      <c r="J1795" s="592" t="s">
        <v>379</v>
      </c>
      <c r="K1795" s="605">
        <v>1</v>
      </c>
      <c r="L1795" s="592" t="s">
        <v>2056</v>
      </c>
      <c r="M1795" s="595">
        <v>2022</v>
      </c>
      <c r="N1795" s="596">
        <v>23</v>
      </c>
      <c r="O1795" s="597">
        <v>1</v>
      </c>
      <c r="P1795" s="598">
        <f t="shared" ref="P1795:P1858" si="112">ROUNDUP(N1795*O1795,0)</f>
        <v>23</v>
      </c>
      <c r="Q1795" s="596">
        <v>23</v>
      </c>
      <c r="R1795" s="599">
        <f t="shared" ref="R1795:R1858" si="113">Q1795/P1795</f>
        <v>1</v>
      </c>
      <c r="S1795" s="599">
        <f t="shared" ref="S1795:S1858" si="114">Q1795/N1795</f>
        <v>1</v>
      </c>
      <c r="T1795" s="600">
        <f t="shared" ref="T1795:T1858" si="115">O1795/K1795</f>
        <v>1</v>
      </c>
      <c r="U1795" s="606"/>
    </row>
    <row r="1796" spans="1:21" ht="12.75" x14ac:dyDescent="0.2">
      <c r="A1796" s="591" t="s">
        <v>72</v>
      </c>
      <c r="B1796" s="591" t="s">
        <v>754</v>
      </c>
      <c r="C1796" s="592" t="s">
        <v>588</v>
      </c>
      <c r="D1796" s="592" t="s">
        <v>297</v>
      </c>
      <c r="E1796" s="592" t="s">
        <v>148</v>
      </c>
      <c r="F1796" s="592" t="s">
        <v>476</v>
      </c>
      <c r="G1796" s="591" t="s">
        <v>2041</v>
      </c>
      <c r="H1796" s="591" t="s">
        <v>2334</v>
      </c>
      <c r="I1796" s="592" t="s">
        <v>194</v>
      </c>
      <c r="J1796" s="592" t="s">
        <v>379</v>
      </c>
      <c r="K1796" s="605">
        <v>1</v>
      </c>
      <c r="L1796" s="592" t="s">
        <v>2056</v>
      </c>
      <c r="M1796" s="595">
        <v>2022</v>
      </c>
      <c r="N1796" s="596">
        <v>10</v>
      </c>
      <c r="O1796" s="597">
        <v>1</v>
      </c>
      <c r="P1796" s="598">
        <f t="shared" si="112"/>
        <v>10</v>
      </c>
      <c r="Q1796" s="596">
        <v>10</v>
      </c>
      <c r="R1796" s="599">
        <f t="shared" si="113"/>
        <v>1</v>
      </c>
      <c r="S1796" s="599">
        <f t="shared" si="114"/>
        <v>1</v>
      </c>
      <c r="T1796" s="600">
        <f t="shared" si="115"/>
        <v>1</v>
      </c>
      <c r="U1796" s="606"/>
    </row>
    <row r="1797" spans="1:21" ht="12.75" x14ac:dyDescent="0.2">
      <c r="A1797" s="591" t="s">
        <v>72</v>
      </c>
      <c r="B1797" s="591" t="s">
        <v>754</v>
      </c>
      <c r="C1797" s="592" t="s">
        <v>588</v>
      </c>
      <c r="D1797" s="592" t="s">
        <v>297</v>
      </c>
      <c r="E1797" s="592" t="s">
        <v>148</v>
      </c>
      <c r="F1797" s="592" t="s">
        <v>476</v>
      </c>
      <c r="G1797" s="591" t="s">
        <v>2042</v>
      </c>
      <c r="H1797" s="591" t="s">
        <v>2334</v>
      </c>
      <c r="I1797" s="592" t="s">
        <v>194</v>
      </c>
      <c r="J1797" s="592" t="s">
        <v>379</v>
      </c>
      <c r="K1797" s="605">
        <v>1</v>
      </c>
      <c r="L1797" s="592" t="s">
        <v>2056</v>
      </c>
      <c r="M1797" s="595">
        <v>2022</v>
      </c>
      <c r="N1797" s="596">
        <v>93</v>
      </c>
      <c r="O1797" s="597">
        <v>1</v>
      </c>
      <c r="P1797" s="598">
        <f t="shared" si="112"/>
        <v>93</v>
      </c>
      <c r="Q1797" s="596">
        <v>93</v>
      </c>
      <c r="R1797" s="599">
        <f t="shared" si="113"/>
        <v>1</v>
      </c>
      <c r="S1797" s="599">
        <f t="shared" si="114"/>
        <v>1</v>
      </c>
      <c r="T1797" s="600">
        <f t="shared" si="115"/>
        <v>1</v>
      </c>
      <c r="U1797" s="606"/>
    </row>
    <row r="1798" spans="1:21" ht="12.75" x14ac:dyDescent="0.2">
      <c r="A1798" s="591" t="s">
        <v>72</v>
      </c>
      <c r="B1798" s="591" t="s">
        <v>754</v>
      </c>
      <c r="C1798" s="592" t="s">
        <v>588</v>
      </c>
      <c r="D1798" s="592" t="s">
        <v>297</v>
      </c>
      <c r="E1798" s="592" t="s">
        <v>148</v>
      </c>
      <c r="F1798" s="592" t="s">
        <v>476</v>
      </c>
      <c r="G1798" s="591" t="s">
        <v>2026</v>
      </c>
      <c r="H1798" s="591" t="s">
        <v>2334</v>
      </c>
      <c r="I1798" s="592" t="s">
        <v>194</v>
      </c>
      <c r="J1798" s="592" t="s">
        <v>379</v>
      </c>
      <c r="K1798" s="605">
        <v>1</v>
      </c>
      <c r="L1798" s="592" t="s">
        <v>2056</v>
      </c>
      <c r="M1798" s="595">
        <v>2022</v>
      </c>
      <c r="N1798" s="596">
        <v>10</v>
      </c>
      <c r="O1798" s="597">
        <v>1</v>
      </c>
      <c r="P1798" s="598">
        <f t="shared" si="112"/>
        <v>10</v>
      </c>
      <c r="Q1798" s="596">
        <v>10</v>
      </c>
      <c r="R1798" s="599">
        <f t="shared" si="113"/>
        <v>1</v>
      </c>
      <c r="S1798" s="599">
        <f t="shared" si="114"/>
        <v>1</v>
      </c>
      <c r="T1798" s="600">
        <f t="shared" si="115"/>
        <v>1</v>
      </c>
      <c r="U1798" s="606"/>
    </row>
    <row r="1799" spans="1:21" ht="12.75" x14ac:dyDescent="0.2">
      <c r="A1799" s="591" t="s">
        <v>72</v>
      </c>
      <c r="B1799" s="591" t="s">
        <v>754</v>
      </c>
      <c r="C1799" s="592" t="s">
        <v>588</v>
      </c>
      <c r="D1799" s="592" t="s">
        <v>297</v>
      </c>
      <c r="E1799" s="592" t="s">
        <v>148</v>
      </c>
      <c r="F1799" s="592" t="s">
        <v>476</v>
      </c>
      <c r="G1799" s="591" t="s">
        <v>2043</v>
      </c>
      <c r="H1799" s="591" t="s">
        <v>2334</v>
      </c>
      <c r="I1799" s="592" t="s">
        <v>194</v>
      </c>
      <c r="J1799" s="592" t="s">
        <v>379</v>
      </c>
      <c r="K1799" s="605">
        <v>1</v>
      </c>
      <c r="L1799" s="592" t="s">
        <v>2056</v>
      </c>
      <c r="M1799" s="595">
        <v>2022</v>
      </c>
      <c r="N1799" s="596">
        <v>744</v>
      </c>
      <c r="O1799" s="597">
        <v>1</v>
      </c>
      <c r="P1799" s="598">
        <f t="shared" si="112"/>
        <v>744</v>
      </c>
      <c r="Q1799" s="596">
        <v>744</v>
      </c>
      <c r="R1799" s="599">
        <f t="shared" si="113"/>
        <v>1</v>
      </c>
      <c r="S1799" s="599">
        <f t="shared" si="114"/>
        <v>1</v>
      </c>
      <c r="T1799" s="600">
        <f t="shared" si="115"/>
        <v>1</v>
      </c>
      <c r="U1799" s="606"/>
    </row>
    <row r="1800" spans="1:21" ht="12.75" x14ac:dyDescent="0.2">
      <c r="A1800" s="591" t="s">
        <v>72</v>
      </c>
      <c r="B1800" s="591" t="s">
        <v>754</v>
      </c>
      <c r="C1800" s="592" t="s">
        <v>588</v>
      </c>
      <c r="D1800" s="592" t="s">
        <v>297</v>
      </c>
      <c r="E1800" s="592" t="s">
        <v>148</v>
      </c>
      <c r="F1800" s="592" t="s">
        <v>476</v>
      </c>
      <c r="G1800" s="591" t="s">
        <v>2009</v>
      </c>
      <c r="H1800" s="591" t="s">
        <v>2334</v>
      </c>
      <c r="I1800" s="592" t="s">
        <v>194</v>
      </c>
      <c r="J1800" s="592" t="s">
        <v>379</v>
      </c>
      <c r="K1800" s="605">
        <v>1</v>
      </c>
      <c r="L1800" s="592" t="s">
        <v>2056</v>
      </c>
      <c r="M1800" s="595">
        <v>2022</v>
      </c>
      <c r="N1800" s="596">
        <v>15</v>
      </c>
      <c r="O1800" s="597">
        <v>1</v>
      </c>
      <c r="P1800" s="598">
        <f t="shared" si="112"/>
        <v>15</v>
      </c>
      <c r="Q1800" s="596">
        <v>15</v>
      </c>
      <c r="R1800" s="599">
        <f t="shared" si="113"/>
        <v>1</v>
      </c>
      <c r="S1800" s="599">
        <f t="shared" si="114"/>
        <v>1</v>
      </c>
      <c r="T1800" s="600">
        <f t="shared" si="115"/>
        <v>1</v>
      </c>
      <c r="U1800" s="606"/>
    </row>
    <row r="1801" spans="1:21" ht="12.75" x14ac:dyDescent="0.2">
      <c r="A1801" s="591" t="s">
        <v>72</v>
      </c>
      <c r="B1801" s="591" t="s">
        <v>754</v>
      </c>
      <c r="C1801" s="592" t="s">
        <v>588</v>
      </c>
      <c r="D1801" s="592" t="s">
        <v>297</v>
      </c>
      <c r="E1801" s="592" t="s">
        <v>148</v>
      </c>
      <c r="F1801" s="592" t="s">
        <v>476</v>
      </c>
      <c r="G1801" s="591" t="s">
        <v>2044</v>
      </c>
      <c r="H1801" s="591" t="s">
        <v>2334</v>
      </c>
      <c r="I1801" s="592" t="s">
        <v>194</v>
      </c>
      <c r="J1801" s="592" t="s">
        <v>379</v>
      </c>
      <c r="K1801" s="605">
        <v>1</v>
      </c>
      <c r="L1801" s="592" t="s">
        <v>2056</v>
      </c>
      <c r="M1801" s="595">
        <v>2022</v>
      </c>
      <c r="N1801" s="596">
        <v>38</v>
      </c>
      <c r="O1801" s="597">
        <v>1</v>
      </c>
      <c r="P1801" s="598">
        <f t="shared" si="112"/>
        <v>38</v>
      </c>
      <c r="Q1801" s="596">
        <v>38</v>
      </c>
      <c r="R1801" s="599">
        <f t="shared" si="113"/>
        <v>1</v>
      </c>
      <c r="S1801" s="599">
        <f t="shared" si="114"/>
        <v>1</v>
      </c>
      <c r="T1801" s="600">
        <f t="shared" si="115"/>
        <v>1</v>
      </c>
      <c r="U1801" s="606"/>
    </row>
    <row r="1802" spans="1:21" ht="12.75" x14ac:dyDescent="0.2">
      <c r="A1802" s="591" t="s">
        <v>72</v>
      </c>
      <c r="B1802" s="591" t="s">
        <v>754</v>
      </c>
      <c r="C1802" s="592" t="s">
        <v>588</v>
      </c>
      <c r="D1802" s="592" t="s">
        <v>297</v>
      </c>
      <c r="E1802" s="592" t="s">
        <v>148</v>
      </c>
      <c r="F1802" s="592" t="s">
        <v>476</v>
      </c>
      <c r="G1802" s="591" t="s">
        <v>2009</v>
      </c>
      <c r="H1802" s="591" t="s">
        <v>2334</v>
      </c>
      <c r="I1802" s="592" t="s">
        <v>194</v>
      </c>
      <c r="J1802" s="592" t="s">
        <v>379</v>
      </c>
      <c r="K1802" s="605">
        <v>1</v>
      </c>
      <c r="L1802" s="592" t="s">
        <v>2267</v>
      </c>
      <c r="M1802" s="595">
        <v>2022</v>
      </c>
      <c r="N1802" s="596">
        <v>27</v>
      </c>
      <c r="O1802" s="597">
        <v>1</v>
      </c>
      <c r="P1802" s="598">
        <f t="shared" si="112"/>
        <v>27</v>
      </c>
      <c r="Q1802" s="596">
        <v>27</v>
      </c>
      <c r="R1802" s="599">
        <f t="shared" si="113"/>
        <v>1</v>
      </c>
      <c r="S1802" s="599">
        <f t="shared" si="114"/>
        <v>1</v>
      </c>
      <c r="T1802" s="600">
        <f t="shared" si="115"/>
        <v>1</v>
      </c>
      <c r="U1802" s="606"/>
    </row>
    <row r="1803" spans="1:21" ht="12.75" x14ac:dyDescent="0.2">
      <c r="A1803" s="591" t="s">
        <v>72</v>
      </c>
      <c r="B1803" s="591" t="s">
        <v>754</v>
      </c>
      <c r="C1803" s="592" t="s">
        <v>588</v>
      </c>
      <c r="D1803" s="592" t="s">
        <v>297</v>
      </c>
      <c r="E1803" s="592" t="s">
        <v>148</v>
      </c>
      <c r="F1803" s="592" t="s">
        <v>476</v>
      </c>
      <c r="G1803" s="591" t="s">
        <v>2057</v>
      </c>
      <c r="H1803" s="591" t="s">
        <v>2334</v>
      </c>
      <c r="I1803" s="592" t="s">
        <v>194</v>
      </c>
      <c r="J1803" s="592" t="s">
        <v>379</v>
      </c>
      <c r="K1803" s="605">
        <v>1</v>
      </c>
      <c r="L1803" s="592" t="s">
        <v>2267</v>
      </c>
      <c r="M1803" s="595">
        <v>2022</v>
      </c>
      <c r="N1803" s="596">
        <v>15</v>
      </c>
      <c r="O1803" s="597">
        <v>1</v>
      </c>
      <c r="P1803" s="598">
        <f t="shared" si="112"/>
        <v>15</v>
      </c>
      <c r="Q1803" s="596">
        <v>15</v>
      </c>
      <c r="R1803" s="599">
        <f t="shared" si="113"/>
        <v>1</v>
      </c>
      <c r="S1803" s="599">
        <f t="shared" si="114"/>
        <v>1</v>
      </c>
      <c r="T1803" s="600">
        <f t="shared" si="115"/>
        <v>1</v>
      </c>
      <c r="U1803" s="606"/>
    </row>
    <row r="1804" spans="1:21" ht="12.75" x14ac:dyDescent="0.2">
      <c r="A1804" s="591" t="s">
        <v>72</v>
      </c>
      <c r="B1804" s="591" t="s">
        <v>754</v>
      </c>
      <c r="C1804" s="592" t="s">
        <v>588</v>
      </c>
      <c r="D1804" s="592" t="s">
        <v>297</v>
      </c>
      <c r="E1804" s="592" t="s">
        <v>148</v>
      </c>
      <c r="F1804" s="592" t="s">
        <v>476</v>
      </c>
      <c r="G1804" s="591" t="s">
        <v>2045</v>
      </c>
      <c r="H1804" s="591" t="s">
        <v>2334</v>
      </c>
      <c r="I1804" s="592" t="s">
        <v>194</v>
      </c>
      <c r="J1804" s="592" t="s">
        <v>379</v>
      </c>
      <c r="K1804" s="605">
        <v>1</v>
      </c>
      <c r="L1804" s="592" t="s">
        <v>2056</v>
      </c>
      <c r="M1804" s="595">
        <v>2022</v>
      </c>
      <c r="N1804" s="596">
        <v>24</v>
      </c>
      <c r="O1804" s="597">
        <v>1</v>
      </c>
      <c r="P1804" s="598">
        <f t="shared" si="112"/>
        <v>24</v>
      </c>
      <c r="Q1804" s="596">
        <v>24</v>
      </c>
      <c r="R1804" s="599">
        <f t="shared" si="113"/>
        <v>1</v>
      </c>
      <c r="S1804" s="599">
        <f t="shared" si="114"/>
        <v>1</v>
      </c>
      <c r="T1804" s="600">
        <f t="shared" si="115"/>
        <v>1</v>
      </c>
      <c r="U1804" s="606"/>
    </row>
    <row r="1805" spans="1:21" ht="12.75" x14ac:dyDescent="0.2">
      <c r="A1805" s="591" t="s">
        <v>72</v>
      </c>
      <c r="B1805" s="591" t="s">
        <v>754</v>
      </c>
      <c r="C1805" s="592" t="s">
        <v>588</v>
      </c>
      <c r="D1805" s="592" t="s">
        <v>297</v>
      </c>
      <c r="E1805" s="592" t="s">
        <v>148</v>
      </c>
      <c r="F1805" s="592" t="s">
        <v>476</v>
      </c>
      <c r="G1805" s="591" t="s">
        <v>2046</v>
      </c>
      <c r="H1805" s="591" t="s">
        <v>2334</v>
      </c>
      <c r="I1805" s="592" t="s">
        <v>194</v>
      </c>
      <c r="J1805" s="592" t="s">
        <v>379</v>
      </c>
      <c r="K1805" s="605">
        <v>1</v>
      </c>
      <c r="L1805" s="592" t="s">
        <v>2056</v>
      </c>
      <c r="M1805" s="595">
        <v>2022</v>
      </c>
      <c r="N1805" s="596">
        <v>27</v>
      </c>
      <c r="O1805" s="597">
        <v>1</v>
      </c>
      <c r="P1805" s="598">
        <f t="shared" si="112"/>
        <v>27</v>
      </c>
      <c r="Q1805" s="596">
        <v>27</v>
      </c>
      <c r="R1805" s="599">
        <f t="shared" si="113"/>
        <v>1</v>
      </c>
      <c r="S1805" s="599">
        <f t="shared" si="114"/>
        <v>1</v>
      </c>
      <c r="T1805" s="600">
        <f t="shared" si="115"/>
        <v>1</v>
      </c>
      <c r="U1805" s="606"/>
    </row>
    <row r="1806" spans="1:21" ht="12.75" x14ac:dyDescent="0.2">
      <c r="A1806" s="591" t="s">
        <v>72</v>
      </c>
      <c r="B1806" s="591" t="s">
        <v>754</v>
      </c>
      <c r="C1806" s="592" t="s">
        <v>583</v>
      </c>
      <c r="D1806" s="592" t="s">
        <v>297</v>
      </c>
      <c r="E1806" s="592" t="s">
        <v>148</v>
      </c>
      <c r="F1806" s="592" t="s">
        <v>476</v>
      </c>
      <c r="G1806" s="591" t="s">
        <v>2012</v>
      </c>
      <c r="H1806" s="591" t="s">
        <v>2334</v>
      </c>
      <c r="I1806" s="592" t="s">
        <v>194</v>
      </c>
      <c r="J1806" s="592" t="s">
        <v>379</v>
      </c>
      <c r="K1806" s="605">
        <v>1</v>
      </c>
      <c r="L1806" s="592" t="s">
        <v>2056</v>
      </c>
      <c r="M1806" s="595">
        <v>2022</v>
      </c>
      <c r="N1806" s="596">
        <v>39</v>
      </c>
      <c r="O1806" s="597">
        <v>1</v>
      </c>
      <c r="P1806" s="598">
        <f t="shared" si="112"/>
        <v>39</v>
      </c>
      <c r="Q1806" s="596">
        <v>39</v>
      </c>
      <c r="R1806" s="599">
        <f t="shared" si="113"/>
        <v>1</v>
      </c>
      <c r="S1806" s="599">
        <f t="shared" si="114"/>
        <v>1</v>
      </c>
      <c r="T1806" s="600">
        <f t="shared" si="115"/>
        <v>1</v>
      </c>
      <c r="U1806" s="606"/>
    </row>
    <row r="1807" spans="1:21" ht="12.75" x14ac:dyDescent="0.2">
      <c r="A1807" s="591" t="s">
        <v>72</v>
      </c>
      <c r="B1807" s="591" t="s">
        <v>754</v>
      </c>
      <c r="C1807" s="592" t="s">
        <v>583</v>
      </c>
      <c r="D1807" s="592" t="s">
        <v>297</v>
      </c>
      <c r="E1807" s="592" t="s">
        <v>148</v>
      </c>
      <c r="F1807" s="592" t="s">
        <v>476</v>
      </c>
      <c r="G1807" s="591" t="s">
        <v>2013</v>
      </c>
      <c r="H1807" s="591" t="s">
        <v>2334</v>
      </c>
      <c r="I1807" s="592" t="s">
        <v>194</v>
      </c>
      <c r="J1807" s="592" t="s">
        <v>379</v>
      </c>
      <c r="K1807" s="605">
        <v>1</v>
      </c>
      <c r="L1807" s="592" t="s">
        <v>2056</v>
      </c>
      <c r="M1807" s="595">
        <v>2022</v>
      </c>
      <c r="N1807" s="596">
        <v>29</v>
      </c>
      <c r="O1807" s="597">
        <v>1</v>
      </c>
      <c r="P1807" s="598">
        <f t="shared" si="112"/>
        <v>29</v>
      </c>
      <c r="Q1807" s="596">
        <v>29</v>
      </c>
      <c r="R1807" s="599">
        <f t="shared" si="113"/>
        <v>1</v>
      </c>
      <c r="S1807" s="599">
        <f t="shared" si="114"/>
        <v>1</v>
      </c>
      <c r="T1807" s="600">
        <f t="shared" si="115"/>
        <v>1</v>
      </c>
      <c r="U1807" s="606"/>
    </row>
    <row r="1808" spans="1:21" ht="12.75" x14ac:dyDescent="0.2">
      <c r="A1808" s="591" t="s">
        <v>72</v>
      </c>
      <c r="B1808" s="591" t="s">
        <v>754</v>
      </c>
      <c r="C1808" s="592" t="s">
        <v>583</v>
      </c>
      <c r="D1808" s="592" t="s">
        <v>297</v>
      </c>
      <c r="E1808" s="592" t="s">
        <v>148</v>
      </c>
      <c r="F1808" s="592" t="s">
        <v>476</v>
      </c>
      <c r="G1808" s="591" t="s">
        <v>2049</v>
      </c>
      <c r="H1808" s="591" t="s">
        <v>2334</v>
      </c>
      <c r="I1808" s="592" t="s">
        <v>194</v>
      </c>
      <c r="J1808" s="592" t="s">
        <v>379</v>
      </c>
      <c r="K1808" s="605">
        <v>1</v>
      </c>
      <c r="L1808" s="592" t="s">
        <v>2056</v>
      </c>
      <c r="M1808" s="595">
        <v>2022</v>
      </c>
      <c r="N1808" s="596">
        <v>27</v>
      </c>
      <c r="O1808" s="597">
        <v>1</v>
      </c>
      <c r="P1808" s="598">
        <f t="shared" si="112"/>
        <v>27</v>
      </c>
      <c r="Q1808" s="596">
        <v>27</v>
      </c>
      <c r="R1808" s="599">
        <f t="shared" si="113"/>
        <v>1</v>
      </c>
      <c r="S1808" s="599">
        <f t="shared" si="114"/>
        <v>1</v>
      </c>
      <c r="T1808" s="600">
        <f t="shared" si="115"/>
        <v>1</v>
      </c>
      <c r="U1808" s="606"/>
    </row>
    <row r="1809" spans="1:21" ht="12.75" x14ac:dyDescent="0.2">
      <c r="A1809" s="591" t="s">
        <v>72</v>
      </c>
      <c r="B1809" s="591" t="s">
        <v>754</v>
      </c>
      <c r="C1809" s="592" t="s">
        <v>583</v>
      </c>
      <c r="D1809" s="592" t="s">
        <v>297</v>
      </c>
      <c r="E1809" s="592" t="s">
        <v>148</v>
      </c>
      <c r="F1809" s="592" t="s">
        <v>476</v>
      </c>
      <c r="G1809" s="591" t="s">
        <v>2007</v>
      </c>
      <c r="H1809" s="591" t="s">
        <v>2334</v>
      </c>
      <c r="I1809" s="592" t="s">
        <v>194</v>
      </c>
      <c r="J1809" s="592" t="s">
        <v>379</v>
      </c>
      <c r="K1809" s="605">
        <v>1</v>
      </c>
      <c r="L1809" s="592" t="s">
        <v>2056</v>
      </c>
      <c r="M1809" s="595">
        <v>2022</v>
      </c>
      <c r="N1809" s="596">
        <v>11</v>
      </c>
      <c r="O1809" s="597">
        <v>1</v>
      </c>
      <c r="P1809" s="598">
        <f t="shared" si="112"/>
        <v>11</v>
      </c>
      <c r="Q1809" s="596">
        <v>11</v>
      </c>
      <c r="R1809" s="599">
        <f t="shared" si="113"/>
        <v>1</v>
      </c>
      <c r="S1809" s="599">
        <f t="shared" si="114"/>
        <v>1</v>
      </c>
      <c r="T1809" s="600">
        <f t="shared" si="115"/>
        <v>1</v>
      </c>
      <c r="U1809" s="606"/>
    </row>
    <row r="1810" spans="1:21" ht="12.75" x14ac:dyDescent="0.2">
      <c r="A1810" s="591" t="s">
        <v>72</v>
      </c>
      <c r="B1810" s="591" t="s">
        <v>754</v>
      </c>
      <c r="C1810" s="592" t="s">
        <v>583</v>
      </c>
      <c r="D1810" s="592" t="s">
        <v>297</v>
      </c>
      <c r="E1810" s="592" t="s">
        <v>148</v>
      </c>
      <c r="F1810" s="592" t="s">
        <v>476</v>
      </c>
      <c r="G1810" s="591" t="s">
        <v>2028</v>
      </c>
      <c r="H1810" s="591" t="s">
        <v>2334</v>
      </c>
      <c r="I1810" s="592" t="s">
        <v>194</v>
      </c>
      <c r="J1810" s="592" t="s">
        <v>379</v>
      </c>
      <c r="K1810" s="605">
        <v>1</v>
      </c>
      <c r="L1810" s="592" t="s">
        <v>2267</v>
      </c>
      <c r="M1810" s="595">
        <v>2022</v>
      </c>
      <c r="N1810" s="596">
        <v>65</v>
      </c>
      <c r="O1810" s="597">
        <v>1</v>
      </c>
      <c r="P1810" s="598">
        <f t="shared" si="112"/>
        <v>65</v>
      </c>
      <c r="Q1810" s="596">
        <v>65</v>
      </c>
      <c r="R1810" s="599">
        <f t="shared" si="113"/>
        <v>1</v>
      </c>
      <c r="S1810" s="599">
        <f t="shared" si="114"/>
        <v>1</v>
      </c>
      <c r="T1810" s="600">
        <f t="shared" si="115"/>
        <v>1</v>
      </c>
      <c r="U1810" s="606"/>
    </row>
    <row r="1811" spans="1:21" ht="12.75" x14ac:dyDescent="0.2">
      <c r="A1811" s="591" t="s">
        <v>72</v>
      </c>
      <c r="B1811" s="591" t="s">
        <v>754</v>
      </c>
      <c r="C1811" s="592" t="s">
        <v>583</v>
      </c>
      <c r="D1811" s="592" t="s">
        <v>297</v>
      </c>
      <c r="E1811" s="592" t="s">
        <v>148</v>
      </c>
      <c r="F1811" s="592" t="s">
        <v>476</v>
      </c>
      <c r="G1811" s="591" t="s">
        <v>2058</v>
      </c>
      <c r="H1811" s="591" t="s">
        <v>2334</v>
      </c>
      <c r="I1811" s="592" t="s">
        <v>194</v>
      </c>
      <c r="J1811" s="592" t="s">
        <v>379</v>
      </c>
      <c r="K1811" s="605">
        <v>1</v>
      </c>
      <c r="L1811" s="592" t="s">
        <v>2267</v>
      </c>
      <c r="M1811" s="595">
        <v>2022</v>
      </c>
      <c r="N1811" s="596">
        <v>28</v>
      </c>
      <c r="O1811" s="597">
        <v>1</v>
      </c>
      <c r="P1811" s="598">
        <f t="shared" si="112"/>
        <v>28</v>
      </c>
      <c r="Q1811" s="596">
        <v>28</v>
      </c>
      <c r="R1811" s="599">
        <f t="shared" si="113"/>
        <v>1</v>
      </c>
      <c r="S1811" s="599">
        <f t="shared" si="114"/>
        <v>1</v>
      </c>
      <c r="T1811" s="600">
        <f t="shared" si="115"/>
        <v>1</v>
      </c>
      <c r="U1811" s="606"/>
    </row>
    <row r="1812" spans="1:21" ht="12.75" x14ac:dyDescent="0.2">
      <c r="A1812" s="591" t="s">
        <v>72</v>
      </c>
      <c r="B1812" s="591" t="s">
        <v>754</v>
      </c>
      <c r="C1812" s="592" t="s">
        <v>587</v>
      </c>
      <c r="D1812" s="592" t="s">
        <v>297</v>
      </c>
      <c r="E1812" s="592" t="s">
        <v>148</v>
      </c>
      <c r="F1812" s="592" t="s">
        <v>476</v>
      </c>
      <c r="G1812" s="591" t="s">
        <v>2010</v>
      </c>
      <c r="H1812" s="591" t="s">
        <v>2335</v>
      </c>
      <c r="I1812" s="592" t="s">
        <v>194</v>
      </c>
      <c r="J1812" s="592" t="s">
        <v>379</v>
      </c>
      <c r="K1812" s="605">
        <v>1</v>
      </c>
      <c r="L1812" s="592" t="s">
        <v>2056</v>
      </c>
      <c r="M1812" s="595">
        <v>2022</v>
      </c>
      <c r="N1812" s="596">
        <v>69</v>
      </c>
      <c r="O1812" s="597">
        <v>1</v>
      </c>
      <c r="P1812" s="598">
        <f t="shared" si="112"/>
        <v>69</v>
      </c>
      <c r="Q1812" s="596">
        <v>69</v>
      </c>
      <c r="R1812" s="599">
        <f t="shared" si="113"/>
        <v>1</v>
      </c>
      <c r="S1812" s="599">
        <f t="shared" si="114"/>
        <v>1</v>
      </c>
      <c r="T1812" s="600">
        <f t="shared" si="115"/>
        <v>1</v>
      </c>
      <c r="U1812" s="606"/>
    </row>
    <row r="1813" spans="1:21" ht="12.75" x14ac:dyDescent="0.2">
      <c r="A1813" s="591" t="s">
        <v>72</v>
      </c>
      <c r="B1813" s="591" t="s">
        <v>754</v>
      </c>
      <c r="C1813" s="592" t="s">
        <v>587</v>
      </c>
      <c r="D1813" s="592" t="s">
        <v>297</v>
      </c>
      <c r="E1813" s="592" t="s">
        <v>148</v>
      </c>
      <c r="F1813" s="592" t="s">
        <v>476</v>
      </c>
      <c r="G1813" s="591" t="s">
        <v>2011</v>
      </c>
      <c r="H1813" s="591" t="s">
        <v>2335</v>
      </c>
      <c r="I1813" s="592" t="s">
        <v>194</v>
      </c>
      <c r="J1813" s="592" t="s">
        <v>379</v>
      </c>
      <c r="K1813" s="605">
        <v>1</v>
      </c>
      <c r="L1813" s="592" t="s">
        <v>2056</v>
      </c>
      <c r="M1813" s="595">
        <v>2022</v>
      </c>
      <c r="N1813" s="596">
        <v>75</v>
      </c>
      <c r="O1813" s="597">
        <v>1</v>
      </c>
      <c r="P1813" s="598">
        <f t="shared" si="112"/>
        <v>75</v>
      </c>
      <c r="Q1813" s="596">
        <v>75</v>
      </c>
      <c r="R1813" s="599">
        <f t="shared" si="113"/>
        <v>1</v>
      </c>
      <c r="S1813" s="599">
        <f t="shared" si="114"/>
        <v>1</v>
      </c>
      <c r="T1813" s="600">
        <f t="shared" si="115"/>
        <v>1</v>
      </c>
      <c r="U1813" s="606"/>
    </row>
    <row r="1814" spans="1:21" ht="12.75" x14ac:dyDescent="0.2">
      <c r="A1814" s="591" t="s">
        <v>72</v>
      </c>
      <c r="B1814" s="591" t="s">
        <v>754</v>
      </c>
      <c r="C1814" s="592" t="s">
        <v>587</v>
      </c>
      <c r="D1814" s="592" t="s">
        <v>297</v>
      </c>
      <c r="E1814" s="592" t="s">
        <v>148</v>
      </c>
      <c r="F1814" s="592" t="s">
        <v>476</v>
      </c>
      <c r="G1814" s="591" t="s">
        <v>2012</v>
      </c>
      <c r="H1814" s="591" t="s">
        <v>2335</v>
      </c>
      <c r="I1814" s="592" t="s">
        <v>194</v>
      </c>
      <c r="J1814" s="592" t="s">
        <v>379</v>
      </c>
      <c r="K1814" s="605">
        <v>1</v>
      </c>
      <c r="L1814" s="592" t="s">
        <v>2056</v>
      </c>
      <c r="M1814" s="595">
        <v>2022</v>
      </c>
      <c r="N1814" s="596">
        <v>92</v>
      </c>
      <c r="O1814" s="597">
        <v>1</v>
      </c>
      <c r="P1814" s="598">
        <f t="shared" si="112"/>
        <v>92</v>
      </c>
      <c r="Q1814" s="596">
        <v>92</v>
      </c>
      <c r="R1814" s="599">
        <f t="shared" si="113"/>
        <v>1</v>
      </c>
      <c r="S1814" s="599">
        <f t="shared" si="114"/>
        <v>1</v>
      </c>
      <c r="T1814" s="600">
        <f t="shared" si="115"/>
        <v>1</v>
      </c>
      <c r="U1814" s="606"/>
    </row>
    <row r="1815" spans="1:21" ht="12.75" x14ac:dyDescent="0.2">
      <c r="A1815" s="591" t="s">
        <v>72</v>
      </c>
      <c r="B1815" s="591" t="s">
        <v>754</v>
      </c>
      <c r="C1815" s="592" t="s">
        <v>587</v>
      </c>
      <c r="D1815" s="592" t="s">
        <v>297</v>
      </c>
      <c r="E1815" s="592" t="s">
        <v>148</v>
      </c>
      <c r="F1815" s="592" t="s">
        <v>476</v>
      </c>
      <c r="G1815" s="591" t="s">
        <v>2013</v>
      </c>
      <c r="H1815" s="591" t="s">
        <v>2335</v>
      </c>
      <c r="I1815" s="592" t="s">
        <v>194</v>
      </c>
      <c r="J1815" s="592" t="s">
        <v>379</v>
      </c>
      <c r="K1815" s="605">
        <v>1</v>
      </c>
      <c r="L1815" s="592" t="s">
        <v>2056</v>
      </c>
      <c r="M1815" s="595">
        <v>2022</v>
      </c>
      <c r="N1815" s="596">
        <v>12</v>
      </c>
      <c r="O1815" s="597">
        <v>1</v>
      </c>
      <c r="P1815" s="598">
        <f t="shared" si="112"/>
        <v>12</v>
      </c>
      <c r="Q1815" s="596">
        <v>12</v>
      </c>
      <c r="R1815" s="599">
        <f t="shared" si="113"/>
        <v>1</v>
      </c>
      <c r="S1815" s="599">
        <f t="shared" si="114"/>
        <v>1</v>
      </c>
      <c r="T1815" s="600">
        <f t="shared" si="115"/>
        <v>1</v>
      </c>
      <c r="U1815" s="606"/>
    </row>
    <row r="1816" spans="1:21" ht="12.75" x14ac:dyDescent="0.2">
      <c r="A1816" s="591" t="s">
        <v>72</v>
      </c>
      <c r="B1816" s="591" t="s">
        <v>754</v>
      </c>
      <c r="C1816" s="592" t="s">
        <v>587</v>
      </c>
      <c r="D1816" s="592" t="s">
        <v>297</v>
      </c>
      <c r="E1816" s="592" t="s">
        <v>148</v>
      </c>
      <c r="F1816" s="592" t="s">
        <v>476</v>
      </c>
      <c r="G1816" s="591" t="s">
        <v>2014</v>
      </c>
      <c r="H1816" s="591" t="s">
        <v>2335</v>
      </c>
      <c r="I1816" s="592" t="s">
        <v>194</v>
      </c>
      <c r="J1816" s="592" t="s">
        <v>379</v>
      </c>
      <c r="K1816" s="605">
        <v>1</v>
      </c>
      <c r="L1816" s="592" t="s">
        <v>2056</v>
      </c>
      <c r="M1816" s="595">
        <v>2022</v>
      </c>
      <c r="N1816" s="596">
        <v>1219</v>
      </c>
      <c r="O1816" s="597">
        <v>1</v>
      </c>
      <c r="P1816" s="598">
        <f t="shared" si="112"/>
        <v>1219</v>
      </c>
      <c r="Q1816" s="596">
        <v>1219</v>
      </c>
      <c r="R1816" s="599">
        <f t="shared" si="113"/>
        <v>1</v>
      </c>
      <c r="S1816" s="599">
        <f t="shared" si="114"/>
        <v>1</v>
      </c>
      <c r="T1816" s="600">
        <f t="shared" si="115"/>
        <v>1</v>
      </c>
      <c r="U1816" s="606"/>
    </row>
    <row r="1817" spans="1:21" ht="12.75" x14ac:dyDescent="0.2">
      <c r="A1817" s="591" t="s">
        <v>72</v>
      </c>
      <c r="B1817" s="591" t="s">
        <v>754</v>
      </c>
      <c r="C1817" s="592" t="s">
        <v>587</v>
      </c>
      <c r="D1817" s="592" t="s">
        <v>297</v>
      </c>
      <c r="E1817" s="592" t="s">
        <v>148</v>
      </c>
      <c r="F1817" s="592" t="s">
        <v>476</v>
      </c>
      <c r="G1817" s="591" t="s">
        <v>2015</v>
      </c>
      <c r="H1817" s="591" t="s">
        <v>2335</v>
      </c>
      <c r="I1817" s="592" t="s">
        <v>194</v>
      </c>
      <c r="J1817" s="592" t="s">
        <v>379</v>
      </c>
      <c r="K1817" s="605">
        <v>1</v>
      </c>
      <c r="L1817" s="592" t="s">
        <v>2056</v>
      </c>
      <c r="M1817" s="595">
        <v>2022</v>
      </c>
      <c r="N1817" s="596">
        <v>18</v>
      </c>
      <c r="O1817" s="597">
        <v>1</v>
      </c>
      <c r="P1817" s="598">
        <f t="shared" si="112"/>
        <v>18</v>
      </c>
      <c r="Q1817" s="596">
        <v>18</v>
      </c>
      <c r="R1817" s="599">
        <f t="shared" si="113"/>
        <v>1</v>
      </c>
      <c r="S1817" s="599">
        <f t="shared" si="114"/>
        <v>1</v>
      </c>
      <c r="T1817" s="600">
        <f t="shared" si="115"/>
        <v>1</v>
      </c>
      <c r="U1817" s="606"/>
    </row>
    <row r="1818" spans="1:21" ht="12.75" x14ac:dyDescent="0.2">
      <c r="A1818" s="591" t="s">
        <v>72</v>
      </c>
      <c r="B1818" s="591" t="s">
        <v>754</v>
      </c>
      <c r="C1818" s="592" t="s">
        <v>587</v>
      </c>
      <c r="D1818" s="592" t="s">
        <v>297</v>
      </c>
      <c r="E1818" s="592" t="s">
        <v>148</v>
      </c>
      <c r="F1818" s="592" t="s">
        <v>476</v>
      </c>
      <c r="G1818" s="591" t="s">
        <v>2016</v>
      </c>
      <c r="H1818" s="591" t="s">
        <v>2335</v>
      </c>
      <c r="I1818" s="592" t="s">
        <v>194</v>
      </c>
      <c r="J1818" s="592" t="s">
        <v>379</v>
      </c>
      <c r="K1818" s="605">
        <v>1</v>
      </c>
      <c r="L1818" s="592" t="s">
        <v>2056</v>
      </c>
      <c r="M1818" s="595">
        <v>2022</v>
      </c>
      <c r="N1818" s="596">
        <v>88</v>
      </c>
      <c r="O1818" s="597">
        <v>1</v>
      </c>
      <c r="P1818" s="598">
        <f t="shared" si="112"/>
        <v>88</v>
      </c>
      <c r="Q1818" s="596">
        <v>88</v>
      </c>
      <c r="R1818" s="599">
        <f t="shared" si="113"/>
        <v>1</v>
      </c>
      <c r="S1818" s="599">
        <f t="shared" si="114"/>
        <v>1</v>
      </c>
      <c r="T1818" s="600">
        <f t="shared" si="115"/>
        <v>1</v>
      </c>
      <c r="U1818" s="606"/>
    </row>
    <row r="1819" spans="1:21" ht="12.75" x14ac:dyDescent="0.2">
      <c r="A1819" s="591" t="s">
        <v>72</v>
      </c>
      <c r="B1819" s="591" t="s">
        <v>754</v>
      </c>
      <c r="C1819" s="592" t="s">
        <v>587</v>
      </c>
      <c r="D1819" s="592" t="s">
        <v>297</v>
      </c>
      <c r="E1819" s="592" t="s">
        <v>148</v>
      </c>
      <c r="F1819" s="592" t="s">
        <v>476</v>
      </c>
      <c r="G1819" s="591" t="s">
        <v>2017</v>
      </c>
      <c r="H1819" s="591" t="s">
        <v>2335</v>
      </c>
      <c r="I1819" s="592" t="s">
        <v>194</v>
      </c>
      <c r="J1819" s="592" t="s">
        <v>379</v>
      </c>
      <c r="K1819" s="605">
        <v>1</v>
      </c>
      <c r="L1819" s="592" t="s">
        <v>2056</v>
      </c>
      <c r="M1819" s="595">
        <v>2022</v>
      </c>
      <c r="N1819" s="596">
        <v>102</v>
      </c>
      <c r="O1819" s="597">
        <v>1</v>
      </c>
      <c r="P1819" s="598">
        <f t="shared" si="112"/>
        <v>102</v>
      </c>
      <c r="Q1819" s="596">
        <v>102</v>
      </c>
      <c r="R1819" s="599">
        <f t="shared" si="113"/>
        <v>1</v>
      </c>
      <c r="S1819" s="599">
        <f t="shared" si="114"/>
        <v>1</v>
      </c>
      <c r="T1819" s="600">
        <f t="shared" si="115"/>
        <v>1</v>
      </c>
      <c r="U1819" s="606"/>
    </row>
    <row r="1820" spans="1:21" ht="12.75" x14ac:dyDescent="0.2">
      <c r="A1820" s="591" t="s">
        <v>72</v>
      </c>
      <c r="B1820" s="591" t="s">
        <v>754</v>
      </c>
      <c r="C1820" s="592" t="s">
        <v>587</v>
      </c>
      <c r="D1820" s="592" t="s">
        <v>297</v>
      </c>
      <c r="E1820" s="592" t="s">
        <v>148</v>
      </c>
      <c r="F1820" s="592" t="s">
        <v>476</v>
      </c>
      <c r="G1820" s="591" t="s">
        <v>2018</v>
      </c>
      <c r="H1820" s="591" t="s">
        <v>2335</v>
      </c>
      <c r="I1820" s="592" t="s">
        <v>194</v>
      </c>
      <c r="J1820" s="592" t="s">
        <v>379</v>
      </c>
      <c r="K1820" s="605">
        <v>1</v>
      </c>
      <c r="L1820" s="592" t="s">
        <v>2056</v>
      </c>
      <c r="M1820" s="595">
        <v>2022</v>
      </c>
      <c r="N1820" s="596">
        <v>131</v>
      </c>
      <c r="O1820" s="597">
        <v>1</v>
      </c>
      <c r="P1820" s="598">
        <f t="shared" si="112"/>
        <v>131</v>
      </c>
      <c r="Q1820" s="596">
        <v>131</v>
      </c>
      <c r="R1820" s="599">
        <f t="shared" si="113"/>
        <v>1</v>
      </c>
      <c r="S1820" s="599">
        <f t="shared" si="114"/>
        <v>1</v>
      </c>
      <c r="T1820" s="600">
        <f t="shared" si="115"/>
        <v>1</v>
      </c>
      <c r="U1820" s="606"/>
    </row>
    <row r="1821" spans="1:21" ht="12.75" x14ac:dyDescent="0.2">
      <c r="A1821" s="591" t="s">
        <v>72</v>
      </c>
      <c r="B1821" s="591" t="s">
        <v>754</v>
      </c>
      <c r="C1821" s="592" t="s">
        <v>587</v>
      </c>
      <c r="D1821" s="592" t="s">
        <v>297</v>
      </c>
      <c r="E1821" s="592" t="s">
        <v>148</v>
      </c>
      <c r="F1821" s="592" t="s">
        <v>476</v>
      </c>
      <c r="G1821" s="591" t="s">
        <v>2019</v>
      </c>
      <c r="H1821" s="591" t="s">
        <v>2335</v>
      </c>
      <c r="I1821" s="592" t="s">
        <v>194</v>
      </c>
      <c r="J1821" s="592" t="s">
        <v>379</v>
      </c>
      <c r="K1821" s="605">
        <v>1</v>
      </c>
      <c r="L1821" s="592" t="s">
        <v>2056</v>
      </c>
      <c r="M1821" s="595">
        <v>2022</v>
      </c>
      <c r="N1821" s="596">
        <v>16</v>
      </c>
      <c r="O1821" s="597">
        <v>1</v>
      </c>
      <c r="P1821" s="598">
        <f t="shared" si="112"/>
        <v>16</v>
      </c>
      <c r="Q1821" s="596">
        <v>16</v>
      </c>
      <c r="R1821" s="599">
        <f t="shared" si="113"/>
        <v>1</v>
      </c>
      <c r="S1821" s="599">
        <f t="shared" si="114"/>
        <v>1</v>
      </c>
      <c r="T1821" s="600">
        <f t="shared" si="115"/>
        <v>1</v>
      </c>
      <c r="U1821" s="606"/>
    </row>
    <row r="1822" spans="1:21" ht="12.75" x14ac:dyDescent="0.2">
      <c r="A1822" s="591" t="s">
        <v>72</v>
      </c>
      <c r="B1822" s="591" t="s">
        <v>754</v>
      </c>
      <c r="C1822" s="592" t="s">
        <v>587</v>
      </c>
      <c r="D1822" s="592" t="s">
        <v>297</v>
      </c>
      <c r="E1822" s="592" t="s">
        <v>148</v>
      </c>
      <c r="F1822" s="592" t="s">
        <v>476</v>
      </c>
      <c r="G1822" s="591" t="s">
        <v>2020</v>
      </c>
      <c r="H1822" s="591" t="s">
        <v>2335</v>
      </c>
      <c r="I1822" s="592" t="s">
        <v>194</v>
      </c>
      <c r="J1822" s="592" t="s">
        <v>379</v>
      </c>
      <c r="K1822" s="605">
        <v>1</v>
      </c>
      <c r="L1822" s="592" t="s">
        <v>2056</v>
      </c>
      <c r="M1822" s="595">
        <v>2022</v>
      </c>
      <c r="N1822" s="596">
        <v>19</v>
      </c>
      <c r="O1822" s="597">
        <v>1</v>
      </c>
      <c r="P1822" s="598">
        <f t="shared" si="112"/>
        <v>19</v>
      </c>
      <c r="Q1822" s="596">
        <v>19</v>
      </c>
      <c r="R1822" s="599">
        <f t="shared" si="113"/>
        <v>1</v>
      </c>
      <c r="S1822" s="599">
        <f t="shared" si="114"/>
        <v>1</v>
      </c>
      <c r="T1822" s="600">
        <f t="shared" si="115"/>
        <v>1</v>
      </c>
      <c r="U1822" s="606"/>
    </row>
    <row r="1823" spans="1:21" ht="12.75" x14ac:dyDescent="0.2">
      <c r="A1823" s="591" t="s">
        <v>72</v>
      </c>
      <c r="B1823" s="591" t="s">
        <v>754</v>
      </c>
      <c r="C1823" s="592" t="s">
        <v>587</v>
      </c>
      <c r="D1823" s="592" t="s">
        <v>297</v>
      </c>
      <c r="E1823" s="592" t="s">
        <v>148</v>
      </c>
      <c r="F1823" s="592" t="s">
        <v>476</v>
      </c>
      <c r="G1823" s="591" t="s">
        <v>2021</v>
      </c>
      <c r="H1823" s="591" t="s">
        <v>2335</v>
      </c>
      <c r="I1823" s="592" t="s">
        <v>194</v>
      </c>
      <c r="J1823" s="592" t="s">
        <v>379</v>
      </c>
      <c r="K1823" s="605">
        <v>1</v>
      </c>
      <c r="L1823" s="592" t="s">
        <v>2056</v>
      </c>
      <c r="M1823" s="595">
        <v>2022</v>
      </c>
      <c r="N1823" s="596">
        <v>90</v>
      </c>
      <c r="O1823" s="597">
        <v>1</v>
      </c>
      <c r="P1823" s="598">
        <f t="shared" si="112"/>
        <v>90</v>
      </c>
      <c r="Q1823" s="596">
        <v>90</v>
      </c>
      <c r="R1823" s="599">
        <f t="shared" si="113"/>
        <v>1</v>
      </c>
      <c r="S1823" s="599">
        <f t="shared" si="114"/>
        <v>1</v>
      </c>
      <c r="T1823" s="600">
        <f t="shared" si="115"/>
        <v>1</v>
      </c>
      <c r="U1823" s="606"/>
    </row>
    <row r="1824" spans="1:21" ht="12.75" x14ac:dyDescent="0.2">
      <c r="A1824" s="591" t="s">
        <v>72</v>
      </c>
      <c r="B1824" s="591" t="s">
        <v>754</v>
      </c>
      <c r="C1824" s="591" t="s">
        <v>587</v>
      </c>
      <c r="D1824" s="591" t="s">
        <v>303</v>
      </c>
      <c r="E1824" s="591" t="s">
        <v>148</v>
      </c>
      <c r="F1824" s="592" t="s">
        <v>476</v>
      </c>
      <c r="G1824" s="591" t="s">
        <v>2002</v>
      </c>
      <c r="H1824" s="591" t="s">
        <v>2335</v>
      </c>
      <c r="I1824" s="592" t="s">
        <v>194</v>
      </c>
      <c r="J1824" s="592" t="s">
        <v>379</v>
      </c>
      <c r="K1824" s="605">
        <v>1</v>
      </c>
      <c r="L1824" s="592" t="s">
        <v>2056</v>
      </c>
      <c r="M1824" s="595">
        <v>2022</v>
      </c>
      <c r="N1824" s="596">
        <v>11</v>
      </c>
      <c r="O1824" s="597">
        <v>1</v>
      </c>
      <c r="P1824" s="598">
        <f t="shared" si="112"/>
        <v>11</v>
      </c>
      <c r="Q1824" s="596">
        <v>11</v>
      </c>
      <c r="R1824" s="599">
        <f t="shared" si="113"/>
        <v>1</v>
      </c>
      <c r="S1824" s="599">
        <f t="shared" si="114"/>
        <v>1</v>
      </c>
      <c r="T1824" s="600">
        <f t="shared" si="115"/>
        <v>1</v>
      </c>
      <c r="U1824" s="606"/>
    </row>
    <row r="1825" spans="1:21" ht="12.75" x14ac:dyDescent="0.2">
      <c r="A1825" s="591" t="s">
        <v>72</v>
      </c>
      <c r="B1825" s="591" t="s">
        <v>754</v>
      </c>
      <c r="C1825" s="592" t="s">
        <v>587</v>
      </c>
      <c r="D1825" s="592" t="s">
        <v>297</v>
      </c>
      <c r="E1825" s="592" t="s">
        <v>148</v>
      </c>
      <c r="F1825" s="592" t="s">
        <v>476</v>
      </c>
      <c r="G1825" s="591" t="s">
        <v>2022</v>
      </c>
      <c r="H1825" s="591" t="s">
        <v>2335</v>
      </c>
      <c r="I1825" s="592" t="s">
        <v>194</v>
      </c>
      <c r="J1825" s="592" t="s">
        <v>379</v>
      </c>
      <c r="K1825" s="605">
        <v>1</v>
      </c>
      <c r="L1825" s="592" t="s">
        <v>2056</v>
      </c>
      <c r="M1825" s="595">
        <v>2022</v>
      </c>
      <c r="N1825" s="596">
        <v>93</v>
      </c>
      <c r="O1825" s="597">
        <v>1</v>
      </c>
      <c r="P1825" s="598">
        <f t="shared" si="112"/>
        <v>93</v>
      </c>
      <c r="Q1825" s="596">
        <v>93</v>
      </c>
      <c r="R1825" s="599">
        <f t="shared" si="113"/>
        <v>1</v>
      </c>
      <c r="S1825" s="599">
        <f t="shared" si="114"/>
        <v>1</v>
      </c>
      <c r="T1825" s="600">
        <f t="shared" si="115"/>
        <v>1</v>
      </c>
      <c r="U1825" s="606"/>
    </row>
    <row r="1826" spans="1:21" ht="12.75" x14ac:dyDescent="0.2">
      <c r="A1826" s="591" t="s">
        <v>72</v>
      </c>
      <c r="B1826" s="591" t="s">
        <v>754</v>
      </c>
      <c r="C1826" s="592" t="s">
        <v>587</v>
      </c>
      <c r="D1826" s="592" t="s">
        <v>297</v>
      </c>
      <c r="E1826" s="592" t="s">
        <v>148</v>
      </c>
      <c r="F1826" s="592" t="s">
        <v>476</v>
      </c>
      <c r="G1826" s="591" t="s">
        <v>2023</v>
      </c>
      <c r="H1826" s="591" t="s">
        <v>2335</v>
      </c>
      <c r="I1826" s="592" t="s">
        <v>194</v>
      </c>
      <c r="J1826" s="592" t="s">
        <v>379</v>
      </c>
      <c r="K1826" s="605">
        <v>1</v>
      </c>
      <c r="L1826" s="592" t="s">
        <v>2056</v>
      </c>
      <c r="M1826" s="595">
        <v>2022</v>
      </c>
      <c r="N1826" s="596">
        <v>48</v>
      </c>
      <c r="O1826" s="597">
        <v>1</v>
      </c>
      <c r="P1826" s="598">
        <f t="shared" si="112"/>
        <v>48</v>
      </c>
      <c r="Q1826" s="596">
        <v>48</v>
      </c>
      <c r="R1826" s="599">
        <f t="shared" si="113"/>
        <v>1</v>
      </c>
      <c r="S1826" s="599">
        <f t="shared" si="114"/>
        <v>1</v>
      </c>
      <c r="T1826" s="600">
        <f t="shared" si="115"/>
        <v>1</v>
      </c>
      <c r="U1826" s="606"/>
    </row>
    <row r="1827" spans="1:21" ht="12.75" x14ac:dyDescent="0.2">
      <c r="A1827" s="591" t="s">
        <v>72</v>
      </c>
      <c r="B1827" s="591" t="s">
        <v>754</v>
      </c>
      <c r="C1827" s="592" t="s">
        <v>587</v>
      </c>
      <c r="D1827" s="592" t="s">
        <v>297</v>
      </c>
      <c r="E1827" s="592" t="s">
        <v>148</v>
      </c>
      <c r="F1827" s="592" t="s">
        <v>476</v>
      </c>
      <c r="G1827" s="591" t="s">
        <v>2024</v>
      </c>
      <c r="H1827" s="591" t="s">
        <v>2335</v>
      </c>
      <c r="I1827" s="592" t="s">
        <v>194</v>
      </c>
      <c r="J1827" s="592" t="s">
        <v>379</v>
      </c>
      <c r="K1827" s="605">
        <v>1</v>
      </c>
      <c r="L1827" s="592" t="s">
        <v>2056</v>
      </c>
      <c r="M1827" s="595">
        <v>2022</v>
      </c>
      <c r="N1827" s="596">
        <v>2323</v>
      </c>
      <c r="O1827" s="597">
        <v>1</v>
      </c>
      <c r="P1827" s="598">
        <f t="shared" si="112"/>
        <v>2323</v>
      </c>
      <c r="Q1827" s="596">
        <v>2323</v>
      </c>
      <c r="R1827" s="599">
        <f t="shared" si="113"/>
        <v>1</v>
      </c>
      <c r="S1827" s="599">
        <f t="shared" si="114"/>
        <v>1</v>
      </c>
      <c r="T1827" s="600">
        <f t="shared" si="115"/>
        <v>1</v>
      </c>
      <c r="U1827" s="606"/>
    </row>
    <row r="1828" spans="1:21" ht="12.75" x14ac:dyDescent="0.2">
      <c r="A1828" s="591" t="s">
        <v>72</v>
      </c>
      <c r="B1828" s="591" t="s">
        <v>754</v>
      </c>
      <c r="C1828" s="591" t="s">
        <v>587</v>
      </c>
      <c r="D1828" s="591" t="s">
        <v>303</v>
      </c>
      <c r="E1828" s="591" t="s">
        <v>148</v>
      </c>
      <c r="F1828" s="592" t="s">
        <v>476</v>
      </c>
      <c r="G1828" s="591" t="s">
        <v>2004</v>
      </c>
      <c r="H1828" s="591" t="s">
        <v>2335</v>
      </c>
      <c r="I1828" s="592" t="s">
        <v>194</v>
      </c>
      <c r="J1828" s="592" t="s">
        <v>379</v>
      </c>
      <c r="K1828" s="605">
        <v>1</v>
      </c>
      <c r="L1828" s="592" t="s">
        <v>2056</v>
      </c>
      <c r="M1828" s="595">
        <v>2022</v>
      </c>
      <c r="N1828" s="596">
        <v>437</v>
      </c>
      <c r="O1828" s="597">
        <v>1</v>
      </c>
      <c r="P1828" s="598">
        <f t="shared" si="112"/>
        <v>437</v>
      </c>
      <c r="Q1828" s="596">
        <v>437</v>
      </c>
      <c r="R1828" s="599">
        <f t="shared" si="113"/>
        <v>1</v>
      </c>
      <c r="S1828" s="599">
        <f t="shared" si="114"/>
        <v>1</v>
      </c>
      <c r="T1828" s="600">
        <f t="shared" si="115"/>
        <v>1</v>
      </c>
      <c r="U1828" s="606"/>
    </row>
    <row r="1829" spans="1:21" ht="12.75" x14ac:dyDescent="0.2">
      <c r="A1829" s="591" t="s">
        <v>72</v>
      </c>
      <c r="B1829" s="591" t="s">
        <v>754</v>
      </c>
      <c r="C1829" s="592" t="s">
        <v>587</v>
      </c>
      <c r="D1829" s="592" t="s">
        <v>297</v>
      </c>
      <c r="E1829" s="592" t="s">
        <v>148</v>
      </c>
      <c r="F1829" s="592" t="s">
        <v>476</v>
      </c>
      <c r="G1829" s="591" t="s">
        <v>2025</v>
      </c>
      <c r="H1829" s="591" t="s">
        <v>2335</v>
      </c>
      <c r="I1829" s="592" t="s">
        <v>194</v>
      </c>
      <c r="J1829" s="592" t="s">
        <v>379</v>
      </c>
      <c r="K1829" s="605">
        <v>1</v>
      </c>
      <c r="L1829" s="592" t="s">
        <v>2056</v>
      </c>
      <c r="M1829" s="595">
        <v>2022</v>
      </c>
      <c r="N1829" s="596">
        <v>30</v>
      </c>
      <c r="O1829" s="597">
        <v>1</v>
      </c>
      <c r="P1829" s="598">
        <f t="shared" si="112"/>
        <v>30</v>
      </c>
      <c r="Q1829" s="596">
        <v>30</v>
      </c>
      <c r="R1829" s="599">
        <f t="shared" si="113"/>
        <v>1</v>
      </c>
      <c r="S1829" s="599">
        <f t="shared" si="114"/>
        <v>1</v>
      </c>
      <c r="T1829" s="600">
        <f t="shared" si="115"/>
        <v>1</v>
      </c>
      <c r="U1829" s="606"/>
    </row>
    <row r="1830" spans="1:21" ht="12.75" x14ac:dyDescent="0.2">
      <c r="A1830" s="591" t="s">
        <v>72</v>
      </c>
      <c r="B1830" s="591" t="s">
        <v>754</v>
      </c>
      <c r="C1830" s="592" t="s">
        <v>587</v>
      </c>
      <c r="D1830" s="592" t="s">
        <v>297</v>
      </c>
      <c r="E1830" s="592" t="s">
        <v>148</v>
      </c>
      <c r="F1830" s="592" t="s">
        <v>476</v>
      </c>
      <c r="G1830" s="591" t="s">
        <v>2026</v>
      </c>
      <c r="H1830" s="591" t="s">
        <v>2335</v>
      </c>
      <c r="I1830" s="592" t="s">
        <v>194</v>
      </c>
      <c r="J1830" s="592" t="s">
        <v>379</v>
      </c>
      <c r="K1830" s="605">
        <v>1</v>
      </c>
      <c r="L1830" s="592" t="s">
        <v>2056</v>
      </c>
      <c r="M1830" s="595">
        <v>2022</v>
      </c>
      <c r="N1830" s="596">
        <v>12</v>
      </c>
      <c r="O1830" s="597">
        <v>1</v>
      </c>
      <c r="P1830" s="598">
        <f t="shared" si="112"/>
        <v>12</v>
      </c>
      <c r="Q1830" s="596">
        <v>12</v>
      </c>
      <c r="R1830" s="599">
        <f t="shared" si="113"/>
        <v>1</v>
      </c>
      <c r="S1830" s="599">
        <f t="shared" si="114"/>
        <v>1</v>
      </c>
      <c r="T1830" s="600">
        <f t="shared" si="115"/>
        <v>1</v>
      </c>
      <c r="U1830" s="606"/>
    </row>
    <row r="1831" spans="1:21" ht="12.75" x14ac:dyDescent="0.2">
      <c r="A1831" s="591" t="s">
        <v>72</v>
      </c>
      <c r="B1831" s="591" t="s">
        <v>754</v>
      </c>
      <c r="C1831" s="592" t="s">
        <v>587</v>
      </c>
      <c r="D1831" s="592" t="s">
        <v>303</v>
      </c>
      <c r="E1831" s="592" t="s">
        <v>148</v>
      </c>
      <c r="F1831" s="592" t="s">
        <v>476</v>
      </c>
      <c r="G1831" s="591" t="s">
        <v>2005</v>
      </c>
      <c r="H1831" s="591" t="s">
        <v>2335</v>
      </c>
      <c r="I1831" s="592" t="s">
        <v>194</v>
      </c>
      <c r="J1831" s="592" t="s">
        <v>379</v>
      </c>
      <c r="K1831" s="605">
        <v>1</v>
      </c>
      <c r="L1831" s="592" t="s">
        <v>2056</v>
      </c>
      <c r="M1831" s="595">
        <v>2022</v>
      </c>
      <c r="N1831" s="596">
        <v>48</v>
      </c>
      <c r="O1831" s="597">
        <v>1</v>
      </c>
      <c r="P1831" s="598">
        <f t="shared" si="112"/>
        <v>48</v>
      </c>
      <c r="Q1831" s="596">
        <v>48</v>
      </c>
      <c r="R1831" s="599">
        <f t="shared" si="113"/>
        <v>1</v>
      </c>
      <c r="S1831" s="599">
        <f t="shared" si="114"/>
        <v>1</v>
      </c>
      <c r="T1831" s="600">
        <f t="shared" si="115"/>
        <v>1</v>
      </c>
      <c r="U1831" s="606"/>
    </row>
    <row r="1832" spans="1:21" ht="12.75" x14ac:dyDescent="0.2">
      <c r="A1832" s="591" t="s">
        <v>72</v>
      </c>
      <c r="B1832" s="591" t="s">
        <v>754</v>
      </c>
      <c r="C1832" s="592" t="s">
        <v>587</v>
      </c>
      <c r="D1832" s="592" t="s">
        <v>297</v>
      </c>
      <c r="E1832" s="592" t="s">
        <v>148</v>
      </c>
      <c r="F1832" s="592" t="s">
        <v>476</v>
      </c>
      <c r="G1832" s="591" t="s">
        <v>2005</v>
      </c>
      <c r="H1832" s="591" t="s">
        <v>2335</v>
      </c>
      <c r="I1832" s="592" t="s">
        <v>194</v>
      </c>
      <c r="J1832" s="592" t="s">
        <v>379</v>
      </c>
      <c r="K1832" s="605">
        <v>1</v>
      </c>
      <c r="L1832" s="592" t="s">
        <v>2056</v>
      </c>
      <c r="M1832" s="595">
        <v>2022</v>
      </c>
      <c r="N1832" s="596">
        <v>68</v>
      </c>
      <c r="O1832" s="597">
        <v>1</v>
      </c>
      <c r="P1832" s="598">
        <f t="shared" si="112"/>
        <v>68</v>
      </c>
      <c r="Q1832" s="596">
        <v>68</v>
      </c>
      <c r="R1832" s="599">
        <f t="shared" si="113"/>
        <v>1</v>
      </c>
      <c r="S1832" s="599">
        <f t="shared" si="114"/>
        <v>1</v>
      </c>
      <c r="T1832" s="600">
        <f t="shared" si="115"/>
        <v>1</v>
      </c>
      <c r="U1832" s="606"/>
    </row>
    <row r="1833" spans="1:21" ht="12.75" x14ac:dyDescent="0.2">
      <c r="A1833" s="591" t="s">
        <v>72</v>
      </c>
      <c r="B1833" s="591" t="s">
        <v>754</v>
      </c>
      <c r="C1833" s="592" t="s">
        <v>587</v>
      </c>
      <c r="D1833" s="592" t="s">
        <v>303</v>
      </c>
      <c r="E1833" s="592" t="s">
        <v>148</v>
      </c>
      <c r="F1833" s="592" t="s">
        <v>476</v>
      </c>
      <c r="G1833" s="591" t="s">
        <v>2006</v>
      </c>
      <c r="H1833" s="591" t="s">
        <v>2335</v>
      </c>
      <c r="I1833" s="592" t="s">
        <v>194</v>
      </c>
      <c r="J1833" s="592" t="s">
        <v>379</v>
      </c>
      <c r="K1833" s="605">
        <v>1</v>
      </c>
      <c r="L1833" s="592" t="s">
        <v>2056</v>
      </c>
      <c r="M1833" s="595">
        <v>2022</v>
      </c>
      <c r="N1833" s="596">
        <v>34</v>
      </c>
      <c r="O1833" s="597">
        <v>1</v>
      </c>
      <c r="P1833" s="598">
        <f t="shared" si="112"/>
        <v>34</v>
      </c>
      <c r="Q1833" s="596">
        <v>34</v>
      </c>
      <c r="R1833" s="599">
        <f t="shared" si="113"/>
        <v>1</v>
      </c>
      <c r="S1833" s="599">
        <f t="shared" si="114"/>
        <v>1</v>
      </c>
      <c r="T1833" s="600">
        <f t="shared" si="115"/>
        <v>1</v>
      </c>
      <c r="U1833" s="606"/>
    </row>
    <row r="1834" spans="1:21" ht="12.75" x14ac:dyDescent="0.2">
      <c r="A1834" s="591" t="s">
        <v>72</v>
      </c>
      <c r="B1834" s="591" t="s">
        <v>754</v>
      </c>
      <c r="C1834" s="592" t="s">
        <v>587</v>
      </c>
      <c r="D1834" s="592" t="s">
        <v>297</v>
      </c>
      <c r="E1834" s="592" t="s">
        <v>148</v>
      </c>
      <c r="F1834" s="592" t="s">
        <v>476</v>
      </c>
      <c r="G1834" s="591" t="s">
        <v>2006</v>
      </c>
      <c r="H1834" s="591" t="s">
        <v>2335</v>
      </c>
      <c r="I1834" s="592" t="s">
        <v>194</v>
      </c>
      <c r="J1834" s="592" t="s">
        <v>379</v>
      </c>
      <c r="K1834" s="605">
        <v>1</v>
      </c>
      <c r="L1834" s="592" t="s">
        <v>2056</v>
      </c>
      <c r="M1834" s="595">
        <v>2022</v>
      </c>
      <c r="N1834" s="596">
        <v>73</v>
      </c>
      <c r="O1834" s="597">
        <v>1</v>
      </c>
      <c r="P1834" s="598">
        <f t="shared" si="112"/>
        <v>73</v>
      </c>
      <c r="Q1834" s="596">
        <v>73</v>
      </c>
      <c r="R1834" s="599">
        <f t="shared" si="113"/>
        <v>1</v>
      </c>
      <c r="S1834" s="599">
        <f t="shared" si="114"/>
        <v>1</v>
      </c>
      <c r="T1834" s="600">
        <f t="shared" si="115"/>
        <v>1</v>
      </c>
      <c r="U1834" s="606"/>
    </row>
    <row r="1835" spans="1:21" ht="12.75" x14ac:dyDescent="0.2">
      <c r="A1835" s="591" t="s">
        <v>72</v>
      </c>
      <c r="B1835" s="591" t="s">
        <v>754</v>
      </c>
      <c r="C1835" s="592" t="s">
        <v>587</v>
      </c>
      <c r="D1835" s="592" t="s">
        <v>305</v>
      </c>
      <c r="E1835" s="592" t="s">
        <v>148</v>
      </c>
      <c r="F1835" s="592" t="s">
        <v>476</v>
      </c>
      <c r="G1835" s="591" t="s">
        <v>2009</v>
      </c>
      <c r="H1835" s="591" t="s">
        <v>2335</v>
      </c>
      <c r="I1835" s="592" t="s">
        <v>194</v>
      </c>
      <c r="J1835" s="592" t="s">
        <v>379</v>
      </c>
      <c r="K1835" s="605">
        <v>1</v>
      </c>
      <c r="L1835" s="592" t="s">
        <v>2056</v>
      </c>
      <c r="M1835" s="595">
        <v>2022</v>
      </c>
      <c r="N1835" s="596">
        <v>14</v>
      </c>
      <c r="O1835" s="597">
        <v>1</v>
      </c>
      <c r="P1835" s="598">
        <f t="shared" si="112"/>
        <v>14</v>
      </c>
      <c r="Q1835" s="596">
        <v>14</v>
      </c>
      <c r="R1835" s="599">
        <f t="shared" si="113"/>
        <v>1</v>
      </c>
      <c r="S1835" s="599">
        <f t="shared" si="114"/>
        <v>1</v>
      </c>
      <c r="T1835" s="600">
        <f t="shared" si="115"/>
        <v>1</v>
      </c>
      <c r="U1835" s="606"/>
    </row>
    <row r="1836" spans="1:21" ht="12.75" x14ac:dyDescent="0.2">
      <c r="A1836" s="591" t="s">
        <v>72</v>
      </c>
      <c r="B1836" s="591" t="s">
        <v>754</v>
      </c>
      <c r="C1836" s="592" t="s">
        <v>587</v>
      </c>
      <c r="D1836" s="592" t="s">
        <v>297</v>
      </c>
      <c r="E1836" s="592" t="s">
        <v>148</v>
      </c>
      <c r="F1836" s="592" t="s">
        <v>476</v>
      </c>
      <c r="G1836" s="591" t="s">
        <v>2027</v>
      </c>
      <c r="H1836" s="591" t="s">
        <v>2335</v>
      </c>
      <c r="I1836" s="592" t="s">
        <v>194</v>
      </c>
      <c r="J1836" s="592" t="s">
        <v>379</v>
      </c>
      <c r="K1836" s="605">
        <v>1</v>
      </c>
      <c r="L1836" s="592" t="s">
        <v>2056</v>
      </c>
      <c r="M1836" s="595">
        <v>2022</v>
      </c>
      <c r="N1836" s="596">
        <v>38</v>
      </c>
      <c r="O1836" s="597">
        <v>1</v>
      </c>
      <c r="P1836" s="598">
        <f t="shared" si="112"/>
        <v>38</v>
      </c>
      <c r="Q1836" s="596">
        <v>38</v>
      </c>
      <c r="R1836" s="599">
        <f t="shared" si="113"/>
        <v>1</v>
      </c>
      <c r="S1836" s="599">
        <f t="shared" si="114"/>
        <v>1</v>
      </c>
      <c r="T1836" s="600">
        <f t="shared" si="115"/>
        <v>1</v>
      </c>
      <c r="U1836" s="606"/>
    </row>
    <row r="1837" spans="1:21" ht="12.75" x14ac:dyDescent="0.2">
      <c r="A1837" s="591" t="s">
        <v>72</v>
      </c>
      <c r="B1837" s="591" t="s">
        <v>754</v>
      </c>
      <c r="C1837" s="592" t="s">
        <v>587</v>
      </c>
      <c r="D1837" s="592" t="s">
        <v>297</v>
      </c>
      <c r="E1837" s="592" t="s">
        <v>148</v>
      </c>
      <c r="F1837" s="592" t="s">
        <v>476</v>
      </c>
      <c r="G1837" s="591" t="s">
        <v>2028</v>
      </c>
      <c r="H1837" s="591" t="s">
        <v>2335</v>
      </c>
      <c r="I1837" s="592" t="s">
        <v>194</v>
      </c>
      <c r="J1837" s="592" t="s">
        <v>379</v>
      </c>
      <c r="K1837" s="605">
        <v>1</v>
      </c>
      <c r="L1837" s="592" t="s">
        <v>2056</v>
      </c>
      <c r="M1837" s="595">
        <v>2022</v>
      </c>
      <c r="N1837" s="596">
        <v>54</v>
      </c>
      <c r="O1837" s="597">
        <v>1</v>
      </c>
      <c r="P1837" s="598">
        <f t="shared" si="112"/>
        <v>54</v>
      </c>
      <c r="Q1837" s="596">
        <v>54</v>
      </c>
      <c r="R1837" s="599">
        <f t="shared" si="113"/>
        <v>1</v>
      </c>
      <c r="S1837" s="599">
        <f t="shared" si="114"/>
        <v>1</v>
      </c>
      <c r="T1837" s="600">
        <f t="shared" si="115"/>
        <v>1</v>
      </c>
      <c r="U1837" s="606"/>
    </row>
    <row r="1838" spans="1:21" ht="12.75" x14ac:dyDescent="0.2">
      <c r="A1838" s="591" t="s">
        <v>72</v>
      </c>
      <c r="B1838" s="591" t="s">
        <v>754</v>
      </c>
      <c r="C1838" s="592" t="s">
        <v>587</v>
      </c>
      <c r="D1838" s="592" t="s">
        <v>303</v>
      </c>
      <c r="E1838" s="592" t="s">
        <v>148</v>
      </c>
      <c r="F1838" s="592" t="s">
        <v>476</v>
      </c>
      <c r="G1838" s="591" t="s">
        <v>2007</v>
      </c>
      <c r="H1838" s="591" t="s">
        <v>2335</v>
      </c>
      <c r="I1838" s="592" t="s">
        <v>194</v>
      </c>
      <c r="J1838" s="592" t="s">
        <v>379</v>
      </c>
      <c r="K1838" s="605">
        <v>1</v>
      </c>
      <c r="L1838" s="592" t="s">
        <v>2056</v>
      </c>
      <c r="M1838" s="595">
        <v>2022</v>
      </c>
      <c r="N1838" s="596">
        <v>23</v>
      </c>
      <c r="O1838" s="597">
        <v>1</v>
      </c>
      <c r="P1838" s="598">
        <f t="shared" si="112"/>
        <v>23</v>
      </c>
      <c r="Q1838" s="596">
        <v>23</v>
      </c>
      <c r="R1838" s="599">
        <f t="shared" si="113"/>
        <v>1</v>
      </c>
      <c r="S1838" s="599">
        <f t="shared" si="114"/>
        <v>1</v>
      </c>
      <c r="T1838" s="600">
        <f t="shared" si="115"/>
        <v>1</v>
      </c>
      <c r="U1838" s="606"/>
    </row>
    <row r="1839" spans="1:21" ht="12.75" x14ac:dyDescent="0.2">
      <c r="A1839" s="591" t="s">
        <v>72</v>
      </c>
      <c r="B1839" s="591" t="s">
        <v>754</v>
      </c>
      <c r="C1839" s="592" t="s">
        <v>587</v>
      </c>
      <c r="D1839" s="592" t="s">
        <v>297</v>
      </c>
      <c r="E1839" s="592" t="s">
        <v>148</v>
      </c>
      <c r="F1839" s="592" t="s">
        <v>476</v>
      </c>
      <c r="G1839" s="591" t="s">
        <v>2007</v>
      </c>
      <c r="H1839" s="591" t="s">
        <v>2335</v>
      </c>
      <c r="I1839" s="592" t="s">
        <v>194</v>
      </c>
      <c r="J1839" s="592" t="s">
        <v>379</v>
      </c>
      <c r="K1839" s="605">
        <v>1</v>
      </c>
      <c r="L1839" s="592" t="s">
        <v>2267</v>
      </c>
      <c r="M1839" s="595">
        <v>2022</v>
      </c>
      <c r="N1839" s="596">
        <v>33</v>
      </c>
      <c r="O1839" s="597">
        <v>1</v>
      </c>
      <c r="P1839" s="598">
        <f t="shared" si="112"/>
        <v>33</v>
      </c>
      <c r="Q1839" s="596">
        <v>33</v>
      </c>
      <c r="R1839" s="599">
        <f t="shared" si="113"/>
        <v>1</v>
      </c>
      <c r="S1839" s="599">
        <f t="shared" si="114"/>
        <v>1</v>
      </c>
      <c r="T1839" s="600">
        <f t="shared" si="115"/>
        <v>1</v>
      </c>
      <c r="U1839" s="606"/>
    </row>
    <row r="1840" spans="1:21" ht="12.75" x14ac:dyDescent="0.2">
      <c r="A1840" s="591" t="s">
        <v>72</v>
      </c>
      <c r="B1840" s="591" t="s">
        <v>754</v>
      </c>
      <c r="C1840" s="592" t="s">
        <v>587</v>
      </c>
      <c r="D1840" s="592" t="s">
        <v>297</v>
      </c>
      <c r="E1840" s="592" t="s">
        <v>148</v>
      </c>
      <c r="F1840" s="592" t="s">
        <v>476</v>
      </c>
      <c r="G1840" s="591" t="s">
        <v>2029</v>
      </c>
      <c r="H1840" s="591" t="s">
        <v>2335</v>
      </c>
      <c r="I1840" s="592" t="s">
        <v>194</v>
      </c>
      <c r="J1840" s="592" t="s">
        <v>379</v>
      </c>
      <c r="K1840" s="605">
        <v>1</v>
      </c>
      <c r="L1840" s="592" t="s">
        <v>2056</v>
      </c>
      <c r="M1840" s="595">
        <v>2022</v>
      </c>
      <c r="N1840" s="596">
        <v>57</v>
      </c>
      <c r="O1840" s="597">
        <v>1</v>
      </c>
      <c r="P1840" s="598">
        <f t="shared" si="112"/>
        <v>57</v>
      </c>
      <c r="Q1840" s="596">
        <v>57</v>
      </c>
      <c r="R1840" s="599">
        <f t="shared" si="113"/>
        <v>1</v>
      </c>
      <c r="S1840" s="599">
        <f t="shared" si="114"/>
        <v>1</v>
      </c>
      <c r="T1840" s="600">
        <f t="shared" si="115"/>
        <v>1</v>
      </c>
      <c r="U1840" s="606"/>
    </row>
    <row r="1841" spans="1:21" ht="12.75" x14ac:dyDescent="0.2">
      <c r="A1841" s="591" t="s">
        <v>72</v>
      </c>
      <c r="B1841" s="591" t="s">
        <v>754</v>
      </c>
      <c r="C1841" s="592" t="s">
        <v>587</v>
      </c>
      <c r="D1841" s="592" t="s">
        <v>297</v>
      </c>
      <c r="E1841" s="592" t="s">
        <v>148</v>
      </c>
      <c r="F1841" s="592" t="s">
        <v>476</v>
      </c>
      <c r="G1841" s="591" t="s">
        <v>2030</v>
      </c>
      <c r="H1841" s="591" t="s">
        <v>2335</v>
      </c>
      <c r="I1841" s="592" t="s">
        <v>194</v>
      </c>
      <c r="J1841" s="592" t="s">
        <v>379</v>
      </c>
      <c r="K1841" s="605">
        <v>1</v>
      </c>
      <c r="L1841" s="592" t="s">
        <v>2056</v>
      </c>
      <c r="M1841" s="595">
        <v>2022</v>
      </c>
      <c r="N1841" s="596">
        <v>80</v>
      </c>
      <c r="O1841" s="597">
        <v>1</v>
      </c>
      <c r="P1841" s="598">
        <f t="shared" si="112"/>
        <v>80</v>
      </c>
      <c r="Q1841" s="596">
        <v>80</v>
      </c>
      <c r="R1841" s="599">
        <f t="shared" si="113"/>
        <v>1</v>
      </c>
      <c r="S1841" s="599">
        <f t="shared" si="114"/>
        <v>1</v>
      </c>
      <c r="T1841" s="600">
        <f t="shared" si="115"/>
        <v>1</v>
      </c>
      <c r="U1841" s="606"/>
    </row>
    <row r="1842" spans="1:21" ht="12.75" x14ac:dyDescent="0.2">
      <c r="A1842" s="591" t="s">
        <v>72</v>
      </c>
      <c r="B1842" s="591" t="s">
        <v>754</v>
      </c>
      <c r="C1842" s="592" t="s">
        <v>587</v>
      </c>
      <c r="D1842" s="592" t="s">
        <v>303</v>
      </c>
      <c r="E1842" s="592" t="s">
        <v>148</v>
      </c>
      <c r="F1842" s="592" t="s">
        <v>476</v>
      </c>
      <c r="G1842" s="591" t="s">
        <v>2008</v>
      </c>
      <c r="H1842" s="591" t="s">
        <v>2335</v>
      </c>
      <c r="I1842" s="592" t="s">
        <v>194</v>
      </c>
      <c r="J1842" s="592" t="s">
        <v>379</v>
      </c>
      <c r="K1842" s="605">
        <v>1</v>
      </c>
      <c r="L1842" s="592" t="s">
        <v>2056</v>
      </c>
      <c r="M1842" s="595">
        <v>2022</v>
      </c>
      <c r="N1842" s="596">
        <v>16</v>
      </c>
      <c r="O1842" s="597">
        <v>1</v>
      </c>
      <c r="P1842" s="598">
        <f t="shared" si="112"/>
        <v>16</v>
      </c>
      <c r="Q1842" s="596">
        <v>16</v>
      </c>
      <c r="R1842" s="599">
        <f t="shared" si="113"/>
        <v>1</v>
      </c>
      <c r="S1842" s="599">
        <f t="shared" si="114"/>
        <v>1</v>
      </c>
      <c r="T1842" s="600">
        <f t="shared" si="115"/>
        <v>1</v>
      </c>
      <c r="U1842" s="606"/>
    </row>
    <row r="1843" spans="1:21" ht="12.75" x14ac:dyDescent="0.2">
      <c r="A1843" s="591" t="s">
        <v>72</v>
      </c>
      <c r="B1843" s="591" t="s">
        <v>754</v>
      </c>
      <c r="C1843" s="592" t="s">
        <v>587</v>
      </c>
      <c r="D1843" s="592" t="s">
        <v>297</v>
      </c>
      <c r="E1843" s="592" t="s">
        <v>148</v>
      </c>
      <c r="F1843" s="592" t="s">
        <v>476</v>
      </c>
      <c r="G1843" s="591" t="s">
        <v>2031</v>
      </c>
      <c r="H1843" s="591" t="s">
        <v>2335</v>
      </c>
      <c r="I1843" s="592" t="s">
        <v>194</v>
      </c>
      <c r="J1843" s="592" t="s">
        <v>379</v>
      </c>
      <c r="K1843" s="605">
        <v>1</v>
      </c>
      <c r="L1843" s="592" t="s">
        <v>2056</v>
      </c>
      <c r="M1843" s="595">
        <v>2022</v>
      </c>
      <c r="N1843" s="596">
        <v>63</v>
      </c>
      <c r="O1843" s="597">
        <v>1</v>
      </c>
      <c r="P1843" s="598">
        <f t="shared" si="112"/>
        <v>63</v>
      </c>
      <c r="Q1843" s="596">
        <v>63</v>
      </c>
      <c r="R1843" s="599">
        <f t="shared" si="113"/>
        <v>1</v>
      </c>
      <c r="S1843" s="599">
        <f t="shared" si="114"/>
        <v>1</v>
      </c>
      <c r="T1843" s="600">
        <f t="shared" si="115"/>
        <v>1</v>
      </c>
      <c r="U1843" s="606"/>
    </row>
    <row r="1844" spans="1:21" ht="12.75" x14ac:dyDescent="0.2">
      <c r="A1844" s="591" t="s">
        <v>72</v>
      </c>
      <c r="B1844" s="591" t="s">
        <v>754</v>
      </c>
      <c r="C1844" s="592" t="s">
        <v>588</v>
      </c>
      <c r="D1844" s="592" t="s">
        <v>297</v>
      </c>
      <c r="E1844" s="592" t="s">
        <v>148</v>
      </c>
      <c r="F1844" s="592" t="s">
        <v>476</v>
      </c>
      <c r="G1844" s="591" t="s">
        <v>2036</v>
      </c>
      <c r="H1844" s="591" t="s">
        <v>2335</v>
      </c>
      <c r="I1844" s="592" t="s">
        <v>194</v>
      </c>
      <c r="J1844" s="592" t="s">
        <v>379</v>
      </c>
      <c r="K1844" s="605">
        <v>1</v>
      </c>
      <c r="L1844" s="592" t="s">
        <v>2056</v>
      </c>
      <c r="M1844" s="595">
        <v>2022</v>
      </c>
      <c r="N1844" s="596">
        <v>139</v>
      </c>
      <c r="O1844" s="597">
        <v>1</v>
      </c>
      <c r="P1844" s="598">
        <f t="shared" si="112"/>
        <v>139</v>
      </c>
      <c r="Q1844" s="596">
        <v>139</v>
      </c>
      <c r="R1844" s="599">
        <f t="shared" si="113"/>
        <v>1</v>
      </c>
      <c r="S1844" s="599">
        <f t="shared" si="114"/>
        <v>1</v>
      </c>
      <c r="T1844" s="600">
        <f t="shared" si="115"/>
        <v>1</v>
      </c>
      <c r="U1844" s="606"/>
    </row>
    <row r="1845" spans="1:21" ht="12.75" x14ac:dyDescent="0.2">
      <c r="A1845" s="591" t="s">
        <v>72</v>
      </c>
      <c r="B1845" s="591" t="s">
        <v>754</v>
      </c>
      <c r="C1845" s="592" t="s">
        <v>588</v>
      </c>
      <c r="D1845" s="592" t="s">
        <v>297</v>
      </c>
      <c r="E1845" s="592" t="s">
        <v>148</v>
      </c>
      <c r="F1845" s="592" t="s">
        <v>476</v>
      </c>
      <c r="G1845" s="591" t="s">
        <v>2011</v>
      </c>
      <c r="H1845" s="591" t="s">
        <v>2335</v>
      </c>
      <c r="I1845" s="592" t="s">
        <v>194</v>
      </c>
      <c r="J1845" s="592" t="s">
        <v>379</v>
      </c>
      <c r="K1845" s="605">
        <v>1</v>
      </c>
      <c r="L1845" s="592" t="s">
        <v>2056</v>
      </c>
      <c r="M1845" s="595">
        <v>2022</v>
      </c>
      <c r="N1845" s="596">
        <v>284</v>
      </c>
      <c r="O1845" s="597">
        <v>1</v>
      </c>
      <c r="P1845" s="598">
        <f t="shared" si="112"/>
        <v>284</v>
      </c>
      <c r="Q1845" s="596">
        <v>284</v>
      </c>
      <c r="R1845" s="599">
        <f t="shared" si="113"/>
        <v>1</v>
      </c>
      <c r="S1845" s="599">
        <f t="shared" si="114"/>
        <v>1</v>
      </c>
      <c r="T1845" s="600">
        <f t="shared" si="115"/>
        <v>1</v>
      </c>
      <c r="U1845" s="606"/>
    </row>
    <row r="1846" spans="1:21" ht="12.75" x14ac:dyDescent="0.2">
      <c r="A1846" s="591" t="s">
        <v>72</v>
      </c>
      <c r="B1846" s="591" t="s">
        <v>754</v>
      </c>
      <c r="C1846" s="592" t="s">
        <v>588</v>
      </c>
      <c r="D1846" s="592" t="s">
        <v>297</v>
      </c>
      <c r="E1846" s="592" t="s">
        <v>148</v>
      </c>
      <c r="F1846" s="592" t="s">
        <v>476</v>
      </c>
      <c r="G1846" s="591" t="s">
        <v>2012</v>
      </c>
      <c r="H1846" s="591" t="s">
        <v>2335</v>
      </c>
      <c r="I1846" s="592" t="s">
        <v>194</v>
      </c>
      <c r="J1846" s="592" t="s">
        <v>379</v>
      </c>
      <c r="K1846" s="605">
        <v>1</v>
      </c>
      <c r="L1846" s="592" t="s">
        <v>2056</v>
      </c>
      <c r="M1846" s="595">
        <v>2022</v>
      </c>
      <c r="N1846" s="596">
        <v>124</v>
      </c>
      <c r="O1846" s="597">
        <v>1</v>
      </c>
      <c r="P1846" s="598">
        <f t="shared" si="112"/>
        <v>124</v>
      </c>
      <c r="Q1846" s="596">
        <v>124</v>
      </c>
      <c r="R1846" s="599">
        <f t="shared" si="113"/>
        <v>1</v>
      </c>
      <c r="S1846" s="599">
        <f t="shared" si="114"/>
        <v>1</v>
      </c>
      <c r="T1846" s="600">
        <f t="shared" si="115"/>
        <v>1</v>
      </c>
      <c r="U1846" s="606"/>
    </row>
    <row r="1847" spans="1:21" ht="12.75" x14ac:dyDescent="0.2">
      <c r="A1847" s="591" t="s">
        <v>72</v>
      </c>
      <c r="B1847" s="591" t="s">
        <v>754</v>
      </c>
      <c r="C1847" s="592" t="s">
        <v>588</v>
      </c>
      <c r="D1847" s="592" t="s">
        <v>297</v>
      </c>
      <c r="E1847" s="592" t="s">
        <v>148</v>
      </c>
      <c r="F1847" s="592" t="s">
        <v>476</v>
      </c>
      <c r="G1847" s="591" t="s">
        <v>2037</v>
      </c>
      <c r="H1847" s="591" t="s">
        <v>2335</v>
      </c>
      <c r="I1847" s="592" t="s">
        <v>194</v>
      </c>
      <c r="J1847" s="592" t="s">
        <v>379</v>
      </c>
      <c r="K1847" s="605">
        <v>1</v>
      </c>
      <c r="L1847" s="592" t="s">
        <v>2056</v>
      </c>
      <c r="M1847" s="595">
        <v>2022</v>
      </c>
      <c r="N1847" s="596">
        <v>24</v>
      </c>
      <c r="O1847" s="597">
        <v>1</v>
      </c>
      <c r="P1847" s="598">
        <f t="shared" si="112"/>
        <v>24</v>
      </c>
      <c r="Q1847" s="596">
        <v>24</v>
      </c>
      <c r="R1847" s="599">
        <f t="shared" si="113"/>
        <v>1</v>
      </c>
      <c r="S1847" s="599">
        <f t="shared" si="114"/>
        <v>1</v>
      </c>
      <c r="T1847" s="600">
        <f t="shared" si="115"/>
        <v>1</v>
      </c>
      <c r="U1847" s="606"/>
    </row>
    <row r="1848" spans="1:21" ht="12.75" x14ac:dyDescent="0.2">
      <c r="A1848" s="591" t="s">
        <v>72</v>
      </c>
      <c r="B1848" s="591" t="s">
        <v>754</v>
      </c>
      <c r="C1848" s="592" t="s">
        <v>588</v>
      </c>
      <c r="D1848" s="592" t="s">
        <v>297</v>
      </c>
      <c r="E1848" s="592" t="s">
        <v>148</v>
      </c>
      <c r="F1848" s="592" t="s">
        <v>476</v>
      </c>
      <c r="G1848" s="591" t="s">
        <v>2038</v>
      </c>
      <c r="H1848" s="591" t="s">
        <v>2335</v>
      </c>
      <c r="I1848" s="592" t="s">
        <v>194</v>
      </c>
      <c r="J1848" s="592" t="s">
        <v>379</v>
      </c>
      <c r="K1848" s="605">
        <v>1</v>
      </c>
      <c r="L1848" s="592" t="s">
        <v>2056</v>
      </c>
      <c r="M1848" s="595">
        <v>2022</v>
      </c>
      <c r="N1848" s="596">
        <v>67</v>
      </c>
      <c r="O1848" s="597">
        <v>1</v>
      </c>
      <c r="P1848" s="598">
        <f t="shared" si="112"/>
        <v>67</v>
      </c>
      <c r="Q1848" s="596">
        <v>67</v>
      </c>
      <c r="R1848" s="599">
        <f t="shared" si="113"/>
        <v>1</v>
      </c>
      <c r="S1848" s="599">
        <f t="shared" si="114"/>
        <v>1</v>
      </c>
      <c r="T1848" s="600">
        <f t="shared" si="115"/>
        <v>1</v>
      </c>
      <c r="U1848" s="606"/>
    </row>
    <row r="1849" spans="1:21" ht="12.75" x14ac:dyDescent="0.2">
      <c r="A1849" s="591" t="s">
        <v>72</v>
      </c>
      <c r="B1849" s="591" t="s">
        <v>754</v>
      </c>
      <c r="C1849" s="592" t="s">
        <v>588</v>
      </c>
      <c r="D1849" s="592" t="s">
        <v>297</v>
      </c>
      <c r="E1849" s="592" t="s">
        <v>148</v>
      </c>
      <c r="F1849" s="592" t="s">
        <v>476</v>
      </c>
      <c r="G1849" s="591" t="s">
        <v>2018</v>
      </c>
      <c r="H1849" s="591" t="s">
        <v>2335</v>
      </c>
      <c r="I1849" s="592" t="s">
        <v>194</v>
      </c>
      <c r="J1849" s="592" t="s">
        <v>379</v>
      </c>
      <c r="K1849" s="605">
        <v>1</v>
      </c>
      <c r="L1849" s="592" t="s">
        <v>2056</v>
      </c>
      <c r="M1849" s="595">
        <v>2022</v>
      </c>
      <c r="N1849" s="596">
        <v>60</v>
      </c>
      <c r="O1849" s="597">
        <v>1</v>
      </c>
      <c r="P1849" s="598">
        <f t="shared" si="112"/>
        <v>60</v>
      </c>
      <c r="Q1849" s="596">
        <v>60</v>
      </c>
      <c r="R1849" s="599">
        <f t="shared" si="113"/>
        <v>1</v>
      </c>
      <c r="S1849" s="599">
        <f t="shared" si="114"/>
        <v>1</v>
      </c>
      <c r="T1849" s="600">
        <f t="shared" si="115"/>
        <v>1</v>
      </c>
      <c r="U1849" s="606"/>
    </row>
    <row r="1850" spans="1:21" ht="12.75" x14ac:dyDescent="0.2">
      <c r="A1850" s="591" t="s">
        <v>72</v>
      </c>
      <c r="B1850" s="591" t="s">
        <v>754</v>
      </c>
      <c r="C1850" s="592" t="s">
        <v>588</v>
      </c>
      <c r="D1850" s="592" t="s">
        <v>297</v>
      </c>
      <c r="E1850" s="592" t="s">
        <v>148</v>
      </c>
      <c r="F1850" s="592" t="s">
        <v>476</v>
      </c>
      <c r="G1850" s="591" t="s">
        <v>2039</v>
      </c>
      <c r="H1850" s="591" t="s">
        <v>2335</v>
      </c>
      <c r="I1850" s="592" t="s">
        <v>194</v>
      </c>
      <c r="J1850" s="592" t="s">
        <v>379</v>
      </c>
      <c r="K1850" s="605">
        <v>1</v>
      </c>
      <c r="L1850" s="592" t="s">
        <v>2056</v>
      </c>
      <c r="M1850" s="595">
        <v>2022</v>
      </c>
      <c r="N1850" s="596">
        <v>93</v>
      </c>
      <c r="O1850" s="597">
        <v>1</v>
      </c>
      <c r="P1850" s="598">
        <f t="shared" si="112"/>
        <v>93</v>
      </c>
      <c r="Q1850" s="596">
        <v>93</v>
      </c>
      <c r="R1850" s="599">
        <f t="shared" si="113"/>
        <v>1</v>
      </c>
      <c r="S1850" s="599">
        <f t="shared" si="114"/>
        <v>1</v>
      </c>
      <c r="T1850" s="600">
        <f t="shared" si="115"/>
        <v>1</v>
      </c>
      <c r="U1850" s="606"/>
    </row>
    <row r="1851" spans="1:21" ht="12.75" x14ac:dyDescent="0.2">
      <c r="A1851" s="591" t="s">
        <v>72</v>
      </c>
      <c r="B1851" s="591" t="s">
        <v>754</v>
      </c>
      <c r="C1851" s="592" t="s">
        <v>588</v>
      </c>
      <c r="D1851" s="592" t="s">
        <v>297</v>
      </c>
      <c r="E1851" s="592" t="s">
        <v>148</v>
      </c>
      <c r="F1851" s="592" t="s">
        <v>476</v>
      </c>
      <c r="G1851" s="591" t="s">
        <v>2021</v>
      </c>
      <c r="H1851" s="591" t="s">
        <v>2335</v>
      </c>
      <c r="I1851" s="592" t="s">
        <v>194</v>
      </c>
      <c r="J1851" s="592" t="s">
        <v>379</v>
      </c>
      <c r="K1851" s="605">
        <v>1</v>
      </c>
      <c r="L1851" s="592" t="s">
        <v>2056</v>
      </c>
      <c r="M1851" s="595">
        <v>2022</v>
      </c>
      <c r="N1851" s="596">
        <v>61</v>
      </c>
      <c r="O1851" s="597">
        <v>1</v>
      </c>
      <c r="P1851" s="598">
        <f t="shared" si="112"/>
        <v>61</v>
      </c>
      <c r="Q1851" s="596">
        <v>61</v>
      </c>
      <c r="R1851" s="599">
        <f t="shared" si="113"/>
        <v>1</v>
      </c>
      <c r="S1851" s="599">
        <f t="shared" si="114"/>
        <v>1</v>
      </c>
      <c r="T1851" s="600">
        <f t="shared" si="115"/>
        <v>1</v>
      </c>
      <c r="U1851" s="606"/>
    </row>
    <row r="1852" spans="1:21" ht="12.75" x14ac:dyDescent="0.2">
      <c r="A1852" s="591" t="s">
        <v>72</v>
      </c>
      <c r="B1852" s="591" t="s">
        <v>754</v>
      </c>
      <c r="C1852" s="592" t="s">
        <v>588</v>
      </c>
      <c r="D1852" s="592" t="s">
        <v>297</v>
      </c>
      <c r="E1852" s="592" t="s">
        <v>148</v>
      </c>
      <c r="F1852" s="592" t="s">
        <v>476</v>
      </c>
      <c r="G1852" s="591" t="s">
        <v>2040</v>
      </c>
      <c r="H1852" s="591" t="s">
        <v>2335</v>
      </c>
      <c r="I1852" s="592" t="s">
        <v>194</v>
      </c>
      <c r="J1852" s="592" t="s">
        <v>379</v>
      </c>
      <c r="K1852" s="605">
        <v>1</v>
      </c>
      <c r="L1852" s="592" t="s">
        <v>2056</v>
      </c>
      <c r="M1852" s="595">
        <v>2022</v>
      </c>
      <c r="N1852" s="596">
        <v>72</v>
      </c>
      <c r="O1852" s="597">
        <v>1</v>
      </c>
      <c r="P1852" s="598">
        <f t="shared" si="112"/>
        <v>72</v>
      </c>
      <c r="Q1852" s="596">
        <v>72</v>
      </c>
      <c r="R1852" s="599">
        <f t="shared" si="113"/>
        <v>1</v>
      </c>
      <c r="S1852" s="599">
        <f t="shared" si="114"/>
        <v>1</v>
      </c>
      <c r="T1852" s="600">
        <f t="shared" si="115"/>
        <v>1</v>
      </c>
      <c r="U1852" s="606"/>
    </row>
    <row r="1853" spans="1:21" ht="12.75" x14ac:dyDescent="0.2">
      <c r="A1853" s="591" t="s">
        <v>72</v>
      </c>
      <c r="B1853" s="591" t="s">
        <v>754</v>
      </c>
      <c r="C1853" s="592" t="s">
        <v>588</v>
      </c>
      <c r="D1853" s="592" t="s">
        <v>297</v>
      </c>
      <c r="E1853" s="592" t="s">
        <v>148</v>
      </c>
      <c r="F1853" s="592" t="s">
        <v>476</v>
      </c>
      <c r="G1853" s="591" t="s">
        <v>2023</v>
      </c>
      <c r="H1853" s="591" t="s">
        <v>2335</v>
      </c>
      <c r="I1853" s="592" t="s">
        <v>194</v>
      </c>
      <c r="J1853" s="592" t="s">
        <v>379</v>
      </c>
      <c r="K1853" s="605">
        <v>1</v>
      </c>
      <c r="L1853" s="592" t="s">
        <v>2056</v>
      </c>
      <c r="M1853" s="595">
        <v>2022</v>
      </c>
      <c r="N1853" s="596">
        <v>23</v>
      </c>
      <c r="O1853" s="597">
        <v>1</v>
      </c>
      <c r="P1853" s="598">
        <f t="shared" si="112"/>
        <v>23</v>
      </c>
      <c r="Q1853" s="596">
        <v>23</v>
      </c>
      <c r="R1853" s="599">
        <f t="shared" si="113"/>
        <v>1</v>
      </c>
      <c r="S1853" s="599">
        <f t="shared" si="114"/>
        <v>1</v>
      </c>
      <c r="T1853" s="600">
        <f t="shared" si="115"/>
        <v>1</v>
      </c>
      <c r="U1853" s="606"/>
    </row>
    <row r="1854" spans="1:21" ht="12.75" x14ac:dyDescent="0.2">
      <c r="A1854" s="591" t="s">
        <v>72</v>
      </c>
      <c r="B1854" s="591" t="s">
        <v>754</v>
      </c>
      <c r="C1854" s="592" t="s">
        <v>588</v>
      </c>
      <c r="D1854" s="592" t="s">
        <v>297</v>
      </c>
      <c r="E1854" s="592" t="s">
        <v>148</v>
      </c>
      <c r="F1854" s="592" t="s">
        <v>476</v>
      </c>
      <c r="G1854" s="591" t="s">
        <v>2041</v>
      </c>
      <c r="H1854" s="591" t="s">
        <v>2335</v>
      </c>
      <c r="I1854" s="592" t="s">
        <v>194</v>
      </c>
      <c r="J1854" s="592" t="s">
        <v>379</v>
      </c>
      <c r="K1854" s="605">
        <v>1</v>
      </c>
      <c r="L1854" s="592" t="s">
        <v>2056</v>
      </c>
      <c r="M1854" s="595">
        <v>2022</v>
      </c>
      <c r="N1854" s="596">
        <v>10</v>
      </c>
      <c r="O1854" s="597">
        <v>1</v>
      </c>
      <c r="P1854" s="598">
        <f t="shared" si="112"/>
        <v>10</v>
      </c>
      <c r="Q1854" s="596">
        <v>10</v>
      </c>
      <c r="R1854" s="599">
        <f t="shared" si="113"/>
        <v>1</v>
      </c>
      <c r="S1854" s="599">
        <f t="shared" si="114"/>
        <v>1</v>
      </c>
      <c r="T1854" s="600">
        <f t="shared" si="115"/>
        <v>1</v>
      </c>
      <c r="U1854" s="606"/>
    </row>
    <row r="1855" spans="1:21" ht="12.75" x14ac:dyDescent="0.2">
      <c r="A1855" s="591" t="s">
        <v>72</v>
      </c>
      <c r="B1855" s="591" t="s">
        <v>754</v>
      </c>
      <c r="C1855" s="592" t="s">
        <v>588</v>
      </c>
      <c r="D1855" s="592" t="s">
        <v>297</v>
      </c>
      <c r="E1855" s="592" t="s">
        <v>148</v>
      </c>
      <c r="F1855" s="592" t="s">
        <v>476</v>
      </c>
      <c r="G1855" s="591" t="s">
        <v>2042</v>
      </c>
      <c r="H1855" s="591" t="s">
        <v>2335</v>
      </c>
      <c r="I1855" s="592" t="s">
        <v>194</v>
      </c>
      <c r="J1855" s="592" t="s">
        <v>379</v>
      </c>
      <c r="K1855" s="605">
        <v>1</v>
      </c>
      <c r="L1855" s="592" t="s">
        <v>2056</v>
      </c>
      <c r="M1855" s="595">
        <v>2022</v>
      </c>
      <c r="N1855" s="596">
        <v>93</v>
      </c>
      <c r="O1855" s="597">
        <v>1</v>
      </c>
      <c r="P1855" s="598">
        <f t="shared" si="112"/>
        <v>93</v>
      </c>
      <c r="Q1855" s="596">
        <v>93</v>
      </c>
      <c r="R1855" s="599">
        <f t="shared" si="113"/>
        <v>1</v>
      </c>
      <c r="S1855" s="599">
        <f t="shared" si="114"/>
        <v>1</v>
      </c>
      <c r="T1855" s="600">
        <f t="shared" si="115"/>
        <v>1</v>
      </c>
      <c r="U1855" s="606"/>
    </row>
    <row r="1856" spans="1:21" ht="12.75" x14ac:dyDescent="0.2">
      <c r="A1856" s="591" t="s">
        <v>72</v>
      </c>
      <c r="B1856" s="591" t="s">
        <v>754</v>
      </c>
      <c r="C1856" s="592" t="s">
        <v>588</v>
      </c>
      <c r="D1856" s="592" t="s">
        <v>297</v>
      </c>
      <c r="E1856" s="592" t="s">
        <v>148</v>
      </c>
      <c r="F1856" s="592" t="s">
        <v>476</v>
      </c>
      <c r="G1856" s="591" t="s">
        <v>2026</v>
      </c>
      <c r="H1856" s="591" t="s">
        <v>2335</v>
      </c>
      <c r="I1856" s="592" t="s">
        <v>194</v>
      </c>
      <c r="J1856" s="592" t="s">
        <v>379</v>
      </c>
      <c r="K1856" s="605">
        <v>1</v>
      </c>
      <c r="L1856" s="592" t="s">
        <v>2056</v>
      </c>
      <c r="M1856" s="595">
        <v>2022</v>
      </c>
      <c r="N1856" s="596">
        <v>10</v>
      </c>
      <c r="O1856" s="597">
        <v>1</v>
      </c>
      <c r="P1856" s="598">
        <f t="shared" si="112"/>
        <v>10</v>
      </c>
      <c r="Q1856" s="596">
        <v>10</v>
      </c>
      <c r="R1856" s="599">
        <f t="shared" si="113"/>
        <v>1</v>
      </c>
      <c r="S1856" s="599">
        <f t="shared" si="114"/>
        <v>1</v>
      </c>
      <c r="T1856" s="600">
        <f t="shared" si="115"/>
        <v>1</v>
      </c>
      <c r="U1856" s="606"/>
    </row>
    <row r="1857" spans="1:21" ht="12.75" x14ac:dyDescent="0.2">
      <c r="A1857" s="591" t="s">
        <v>72</v>
      </c>
      <c r="B1857" s="591" t="s">
        <v>754</v>
      </c>
      <c r="C1857" s="592" t="s">
        <v>588</v>
      </c>
      <c r="D1857" s="592" t="s">
        <v>297</v>
      </c>
      <c r="E1857" s="592" t="s">
        <v>148</v>
      </c>
      <c r="F1857" s="592" t="s">
        <v>476</v>
      </c>
      <c r="G1857" s="591" t="s">
        <v>2043</v>
      </c>
      <c r="H1857" s="591" t="s">
        <v>2335</v>
      </c>
      <c r="I1857" s="592" t="s">
        <v>194</v>
      </c>
      <c r="J1857" s="592" t="s">
        <v>379</v>
      </c>
      <c r="K1857" s="605">
        <v>1</v>
      </c>
      <c r="L1857" s="592" t="s">
        <v>2056</v>
      </c>
      <c r="M1857" s="595">
        <v>2022</v>
      </c>
      <c r="N1857" s="596">
        <v>744</v>
      </c>
      <c r="O1857" s="597">
        <v>1</v>
      </c>
      <c r="P1857" s="598">
        <f t="shared" si="112"/>
        <v>744</v>
      </c>
      <c r="Q1857" s="596">
        <v>744</v>
      </c>
      <c r="R1857" s="599">
        <f t="shared" si="113"/>
        <v>1</v>
      </c>
      <c r="S1857" s="599">
        <f t="shared" si="114"/>
        <v>1</v>
      </c>
      <c r="T1857" s="600">
        <f t="shared" si="115"/>
        <v>1</v>
      </c>
      <c r="U1857" s="606"/>
    </row>
    <row r="1858" spans="1:21" ht="12.75" x14ac:dyDescent="0.2">
      <c r="A1858" s="591" t="s">
        <v>72</v>
      </c>
      <c r="B1858" s="591" t="s">
        <v>754</v>
      </c>
      <c r="C1858" s="592" t="s">
        <v>588</v>
      </c>
      <c r="D1858" s="592" t="s">
        <v>297</v>
      </c>
      <c r="E1858" s="592" t="s">
        <v>148</v>
      </c>
      <c r="F1858" s="592" t="s">
        <v>476</v>
      </c>
      <c r="G1858" s="591" t="s">
        <v>2009</v>
      </c>
      <c r="H1858" s="591" t="s">
        <v>2335</v>
      </c>
      <c r="I1858" s="592" t="s">
        <v>194</v>
      </c>
      <c r="J1858" s="592" t="s">
        <v>379</v>
      </c>
      <c r="K1858" s="605">
        <v>1</v>
      </c>
      <c r="L1858" s="592" t="s">
        <v>2056</v>
      </c>
      <c r="M1858" s="595">
        <v>2022</v>
      </c>
      <c r="N1858" s="596">
        <v>15</v>
      </c>
      <c r="O1858" s="597">
        <v>1</v>
      </c>
      <c r="P1858" s="598">
        <f t="shared" si="112"/>
        <v>15</v>
      </c>
      <c r="Q1858" s="596">
        <v>15</v>
      </c>
      <c r="R1858" s="599">
        <f t="shared" si="113"/>
        <v>1</v>
      </c>
      <c r="S1858" s="599">
        <f t="shared" si="114"/>
        <v>1</v>
      </c>
      <c r="T1858" s="600">
        <f t="shared" si="115"/>
        <v>1</v>
      </c>
      <c r="U1858" s="606"/>
    </row>
    <row r="1859" spans="1:21" ht="12.75" x14ac:dyDescent="0.2">
      <c r="A1859" s="591" t="s">
        <v>72</v>
      </c>
      <c r="B1859" s="591" t="s">
        <v>754</v>
      </c>
      <c r="C1859" s="592" t="s">
        <v>588</v>
      </c>
      <c r="D1859" s="592" t="s">
        <v>297</v>
      </c>
      <c r="E1859" s="592" t="s">
        <v>148</v>
      </c>
      <c r="F1859" s="592" t="s">
        <v>476</v>
      </c>
      <c r="G1859" s="591" t="s">
        <v>2044</v>
      </c>
      <c r="H1859" s="591" t="s">
        <v>2335</v>
      </c>
      <c r="I1859" s="592" t="s">
        <v>194</v>
      </c>
      <c r="J1859" s="592" t="s">
        <v>379</v>
      </c>
      <c r="K1859" s="605">
        <v>1</v>
      </c>
      <c r="L1859" s="592" t="s">
        <v>2056</v>
      </c>
      <c r="M1859" s="595">
        <v>2022</v>
      </c>
      <c r="N1859" s="596">
        <v>38</v>
      </c>
      <c r="O1859" s="597">
        <v>1</v>
      </c>
      <c r="P1859" s="598">
        <f t="shared" ref="P1859:P1922" si="116">ROUNDUP(N1859*O1859,0)</f>
        <v>38</v>
      </c>
      <c r="Q1859" s="596">
        <v>38</v>
      </c>
      <c r="R1859" s="599">
        <f t="shared" ref="R1859:R1922" si="117">Q1859/P1859</f>
        <v>1</v>
      </c>
      <c r="S1859" s="599">
        <f t="shared" ref="S1859:S1922" si="118">Q1859/N1859</f>
        <v>1</v>
      </c>
      <c r="T1859" s="600">
        <f t="shared" ref="T1859:T1922" si="119">O1859/K1859</f>
        <v>1</v>
      </c>
      <c r="U1859" s="606"/>
    </row>
    <row r="1860" spans="1:21" ht="12.75" x14ac:dyDescent="0.2">
      <c r="A1860" s="591" t="s">
        <v>72</v>
      </c>
      <c r="B1860" s="591" t="s">
        <v>754</v>
      </c>
      <c r="C1860" s="592" t="s">
        <v>588</v>
      </c>
      <c r="D1860" s="592" t="s">
        <v>297</v>
      </c>
      <c r="E1860" s="592" t="s">
        <v>148</v>
      </c>
      <c r="F1860" s="592" t="s">
        <v>476</v>
      </c>
      <c r="G1860" s="591" t="s">
        <v>2009</v>
      </c>
      <c r="H1860" s="591" t="s">
        <v>2335</v>
      </c>
      <c r="I1860" s="592" t="s">
        <v>194</v>
      </c>
      <c r="J1860" s="592" t="s">
        <v>379</v>
      </c>
      <c r="K1860" s="605">
        <v>1</v>
      </c>
      <c r="L1860" s="592" t="s">
        <v>2267</v>
      </c>
      <c r="M1860" s="595">
        <v>2022</v>
      </c>
      <c r="N1860" s="596">
        <v>27</v>
      </c>
      <c r="O1860" s="597">
        <v>1</v>
      </c>
      <c r="P1860" s="598">
        <f t="shared" si="116"/>
        <v>27</v>
      </c>
      <c r="Q1860" s="596">
        <v>27</v>
      </c>
      <c r="R1860" s="599">
        <f t="shared" si="117"/>
        <v>1</v>
      </c>
      <c r="S1860" s="599">
        <f t="shared" si="118"/>
        <v>1</v>
      </c>
      <c r="T1860" s="600">
        <f t="shared" si="119"/>
        <v>1</v>
      </c>
      <c r="U1860" s="606"/>
    </row>
    <row r="1861" spans="1:21" ht="12.75" x14ac:dyDescent="0.2">
      <c r="A1861" s="591" t="s">
        <v>72</v>
      </c>
      <c r="B1861" s="591" t="s">
        <v>754</v>
      </c>
      <c r="C1861" s="592" t="s">
        <v>588</v>
      </c>
      <c r="D1861" s="592" t="s">
        <v>297</v>
      </c>
      <c r="E1861" s="592" t="s">
        <v>148</v>
      </c>
      <c r="F1861" s="592" t="s">
        <v>476</v>
      </c>
      <c r="G1861" s="591" t="s">
        <v>2057</v>
      </c>
      <c r="H1861" s="591" t="s">
        <v>2335</v>
      </c>
      <c r="I1861" s="592" t="s">
        <v>194</v>
      </c>
      <c r="J1861" s="592" t="s">
        <v>379</v>
      </c>
      <c r="K1861" s="605">
        <v>1</v>
      </c>
      <c r="L1861" s="592" t="s">
        <v>2267</v>
      </c>
      <c r="M1861" s="595">
        <v>2022</v>
      </c>
      <c r="N1861" s="596">
        <v>15</v>
      </c>
      <c r="O1861" s="597">
        <v>1</v>
      </c>
      <c r="P1861" s="598">
        <f t="shared" si="116"/>
        <v>15</v>
      </c>
      <c r="Q1861" s="596">
        <v>15</v>
      </c>
      <c r="R1861" s="599">
        <f t="shared" si="117"/>
        <v>1</v>
      </c>
      <c r="S1861" s="599">
        <f t="shared" si="118"/>
        <v>1</v>
      </c>
      <c r="T1861" s="600">
        <f t="shared" si="119"/>
        <v>1</v>
      </c>
      <c r="U1861" s="606"/>
    </row>
    <row r="1862" spans="1:21" ht="12.75" x14ac:dyDescent="0.2">
      <c r="A1862" s="591" t="s">
        <v>72</v>
      </c>
      <c r="B1862" s="591" t="s">
        <v>754</v>
      </c>
      <c r="C1862" s="592" t="s">
        <v>588</v>
      </c>
      <c r="D1862" s="592" t="s">
        <v>297</v>
      </c>
      <c r="E1862" s="592" t="s">
        <v>148</v>
      </c>
      <c r="F1862" s="592" t="s">
        <v>476</v>
      </c>
      <c r="G1862" s="591" t="s">
        <v>2045</v>
      </c>
      <c r="H1862" s="591" t="s">
        <v>2335</v>
      </c>
      <c r="I1862" s="592" t="s">
        <v>194</v>
      </c>
      <c r="J1862" s="592" t="s">
        <v>379</v>
      </c>
      <c r="K1862" s="605">
        <v>1</v>
      </c>
      <c r="L1862" s="592" t="s">
        <v>2056</v>
      </c>
      <c r="M1862" s="595">
        <v>2022</v>
      </c>
      <c r="N1862" s="596">
        <v>24</v>
      </c>
      <c r="O1862" s="597">
        <v>1</v>
      </c>
      <c r="P1862" s="598">
        <f t="shared" si="116"/>
        <v>24</v>
      </c>
      <c r="Q1862" s="596">
        <v>24</v>
      </c>
      <c r="R1862" s="599">
        <f t="shared" si="117"/>
        <v>1</v>
      </c>
      <c r="S1862" s="599">
        <f t="shared" si="118"/>
        <v>1</v>
      </c>
      <c r="T1862" s="600">
        <f t="shared" si="119"/>
        <v>1</v>
      </c>
      <c r="U1862" s="606"/>
    </row>
    <row r="1863" spans="1:21" ht="12.75" x14ac:dyDescent="0.2">
      <c r="A1863" s="591" t="s">
        <v>72</v>
      </c>
      <c r="B1863" s="591" t="s">
        <v>754</v>
      </c>
      <c r="C1863" s="592" t="s">
        <v>588</v>
      </c>
      <c r="D1863" s="592" t="s">
        <v>297</v>
      </c>
      <c r="E1863" s="592" t="s">
        <v>148</v>
      </c>
      <c r="F1863" s="592" t="s">
        <v>476</v>
      </c>
      <c r="G1863" s="591" t="s">
        <v>2046</v>
      </c>
      <c r="H1863" s="591" t="s">
        <v>2335</v>
      </c>
      <c r="I1863" s="592" t="s">
        <v>194</v>
      </c>
      <c r="J1863" s="592" t="s">
        <v>379</v>
      </c>
      <c r="K1863" s="605">
        <v>1</v>
      </c>
      <c r="L1863" s="592" t="s">
        <v>2056</v>
      </c>
      <c r="M1863" s="595">
        <v>2022</v>
      </c>
      <c r="N1863" s="596">
        <v>27</v>
      </c>
      <c r="O1863" s="597">
        <v>1</v>
      </c>
      <c r="P1863" s="598">
        <f t="shared" si="116"/>
        <v>27</v>
      </c>
      <c r="Q1863" s="596">
        <v>27</v>
      </c>
      <c r="R1863" s="599">
        <f t="shared" si="117"/>
        <v>1</v>
      </c>
      <c r="S1863" s="599">
        <f t="shared" si="118"/>
        <v>1</v>
      </c>
      <c r="T1863" s="600">
        <f t="shared" si="119"/>
        <v>1</v>
      </c>
      <c r="U1863" s="606"/>
    </row>
    <row r="1864" spans="1:21" ht="12.75" x14ac:dyDescent="0.2">
      <c r="A1864" s="591" t="s">
        <v>72</v>
      </c>
      <c r="B1864" s="591" t="s">
        <v>754</v>
      </c>
      <c r="C1864" s="592" t="s">
        <v>583</v>
      </c>
      <c r="D1864" s="592" t="s">
        <v>297</v>
      </c>
      <c r="E1864" s="592" t="s">
        <v>148</v>
      </c>
      <c r="F1864" s="592" t="s">
        <v>476</v>
      </c>
      <c r="G1864" s="591" t="s">
        <v>2012</v>
      </c>
      <c r="H1864" s="591" t="s">
        <v>2335</v>
      </c>
      <c r="I1864" s="592" t="s">
        <v>194</v>
      </c>
      <c r="J1864" s="592" t="s">
        <v>379</v>
      </c>
      <c r="K1864" s="605">
        <v>1</v>
      </c>
      <c r="L1864" s="592" t="s">
        <v>2056</v>
      </c>
      <c r="M1864" s="595">
        <v>2022</v>
      </c>
      <c r="N1864" s="596">
        <v>39</v>
      </c>
      <c r="O1864" s="597">
        <v>1</v>
      </c>
      <c r="P1864" s="598">
        <f t="shared" si="116"/>
        <v>39</v>
      </c>
      <c r="Q1864" s="596">
        <v>39</v>
      </c>
      <c r="R1864" s="599">
        <f t="shared" si="117"/>
        <v>1</v>
      </c>
      <c r="S1864" s="599">
        <f t="shared" si="118"/>
        <v>1</v>
      </c>
      <c r="T1864" s="600">
        <f t="shared" si="119"/>
        <v>1</v>
      </c>
      <c r="U1864" s="601"/>
    </row>
    <row r="1865" spans="1:21" ht="12.75" x14ac:dyDescent="0.2">
      <c r="A1865" s="591" t="s">
        <v>72</v>
      </c>
      <c r="B1865" s="591" t="s">
        <v>754</v>
      </c>
      <c r="C1865" s="592" t="s">
        <v>583</v>
      </c>
      <c r="D1865" s="592" t="s">
        <v>297</v>
      </c>
      <c r="E1865" s="592" t="s">
        <v>148</v>
      </c>
      <c r="F1865" s="592" t="s">
        <v>476</v>
      </c>
      <c r="G1865" s="591" t="s">
        <v>2013</v>
      </c>
      <c r="H1865" s="591" t="s">
        <v>2335</v>
      </c>
      <c r="I1865" s="592" t="s">
        <v>194</v>
      </c>
      <c r="J1865" s="592" t="s">
        <v>379</v>
      </c>
      <c r="K1865" s="605">
        <v>1</v>
      </c>
      <c r="L1865" s="592" t="s">
        <v>2056</v>
      </c>
      <c r="M1865" s="595">
        <v>2022</v>
      </c>
      <c r="N1865" s="596">
        <v>29</v>
      </c>
      <c r="O1865" s="597">
        <v>1</v>
      </c>
      <c r="P1865" s="598">
        <f t="shared" si="116"/>
        <v>29</v>
      </c>
      <c r="Q1865" s="596">
        <v>29</v>
      </c>
      <c r="R1865" s="599">
        <f t="shared" si="117"/>
        <v>1</v>
      </c>
      <c r="S1865" s="599">
        <f t="shared" si="118"/>
        <v>1</v>
      </c>
      <c r="T1865" s="600">
        <f t="shared" si="119"/>
        <v>1</v>
      </c>
      <c r="U1865" s="601"/>
    </row>
    <row r="1866" spans="1:21" ht="12.75" x14ac:dyDescent="0.2">
      <c r="A1866" s="591" t="s">
        <v>72</v>
      </c>
      <c r="B1866" s="591" t="s">
        <v>754</v>
      </c>
      <c r="C1866" s="592" t="s">
        <v>583</v>
      </c>
      <c r="D1866" s="592" t="s">
        <v>297</v>
      </c>
      <c r="E1866" s="592" t="s">
        <v>148</v>
      </c>
      <c r="F1866" s="592" t="s">
        <v>476</v>
      </c>
      <c r="G1866" s="591" t="s">
        <v>2049</v>
      </c>
      <c r="H1866" s="591" t="s">
        <v>2335</v>
      </c>
      <c r="I1866" s="592" t="s">
        <v>194</v>
      </c>
      <c r="J1866" s="592" t="s">
        <v>379</v>
      </c>
      <c r="K1866" s="605">
        <v>1</v>
      </c>
      <c r="L1866" s="592" t="s">
        <v>2056</v>
      </c>
      <c r="M1866" s="595">
        <v>2022</v>
      </c>
      <c r="N1866" s="596">
        <v>27</v>
      </c>
      <c r="O1866" s="597">
        <v>1</v>
      </c>
      <c r="P1866" s="598">
        <f t="shared" si="116"/>
        <v>27</v>
      </c>
      <c r="Q1866" s="596">
        <v>27</v>
      </c>
      <c r="R1866" s="599">
        <f t="shared" si="117"/>
        <v>1</v>
      </c>
      <c r="S1866" s="599">
        <f t="shared" si="118"/>
        <v>1</v>
      </c>
      <c r="T1866" s="600">
        <f t="shared" si="119"/>
        <v>1</v>
      </c>
      <c r="U1866" s="606"/>
    </row>
    <row r="1867" spans="1:21" ht="12.75" x14ac:dyDescent="0.2">
      <c r="A1867" s="591" t="s">
        <v>72</v>
      </c>
      <c r="B1867" s="591" t="s">
        <v>754</v>
      </c>
      <c r="C1867" s="592" t="s">
        <v>583</v>
      </c>
      <c r="D1867" s="592" t="s">
        <v>297</v>
      </c>
      <c r="E1867" s="592" t="s">
        <v>148</v>
      </c>
      <c r="F1867" s="592" t="s">
        <v>476</v>
      </c>
      <c r="G1867" s="591" t="s">
        <v>2007</v>
      </c>
      <c r="H1867" s="591" t="s">
        <v>2335</v>
      </c>
      <c r="I1867" s="592" t="s">
        <v>194</v>
      </c>
      <c r="J1867" s="592" t="s">
        <v>379</v>
      </c>
      <c r="K1867" s="605">
        <v>1</v>
      </c>
      <c r="L1867" s="592" t="s">
        <v>2056</v>
      </c>
      <c r="M1867" s="595">
        <v>2022</v>
      </c>
      <c r="N1867" s="596">
        <v>11</v>
      </c>
      <c r="O1867" s="597">
        <v>1</v>
      </c>
      <c r="P1867" s="598">
        <f t="shared" si="116"/>
        <v>11</v>
      </c>
      <c r="Q1867" s="596">
        <v>11</v>
      </c>
      <c r="R1867" s="599">
        <f t="shared" si="117"/>
        <v>1</v>
      </c>
      <c r="S1867" s="599">
        <f t="shared" si="118"/>
        <v>1</v>
      </c>
      <c r="T1867" s="600">
        <f t="shared" si="119"/>
        <v>1</v>
      </c>
      <c r="U1867" s="601"/>
    </row>
    <row r="1868" spans="1:21" ht="12.75" x14ac:dyDescent="0.2">
      <c r="A1868" s="591" t="s">
        <v>72</v>
      </c>
      <c r="B1868" s="591" t="s">
        <v>754</v>
      </c>
      <c r="C1868" s="592" t="s">
        <v>583</v>
      </c>
      <c r="D1868" s="592" t="s">
        <v>297</v>
      </c>
      <c r="E1868" s="592" t="s">
        <v>148</v>
      </c>
      <c r="F1868" s="592" t="s">
        <v>476</v>
      </c>
      <c r="G1868" s="591" t="s">
        <v>2028</v>
      </c>
      <c r="H1868" s="591" t="s">
        <v>2335</v>
      </c>
      <c r="I1868" s="592" t="s">
        <v>194</v>
      </c>
      <c r="J1868" s="592" t="s">
        <v>379</v>
      </c>
      <c r="K1868" s="605">
        <v>1</v>
      </c>
      <c r="L1868" s="592" t="s">
        <v>2267</v>
      </c>
      <c r="M1868" s="595">
        <v>2022</v>
      </c>
      <c r="N1868" s="596">
        <v>65</v>
      </c>
      <c r="O1868" s="597">
        <v>1</v>
      </c>
      <c r="P1868" s="598">
        <f t="shared" si="116"/>
        <v>65</v>
      </c>
      <c r="Q1868" s="596">
        <v>65</v>
      </c>
      <c r="R1868" s="599">
        <f t="shared" si="117"/>
        <v>1</v>
      </c>
      <c r="S1868" s="599">
        <f t="shared" si="118"/>
        <v>1</v>
      </c>
      <c r="T1868" s="600">
        <f t="shared" si="119"/>
        <v>1</v>
      </c>
      <c r="U1868" s="601"/>
    </row>
    <row r="1869" spans="1:21" ht="12.75" x14ac:dyDescent="0.2">
      <c r="A1869" s="591" t="s">
        <v>72</v>
      </c>
      <c r="B1869" s="591" t="s">
        <v>754</v>
      </c>
      <c r="C1869" s="592" t="s">
        <v>583</v>
      </c>
      <c r="D1869" s="592" t="s">
        <v>297</v>
      </c>
      <c r="E1869" s="592" t="s">
        <v>148</v>
      </c>
      <c r="F1869" s="592" t="s">
        <v>476</v>
      </c>
      <c r="G1869" s="591" t="s">
        <v>2058</v>
      </c>
      <c r="H1869" s="591" t="s">
        <v>2335</v>
      </c>
      <c r="I1869" s="592" t="s">
        <v>194</v>
      </c>
      <c r="J1869" s="592" t="s">
        <v>379</v>
      </c>
      <c r="K1869" s="605">
        <v>1</v>
      </c>
      <c r="L1869" s="592" t="s">
        <v>2267</v>
      </c>
      <c r="M1869" s="595">
        <v>2022</v>
      </c>
      <c r="N1869" s="596">
        <v>28</v>
      </c>
      <c r="O1869" s="597">
        <v>1</v>
      </c>
      <c r="P1869" s="598">
        <f t="shared" si="116"/>
        <v>28</v>
      </c>
      <c r="Q1869" s="596">
        <v>28</v>
      </c>
      <c r="R1869" s="599">
        <f t="shared" si="117"/>
        <v>1</v>
      </c>
      <c r="S1869" s="599">
        <f t="shared" si="118"/>
        <v>1</v>
      </c>
      <c r="T1869" s="600">
        <f t="shared" si="119"/>
        <v>1</v>
      </c>
      <c r="U1869" s="601"/>
    </row>
    <row r="1870" spans="1:21" ht="12.75" x14ac:dyDescent="0.2">
      <c r="A1870" s="591" t="s">
        <v>72</v>
      </c>
      <c r="B1870" s="591" t="s">
        <v>754</v>
      </c>
      <c r="C1870" s="592" t="s">
        <v>587</v>
      </c>
      <c r="D1870" s="592" t="s">
        <v>297</v>
      </c>
      <c r="E1870" s="592" t="s">
        <v>148</v>
      </c>
      <c r="F1870" s="592" t="s">
        <v>476</v>
      </c>
      <c r="G1870" s="591" t="s">
        <v>2010</v>
      </c>
      <c r="H1870" s="591" t="s">
        <v>513</v>
      </c>
      <c r="I1870" s="592" t="s">
        <v>332</v>
      </c>
      <c r="J1870" s="593" t="s">
        <v>381</v>
      </c>
      <c r="K1870" s="594">
        <v>0.17647058823529413</v>
      </c>
      <c r="L1870" s="592" t="s">
        <v>2051</v>
      </c>
      <c r="M1870" s="595">
        <v>2021</v>
      </c>
      <c r="N1870" s="596">
        <v>63</v>
      </c>
      <c r="O1870" s="603">
        <v>0.17460317460317459</v>
      </c>
      <c r="P1870" s="598">
        <f t="shared" si="116"/>
        <v>11</v>
      </c>
      <c r="Q1870" s="596">
        <v>7</v>
      </c>
      <c r="R1870" s="599">
        <f t="shared" si="117"/>
        <v>0.63636363636363635</v>
      </c>
      <c r="S1870" s="599">
        <f t="shared" si="118"/>
        <v>0.1111111111111111</v>
      </c>
      <c r="T1870" s="600">
        <f t="shared" si="119"/>
        <v>0.98941798941798931</v>
      </c>
      <c r="U1870" s="601" t="s">
        <v>3030</v>
      </c>
    </row>
    <row r="1871" spans="1:21" ht="12.75" x14ac:dyDescent="0.2">
      <c r="A1871" s="591" t="s">
        <v>72</v>
      </c>
      <c r="B1871" s="591" t="s">
        <v>754</v>
      </c>
      <c r="C1871" s="592" t="s">
        <v>587</v>
      </c>
      <c r="D1871" s="592" t="s">
        <v>297</v>
      </c>
      <c r="E1871" s="592" t="s">
        <v>148</v>
      </c>
      <c r="F1871" s="592" t="s">
        <v>476</v>
      </c>
      <c r="G1871" s="591" t="s">
        <v>2011</v>
      </c>
      <c r="H1871" s="591" t="s">
        <v>513</v>
      </c>
      <c r="I1871" s="592" t="s">
        <v>332</v>
      </c>
      <c r="J1871" s="593" t="s">
        <v>381</v>
      </c>
      <c r="K1871" s="594">
        <v>0.2638888888888889</v>
      </c>
      <c r="L1871" s="592" t="s">
        <v>2051</v>
      </c>
      <c r="M1871" s="595">
        <v>2021</v>
      </c>
      <c r="N1871" s="596">
        <v>72</v>
      </c>
      <c r="O1871" s="603">
        <v>0.2638888888888889</v>
      </c>
      <c r="P1871" s="598">
        <f t="shared" si="116"/>
        <v>19</v>
      </c>
      <c r="Q1871" s="596">
        <v>19</v>
      </c>
      <c r="R1871" s="599">
        <f t="shared" si="117"/>
        <v>1</v>
      </c>
      <c r="S1871" s="599">
        <f t="shared" si="118"/>
        <v>0.2638888888888889</v>
      </c>
      <c r="T1871" s="600">
        <f t="shared" si="119"/>
        <v>1</v>
      </c>
      <c r="U1871" s="606" t="s">
        <v>2051</v>
      </c>
    </row>
    <row r="1872" spans="1:21" ht="12.75" x14ac:dyDescent="0.2">
      <c r="A1872" s="591" t="s">
        <v>72</v>
      </c>
      <c r="B1872" s="591" t="s">
        <v>754</v>
      </c>
      <c r="C1872" s="592" t="s">
        <v>587</v>
      </c>
      <c r="D1872" s="592" t="s">
        <v>297</v>
      </c>
      <c r="E1872" s="592" t="s">
        <v>148</v>
      </c>
      <c r="F1872" s="592" t="s">
        <v>476</v>
      </c>
      <c r="G1872" s="591" t="s">
        <v>2012</v>
      </c>
      <c r="H1872" s="591" t="s">
        <v>513</v>
      </c>
      <c r="I1872" s="592" t="s">
        <v>332</v>
      </c>
      <c r="J1872" s="593" t="s">
        <v>381</v>
      </c>
      <c r="K1872" s="594">
        <v>0.47872340425531917</v>
      </c>
      <c r="L1872" s="592" t="s">
        <v>2051</v>
      </c>
      <c r="M1872" s="595">
        <v>2021</v>
      </c>
      <c r="N1872" s="596">
        <v>92</v>
      </c>
      <c r="O1872" s="603">
        <v>0.41304347826086951</v>
      </c>
      <c r="P1872" s="598">
        <f t="shared" si="116"/>
        <v>38</v>
      </c>
      <c r="Q1872" s="596">
        <v>31</v>
      </c>
      <c r="R1872" s="599">
        <f t="shared" si="117"/>
        <v>0.81578947368421051</v>
      </c>
      <c r="S1872" s="599">
        <f t="shared" si="118"/>
        <v>0.33695652173913043</v>
      </c>
      <c r="T1872" s="600">
        <f t="shared" si="119"/>
        <v>0.86280193236714964</v>
      </c>
      <c r="U1872" s="601" t="s">
        <v>3030</v>
      </c>
    </row>
    <row r="1873" spans="1:21" ht="12.75" x14ac:dyDescent="0.2">
      <c r="A1873" s="591" t="s">
        <v>72</v>
      </c>
      <c r="B1873" s="591" t="s">
        <v>754</v>
      </c>
      <c r="C1873" s="592" t="s">
        <v>587</v>
      </c>
      <c r="D1873" s="592" t="s">
        <v>297</v>
      </c>
      <c r="E1873" s="592" t="s">
        <v>148</v>
      </c>
      <c r="F1873" s="592" t="s">
        <v>476</v>
      </c>
      <c r="G1873" s="591" t="s">
        <v>2013</v>
      </c>
      <c r="H1873" s="591" t="s">
        <v>513</v>
      </c>
      <c r="I1873" s="592" t="s">
        <v>332</v>
      </c>
      <c r="J1873" s="593" t="s">
        <v>381</v>
      </c>
      <c r="K1873" s="594">
        <v>0.7142857142857143</v>
      </c>
      <c r="L1873" s="592" t="s">
        <v>2051</v>
      </c>
      <c r="M1873" s="595">
        <v>2021</v>
      </c>
      <c r="N1873" s="596">
        <v>12</v>
      </c>
      <c r="O1873" s="603">
        <v>0.5</v>
      </c>
      <c r="P1873" s="598">
        <f t="shared" si="116"/>
        <v>6</v>
      </c>
      <c r="Q1873" s="596">
        <v>4</v>
      </c>
      <c r="R1873" s="599">
        <f t="shared" si="117"/>
        <v>0.66666666666666663</v>
      </c>
      <c r="S1873" s="599">
        <f t="shared" si="118"/>
        <v>0.33333333333333331</v>
      </c>
      <c r="T1873" s="600">
        <f t="shared" si="119"/>
        <v>0.7</v>
      </c>
      <c r="U1873" s="601" t="s">
        <v>3030</v>
      </c>
    </row>
    <row r="1874" spans="1:21" ht="12.75" x14ac:dyDescent="0.2">
      <c r="A1874" s="591" t="s">
        <v>72</v>
      </c>
      <c r="B1874" s="591" t="s">
        <v>754</v>
      </c>
      <c r="C1874" s="592" t="s">
        <v>587</v>
      </c>
      <c r="D1874" s="592" t="s">
        <v>297</v>
      </c>
      <c r="E1874" s="592" t="s">
        <v>148</v>
      </c>
      <c r="F1874" s="592" t="s">
        <v>476</v>
      </c>
      <c r="G1874" s="591" t="s">
        <v>2014</v>
      </c>
      <c r="H1874" s="591" t="s">
        <v>513</v>
      </c>
      <c r="I1874" s="592" t="s">
        <v>332</v>
      </c>
      <c r="J1874" s="593" t="s">
        <v>381</v>
      </c>
      <c r="K1874" s="594">
        <v>4.926423544465771E-2</v>
      </c>
      <c r="L1874" s="592" t="s">
        <v>2051</v>
      </c>
      <c r="M1874" s="595">
        <v>2021</v>
      </c>
      <c r="N1874" s="596">
        <v>1340</v>
      </c>
      <c r="O1874" s="603">
        <v>7.6119402985074622E-2</v>
      </c>
      <c r="P1874" s="598">
        <f t="shared" si="116"/>
        <v>102</v>
      </c>
      <c r="Q1874" s="596">
        <v>88</v>
      </c>
      <c r="R1874" s="599">
        <f t="shared" si="117"/>
        <v>0.86274509803921573</v>
      </c>
      <c r="S1874" s="599">
        <f t="shared" si="118"/>
        <v>6.5671641791044774E-2</v>
      </c>
      <c r="T1874" s="600">
        <f t="shared" si="119"/>
        <v>1.5451250242295018</v>
      </c>
      <c r="U1874" s="601" t="s">
        <v>3030</v>
      </c>
    </row>
    <row r="1875" spans="1:21" ht="12.75" x14ac:dyDescent="0.2">
      <c r="A1875" s="591" t="s">
        <v>72</v>
      </c>
      <c r="B1875" s="591" t="s">
        <v>754</v>
      </c>
      <c r="C1875" s="592" t="s">
        <v>587</v>
      </c>
      <c r="D1875" s="592" t="s">
        <v>297</v>
      </c>
      <c r="E1875" s="592" t="s">
        <v>148</v>
      </c>
      <c r="F1875" s="592" t="s">
        <v>476</v>
      </c>
      <c r="G1875" s="591" t="s">
        <v>2015</v>
      </c>
      <c r="H1875" s="591" t="s">
        <v>513</v>
      </c>
      <c r="I1875" s="592" t="s">
        <v>332</v>
      </c>
      <c r="J1875" s="593" t="s">
        <v>381</v>
      </c>
      <c r="K1875" s="594">
        <v>0.35714285714285715</v>
      </c>
      <c r="L1875" s="592" t="s">
        <v>2051</v>
      </c>
      <c r="M1875" s="595">
        <v>2021</v>
      </c>
      <c r="N1875" s="596">
        <v>17</v>
      </c>
      <c r="O1875" s="603">
        <v>0.35294117647058826</v>
      </c>
      <c r="P1875" s="598">
        <f t="shared" si="116"/>
        <v>6</v>
      </c>
      <c r="Q1875" s="596">
        <v>6</v>
      </c>
      <c r="R1875" s="599">
        <f t="shared" si="117"/>
        <v>1</v>
      </c>
      <c r="S1875" s="599">
        <f t="shared" si="118"/>
        <v>0.35294117647058826</v>
      </c>
      <c r="T1875" s="600">
        <f t="shared" si="119"/>
        <v>0.9882352941176471</v>
      </c>
      <c r="U1875" s="601" t="s">
        <v>3030</v>
      </c>
    </row>
    <row r="1876" spans="1:21" ht="12.75" x14ac:dyDescent="0.2">
      <c r="A1876" s="591" t="s">
        <v>72</v>
      </c>
      <c r="B1876" s="591" t="s">
        <v>754</v>
      </c>
      <c r="C1876" s="592" t="s">
        <v>587</v>
      </c>
      <c r="D1876" s="592" t="s">
        <v>297</v>
      </c>
      <c r="E1876" s="592" t="s">
        <v>148</v>
      </c>
      <c r="F1876" s="592" t="s">
        <v>476</v>
      </c>
      <c r="G1876" s="591" t="s">
        <v>2016</v>
      </c>
      <c r="H1876" s="591" t="s">
        <v>513</v>
      </c>
      <c r="I1876" s="592" t="s">
        <v>332</v>
      </c>
      <c r="J1876" s="593" t="s">
        <v>381</v>
      </c>
      <c r="K1876" s="594">
        <v>0.11494252873563218</v>
      </c>
      <c r="L1876" s="592" t="s">
        <v>2051</v>
      </c>
      <c r="M1876" s="595">
        <v>2021</v>
      </c>
      <c r="N1876" s="596">
        <v>87</v>
      </c>
      <c r="O1876" s="603">
        <v>0.11494252873563218</v>
      </c>
      <c r="P1876" s="598">
        <f t="shared" si="116"/>
        <v>10</v>
      </c>
      <c r="Q1876" s="596">
        <v>10</v>
      </c>
      <c r="R1876" s="599">
        <f t="shared" si="117"/>
        <v>1</v>
      </c>
      <c r="S1876" s="599">
        <f t="shared" si="118"/>
        <v>0.11494252873563218</v>
      </c>
      <c r="T1876" s="600">
        <f t="shared" si="119"/>
        <v>1</v>
      </c>
      <c r="U1876" s="606" t="s">
        <v>2051</v>
      </c>
    </row>
    <row r="1877" spans="1:21" ht="12.75" x14ac:dyDescent="0.2">
      <c r="A1877" s="591" t="s">
        <v>72</v>
      </c>
      <c r="B1877" s="591" t="s">
        <v>754</v>
      </c>
      <c r="C1877" s="592" t="s">
        <v>587</v>
      </c>
      <c r="D1877" s="592" t="s">
        <v>297</v>
      </c>
      <c r="E1877" s="592" t="s">
        <v>148</v>
      </c>
      <c r="F1877" s="592" t="s">
        <v>476</v>
      </c>
      <c r="G1877" s="591" t="s">
        <v>2017</v>
      </c>
      <c r="H1877" s="591" t="s">
        <v>513</v>
      </c>
      <c r="I1877" s="592" t="s">
        <v>332</v>
      </c>
      <c r="J1877" s="593" t="s">
        <v>381</v>
      </c>
      <c r="K1877" s="594">
        <v>7.9646017699115043E-2</v>
      </c>
      <c r="L1877" s="592" t="s">
        <v>2051</v>
      </c>
      <c r="M1877" s="595">
        <v>2021</v>
      </c>
      <c r="N1877" s="596">
        <v>112</v>
      </c>
      <c r="O1877" s="603">
        <v>0.11607142857142858</v>
      </c>
      <c r="P1877" s="598">
        <f t="shared" si="116"/>
        <v>13</v>
      </c>
      <c r="Q1877" s="596">
        <v>12</v>
      </c>
      <c r="R1877" s="599">
        <f t="shared" si="117"/>
        <v>0.92307692307692313</v>
      </c>
      <c r="S1877" s="599">
        <f t="shared" si="118"/>
        <v>0.10714285714285714</v>
      </c>
      <c r="T1877" s="600">
        <f t="shared" si="119"/>
        <v>1.45734126984127</v>
      </c>
      <c r="U1877" s="601" t="s">
        <v>3030</v>
      </c>
    </row>
    <row r="1878" spans="1:21" ht="12.75" x14ac:dyDescent="0.2">
      <c r="A1878" s="591" t="s">
        <v>72</v>
      </c>
      <c r="B1878" s="591" t="s">
        <v>754</v>
      </c>
      <c r="C1878" s="592" t="s">
        <v>587</v>
      </c>
      <c r="D1878" s="592" t="s">
        <v>297</v>
      </c>
      <c r="E1878" s="592" t="s">
        <v>148</v>
      </c>
      <c r="F1878" s="592" t="s">
        <v>476</v>
      </c>
      <c r="G1878" s="591" t="s">
        <v>2018</v>
      </c>
      <c r="H1878" s="591" t="s">
        <v>513</v>
      </c>
      <c r="I1878" s="592" t="s">
        <v>332</v>
      </c>
      <c r="J1878" s="593" t="s">
        <v>381</v>
      </c>
      <c r="K1878" s="594">
        <v>0.14569536423841059</v>
      </c>
      <c r="L1878" s="592" t="s">
        <v>2051</v>
      </c>
      <c r="M1878" s="595">
        <v>2021</v>
      </c>
      <c r="N1878" s="596">
        <v>146</v>
      </c>
      <c r="O1878" s="603">
        <v>0.15068493150684931</v>
      </c>
      <c r="P1878" s="598">
        <f t="shared" si="116"/>
        <v>22</v>
      </c>
      <c r="Q1878" s="596">
        <v>17</v>
      </c>
      <c r="R1878" s="599">
        <f t="shared" si="117"/>
        <v>0.77272727272727271</v>
      </c>
      <c r="S1878" s="599">
        <f t="shared" si="118"/>
        <v>0.11643835616438356</v>
      </c>
      <c r="T1878" s="600">
        <f t="shared" si="119"/>
        <v>1.0342465753424657</v>
      </c>
      <c r="U1878" s="601" t="s">
        <v>3030</v>
      </c>
    </row>
    <row r="1879" spans="1:21" ht="12.75" x14ac:dyDescent="0.2">
      <c r="A1879" s="591" t="s">
        <v>72</v>
      </c>
      <c r="B1879" s="591" t="s">
        <v>754</v>
      </c>
      <c r="C1879" s="592" t="s">
        <v>587</v>
      </c>
      <c r="D1879" s="592" t="s">
        <v>297</v>
      </c>
      <c r="E1879" s="592" t="s">
        <v>148</v>
      </c>
      <c r="F1879" s="592" t="s">
        <v>476</v>
      </c>
      <c r="G1879" s="591" t="s">
        <v>2019</v>
      </c>
      <c r="H1879" s="591" t="s">
        <v>513</v>
      </c>
      <c r="I1879" s="592" t="s">
        <v>332</v>
      </c>
      <c r="J1879" s="593" t="s">
        <v>381</v>
      </c>
      <c r="K1879" s="594">
        <v>0.33333333333333331</v>
      </c>
      <c r="L1879" s="592" t="s">
        <v>2051</v>
      </c>
      <c r="M1879" s="595">
        <v>2021</v>
      </c>
      <c r="N1879" s="596">
        <v>21</v>
      </c>
      <c r="O1879" s="603">
        <v>0.2857142857142857</v>
      </c>
      <c r="P1879" s="598">
        <f t="shared" si="116"/>
        <v>6</v>
      </c>
      <c r="Q1879" s="596">
        <v>4</v>
      </c>
      <c r="R1879" s="599">
        <f t="shared" si="117"/>
        <v>0.66666666666666663</v>
      </c>
      <c r="S1879" s="599">
        <f t="shared" si="118"/>
        <v>0.19047619047619047</v>
      </c>
      <c r="T1879" s="600">
        <f t="shared" si="119"/>
        <v>0.8571428571428571</v>
      </c>
      <c r="U1879" s="601" t="s">
        <v>3030</v>
      </c>
    </row>
    <row r="1880" spans="1:21" ht="12.75" x14ac:dyDescent="0.2">
      <c r="A1880" s="591" t="s">
        <v>72</v>
      </c>
      <c r="B1880" s="591" t="s">
        <v>754</v>
      </c>
      <c r="C1880" s="592" t="s">
        <v>587</v>
      </c>
      <c r="D1880" s="592" t="s">
        <v>297</v>
      </c>
      <c r="E1880" s="592" t="s">
        <v>148</v>
      </c>
      <c r="F1880" s="592" t="s">
        <v>476</v>
      </c>
      <c r="G1880" s="591" t="s">
        <v>2020</v>
      </c>
      <c r="H1880" s="591" t="s">
        <v>513</v>
      </c>
      <c r="I1880" s="592" t="s">
        <v>332</v>
      </c>
      <c r="J1880" s="593" t="s">
        <v>381</v>
      </c>
      <c r="K1880" s="594">
        <v>0.23809523809523808</v>
      </c>
      <c r="L1880" s="592" t="s">
        <v>2051</v>
      </c>
      <c r="M1880" s="595">
        <v>2021</v>
      </c>
      <c r="N1880" s="596">
        <v>18</v>
      </c>
      <c r="O1880" s="603">
        <v>0.22222222222222221</v>
      </c>
      <c r="P1880" s="598">
        <f t="shared" si="116"/>
        <v>4</v>
      </c>
      <c r="Q1880" s="596">
        <v>3</v>
      </c>
      <c r="R1880" s="599">
        <f t="shared" si="117"/>
        <v>0.75</v>
      </c>
      <c r="S1880" s="599">
        <f t="shared" si="118"/>
        <v>0.16666666666666666</v>
      </c>
      <c r="T1880" s="600">
        <f t="shared" si="119"/>
        <v>0.93333333333333335</v>
      </c>
      <c r="U1880" s="601" t="s">
        <v>3030</v>
      </c>
    </row>
    <row r="1881" spans="1:21" ht="12.75" x14ac:dyDescent="0.2">
      <c r="A1881" s="591" t="s">
        <v>72</v>
      </c>
      <c r="B1881" s="591" t="s">
        <v>754</v>
      </c>
      <c r="C1881" s="592" t="s">
        <v>587</v>
      </c>
      <c r="D1881" s="592" t="s">
        <v>297</v>
      </c>
      <c r="E1881" s="592" t="s">
        <v>148</v>
      </c>
      <c r="F1881" s="592" t="s">
        <v>476</v>
      </c>
      <c r="G1881" s="591" t="s">
        <v>2021</v>
      </c>
      <c r="H1881" s="591" t="s">
        <v>513</v>
      </c>
      <c r="I1881" s="592" t="s">
        <v>332</v>
      </c>
      <c r="J1881" s="593" t="s">
        <v>381</v>
      </c>
      <c r="K1881" s="594">
        <v>0.11702127659574468</v>
      </c>
      <c r="L1881" s="592" t="s">
        <v>2051</v>
      </c>
      <c r="M1881" s="595">
        <v>2021</v>
      </c>
      <c r="N1881" s="596">
        <v>94</v>
      </c>
      <c r="O1881" s="603">
        <v>0.11702127659574468</v>
      </c>
      <c r="P1881" s="598">
        <f t="shared" si="116"/>
        <v>11</v>
      </c>
      <c r="Q1881" s="596">
        <v>10</v>
      </c>
      <c r="R1881" s="599">
        <f t="shared" si="117"/>
        <v>0.90909090909090906</v>
      </c>
      <c r="S1881" s="599">
        <f t="shared" si="118"/>
        <v>0.10638297872340426</v>
      </c>
      <c r="T1881" s="600">
        <f t="shared" si="119"/>
        <v>1</v>
      </c>
      <c r="U1881" s="606" t="s">
        <v>2051</v>
      </c>
    </row>
    <row r="1882" spans="1:21" ht="12.75" x14ac:dyDescent="0.2">
      <c r="A1882" s="591" t="s">
        <v>72</v>
      </c>
      <c r="B1882" s="591" t="s">
        <v>754</v>
      </c>
      <c r="C1882" s="591" t="s">
        <v>587</v>
      </c>
      <c r="D1882" s="591" t="s">
        <v>303</v>
      </c>
      <c r="E1882" s="591" t="s">
        <v>148</v>
      </c>
      <c r="F1882" s="592" t="s">
        <v>476</v>
      </c>
      <c r="G1882" s="591" t="s">
        <v>2002</v>
      </c>
      <c r="H1882" s="591" t="s">
        <v>513</v>
      </c>
      <c r="I1882" s="592" t="s">
        <v>332</v>
      </c>
      <c r="J1882" s="593" t="s">
        <v>381</v>
      </c>
      <c r="K1882" s="594">
        <v>0.375</v>
      </c>
      <c r="L1882" s="591" t="s">
        <v>2051</v>
      </c>
      <c r="M1882" s="595">
        <v>2021</v>
      </c>
      <c r="N1882" s="596">
        <v>11</v>
      </c>
      <c r="O1882" s="603">
        <v>0.27272727272727271</v>
      </c>
      <c r="P1882" s="598">
        <f t="shared" si="116"/>
        <v>3</v>
      </c>
      <c r="Q1882" s="596">
        <v>2</v>
      </c>
      <c r="R1882" s="599">
        <f t="shared" si="117"/>
        <v>0.66666666666666663</v>
      </c>
      <c r="S1882" s="599">
        <f t="shared" si="118"/>
        <v>0.18181818181818182</v>
      </c>
      <c r="T1882" s="600">
        <f t="shared" si="119"/>
        <v>0.72727272727272718</v>
      </c>
      <c r="U1882" s="601" t="s">
        <v>3030</v>
      </c>
    </row>
    <row r="1883" spans="1:21" ht="12.75" x14ac:dyDescent="0.2">
      <c r="A1883" s="591" t="s">
        <v>72</v>
      </c>
      <c r="B1883" s="591" t="s">
        <v>754</v>
      </c>
      <c r="C1883" s="592" t="s">
        <v>587</v>
      </c>
      <c r="D1883" s="592" t="s">
        <v>297</v>
      </c>
      <c r="E1883" s="592" t="s">
        <v>148</v>
      </c>
      <c r="F1883" s="592" t="s">
        <v>476</v>
      </c>
      <c r="G1883" s="591" t="s">
        <v>2022</v>
      </c>
      <c r="H1883" s="591" t="s">
        <v>513</v>
      </c>
      <c r="I1883" s="592" t="s">
        <v>332</v>
      </c>
      <c r="J1883" s="593" t="s">
        <v>381</v>
      </c>
      <c r="K1883" s="594">
        <v>0.23232323232323232</v>
      </c>
      <c r="L1883" s="592" t="s">
        <v>2051</v>
      </c>
      <c r="M1883" s="595">
        <v>2021</v>
      </c>
      <c r="N1883" s="596">
        <v>99</v>
      </c>
      <c r="O1883" s="603">
        <v>0.20202020202020202</v>
      </c>
      <c r="P1883" s="598">
        <f t="shared" si="116"/>
        <v>20</v>
      </c>
      <c r="Q1883" s="596">
        <v>14</v>
      </c>
      <c r="R1883" s="599">
        <f t="shared" si="117"/>
        <v>0.7</v>
      </c>
      <c r="S1883" s="599">
        <f t="shared" si="118"/>
        <v>0.14141414141414141</v>
      </c>
      <c r="T1883" s="600">
        <f t="shared" si="119"/>
        <v>0.86956521739130432</v>
      </c>
      <c r="U1883" s="601" t="s">
        <v>3030</v>
      </c>
    </row>
    <row r="1884" spans="1:21" ht="12.75" x14ac:dyDescent="0.2">
      <c r="A1884" s="591" t="s">
        <v>72</v>
      </c>
      <c r="B1884" s="591" t="s">
        <v>754</v>
      </c>
      <c r="C1884" s="592" t="s">
        <v>587</v>
      </c>
      <c r="D1884" s="592" t="s">
        <v>297</v>
      </c>
      <c r="E1884" s="592" t="s">
        <v>148</v>
      </c>
      <c r="F1884" s="592" t="s">
        <v>476</v>
      </c>
      <c r="G1884" s="591" t="s">
        <v>2023</v>
      </c>
      <c r="H1884" s="591" t="s">
        <v>513</v>
      </c>
      <c r="I1884" s="592" t="s">
        <v>332</v>
      </c>
      <c r="J1884" s="593" t="s">
        <v>381</v>
      </c>
      <c r="K1884" s="594">
        <v>0.51315789473684215</v>
      </c>
      <c r="L1884" s="592" t="s">
        <v>2051</v>
      </c>
      <c r="M1884" s="595">
        <v>2021</v>
      </c>
      <c r="N1884" s="596">
        <v>79</v>
      </c>
      <c r="O1884" s="603">
        <v>0.46835443037974683</v>
      </c>
      <c r="P1884" s="598">
        <f t="shared" si="116"/>
        <v>37</v>
      </c>
      <c r="Q1884" s="596">
        <v>34</v>
      </c>
      <c r="R1884" s="599">
        <f t="shared" si="117"/>
        <v>0.91891891891891897</v>
      </c>
      <c r="S1884" s="599">
        <f t="shared" si="118"/>
        <v>0.43037974683544306</v>
      </c>
      <c r="T1884" s="600">
        <f t="shared" si="119"/>
        <v>0.91269068484258353</v>
      </c>
      <c r="U1884" s="601" t="s">
        <v>3030</v>
      </c>
    </row>
    <row r="1885" spans="1:21" ht="12.75" x14ac:dyDescent="0.2">
      <c r="A1885" s="591" t="s">
        <v>72</v>
      </c>
      <c r="B1885" s="591" t="s">
        <v>754</v>
      </c>
      <c r="C1885" s="592" t="s">
        <v>587</v>
      </c>
      <c r="D1885" s="592" t="s">
        <v>297</v>
      </c>
      <c r="E1885" s="592" t="s">
        <v>148</v>
      </c>
      <c r="F1885" s="592" t="s">
        <v>476</v>
      </c>
      <c r="G1885" s="591" t="s">
        <v>2024</v>
      </c>
      <c r="H1885" s="591" t="s">
        <v>513</v>
      </c>
      <c r="I1885" s="592" t="s">
        <v>332</v>
      </c>
      <c r="J1885" s="593" t="s">
        <v>381</v>
      </c>
      <c r="K1885" s="594">
        <v>4.9323017408123788E-2</v>
      </c>
      <c r="L1885" s="592" t="s">
        <v>2051</v>
      </c>
      <c r="M1885" s="595">
        <v>2021</v>
      </c>
      <c r="N1885" s="596">
        <v>2128</v>
      </c>
      <c r="O1885" s="603">
        <v>7.6597744360902262E-2</v>
      </c>
      <c r="P1885" s="598">
        <f t="shared" si="116"/>
        <v>163</v>
      </c>
      <c r="Q1885" s="596">
        <v>125</v>
      </c>
      <c r="R1885" s="599">
        <f t="shared" si="117"/>
        <v>0.76687116564417179</v>
      </c>
      <c r="S1885" s="599">
        <f t="shared" si="118"/>
        <v>5.8740601503759399E-2</v>
      </c>
      <c r="T1885" s="600">
        <f t="shared" si="119"/>
        <v>1.552981719003391</v>
      </c>
      <c r="U1885" s="601" t="s">
        <v>3030</v>
      </c>
    </row>
    <row r="1886" spans="1:21" ht="12.75" x14ac:dyDescent="0.2">
      <c r="A1886" s="591" t="s">
        <v>72</v>
      </c>
      <c r="B1886" s="591" t="s">
        <v>754</v>
      </c>
      <c r="C1886" s="591" t="s">
        <v>587</v>
      </c>
      <c r="D1886" s="591" t="s">
        <v>303</v>
      </c>
      <c r="E1886" s="591" t="s">
        <v>148</v>
      </c>
      <c r="F1886" s="592" t="s">
        <v>476</v>
      </c>
      <c r="G1886" s="591" t="s">
        <v>2004</v>
      </c>
      <c r="H1886" s="591" t="s">
        <v>513</v>
      </c>
      <c r="I1886" s="592" t="s">
        <v>332</v>
      </c>
      <c r="J1886" s="593" t="s">
        <v>381</v>
      </c>
      <c r="K1886" s="594">
        <v>5.5813953488372092E-2</v>
      </c>
      <c r="L1886" s="591" t="s">
        <v>2051</v>
      </c>
      <c r="M1886" s="595">
        <v>2021</v>
      </c>
      <c r="N1886" s="596">
        <v>446</v>
      </c>
      <c r="O1886" s="603">
        <v>0.10089686098654709</v>
      </c>
      <c r="P1886" s="598">
        <f t="shared" si="116"/>
        <v>45</v>
      </c>
      <c r="Q1886" s="596">
        <v>31</v>
      </c>
      <c r="R1886" s="599">
        <f t="shared" si="117"/>
        <v>0.68888888888888888</v>
      </c>
      <c r="S1886" s="599">
        <f t="shared" si="118"/>
        <v>6.9506726457399109E-2</v>
      </c>
      <c r="T1886" s="600">
        <f t="shared" si="119"/>
        <v>1.8077354260089686</v>
      </c>
      <c r="U1886" s="601" t="s">
        <v>3030</v>
      </c>
    </row>
    <row r="1887" spans="1:21" ht="12.75" x14ac:dyDescent="0.2">
      <c r="A1887" s="591" t="s">
        <v>72</v>
      </c>
      <c r="B1887" s="591" t="s">
        <v>754</v>
      </c>
      <c r="C1887" s="592" t="s">
        <v>587</v>
      </c>
      <c r="D1887" s="592" t="s">
        <v>297</v>
      </c>
      <c r="E1887" s="592" t="s">
        <v>148</v>
      </c>
      <c r="F1887" s="592" t="s">
        <v>476</v>
      </c>
      <c r="G1887" s="591" t="s">
        <v>2025</v>
      </c>
      <c r="H1887" s="591" t="s">
        <v>513</v>
      </c>
      <c r="I1887" s="592" t="s">
        <v>332</v>
      </c>
      <c r="J1887" s="593" t="s">
        <v>381</v>
      </c>
      <c r="K1887" s="594">
        <v>9.2307692307692313E-2</v>
      </c>
      <c r="L1887" s="592" t="s">
        <v>2051</v>
      </c>
      <c r="M1887" s="595">
        <v>2021</v>
      </c>
      <c r="N1887" s="596">
        <v>58</v>
      </c>
      <c r="O1887" s="603">
        <v>0.13793103448275862</v>
      </c>
      <c r="P1887" s="598">
        <f t="shared" si="116"/>
        <v>8</v>
      </c>
      <c r="Q1887" s="596">
        <v>8</v>
      </c>
      <c r="R1887" s="599">
        <f t="shared" si="117"/>
        <v>1</v>
      </c>
      <c r="S1887" s="599">
        <f t="shared" si="118"/>
        <v>0.13793103448275862</v>
      </c>
      <c r="T1887" s="600">
        <f t="shared" si="119"/>
        <v>1.4942528735632183</v>
      </c>
      <c r="U1887" s="601" t="s">
        <v>3030</v>
      </c>
    </row>
    <row r="1888" spans="1:21" ht="12.75" x14ac:dyDescent="0.2">
      <c r="A1888" s="591" t="s">
        <v>72</v>
      </c>
      <c r="B1888" s="591" t="s">
        <v>754</v>
      </c>
      <c r="C1888" s="592" t="s">
        <v>587</v>
      </c>
      <c r="D1888" s="592" t="s">
        <v>297</v>
      </c>
      <c r="E1888" s="592" t="s">
        <v>148</v>
      </c>
      <c r="F1888" s="592" t="s">
        <v>476</v>
      </c>
      <c r="G1888" s="591" t="s">
        <v>2026</v>
      </c>
      <c r="H1888" s="591" t="s">
        <v>513</v>
      </c>
      <c r="I1888" s="592" t="s">
        <v>332</v>
      </c>
      <c r="J1888" s="593" t="s">
        <v>381</v>
      </c>
      <c r="K1888" s="594">
        <v>0.15384615384615385</v>
      </c>
      <c r="L1888" s="592" t="s">
        <v>2051</v>
      </c>
      <c r="M1888" s="595">
        <v>2021</v>
      </c>
      <c r="N1888" s="596">
        <v>27</v>
      </c>
      <c r="O1888" s="603">
        <v>0.22222222222222221</v>
      </c>
      <c r="P1888" s="598">
        <f t="shared" si="116"/>
        <v>6</v>
      </c>
      <c r="Q1888" s="596">
        <v>5</v>
      </c>
      <c r="R1888" s="599">
        <f t="shared" si="117"/>
        <v>0.83333333333333337</v>
      </c>
      <c r="S1888" s="599">
        <f t="shared" si="118"/>
        <v>0.18518518518518517</v>
      </c>
      <c r="T1888" s="600">
        <f t="shared" si="119"/>
        <v>1.4444444444444442</v>
      </c>
      <c r="U1888" s="601" t="s">
        <v>3030</v>
      </c>
    </row>
    <row r="1889" spans="1:21" ht="12.75" x14ac:dyDescent="0.2">
      <c r="A1889" s="591" t="s">
        <v>72</v>
      </c>
      <c r="B1889" s="591" t="s">
        <v>754</v>
      </c>
      <c r="C1889" s="592" t="s">
        <v>587</v>
      </c>
      <c r="D1889" s="592" t="s">
        <v>303</v>
      </c>
      <c r="E1889" s="592" t="s">
        <v>148</v>
      </c>
      <c r="F1889" s="592" t="s">
        <v>476</v>
      </c>
      <c r="G1889" s="591" t="s">
        <v>2005</v>
      </c>
      <c r="H1889" s="591" t="s">
        <v>513</v>
      </c>
      <c r="I1889" s="592" t="s">
        <v>332</v>
      </c>
      <c r="J1889" s="593" t="s">
        <v>381</v>
      </c>
      <c r="K1889" s="594">
        <v>6.5217391304347824E-2</v>
      </c>
      <c r="L1889" s="592" t="s">
        <v>2051</v>
      </c>
      <c r="M1889" s="595">
        <v>2021</v>
      </c>
      <c r="N1889" s="596">
        <v>45</v>
      </c>
      <c r="O1889" s="603">
        <v>0.1111111111111111</v>
      </c>
      <c r="P1889" s="598">
        <f t="shared" si="116"/>
        <v>5</v>
      </c>
      <c r="Q1889" s="596">
        <v>3</v>
      </c>
      <c r="R1889" s="599">
        <f t="shared" si="117"/>
        <v>0.6</v>
      </c>
      <c r="S1889" s="599">
        <f t="shared" si="118"/>
        <v>6.6666666666666666E-2</v>
      </c>
      <c r="T1889" s="600">
        <f t="shared" si="119"/>
        <v>1.7037037037037037</v>
      </c>
      <c r="U1889" s="601" t="s">
        <v>3030</v>
      </c>
    </row>
    <row r="1890" spans="1:21" ht="12.75" x14ac:dyDescent="0.2">
      <c r="A1890" s="591" t="s">
        <v>72</v>
      </c>
      <c r="B1890" s="591" t="s">
        <v>754</v>
      </c>
      <c r="C1890" s="592" t="s">
        <v>587</v>
      </c>
      <c r="D1890" s="592" t="s">
        <v>297</v>
      </c>
      <c r="E1890" s="592" t="s">
        <v>148</v>
      </c>
      <c r="F1890" s="592" t="s">
        <v>476</v>
      </c>
      <c r="G1890" s="591" t="s">
        <v>2005</v>
      </c>
      <c r="H1890" s="591" t="s">
        <v>513</v>
      </c>
      <c r="I1890" s="592" t="s">
        <v>332</v>
      </c>
      <c r="J1890" s="593" t="s">
        <v>381</v>
      </c>
      <c r="K1890" s="594">
        <v>9.3333333333333338E-2</v>
      </c>
      <c r="L1890" s="592" t="s">
        <v>2051</v>
      </c>
      <c r="M1890" s="595">
        <v>2021</v>
      </c>
      <c r="N1890" s="596">
        <v>77</v>
      </c>
      <c r="O1890" s="603">
        <v>0.12987012987012986</v>
      </c>
      <c r="P1890" s="598">
        <f t="shared" si="116"/>
        <v>10</v>
      </c>
      <c r="Q1890" s="596">
        <v>7</v>
      </c>
      <c r="R1890" s="599">
        <f t="shared" si="117"/>
        <v>0.7</v>
      </c>
      <c r="S1890" s="599">
        <f t="shared" si="118"/>
        <v>9.0909090909090912E-2</v>
      </c>
      <c r="T1890" s="600">
        <f t="shared" si="119"/>
        <v>1.3914656771799627</v>
      </c>
      <c r="U1890" s="601" t="s">
        <v>3030</v>
      </c>
    </row>
    <row r="1891" spans="1:21" ht="12.75" x14ac:dyDescent="0.2">
      <c r="A1891" s="591" t="s">
        <v>72</v>
      </c>
      <c r="B1891" s="591" t="s">
        <v>754</v>
      </c>
      <c r="C1891" s="592" t="s">
        <v>587</v>
      </c>
      <c r="D1891" s="592" t="s">
        <v>303</v>
      </c>
      <c r="E1891" s="592" t="s">
        <v>148</v>
      </c>
      <c r="F1891" s="592" t="s">
        <v>476</v>
      </c>
      <c r="G1891" s="591" t="s">
        <v>2006</v>
      </c>
      <c r="H1891" s="591" t="s">
        <v>513</v>
      </c>
      <c r="I1891" s="592" t="s">
        <v>332</v>
      </c>
      <c r="J1891" s="593" t="s">
        <v>381</v>
      </c>
      <c r="K1891" s="594">
        <v>0.10526315789473684</v>
      </c>
      <c r="L1891" s="592" t="s">
        <v>2051</v>
      </c>
      <c r="M1891" s="595">
        <v>2021</v>
      </c>
      <c r="N1891" s="596">
        <v>34</v>
      </c>
      <c r="O1891" s="603">
        <v>8.8235294117647065E-2</v>
      </c>
      <c r="P1891" s="598">
        <f t="shared" si="116"/>
        <v>3</v>
      </c>
      <c r="Q1891" s="596">
        <v>2</v>
      </c>
      <c r="R1891" s="599">
        <f t="shared" si="117"/>
        <v>0.66666666666666663</v>
      </c>
      <c r="S1891" s="599">
        <f t="shared" si="118"/>
        <v>5.8823529411764705E-2</v>
      </c>
      <c r="T1891" s="600">
        <f t="shared" si="119"/>
        <v>0.83823529411764719</v>
      </c>
      <c r="U1891" s="601" t="s">
        <v>3030</v>
      </c>
    </row>
    <row r="1892" spans="1:21" ht="12.75" x14ac:dyDescent="0.2">
      <c r="A1892" s="591" t="s">
        <v>72</v>
      </c>
      <c r="B1892" s="591" t="s">
        <v>754</v>
      </c>
      <c r="C1892" s="592" t="s">
        <v>587</v>
      </c>
      <c r="D1892" s="592" t="s">
        <v>297</v>
      </c>
      <c r="E1892" s="592" t="s">
        <v>148</v>
      </c>
      <c r="F1892" s="592" t="s">
        <v>476</v>
      </c>
      <c r="G1892" s="591" t="s">
        <v>2006</v>
      </c>
      <c r="H1892" s="591" t="s">
        <v>513</v>
      </c>
      <c r="I1892" s="592" t="s">
        <v>332</v>
      </c>
      <c r="J1892" s="593" t="s">
        <v>381</v>
      </c>
      <c r="K1892" s="594">
        <v>0.18055555555555555</v>
      </c>
      <c r="L1892" s="592" t="s">
        <v>2051</v>
      </c>
      <c r="M1892" s="595">
        <v>2021</v>
      </c>
      <c r="N1892" s="596">
        <v>77</v>
      </c>
      <c r="O1892" s="603">
        <v>0.19480519480519484</v>
      </c>
      <c r="P1892" s="598">
        <f t="shared" si="116"/>
        <v>15</v>
      </c>
      <c r="Q1892" s="596">
        <v>13</v>
      </c>
      <c r="R1892" s="599">
        <f t="shared" si="117"/>
        <v>0.8666666666666667</v>
      </c>
      <c r="S1892" s="599">
        <f t="shared" si="118"/>
        <v>0.16883116883116883</v>
      </c>
      <c r="T1892" s="600">
        <f t="shared" si="119"/>
        <v>1.0789210789210792</v>
      </c>
      <c r="U1892" s="601" t="s">
        <v>3030</v>
      </c>
    </row>
    <row r="1893" spans="1:21" ht="12.75" x14ac:dyDescent="0.2">
      <c r="A1893" s="591" t="s">
        <v>72</v>
      </c>
      <c r="B1893" s="591" t="s">
        <v>754</v>
      </c>
      <c r="C1893" s="592" t="s">
        <v>587</v>
      </c>
      <c r="D1893" s="592" t="s">
        <v>305</v>
      </c>
      <c r="E1893" s="592" t="s">
        <v>148</v>
      </c>
      <c r="F1893" s="592" t="s">
        <v>476</v>
      </c>
      <c r="G1893" s="591" t="s">
        <v>2009</v>
      </c>
      <c r="H1893" s="591" t="s">
        <v>513</v>
      </c>
      <c r="I1893" s="592" t="s">
        <v>332</v>
      </c>
      <c r="J1893" s="593" t="s">
        <v>381</v>
      </c>
      <c r="K1893" s="594">
        <v>0.25</v>
      </c>
      <c r="L1893" s="592" t="s">
        <v>2051</v>
      </c>
      <c r="M1893" s="595">
        <v>2021</v>
      </c>
      <c r="N1893" s="596">
        <v>21</v>
      </c>
      <c r="O1893" s="603">
        <v>0.2857142857142857</v>
      </c>
      <c r="P1893" s="598">
        <f t="shared" si="116"/>
        <v>6</v>
      </c>
      <c r="Q1893" s="596">
        <v>6</v>
      </c>
      <c r="R1893" s="599">
        <f t="shared" si="117"/>
        <v>1</v>
      </c>
      <c r="S1893" s="599">
        <f t="shared" si="118"/>
        <v>0.2857142857142857</v>
      </c>
      <c r="T1893" s="600">
        <f t="shared" si="119"/>
        <v>1.1428571428571428</v>
      </c>
      <c r="U1893" s="601" t="s">
        <v>3030</v>
      </c>
    </row>
    <row r="1894" spans="1:21" ht="12.75" x14ac:dyDescent="0.2">
      <c r="A1894" s="591" t="s">
        <v>72</v>
      </c>
      <c r="B1894" s="591" t="s">
        <v>754</v>
      </c>
      <c r="C1894" s="592" t="s">
        <v>587</v>
      </c>
      <c r="D1894" s="592" t="s">
        <v>297</v>
      </c>
      <c r="E1894" s="592" t="s">
        <v>148</v>
      </c>
      <c r="F1894" s="592" t="s">
        <v>476</v>
      </c>
      <c r="G1894" s="591" t="s">
        <v>2027</v>
      </c>
      <c r="H1894" s="591" t="s">
        <v>513</v>
      </c>
      <c r="I1894" s="592" t="s">
        <v>332</v>
      </c>
      <c r="J1894" s="593" t="s">
        <v>381</v>
      </c>
      <c r="K1894" s="594">
        <v>0.29032258064516131</v>
      </c>
      <c r="L1894" s="592" t="s">
        <v>2051</v>
      </c>
      <c r="M1894" s="595">
        <v>2021</v>
      </c>
      <c r="N1894" s="596">
        <v>32</v>
      </c>
      <c r="O1894" s="603">
        <v>0.3125</v>
      </c>
      <c r="P1894" s="598">
        <f t="shared" si="116"/>
        <v>10</v>
      </c>
      <c r="Q1894" s="596">
        <v>9</v>
      </c>
      <c r="R1894" s="599">
        <f t="shared" si="117"/>
        <v>0.9</v>
      </c>
      <c r="S1894" s="599">
        <f t="shared" si="118"/>
        <v>0.28125</v>
      </c>
      <c r="T1894" s="600">
        <f t="shared" si="119"/>
        <v>1.0763888888888888</v>
      </c>
      <c r="U1894" s="601" t="s">
        <v>3030</v>
      </c>
    </row>
    <row r="1895" spans="1:21" ht="12.75" x14ac:dyDescent="0.2">
      <c r="A1895" s="591" t="s">
        <v>72</v>
      </c>
      <c r="B1895" s="591" t="s">
        <v>754</v>
      </c>
      <c r="C1895" s="592" t="s">
        <v>587</v>
      </c>
      <c r="D1895" s="592" t="s">
        <v>297</v>
      </c>
      <c r="E1895" s="592" t="s">
        <v>148</v>
      </c>
      <c r="F1895" s="592" t="s">
        <v>476</v>
      </c>
      <c r="G1895" s="591" t="s">
        <v>2028</v>
      </c>
      <c r="H1895" s="591" t="s">
        <v>513</v>
      </c>
      <c r="I1895" s="592" t="s">
        <v>332</v>
      </c>
      <c r="J1895" s="593" t="s">
        <v>381</v>
      </c>
      <c r="K1895" s="594">
        <v>0.29629629629629628</v>
      </c>
      <c r="L1895" s="592" t="s">
        <v>2051</v>
      </c>
      <c r="M1895" s="595">
        <v>2021</v>
      </c>
      <c r="N1895" s="596">
        <v>24</v>
      </c>
      <c r="O1895" s="603">
        <v>0.45833333333333326</v>
      </c>
      <c r="P1895" s="598">
        <f t="shared" si="116"/>
        <v>11</v>
      </c>
      <c r="Q1895" s="596">
        <v>8</v>
      </c>
      <c r="R1895" s="599">
        <f t="shared" si="117"/>
        <v>0.72727272727272729</v>
      </c>
      <c r="S1895" s="599">
        <f t="shared" si="118"/>
        <v>0.33333333333333331</v>
      </c>
      <c r="T1895" s="600">
        <f t="shared" si="119"/>
        <v>1.5468749999999998</v>
      </c>
      <c r="U1895" s="601" t="s">
        <v>3030</v>
      </c>
    </row>
    <row r="1896" spans="1:21" ht="12.75" x14ac:dyDescent="0.2">
      <c r="A1896" s="591" t="s">
        <v>72</v>
      </c>
      <c r="B1896" s="591" t="s">
        <v>754</v>
      </c>
      <c r="C1896" s="592" t="s">
        <v>587</v>
      </c>
      <c r="D1896" s="592" t="s">
        <v>303</v>
      </c>
      <c r="E1896" s="592" t="s">
        <v>148</v>
      </c>
      <c r="F1896" s="592" t="s">
        <v>476</v>
      </c>
      <c r="G1896" s="591" t="s">
        <v>2007</v>
      </c>
      <c r="H1896" s="591" t="s">
        <v>513</v>
      </c>
      <c r="I1896" s="592" t="s">
        <v>332</v>
      </c>
      <c r="J1896" s="593" t="s">
        <v>381</v>
      </c>
      <c r="K1896" s="594">
        <v>0.48</v>
      </c>
      <c r="L1896" s="592" t="s">
        <v>2051</v>
      </c>
      <c r="M1896" s="595">
        <v>2021</v>
      </c>
      <c r="N1896" s="596">
        <v>22</v>
      </c>
      <c r="O1896" s="603">
        <v>0.45454545454545453</v>
      </c>
      <c r="P1896" s="598">
        <f t="shared" si="116"/>
        <v>10</v>
      </c>
      <c r="Q1896" s="596">
        <v>8</v>
      </c>
      <c r="R1896" s="599">
        <f t="shared" si="117"/>
        <v>0.8</v>
      </c>
      <c r="S1896" s="599">
        <f t="shared" si="118"/>
        <v>0.36363636363636365</v>
      </c>
      <c r="T1896" s="600">
        <f t="shared" si="119"/>
        <v>0.94696969696969702</v>
      </c>
      <c r="U1896" s="601" t="s">
        <v>3030</v>
      </c>
    </row>
    <row r="1897" spans="1:21" ht="12.75" x14ac:dyDescent="0.2">
      <c r="A1897" s="591" t="s">
        <v>72</v>
      </c>
      <c r="B1897" s="591" t="s">
        <v>754</v>
      </c>
      <c r="C1897" s="592" t="s">
        <v>587</v>
      </c>
      <c r="D1897" s="592" t="s">
        <v>297</v>
      </c>
      <c r="E1897" s="592" t="s">
        <v>148</v>
      </c>
      <c r="F1897" s="592" t="s">
        <v>476</v>
      </c>
      <c r="G1897" s="591" t="s">
        <v>2007</v>
      </c>
      <c r="H1897" s="591" t="s">
        <v>513</v>
      </c>
      <c r="I1897" s="592" t="s">
        <v>332</v>
      </c>
      <c r="J1897" s="593" t="s">
        <v>381</v>
      </c>
      <c r="K1897" s="594">
        <v>0.58064516129032262</v>
      </c>
      <c r="L1897" s="592" t="s">
        <v>2266</v>
      </c>
      <c r="M1897" s="595">
        <v>2021</v>
      </c>
      <c r="N1897" s="596">
        <v>30</v>
      </c>
      <c r="O1897" s="603">
        <v>0.53333333333333333</v>
      </c>
      <c r="P1897" s="598">
        <f t="shared" si="116"/>
        <v>16</v>
      </c>
      <c r="Q1897" s="596">
        <v>12</v>
      </c>
      <c r="R1897" s="599">
        <f t="shared" si="117"/>
        <v>0.75</v>
      </c>
      <c r="S1897" s="599">
        <f t="shared" si="118"/>
        <v>0.4</v>
      </c>
      <c r="T1897" s="600">
        <f t="shared" si="119"/>
        <v>0.9185185185185184</v>
      </c>
      <c r="U1897" s="601" t="s">
        <v>3031</v>
      </c>
    </row>
    <row r="1898" spans="1:21" ht="12.75" x14ac:dyDescent="0.2">
      <c r="A1898" s="591" t="s">
        <v>72</v>
      </c>
      <c r="B1898" s="591" t="s">
        <v>754</v>
      </c>
      <c r="C1898" s="592" t="s">
        <v>587</v>
      </c>
      <c r="D1898" s="592" t="s">
        <v>297</v>
      </c>
      <c r="E1898" s="592" t="s">
        <v>148</v>
      </c>
      <c r="F1898" s="592" t="s">
        <v>476</v>
      </c>
      <c r="G1898" s="591" t="s">
        <v>2029</v>
      </c>
      <c r="H1898" s="591" t="s">
        <v>513</v>
      </c>
      <c r="I1898" s="592" t="s">
        <v>332</v>
      </c>
      <c r="J1898" s="593" t="s">
        <v>381</v>
      </c>
      <c r="K1898" s="594">
        <v>0.71186440677966101</v>
      </c>
      <c r="L1898" s="592" t="s">
        <v>2051</v>
      </c>
      <c r="M1898" s="595">
        <v>2021</v>
      </c>
      <c r="N1898" s="596">
        <v>59</v>
      </c>
      <c r="O1898" s="603">
        <v>0.55932203389830504</v>
      </c>
      <c r="P1898" s="598">
        <f t="shared" si="116"/>
        <v>33</v>
      </c>
      <c r="Q1898" s="596">
        <v>33</v>
      </c>
      <c r="R1898" s="599">
        <f t="shared" si="117"/>
        <v>1</v>
      </c>
      <c r="S1898" s="599">
        <f t="shared" si="118"/>
        <v>0.55932203389830504</v>
      </c>
      <c r="T1898" s="600">
        <f t="shared" si="119"/>
        <v>0.7857142857142857</v>
      </c>
      <c r="U1898" s="601" t="s">
        <v>3030</v>
      </c>
    </row>
    <row r="1899" spans="1:21" ht="12.75" x14ac:dyDescent="0.2">
      <c r="A1899" s="591" t="s">
        <v>72</v>
      </c>
      <c r="B1899" s="591" t="s">
        <v>754</v>
      </c>
      <c r="C1899" s="592" t="s">
        <v>587</v>
      </c>
      <c r="D1899" s="592" t="s">
        <v>297</v>
      </c>
      <c r="E1899" s="592" t="s">
        <v>148</v>
      </c>
      <c r="F1899" s="592" t="s">
        <v>476</v>
      </c>
      <c r="G1899" s="591" t="s">
        <v>2030</v>
      </c>
      <c r="H1899" s="591" t="s">
        <v>513</v>
      </c>
      <c r="I1899" s="592" t="s">
        <v>332</v>
      </c>
      <c r="J1899" s="593" t="s">
        <v>381</v>
      </c>
      <c r="K1899" s="594">
        <v>0.14285714285714285</v>
      </c>
      <c r="L1899" s="592" t="s">
        <v>2051</v>
      </c>
      <c r="M1899" s="595">
        <v>2021</v>
      </c>
      <c r="N1899" s="596">
        <v>46</v>
      </c>
      <c r="O1899" s="603">
        <v>0.15217391304347827</v>
      </c>
      <c r="P1899" s="598">
        <f t="shared" si="116"/>
        <v>7</v>
      </c>
      <c r="Q1899" s="596">
        <v>6</v>
      </c>
      <c r="R1899" s="599">
        <f t="shared" si="117"/>
        <v>0.8571428571428571</v>
      </c>
      <c r="S1899" s="599">
        <f t="shared" si="118"/>
        <v>0.13043478260869565</v>
      </c>
      <c r="T1899" s="600">
        <f t="shared" si="119"/>
        <v>1.0652173913043479</v>
      </c>
      <c r="U1899" s="601" t="s">
        <v>3030</v>
      </c>
    </row>
    <row r="1900" spans="1:21" ht="12.75" x14ac:dyDescent="0.2">
      <c r="A1900" s="591" t="s">
        <v>72</v>
      </c>
      <c r="B1900" s="591" t="s">
        <v>754</v>
      </c>
      <c r="C1900" s="592" t="s">
        <v>587</v>
      </c>
      <c r="D1900" s="592" t="s">
        <v>303</v>
      </c>
      <c r="E1900" s="592" t="s">
        <v>148</v>
      </c>
      <c r="F1900" s="592" t="s">
        <v>476</v>
      </c>
      <c r="G1900" s="591" t="s">
        <v>2008</v>
      </c>
      <c r="H1900" s="591" t="s">
        <v>513</v>
      </c>
      <c r="I1900" s="592" t="s">
        <v>332</v>
      </c>
      <c r="J1900" s="593" t="s">
        <v>381</v>
      </c>
      <c r="K1900" s="594">
        <v>0.23076923076923078</v>
      </c>
      <c r="L1900" s="592" t="s">
        <v>2051</v>
      </c>
      <c r="M1900" s="595">
        <v>2021</v>
      </c>
      <c r="N1900" s="596">
        <v>13</v>
      </c>
      <c r="O1900" s="603">
        <v>0.23076923076923075</v>
      </c>
      <c r="P1900" s="598">
        <f t="shared" si="116"/>
        <v>3</v>
      </c>
      <c r="Q1900" s="596">
        <v>3</v>
      </c>
      <c r="R1900" s="599">
        <f t="shared" si="117"/>
        <v>1</v>
      </c>
      <c r="S1900" s="599">
        <f t="shared" si="118"/>
        <v>0.23076923076923078</v>
      </c>
      <c r="T1900" s="600">
        <f t="shared" si="119"/>
        <v>0.99999999999999989</v>
      </c>
      <c r="U1900" s="606" t="s">
        <v>2051</v>
      </c>
    </row>
    <row r="1901" spans="1:21" ht="12.75" x14ac:dyDescent="0.2">
      <c r="A1901" s="591" t="s">
        <v>72</v>
      </c>
      <c r="B1901" s="591" t="s">
        <v>754</v>
      </c>
      <c r="C1901" s="592" t="s">
        <v>587</v>
      </c>
      <c r="D1901" s="592" t="s">
        <v>297</v>
      </c>
      <c r="E1901" s="592" t="s">
        <v>148</v>
      </c>
      <c r="F1901" s="592" t="s">
        <v>476</v>
      </c>
      <c r="G1901" s="591" t="s">
        <v>2031</v>
      </c>
      <c r="H1901" s="591" t="s">
        <v>513</v>
      </c>
      <c r="I1901" s="592" t="s">
        <v>332</v>
      </c>
      <c r="J1901" s="593" t="s">
        <v>381</v>
      </c>
      <c r="K1901" s="594">
        <v>0.18181818181818182</v>
      </c>
      <c r="L1901" s="592" t="s">
        <v>2051</v>
      </c>
      <c r="M1901" s="595">
        <v>2021</v>
      </c>
      <c r="N1901" s="596">
        <v>42</v>
      </c>
      <c r="O1901" s="603">
        <v>0.14285714285714285</v>
      </c>
      <c r="P1901" s="598">
        <f t="shared" si="116"/>
        <v>6</v>
      </c>
      <c r="Q1901" s="596">
        <v>5</v>
      </c>
      <c r="R1901" s="599">
        <f t="shared" si="117"/>
        <v>0.83333333333333337</v>
      </c>
      <c r="S1901" s="599">
        <f t="shared" si="118"/>
        <v>0.11904761904761904</v>
      </c>
      <c r="T1901" s="600">
        <f t="shared" si="119"/>
        <v>0.7857142857142857</v>
      </c>
      <c r="U1901" s="601" t="s">
        <v>3030</v>
      </c>
    </row>
    <row r="1902" spans="1:21" ht="12.75" x14ac:dyDescent="0.2">
      <c r="A1902" s="591" t="s">
        <v>72</v>
      </c>
      <c r="B1902" s="591" t="s">
        <v>754</v>
      </c>
      <c r="C1902" s="592" t="s">
        <v>588</v>
      </c>
      <c r="D1902" s="592" t="s">
        <v>297</v>
      </c>
      <c r="E1902" s="592" t="s">
        <v>148</v>
      </c>
      <c r="F1902" s="592" t="s">
        <v>476</v>
      </c>
      <c r="G1902" s="591" t="s">
        <v>2036</v>
      </c>
      <c r="H1902" s="591" t="s">
        <v>513</v>
      </c>
      <c r="I1902" s="592" t="s">
        <v>332</v>
      </c>
      <c r="J1902" s="593" t="s">
        <v>381</v>
      </c>
      <c r="K1902" s="594">
        <v>0.11971830985915492</v>
      </c>
      <c r="L1902" s="592"/>
      <c r="M1902" s="595">
        <v>2021</v>
      </c>
      <c r="N1902" s="596">
        <v>140</v>
      </c>
      <c r="O1902" s="603">
        <v>0.12142857142857143</v>
      </c>
      <c r="P1902" s="598">
        <f t="shared" si="116"/>
        <v>17</v>
      </c>
      <c r="Q1902" s="596">
        <v>16</v>
      </c>
      <c r="R1902" s="599">
        <f t="shared" si="117"/>
        <v>0.94117647058823528</v>
      </c>
      <c r="S1902" s="599">
        <f t="shared" si="118"/>
        <v>0.11428571428571428</v>
      </c>
      <c r="T1902" s="600">
        <f t="shared" si="119"/>
        <v>1.0142857142857142</v>
      </c>
      <c r="U1902" s="601" t="s">
        <v>3030</v>
      </c>
    </row>
    <row r="1903" spans="1:21" ht="12.75" x14ac:dyDescent="0.2">
      <c r="A1903" s="591" t="s">
        <v>72</v>
      </c>
      <c r="B1903" s="591" t="s">
        <v>754</v>
      </c>
      <c r="C1903" s="592" t="s">
        <v>588</v>
      </c>
      <c r="D1903" s="592" t="s">
        <v>297</v>
      </c>
      <c r="E1903" s="592" t="s">
        <v>148</v>
      </c>
      <c r="F1903" s="592" t="s">
        <v>476</v>
      </c>
      <c r="G1903" s="591" t="s">
        <v>2011</v>
      </c>
      <c r="H1903" s="591" t="s">
        <v>513</v>
      </c>
      <c r="I1903" s="592" t="s">
        <v>332</v>
      </c>
      <c r="J1903" s="593" t="s">
        <v>381</v>
      </c>
      <c r="K1903" s="594">
        <v>0.23875432525951557</v>
      </c>
      <c r="L1903" s="592" t="s">
        <v>2051</v>
      </c>
      <c r="M1903" s="595">
        <v>2021</v>
      </c>
      <c r="N1903" s="596">
        <v>287</v>
      </c>
      <c r="O1903" s="603">
        <v>0.23693379790940766</v>
      </c>
      <c r="P1903" s="598">
        <f t="shared" si="116"/>
        <v>68</v>
      </c>
      <c r="Q1903" s="596">
        <v>57</v>
      </c>
      <c r="R1903" s="599">
        <f t="shared" si="117"/>
        <v>0.83823529411764708</v>
      </c>
      <c r="S1903" s="599">
        <f t="shared" si="118"/>
        <v>0.19860627177700349</v>
      </c>
      <c r="T1903" s="600">
        <f t="shared" si="119"/>
        <v>0.99237489269302637</v>
      </c>
      <c r="U1903" s="601" t="s">
        <v>3030</v>
      </c>
    </row>
    <row r="1904" spans="1:21" ht="12.75" x14ac:dyDescent="0.2">
      <c r="A1904" s="591" t="s">
        <v>72</v>
      </c>
      <c r="B1904" s="591" t="s">
        <v>754</v>
      </c>
      <c r="C1904" s="592" t="s">
        <v>588</v>
      </c>
      <c r="D1904" s="592" t="s">
        <v>297</v>
      </c>
      <c r="E1904" s="592" t="s">
        <v>148</v>
      </c>
      <c r="F1904" s="592" t="s">
        <v>476</v>
      </c>
      <c r="G1904" s="591" t="s">
        <v>2012</v>
      </c>
      <c r="H1904" s="591" t="s">
        <v>513</v>
      </c>
      <c r="I1904" s="592" t="s">
        <v>332</v>
      </c>
      <c r="J1904" s="593" t="s">
        <v>381</v>
      </c>
      <c r="K1904" s="594">
        <v>0.23577235772357724</v>
      </c>
      <c r="L1904" s="592" t="s">
        <v>2051</v>
      </c>
      <c r="M1904" s="595">
        <v>2021</v>
      </c>
      <c r="N1904" s="596">
        <v>125</v>
      </c>
      <c r="O1904" s="603">
        <v>0.23200000000000004</v>
      </c>
      <c r="P1904" s="598">
        <f t="shared" si="116"/>
        <v>29</v>
      </c>
      <c r="Q1904" s="596">
        <v>26</v>
      </c>
      <c r="R1904" s="599">
        <f t="shared" si="117"/>
        <v>0.89655172413793105</v>
      </c>
      <c r="S1904" s="599">
        <f t="shared" si="118"/>
        <v>0.20799999999999999</v>
      </c>
      <c r="T1904" s="600">
        <f t="shared" si="119"/>
        <v>0.9840000000000001</v>
      </c>
      <c r="U1904" s="601" t="s">
        <v>3030</v>
      </c>
    </row>
    <row r="1905" spans="1:21" ht="12.75" x14ac:dyDescent="0.2">
      <c r="A1905" s="591" t="s">
        <v>72</v>
      </c>
      <c r="B1905" s="591" t="s">
        <v>754</v>
      </c>
      <c r="C1905" s="592" t="s">
        <v>588</v>
      </c>
      <c r="D1905" s="592" t="s">
        <v>297</v>
      </c>
      <c r="E1905" s="592" t="s">
        <v>148</v>
      </c>
      <c r="F1905" s="592" t="s">
        <v>476</v>
      </c>
      <c r="G1905" s="591" t="s">
        <v>2037</v>
      </c>
      <c r="H1905" s="591" t="s">
        <v>513</v>
      </c>
      <c r="I1905" s="592" t="s">
        <v>332</v>
      </c>
      <c r="J1905" s="593" t="s">
        <v>381</v>
      </c>
      <c r="K1905" s="594">
        <v>0.21428571428571427</v>
      </c>
      <c r="L1905" s="592" t="s">
        <v>2051</v>
      </c>
      <c r="M1905" s="595">
        <v>2021</v>
      </c>
      <c r="N1905" s="596">
        <v>14</v>
      </c>
      <c r="O1905" s="603">
        <v>0.21428571428571427</v>
      </c>
      <c r="P1905" s="598">
        <f t="shared" si="116"/>
        <v>3</v>
      </c>
      <c r="Q1905" s="596">
        <v>2</v>
      </c>
      <c r="R1905" s="599">
        <f t="shared" si="117"/>
        <v>0.66666666666666663</v>
      </c>
      <c r="S1905" s="599">
        <f t="shared" si="118"/>
        <v>0.14285714285714285</v>
      </c>
      <c r="T1905" s="600">
        <f t="shared" si="119"/>
        <v>1</v>
      </c>
      <c r="U1905" s="606" t="s">
        <v>2051</v>
      </c>
    </row>
    <row r="1906" spans="1:21" ht="12.75" x14ac:dyDescent="0.2">
      <c r="A1906" s="591" t="s">
        <v>72</v>
      </c>
      <c r="B1906" s="591" t="s">
        <v>754</v>
      </c>
      <c r="C1906" s="592" t="s">
        <v>588</v>
      </c>
      <c r="D1906" s="592" t="s">
        <v>297</v>
      </c>
      <c r="E1906" s="592" t="s">
        <v>148</v>
      </c>
      <c r="F1906" s="592" t="s">
        <v>476</v>
      </c>
      <c r="G1906" s="591" t="s">
        <v>2038</v>
      </c>
      <c r="H1906" s="591" t="s">
        <v>513</v>
      </c>
      <c r="I1906" s="592" t="s">
        <v>332</v>
      </c>
      <c r="J1906" s="593" t="s">
        <v>381</v>
      </c>
      <c r="K1906" s="594">
        <v>9.6774193548387094E-2</v>
      </c>
      <c r="L1906" s="592" t="s">
        <v>2051</v>
      </c>
      <c r="M1906" s="595">
        <v>2021</v>
      </c>
      <c r="N1906" s="596">
        <v>33</v>
      </c>
      <c r="O1906" s="603">
        <v>0.12121212121212122</v>
      </c>
      <c r="P1906" s="598">
        <f t="shared" si="116"/>
        <v>4</v>
      </c>
      <c r="Q1906" s="596">
        <v>4</v>
      </c>
      <c r="R1906" s="599">
        <f t="shared" si="117"/>
        <v>1</v>
      </c>
      <c r="S1906" s="599">
        <f t="shared" si="118"/>
        <v>0.12121212121212122</v>
      </c>
      <c r="T1906" s="600">
        <f t="shared" si="119"/>
        <v>1.2525252525252526</v>
      </c>
      <c r="U1906" s="601" t="s">
        <v>3030</v>
      </c>
    </row>
    <row r="1907" spans="1:21" ht="12.75" x14ac:dyDescent="0.2">
      <c r="A1907" s="591" t="s">
        <v>72</v>
      </c>
      <c r="B1907" s="591" t="s">
        <v>754</v>
      </c>
      <c r="C1907" s="592" t="s">
        <v>588</v>
      </c>
      <c r="D1907" s="592" t="s">
        <v>297</v>
      </c>
      <c r="E1907" s="592" t="s">
        <v>148</v>
      </c>
      <c r="F1907" s="592" t="s">
        <v>476</v>
      </c>
      <c r="G1907" s="591" t="s">
        <v>2018</v>
      </c>
      <c r="H1907" s="591" t="s">
        <v>513</v>
      </c>
      <c r="I1907" s="592" t="s">
        <v>332</v>
      </c>
      <c r="J1907" s="593" t="s">
        <v>381</v>
      </c>
      <c r="K1907" s="594">
        <v>6.25E-2</v>
      </c>
      <c r="L1907" s="592" t="s">
        <v>2051</v>
      </c>
      <c r="M1907" s="595">
        <v>2021</v>
      </c>
      <c r="N1907" s="596">
        <v>39</v>
      </c>
      <c r="O1907" s="603">
        <v>7.6923076923076927E-2</v>
      </c>
      <c r="P1907" s="598">
        <f t="shared" si="116"/>
        <v>3</v>
      </c>
      <c r="Q1907" s="596">
        <v>2</v>
      </c>
      <c r="R1907" s="599">
        <f t="shared" si="117"/>
        <v>0.66666666666666663</v>
      </c>
      <c r="S1907" s="599">
        <f t="shared" si="118"/>
        <v>5.128205128205128E-2</v>
      </c>
      <c r="T1907" s="600">
        <f t="shared" si="119"/>
        <v>1.2307692307692308</v>
      </c>
      <c r="U1907" s="601" t="s">
        <v>3030</v>
      </c>
    </row>
    <row r="1908" spans="1:21" ht="12.75" x14ac:dyDescent="0.2">
      <c r="A1908" s="591" t="s">
        <v>72</v>
      </c>
      <c r="B1908" s="591" t="s">
        <v>754</v>
      </c>
      <c r="C1908" s="592" t="s">
        <v>588</v>
      </c>
      <c r="D1908" s="592" t="s">
        <v>297</v>
      </c>
      <c r="E1908" s="592" t="s">
        <v>148</v>
      </c>
      <c r="F1908" s="592" t="s">
        <v>476</v>
      </c>
      <c r="G1908" s="591" t="s">
        <v>2039</v>
      </c>
      <c r="H1908" s="591" t="s">
        <v>513</v>
      </c>
      <c r="I1908" s="592" t="s">
        <v>332</v>
      </c>
      <c r="J1908" s="593" t="s">
        <v>381</v>
      </c>
      <c r="K1908" s="594">
        <v>5.0847457627118647E-2</v>
      </c>
      <c r="L1908" s="592" t="s">
        <v>2051</v>
      </c>
      <c r="M1908" s="595">
        <v>2021</v>
      </c>
      <c r="N1908" s="596">
        <v>53</v>
      </c>
      <c r="O1908" s="603">
        <v>0.11320754716981134</v>
      </c>
      <c r="P1908" s="598">
        <f t="shared" si="116"/>
        <v>6</v>
      </c>
      <c r="Q1908" s="596">
        <v>4</v>
      </c>
      <c r="R1908" s="599">
        <f t="shared" si="117"/>
        <v>0.66666666666666663</v>
      </c>
      <c r="S1908" s="599">
        <f t="shared" si="118"/>
        <v>7.5471698113207544E-2</v>
      </c>
      <c r="T1908" s="600">
        <f t="shared" si="119"/>
        <v>2.226415094339623</v>
      </c>
      <c r="U1908" s="601" t="s">
        <v>3030</v>
      </c>
    </row>
    <row r="1909" spans="1:21" ht="12.75" x14ac:dyDescent="0.2">
      <c r="A1909" s="591" t="s">
        <v>72</v>
      </c>
      <c r="B1909" s="591" t="s">
        <v>754</v>
      </c>
      <c r="C1909" s="592" t="s">
        <v>588</v>
      </c>
      <c r="D1909" s="592" t="s">
        <v>297</v>
      </c>
      <c r="E1909" s="592" t="s">
        <v>148</v>
      </c>
      <c r="F1909" s="592" t="s">
        <v>476</v>
      </c>
      <c r="G1909" s="591" t="s">
        <v>2021</v>
      </c>
      <c r="H1909" s="591" t="s">
        <v>513</v>
      </c>
      <c r="I1909" s="592" t="s">
        <v>332</v>
      </c>
      <c r="J1909" s="593" t="s">
        <v>381</v>
      </c>
      <c r="K1909" s="594">
        <v>0.13235294117647059</v>
      </c>
      <c r="L1909" s="592" t="s">
        <v>2051</v>
      </c>
      <c r="M1909" s="595">
        <v>2021</v>
      </c>
      <c r="N1909" s="596">
        <v>70</v>
      </c>
      <c r="O1909" s="603">
        <v>0.12857142857142856</v>
      </c>
      <c r="P1909" s="598">
        <f t="shared" si="116"/>
        <v>9</v>
      </c>
      <c r="Q1909" s="596">
        <v>6</v>
      </c>
      <c r="R1909" s="599">
        <f t="shared" si="117"/>
        <v>0.66666666666666663</v>
      </c>
      <c r="S1909" s="599">
        <f t="shared" si="118"/>
        <v>8.5714285714285715E-2</v>
      </c>
      <c r="T1909" s="600">
        <f t="shared" si="119"/>
        <v>0.97142857142857131</v>
      </c>
      <c r="U1909" s="601" t="s">
        <v>3030</v>
      </c>
    </row>
    <row r="1910" spans="1:21" ht="12.75" x14ac:dyDescent="0.2">
      <c r="A1910" s="591" t="s">
        <v>72</v>
      </c>
      <c r="B1910" s="591" t="s">
        <v>754</v>
      </c>
      <c r="C1910" s="592" t="s">
        <v>588</v>
      </c>
      <c r="D1910" s="592" t="s">
        <v>297</v>
      </c>
      <c r="E1910" s="592" t="s">
        <v>148</v>
      </c>
      <c r="F1910" s="592" t="s">
        <v>476</v>
      </c>
      <c r="G1910" s="591" t="s">
        <v>2040</v>
      </c>
      <c r="H1910" s="591" t="s">
        <v>513</v>
      </c>
      <c r="I1910" s="592" t="s">
        <v>332</v>
      </c>
      <c r="J1910" s="593" t="s">
        <v>381</v>
      </c>
      <c r="K1910" s="594">
        <v>0.17721518987341772</v>
      </c>
      <c r="L1910" s="592" t="s">
        <v>2051</v>
      </c>
      <c r="M1910" s="595">
        <v>2021</v>
      </c>
      <c r="N1910" s="596">
        <v>77</v>
      </c>
      <c r="O1910" s="603">
        <v>0.16883116883116883</v>
      </c>
      <c r="P1910" s="598">
        <f t="shared" si="116"/>
        <v>13</v>
      </c>
      <c r="Q1910" s="596">
        <v>8</v>
      </c>
      <c r="R1910" s="599">
        <f t="shared" si="117"/>
        <v>0.61538461538461542</v>
      </c>
      <c r="S1910" s="599">
        <f t="shared" si="118"/>
        <v>0.1038961038961039</v>
      </c>
      <c r="T1910" s="600">
        <f t="shared" si="119"/>
        <v>0.95269016697588127</v>
      </c>
      <c r="U1910" s="601" t="s">
        <v>3030</v>
      </c>
    </row>
    <row r="1911" spans="1:21" ht="12.75" x14ac:dyDescent="0.2">
      <c r="A1911" s="591" t="s">
        <v>72</v>
      </c>
      <c r="B1911" s="591" t="s">
        <v>754</v>
      </c>
      <c r="C1911" s="592" t="s">
        <v>588</v>
      </c>
      <c r="D1911" s="592" t="s">
        <v>297</v>
      </c>
      <c r="E1911" s="592" t="s">
        <v>148</v>
      </c>
      <c r="F1911" s="592" t="s">
        <v>476</v>
      </c>
      <c r="G1911" s="591" t="s">
        <v>2023</v>
      </c>
      <c r="H1911" s="591" t="s">
        <v>513</v>
      </c>
      <c r="I1911" s="592" t="s">
        <v>332</v>
      </c>
      <c r="J1911" s="593" t="s">
        <v>381</v>
      </c>
      <c r="K1911" s="594">
        <v>0.70833333333333337</v>
      </c>
      <c r="L1911" s="592" t="s">
        <v>2051</v>
      </c>
      <c r="M1911" s="595">
        <v>2021</v>
      </c>
      <c r="N1911" s="596">
        <v>24</v>
      </c>
      <c r="O1911" s="603">
        <v>0.54166666666666663</v>
      </c>
      <c r="P1911" s="598">
        <f t="shared" si="116"/>
        <v>13</v>
      </c>
      <c r="Q1911" s="596">
        <v>11</v>
      </c>
      <c r="R1911" s="599">
        <f t="shared" si="117"/>
        <v>0.84615384615384615</v>
      </c>
      <c r="S1911" s="599">
        <f t="shared" si="118"/>
        <v>0.45833333333333331</v>
      </c>
      <c r="T1911" s="600">
        <f t="shared" si="119"/>
        <v>0.76470588235294112</v>
      </c>
      <c r="U1911" s="601" t="s">
        <v>3030</v>
      </c>
    </row>
    <row r="1912" spans="1:21" ht="12.75" x14ac:dyDescent="0.2">
      <c r="A1912" s="591" t="s">
        <v>72</v>
      </c>
      <c r="B1912" s="591" t="s">
        <v>754</v>
      </c>
      <c r="C1912" s="592" t="s">
        <v>588</v>
      </c>
      <c r="D1912" s="592" t="s">
        <v>297</v>
      </c>
      <c r="E1912" s="592" t="s">
        <v>148</v>
      </c>
      <c r="F1912" s="592" t="s">
        <v>476</v>
      </c>
      <c r="G1912" s="591" t="s">
        <v>2041</v>
      </c>
      <c r="H1912" s="591" t="s">
        <v>513</v>
      </c>
      <c r="I1912" s="592" t="s">
        <v>332</v>
      </c>
      <c r="J1912" s="593" t="s">
        <v>381</v>
      </c>
      <c r="K1912" s="594">
        <v>0.17647058823529413</v>
      </c>
      <c r="L1912" s="592" t="s">
        <v>2051</v>
      </c>
      <c r="M1912" s="595">
        <v>2021</v>
      </c>
      <c r="N1912" s="596">
        <v>17</v>
      </c>
      <c r="O1912" s="603">
        <v>0.17647058823529413</v>
      </c>
      <c r="P1912" s="598">
        <f t="shared" si="116"/>
        <v>3</v>
      </c>
      <c r="Q1912" s="596">
        <v>2</v>
      </c>
      <c r="R1912" s="599">
        <f t="shared" si="117"/>
        <v>0.66666666666666663</v>
      </c>
      <c r="S1912" s="599">
        <f t="shared" si="118"/>
        <v>0.11764705882352941</v>
      </c>
      <c r="T1912" s="600">
        <f t="shared" si="119"/>
        <v>1</v>
      </c>
      <c r="U1912" s="606" t="s">
        <v>2051</v>
      </c>
    </row>
    <row r="1913" spans="1:21" ht="12.75" x14ac:dyDescent="0.2">
      <c r="A1913" s="591" t="s">
        <v>72</v>
      </c>
      <c r="B1913" s="591" t="s">
        <v>754</v>
      </c>
      <c r="C1913" s="592" t="s">
        <v>588</v>
      </c>
      <c r="D1913" s="592" t="s">
        <v>297</v>
      </c>
      <c r="E1913" s="592" t="s">
        <v>148</v>
      </c>
      <c r="F1913" s="592" t="s">
        <v>476</v>
      </c>
      <c r="G1913" s="591" t="s">
        <v>2042</v>
      </c>
      <c r="H1913" s="591" t="s">
        <v>513</v>
      </c>
      <c r="I1913" s="592" t="s">
        <v>332</v>
      </c>
      <c r="J1913" s="593" t="s">
        <v>381</v>
      </c>
      <c r="K1913" s="594">
        <v>0.06</v>
      </c>
      <c r="L1913" s="592" t="s">
        <v>2051</v>
      </c>
      <c r="M1913" s="595">
        <v>2021</v>
      </c>
      <c r="N1913" s="596">
        <v>94</v>
      </c>
      <c r="O1913" s="603">
        <v>9.5744680851063843E-2</v>
      </c>
      <c r="P1913" s="598">
        <f t="shared" si="116"/>
        <v>9</v>
      </c>
      <c r="Q1913" s="596">
        <v>5</v>
      </c>
      <c r="R1913" s="599">
        <f t="shared" si="117"/>
        <v>0.55555555555555558</v>
      </c>
      <c r="S1913" s="599">
        <f t="shared" si="118"/>
        <v>5.3191489361702128E-2</v>
      </c>
      <c r="T1913" s="600">
        <f t="shared" si="119"/>
        <v>1.595744680851064</v>
      </c>
      <c r="U1913" s="601" t="s">
        <v>3030</v>
      </c>
    </row>
    <row r="1914" spans="1:21" ht="12.75" x14ac:dyDescent="0.2">
      <c r="A1914" s="591" t="s">
        <v>72</v>
      </c>
      <c r="B1914" s="591" t="s">
        <v>754</v>
      </c>
      <c r="C1914" s="592" t="s">
        <v>588</v>
      </c>
      <c r="D1914" s="592" t="s">
        <v>297</v>
      </c>
      <c r="E1914" s="592" t="s">
        <v>148</v>
      </c>
      <c r="F1914" s="592" t="s">
        <v>476</v>
      </c>
      <c r="G1914" s="591" t="s">
        <v>2026</v>
      </c>
      <c r="H1914" s="591" t="s">
        <v>513</v>
      </c>
      <c r="I1914" s="592" t="s">
        <v>332</v>
      </c>
      <c r="J1914" s="593" t="s">
        <v>381</v>
      </c>
      <c r="K1914" s="594">
        <v>8.3333333333333329E-2</v>
      </c>
      <c r="L1914" s="592" t="s">
        <v>2051</v>
      </c>
      <c r="M1914" s="595">
        <v>2021</v>
      </c>
      <c r="N1914" s="596">
        <v>43</v>
      </c>
      <c r="O1914" s="603">
        <v>6.9767441860465115E-2</v>
      </c>
      <c r="P1914" s="598">
        <f t="shared" si="116"/>
        <v>3</v>
      </c>
      <c r="Q1914" s="596">
        <v>2</v>
      </c>
      <c r="R1914" s="599">
        <f t="shared" si="117"/>
        <v>0.66666666666666663</v>
      </c>
      <c r="S1914" s="599">
        <f t="shared" si="118"/>
        <v>4.6511627906976744E-2</v>
      </c>
      <c r="T1914" s="600">
        <f t="shared" si="119"/>
        <v>0.83720930232558144</v>
      </c>
      <c r="U1914" s="601" t="s">
        <v>3030</v>
      </c>
    </row>
    <row r="1915" spans="1:21" ht="12.75" x14ac:dyDescent="0.2">
      <c r="A1915" s="591" t="s">
        <v>72</v>
      </c>
      <c r="B1915" s="591" t="s">
        <v>754</v>
      </c>
      <c r="C1915" s="592" t="s">
        <v>588</v>
      </c>
      <c r="D1915" s="592" t="s">
        <v>297</v>
      </c>
      <c r="E1915" s="592" t="s">
        <v>148</v>
      </c>
      <c r="F1915" s="592" t="s">
        <v>476</v>
      </c>
      <c r="G1915" s="591" t="s">
        <v>2043</v>
      </c>
      <c r="H1915" s="591" t="s">
        <v>513</v>
      </c>
      <c r="I1915" s="592" t="s">
        <v>332</v>
      </c>
      <c r="J1915" s="593" t="s">
        <v>381</v>
      </c>
      <c r="K1915" s="594">
        <v>4.9941927990708478E-2</v>
      </c>
      <c r="L1915" s="592" t="s">
        <v>2051</v>
      </c>
      <c r="M1915" s="595">
        <v>2021</v>
      </c>
      <c r="N1915" s="596">
        <v>858</v>
      </c>
      <c r="O1915" s="603">
        <v>9.5571095571095568E-2</v>
      </c>
      <c r="P1915" s="598">
        <f t="shared" si="116"/>
        <v>82</v>
      </c>
      <c r="Q1915" s="596">
        <v>58</v>
      </c>
      <c r="R1915" s="599">
        <f t="shared" si="117"/>
        <v>0.70731707317073167</v>
      </c>
      <c r="S1915" s="599">
        <f t="shared" si="118"/>
        <v>6.75990675990676E-2</v>
      </c>
      <c r="T1915" s="600">
        <f t="shared" si="119"/>
        <v>1.9136444950398439</v>
      </c>
      <c r="U1915" s="601" t="s">
        <v>3030</v>
      </c>
    </row>
    <row r="1916" spans="1:21" ht="12.75" x14ac:dyDescent="0.2">
      <c r="A1916" s="591" t="s">
        <v>72</v>
      </c>
      <c r="B1916" s="591" t="s">
        <v>754</v>
      </c>
      <c r="C1916" s="592" t="s">
        <v>588</v>
      </c>
      <c r="D1916" s="592" t="s">
        <v>297</v>
      </c>
      <c r="E1916" s="592" t="s">
        <v>148</v>
      </c>
      <c r="F1916" s="592" t="s">
        <v>476</v>
      </c>
      <c r="G1916" s="591" t="s">
        <v>2009</v>
      </c>
      <c r="H1916" s="591" t="s">
        <v>513</v>
      </c>
      <c r="I1916" s="592" t="s">
        <v>332</v>
      </c>
      <c r="J1916" s="593" t="s">
        <v>381</v>
      </c>
      <c r="K1916" s="594">
        <v>0.2</v>
      </c>
      <c r="L1916" s="592" t="s">
        <v>2051</v>
      </c>
      <c r="M1916" s="595">
        <v>2021</v>
      </c>
      <c r="N1916" s="596">
        <v>19</v>
      </c>
      <c r="O1916" s="603">
        <v>0.21052631578947367</v>
      </c>
      <c r="P1916" s="598">
        <f t="shared" si="116"/>
        <v>4</v>
      </c>
      <c r="Q1916" s="596">
        <v>3</v>
      </c>
      <c r="R1916" s="599">
        <f t="shared" si="117"/>
        <v>0.75</v>
      </c>
      <c r="S1916" s="599">
        <f t="shared" si="118"/>
        <v>0.15789473684210525</v>
      </c>
      <c r="T1916" s="600">
        <f t="shared" si="119"/>
        <v>1.0526315789473684</v>
      </c>
      <c r="U1916" s="601" t="s">
        <v>3030</v>
      </c>
    </row>
    <row r="1917" spans="1:21" ht="12.75" x14ac:dyDescent="0.2">
      <c r="A1917" s="591" t="s">
        <v>72</v>
      </c>
      <c r="B1917" s="591" t="s">
        <v>754</v>
      </c>
      <c r="C1917" s="592" t="s">
        <v>588</v>
      </c>
      <c r="D1917" s="592" t="s">
        <v>297</v>
      </c>
      <c r="E1917" s="592" t="s">
        <v>148</v>
      </c>
      <c r="F1917" s="592" t="s">
        <v>476</v>
      </c>
      <c r="G1917" s="591" t="s">
        <v>2044</v>
      </c>
      <c r="H1917" s="591" t="s">
        <v>513</v>
      </c>
      <c r="I1917" s="592" t="s">
        <v>332</v>
      </c>
      <c r="J1917" s="593" t="s">
        <v>381</v>
      </c>
      <c r="K1917" s="594">
        <v>6.1224489795918366E-2</v>
      </c>
      <c r="L1917" s="592" t="s">
        <v>2051</v>
      </c>
      <c r="M1917" s="595">
        <v>2021</v>
      </c>
      <c r="N1917" s="596">
        <v>29</v>
      </c>
      <c r="O1917" s="603">
        <v>0.24137931034482757</v>
      </c>
      <c r="P1917" s="598">
        <f t="shared" si="116"/>
        <v>7</v>
      </c>
      <c r="Q1917" s="596">
        <v>6</v>
      </c>
      <c r="R1917" s="599">
        <f t="shared" si="117"/>
        <v>0.8571428571428571</v>
      </c>
      <c r="S1917" s="599">
        <f t="shared" si="118"/>
        <v>0.20689655172413793</v>
      </c>
      <c r="T1917" s="600">
        <f t="shared" si="119"/>
        <v>3.9425287356321839</v>
      </c>
      <c r="U1917" s="601" t="s">
        <v>3031</v>
      </c>
    </row>
    <row r="1918" spans="1:21" ht="12.75" x14ac:dyDescent="0.2">
      <c r="A1918" s="591" t="s">
        <v>72</v>
      </c>
      <c r="B1918" s="591" t="s">
        <v>754</v>
      </c>
      <c r="C1918" s="592" t="s">
        <v>588</v>
      </c>
      <c r="D1918" s="592" t="s">
        <v>297</v>
      </c>
      <c r="E1918" s="592" t="s">
        <v>148</v>
      </c>
      <c r="F1918" s="592" t="s">
        <v>476</v>
      </c>
      <c r="G1918" s="591" t="s">
        <v>2009</v>
      </c>
      <c r="H1918" s="591" t="s">
        <v>513</v>
      </c>
      <c r="I1918" s="592" t="s">
        <v>332</v>
      </c>
      <c r="J1918" s="593" t="s">
        <v>381</v>
      </c>
      <c r="K1918" s="594">
        <v>0.23333333333333334</v>
      </c>
      <c r="L1918" s="592" t="s">
        <v>2266</v>
      </c>
      <c r="M1918" s="595">
        <v>2021</v>
      </c>
      <c r="N1918" s="596">
        <v>18</v>
      </c>
      <c r="O1918" s="603">
        <v>0.27777777777777779</v>
      </c>
      <c r="P1918" s="598">
        <f t="shared" si="116"/>
        <v>5</v>
      </c>
      <c r="Q1918" s="596">
        <v>4</v>
      </c>
      <c r="R1918" s="599">
        <f t="shared" si="117"/>
        <v>0.8</v>
      </c>
      <c r="S1918" s="599">
        <f t="shared" si="118"/>
        <v>0.22222222222222221</v>
      </c>
      <c r="T1918" s="600">
        <f t="shared" si="119"/>
        <v>1.1904761904761905</v>
      </c>
      <c r="U1918" s="601" t="s">
        <v>3031</v>
      </c>
    </row>
    <row r="1919" spans="1:21" ht="12.75" x14ac:dyDescent="0.2">
      <c r="A1919" s="591" t="s">
        <v>72</v>
      </c>
      <c r="B1919" s="591" t="s">
        <v>754</v>
      </c>
      <c r="C1919" s="592" t="s">
        <v>588</v>
      </c>
      <c r="D1919" s="592" t="s">
        <v>297</v>
      </c>
      <c r="E1919" s="592" t="s">
        <v>148</v>
      </c>
      <c r="F1919" s="592" t="s">
        <v>476</v>
      </c>
      <c r="G1919" s="591" t="s">
        <v>2057</v>
      </c>
      <c r="H1919" s="591" t="s">
        <v>513</v>
      </c>
      <c r="I1919" s="592" t="s">
        <v>332</v>
      </c>
      <c r="J1919" s="593" t="s">
        <v>381</v>
      </c>
      <c r="K1919" s="594">
        <v>0.3</v>
      </c>
      <c r="L1919" s="592" t="s">
        <v>2266</v>
      </c>
      <c r="M1919" s="595">
        <v>2021</v>
      </c>
      <c r="N1919" s="596">
        <v>40</v>
      </c>
      <c r="O1919" s="603">
        <v>0.1</v>
      </c>
      <c r="P1919" s="598">
        <f t="shared" si="116"/>
        <v>4</v>
      </c>
      <c r="Q1919" s="596">
        <v>3</v>
      </c>
      <c r="R1919" s="599">
        <f t="shared" si="117"/>
        <v>0.75</v>
      </c>
      <c r="S1919" s="599">
        <f t="shared" si="118"/>
        <v>7.4999999999999997E-2</v>
      </c>
      <c r="T1919" s="600">
        <f t="shared" si="119"/>
        <v>0.33333333333333337</v>
      </c>
      <c r="U1919" s="601" t="s">
        <v>3030</v>
      </c>
    </row>
    <row r="1920" spans="1:21" ht="12.75" x14ac:dyDescent="0.2">
      <c r="A1920" s="591" t="s">
        <v>72</v>
      </c>
      <c r="B1920" s="591" t="s">
        <v>754</v>
      </c>
      <c r="C1920" s="592" t="s">
        <v>588</v>
      </c>
      <c r="D1920" s="592" t="s">
        <v>297</v>
      </c>
      <c r="E1920" s="592" t="s">
        <v>148</v>
      </c>
      <c r="F1920" s="592" t="s">
        <v>476</v>
      </c>
      <c r="G1920" s="591" t="s">
        <v>2045</v>
      </c>
      <c r="H1920" s="591" t="s">
        <v>513</v>
      </c>
      <c r="I1920" s="592" t="s">
        <v>332</v>
      </c>
      <c r="J1920" s="593" t="s">
        <v>381</v>
      </c>
      <c r="K1920" s="594">
        <v>0.72222222222222221</v>
      </c>
      <c r="L1920" s="592" t="s">
        <v>2051</v>
      </c>
      <c r="M1920" s="595">
        <v>2021</v>
      </c>
      <c r="N1920" s="596">
        <v>18</v>
      </c>
      <c r="O1920" s="603">
        <v>0.66666666666666652</v>
      </c>
      <c r="P1920" s="598">
        <f t="shared" si="116"/>
        <v>12</v>
      </c>
      <c r="Q1920" s="596">
        <v>9</v>
      </c>
      <c r="R1920" s="599">
        <f t="shared" si="117"/>
        <v>0.75</v>
      </c>
      <c r="S1920" s="599">
        <f t="shared" si="118"/>
        <v>0.5</v>
      </c>
      <c r="T1920" s="600">
        <f t="shared" si="119"/>
        <v>0.92307692307692291</v>
      </c>
      <c r="U1920" s="601" t="s">
        <v>3030</v>
      </c>
    </row>
    <row r="1921" spans="1:21" ht="12.75" x14ac:dyDescent="0.2">
      <c r="A1921" s="591" t="s">
        <v>72</v>
      </c>
      <c r="B1921" s="591" t="s">
        <v>754</v>
      </c>
      <c r="C1921" s="592" t="s">
        <v>588</v>
      </c>
      <c r="D1921" s="592" t="s">
        <v>297</v>
      </c>
      <c r="E1921" s="592" t="s">
        <v>148</v>
      </c>
      <c r="F1921" s="592" t="s">
        <v>476</v>
      </c>
      <c r="G1921" s="591" t="s">
        <v>2046</v>
      </c>
      <c r="H1921" s="591" t="s">
        <v>513</v>
      </c>
      <c r="I1921" s="592" t="s">
        <v>332</v>
      </c>
      <c r="J1921" s="593" t="s">
        <v>381</v>
      </c>
      <c r="K1921" s="594">
        <v>0.2</v>
      </c>
      <c r="L1921" s="592" t="s">
        <v>2051</v>
      </c>
      <c r="M1921" s="595">
        <v>2021</v>
      </c>
      <c r="N1921" s="596">
        <v>13</v>
      </c>
      <c r="O1921" s="603">
        <v>0.23076923076923075</v>
      </c>
      <c r="P1921" s="598">
        <f t="shared" si="116"/>
        <v>3</v>
      </c>
      <c r="Q1921" s="596">
        <v>2</v>
      </c>
      <c r="R1921" s="599">
        <f t="shared" si="117"/>
        <v>0.66666666666666663</v>
      </c>
      <c r="S1921" s="599">
        <f t="shared" si="118"/>
        <v>0.15384615384615385</v>
      </c>
      <c r="T1921" s="600">
        <f t="shared" si="119"/>
        <v>1.1538461538461537</v>
      </c>
      <c r="U1921" s="601" t="s">
        <v>3030</v>
      </c>
    </row>
    <row r="1922" spans="1:21" ht="12.75" x14ac:dyDescent="0.2">
      <c r="A1922" s="591" t="s">
        <v>72</v>
      </c>
      <c r="B1922" s="591" t="s">
        <v>754</v>
      </c>
      <c r="C1922" s="592" t="s">
        <v>583</v>
      </c>
      <c r="D1922" s="592" t="s">
        <v>297</v>
      </c>
      <c r="E1922" s="592" t="s">
        <v>148</v>
      </c>
      <c r="F1922" s="592" t="s">
        <v>476</v>
      </c>
      <c r="G1922" s="591" t="s">
        <v>2012</v>
      </c>
      <c r="H1922" s="591" t="s">
        <v>513</v>
      </c>
      <c r="I1922" s="592" t="s">
        <v>332</v>
      </c>
      <c r="J1922" s="593" t="s">
        <v>381</v>
      </c>
      <c r="K1922" s="594">
        <v>0.7142857142857143</v>
      </c>
      <c r="L1922" s="592" t="s">
        <v>2051</v>
      </c>
      <c r="M1922" s="595">
        <v>2021</v>
      </c>
      <c r="N1922" s="596">
        <v>34</v>
      </c>
      <c r="O1922" s="603">
        <v>0.55882352941176472</v>
      </c>
      <c r="P1922" s="598">
        <f t="shared" si="116"/>
        <v>19</v>
      </c>
      <c r="Q1922" s="596">
        <v>14</v>
      </c>
      <c r="R1922" s="599">
        <f t="shared" si="117"/>
        <v>0.73684210526315785</v>
      </c>
      <c r="S1922" s="599">
        <f t="shared" si="118"/>
        <v>0.41176470588235292</v>
      </c>
      <c r="T1922" s="600">
        <f t="shared" si="119"/>
        <v>0.78235294117647058</v>
      </c>
      <c r="U1922" s="601" t="s">
        <v>3030</v>
      </c>
    </row>
    <row r="1923" spans="1:21" ht="12.75" x14ac:dyDescent="0.2">
      <c r="A1923" s="591" t="s">
        <v>72</v>
      </c>
      <c r="B1923" s="591" t="s">
        <v>754</v>
      </c>
      <c r="C1923" s="592" t="s">
        <v>583</v>
      </c>
      <c r="D1923" s="592" t="s">
        <v>297</v>
      </c>
      <c r="E1923" s="592" t="s">
        <v>148</v>
      </c>
      <c r="F1923" s="592" t="s">
        <v>476</v>
      </c>
      <c r="G1923" s="591" t="s">
        <v>2013</v>
      </c>
      <c r="H1923" s="591" t="s">
        <v>513</v>
      </c>
      <c r="I1923" s="592" t="s">
        <v>332</v>
      </c>
      <c r="J1923" s="593" t="s">
        <v>381</v>
      </c>
      <c r="K1923" s="594">
        <v>0.70967741935483875</v>
      </c>
      <c r="L1923" s="592" t="s">
        <v>2051</v>
      </c>
      <c r="M1923" s="595">
        <v>2021</v>
      </c>
      <c r="N1923" s="596">
        <v>31</v>
      </c>
      <c r="O1923" s="603">
        <v>0.5161290322580645</v>
      </c>
      <c r="P1923" s="598">
        <f t="shared" ref="P1923:P1986" si="120">ROUNDUP(N1923*O1923,0)</f>
        <v>16</v>
      </c>
      <c r="Q1923" s="596">
        <v>12</v>
      </c>
      <c r="R1923" s="599">
        <f t="shared" ref="R1923:R1986" si="121">Q1923/P1923</f>
        <v>0.75</v>
      </c>
      <c r="S1923" s="599">
        <f t="shared" ref="S1923:S1986" si="122">Q1923/N1923</f>
        <v>0.38709677419354838</v>
      </c>
      <c r="T1923" s="600">
        <f t="shared" ref="T1923:T1986" si="123">O1923/K1923</f>
        <v>0.72727272727272718</v>
      </c>
      <c r="U1923" s="601" t="s">
        <v>3030</v>
      </c>
    </row>
    <row r="1924" spans="1:21" ht="12.75" x14ac:dyDescent="0.2">
      <c r="A1924" s="591" t="s">
        <v>72</v>
      </c>
      <c r="B1924" s="591" t="s">
        <v>754</v>
      </c>
      <c r="C1924" s="592" t="s">
        <v>583</v>
      </c>
      <c r="D1924" s="592" t="s">
        <v>297</v>
      </c>
      <c r="E1924" s="592" t="s">
        <v>148</v>
      </c>
      <c r="F1924" s="592" t="s">
        <v>476</v>
      </c>
      <c r="G1924" s="591" t="s">
        <v>2049</v>
      </c>
      <c r="H1924" s="591" t="s">
        <v>513</v>
      </c>
      <c r="I1924" s="592" t="s">
        <v>332</v>
      </c>
      <c r="J1924" s="593" t="s">
        <v>381</v>
      </c>
      <c r="K1924" s="594">
        <v>0.70370370370370372</v>
      </c>
      <c r="L1924" s="592" t="s">
        <v>2051</v>
      </c>
      <c r="M1924" s="595">
        <v>2021</v>
      </c>
      <c r="N1924" s="596">
        <v>28</v>
      </c>
      <c r="O1924" s="603">
        <v>0.5357142857142857</v>
      </c>
      <c r="P1924" s="598">
        <f t="shared" si="120"/>
        <v>15</v>
      </c>
      <c r="Q1924" s="596">
        <v>10</v>
      </c>
      <c r="R1924" s="599">
        <f t="shared" si="121"/>
        <v>0.66666666666666663</v>
      </c>
      <c r="S1924" s="599">
        <f t="shared" si="122"/>
        <v>0.35714285714285715</v>
      </c>
      <c r="T1924" s="600">
        <f t="shared" si="123"/>
        <v>0.76127819548872178</v>
      </c>
      <c r="U1924" s="601" t="s">
        <v>3030</v>
      </c>
    </row>
    <row r="1925" spans="1:21" ht="12.75" x14ac:dyDescent="0.2">
      <c r="A1925" s="591" t="s">
        <v>72</v>
      </c>
      <c r="B1925" s="591" t="s">
        <v>754</v>
      </c>
      <c r="C1925" s="592" t="s">
        <v>583</v>
      </c>
      <c r="D1925" s="592" t="s">
        <v>297</v>
      </c>
      <c r="E1925" s="592" t="s">
        <v>148</v>
      </c>
      <c r="F1925" s="592" t="s">
        <v>476</v>
      </c>
      <c r="G1925" s="591" t="s">
        <v>2007</v>
      </c>
      <c r="H1925" s="591" t="s">
        <v>513</v>
      </c>
      <c r="I1925" s="592" t="s">
        <v>332</v>
      </c>
      <c r="J1925" s="593" t="s">
        <v>381</v>
      </c>
      <c r="K1925" s="594">
        <v>0.75</v>
      </c>
      <c r="L1925" s="592" t="s">
        <v>2051</v>
      </c>
      <c r="M1925" s="595">
        <v>2021</v>
      </c>
      <c r="N1925" s="596">
        <v>64</v>
      </c>
      <c r="O1925" s="603">
        <v>0.609375</v>
      </c>
      <c r="P1925" s="598">
        <f t="shared" si="120"/>
        <v>39</v>
      </c>
      <c r="Q1925" s="596">
        <v>35</v>
      </c>
      <c r="R1925" s="599">
        <f t="shared" si="121"/>
        <v>0.89743589743589747</v>
      </c>
      <c r="S1925" s="599">
        <f t="shared" si="122"/>
        <v>0.546875</v>
      </c>
      <c r="T1925" s="600">
        <f t="shared" si="123"/>
        <v>0.8125</v>
      </c>
      <c r="U1925" s="601" t="s">
        <v>3031</v>
      </c>
    </row>
    <row r="1926" spans="1:21" ht="12.75" x14ac:dyDescent="0.2">
      <c r="A1926" s="591" t="s">
        <v>72</v>
      </c>
      <c r="B1926" s="591" t="s">
        <v>754</v>
      </c>
      <c r="C1926" s="592" t="s">
        <v>583</v>
      </c>
      <c r="D1926" s="592" t="s">
        <v>297</v>
      </c>
      <c r="E1926" s="592" t="s">
        <v>148</v>
      </c>
      <c r="F1926" s="592" t="s">
        <v>476</v>
      </c>
      <c r="G1926" s="591" t="s">
        <v>2028</v>
      </c>
      <c r="H1926" s="591" t="s">
        <v>513</v>
      </c>
      <c r="I1926" s="592" t="s">
        <v>332</v>
      </c>
      <c r="J1926" s="593" t="s">
        <v>381</v>
      </c>
      <c r="K1926" s="594">
        <v>0.703125</v>
      </c>
      <c r="L1926" s="592" t="s">
        <v>2266</v>
      </c>
      <c r="M1926" s="595">
        <v>2021</v>
      </c>
      <c r="N1926" s="596">
        <v>11</v>
      </c>
      <c r="O1926" s="603">
        <v>0.54545454545454541</v>
      </c>
      <c r="P1926" s="598">
        <f t="shared" si="120"/>
        <v>6</v>
      </c>
      <c r="Q1926" s="596">
        <v>6</v>
      </c>
      <c r="R1926" s="599">
        <f t="shared" si="121"/>
        <v>1</v>
      </c>
      <c r="S1926" s="599">
        <f t="shared" si="122"/>
        <v>0.54545454545454541</v>
      </c>
      <c r="T1926" s="600">
        <f t="shared" si="123"/>
        <v>0.77575757575757565</v>
      </c>
      <c r="U1926" s="601" t="s">
        <v>3030</v>
      </c>
    </row>
    <row r="1927" spans="1:21" ht="12.75" x14ac:dyDescent="0.2">
      <c r="A1927" s="591" t="s">
        <v>72</v>
      </c>
      <c r="B1927" s="591" t="s">
        <v>754</v>
      </c>
      <c r="C1927" s="592" t="s">
        <v>583</v>
      </c>
      <c r="D1927" s="592" t="s">
        <v>297</v>
      </c>
      <c r="E1927" s="592" t="s">
        <v>148</v>
      </c>
      <c r="F1927" s="592" t="s">
        <v>476</v>
      </c>
      <c r="G1927" s="591" t="s">
        <v>2058</v>
      </c>
      <c r="H1927" s="591" t="s">
        <v>513</v>
      </c>
      <c r="I1927" s="592" t="s">
        <v>332</v>
      </c>
      <c r="J1927" s="593" t="s">
        <v>381</v>
      </c>
      <c r="K1927" s="594">
        <v>0.70370370370370372</v>
      </c>
      <c r="L1927" s="592" t="s">
        <v>2266</v>
      </c>
      <c r="M1927" s="595">
        <v>2021</v>
      </c>
      <c r="N1927" s="596">
        <v>27</v>
      </c>
      <c r="O1927" s="603">
        <v>0.51851851851851849</v>
      </c>
      <c r="P1927" s="598">
        <f t="shared" si="120"/>
        <v>14</v>
      </c>
      <c r="Q1927" s="596">
        <v>13</v>
      </c>
      <c r="R1927" s="599">
        <f t="shared" si="121"/>
        <v>0.9285714285714286</v>
      </c>
      <c r="S1927" s="599">
        <f t="shared" si="122"/>
        <v>0.48148148148148145</v>
      </c>
      <c r="T1927" s="600">
        <f t="shared" si="123"/>
        <v>0.73684210526315785</v>
      </c>
      <c r="U1927" s="601" t="s">
        <v>3031</v>
      </c>
    </row>
    <row r="1928" spans="1:21" ht="12.75" x14ac:dyDescent="0.2">
      <c r="A1928" s="591" t="s">
        <v>72</v>
      </c>
      <c r="B1928" s="591" t="s">
        <v>754</v>
      </c>
      <c r="C1928" s="592" t="s">
        <v>587</v>
      </c>
      <c r="D1928" s="592" t="s">
        <v>297</v>
      </c>
      <c r="E1928" s="592" t="s">
        <v>148</v>
      </c>
      <c r="F1928" s="592" t="s">
        <v>524</v>
      </c>
      <c r="G1928" s="591" t="s">
        <v>2010</v>
      </c>
      <c r="H1928" s="591" t="s">
        <v>529</v>
      </c>
      <c r="I1928" s="592" t="s">
        <v>332</v>
      </c>
      <c r="J1928" s="593" t="s">
        <v>381</v>
      </c>
      <c r="K1928" s="594">
        <v>0.17647058823529413</v>
      </c>
      <c r="L1928" s="592" t="s">
        <v>2051</v>
      </c>
      <c r="M1928" s="595">
        <v>2021</v>
      </c>
      <c r="N1928" s="596">
        <v>63</v>
      </c>
      <c r="O1928" s="603">
        <v>0.17460317460317459</v>
      </c>
      <c r="P1928" s="598">
        <f t="shared" si="120"/>
        <v>11</v>
      </c>
      <c r="Q1928" s="596">
        <v>7</v>
      </c>
      <c r="R1928" s="599">
        <f t="shared" si="121"/>
        <v>0.63636363636363635</v>
      </c>
      <c r="S1928" s="599">
        <f t="shared" si="122"/>
        <v>0.1111111111111111</v>
      </c>
      <c r="T1928" s="600">
        <f t="shared" si="123"/>
        <v>0.98941798941798931</v>
      </c>
      <c r="U1928" s="601" t="s">
        <v>3030</v>
      </c>
    </row>
    <row r="1929" spans="1:21" ht="12.75" x14ac:dyDescent="0.2">
      <c r="A1929" s="591" t="s">
        <v>72</v>
      </c>
      <c r="B1929" s="591" t="s">
        <v>754</v>
      </c>
      <c r="C1929" s="592" t="s">
        <v>587</v>
      </c>
      <c r="D1929" s="592" t="s">
        <v>297</v>
      </c>
      <c r="E1929" s="592" t="s">
        <v>148</v>
      </c>
      <c r="F1929" s="592" t="s">
        <v>524</v>
      </c>
      <c r="G1929" s="591" t="s">
        <v>2011</v>
      </c>
      <c r="H1929" s="591" t="s">
        <v>529</v>
      </c>
      <c r="I1929" s="592" t="s">
        <v>332</v>
      </c>
      <c r="J1929" s="593" t="s">
        <v>381</v>
      </c>
      <c r="K1929" s="594">
        <v>0.2638888888888889</v>
      </c>
      <c r="L1929" s="592" t="s">
        <v>2051</v>
      </c>
      <c r="M1929" s="595">
        <v>2021</v>
      </c>
      <c r="N1929" s="596">
        <v>72</v>
      </c>
      <c r="O1929" s="603">
        <v>0.2638888888888889</v>
      </c>
      <c r="P1929" s="598">
        <f t="shared" si="120"/>
        <v>19</v>
      </c>
      <c r="Q1929" s="596">
        <v>19</v>
      </c>
      <c r="R1929" s="599">
        <f t="shared" si="121"/>
        <v>1</v>
      </c>
      <c r="S1929" s="599">
        <f t="shared" si="122"/>
        <v>0.2638888888888889</v>
      </c>
      <c r="T1929" s="600">
        <f t="shared" si="123"/>
        <v>1</v>
      </c>
      <c r="U1929" s="606" t="s">
        <v>2051</v>
      </c>
    </row>
    <row r="1930" spans="1:21" ht="12.75" x14ac:dyDescent="0.2">
      <c r="A1930" s="591" t="s">
        <v>72</v>
      </c>
      <c r="B1930" s="591" t="s">
        <v>754</v>
      </c>
      <c r="C1930" s="592" t="s">
        <v>587</v>
      </c>
      <c r="D1930" s="592" t="s">
        <v>297</v>
      </c>
      <c r="E1930" s="592" t="s">
        <v>148</v>
      </c>
      <c r="F1930" s="592" t="s">
        <v>524</v>
      </c>
      <c r="G1930" s="591" t="s">
        <v>2012</v>
      </c>
      <c r="H1930" s="591" t="s">
        <v>529</v>
      </c>
      <c r="I1930" s="592" t="s">
        <v>332</v>
      </c>
      <c r="J1930" s="593" t="s">
        <v>381</v>
      </c>
      <c r="K1930" s="594">
        <v>0.47872340425531917</v>
      </c>
      <c r="L1930" s="592" t="s">
        <v>2051</v>
      </c>
      <c r="M1930" s="595">
        <v>2021</v>
      </c>
      <c r="N1930" s="596">
        <v>92</v>
      </c>
      <c r="O1930" s="603">
        <v>0.41304347826086951</v>
      </c>
      <c r="P1930" s="598">
        <f t="shared" si="120"/>
        <v>38</v>
      </c>
      <c r="Q1930" s="596">
        <v>31</v>
      </c>
      <c r="R1930" s="599">
        <f t="shared" si="121"/>
        <v>0.81578947368421051</v>
      </c>
      <c r="S1930" s="599">
        <f t="shared" si="122"/>
        <v>0.33695652173913043</v>
      </c>
      <c r="T1930" s="600">
        <f t="shared" si="123"/>
        <v>0.86280193236714964</v>
      </c>
      <c r="U1930" s="601" t="s">
        <v>3030</v>
      </c>
    </row>
    <row r="1931" spans="1:21" ht="12.75" x14ac:dyDescent="0.2">
      <c r="A1931" s="591" t="s">
        <v>72</v>
      </c>
      <c r="B1931" s="591" t="s">
        <v>754</v>
      </c>
      <c r="C1931" s="592" t="s">
        <v>587</v>
      </c>
      <c r="D1931" s="592" t="s">
        <v>297</v>
      </c>
      <c r="E1931" s="592" t="s">
        <v>148</v>
      </c>
      <c r="F1931" s="592" t="s">
        <v>524</v>
      </c>
      <c r="G1931" s="591" t="s">
        <v>2013</v>
      </c>
      <c r="H1931" s="591" t="s">
        <v>529</v>
      </c>
      <c r="I1931" s="592" t="s">
        <v>332</v>
      </c>
      <c r="J1931" s="593" t="s">
        <v>381</v>
      </c>
      <c r="K1931" s="594">
        <v>0.7142857142857143</v>
      </c>
      <c r="L1931" s="592" t="s">
        <v>2051</v>
      </c>
      <c r="M1931" s="595">
        <v>2021</v>
      </c>
      <c r="N1931" s="596">
        <v>12</v>
      </c>
      <c r="O1931" s="603">
        <v>0.5</v>
      </c>
      <c r="P1931" s="598">
        <f t="shared" si="120"/>
        <v>6</v>
      </c>
      <c r="Q1931" s="596">
        <v>4</v>
      </c>
      <c r="R1931" s="599">
        <f t="shared" si="121"/>
        <v>0.66666666666666663</v>
      </c>
      <c r="S1931" s="599">
        <f t="shared" si="122"/>
        <v>0.33333333333333331</v>
      </c>
      <c r="T1931" s="600">
        <f t="shared" si="123"/>
        <v>0.7</v>
      </c>
      <c r="U1931" s="601" t="s">
        <v>3030</v>
      </c>
    </row>
    <row r="1932" spans="1:21" ht="12.75" x14ac:dyDescent="0.2">
      <c r="A1932" s="591" t="s">
        <v>72</v>
      </c>
      <c r="B1932" s="591" t="s">
        <v>754</v>
      </c>
      <c r="C1932" s="592" t="s">
        <v>587</v>
      </c>
      <c r="D1932" s="592" t="s">
        <v>297</v>
      </c>
      <c r="E1932" s="592" t="s">
        <v>148</v>
      </c>
      <c r="F1932" s="592" t="s">
        <v>524</v>
      </c>
      <c r="G1932" s="591" t="s">
        <v>2014</v>
      </c>
      <c r="H1932" s="591" t="s">
        <v>529</v>
      </c>
      <c r="I1932" s="592" t="s">
        <v>332</v>
      </c>
      <c r="J1932" s="593" t="s">
        <v>381</v>
      </c>
      <c r="K1932" s="594">
        <v>4.926423544465771E-2</v>
      </c>
      <c r="L1932" s="592" t="s">
        <v>2051</v>
      </c>
      <c r="M1932" s="595">
        <v>2021</v>
      </c>
      <c r="N1932" s="596">
        <v>1340</v>
      </c>
      <c r="O1932" s="603">
        <v>7.6119402985074622E-2</v>
      </c>
      <c r="P1932" s="598">
        <f t="shared" si="120"/>
        <v>102</v>
      </c>
      <c r="Q1932" s="596">
        <v>88</v>
      </c>
      <c r="R1932" s="599">
        <f t="shared" si="121"/>
        <v>0.86274509803921573</v>
      </c>
      <c r="S1932" s="599">
        <f t="shared" si="122"/>
        <v>6.5671641791044774E-2</v>
      </c>
      <c r="T1932" s="600">
        <f t="shared" si="123"/>
        <v>1.5451250242295018</v>
      </c>
      <c r="U1932" s="601" t="s">
        <v>3030</v>
      </c>
    </row>
    <row r="1933" spans="1:21" ht="12.75" x14ac:dyDescent="0.2">
      <c r="A1933" s="591" t="s">
        <v>72</v>
      </c>
      <c r="B1933" s="591" t="s">
        <v>754</v>
      </c>
      <c r="C1933" s="592" t="s">
        <v>587</v>
      </c>
      <c r="D1933" s="592" t="s">
        <v>297</v>
      </c>
      <c r="E1933" s="592" t="s">
        <v>148</v>
      </c>
      <c r="F1933" s="592" t="s">
        <v>524</v>
      </c>
      <c r="G1933" s="591" t="s">
        <v>2015</v>
      </c>
      <c r="H1933" s="591" t="s">
        <v>529</v>
      </c>
      <c r="I1933" s="592" t="s">
        <v>332</v>
      </c>
      <c r="J1933" s="593" t="s">
        <v>381</v>
      </c>
      <c r="K1933" s="594">
        <v>0.35714285714285715</v>
      </c>
      <c r="L1933" s="592" t="s">
        <v>2051</v>
      </c>
      <c r="M1933" s="595">
        <v>2021</v>
      </c>
      <c r="N1933" s="596">
        <v>17</v>
      </c>
      <c r="O1933" s="603">
        <v>0.35294117647058826</v>
      </c>
      <c r="P1933" s="598">
        <f t="shared" si="120"/>
        <v>6</v>
      </c>
      <c r="Q1933" s="596">
        <v>6</v>
      </c>
      <c r="R1933" s="599">
        <f t="shared" si="121"/>
        <v>1</v>
      </c>
      <c r="S1933" s="599">
        <f t="shared" si="122"/>
        <v>0.35294117647058826</v>
      </c>
      <c r="T1933" s="600">
        <f t="shared" si="123"/>
        <v>0.9882352941176471</v>
      </c>
      <c r="U1933" s="601" t="s">
        <v>3030</v>
      </c>
    </row>
    <row r="1934" spans="1:21" ht="12.75" x14ac:dyDescent="0.2">
      <c r="A1934" s="591" t="s">
        <v>72</v>
      </c>
      <c r="B1934" s="591" t="s">
        <v>754</v>
      </c>
      <c r="C1934" s="592" t="s">
        <v>587</v>
      </c>
      <c r="D1934" s="592" t="s">
        <v>297</v>
      </c>
      <c r="E1934" s="592" t="s">
        <v>148</v>
      </c>
      <c r="F1934" s="592" t="s">
        <v>524</v>
      </c>
      <c r="G1934" s="591" t="s">
        <v>2016</v>
      </c>
      <c r="H1934" s="591" t="s">
        <v>529</v>
      </c>
      <c r="I1934" s="592" t="s">
        <v>332</v>
      </c>
      <c r="J1934" s="593" t="s">
        <v>381</v>
      </c>
      <c r="K1934" s="594">
        <v>0.11494252873563218</v>
      </c>
      <c r="L1934" s="592" t="s">
        <v>2051</v>
      </c>
      <c r="M1934" s="595">
        <v>2021</v>
      </c>
      <c r="N1934" s="596">
        <v>87</v>
      </c>
      <c r="O1934" s="603">
        <v>0.11494252873563218</v>
      </c>
      <c r="P1934" s="598">
        <f t="shared" si="120"/>
        <v>10</v>
      </c>
      <c r="Q1934" s="596">
        <v>10</v>
      </c>
      <c r="R1934" s="599">
        <f t="shared" si="121"/>
        <v>1</v>
      </c>
      <c r="S1934" s="599">
        <f t="shared" si="122"/>
        <v>0.11494252873563218</v>
      </c>
      <c r="T1934" s="600">
        <f t="shared" si="123"/>
        <v>1</v>
      </c>
      <c r="U1934" s="606" t="s">
        <v>2051</v>
      </c>
    </row>
    <row r="1935" spans="1:21" ht="12.75" x14ac:dyDescent="0.2">
      <c r="A1935" s="591" t="s">
        <v>72</v>
      </c>
      <c r="B1935" s="591" t="s">
        <v>754</v>
      </c>
      <c r="C1935" s="592" t="s">
        <v>587</v>
      </c>
      <c r="D1935" s="592" t="s">
        <v>297</v>
      </c>
      <c r="E1935" s="592" t="s">
        <v>148</v>
      </c>
      <c r="F1935" s="592" t="s">
        <v>524</v>
      </c>
      <c r="G1935" s="591" t="s">
        <v>2017</v>
      </c>
      <c r="H1935" s="591" t="s">
        <v>529</v>
      </c>
      <c r="I1935" s="592" t="s">
        <v>332</v>
      </c>
      <c r="J1935" s="593" t="s">
        <v>381</v>
      </c>
      <c r="K1935" s="594">
        <v>7.9646017699115043E-2</v>
      </c>
      <c r="L1935" s="592" t="s">
        <v>2051</v>
      </c>
      <c r="M1935" s="595">
        <v>2021</v>
      </c>
      <c r="N1935" s="596">
        <v>112</v>
      </c>
      <c r="O1935" s="603">
        <v>0.11607142857142858</v>
      </c>
      <c r="P1935" s="598">
        <f t="shared" si="120"/>
        <v>13</v>
      </c>
      <c r="Q1935" s="596">
        <v>12</v>
      </c>
      <c r="R1935" s="599">
        <f t="shared" si="121"/>
        <v>0.92307692307692313</v>
      </c>
      <c r="S1935" s="599">
        <f t="shared" si="122"/>
        <v>0.10714285714285714</v>
      </c>
      <c r="T1935" s="600">
        <f t="shared" si="123"/>
        <v>1.45734126984127</v>
      </c>
      <c r="U1935" s="601" t="s">
        <v>3030</v>
      </c>
    </row>
    <row r="1936" spans="1:21" ht="12.75" x14ac:dyDescent="0.2">
      <c r="A1936" s="591" t="s">
        <v>72</v>
      </c>
      <c r="B1936" s="591" t="s">
        <v>754</v>
      </c>
      <c r="C1936" s="592" t="s">
        <v>587</v>
      </c>
      <c r="D1936" s="592" t="s">
        <v>297</v>
      </c>
      <c r="E1936" s="592" t="s">
        <v>148</v>
      </c>
      <c r="F1936" s="592" t="s">
        <v>524</v>
      </c>
      <c r="G1936" s="591" t="s">
        <v>2018</v>
      </c>
      <c r="H1936" s="591" t="s">
        <v>529</v>
      </c>
      <c r="I1936" s="592" t="s">
        <v>332</v>
      </c>
      <c r="J1936" s="593" t="s">
        <v>381</v>
      </c>
      <c r="K1936" s="594">
        <v>0.14569536423841059</v>
      </c>
      <c r="L1936" s="592" t="s">
        <v>2051</v>
      </c>
      <c r="M1936" s="595">
        <v>2021</v>
      </c>
      <c r="N1936" s="596">
        <v>146</v>
      </c>
      <c r="O1936" s="603">
        <v>0.15068493150684931</v>
      </c>
      <c r="P1936" s="598">
        <f t="shared" si="120"/>
        <v>22</v>
      </c>
      <c r="Q1936" s="596">
        <v>17</v>
      </c>
      <c r="R1936" s="599">
        <f t="shared" si="121"/>
        <v>0.77272727272727271</v>
      </c>
      <c r="S1936" s="599">
        <f t="shared" si="122"/>
        <v>0.11643835616438356</v>
      </c>
      <c r="T1936" s="600">
        <f t="shared" si="123"/>
        <v>1.0342465753424657</v>
      </c>
      <c r="U1936" s="601" t="s">
        <v>3030</v>
      </c>
    </row>
    <row r="1937" spans="1:21" ht="12.75" x14ac:dyDescent="0.2">
      <c r="A1937" s="591" t="s">
        <v>72</v>
      </c>
      <c r="B1937" s="591" t="s">
        <v>754</v>
      </c>
      <c r="C1937" s="592" t="s">
        <v>587</v>
      </c>
      <c r="D1937" s="592" t="s">
        <v>297</v>
      </c>
      <c r="E1937" s="592" t="s">
        <v>148</v>
      </c>
      <c r="F1937" s="592" t="s">
        <v>524</v>
      </c>
      <c r="G1937" s="591" t="s">
        <v>2019</v>
      </c>
      <c r="H1937" s="591" t="s">
        <v>529</v>
      </c>
      <c r="I1937" s="592" t="s">
        <v>332</v>
      </c>
      <c r="J1937" s="593" t="s">
        <v>381</v>
      </c>
      <c r="K1937" s="594">
        <v>0.33333333333333331</v>
      </c>
      <c r="L1937" s="592" t="s">
        <v>2051</v>
      </c>
      <c r="M1937" s="595">
        <v>2021</v>
      </c>
      <c r="N1937" s="596">
        <v>21</v>
      </c>
      <c r="O1937" s="603">
        <v>0.2857142857142857</v>
      </c>
      <c r="P1937" s="598">
        <f t="shared" si="120"/>
        <v>6</v>
      </c>
      <c r="Q1937" s="596">
        <v>4</v>
      </c>
      <c r="R1937" s="599">
        <f t="shared" si="121"/>
        <v>0.66666666666666663</v>
      </c>
      <c r="S1937" s="599">
        <f t="shared" si="122"/>
        <v>0.19047619047619047</v>
      </c>
      <c r="T1937" s="600">
        <f t="shared" si="123"/>
        <v>0.8571428571428571</v>
      </c>
      <c r="U1937" s="601" t="s">
        <v>3030</v>
      </c>
    </row>
    <row r="1938" spans="1:21" ht="12.75" x14ac:dyDescent="0.2">
      <c r="A1938" s="591" t="s">
        <v>72</v>
      </c>
      <c r="B1938" s="591" t="s">
        <v>754</v>
      </c>
      <c r="C1938" s="592" t="s">
        <v>587</v>
      </c>
      <c r="D1938" s="592" t="s">
        <v>297</v>
      </c>
      <c r="E1938" s="592" t="s">
        <v>148</v>
      </c>
      <c r="F1938" s="592" t="s">
        <v>524</v>
      </c>
      <c r="G1938" s="591" t="s">
        <v>2020</v>
      </c>
      <c r="H1938" s="591" t="s">
        <v>529</v>
      </c>
      <c r="I1938" s="592" t="s">
        <v>332</v>
      </c>
      <c r="J1938" s="593" t="s">
        <v>381</v>
      </c>
      <c r="K1938" s="594">
        <v>0.23809523809523808</v>
      </c>
      <c r="L1938" s="592" t="s">
        <v>2051</v>
      </c>
      <c r="M1938" s="595">
        <v>2021</v>
      </c>
      <c r="N1938" s="596">
        <v>18</v>
      </c>
      <c r="O1938" s="603">
        <v>0.22222222222222221</v>
      </c>
      <c r="P1938" s="598">
        <f t="shared" si="120"/>
        <v>4</v>
      </c>
      <c r="Q1938" s="596">
        <v>3</v>
      </c>
      <c r="R1938" s="599">
        <f t="shared" si="121"/>
        <v>0.75</v>
      </c>
      <c r="S1938" s="599">
        <f t="shared" si="122"/>
        <v>0.16666666666666666</v>
      </c>
      <c r="T1938" s="600">
        <f t="shared" si="123"/>
        <v>0.93333333333333335</v>
      </c>
      <c r="U1938" s="601" t="s">
        <v>3030</v>
      </c>
    </row>
    <row r="1939" spans="1:21" ht="12.75" x14ac:dyDescent="0.2">
      <c r="A1939" s="591" t="s">
        <v>72</v>
      </c>
      <c r="B1939" s="591" t="s">
        <v>754</v>
      </c>
      <c r="C1939" s="592" t="s">
        <v>587</v>
      </c>
      <c r="D1939" s="592" t="s">
        <v>297</v>
      </c>
      <c r="E1939" s="592" t="s">
        <v>148</v>
      </c>
      <c r="F1939" s="592" t="s">
        <v>524</v>
      </c>
      <c r="G1939" s="591" t="s">
        <v>2021</v>
      </c>
      <c r="H1939" s="591" t="s">
        <v>529</v>
      </c>
      <c r="I1939" s="592" t="s">
        <v>332</v>
      </c>
      <c r="J1939" s="593" t="s">
        <v>381</v>
      </c>
      <c r="K1939" s="594">
        <v>0.11702127659574468</v>
      </c>
      <c r="L1939" s="592" t="s">
        <v>2051</v>
      </c>
      <c r="M1939" s="595">
        <v>2021</v>
      </c>
      <c r="N1939" s="596">
        <v>94</v>
      </c>
      <c r="O1939" s="603">
        <v>0.11702127659574468</v>
      </c>
      <c r="P1939" s="598">
        <f t="shared" si="120"/>
        <v>11</v>
      </c>
      <c r="Q1939" s="596">
        <v>10</v>
      </c>
      <c r="R1939" s="599">
        <f t="shared" si="121"/>
        <v>0.90909090909090906</v>
      </c>
      <c r="S1939" s="599">
        <f t="shared" si="122"/>
        <v>0.10638297872340426</v>
      </c>
      <c r="T1939" s="600">
        <f t="shared" si="123"/>
        <v>1</v>
      </c>
      <c r="U1939" s="606" t="s">
        <v>2051</v>
      </c>
    </row>
    <row r="1940" spans="1:21" ht="12.75" x14ac:dyDescent="0.2">
      <c r="A1940" s="591" t="s">
        <v>72</v>
      </c>
      <c r="B1940" s="591" t="s">
        <v>754</v>
      </c>
      <c r="C1940" s="591" t="s">
        <v>587</v>
      </c>
      <c r="D1940" s="591" t="s">
        <v>303</v>
      </c>
      <c r="E1940" s="591" t="s">
        <v>148</v>
      </c>
      <c r="F1940" s="592" t="s">
        <v>524</v>
      </c>
      <c r="G1940" s="591" t="s">
        <v>2002</v>
      </c>
      <c r="H1940" s="591" t="s">
        <v>529</v>
      </c>
      <c r="I1940" s="592" t="s">
        <v>332</v>
      </c>
      <c r="J1940" s="593" t="s">
        <v>381</v>
      </c>
      <c r="K1940" s="594">
        <v>0.375</v>
      </c>
      <c r="L1940" s="591" t="s">
        <v>2051</v>
      </c>
      <c r="M1940" s="595">
        <v>2021</v>
      </c>
      <c r="N1940" s="596">
        <v>11</v>
      </c>
      <c r="O1940" s="603">
        <v>0.27272727272727271</v>
      </c>
      <c r="P1940" s="598">
        <f t="shared" si="120"/>
        <v>3</v>
      </c>
      <c r="Q1940" s="596">
        <v>2</v>
      </c>
      <c r="R1940" s="599">
        <f t="shared" si="121"/>
        <v>0.66666666666666663</v>
      </c>
      <c r="S1940" s="599">
        <f t="shared" si="122"/>
        <v>0.18181818181818182</v>
      </c>
      <c r="T1940" s="600">
        <f t="shared" si="123"/>
        <v>0.72727272727272718</v>
      </c>
      <c r="U1940" s="601" t="s">
        <v>3030</v>
      </c>
    </row>
    <row r="1941" spans="1:21" ht="12.75" x14ac:dyDescent="0.2">
      <c r="A1941" s="591" t="s">
        <v>72</v>
      </c>
      <c r="B1941" s="591" t="s">
        <v>754</v>
      </c>
      <c r="C1941" s="592" t="s">
        <v>587</v>
      </c>
      <c r="D1941" s="592" t="s">
        <v>297</v>
      </c>
      <c r="E1941" s="592" t="s">
        <v>148</v>
      </c>
      <c r="F1941" s="592" t="s">
        <v>524</v>
      </c>
      <c r="G1941" s="591" t="s">
        <v>2022</v>
      </c>
      <c r="H1941" s="591" t="s">
        <v>529</v>
      </c>
      <c r="I1941" s="592" t="s">
        <v>332</v>
      </c>
      <c r="J1941" s="593" t="s">
        <v>381</v>
      </c>
      <c r="K1941" s="594">
        <v>0.23232323232323232</v>
      </c>
      <c r="L1941" s="592" t="s">
        <v>2051</v>
      </c>
      <c r="M1941" s="595">
        <v>2021</v>
      </c>
      <c r="N1941" s="596">
        <v>99</v>
      </c>
      <c r="O1941" s="603">
        <v>0.20202020202020202</v>
      </c>
      <c r="P1941" s="598">
        <f t="shared" si="120"/>
        <v>20</v>
      </c>
      <c r="Q1941" s="596">
        <v>14</v>
      </c>
      <c r="R1941" s="599">
        <f t="shared" si="121"/>
        <v>0.7</v>
      </c>
      <c r="S1941" s="599">
        <f t="shared" si="122"/>
        <v>0.14141414141414141</v>
      </c>
      <c r="T1941" s="600">
        <f t="shared" si="123"/>
        <v>0.86956521739130432</v>
      </c>
      <c r="U1941" s="601" t="s">
        <v>3030</v>
      </c>
    </row>
    <row r="1942" spans="1:21" ht="12.75" x14ac:dyDescent="0.2">
      <c r="A1942" s="591" t="s">
        <v>72</v>
      </c>
      <c r="B1942" s="591" t="s">
        <v>754</v>
      </c>
      <c r="C1942" s="592" t="s">
        <v>587</v>
      </c>
      <c r="D1942" s="592" t="s">
        <v>297</v>
      </c>
      <c r="E1942" s="592" t="s">
        <v>148</v>
      </c>
      <c r="F1942" s="592" t="s">
        <v>524</v>
      </c>
      <c r="G1942" s="591" t="s">
        <v>2023</v>
      </c>
      <c r="H1942" s="591" t="s">
        <v>529</v>
      </c>
      <c r="I1942" s="592" t="s">
        <v>332</v>
      </c>
      <c r="J1942" s="593" t="s">
        <v>381</v>
      </c>
      <c r="K1942" s="594">
        <v>0.51315789473684215</v>
      </c>
      <c r="L1942" s="592" t="s">
        <v>2051</v>
      </c>
      <c r="M1942" s="595">
        <v>2021</v>
      </c>
      <c r="N1942" s="596">
        <v>79</v>
      </c>
      <c r="O1942" s="603">
        <v>0.46835443037974683</v>
      </c>
      <c r="P1942" s="598">
        <f t="shared" si="120"/>
        <v>37</v>
      </c>
      <c r="Q1942" s="596">
        <v>34</v>
      </c>
      <c r="R1942" s="599">
        <f t="shared" si="121"/>
        <v>0.91891891891891897</v>
      </c>
      <c r="S1942" s="599">
        <f t="shared" si="122"/>
        <v>0.43037974683544306</v>
      </c>
      <c r="T1942" s="600">
        <f t="shared" si="123"/>
        <v>0.91269068484258353</v>
      </c>
      <c r="U1942" s="601" t="s">
        <v>3030</v>
      </c>
    </row>
    <row r="1943" spans="1:21" ht="12.75" x14ac:dyDescent="0.2">
      <c r="A1943" s="591" t="s">
        <v>72</v>
      </c>
      <c r="B1943" s="591" t="s">
        <v>754</v>
      </c>
      <c r="C1943" s="592" t="s">
        <v>587</v>
      </c>
      <c r="D1943" s="592" t="s">
        <v>297</v>
      </c>
      <c r="E1943" s="592" t="s">
        <v>148</v>
      </c>
      <c r="F1943" s="592" t="s">
        <v>524</v>
      </c>
      <c r="G1943" s="591" t="s">
        <v>2024</v>
      </c>
      <c r="H1943" s="591" t="s">
        <v>529</v>
      </c>
      <c r="I1943" s="592" t="s">
        <v>332</v>
      </c>
      <c r="J1943" s="593" t="s">
        <v>381</v>
      </c>
      <c r="K1943" s="594">
        <v>4.9323017408123788E-2</v>
      </c>
      <c r="L1943" s="592" t="s">
        <v>2051</v>
      </c>
      <c r="M1943" s="595">
        <v>2021</v>
      </c>
      <c r="N1943" s="596">
        <v>2128</v>
      </c>
      <c r="O1943" s="603">
        <v>7.6597744360902262E-2</v>
      </c>
      <c r="P1943" s="598">
        <f t="shared" si="120"/>
        <v>163</v>
      </c>
      <c r="Q1943" s="596">
        <v>125</v>
      </c>
      <c r="R1943" s="599">
        <f t="shared" si="121"/>
        <v>0.76687116564417179</v>
      </c>
      <c r="S1943" s="599">
        <f t="shared" si="122"/>
        <v>5.8740601503759399E-2</v>
      </c>
      <c r="T1943" s="600">
        <f t="shared" si="123"/>
        <v>1.552981719003391</v>
      </c>
      <c r="U1943" s="601" t="s">
        <v>3030</v>
      </c>
    </row>
    <row r="1944" spans="1:21" ht="12.75" x14ac:dyDescent="0.2">
      <c r="A1944" s="591" t="s">
        <v>72</v>
      </c>
      <c r="B1944" s="591" t="s">
        <v>754</v>
      </c>
      <c r="C1944" s="591" t="s">
        <v>587</v>
      </c>
      <c r="D1944" s="591" t="s">
        <v>303</v>
      </c>
      <c r="E1944" s="591" t="s">
        <v>148</v>
      </c>
      <c r="F1944" s="592" t="s">
        <v>524</v>
      </c>
      <c r="G1944" s="591" t="s">
        <v>2004</v>
      </c>
      <c r="H1944" s="591" t="s">
        <v>529</v>
      </c>
      <c r="I1944" s="592" t="s">
        <v>332</v>
      </c>
      <c r="J1944" s="593" t="s">
        <v>381</v>
      </c>
      <c r="K1944" s="594">
        <v>5.5813953488372092E-2</v>
      </c>
      <c r="L1944" s="591" t="s">
        <v>2051</v>
      </c>
      <c r="M1944" s="595">
        <v>2021</v>
      </c>
      <c r="N1944" s="596">
        <v>446</v>
      </c>
      <c r="O1944" s="603">
        <v>0.10089686098654709</v>
      </c>
      <c r="P1944" s="598">
        <f t="shared" si="120"/>
        <v>45</v>
      </c>
      <c r="Q1944" s="596">
        <v>31</v>
      </c>
      <c r="R1944" s="599">
        <f t="shared" si="121"/>
        <v>0.68888888888888888</v>
      </c>
      <c r="S1944" s="599">
        <f t="shared" si="122"/>
        <v>6.9506726457399109E-2</v>
      </c>
      <c r="T1944" s="600">
        <f t="shared" si="123"/>
        <v>1.8077354260089686</v>
      </c>
      <c r="U1944" s="601" t="s">
        <v>3030</v>
      </c>
    </row>
    <row r="1945" spans="1:21" ht="12.75" x14ac:dyDescent="0.2">
      <c r="A1945" s="591" t="s">
        <v>72</v>
      </c>
      <c r="B1945" s="591" t="s">
        <v>754</v>
      </c>
      <c r="C1945" s="592" t="s">
        <v>587</v>
      </c>
      <c r="D1945" s="592" t="s">
        <v>297</v>
      </c>
      <c r="E1945" s="592" t="s">
        <v>148</v>
      </c>
      <c r="F1945" s="592" t="s">
        <v>524</v>
      </c>
      <c r="G1945" s="591" t="s">
        <v>2025</v>
      </c>
      <c r="H1945" s="591" t="s">
        <v>529</v>
      </c>
      <c r="I1945" s="592" t="s">
        <v>332</v>
      </c>
      <c r="J1945" s="593" t="s">
        <v>381</v>
      </c>
      <c r="K1945" s="594">
        <v>9.2307692307692313E-2</v>
      </c>
      <c r="L1945" s="592" t="s">
        <v>2051</v>
      </c>
      <c r="M1945" s="595">
        <v>2021</v>
      </c>
      <c r="N1945" s="596">
        <v>58</v>
      </c>
      <c r="O1945" s="603">
        <v>0.13793103448275862</v>
      </c>
      <c r="P1945" s="598">
        <f t="shared" si="120"/>
        <v>8</v>
      </c>
      <c r="Q1945" s="596">
        <v>8</v>
      </c>
      <c r="R1945" s="599">
        <f t="shared" si="121"/>
        <v>1</v>
      </c>
      <c r="S1945" s="599">
        <f t="shared" si="122"/>
        <v>0.13793103448275862</v>
      </c>
      <c r="T1945" s="600">
        <f t="shared" si="123"/>
        <v>1.4942528735632183</v>
      </c>
      <c r="U1945" s="601" t="s">
        <v>3030</v>
      </c>
    </row>
    <row r="1946" spans="1:21" ht="12.75" x14ac:dyDescent="0.2">
      <c r="A1946" s="591" t="s">
        <v>72</v>
      </c>
      <c r="B1946" s="591" t="s">
        <v>754</v>
      </c>
      <c r="C1946" s="592" t="s">
        <v>587</v>
      </c>
      <c r="D1946" s="592" t="s">
        <v>297</v>
      </c>
      <c r="E1946" s="592" t="s">
        <v>148</v>
      </c>
      <c r="F1946" s="592" t="s">
        <v>524</v>
      </c>
      <c r="G1946" s="591" t="s">
        <v>2026</v>
      </c>
      <c r="H1946" s="591" t="s">
        <v>529</v>
      </c>
      <c r="I1946" s="592" t="s">
        <v>332</v>
      </c>
      <c r="J1946" s="593" t="s">
        <v>381</v>
      </c>
      <c r="K1946" s="594">
        <v>0.15384615384615385</v>
      </c>
      <c r="L1946" s="592" t="s">
        <v>2051</v>
      </c>
      <c r="M1946" s="595">
        <v>2021</v>
      </c>
      <c r="N1946" s="596">
        <v>27</v>
      </c>
      <c r="O1946" s="603">
        <v>0.22222222222222221</v>
      </c>
      <c r="P1946" s="598">
        <f t="shared" si="120"/>
        <v>6</v>
      </c>
      <c r="Q1946" s="596">
        <v>5</v>
      </c>
      <c r="R1946" s="599">
        <f t="shared" si="121"/>
        <v>0.83333333333333337</v>
      </c>
      <c r="S1946" s="599">
        <f t="shared" si="122"/>
        <v>0.18518518518518517</v>
      </c>
      <c r="T1946" s="600">
        <f t="shared" si="123"/>
        <v>1.4444444444444442</v>
      </c>
      <c r="U1946" s="601" t="s">
        <v>3030</v>
      </c>
    </row>
    <row r="1947" spans="1:21" ht="12.75" x14ac:dyDescent="0.2">
      <c r="A1947" s="591" t="s">
        <v>72</v>
      </c>
      <c r="B1947" s="591" t="s">
        <v>754</v>
      </c>
      <c r="C1947" s="592" t="s">
        <v>587</v>
      </c>
      <c r="D1947" s="592" t="s">
        <v>303</v>
      </c>
      <c r="E1947" s="592" t="s">
        <v>148</v>
      </c>
      <c r="F1947" s="592" t="s">
        <v>524</v>
      </c>
      <c r="G1947" s="591" t="s">
        <v>2005</v>
      </c>
      <c r="H1947" s="591" t="s">
        <v>529</v>
      </c>
      <c r="I1947" s="592" t="s">
        <v>332</v>
      </c>
      <c r="J1947" s="593" t="s">
        <v>381</v>
      </c>
      <c r="K1947" s="594">
        <v>6.5217391304347824E-2</v>
      </c>
      <c r="L1947" s="592" t="s">
        <v>2051</v>
      </c>
      <c r="M1947" s="595">
        <v>2021</v>
      </c>
      <c r="N1947" s="596">
        <v>45</v>
      </c>
      <c r="O1947" s="603">
        <v>0.1111111111111111</v>
      </c>
      <c r="P1947" s="598">
        <f t="shared" si="120"/>
        <v>5</v>
      </c>
      <c r="Q1947" s="596">
        <v>3</v>
      </c>
      <c r="R1947" s="599">
        <f t="shared" si="121"/>
        <v>0.6</v>
      </c>
      <c r="S1947" s="599">
        <f t="shared" si="122"/>
        <v>6.6666666666666666E-2</v>
      </c>
      <c r="T1947" s="600">
        <f t="shared" si="123"/>
        <v>1.7037037037037037</v>
      </c>
      <c r="U1947" s="601" t="s">
        <v>3030</v>
      </c>
    </row>
    <row r="1948" spans="1:21" ht="12.75" x14ac:dyDescent="0.2">
      <c r="A1948" s="591" t="s">
        <v>72</v>
      </c>
      <c r="B1948" s="591" t="s">
        <v>754</v>
      </c>
      <c r="C1948" s="592" t="s">
        <v>587</v>
      </c>
      <c r="D1948" s="592" t="s">
        <v>297</v>
      </c>
      <c r="E1948" s="592" t="s">
        <v>148</v>
      </c>
      <c r="F1948" s="592" t="s">
        <v>524</v>
      </c>
      <c r="G1948" s="591" t="s">
        <v>2005</v>
      </c>
      <c r="H1948" s="591" t="s">
        <v>529</v>
      </c>
      <c r="I1948" s="592" t="s">
        <v>332</v>
      </c>
      <c r="J1948" s="593" t="s">
        <v>381</v>
      </c>
      <c r="K1948" s="594">
        <v>9.3333333333333338E-2</v>
      </c>
      <c r="L1948" s="592" t="s">
        <v>2051</v>
      </c>
      <c r="M1948" s="595">
        <v>2021</v>
      </c>
      <c r="N1948" s="596">
        <v>77</v>
      </c>
      <c r="O1948" s="603">
        <v>0.12987012987012986</v>
      </c>
      <c r="P1948" s="598">
        <f t="shared" si="120"/>
        <v>10</v>
      </c>
      <c r="Q1948" s="596">
        <v>7</v>
      </c>
      <c r="R1948" s="599">
        <f t="shared" si="121"/>
        <v>0.7</v>
      </c>
      <c r="S1948" s="599">
        <f t="shared" si="122"/>
        <v>9.0909090909090912E-2</v>
      </c>
      <c r="T1948" s="600">
        <f t="shared" si="123"/>
        <v>1.3914656771799627</v>
      </c>
      <c r="U1948" s="601" t="s">
        <v>3030</v>
      </c>
    </row>
    <row r="1949" spans="1:21" ht="12.75" x14ac:dyDescent="0.2">
      <c r="A1949" s="591" t="s">
        <v>72</v>
      </c>
      <c r="B1949" s="591" t="s">
        <v>754</v>
      </c>
      <c r="C1949" s="592" t="s">
        <v>587</v>
      </c>
      <c r="D1949" s="592" t="s">
        <v>303</v>
      </c>
      <c r="E1949" s="592" t="s">
        <v>148</v>
      </c>
      <c r="F1949" s="592" t="s">
        <v>524</v>
      </c>
      <c r="G1949" s="591" t="s">
        <v>2006</v>
      </c>
      <c r="H1949" s="591" t="s">
        <v>529</v>
      </c>
      <c r="I1949" s="592" t="s">
        <v>332</v>
      </c>
      <c r="J1949" s="593" t="s">
        <v>381</v>
      </c>
      <c r="K1949" s="594">
        <v>0.10526315789473684</v>
      </c>
      <c r="L1949" s="592" t="s">
        <v>2051</v>
      </c>
      <c r="M1949" s="595">
        <v>2021</v>
      </c>
      <c r="N1949" s="596">
        <v>34</v>
      </c>
      <c r="O1949" s="603">
        <v>8.8235294117647065E-2</v>
      </c>
      <c r="P1949" s="598">
        <f t="shared" si="120"/>
        <v>3</v>
      </c>
      <c r="Q1949" s="596">
        <v>2</v>
      </c>
      <c r="R1949" s="599">
        <f t="shared" si="121"/>
        <v>0.66666666666666663</v>
      </c>
      <c r="S1949" s="599">
        <f t="shared" si="122"/>
        <v>5.8823529411764705E-2</v>
      </c>
      <c r="T1949" s="600">
        <f t="shared" si="123"/>
        <v>0.83823529411764719</v>
      </c>
      <c r="U1949" s="601" t="s">
        <v>3030</v>
      </c>
    </row>
    <row r="1950" spans="1:21" ht="12.75" x14ac:dyDescent="0.2">
      <c r="A1950" s="591" t="s">
        <v>72</v>
      </c>
      <c r="B1950" s="591" t="s">
        <v>754</v>
      </c>
      <c r="C1950" s="592" t="s">
        <v>587</v>
      </c>
      <c r="D1950" s="592" t="s">
        <v>297</v>
      </c>
      <c r="E1950" s="592" t="s">
        <v>148</v>
      </c>
      <c r="F1950" s="592" t="s">
        <v>524</v>
      </c>
      <c r="G1950" s="591" t="s">
        <v>2006</v>
      </c>
      <c r="H1950" s="591" t="s">
        <v>529</v>
      </c>
      <c r="I1950" s="592" t="s">
        <v>332</v>
      </c>
      <c r="J1950" s="593" t="s">
        <v>381</v>
      </c>
      <c r="K1950" s="594">
        <v>0.18055555555555555</v>
      </c>
      <c r="L1950" s="592" t="s">
        <v>2051</v>
      </c>
      <c r="M1950" s="595">
        <v>2021</v>
      </c>
      <c r="N1950" s="596">
        <v>77</v>
      </c>
      <c r="O1950" s="603">
        <v>0.19480519480519484</v>
      </c>
      <c r="P1950" s="598">
        <f t="shared" si="120"/>
        <v>15</v>
      </c>
      <c r="Q1950" s="596">
        <v>13</v>
      </c>
      <c r="R1950" s="599">
        <f t="shared" si="121"/>
        <v>0.8666666666666667</v>
      </c>
      <c r="S1950" s="599">
        <f t="shared" si="122"/>
        <v>0.16883116883116883</v>
      </c>
      <c r="T1950" s="600">
        <f t="shared" si="123"/>
        <v>1.0789210789210792</v>
      </c>
      <c r="U1950" s="601" t="s">
        <v>3030</v>
      </c>
    </row>
    <row r="1951" spans="1:21" ht="12.75" x14ac:dyDescent="0.2">
      <c r="A1951" s="591" t="s">
        <v>72</v>
      </c>
      <c r="B1951" s="591" t="s">
        <v>754</v>
      </c>
      <c r="C1951" s="592" t="s">
        <v>587</v>
      </c>
      <c r="D1951" s="592" t="s">
        <v>305</v>
      </c>
      <c r="E1951" s="592" t="s">
        <v>148</v>
      </c>
      <c r="F1951" s="592" t="s">
        <v>524</v>
      </c>
      <c r="G1951" s="591" t="s">
        <v>2009</v>
      </c>
      <c r="H1951" s="591" t="s">
        <v>529</v>
      </c>
      <c r="I1951" s="592" t="s">
        <v>332</v>
      </c>
      <c r="J1951" s="593" t="s">
        <v>381</v>
      </c>
      <c r="K1951" s="594">
        <v>0.25</v>
      </c>
      <c r="L1951" s="592" t="s">
        <v>2051</v>
      </c>
      <c r="M1951" s="595">
        <v>2021</v>
      </c>
      <c r="N1951" s="596">
        <v>21</v>
      </c>
      <c r="O1951" s="603">
        <v>0.2857142857142857</v>
      </c>
      <c r="P1951" s="598">
        <f t="shared" si="120"/>
        <v>6</v>
      </c>
      <c r="Q1951" s="596">
        <v>6</v>
      </c>
      <c r="R1951" s="599">
        <f t="shared" si="121"/>
        <v>1</v>
      </c>
      <c r="S1951" s="599">
        <f t="shared" si="122"/>
        <v>0.2857142857142857</v>
      </c>
      <c r="T1951" s="600">
        <f t="shared" si="123"/>
        <v>1.1428571428571428</v>
      </c>
      <c r="U1951" s="601" t="s">
        <v>3030</v>
      </c>
    </row>
    <row r="1952" spans="1:21" ht="12.75" x14ac:dyDescent="0.2">
      <c r="A1952" s="591" t="s">
        <v>72</v>
      </c>
      <c r="B1952" s="591" t="s">
        <v>754</v>
      </c>
      <c r="C1952" s="592" t="s">
        <v>587</v>
      </c>
      <c r="D1952" s="592" t="s">
        <v>297</v>
      </c>
      <c r="E1952" s="592" t="s">
        <v>148</v>
      </c>
      <c r="F1952" s="592" t="s">
        <v>524</v>
      </c>
      <c r="G1952" s="591" t="s">
        <v>2027</v>
      </c>
      <c r="H1952" s="591" t="s">
        <v>529</v>
      </c>
      <c r="I1952" s="592" t="s">
        <v>332</v>
      </c>
      <c r="J1952" s="593" t="s">
        <v>381</v>
      </c>
      <c r="K1952" s="594">
        <v>0.29032258064516131</v>
      </c>
      <c r="L1952" s="592" t="s">
        <v>2051</v>
      </c>
      <c r="M1952" s="595">
        <v>2021</v>
      </c>
      <c r="N1952" s="596">
        <v>32</v>
      </c>
      <c r="O1952" s="603">
        <v>0.3125</v>
      </c>
      <c r="P1952" s="598">
        <f t="shared" si="120"/>
        <v>10</v>
      </c>
      <c r="Q1952" s="596">
        <v>9</v>
      </c>
      <c r="R1952" s="599">
        <f t="shared" si="121"/>
        <v>0.9</v>
      </c>
      <c r="S1952" s="599">
        <f t="shared" si="122"/>
        <v>0.28125</v>
      </c>
      <c r="T1952" s="600">
        <f t="shared" si="123"/>
        <v>1.0763888888888888</v>
      </c>
      <c r="U1952" s="601" t="s">
        <v>3030</v>
      </c>
    </row>
    <row r="1953" spans="1:21" ht="12.75" x14ac:dyDescent="0.2">
      <c r="A1953" s="591" t="s">
        <v>72</v>
      </c>
      <c r="B1953" s="591" t="s">
        <v>754</v>
      </c>
      <c r="C1953" s="592" t="s">
        <v>587</v>
      </c>
      <c r="D1953" s="592" t="s">
        <v>297</v>
      </c>
      <c r="E1953" s="592" t="s">
        <v>148</v>
      </c>
      <c r="F1953" s="592" t="s">
        <v>524</v>
      </c>
      <c r="G1953" s="591" t="s">
        <v>2028</v>
      </c>
      <c r="H1953" s="591" t="s">
        <v>529</v>
      </c>
      <c r="I1953" s="592" t="s">
        <v>332</v>
      </c>
      <c r="J1953" s="593" t="s">
        <v>381</v>
      </c>
      <c r="K1953" s="594">
        <v>0.29629629629629628</v>
      </c>
      <c r="L1953" s="592" t="s">
        <v>2051</v>
      </c>
      <c r="M1953" s="595">
        <v>2021</v>
      </c>
      <c r="N1953" s="596">
        <v>24</v>
      </c>
      <c r="O1953" s="603">
        <v>0.45833333333333326</v>
      </c>
      <c r="P1953" s="598">
        <f t="shared" si="120"/>
        <v>11</v>
      </c>
      <c r="Q1953" s="596">
        <v>8</v>
      </c>
      <c r="R1953" s="599">
        <f t="shared" si="121"/>
        <v>0.72727272727272729</v>
      </c>
      <c r="S1953" s="599">
        <f t="shared" si="122"/>
        <v>0.33333333333333331</v>
      </c>
      <c r="T1953" s="600">
        <f t="shared" si="123"/>
        <v>1.5468749999999998</v>
      </c>
      <c r="U1953" s="601" t="s">
        <v>3030</v>
      </c>
    </row>
    <row r="1954" spans="1:21" ht="12.75" x14ac:dyDescent="0.2">
      <c r="A1954" s="591" t="s">
        <v>72</v>
      </c>
      <c r="B1954" s="591" t="s">
        <v>754</v>
      </c>
      <c r="C1954" s="592" t="s">
        <v>587</v>
      </c>
      <c r="D1954" s="592" t="s">
        <v>303</v>
      </c>
      <c r="E1954" s="592" t="s">
        <v>148</v>
      </c>
      <c r="F1954" s="592" t="s">
        <v>524</v>
      </c>
      <c r="G1954" s="591" t="s">
        <v>2007</v>
      </c>
      <c r="H1954" s="591" t="s">
        <v>529</v>
      </c>
      <c r="I1954" s="592" t="s">
        <v>332</v>
      </c>
      <c r="J1954" s="593" t="s">
        <v>381</v>
      </c>
      <c r="K1954" s="594">
        <v>0.48</v>
      </c>
      <c r="L1954" s="592" t="s">
        <v>2051</v>
      </c>
      <c r="M1954" s="595">
        <v>2021</v>
      </c>
      <c r="N1954" s="596">
        <v>22</v>
      </c>
      <c r="O1954" s="603">
        <v>0.45454545454545453</v>
      </c>
      <c r="P1954" s="598">
        <f t="shared" si="120"/>
        <v>10</v>
      </c>
      <c r="Q1954" s="596">
        <v>8</v>
      </c>
      <c r="R1954" s="599">
        <f t="shared" si="121"/>
        <v>0.8</v>
      </c>
      <c r="S1954" s="599">
        <f t="shared" si="122"/>
        <v>0.36363636363636365</v>
      </c>
      <c r="T1954" s="600">
        <f t="shared" si="123"/>
        <v>0.94696969696969702</v>
      </c>
      <c r="U1954" s="601" t="s">
        <v>3030</v>
      </c>
    </row>
    <row r="1955" spans="1:21" ht="12.75" x14ac:dyDescent="0.2">
      <c r="A1955" s="591" t="s">
        <v>72</v>
      </c>
      <c r="B1955" s="591" t="s">
        <v>754</v>
      </c>
      <c r="C1955" s="592" t="s">
        <v>587</v>
      </c>
      <c r="D1955" s="592" t="s">
        <v>297</v>
      </c>
      <c r="E1955" s="592" t="s">
        <v>148</v>
      </c>
      <c r="F1955" s="592" t="s">
        <v>524</v>
      </c>
      <c r="G1955" s="591" t="s">
        <v>2007</v>
      </c>
      <c r="H1955" s="591" t="s">
        <v>529</v>
      </c>
      <c r="I1955" s="592" t="s">
        <v>332</v>
      </c>
      <c r="J1955" s="593" t="s">
        <v>381</v>
      </c>
      <c r="K1955" s="594">
        <v>0.58064516129032262</v>
      </c>
      <c r="L1955" s="592" t="s">
        <v>2266</v>
      </c>
      <c r="M1955" s="595">
        <v>2021</v>
      </c>
      <c r="N1955" s="596">
        <v>30</v>
      </c>
      <c r="O1955" s="603">
        <v>0.53333333333333333</v>
      </c>
      <c r="P1955" s="598">
        <f t="shared" si="120"/>
        <v>16</v>
      </c>
      <c r="Q1955" s="596">
        <v>12</v>
      </c>
      <c r="R1955" s="599">
        <f t="shared" si="121"/>
        <v>0.75</v>
      </c>
      <c r="S1955" s="599">
        <f t="shared" si="122"/>
        <v>0.4</v>
      </c>
      <c r="T1955" s="600">
        <f t="shared" si="123"/>
        <v>0.9185185185185184</v>
      </c>
      <c r="U1955" s="601" t="s">
        <v>3031</v>
      </c>
    </row>
    <row r="1956" spans="1:21" ht="12.75" x14ac:dyDescent="0.2">
      <c r="A1956" s="591" t="s">
        <v>72</v>
      </c>
      <c r="B1956" s="591" t="s">
        <v>754</v>
      </c>
      <c r="C1956" s="592" t="s">
        <v>587</v>
      </c>
      <c r="D1956" s="592" t="s">
        <v>297</v>
      </c>
      <c r="E1956" s="592" t="s">
        <v>148</v>
      </c>
      <c r="F1956" s="592" t="s">
        <v>524</v>
      </c>
      <c r="G1956" s="591" t="s">
        <v>2029</v>
      </c>
      <c r="H1956" s="591" t="s">
        <v>529</v>
      </c>
      <c r="I1956" s="592" t="s">
        <v>332</v>
      </c>
      <c r="J1956" s="593" t="s">
        <v>381</v>
      </c>
      <c r="K1956" s="594">
        <v>0.71186440677966101</v>
      </c>
      <c r="L1956" s="592" t="s">
        <v>2051</v>
      </c>
      <c r="M1956" s="595">
        <v>2021</v>
      </c>
      <c r="N1956" s="596">
        <v>59</v>
      </c>
      <c r="O1956" s="603">
        <v>0.55932203389830504</v>
      </c>
      <c r="P1956" s="598">
        <f t="shared" si="120"/>
        <v>33</v>
      </c>
      <c r="Q1956" s="596">
        <v>33</v>
      </c>
      <c r="R1956" s="599">
        <f t="shared" si="121"/>
        <v>1</v>
      </c>
      <c r="S1956" s="599">
        <f t="shared" si="122"/>
        <v>0.55932203389830504</v>
      </c>
      <c r="T1956" s="600">
        <f t="shared" si="123"/>
        <v>0.7857142857142857</v>
      </c>
      <c r="U1956" s="601" t="s">
        <v>3030</v>
      </c>
    </row>
    <row r="1957" spans="1:21" ht="12.75" x14ac:dyDescent="0.2">
      <c r="A1957" s="591" t="s">
        <v>72</v>
      </c>
      <c r="B1957" s="591" t="s">
        <v>754</v>
      </c>
      <c r="C1957" s="592" t="s">
        <v>587</v>
      </c>
      <c r="D1957" s="592" t="s">
        <v>297</v>
      </c>
      <c r="E1957" s="592" t="s">
        <v>148</v>
      </c>
      <c r="F1957" s="592" t="s">
        <v>524</v>
      </c>
      <c r="G1957" s="591" t="s">
        <v>2030</v>
      </c>
      <c r="H1957" s="591" t="s">
        <v>529</v>
      </c>
      <c r="I1957" s="592" t="s">
        <v>332</v>
      </c>
      <c r="J1957" s="593" t="s">
        <v>381</v>
      </c>
      <c r="K1957" s="594">
        <v>0.14285714285714285</v>
      </c>
      <c r="L1957" s="592" t="s">
        <v>2051</v>
      </c>
      <c r="M1957" s="595">
        <v>2021</v>
      </c>
      <c r="N1957" s="596">
        <v>46</v>
      </c>
      <c r="O1957" s="603">
        <v>0.15217391304347827</v>
      </c>
      <c r="P1957" s="598">
        <f t="shared" si="120"/>
        <v>7</v>
      </c>
      <c r="Q1957" s="596">
        <v>6</v>
      </c>
      <c r="R1957" s="599">
        <f t="shared" si="121"/>
        <v>0.8571428571428571</v>
      </c>
      <c r="S1957" s="599">
        <f t="shared" si="122"/>
        <v>0.13043478260869565</v>
      </c>
      <c r="T1957" s="600">
        <f t="shared" si="123"/>
        <v>1.0652173913043479</v>
      </c>
      <c r="U1957" s="601" t="s">
        <v>3030</v>
      </c>
    </row>
    <row r="1958" spans="1:21" ht="12.75" x14ac:dyDescent="0.2">
      <c r="A1958" s="591" t="s">
        <v>72</v>
      </c>
      <c r="B1958" s="591" t="s">
        <v>754</v>
      </c>
      <c r="C1958" s="592" t="s">
        <v>587</v>
      </c>
      <c r="D1958" s="592" t="s">
        <v>303</v>
      </c>
      <c r="E1958" s="592" t="s">
        <v>148</v>
      </c>
      <c r="F1958" s="592" t="s">
        <v>524</v>
      </c>
      <c r="G1958" s="591" t="s">
        <v>2008</v>
      </c>
      <c r="H1958" s="591" t="s">
        <v>529</v>
      </c>
      <c r="I1958" s="592" t="s">
        <v>332</v>
      </c>
      <c r="J1958" s="593" t="s">
        <v>381</v>
      </c>
      <c r="K1958" s="594">
        <v>0.23076923076923078</v>
      </c>
      <c r="L1958" s="592" t="s">
        <v>2051</v>
      </c>
      <c r="M1958" s="595">
        <v>2021</v>
      </c>
      <c r="N1958" s="596">
        <v>13</v>
      </c>
      <c r="O1958" s="603">
        <v>0.23076923076923075</v>
      </c>
      <c r="P1958" s="598">
        <f t="shared" si="120"/>
        <v>3</v>
      </c>
      <c r="Q1958" s="596">
        <v>3</v>
      </c>
      <c r="R1958" s="599">
        <f t="shared" si="121"/>
        <v>1</v>
      </c>
      <c r="S1958" s="599">
        <f t="shared" si="122"/>
        <v>0.23076923076923078</v>
      </c>
      <c r="T1958" s="600">
        <f t="shared" si="123"/>
        <v>0.99999999999999989</v>
      </c>
      <c r="U1958" s="606" t="s">
        <v>2051</v>
      </c>
    </row>
    <row r="1959" spans="1:21" ht="12.75" x14ac:dyDescent="0.2">
      <c r="A1959" s="591" t="s">
        <v>72</v>
      </c>
      <c r="B1959" s="591" t="s">
        <v>754</v>
      </c>
      <c r="C1959" s="592" t="s">
        <v>587</v>
      </c>
      <c r="D1959" s="592" t="s">
        <v>297</v>
      </c>
      <c r="E1959" s="592" t="s">
        <v>148</v>
      </c>
      <c r="F1959" s="592" t="s">
        <v>524</v>
      </c>
      <c r="G1959" s="591" t="s">
        <v>2031</v>
      </c>
      <c r="H1959" s="591" t="s">
        <v>529</v>
      </c>
      <c r="I1959" s="592" t="s">
        <v>332</v>
      </c>
      <c r="J1959" s="593" t="s">
        <v>381</v>
      </c>
      <c r="K1959" s="594">
        <v>0.18181818181818182</v>
      </c>
      <c r="L1959" s="592" t="s">
        <v>2051</v>
      </c>
      <c r="M1959" s="595">
        <v>2021</v>
      </c>
      <c r="N1959" s="596">
        <v>42</v>
      </c>
      <c r="O1959" s="603">
        <v>0.14285714285714285</v>
      </c>
      <c r="P1959" s="598">
        <f t="shared" si="120"/>
        <v>6</v>
      </c>
      <c r="Q1959" s="596">
        <v>5</v>
      </c>
      <c r="R1959" s="599">
        <f t="shared" si="121"/>
        <v>0.83333333333333337</v>
      </c>
      <c r="S1959" s="599">
        <f t="shared" si="122"/>
        <v>0.11904761904761904</v>
      </c>
      <c r="T1959" s="600">
        <f t="shared" si="123"/>
        <v>0.7857142857142857</v>
      </c>
      <c r="U1959" s="601" t="s">
        <v>3030</v>
      </c>
    </row>
    <row r="1960" spans="1:21" ht="12.75" x14ac:dyDescent="0.2">
      <c r="A1960" s="591" t="s">
        <v>72</v>
      </c>
      <c r="B1960" s="591" t="s">
        <v>754</v>
      </c>
      <c r="C1960" s="592" t="s">
        <v>588</v>
      </c>
      <c r="D1960" s="592" t="s">
        <v>297</v>
      </c>
      <c r="E1960" s="592" t="s">
        <v>148</v>
      </c>
      <c r="F1960" s="592" t="s">
        <v>524</v>
      </c>
      <c r="G1960" s="591" t="s">
        <v>2036</v>
      </c>
      <c r="H1960" s="591" t="s">
        <v>529</v>
      </c>
      <c r="I1960" s="592" t="s">
        <v>332</v>
      </c>
      <c r="J1960" s="593" t="s">
        <v>381</v>
      </c>
      <c r="K1960" s="594">
        <v>0.11971830985915492</v>
      </c>
      <c r="L1960" s="592" t="s">
        <v>2051</v>
      </c>
      <c r="M1960" s="595">
        <v>2021</v>
      </c>
      <c r="N1960" s="596">
        <v>140</v>
      </c>
      <c r="O1960" s="603">
        <v>0.12142857142857143</v>
      </c>
      <c r="P1960" s="598">
        <f t="shared" si="120"/>
        <v>17</v>
      </c>
      <c r="Q1960" s="596">
        <v>16</v>
      </c>
      <c r="R1960" s="599">
        <f t="shared" si="121"/>
        <v>0.94117647058823528</v>
      </c>
      <c r="S1960" s="599">
        <f t="shared" si="122"/>
        <v>0.11428571428571428</v>
      </c>
      <c r="T1960" s="600">
        <f t="shared" si="123"/>
        <v>1.0142857142857142</v>
      </c>
      <c r="U1960" s="601" t="s">
        <v>3030</v>
      </c>
    </row>
    <row r="1961" spans="1:21" ht="12.75" x14ac:dyDescent="0.2">
      <c r="A1961" s="591" t="s">
        <v>72</v>
      </c>
      <c r="B1961" s="591" t="s">
        <v>754</v>
      </c>
      <c r="C1961" s="592" t="s">
        <v>588</v>
      </c>
      <c r="D1961" s="592" t="s">
        <v>297</v>
      </c>
      <c r="E1961" s="592" t="s">
        <v>148</v>
      </c>
      <c r="F1961" s="592" t="s">
        <v>524</v>
      </c>
      <c r="G1961" s="591" t="s">
        <v>2011</v>
      </c>
      <c r="H1961" s="591" t="s">
        <v>529</v>
      </c>
      <c r="I1961" s="592" t="s">
        <v>332</v>
      </c>
      <c r="J1961" s="593" t="s">
        <v>381</v>
      </c>
      <c r="K1961" s="594">
        <v>0.23875432525951557</v>
      </c>
      <c r="L1961" s="592" t="s">
        <v>2051</v>
      </c>
      <c r="M1961" s="595">
        <v>2021</v>
      </c>
      <c r="N1961" s="596">
        <v>287</v>
      </c>
      <c r="O1961" s="603">
        <v>0.23693379790940766</v>
      </c>
      <c r="P1961" s="598">
        <f t="shared" si="120"/>
        <v>68</v>
      </c>
      <c r="Q1961" s="596">
        <v>57</v>
      </c>
      <c r="R1961" s="599">
        <f t="shared" si="121"/>
        <v>0.83823529411764708</v>
      </c>
      <c r="S1961" s="599">
        <f t="shared" si="122"/>
        <v>0.19860627177700349</v>
      </c>
      <c r="T1961" s="600">
        <f t="shared" si="123"/>
        <v>0.99237489269302637</v>
      </c>
      <c r="U1961" s="601" t="s">
        <v>3030</v>
      </c>
    </row>
    <row r="1962" spans="1:21" ht="12.75" x14ac:dyDescent="0.2">
      <c r="A1962" s="591" t="s">
        <v>72</v>
      </c>
      <c r="B1962" s="591" t="s">
        <v>754</v>
      </c>
      <c r="C1962" s="592" t="s">
        <v>588</v>
      </c>
      <c r="D1962" s="592" t="s">
        <v>297</v>
      </c>
      <c r="E1962" s="592" t="s">
        <v>148</v>
      </c>
      <c r="F1962" s="592" t="s">
        <v>524</v>
      </c>
      <c r="G1962" s="591" t="s">
        <v>2012</v>
      </c>
      <c r="H1962" s="591" t="s">
        <v>529</v>
      </c>
      <c r="I1962" s="592" t="s">
        <v>332</v>
      </c>
      <c r="J1962" s="593" t="s">
        <v>381</v>
      </c>
      <c r="K1962" s="594">
        <v>0.23577235772357724</v>
      </c>
      <c r="L1962" s="592" t="s">
        <v>2051</v>
      </c>
      <c r="M1962" s="595">
        <v>2021</v>
      </c>
      <c r="N1962" s="596">
        <v>125</v>
      </c>
      <c r="O1962" s="603">
        <v>0.23200000000000004</v>
      </c>
      <c r="P1962" s="598">
        <f t="shared" si="120"/>
        <v>29</v>
      </c>
      <c r="Q1962" s="596">
        <v>26</v>
      </c>
      <c r="R1962" s="599">
        <f t="shared" si="121"/>
        <v>0.89655172413793105</v>
      </c>
      <c r="S1962" s="599">
        <f t="shared" si="122"/>
        <v>0.20799999999999999</v>
      </c>
      <c r="T1962" s="600">
        <f t="shared" si="123"/>
        <v>0.9840000000000001</v>
      </c>
      <c r="U1962" s="601" t="s">
        <v>3030</v>
      </c>
    </row>
    <row r="1963" spans="1:21" ht="12.75" x14ac:dyDescent="0.2">
      <c r="A1963" s="591" t="s">
        <v>72</v>
      </c>
      <c r="B1963" s="591" t="s">
        <v>754</v>
      </c>
      <c r="C1963" s="592" t="s">
        <v>588</v>
      </c>
      <c r="D1963" s="592" t="s">
        <v>297</v>
      </c>
      <c r="E1963" s="592" t="s">
        <v>148</v>
      </c>
      <c r="F1963" s="592" t="s">
        <v>524</v>
      </c>
      <c r="G1963" s="591" t="s">
        <v>2037</v>
      </c>
      <c r="H1963" s="591" t="s">
        <v>529</v>
      </c>
      <c r="I1963" s="592" t="s">
        <v>332</v>
      </c>
      <c r="J1963" s="593" t="s">
        <v>381</v>
      </c>
      <c r="K1963" s="594">
        <v>0.21428571428571427</v>
      </c>
      <c r="L1963" s="592" t="s">
        <v>2051</v>
      </c>
      <c r="M1963" s="595">
        <v>2021</v>
      </c>
      <c r="N1963" s="596">
        <v>14</v>
      </c>
      <c r="O1963" s="603">
        <v>0.21428571428571427</v>
      </c>
      <c r="P1963" s="598">
        <f t="shared" si="120"/>
        <v>3</v>
      </c>
      <c r="Q1963" s="596">
        <v>2</v>
      </c>
      <c r="R1963" s="599">
        <f t="shared" si="121"/>
        <v>0.66666666666666663</v>
      </c>
      <c r="S1963" s="599">
        <f t="shared" si="122"/>
        <v>0.14285714285714285</v>
      </c>
      <c r="T1963" s="600">
        <f t="shared" si="123"/>
        <v>1</v>
      </c>
      <c r="U1963" s="606" t="s">
        <v>2051</v>
      </c>
    </row>
    <row r="1964" spans="1:21" ht="12.75" x14ac:dyDescent="0.2">
      <c r="A1964" s="591" t="s">
        <v>72</v>
      </c>
      <c r="B1964" s="591" t="s">
        <v>754</v>
      </c>
      <c r="C1964" s="592" t="s">
        <v>588</v>
      </c>
      <c r="D1964" s="592" t="s">
        <v>297</v>
      </c>
      <c r="E1964" s="592" t="s">
        <v>148</v>
      </c>
      <c r="F1964" s="592" t="s">
        <v>524</v>
      </c>
      <c r="G1964" s="591" t="s">
        <v>2038</v>
      </c>
      <c r="H1964" s="591" t="s">
        <v>529</v>
      </c>
      <c r="I1964" s="592" t="s">
        <v>332</v>
      </c>
      <c r="J1964" s="593" t="s">
        <v>381</v>
      </c>
      <c r="K1964" s="594">
        <v>9.6774193548387094E-2</v>
      </c>
      <c r="L1964" s="592" t="s">
        <v>2051</v>
      </c>
      <c r="M1964" s="595">
        <v>2021</v>
      </c>
      <c r="N1964" s="596">
        <v>33</v>
      </c>
      <c r="O1964" s="603">
        <v>0.12121212121212122</v>
      </c>
      <c r="P1964" s="598">
        <f t="shared" si="120"/>
        <v>4</v>
      </c>
      <c r="Q1964" s="596">
        <v>4</v>
      </c>
      <c r="R1964" s="599">
        <f t="shared" si="121"/>
        <v>1</v>
      </c>
      <c r="S1964" s="599">
        <f t="shared" si="122"/>
        <v>0.12121212121212122</v>
      </c>
      <c r="T1964" s="600">
        <f t="shared" si="123"/>
        <v>1.2525252525252526</v>
      </c>
      <c r="U1964" s="601" t="s">
        <v>3030</v>
      </c>
    </row>
    <row r="1965" spans="1:21" ht="12.75" x14ac:dyDescent="0.2">
      <c r="A1965" s="591" t="s">
        <v>72</v>
      </c>
      <c r="B1965" s="591" t="s">
        <v>754</v>
      </c>
      <c r="C1965" s="592" t="s">
        <v>588</v>
      </c>
      <c r="D1965" s="592" t="s">
        <v>297</v>
      </c>
      <c r="E1965" s="592" t="s">
        <v>148</v>
      </c>
      <c r="F1965" s="592" t="s">
        <v>524</v>
      </c>
      <c r="G1965" s="591" t="s">
        <v>2018</v>
      </c>
      <c r="H1965" s="591" t="s">
        <v>529</v>
      </c>
      <c r="I1965" s="592" t="s">
        <v>332</v>
      </c>
      <c r="J1965" s="593" t="s">
        <v>381</v>
      </c>
      <c r="K1965" s="594">
        <v>6.25E-2</v>
      </c>
      <c r="L1965" s="592" t="s">
        <v>2051</v>
      </c>
      <c r="M1965" s="595">
        <v>2021</v>
      </c>
      <c r="N1965" s="596">
        <v>39</v>
      </c>
      <c r="O1965" s="603">
        <v>7.6923076923076927E-2</v>
      </c>
      <c r="P1965" s="598">
        <f t="shared" si="120"/>
        <v>3</v>
      </c>
      <c r="Q1965" s="596">
        <v>2</v>
      </c>
      <c r="R1965" s="599">
        <f t="shared" si="121"/>
        <v>0.66666666666666663</v>
      </c>
      <c r="S1965" s="599">
        <f t="shared" si="122"/>
        <v>5.128205128205128E-2</v>
      </c>
      <c r="T1965" s="600">
        <f t="shared" si="123"/>
        <v>1.2307692307692308</v>
      </c>
      <c r="U1965" s="601" t="s">
        <v>3030</v>
      </c>
    </row>
    <row r="1966" spans="1:21" ht="12.75" x14ac:dyDescent="0.2">
      <c r="A1966" s="591" t="s">
        <v>72</v>
      </c>
      <c r="B1966" s="591" t="s">
        <v>754</v>
      </c>
      <c r="C1966" s="592" t="s">
        <v>588</v>
      </c>
      <c r="D1966" s="592" t="s">
        <v>297</v>
      </c>
      <c r="E1966" s="592" t="s">
        <v>148</v>
      </c>
      <c r="F1966" s="592" t="s">
        <v>524</v>
      </c>
      <c r="G1966" s="591" t="s">
        <v>2039</v>
      </c>
      <c r="H1966" s="591" t="s">
        <v>529</v>
      </c>
      <c r="I1966" s="592" t="s">
        <v>332</v>
      </c>
      <c r="J1966" s="593" t="s">
        <v>381</v>
      </c>
      <c r="K1966" s="594">
        <v>5.0847457627118647E-2</v>
      </c>
      <c r="L1966" s="592" t="s">
        <v>2051</v>
      </c>
      <c r="M1966" s="595">
        <v>2021</v>
      </c>
      <c r="N1966" s="596">
        <v>53</v>
      </c>
      <c r="O1966" s="603">
        <v>0.11320754716981134</v>
      </c>
      <c r="P1966" s="598">
        <f t="shared" si="120"/>
        <v>6</v>
      </c>
      <c r="Q1966" s="596">
        <v>4</v>
      </c>
      <c r="R1966" s="599">
        <f t="shared" si="121"/>
        <v>0.66666666666666663</v>
      </c>
      <c r="S1966" s="599">
        <f t="shared" si="122"/>
        <v>7.5471698113207544E-2</v>
      </c>
      <c r="T1966" s="600">
        <f t="shared" si="123"/>
        <v>2.226415094339623</v>
      </c>
      <c r="U1966" s="601" t="s">
        <v>3030</v>
      </c>
    </row>
    <row r="1967" spans="1:21" ht="12.75" x14ac:dyDescent="0.2">
      <c r="A1967" s="591" t="s">
        <v>72</v>
      </c>
      <c r="B1967" s="591" t="s">
        <v>754</v>
      </c>
      <c r="C1967" s="592" t="s">
        <v>588</v>
      </c>
      <c r="D1967" s="592" t="s">
        <v>297</v>
      </c>
      <c r="E1967" s="592" t="s">
        <v>148</v>
      </c>
      <c r="F1967" s="592" t="s">
        <v>524</v>
      </c>
      <c r="G1967" s="591" t="s">
        <v>2021</v>
      </c>
      <c r="H1967" s="591" t="s">
        <v>529</v>
      </c>
      <c r="I1967" s="592" t="s">
        <v>332</v>
      </c>
      <c r="J1967" s="593" t="s">
        <v>381</v>
      </c>
      <c r="K1967" s="594">
        <v>0.13235294117647059</v>
      </c>
      <c r="L1967" s="592" t="s">
        <v>2051</v>
      </c>
      <c r="M1967" s="595">
        <v>2021</v>
      </c>
      <c r="N1967" s="596">
        <v>70</v>
      </c>
      <c r="O1967" s="603">
        <v>0.12857142857142856</v>
      </c>
      <c r="P1967" s="598">
        <f t="shared" si="120"/>
        <v>9</v>
      </c>
      <c r="Q1967" s="596">
        <v>6</v>
      </c>
      <c r="R1967" s="599">
        <f t="shared" si="121"/>
        <v>0.66666666666666663</v>
      </c>
      <c r="S1967" s="599">
        <f t="shared" si="122"/>
        <v>8.5714285714285715E-2</v>
      </c>
      <c r="T1967" s="600">
        <f t="shared" si="123"/>
        <v>0.97142857142857131</v>
      </c>
      <c r="U1967" s="601" t="s">
        <v>3030</v>
      </c>
    </row>
    <row r="1968" spans="1:21" ht="12.75" x14ac:dyDescent="0.2">
      <c r="A1968" s="591" t="s">
        <v>72</v>
      </c>
      <c r="B1968" s="591" t="s">
        <v>754</v>
      </c>
      <c r="C1968" s="592" t="s">
        <v>588</v>
      </c>
      <c r="D1968" s="592" t="s">
        <v>297</v>
      </c>
      <c r="E1968" s="592" t="s">
        <v>148</v>
      </c>
      <c r="F1968" s="592" t="s">
        <v>524</v>
      </c>
      <c r="G1968" s="591" t="s">
        <v>2040</v>
      </c>
      <c r="H1968" s="591" t="s">
        <v>529</v>
      </c>
      <c r="I1968" s="592" t="s">
        <v>332</v>
      </c>
      <c r="J1968" s="593" t="s">
        <v>381</v>
      </c>
      <c r="K1968" s="594">
        <v>0.17721518987341772</v>
      </c>
      <c r="L1968" s="592" t="s">
        <v>2051</v>
      </c>
      <c r="M1968" s="595">
        <v>2021</v>
      </c>
      <c r="N1968" s="596">
        <v>77</v>
      </c>
      <c r="O1968" s="603">
        <v>0.16883116883116883</v>
      </c>
      <c r="P1968" s="598">
        <f t="shared" si="120"/>
        <v>13</v>
      </c>
      <c r="Q1968" s="596">
        <v>8</v>
      </c>
      <c r="R1968" s="599">
        <f t="shared" si="121"/>
        <v>0.61538461538461542</v>
      </c>
      <c r="S1968" s="599">
        <f t="shared" si="122"/>
        <v>0.1038961038961039</v>
      </c>
      <c r="T1968" s="600">
        <f t="shared" si="123"/>
        <v>0.95269016697588127</v>
      </c>
      <c r="U1968" s="601" t="s">
        <v>3030</v>
      </c>
    </row>
    <row r="1969" spans="1:21" ht="12.75" x14ac:dyDescent="0.2">
      <c r="A1969" s="591" t="s">
        <v>72</v>
      </c>
      <c r="B1969" s="591" t="s">
        <v>754</v>
      </c>
      <c r="C1969" s="592" t="s">
        <v>588</v>
      </c>
      <c r="D1969" s="592" t="s">
        <v>297</v>
      </c>
      <c r="E1969" s="592" t="s">
        <v>148</v>
      </c>
      <c r="F1969" s="592" t="s">
        <v>524</v>
      </c>
      <c r="G1969" s="591" t="s">
        <v>2023</v>
      </c>
      <c r="H1969" s="591" t="s">
        <v>529</v>
      </c>
      <c r="I1969" s="592" t="s">
        <v>332</v>
      </c>
      <c r="J1969" s="593" t="s">
        <v>381</v>
      </c>
      <c r="K1969" s="594">
        <v>0.70833333333333337</v>
      </c>
      <c r="L1969" s="592" t="s">
        <v>2051</v>
      </c>
      <c r="M1969" s="595">
        <v>2021</v>
      </c>
      <c r="N1969" s="596">
        <v>24</v>
      </c>
      <c r="O1969" s="603">
        <v>0.54166666666666663</v>
      </c>
      <c r="P1969" s="598">
        <f t="shared" si="120"/>
        <v>13</v>
      </c>
      <c r="Q1969" s="596">
        <v>11</v>
      </c>
      <c r="R1969" s="599">
        <f t="shared" si="121"/>
        <v>0.84615384615384615</v>
      </c>
      <c r="S1969" s="599">
        <f t="shared" si="122"/>
        <v>0.45833333333333331</v>
      </c>
      <c r="T1969" s="600">
        <f t="shared" si="123"/>
        <v>0.76470588235294112</v>
      </c>
      <c r="U1969" s="601" t="s">
        <v>3030</v>
      </c>
    </row>
    <row r="1970" spans="1:21" ht="12.75" x14ac:dyDescent="0.2">
      <c r="A1970" s="591" t="s">
        <v>72</v>
      </c>
      <c r="B1970" s="591" t="s">
        <v>754</v>
      </c>
      <c r="C1970" s="592" t="s">
        <v>588</v>
      </c>
      <c r="D1970" s="592" t="s">
        <v>297</v>
      </c>
      <c r="E1970" s="592" t="s">
        <v>148</v>
      </c>
      <c r="F1970" s="592" t="s">
        <v>524</v>
      </c>
      <c r="G1970" s="591" t="s">
        <v>2041</v>
      </c>
      <c r="H1970" s="591" t="s">
        <v>529</v>
      </c>
      <c r="I1970" s="592" t="s">
        <v>332</v>
      </c>
      <c r="J1970" s="593" t="s">
        <v>381</v>
      </c>
      <c r="K1970" s="594">
        <v>0.17647058823529413</v>
      </c>
      <c r="L1970" s="592" t="s">
        <v>2051</v>
      </c>
      <c r="M1970" s="595">
        <v>2021</v>
      </c>
      <c r="N1970" s="596">
        <v>17</v>
      </c>
      <c r="O1970" s="603">
        <v>0.17647058823529413</v>
      </c>
      <c r="P1970" s="598">
        <f t="shared" si="120"/>
        <v>3</v>
      </c>
      <c r="Q1970" s="596">
        <v>2</v>
      </c>
      <c r="R1970" s="599">
        <f t="shared" si="121"/>
        <v>0.66666666666666663</v>
      </c>
      <c r="S1970" s="599">
        <f t="shared" si="122"/>
        <v>0.11764705882352941</v>
      </c>
      <c r="T1970" s="600">
        <f t="shared" si="123"/>
        <v>1</v>
      </c>
      <c r="U1970" s="606" t="s">
        <v>2051</v>
      </c>
    </row>
    <row r="1971" spans="1:21" ht="12.75" x14ac:dyDescent="0.2">
      <c r="A1971" s="591" t="s">
        <v>72</v>
      </c>
      <c r="B1971" s="591" t="s">
        <v>754</v>
      </c>
      <c r="C1971" s="592" t="s">
        <v>588</v>
      </c>
      <c r="D1971" s="592" t="s">
        <v>297</v>
      </c>
      <c r="E1971" s="592" t="s">
        <v>148</v>
      </c>
      <c r="F1971" s="592" t="s">
        <v>524</v>
      </c>
      <c r="G1971" s="591" t="s">
        <v>2042</v>
      </c>
      <c r="H1971" s="591" t="s">
        <v>529</v>
      </c>
      <c r="I1971" s="592" t="s">
        <v>332</v>
      </c>
      <c r="J1971" s="593" t="s">
        <v>381</v>
      </c>
      <c r="K1971" s="594">
        <v>0.06</v>
      </c>
      <c r="L1971" s="592" t="s">
        <v>2051</v>
      </c>
      <c r="M1971" s="595">
        <v>2021</v>
      </c>
      <c r="N1971" s="596">
        <v>94</v>
      </c>
      <c r="O1971" s="603">
        <v>9.5744680851063843E-2</v>
      </c>
      <c r="P1971" s="598">
        <f t="shared" si="120"/>
        <v>9</v>
      </c>
      <c r="Q1971" s="596">
        <v>5</v>
      </c>
      <c r="R1971" s="599">
        <f t="shared" si="121"/>
        <v>0.55555555555555558</v>
      </c>
      <c r="S1971" s="599">
        <f t="shared" si="122"/>
        <v>5.3191489361702128E-2</v>
      </c>
      <c r="T1971" s="600">
        <f t="shared" si="123"/>
        <v>1.595744680851064</v>
      </c>
      <c r="U1971" s="601" t="s">
        <v>3030</v>
      </c>
    </row>
    <row r="1972" spans="1:21" ht="12.75" x14ac:dyDescent="0.2">
      <c r="A1972" s="591" t="s">
        <v>72</v>
      </c>
      <c r="B1972" s="591" t="s">
        <v>754</v>
      </c>
      <c r="C1972" s="592" t="s">
        <v>588</v>
      </c>
      <c r="D1972" s="592" t="s">
        <v>297</v>
      </c>
      <c r="E1972" s="592" t="s">
        <v>148</v>
      </c>
      <c r="F1972" s="592" t="s">
        <v>524</v>
      </c>
      <c r="G1972" s="591" t="s">
        <v>2026</v>
      </c>
      <c r="H1972" s="591" t="s">
        <v>529</v>
      </c>
      <c r="I1972" s="592" t="s">
        <v>332</v>
      </c>
      <c r="J1972" s="593" t="s">
        <v>381</v>
      </c>
      <c r="K1972" s="594">
        <v>8.3333333333333329E-2</v>
      </c>
      <c r="L1972" s="592" t="s">
        <v>2051</v>
      </c>
      <c r="M1972" s="595">
        <v>2021</v>
      </c>
      <c r="N1972" s="596">
        <v>43</v>
      </c>
      <c r="O1972" s="603">
        <v>6.9767441860465115E-2</v>
      </c>
      <c r="P1972" s="598">
        <f t="shared" si="120"/>
        <v>3</v>
      </c>
      <c r="Q1972" s="596">
        <v>2</v>
      </c>
      <c r="R1972" s="599">
        <f t="shared" si="121"/>
        <v>0.66666666666666663</v>
      </c>
      <c r="S1972" s="599">
        <f t="shared" si="122"/>
        <v>4.6511627906976744E-2</v>
      </c>
      <c r="T1972" s="600">
        <f t="shared" si="123"/>
        <v>0.83720930232558144</v>
      </c>
      <c r="U1972" s="601" t="s">
        <v>3030</v>
      </c>
    </row>
    <row r="1973" spans="1:21" ht="12.75" x14ac:dyDescent="0.2">
      <c r="A1973" s="591" t="s">
        <v>72</v>
      </c>
      <c r="B1973" s="591" t="s">
        <v>754</v>
      </c>
      <c r="C1973" s="592" t="s">
        <v>588</v>
      </c>
      <c r="D1973" s="592" t="s">
        <v>297</v>
      </c>
      <c r="E1973" s="592" t="s">
        <v>148</v>
      </c>
      <c r="F1973" s="592" t="s">
        <v>524</v>
      </c>
      <c r="G1973" s="591" t="s">
        <v>2043</v>
      </c>
      <c r="H1973" s="591" t="s">
        <v>529</v>
      </c>
      <c r="I1973" s="592" t="s">
        <v>332</v>
      </c>
      <c r="J1973" s="593" t="s">
        <v>381</v>
      </c>
      <c r="K1973" s="594">
        <v>4.9941927990708478E-2</v>
      </c>
      <c r="L1973" s="592" t="s">
        <v>2051</v>
      </c>
      <c r="M1973" s="595">
        <v>2021</v>
      </c>
      <c r="N1973" s="596">
        <v>858</v>
      </c>
      <c r="O1973" s="603">
        <v>9.5571095571095568E-2</v>
      </c>
      <c r="P1973" s="598">
        <f t="shared" si="120"/>
        <v>82</v>
      </c>
      <c r="Q1973" s="596">
        <v>58</v>
      </c>
      <c r="R1973" s="599">
        <f t="shared" si="121"/>
        <v>0.70731707317073167</v>
      </c>
      <c r="S1973" s="599">
        <f t="shared" si="122"/>
        <v>6.75990675990676E-2</v>
      </c>
      <c r="T1973" s="600">
        <f t="shared" si="123"/>
        <v>1.9136444950398439</v>
      </c>
      <c r="U1973" s="601" t="s">
        <v>3030</v>
      </c>
    </row>
    <row r="1974" spans="1:21" ht="12.75" x14ac:dyDescent="0.2">
      <c r="A1974" s="591" t="s">
        <v>72</v>
      </c>
      <c r="B1974" s="591" t="s">
        <v>754</v>
      </c>
      <c r="C1974" s="592" t="s">
        <v>588</v>
      </c>
      <c r="D1974" s="592" t="s">
        <v>297</v>
      </c>
      <c r="E1974" s="592" t="s">
        <v>148</v>
      </c>
      <c r="F1974" s="592" t="s">
        <v>524</v>
      </c>
      <c r="G1974" s="591" t="s">
        <v>2009</v>
      </c>
      <c r="H1974" s="591" t="s">
        <v>529</v>
      </c>
      <c r="I1974" s="592" t="s">
        <v>332</v>
      </c>
      <c r="J1974" s="593" t="s">
        <v>381</v>
      </c>
      <c r="K1974" s="594">
        <v>0.2</v>
      </c>
      <c r="L1974" s="592" t="s">
        <v>2051</v>
      </c>
      <c r="M1974" s="595">
        <v>2021</v>
      </c>
      <c r="N1974" s="596">
        <v>19</v>
      </c>
      <c r="O1974" s="603">
        <v>0.21052631578947367</v>
      </c>
      <c r="P1974" s="598">
        <f t="shared" si="120"/>
        <v>4</v>
      </c>
      <c r="Q1974" s="596">
        <v>3</v>
      </c>
      <c r="R1974" s="599">
        <f t="shared" si="121"/>
        <v>0.75</v>
      </c>
      <c r="S1974" s="599">
        <f t="shared" si="122"/>
        <v>0.15789473684210525</v>
      </c>
      <c r="T1974" s="600">
        <f t="shared" si="123"/>
        <v>1.0526315789473684</v>
      </c>
      <c r="U1974" s="601" t="s">
        <v>3030</v>
      </c>
    </row>
    <row r="1975" spans="1:21" ht="12.75" x14ac:dyDescent="0.2">
      <c r="A1975" s="591" t="s">
        <v>72</v>
      </c>
      <c r="B1975" s="591" t="s">
        <v>754</v>
      </c>
      <c r="C1975" s="592" t="s">
        <v>588</v>
      </c>
      <c r="D1975" s="592" t="s">
        <v>297</v>
      </c>
      <c r="E1975" s="592" t="s">
        <v>148</v>
      </c>
      <c r="F1975" s="592" t="s">
        <v>524</v>
      </c>
      <c r="G1975" s="591" t="s">
        <v>2044</v>
      </c>
      <c r="H1975" s="591" t="s">
        <v>529</v>
      </c>
      <c r="I1975" s="592" t="s">
        <v>332</v>
      </c>
      <c r="J1975" s="593" t="s">
        <v>381</v>
      </c>
      <c r="K1975" s="594">
        <v>6.1224489795918366E-2</v>
      </c>
      <c r="L1975" s="592" t="s">
        <v>2051</v>
      </c>
      <c r="M1975" s="595">
        <v>2021</v>
      </c>
      <c r="N1975" s="596">
        <v>29</v>
      </c>
      <c r="O1975" s="603">
        <v>0.24137931034482757</v>
      </c>
      <c r="P1975" s="598">
        <f t="shared" si="120"/>
        <v>7</v>
      </c>
      <c r="Q1975" s="596">
        <v>6</v>
      </c>
      <c r="R1975" s="599">
        <f t="shared" si="121"/>
        <v>0.8571428571428571</v>
      </c>
      <c r="S1975" s="599">
        <f t="shared" si="122"/>
        <v>0.20689655172413793</v>
      </c>
      <c r="T1975" s="600">
        <f t="shared" si="123"/>
        <v>3.9425287356321839</v>
      </c>
      <c r="U1975" s="601" t="s">
        <v>3031</v>
      </c>
    </row>
    <row r="1976" spans="1:21" ht="12.75" x14ac:dyDescent="0.2">
      <c r="A1976" s="591" t="s">
        <v>72</v>
      </c>
      <c r="B1976" s="591" t="s">
        <v>754</v>
      </c>
      <c r="C1976" s="592" t="s">
        <v>588</v>
      </c>
      <c r="D1976" s="592" t="s">
        <v>297</v>
      </c>
      <c r="E1976" s="592" t="s">
        <v>148</v>
      </c>
      <c r="F1976" s="592" t="s">
        <v>524</v>
      </c>
      <c r="G1976" s="591" t="s">
        <v>2009</v>
      </c>
      <c r="H1976" s="591" t="s">
        <v>529</v>
      </c>
      <c r="I1976" s="592" t="s">
        <v>332</v>
      </c>
      <c r="J1976" s="593" t="s">
        <v>381</v>
      </c>
      <c r="K1976" s="594">
        <v>0.23333333333333334</v>
      </c>
      <c r="L1976" s="592" t="s">
        <v>2266</v>
      </c>
      <c r="M1976" s="595">
        <v>2021</v>
      </c>
      <c r="N1976" s="596">
        <v>18</v>
      </c>
      <c r="O1976" s="603">
        <v>0.27777777777777779</v>
      </c>
      <c r="P1976" s="598">
        <f t="shared" si="120"/>
        <v>5</v>
      </c>
      <c r="Q1976" s="596">
        <v>4</v>
      </c>
      <c r="R1976" s="599">
        <f t="shared" si="121"/>
        <v>0.8</v>
      </c>
      <c r="S1976" s="599">
        <f t="shared" si="122"/>
        <v>0.22222222222222221</v>
      </c>
      <c r="T1976" s="600">
        <f t="shared" si="123"/>
        <v>1.1904761904761905</v>
      </c>
      <c r="U1976" s="601" t="s">
        <v>3031</v>
      </c>
    </row>
    <row r="1977" spans="1:21" ht="12.75" x14ac:dyDescent="0.2">
      <c r="A1977" s="591" t="s">
        <v>72</v>
      </c>
      <c r="B1977" s="591" t="s">
        <v>754</v>
      </c>
      <c r="C1977" s="592" t="s">
        <v>588</v>
      </c>
      <c r="D1977" s="592" t="s">
        <v>297</v>
      </c>
      <c r="E1977" s="592" t="s">
        <v>148</v>
      </c>
      <c r="F1977" s="592" t="s">
        <v>524</v>
      </c>
      <c r="G1977" s="591" t="s">
        <v>2057</v>
      </c>
      <c r="H1977" s="591" t="s">
        <v>529</v>
      </c>
      <c r="I1977" s="592" t="s">
        <v>332</v>
      </c>
      <c r="J1977" s="593" t="s">
        <v>381</v>
      </c>
      <c r="K1977" s="594">
        <v>0.3</v>
      </c>
      <c r="L1977" s="592" t="s">
        <v>2266</v>
      </c>
      <c r="M1977" s="595">
        <v>2021</v>
      </c>
      <c r="N1977" s="596">
        <v>40</v>
      </c>
      <c r="O1977" s="603">
        <v>0.1</v>
      </c>
      <c r="P1977" s="598">
        <f t="shared" si="120"/>
        <v>4</v>
      </c>
      <c r="Q1977" s="596">
        <v>3</v>
      </c>
      <c r="R1977" s="599">
        <f t="shared" si="121"/>
        <v>0.75</v>
      </c>
      <c r="S1977" s="599">
        <f t="shared" si="122"/>
        <v>7.4999999999999997E-2</v>
      </c>
      <c r="T1977" s="600">
        <f t="shared" si="123"/>
        <v>0.33333333333333337</v>
      </c>
      <c r="U1977" s="601" t="s">
        <v>3030</v>
      </c>
    </row>
    <row r="1978" spans="1:21" ht="12.75" x14ac:dyDescent="0.2">
      <c r="A1978" s="591" t="s">
        <v>72</v>
      </c>
      <c r="B1978" s="591" t="s">
        <v>754</v>
      </c>
      <c r="C1978" s="592" t="s">
        <v>588</v>
      </c>
      <c r="D1978" s="592" t="s">
        <v>297</v>
      </c>
      <c r="E1978" s="592" t="s">
        <v>148</v>
      </c>
      <c r="F1978" s="592" t="s">
        <v>524</v>
      </c>
      <c r="G1978" s="591" t="s">
        <v>2045</v>
      </c>
      <c r="H1978" s="591" t="s">
        <v>529</v>
      </c>
      <c r="I1978" s="592" t="s">
        <v>332</v>
      </c>
      <c r="J1978" s="593" t="s">
        <v>381</v>
      </c>
      <c r="K1978" s="594">
        <v>0.72222222222222221</v>
      </c>
      <c r="L1978" s="592" t="s">
        <v>2051</v>
      </c>
      <c r="M1978" s="595">
        <v>2021</v>
      </c>
      <c r="N1978" s="596">
        <v>18</v>
      </c>
      <c r="O1978" s="603">
        <v>0.66666666666666652</v>
      </c>
      <c r="P1978" s="598">
        <f t="shared" si="120"/>
        <v>12</v>
      </c>
      <c r="Q1978" s="596">
        <v>9</v>
      </c>
      <c r="R1978" s="599">
        <f t="shared" si="121"/>
        <v>0.75</v>
      </c>
      <c r="S1978" s="599">
        <f t="shared" si="122"/>
        <v>0.5</v>
      </c>
      <c r="T1978" s="600">
        <f t="shared" si="123"/>
        <v>0.92307692307692291</v>
      </c>
      <c r="U1978" s="601" t="s">
        <v>3030</v>
      </c>
    </row>
    <row r="1979" spans="1:21" ht="12.75" x14ac:dyDescent="0.2">
      <c r="A1979" s="591" t="s">
        <v>72</v>
      </c>
      <c r="B1979" s="591" t="s">
        <v>754</v>
      </c>
      <c r="C1979" s="592" t="s">
        <v>588</v>
      </c>
      <c r="D1979" s="592" t="s">
        <v>297</v>
      </c>
      <c r="E1979" s="592" t="s">
        <v>148</v>
      </c>
      <c r="F1979" s="592" t="s">
        <v>524</v>
      </c>
      <c r="G1979" s="591" t="s">
        <v>2046</v>
      </c>
      <c r="H1979" s="591" t="s">
        <v>529</v>
      </c>
      <c r="I1979" s="592" t="s">
        <v>332</v>
      </c>
      <c r="J1979" s="593" t="s">
        <v>381</v>
      </c>
      <c r="K1979" s="594">
        <v>0.2</v>
      </c>
      <c r="L1979" s="592" t="s">
        <v>2051</v>
      </c>
      <c r="M1979" s="595">
        <v>2021</v>
      </c>
      <c r="N1979" s="596">
        <v>13</v>
      </c>
      <c r="O1979" s="603">
        <v>0.23076923076923075</v>
      </c>
      <c r="P1979" s="598">
        <f t="shared" si="120"/>
        <v>3</v>
      </c>
      <c r="Q1979" s="596">
        <v>2</v>
      </c>
      <c r="R1979" s="599">
        <f t="shared" si="121"/>
        <v>0.66666666666666663</v>
      </c>
      <c r="S1979" s="599">
        <f t="shared" si="122"/>
        <v>0.15384615384615385</v>
      </c>
      <c r="T1979" s="600">
        <f t="shared" si="123"/>
        <v>1.1538461538461537</v>
      </c>
      <c r="U1979" s="601" t="s">
        <v>3030</v>
      </c>
    </row>
    <row r="1980" spans="1:21" ht="12.75" x14ac:dyDescent="0.2">
      <c r="A1980" s="591" t="s">
        <v>72</v>
      </c>
      <c r="B1980" s="591" t="s">
        <v>754</v>
      </c>
      <c r="C1980" s="592" t="s">
        <v>583</v>
      </c>
      <c r="D1980" s="592" t="s">
        <v>297</v>
      </c>
      <c r="E1980" s="592" t="s">
        <v>148</v>
      </c>
      <c r="F1980" s="592" t="s">
        <v>524</v>
      </c>
      <c r="G1980" s="591" t="s">
        <v>2012</v>
      </c>
      <c r="H1980" s="591" t="s">
        <v>529</v>
      </c>
      <c r="I1980" s="592" t="s">
        <v>332</v>
      </c>
      <c r="J1980" s="593" t="s">
        <v>381</v>
      </c>
      <c r="K1980" s="594">
        <v>0.7142857142857143</v>
      </c>
      <c r="L1980" s="592" t="s">
        <v>2051</v>
      </c>
      <c r="M1980" s="595">
        <v>2021</v>
      </c>
      <c r="N1980" s="596">
        <v>34</v>
      </c>
      <c r="O1980" s="603">
        <v>0.55882352941176472</v>
      </c>
      <c r="P1980" s="598">
        <f t="shared" si="120"/>
        <v>19</v>
      </c>
      <c r="Q1980" s="596">
        <v>14</v>
      </c>
      <c r="R1980" s="599">
        <f t="shared" si="121"/>
        <v>0.73684210526315785</v>
      </c>
      <c r="S1980" s="599">
        <f t="shared" si="122"/>
        <v>0.41176470588235292</v>
      </c>
      <c r="T1980" s="600">
        <f t="shared" si="123"/>
        <v>0.78235294117647058</v>
      </c>
      <c r="U1980" s="601" t="s">
        <v>3030</v>
      </c>
    </row>
    <row r="1981" spans="1:21" ht="12.75" x14ac:dyDescent="0.2">
      <c r="A1981" s="591" t="s">
        <v>72</v>
      </c>
      <c r="B1981" s="591" t="s">
        <v>754</v>
      </c>
      <c r="C1981" s="592" t="s">
        <v>583</v>
      </c>
      <c r="D1981" s="592" t="s">
        <v>297</v>
      </c>
      <c r="E1981" s="592" t="s">
        <v>148</v>
      </c>
      <c r="F1981" s="592" t="s">
        <v>524</v>
      </c>
      <c r="G1981" s="591" t="s">
        <v>2013</v>
      </c>
      <c r="H1981" s="591" t="s">
        <v>529</v>
      </c>
      <c r="I1981" s="592" t="s">
        <v>332</v>
      </c>
      <c r="J1981" s="593" t="s">
        <v>381</v>
      </c>
      <c r="K1981" s="594">
        <v>0.70967741935483875</v>
      </c>
      <c r="L1981" s="592" t="s">
        <v>2051</v>
      </c>
      <c r="M1981" s="595">
        <v>2021</v>
      </c>
      <c r="N1981" s="596">
        <v>31</v>
      </c>
      <c r="O1981" s="603">
        <v>0.5161290322580645</v>
      </c>
      <c r="P1981" s="598">
        <f t="shared" si="120"/>
        <v>16</v>
      </c>
      <c r="Q1981" s="596">
        <v>12</v>
      </c>
      <c r="R1981" s="599">
        <f t="shared" si="121"/>
        <v>0.75</v>
      </c>
      <c r="S1981" s="599">
        <f t="shared" si="122"/>
        <v>0.38709677419354838</v>
      </c>
      <c r="T1981" s="600">
        <f t="shared" si="123"/>
        <v>0.72727272727272718</v>
      </c>
      <c r="U1981" s="601" t="s">
        <v>3030</v>
      </c>
    </row>
    <row r="1982" spans="1:21" ht="12.75" x14ac:dyDescent="0.2">
      <c r="A1982" s="591" t="s">
        <v>72</v>
      </c>
      <c r="B1982" s="591" t="s">
        <v>754</v>
      </c>
      <c r="C1982" s="592" t="s">
        <v>583</v>
      </c>
      <c r="D1982" s="592" t="s">
        <v>297</v>
      </c>
      <c r="E1982" s="592" t="s">
        <v>148</v>
      </c>
      <c r="F1982" s="592" t="s">
        <v>524</v>
      </c>
      <c r="G1982" s="591" t="s">
        <v>2049</v>
      </c>
      <c r="H1982" s="591" t="s">
        <v>529</v>
      </c>
      <c r="I1982" s="592" t="s">
        <v>332</v>
      </c>
      <c r="J1982" s="593" t="s">
        <v>381</v>
      </c>
      <c r="K1982" s="594">
        <v>0.70370370370370372</v>
      </c>
      <c r="L1982" s="592" t="s">
        <v>2051</v>
      </c>
      <c r="M1982" s="595">
        <v>2021</v>
      </c>
      <c r="N1982" s="596">
        <v>28</v>
      </c>
      <c r="O1982" s="603">
        <v>0.5357142857142857</v>
      </c>
      <c r="P1982" s="598">
        <f t="shared" si="120"/>
        <v>15</v>
      </c>
      <c r="Q1982" s="596">
        <v>10</v>
      </c>
      <c r="R1982" s="599">
        <f t="shared" si="121"/>
        <v>0.66666666666666663</v>
      </c>
      <c r="S1982" s="599">
        <f t="shared" si="122"/>
        <v>0.35714285714285715</v>
      </c>
      <c r="T1982" s="600">
        <f t="shared" si="123"/>
        <v>0.76127819548872178</v>
      </c>
      <c r="U1982" s="601" t="s">
        <v>3030</v>
      </c>
    </row>
    <row r="1983" spans="1:21" ht="12.75" x14ac:dyDescent="0.2">
      <c r="A1983" s="591" t="s">
        <v>72</v>
      </c>
      <c r="B1983" s="591" t="s">
        <v>754</v>
      </c>
      <c r="C1983" s="592" t="s">
        <v>583</v>
      </c>
      <c r="D1983" s="592" t="s">
        <v>297</v>
      </c>
      <c r="E1983" s="592" t="s">
        <v>148</v>
      </c>
      <c r="F1983" s="592" t="s">
        <v>524</v>
      </c>
      <c r="G1983" s="591" t="s">
        <v>2007</v>
      </c>
      <c r="H1983" s="591" t="s">
        <v>529</v>
      </c>
      <c r="I1983" s="592" t="s">
        <v>332</v>
      </c>
      <c r="J1983" s="593" t="s">
        <v>381</v>
      </c>
      <c r="K1983" s="594">
        <v>0.75</v>
      </c>
      <c r="L1983" s="592" t="s">
        <v>2051</v>
      </c>
      <c r="M1983" s="595">
        <v>2021</v>
      </c>
      <c r="N1983" s="596">
        <v>64</v>
      </c>
      <c r="O1983" s="603">
        <v>0.609375</v>
      </c>
      <c r="P1983" s="598">
        <f t="shared" si="120"/>
        <v>39</v>
      </c>
      <c r="Q1983" s="596">
        <v>35</v>
      </c>
      <c r="R1983" s="599">
        <f t="shared" si="121"/>
        <v>0.89743589743589747</v>
      </c>
      <c r="S1983" s="599">
        <f t="shared" si="122"/>
        <v>0.546875</v>
      </c>
      <c r="T1983" s="600">
        <f t="shared" si="123"/>
        <v>0.8125</v>
      </c>
      <c r="U1983" s="601" t="s">
        <v>3031</v>
      </c>
    </row>
    <row r="1984" spans="1:21" ht="12.75" x14ac:dyDescent="0.2">
      <c r="A1984" s="591" t="s">
        <v>72</v>
      </c>
      <c r="B1984" s="591" t="s">
        <v>754</v>
      </c>
      <c r="C1984" s="592" t="s">
        <v>583</v>
      </c>
      <c r="D1984" s="592" t="s">
        <v>297</v>
      </c>
      <c r="E1984" s="592" t="s">
        <v>148</v>
      </c>
      <c r="F1984" s="592" t="s">
        <v>524</v>
      </c>
      <c r="G1984" s="591" t="s">
        <v>2028</v>
      </c>
      <c r="H1984" s="591" t="s">
        <v>529</v>
      </c>
      <c r="I1984" s="592" t="s">
        <v>332</v>
      </c>
      <c r="J1984" s="593" t="s">
        <v>381</v>
      </c>
      <c r="K1984" s="594">
        <v>0.703125</v>
      </c>
      <c r="L1984" s="592" t="s">
        <v>2266</v>
      </c>
      <c r="M1984" s="595">
        <v>2021</v>
      </c>
      <c r="N1984" s="596">
        <v>11</v>
      </c>
      <c r="O1984" s="603">
        <v>0.54545454545454541</v>
      </c>
      <c r="P1984" s="598">
        <f t="shared" si="120"/>
        <v>6</v>
      </c>
      <c r="Q1984" s="596">
        <v>6</v>
      </c>
      <c r="R1984" s="599">
        <f t="shared" si="121"/>
        <v>1</v>
      </c>
      <c r="S1984" s="599">
        <f t="shared" si="122"/>
        <v>0.54545454545454541</v>
      </c>
      <c r="T1984" s="600">
        <f t="shared" si="123"/>
        <v>0.77575757575757565</v>
      </c>
      <c r="U1984" s="601" t="s">
        <v>3030</v>
      </c>
    </row>
    <row r="1985" spans="1:21" ht="12.75" x14ac:dyDescent="0.2">
      <c r="A1985" s="591" t="s">
        <v>72</v>
      </c>
      <c r="B1985" s="591" t="s">
        <v>754</v>
      </c>
      <c r="C1985" s="592" t="s">
        <v>583</v>
      </c>
      <c r="D1985" s="592" t="s">
        <v>297</v>
      </c>
      <c r="E1985" s="592" t="s">
        <v>148</v>
      </c>
      <c r="F1985" s="592" t="s">
        <v>524</v>
      </c>
      <c r="G1985" s="591" t="s">
        <v>2058</v>
      </c>
      <c r="H1985" s="591" t="s">
        <v>529</v>
      </c>
      <c r="I1985" s="592" t="s">
        <v>332</v>
      </c>
      <c r="J1985" s="593" t="s">
        <v>381</v>
      </c>
      <c r="K1985" s="594">
        <v>0.70370370370370372</v>
      </c>
      <c r="L1985" s="592" t="s">
        <v>2266</v>
      </c>
      <c r="M1985" s="595">
        <v>2021</v>
      </c>
      <c r="N1985" s="596">
        <v>27</v>
      </c>
      <c r="O1985" s="603">
        <v>0.51851851851851849</v>
      </c>
      <c r="P1985" s="598">
        <f t="shared" si="120"/>
        <v>14</v>
      </c>
      <c r="Q1985" s="596">
        <v>13</v>
      </c>
      <c r="R1985" s="599">
        <f t="shared" si="121"/>
        <v>0.9285714285714286</v>
      </c>
      <c r="S1985" s="599">
        <f t="shared" si="122"/>
        <v>0.48148148148148145</v>
      </c>
      <c r="T1985" s="600">
        <f t="shared" si="123"/>
        <v>0.73684210526315785</v>
      </c>
      <c r="U1985" s="601" t="s">
        <v>3031</v>
      </c>
    </row>
    <row r="1986" spans="1:21" ht="12.75" x14ac:dyDescent="0.2">
      <c r="A1986" s="591" t="s">
        <v>72</v>
      </c>
      <c r="B1986" s="591" t="s">
        <v>754</v>
      </c>
      <c r="C1986" s="592" t="s">
        <v>587</v>
      </c>
      <c r="D1986" s="592" t="s">
        <v>297</v>
      </c>
      <c r="E1986" s="592" t="s">
        <v>148</v>
      </c>
      <c r="F1986" s="592" t="s">
        <v>476</v>
      </c>
      <c r="G1986" s="591" t="s">
        <v>2010</v>
      </c>
      <c r="H1986" s="591" t="s">
        <v>514</v>
      </c>
      <c r="I1986" s="592" t="s">
        <v>332</v>
      </c>
      <c r="J1986" s="593" t="s">
        <v>379</v>
      </c>
      <c r="K1986" s="604">
        <v>1</v>
      </c>
      <c r="L1986" s="592" t="s">
        <v>2051</v>
      </c>
      <c r="M1986" s="595">
        <v>2021</v>
      </c>
      <c r="N1986" s="596">
        <v>63</v>
      </c>
      <c r="O1986" s="603">
        <v>1</v>
      </c>
      <c r="P1986" s="598">
        <f t="shared" si="120"/>
        <v>63</v>
      </c>
      <c r="Q1986" s="596">
        <v>63</v>
      </c>
      <c r="R1986" s="599">
        <f t="shared" si="121"/>
        <v>1</v>
      </c>
      <c r="S1986" s="599">
        <f t="shared" si="122"/>
        <v>1</v>
      </c>
      <c r="T1986" s="600">
        <f t="shared" si="123"/>
        <v>1</v>
      </c>
      <c r="U1986" s="606" t="s">
        <v>2051</v>
      </c>
    </row>
    <row r="1987" spans="1:21" ht="12.75" x14ac:dyDescent="0.2">
      <c r="A1987" s="591" t="s">
        <v>72</v>
      </c>
      <c r="B1987" s="591" t="s">
        <v>754</v>
      </c>
      <c r="C1987" s="592" t="s">
        <v>587</v>
      </c>
      <c r="D1987" s="592" t="s">
        <v>297</v>
      </c>
      <c r="E1987" s="592" t="s">
        <v>148</v>
      </c>
      <c r="F1987" s="592" t="s">
        <v>476</v>
      </c>
      <c r="G1987" s="591" t="s">
        <v>2011</v>
      </c>
      <c r="H1987" s="591" t="s">
        <v>514</v>
      </c>
      <c r="I1987" s="592" t="s">
        <v>332</v>
      </c>
      <c r="J1987" s="593" t="s">
        <v>379</v>
      </c>
      <c r="K1987" s="604">
        <v>1</v>
      </c>
      <c r="L1987" s="592" t="s">
        <v>2051</v>
      </c>
      <c r="M1987" s="595">
        <v>2021</v>
      </c>
      <c r="N1987" s="596">
        <v>72</v>
      </c>
      <c r="O1987" s="603">
        <v>1</v>
      </c>
      <c r="P1987" s="598">
        <f t="shared" ref="P1987:P2050" si="124">ROUNDUP(N1987*O1987,0)</f>
        <v>72</v>
      </c>
      <c r="Q1987" s="596">
        <v>72</v>
      </c>
      <c r="R1987" s="599">
        <f t="shared" ref="R1987:R2050" si="125">Q1987/P1987</f>
        <v>1</v>
      </c>
      <c r="S1987" s="599">
        <f t="shared" ref="S1987:S2050" si="126">Q1987/N1987</f>
        <v>1</v>
      </c>
      <c r="T1987" s="600">
        <f t="shared" ref="T1987:T2050" si="127">O1987/K1987</f>
        <v>1</v>
      </c>
      <c r="U1987" s="606" t="s">
        <v>2051</v>
      </c>
    </row>
    <row r="1988" spans="1:21" ht="12.75" x14ac:dyDescent="0.2">
      <c r="A1988" s="591" t="s">
        <v>72</v>
      </c>
      <c r="B1988" s="591" t="s">
        <v>754</v>
      </c>
      <c r="C1988" s="592" t="s">
        <v>587</v>
      </c>
      <c r="D1988" s="592" t="s">
        <v>297</v>
      </c>
      <c r="E1988" s="592" t="s">
        <v>148</v>
      </c>
      <c r="F1988" s="592" t="s">
        <v>476</v>
      </c>
      <c r="G1988" s="591" t="s">
        <v>2012</v>
      </c>
      <c r="H1988" s="591" t="s">
        <v>514</v>
      </c>
      <c r="I1988" s="592" t="s">
        <v>332</v>
      </c>
      <c r="J1988" s="593" t="s">
        <v>379</v>
      </c>
      <c r="K1988" s="604">
        <v>1</v>
      </c>
      <c r="L1988" s="592" t="s">
        <v>2051</v>
      </c>
      <c r="M1988" s="595">
        <v>2021</v>
      </c>
      <c r="N1988" s="596">
        <v>92</v>
      </c>
      <c r="O1988" s="603">
        <v>1</v>
      </c>
      <c r="P1988" s="598">
        <f t="shared" si="124"/>
        <v>92</v>
      </c>
      <c r="Q1988" s="596">
        <v>92</v>
      </c>
      <c r="R1988" s="599">
        <f t="shared" si="125"/>
        <v>1</v>
      </c>
      <c r="S1988" s="599">
        <f t="shared" si="126"/>
        <v>1</v>
      </c>
      <c r="T1988" s="600">
        <f t="shared" si="127"/>
        <v>1</v>
      </c>
      <c r="U1988" s="606" t="s">
        <v>2051</v>
      </c>
    </row>
    <row r="1989" spans="1:21" ht="12.75" x14ac:dyDescent="0.2">
      <c r="A1989" s="591" t="s">
        <v>72</v>
      </c>
      <c r="B1989" s="591" t="s">
        <v>754</v>
      </c>
      <c r="C1989" s="592" t="s">
        <v>587</v>
      </c>
      <c r="D1989" s="592" t="s">
        <v>297</v>
      </c>
      <c r="E1989" s="592" t="s">
        <v>148</v>
      </c>
      <c r="F1989" s="592" t="s">
        <v>476</v>
      </c>
      <c r="G1989" s="591" t="s">
        <v>2013</v>
      </c>
      <c r="H1989" s="591" t="s">
        <v>514</v>
      </c>
      <c r="I1989" s="592" t="s">
        <v>332</v>
      </c>
      <c r="J1989" s="593" t="s">
        <v>379</v>
      </c>
      <c r="K1989" s="604">
        <v>1</v>
      </c>
      <c r="L1989" s="592" t="s">
        <v>2051</v>
      </c>
      <c r="M1989" s="595">
        <v>2021</v>
      </c>
      <c r="N1989" s="596">
        <v>12</v>
      </c>
      <c r="O1989" s="603">
        <v>1</v>
      </c>
      <c r="P1989" s="598">
        <f t="shared" si="124"/>
        <v>12</v>
      </c>
      <c r="Q1989" s="596">
        <v>12</v>
      </c>
      <c r="R1989" s="599">
        <f t="shared" si="125"/>
        <v>1</v>
      </c>
      <c r="S1989" s="599">
        <f t="shared" si="126"/>
        <v>1</v>
      </c>
      <c r="T1989" s="600">
        <f t="shared" si="127"/>
        <v>1</v>
      </c>
      <c r="U1989" s="606" t="s">
        <v>2051</v>
      </c>
    </row>
    <row r="1990" spans="1:21" ht="12.75" x14ac:dyDescent="0.2">
      <c r="A1990" s="591" t="s">
        <v>72</v>
      </c>
      <c r="B1990" s="591" t="s">
        <v>754</v>
      </c>
      <c r="C1990" s="592" t="s">
        <v>587</v>
      </c>
      <c r="D1990" s="592" t="s">
        <v>297</v>
      </c>
      <c r="E1990" s="592" t="s">
        <v>148</v>
      </c>
      <c r="F1990" s="592" t="s">
        <v>476</v>
      </c>
      <c r="G1990" s="591" t="s">
        <v>2014</v>
      </c>
      <c r="H1990" s="591" t="s">
        <v>514</v>
      </c>
      <c r="I1990" s="592" t="s">
        <v>332</v>
      </c>
      <c r="J1990" s="593" t="s">
        <v>379</v>
      </c>
      <c r="K1990" s="604">
        <v>1</v>
      </c>
      <c r="L1990" s="592" t="s">
        <v>2051</v>
      </c>
      <c r="M1990" s="595">
        <v>2021</v>
      </c>
      <c r="N1990" s="596">
        <v>1340</v>
      </c>
      <c r="O1990" s="603">
        <v>1</v>
      </c>
      <c r="P1990" s="598">
        <f t="shared" si="124"/>
        <v>1340</v>
      </c>
      <c r="Q1990" s="596">
        <v>1340</v>
      </c>
      <c r="R1990" s="599">
        <f t="shared" si="125"/>
        <v>1</v>
      </c>
      <c r="S1990" s="599">
        <f t="shared" si="126"/>
        <v>1</v>
      </c>
      <c r="T1990" s="600">
        <f t="shared" si="127"/>
        <v>1</v>
      </c>
      <c r="U1990" s="606" t="s">
        <v>2051</v>
      </c>
    </row>
    <row r="1991" spans="1:21" ht="12.75" x14ac:dyDescent="0.2">
      <c r="A1991" s="591" t="s">
        <v>72</v>
      </c>
      <c r="B1991" s="591" t="s">
        <v>754</v>
      </c>
      <c r="C1991" s="592" t="s">
        <v>587</v>
      </c>
      <c r="D1991" s="592" t="s">
        <v>297</v>
      </c>
      <c r="E1991" s="592" t="s">
        <v>148</v>
      </c>
      <c r="F1991" s="592" t="s">
        <v>476</v>
      </c>
      <c r="G1991" s="591" t="s">
        <v>2015</v>
      </c>
      <c r="H1991" s="591" t="s">
        <v>514</v>
      </c>
      <c r="I1991" s="592" t="s">
        <v>332</v>
      </c>
      <c r="J1991" s="593" t="s">
        <v>379</v>
      </c>
      <c r="K1991" s="604">
        <v>1</v>
      </c>
      <c r="L1991" s="592" t="s">
        <v>2051</v>
      </c>
      <c r="M1991" s="595">
        <v>2021</v>
      </c>
      <c r="N1991" s="596">
        <v>17</v>
      </c>
      <c r="O1991" s="603">
        <v>1</v>
      </c>
      <c r="P1991" s="598">
        <f t="shared" si="124"/>
        <v>17</v>
      </c>
      <c r="Q1991" s="596">
        <v>17</v>
      </c>
      <c r="R1991" s="599">
        <f t="shared" si="125"/>
        <v>1</v>
      </c>
      <c r="S1991" s="599">
        <f t="shared" si="126"/>
        <v>1</v>
      </c>
      <c r="T1991" s="600">
        <f t="shared" si="127"/>
        <v>1</v>
      </c>
      <c r="U1991" s="606" t="s">
        <v>2051</v>
      </c>
    </row>
    <row r="1992" spans="1:21" ht="12.75" x14ac:dyDescent="0.2">
      <c r="A1992" s="591" t="s">
        <v>72</v>
      </c>
      <c r="B1992" s="591" t="s">
        <v>754</v>
      </c>
      <c r="C1992" s="592" t="s">
        <v>587</v>
      </c>
      <c r="D1992" s="592" t="s">
        <v>297</v>
      </c>
      <c r="E1992" s="592" t="s">
        <v>148</v>
      </c>
      <c r="F1992" s="592" t="s">
        <v>476</v>
      </c>
      <c r="G1992" s="591" t="s">
        <v>2016</v>
      </c>
      <c r="H1992" s="591" t="s">
        <v>514</v>
      </c>
      <c r="I1992" s="592" t="s">
        <v>332</v>
      </c>
      <c r="J1992" s="593" t="s">
        <v>379</v>
      </c>
      <c r="K1992" s="604">
        <v>1</v>
      </c>
      <c r="L1992" s="592" t="s">
        <v>2051</v>
      </c>
      <c r="M1992" s="595">
        <v>2021</v>
      </c>
      <c r="N1992" s="596">
        <v>87</v>
      </c>
      <c r="O1992" s="603">
        <v>1</v>
      </c>
      <c r="P1992" s="598">
        <f t="shared" si="124"/>
        <v>87</v>
      </c>
      <c r="Q1992" s="596">
        <v>87</v>
      </c>
      <c r="R1992" s="599">
        <f t="shared" si="125"/>
        <v>1</v>
      </c>
      <c r="S1992" s="599">
        <f t="shared" si="126"/>
        <v>1</v>
      </c>
      <c r="T1992" s="600">
        <f t="shared" si="127"/>
        <v>1</v>
      </c>
      <c r="U1992" s="606" t="s">
        <v>2051</v>
      </c>
    </row>
    <row r="1993" spans="1:21" ht="12.75" x14ac:dyDescent="0.2">
      <c r="A1993" s="591" t="s">
        <v>72</v>
      </c>
      <c r="B1993" s="591" t="s">
        <v>754</v>
      </c>
      <c r="C1993" s="592" t="s">
        <v>587</v>
      </c>
      <c r="D1993" s="592" t="s">
        <v>297</v>
      </c>
      <c r="E1993" s="592" t="s">
        <v>148</v>
      </c>
      <c r="F1993" s="592" t="s">
        <v>476</v>
      </c>
      <c r="G1993" s="591" t="s">
        <v>2017</v>
      </c>
      <c r="H1993" s="591" t="s">
        <v>514</v>
      </c>
      <c r="I1993" s="592" t="s">
        <v>332</v>
      </c>
      <c r="J1993" s="593" t="s">
        <v>379</v>
      </c>
      <c r="K1993" s="604">
        <v>1</v>
      </c>
      <c r="L1993" s="592" t="s">
        <v>2051</v>
      </c>
      <c r="M1993" s="595">
        <v>2021</v>
      </c>
      <c r="N1993" s="596">
        <v>112</v>
      </c>
      <c r="O1993" s="603">
        <v>1</v>
      </c>
      <c r="P1993" s="598">
        <f t="shared" si="124"/>
        <v>112</v>
      </c>
      <c r="Q1993" s="596">
        <v>112</v>
      </c>
      <c r="R1993" s="599">
        <f t="shared" si="125"/>
        <v>1</v>
      </c>
      <c r="S1993" s="599">
        <f t="shared" si="126"/>
        <v>1</v>
      </c>
      <c r="T1993" s="600">
        <f t="shared" si="127"/>
        <v>1</v>
      </c>
      <c r="U1993" s="606" t="s">
        <v>2051</v>
      </c>
    </row>
    <row r="1994" spans="1:21" ht="12.75" x14ac:dyDescent="0.2">
      <c r="A1994" s="591" t="s">
        <v>72</v>
      </c>
      <c r="B1994" s="591" t="s">
        <v>754</v>
      </c>
      <c r="C1994" s="592" t="s">
        <v>587</v>
      </c>
      <c r="D1994" s="592" t="s">
        <v>297</v>
      </c>
      <c r="E1994" s="592" t="s">
        <v>148</v>
      </c>
      <c r="F1994" s="592" t="s">
        <v>476</v>
      </c>
      <c r="G1994" s="591" t="s">
        <v>2018</v>
      </c>
      <c r="H1994" s="591" t="s">
        <v>514</v>
      </c>
      <c r="I1994" s="592" t="s">
        <v>332</v>
      </c>
      <c r="J1994" s="593" t="s">
        <v>379</v>
      </c>
      <c r="K1994" s="604">
        <v>1</v>
      </c>
      <c r="L1994" s="592" t="s">
        <v>2051</v>
      </c>
      <c r="M1994" s="595">
        <v>2021</v>
      </c>
      <c r="N1994" s="596">
        <v>146</v>
      </c>
      <c r="O1994" s="603">
        <v>1</v>
      </c>
      <c r="P1994" s="598">
        <f t="shared" si="124"/>
        <v>146</v>
      </c>
      <c r="Q1994" s="596">
        <v>146</v>
      </c>
      <c r="R1994" s="599">
        <f t="shared" si="125"/>
        <v>1</v>
      </c>
      <c r="S1994" s="599">
        <f t="shared" si="126"/>
        <v>1</v>
      </c>
      <c r="T1994" s="600">
        <f t="shared" si="127"/>
        <v>1</v>
      </c>
      <c r="U1994" s="606" t="s">
        <v>2051</v>
      </c>
    </row>
    <row r="1995" spans="1:21" ht="12.75" x14ac:dyDescent="0.2">
      <c r="A1995" s="591" t="s">
        <v>72</v>
      </c>
      <c r="B1995" s="591" t="s">
        <v>754</v>
      </c>
      <c r="C1995" s="592" t="s">
        <v>587</v>
      </c>
      <c r="D1995" s="592" t="s">
        <v>297</v>
      </c>
      <c r="E1995" s="592" t="s">
        <v>148</v>
      </c>
      <c r="F1995" s="592" t="s">
        <v>476</v>
      </c>
      <c r="G1995" s="591" t="s">
        <v>2019</v>
      </c>
      <c r="H1995" s="591" t="s">
        <v>514</v>
      </c>
      <c r="I1995" s="592" t="s">
        <v>332</v>
      </c>
      <c r="J1995" s="593" t="s">
        <v>379</v>
      </c>
      <c r="K1995" s="604">
        <v>1</v>
      </c>
      <c r="L1995" s="592" t="s">
        <v>2051</v>
      </c>
      <c r="M1995" s="595">
        <v>2021</v>
      </c>
      <c r="N1995" s="596">
        <v>21</v>
      </c>
      <c r="O1995" s="603">
        <v>1</v>
      </c>
      <c r="P1995" s="598">
        <f t="shared" si="124"/>
        <v>21</v>
      </c>
      <c r="Q1995" s="596">
        <v>21</v>
      </c>
      <c r="R1995" s="599">
        <f t="shared" si="125"/>
        <v>1</v>
      </c>
      <c r="S1995" s="599">
        <f t="shared" si="126"/>
        <v>1</v>
      </c>
      <c r="T1995" s="600">
        <f t="shared" si="127"/>
        <v>1</v>
      </c>
      <c r="U1995" s="606" t="s">
        <v>2051</v>
      </c>
    </row>
    <row r="1996" spans="1:21" ht="12.75" x14ac:dyDescent="0.2">
      <c r="A1996" s="591" t="s">
        <v>72</v>
      </c>
      <c r="B1996" s="591" t="s">
        <v>754</v>
      </c>
      <c r="C1996" s="591" t="s">
        <v>587</v>
      </c>
      <c r="D1996" s="591" t="s">
        <v>303</v>
      </c>
      <c r="E1996" s="591" t="s">
        <v>148</v>
      </c>
      <c r="F1996" s="592" t="s">
        <v>476</v>
      </c>
      <c r="G1996" s="591" t="s">
        <v>2000</v>
      </c>
      <c r="H1996" s="591" t="s">
        <v>514</v>
      </c>
      <c r="I1996" s="592" t="s">
        <v>332</v>
      </c>
      <c r="J1996" s="593" t="s">
        <v>379</v>
      </c>
      <c r="K1996" s="604">
        <v>1</v>
      </c>
      <c r="L1996" s="591" t="s">
        <v>2051</v>
      </c>
      <c r="M1996" s="595">
        <v>2021</v>
      </c>
      <c r="N1996" s="596">
        <v>137</v>
      </c>
      <c r="O1996" s="603">
        <v>1</v>
      </c>
      <c r="P1996" s="598">
        <f t="shared" si="124"/>
        <v>137</v>
      </c>
      <c r="Q1996" s="596">
        <v>137</v>
      </c>
      <c r="R1996" s="599">
        <f t="shared" si="125"/>
        <v>1</v>
      </c>
      <c r="S1996" s="599">
        <f t="shared" si="126"/>
        <v>1</v>
      </c>
      <c r="T1996" s="600">
        <f t="shared" si="127"/>
        <v>1</v>
      </c>
      <c r="U1996" s="606" t="s">
        <v>2051</v>
      </c>
    </row>
    <row r="1997" spans="1:21" ht="12.75" x14ac:dyDescent="0.2">
      <c r="A1997" s="591" t="s">
        <v>72</v>
      </c>
      <c r="B1997" s="591" t="s">
        <v>754</v>
      </c>
      <c r="C1997" s="592" t="s">
        <v>587</v>
      </c>
      <c r="D1997" s="592" t="s">
        <v>2032</v>
      </c>
      <c r="E1997" s="592" t="s">
        <v>148</v>
      </c>
      <c r="F1997" s="592" t="s">
        <v>476</v>
      </c>
      <c r="G1997" s="591" t="s">
        <v>2000</v>
      </c>
      <c r="H1997" s="591" t="s">
        <v>514</v>
      </c>
      <c r="I1997" s="592" t="s">
        <v>332</v>
      </c>
      <c r="J1997" s="593" t="s">
        <v>379</v>
      </c>
      <c r="K1997" s="604">
        <v>1</v>
      </c>
      <c r="L1997" s="592" t="s">
        <v>2051</v>
      </c>
      <c r="M1997" s="595">
        <v>2021</v>
      </c>
      <c r="N1997" s="596">
        <v>663</v>
      </c>
      <c r="O1997" s="603">
        <v>1</v>
      </c>
      <c r="P1997" s="598">
        <f t="shared" si="124"/>
        <v>663</v>
      </c>
      <c r="Q1997" s="596">
        <v>663</v>
      </c>
      <c r="R1997" s="599">
        <f t="shared" si="125"/>
        <v>1</v>
      </c>
      <c r="S1997" s="599">
        <f t="shared" si="126"/>
        <v>1</v>
      </c>
      <c r="T1997" s="600">
        <f t="shared" si="127"/>
        <v>1</v>
      </c>
      <c r="U1997" s="606" t="s">
        <v>2051</v>
      </c>
    </row>
    <row r="1998" spans="1:21" ht="12.75" x14ac:dyDescent="0.2">
      <c r="A1998" s="591" t="s">
        <v>72</v>
      </c>
      <c r="B1998" s="591" t="s">
        <v>754</v>
      </c>
      <c r="C1998" s="592" t="s">
        <v>587</v>
      </c>
      <c r="D1998" s="592" t="s">
        <v>2032</v>
      </c>
      <c r="E1998" s="592" t="s">
        <v>148</v>
      </c>
      <c r="F1998" s="592" t="s">
        <v>476</v>
      </c>
      <c r="G1998" s="591" t="s">
        <v>2033</v>
      </c>
      <c r="H1998" s="591" t="s">
        <v>514</v>
      </c>
      <c r="I1998" s="592" t="s">
        <v>332</v>
      </c>
      <c r="J1998" s="593" t="s">
        <v>379</v>
      </c>
      <c r="K1998" s="604">
        <v>1</v>
      </c>
      <c r="L1998" s="592" t="s">
        <v>2051</v>
      </c>
      <c r="M1998" s="595">
        <v>2021</v>
      </c>
      <c r="N1998" s="596">
        <v>19</v>
      </c>
      <c r="O1998" s="603">
        <v>1</v>
      </c>
      <c r="P1998" s="598">
        <f t="shared" si="124"/>
        <v>19</v>
      </c>
      <c r="Q1998" s="596">
        <v>19</v>
      </c>
      <c r="R1998" s="599">
        <f t="shared" si="125"/>
        <v>1</v>
      </c>
      <c r="S1998" s="599">
        <f t="shared" si="126"/>
        <v>1</v>
      </c>
      <c r="T1998" s="600">
        <f t="shared" si="127"/>
        <v>1</v>
      </c>
      <c r="U1998" s="606" t="s">
        <v>2051</v>
      </c>
    </row>
    <row r="1999" spans="1:21" ht="12.75" x14ac:dyDescent="0.2">
      <c r="A1999" s="591" t="s">
        <v>72</v>
      </c>
      <c r="B1999" s="591" t="s">
        <v>754</v>
      </c>
      <c r="C1999" s="591" t="s">
        <v>587</v>
      </c>
      <c r="D1999" s="591" t="s">
        <v>303</v>
      </c>
      <c r="E1999" s="591" t="s">
        <v>148</v>
      </c>
      <c r="F1999" s="592" t="s">
        <v>476</v>
      </c>
      <c r="G1999" s="591" t="s">
        <v>2001</v>
      </c>
      <c r="H1999" s="591" t="s">
        <v>514</v>
      </c>
      <c r="I1999" s="592" t="s">
        <v>332</v>
      </c>
      <c r="J1999" s="593" t="s">
        <v>379</v>
      </c>
      <c r="K1999" s="604">
        <v>1</v>
      </c>
      <c r="L1999" s="591" t="s">
        <v>2051</v>
      </c>
      <c r="M1999" s="595">
        <v>2021</v>
      </c>
      <c r="N1999" s="596">
        <v>17</v>
      </c>
      <c r="O1999" s="603">
        <v>1</v>
      </c>
      <c r="P1999" s="598">
        <f t="shared" si="124"/>
        <v>17</v>
      </c>
      <c r="Q1999" s="596">
        <v>17</v>
      </c>
      <c r="R1999" s="599">
        <f t="shared" si="125"/>
        <v>1</v>
      </c>
      <c r="S1999" s="599">
        <f t="shared" si="126"/>
        <v>1</v>
      </c>
      <c r="T1999" s="600">
        <f t="shared" si="127"/>
        <v>1</v>
      </c>
      <c r="U1999" s="606" t="s">
        <v>2051</v>
      </c>
    </row>
    <row r="2000" spans="1:21" ht="12.75" x14ac:dyDescent="0.2">
      <c r="A2000" s="591" t="s">
        <v>72</v>
      </c>
      <c r="B2000" s="591" t="s">
        <v>754</v>
      </c>
      <c r="C2000" s="592" t="s">
        <v>587</v>
      </c>
      <c r="D2000" s="592" t="s">
        <v>2032</v>
      </c>
      <c r="E2000" s="592" t="s">
        <v>148</v>
      </c>
      <c r="F2000" s="592" t="s">
        <v>476</v>
      </c>
      <c r="G2000" s="591" t="s">
        <v>2034</v>
      </c>
      <c r="H2000" s="591" t="s">
        <v>514</v>
      </c>
      <c r="I2000" s="592" t="s">
        <v>332</v>
      </c>
      <c r="J2000" s="593" t="s">
        <v>379</v>
      </c>
      <c r="K2000" s="604">
        <v>1</v>
      </c>
      <c r="L2000" s="592" t="s">
        <v>2051</v>
      </c>
      <c r="M2000" s="595">
        <v>2021</v>
      </c>
      <c r="N2000" s="596">
        <v>36</v>
      </c>
      <c r="O2000" s="603">
        <v>1</v>
      </c>
      <c r="P2000" s="598">
        <f t="shared" si="124"/>
        <v>36</v>
      </c>
      <c r="Q2000" s="596">
        <v>36</v>
      </c>
      <c r="R2000" s="599">
        <f t="shared" si="125"/>
        <v>1</v>
      </c>
      <c r="S2000" s="599">
        <f t="shared" si="126"/>
        <v>1</v>
      </c>
      <c r="T2000" s="600">
        <f t="shared" si="127"/>
        <v>1</v>
      </c>
      <c r="U2000" s="606" t="s">
        <v>2051</v>
      </c>
    </row>
    <row r="2001" spans="1:21" ht="12.75" x14ac:dyDescent="0.2">
      <c r="A2001" s="591" t="s">
        <v>72</v>
      </c>
      <c r="B2001" s="591" t="s">
        <v>754</v>
      </c>
      <c r="C2001" s="592" t="s">
        <v>587</v>
      </c>
      <c r="D2001" s="592" t="s">
        <v>2032</v>
      </c>
      <c r="E2001" s="592" t="s">
        <v>148</v>
      </c>
      <c r="F2001" s="592" t="s">
        <v>476</v>
      </c>
      <c r="G2001" s="591" t="s">
        <v>2035</v>
      </c>
      <c r="H2001" s="591" t="s">
        <v>514</v>
      </c>
      <c r="I2001" s="592" t="s">
        <v>332</v>
      </c>
      <c r="J2001" s="593" t="s">
        <v>379</v>
      </c>
      <c r="K2001" s="604">
        <v>1</v>
      </c>
      <c r="L2001" s="592" t="s">
        <v>2051</v>
      </c>
      <c r="M2001" s="595">
        <v>2021</v>
      </c>
      <c r="N2001" s="596">
        <v>22</v>
      </c>
      <c r="O2001" s="603">
        <v>1</v>
      </c>
      <c r="P2001" s="598">
        <f t="shared" si="124"/>
        <v>22</v>
      </c>
      <c r="Q2001" s="596">
        <v>22</v>
      </c>
      <c r="R2001" s="599">
        <f t="shared" si="125"/>
        <v>1</v>
      </c>
      <c r="S2001" s="599">
        <f t="shared" si="126"/>
        <v>1</v>
      </c>
      <c r="T2001" s="600">
        <f t="shared" si="127"/>
        <v>1</v>
      </c>
      <c r="U2001" s="606" t="s">
        <v>2051</v>
      </c>
    </row>
    <row r="2002" spans="1:21" ht="12.75" x14ac:dyDescent="0.2">
      <c r="A2002" s="591" t="s">
        <v>72</v>
      </c>
      <c r="B2002" s="591" t="s">
        <v>754</v>
      </c>
      <c r="C2002" s="592" t="s">
        <v>587</v>
      </c>
      <c r="D2002" s="592" t="s">
        <v>297</v>
      </c>
      <c r="E2002" s="592" t="s">
        <v>148</v>
      </c>
      <c r="F2002" s="592" t="s">
        <v>476</v>
      </c>
      <c r="G2002" s="591" t="s">
        <v>2020</v>
      </c>
      <c r="H2002" s="591" t="s">
        <v>514</v>
      </c>
      <c r="I2002" s="592" t="s">
        <v>332</v>
      </c>
      <c r="J2002" s="593" t="s">
        <v>379</v>
      </c>
      <c r="K2002" s="604">
        <v>1</v>
      </c>
      <c r="L2002" s="592" t="s">
        <v>2051</v>
      </c>
      <c r="M2002" s="595">
        <v>2021</v>
      </c>
      <c r="N2002" s="596">
        <v>18</v>
      </c>
      <c r="O2002" s="603">
        <v>1</v>
      </c>
      <c r="P2002" s="598">
        <f t="shared" si="124"/>
        <v>18</v>
      </c>
      <c r="Q2002" s="596">
        <v>18</v>
      </c>
      <c r="R2002" s="599">
        <f t="shared" si="125"/>
        <v>1</v>
      </c>
      <c r="S2002" s="599">
        <f t="shared" si="126"/>
        <v>1</v>
      </c>
      <c r="T2002" s="600">
        <f t="shared" si="127"/>
        <v>1</v>
      </c>
      <c r="U2002" s="606" t="s">
        <v>2051</v>
      </c>
    </row>
    <row r="2003" spans="1:21" ht="12.75" x14ac:dyDescent="0.2">
      <c r="A2003" s="591" t="s">
        <v>72</v>
      </c>
      <c r="B2003" s="591" t="s">
        <v>754</v>
      </c>
      <c r="C2003" s="592" t="s">
        <v>587</v>
      </c>
      <c r="D2003" s="592" t="s">
        <v>297</v>
      </c>
      <c r="E2003" s="592" t="s">
        <v>148</v>
      </c>
      <c r="F2003" s="592" t="s">
        <v>476</v>
      </c>
      <c r="G2003" s="591" t="s">
        <v>2021</v>
      </c>
      <c r="H2003" s="591" t="s">
        <v>514</v>
      </c>
      <c r="I2003" s="592" t="s">
        <v>332</v>
      </c>
      <c r="J2003" s="593" t="s">
        <v>379</v>
      </c>
      <c r="K2003" s="604">
        <v>1</v>
      </c>
      <c r="L2003" s="592" t="s">
        <v>2051</v>
      </c>
      <c r="M2003" s="595">
        <v>2021</v>
      </c>
      <c r="N2003" s="596">
        <v>94</v>
      </c>
      <c r="O2003" s="603">
        <v>1</v>
      </c>
      <c r="P2003" s="598">
        <f t="shared" si="124"/>
        <v>94</v>
      </c>
      <c r="Q2003" s="596">
        <v>94</v>
      </c>
      <c r="R2003" s="599">
        <f t="shared" si="125"/>
        <v>1</v>
      </c>
      <c r="S2003" s="599">
        <f t="shared" si="126"/>
        <v>1</v>
      </c>
      <c r="T2003" s="600">
        <f t="shared" si="127"/>
        <v>1</v>
      </c>
      <c r="U2003" s="606" t="s">
        <v>2051</v>
      </c>
    </row>
    <row r="2004" spans="1:21" ht="12.75" x14ac:dyDescent="0.2">
      <c r="A2004" s="591" t="s">
        <v>72</v>
      </c>
      <c r="B2004" s="591" t="s">
        <v>754</v>
      </c>
      <c r="C2004" s="591" t="s">
        <v>587</v>
      </c>
      <c r="D2004" s="591" t="s">
        <v>303</v>
      </c>
      <c r="E2004" s="591" t="s">
        <v>148</v>
      </c>
      <c r="F2004" s="592" t="s">
        <v>476</v>
      </c>
      <c r="G2004" s="591" t="s">
        <v>2002</v>
      </c>
      <c r="H2004" s="591" t="s">
        <v>514</v>
      </c>
      <c r="I2004" s="592" t="s">
        <v>332</v>
      </c>
      <c r="J2004" s="593" t="s">
        <v>379</v>
      </c>
      <c r="K2004" s="604">
        <v>1</v>
      </c>
      <c r="L2004" s="591" t="s">
        <v>2051</v>
      </c>
      <c r="M2004" s="595">
        <v>2021</v>
      </c>
      <c r="N2004" s="596">
        <v>11</v>
      </c>
      <c r="O2004" s="603">
        <v>1</v>
      </c>
      <c r="P2004" s="598">
        <f t="shared" si="124"/>
        <v>11</v>
      </c>
      <c r="Q2004" s="596">
        <v>11</v>
      </c>
      <c r="R2004" s="599">
        <f t="shared" si="125"/>
        <v>1</v>
      </c>
      <c r="S2004" s="599">
        <f t="shared" si="126"/>
        <v>1</v>
      </c>
      <c r="T2004" s="600">
        <f t="shared" si="127"/>
        <v>1</v>
      </c>
      <c r="U2004" s="606" t="s">
        <v>2051</v>
      </c>
    </row>
    <row r="2005" spans="1:21" ht="12.75" x14ac:dyDescent="0.2">
      <c r="A2005" s="591" t="s">
        <v>72</v>
      </c>
      <c r="B2005" s="591" t="s">
        <v>754</v>
      </c>
      <c r="C2005" s="592" t="s">
        <v>587</v>
      </c>
      <c r="D2005" s="592" t="s">
        <v>297</v>
      </c>
      <c r="E2005" s="592" t="s">
        <v>148</v>
      </c>
      <c r="F2005" s="592" t="s">
        <v>476</v>
      </c>
      <c r="G2005" s="591" t="s">
        <v>2022</v>
      </c>
      <c r="H2005" s="591" t="s">
        <v>514</v>
      </c>
      <c r="I2005" s="592" t="s">
        <v>332</v>
      </c>
      <c r="J2005" s="593" t="s">
        <v>379</v>
      </c>
      <c r="K2005" s="604">
        <v>1</v>
      </c>
      <c r="L2005" s="592" t="s">
        <v>2051</v>
      </c>
      <c r="M2005" s="595">
        <v>2021</v>
      </c>
      <c r="N2005" s="596">
        <v>99</v>
      </c>
      <c r="O2005" s="603">
        <v>1</v>
      </c>
      <c r="P2005" s="598">
        <f t="shared" si="124"/>
        <v>99</v>
      </c>
      <c r="Q2005" s="596">
        <v>99</v>
      </c>
      <c r="R2005" s="599">
        <f t="shared" si="125"/>
        <v>1</v>
      </c>
      <c r="S2005" s="599">
        <f t="shared" si="126"/>
        <v>1</v>
      </c>
      <c r="T2005" s="600">
        <f t="shared" si="127"/>
        <v>1</v>
      </c>
      <c r="U2005" s="606" t="s">
        <v>2051</v>
      </c>
    </row>
    <row r="2006" spans="1:21" ht="12.75" x14ac:dyDescent="0.2">
      <c r="A2006" s="591" t="s">
        <v>72</v>
      </c>
      <c r="B2006" s="591" t="s">
        <v>754</v>
      </c>
      <c r="C2006" s="592" t="s">
        <v>587</v>
      </c>
      <c r="D2006" s="592" t="s">
        <v>297</v>
      </c>
      <c r="E2006" s="592" t="s">
        <v>148</v>
      </c>
      <c r="F2006" s="592" t="s">
        <v>476</v>
      </c>
      <c r="G2006" s="591" t="s">
        <v>2023</v>
      </c>
      <c r="H2006" s="591" t="s">
        <v>514</v>
      </c>
      <c r="I2006" s="592" t="s">
        <v>332</v>
      </c>
      <c r="J2006" s="593" t="s">
        <v>379</v>
      </c>
      <c r="K2006" s="604">
        <v>1</v>
      </c>
      <c r="L2006" s="592" t="s">
        <v>2051</v>
      </c>
      <c r="M2006" s="595">
        <v>2021</v>
      </c>
      <c r="N2006" s="596">
        <v>79</v>
      </c>
      <c r="O2006" s="603">
        <v>1</v>
      </c>
      <c r="P2006" s="598">
        <f t="shared" si="124"/>
        <v>79</v>
      </c>
      <c r="Q2006" s="596">
        <v>79</v>
      </c>
      <c r="R2006" s="599">
        <f t="shared" si="125"/>
        <v>1</v>
      </c>
      <c r="S2006" s="599">
        <f t="shared" si="126"/>
        <v>1</v>
      </c>
      <c r="T2006" s="600">
        <f t="shared" si="127"/>
        <v>1</v>
      </c>
      <c r="U2006" s="606" t="s">
        <v>2051</v>
      </c>
    </row>
    <row r="2007" spans="1:21" ht="12.75" x14ac:dyDescent="0.2">
      <c r="A2007" s="591" t="s">
        <v>72</v>
      </c>
      <c r="B2007" s="591" t="s">
        <v>754</v>
      </c>
      <c r="C2007" s="592" t="s">
        <v>587</v>
      </c>
      <c r="D2007" s="592" t="s">
        <v>297</v>
      </c>
      <c r="E2007" s="592" t="s">
        <v>148</v>
      </c>
      <c r="F2007" s="592" t="s">
        <v>476</v>
      </c>
      <c r="G2007" s="591" t="s">
        <v>2024</v>
      </c>
      <c r="H2007" s="591" t="s">
        <v>514</v>
      </c>
      <c r="I2007" s="592" t="s">
        <v>332</v>
      </c>
      <c r="J2007" s="593" t="s">
        <v>379</v>
      </c>
      <c r="K2007" s="604">
        <v>1</v>
      </c>
      <c r="L2007" s="592" t="s">
        <v>2051</v>
      </c>
      <c r="M2007" s="595">
        <v>2021</v>
      </c>
      <c r="N2007" s="596">
        <v>2128</v>
      </c>
      <c r="O2007" s="603">
        <v>1</v>
      </c>
      <c r="P2007" s="598">
        <f t="shared" si="124"/>
        <v>2128</v>
      </c>
      <c r="Q2007" s="596">
        <v>2128</v>
      </c>
      <c r="R2007" s="599">
        <f t="shared" si="125"/>
        <v>1</v>
      </c>
      <c r="S2007" s="599">
        <f t="shared" si="126"/>
        <v>1</v>
      </c>
      <c r="T2007" s="600">
        <f t="shared" si="127"/>
        <v>1</v>
      </c>
      <c r="U2007" s="606" t="s">
        <v>2051</v>
      </c>
    </row>
    <row r="2008" spans="1:21" ht="12.75" x14ac:dyDescent="0.2">
      <c r="A2008" s="591" t="s">
        <v>72</v>
      </c>
      <c r="B2008" s="591" t="s">
        <v>754</v>
      </c>
      <c r="C2008" s="591" t="s">
        <v>587</v>
      </c>
      <c r="D2008" s="591" t="s">
        <v>303</v>
      </c>
      <c r="E2008" s="591" t="s">
        <v>148</v>
      </c>
      <c r="F2008" s="592" t="s">
        <v>476</v>
      </c>
      <c r="G2008" s="591" t="s">
        <v>2004</v>
      </c>
      <c r="H2008" s="591" t="s">
        <v>514</v>
      </c>
      <c r="I2008" s="592" t="s">
        <v>332</v>
      </c>
      <c r="J2008" s="593" t="s">
        <v>379</v>
      </c>
      <c r="K2008" s="604">
        <v>1</v>
      </c>
      <c r="L2008" s="591" t="s">
        <v>2051</v>
      </c>
      <c r="M2008" s="595">
        <v>2021</v>
      </c>
      <c r="N2008" s="596">
        <v>446</v>
      </c>
      <c r="O2008" s="603">
        <v>1</v>
      </c>
      <c r="P2008" s="598">
        <f t="shared" si="124"/>
        <v>446</v>
      </c>
      <c r="Q2008" s="596">
        <v>446</v>
      </c>
      <c r="R2008" s="599">
        <f t="shared" si="125"/>
        <v>1</v>
      </c>
      <c r="S2008" s="599">
        <f t="shared" si="126"/>
        <v>1</v>
      </c>
      <c r="T2008" s="600">
        <f t="shared" si="127"/>
        <v>1</v>
      </c>
      <c r="U2008" s="606" t="s">
        <v>2051</v>
      </c>
    </row>
    <row r="2009" spans="1:21" ht="12.75" x14ac:dyDescent="0.2">
      <c r="A2009" s="591" t="s">
        <v>72</v>
      </c>
      <c r="B2009" s="591" t="s">
        <v>754</v>
      </c>
      <c r="C2009" s="592" t="s">
        <v>587</v>
      </c>
      <c r="D2009" s="592" t="s">
        <v>297</v>
      </c>
      <c r="E2009" s="592" t="s">
        <v>148</v>
      </c>
      <c r="F2009" s="592" t="s">
        <v>476</v>
      </c>
      <c r="G2009" s="591" t="s">
        <v>2025</v>
      </c>
      <c r="H2009" s="591" t="s">
        <v>514</v>
      </c>
      <c r="I2009" s="592" t="s">
        <v>332</v>
      </c>
      <c r="J2009" s="593" t="s">
        <v>379</v>
      </c>
      <c r="K2009" s="604">
        <v>1</v>
      </c>
      <c r="L2009" s="592" t="s">
        <v>2051</v>
      </c>
      <c r="M2009" s="595">
        <v>2021</v>
      </c>
      <c r="N2009" s="596">
        <v>58</v>
      </c>
      <c r="O2009" s="603">
        <v>1</v>
      </c>
      <c r="P2009" s="598">
        <f t="shared" si="124"/>
        <v>58</v>
      </c>
      <c r="Q2009" s="596">
        <v>58</v>
      </c>
      <c r="R2009" s="599">
        <f t="shared" si="125"/>
        <v>1</v>
      </c>
      <c r="S2009" s="599">
        <f t="shared" si="126"/>
        <v>1</v>
      </c>
      <c r="T2009" s="600">
        <f t="shared" si="127"/>
        <v>1</v>
      </c>
      <c r="U2009" s="606" t="s">
        <v>2051</v>
      </c>
    </row>
    <row r="2010" spans="1:21" ht="12.75" x14ac:dyDescent="0.2">
      <c r="A2010" s="591" t="s">
        <v>72</v>
      </c>
      <c r="B2010" s="591" t="s">
        <v>754</v>
      </c>
      <c r="C2010" s="592" t="s">
        <v>587</v>
      </c>
      <c r="D2010" s="592" t="s">
        <v>297</v>
      </c>
      <c r="E2010" s="592" t="s">
        <v>148</v>
      </c>
      <c r="F2010" s="592" t="s">
        <v>476</v>
      </c>
      <c r="G2010" s="591" t="s">
        <v>2026</v>
      </c>
      <c r="H2010" s="591" t="s">
        <v>514</v>
      </c>
      <c r="I2010" s="592" t="s">
        <v>332</v>
      </c>
      <c r="J2010" s="593" t="s">
        <v>379</v>
      </c>
      <c r="K2010" s="604">
        <v>1</v>
      </c>
      <c r="L2010" s="592" t="s">
        <v>2051</v>
      </c>
      <c r="M2010" s="595">
        <v>2021</v>
      </c>
      <c r="N2010" s="596">
        <v>27</v>
      </c>
      <c r="O2010" s="603">
        <v>1</v>
      </c>
      <c r="P2010" s="598">
        <f t="shared" si="124"/>
        <v>27</v>
      </c>
      <c r="Q2010" s="596">
        <v>27</v>
      </c>
      <c r="R2010" s="599">
        <f t="shared" si="125"/>
        <v>1</v>
      </c>
      <c r="S2010" s="599">
        <f t="shared" si="126"/>
        <v>1</v>
      </c>
      <c r="T2010" s="600">
        <f t="shared" si="127"/>
        <v>1</v>
      </c>
      <c r="U2010" s="606" t="s">
        <v>2051</v>
      </c>
    </row>
    <row r="2011" spans="1:21" ht="12.75" x14ac:dyDescent="0.2">
      <c r="A2011" s="591" t="s">
        <v>72</v>
      </c>
      <c r="B2011" s="591" t="s">
        <v>754</v>
      </c>
      <c r="C2011" s="592" t="s">
        <v>587</v>
      </c>
      <c r="D2011" s="592" t="s">
        <v>303</v>
      </c>
      <c r="E2011" s="592" t="s">
        <v>148</v>
      </c>
      <c r="F2011" s="592" t="s">
        <v>476</v>
      </c>
      <c r="G2011" s="591" t="s">
        <v>2005</v>
      </c>
      <c r="H2011" s="591" t="s">
        <v>514</v>
      </c>
      <c r="I2011" s="592" t="s">
        <v>332</v>
      </c>
      <c r="J2011" s="593" t="s">
        <v>379</v>
      </c>
      <c r="K2011" s="604">
        <v>1</v>
      </c>
      <c r="L2011" s="592" t="s">
        <v>2051</v>
      </c>
      <c r="M2011" s="595">
        <v>2021</v>
      </c>
      <c r="N2011" s="596">
        <v>45</v>
      </c>
      <c r="O2011" s="603">
        <v>1</v>
      </c>
      <c r="P2011" s="598">
        <f t="shared" si="124"/>
        <v>45</v>
      </c>
      <c r="Q2011" s="596">
        <v>45</v>
      </c>
      <c r="R2011" s="599">
        <f t="shared" si="125"/>
        <v>1</v>
      </c>
      <c r="S2011" s="599">
        <f t="shared" si="126"/>
        <v>1</v>
      </c>
      <c r="T2011" s="600">
        <f t="shared" si="127"/>
        <v>1</v>
      </c>
      <c r="U2011" s="606" t="s">
        <v>2051</v>
      </c>
    </row>
    <row r="2012" spans="1:21" ht="12.75" x14ac:dyDescent="0.2">
      <c r="A2012" s="591" t="s">
        <v>72</v>
      </c>
      <c r="B2012" s="591" t="s">
        <v>754</v>
      </c>
      <c r="C2012" s="592" t="s">
        <v>587</v>
      </c>
      <c r="D2012" s="592" t="s">
        <v>297</v>
      </c>
      <c r="E2012" s="592" t="s">
        <v>148</v>
      </c>
      <c r="F2012" s="592" t="s">
        <v>476</v>
      </c>
      <c r="G2012" s="591" t="s">
        <v>2005</v>
      </c>
      <c r="H2012" s="591" t="s">
        <v>514</v>
      </c>
      <c r="I2012" s="592" t="s">
        <v>332</v>
      </c>
      <c r="J2012" s="593" t="s">
        <v>379</v>
      </c>
      <c r="K2012" s="604">
        <v>1</v>
      </c>
      <c r="L2012" s="592" t="s">
        <v>2051</v>
      </c>
      <c r="M2012" s="595">
        <v>2021</v>
      </c>
      <c r="N2012" s="596">
        <v>77</v>
      </c>
      <c r="O2012" s="603">
        <v>1</v>
      </c>
      <c r="P2012" s="598">
        <f t="shared" si="124"/>
        <v>77</v>
      </c>
      <c r="Q2012" s="596">
        <v>77</v>
      </c>
      <c r="R2012" s="599">
        <f t="shared" si="125"/>
        <v>1</v>
      </c>
      <c r="S2012" s="599">
        <f t="shared" si="126"/>
        <v>1</v>
      </c>
      <c r="T2012" s="600">
        <f t="shared" si="127"/>
        <v>1</v>
      </c>
      <c r="U2012" s="606" t="s">
        <v>2051</v>
      </c>
    </row>
    <row r="2013" spans="1:21" ht="12.75" x14ac:dyDescent="0.2">
      <c r="A2013" s="591" t="s">
        <v>72</v>
      </c>
      <c r="B2013" s="591" t="s">
        <v>754</v>
      </c>
      <c r="C2013" s="592" t="s">
        <v>587</v>
      </c>
      <c r="D2013" s="592" t="s">
        <v>303</v>
      </c>
      <c r="E2013" s="592" t="s">
        <v>148</v>
      </c>
      <c r="F2013" s="592" t="s">
        <v>476</v>
      </c>
      <c r="G2013" s="591" t="s">
        <v>2006</v>
      </c>
      <c r="H2013" s="591" t="s">
        <v>514</v>
      </c>
      <c r="I2013" s="592" t="s">
        <v>332</v>
      </c>
      <c r="J2013" s="593" t="s">
        <v>379</v>
      </c>
      <c r="K2013" s="604">
        <v>1</v>
      </c>
      <c r="L2013" s="592" t="s">
        <v>2051</v>
      </c>
      <c r="M2013" s="595">
        <v>2021</v>
      </c>
      <c r="N2013" s="596">
        <v>34</v>
      </c>
      <c r="O2013" s="603">
        <v>1</v>
      </c>
      <c r="P2013" s="598">
        <f t="shared" si="124"/>
        <v>34</v>
      </c>
      <c r="Q2013" s="596">
        <v>34</v>
      </c>
      <c r="R2013" s="599">
        <f t="shared" si="125"/>
        <v>1</v>
      </c>
      <c r="S2013" s="599">
        <f t="shared" si="126"/>
        <v>1</v>
      </c>
      <c r="T2013" s="600">
        <f t="shared" si="127"/>
        <v>1</v>
      </c>
      <c r="U2013" s="606" t="s">
        <v>2051</v>
      </c>
    </row>
    <row r="2014" spans="1:21" ht="12.75" x14ac:dyDescent="0.2">
      <c r="A2014" s="591" t="s">
        <v>72</v>
      </c>
      <c r="B2014" s="591" t="s">
        <v>754</v>
      </c>
      <c r="C2014" s="592" t="s">
        <v>587</v>
      </c>
      <c r="D2014" s="592" t="s">
        <v>297</v>
      </c>
      <c r="E2014" s="592" t="s">
        <v>148</v>
      </c>
      <c r="F2014" s="592" t="s">
        <v>476</v>
      </c>
      <c r="G2014" s="591" t="s">
        <v>2006</v>
      </c>
      <c r="H2014" s="591" t="s">
        <v>514</v>
      </c>
      <c r="I2014" s="592" t="s">
        <v>332</v>
      </c>
      <c r="J2014" s="593" t="s">
        <v>379</v>
      </c>
      <c r="K2014" s="604">
        <v>1</v>
      </c>
      <c r="L2014" s="592" t="s">
        <v>2051</v>
      </c>
      <c r="M2014" s="595">
        <v>2021</v>
      </c>
      <c r="N2014" s="596">
        <v>77</v>
      </c>
      <c r="O2014" s="603">
        <v>1</v>
      </c>
      <c r="P2014" s="598">
        <f t="shared" si="124"/>
        <v>77</v>
      </c>
      <c r="Q2014" s="596">
        <v>77</v>
      </c>
      <c r="R2014" s="599">
        <f t="shared" si="125"/>
        <v>1</v>
      </c>
      <c r="S2014" s="599">
        <f t="shared" si="126"/>
        <v>1</v>
      </c>
      <c r="T2014" s="600">
        <f t="shared" si="127"/>
        <v>1</v>
      </c>
      <c r="U2014" s="606" t="s">
        <v>2051</v>
      </c>
    </row>
    <row r="2015" spans="1:21" ht="12.75" x14ac:dyDescent="0.2">
      <c r="A2015" s="591" t="s">
        <v>72</v>
      </c>
      <c r="B2015" s="591" t="s">
        <v>754</v>
      </c>
      <c r="C2015" s="592" t="s">
        <v>587</v>
      </c>
      <c r="D2015" s="592" t="s">
        <v>305</v>
      </c>
      <c r="E2015" s="592" t="s">
        <v>148</v>
      </c>
      <c r="F2015" s="592" t="s">
        <v>476</v>
      </c>
      <c r="G2015" s="591" t="s">
        <v>2009</v>
      </c>
      <c r="H2015" s="591" t="s">
        <v>514</v>
      </c>
      <c r="I2015" s="592" t="s">
        <v>332</v>
      </c>
      <c r="J2015" s="593" t="s">
        <v>379</v>
      </c>
      <c r="K2015" s="604">
        <v>1</v>
      </c>
      <c r="L2015" s="592" t="s">
        <v>2051</v>
      </c>
      <c r="M2015" s="595">
        <v>2021</v>
      </c>
      <c r="N2015" s="596">
        <v>21</v>
      </c>
      <c r="O2015" s="603">
        <v>1</v>
      </c>
      <c r="P2015" s="598">
        <f t="shared" si="124"/>
        <v>21</v>
      </c>
      <c r="Q2015" s="596">
        <v>21</v>
      </c>
      <c r="R2015" s="599">
        <f t="shared" si="125"/>
        <v>1</v>
      </c>
      <c r="S2015" s="599">
        <f t="shared" si="126"/>
        <v>1</v>
      </c>
      <c r="T2015" s="600">
        <f t="shared" si="127"/>
        <v>1</v>
      </c>
      <c r="U2015" s="606" t="s">
        <v>2051</v>
      </c>
    </row>
    <row r="2016" spans="1:21" ht="12.75" x14ac:dyDescent="0.2">
      <c r="A2016" s="591" t="s">
        <v>72</v>
      </c>
      <c r="B2016" s="591" t="s">
        <v>754</v>
      </c>
      <c r="C2016" s="592" t="s">
        <v>587</v>
      </c>
      <c r="D2016" s="592" t="s">
        <v>297</v>
      </c>
      <c r="E2016" s="592" t="s">
        <v>148</v>
      </c>
      <c r="F2016" s="592" t="s">
        <v>476</v>
      </c>
      <c r="G2016" s="591" t="s">
        <v>2027</v>
      </c>
      <c r="H2016" s="591" t="s">
        <v>514</v>
      </c>
      <c r="I2016" s="592" t="s">
        <v>332</v>
      </c>
      <c r="J2016" s="593" t="s">
        <v>379</v>
      </c>
      <c r="K2016" s="604">
        <v>1</v>
      </c>
      <c r="L2016" s="592" t="s">
        <v>2051</v>
      </c>
      <c r="M2016" s="595">
        <v>2021</v>
      </c>
      <c r="N2016" s="596">
        <v>32</v>
      </c>
      <c r="O2016" s="603">
        <v>1</v>
      </c>
      <c r="P2016" s="598">
        <f t="shared" si="124"/>
        <v>32</v>
      </c>
      <c r="Q2016" s="596">
        <v>32</v>
      </c>
      <c r="R2016" s="599">
        <f t="shared" si="125"/>
        <v>1</v>
      </c>
      <c r="S2016" s="599">
        <f t="shared" si="126"/>
        <v>1</v>
      </c>
      <c r="T2016" s="600">
        <f t="shared" si="127"/>
        <v>1</v>
      </c>
      <c r="U2016" s="606" t="s">
        <v>2051</v>
      </c>
    </row>
    <row r="2017" spans="1:21" ht="12.75" x14ac:dyDescent="0.2">
      <c r="A2017" s="591" t="s">
        <v>72</v>
      </c>
      <c r="B2017" s="591" t="s">
        <v>754</v>
      </c>
      <c r="C2017" s="592" t="s">
        <v>587</v>
      </c>
      <c r="D2017" s="592" t="s">
        <v>297</v>
      </c>
      <c r="E2017" s="592" t="s">
        <v>148</v>
      </c>
      <c r="F2017" s="592" t="s">
        <v>476</v>
      </c>
      <c r="G2017" s="591" t="s">
        <v>2028</v>
      </c>
      <c r="H2017" s="591" t="s">
        <v>514</v>
      </c>
      <c r="I2017" s="592" t="s">
        <v>332</v>
      </c>
      <c r="J2017" s="593" t="s">
        <v>379</v>
      </c>
      <c r="K2017" s="604">
        <v>1</v>
      </c>
      <c r="L2017" s="592" t="s">
        <v>2051</v>
      </c>
      <c r="M2017" s="595">
        <v>2021</v>
      </c>
      <c r="N2017" s="596">
        <v>24</v>
      </c>
      <c r="O2017" s="603">
        <v>1</v>
      </c>
      <c r="P2017" s="598">
        <f t="shared" si="124"/>
        <v>24</v>
      </c>
      <c r="Q2017" s="596">
        <v>24</v>
      </c>
      <c r="R2017" s="599">
        <f t="shared" si="125"/>
        <v>1</v>
      </c>
      <c r="S2017" s="599">
        <f t="shared" si="126"/>
        <v>1</v>
      </c>
      <c r="T2017" s="600">
        <f t="shared" si="127"/>
        <v>1</v>
      </c>
      <c r="U2017" s="606" t="s">
        <v>2051</v>
      </c>
    </row>
    <row r="2018" spans="1:21" ht="12.75" x14ac:dyDescent="0.2">
      <c r="A2018" s="591" t="s">
        <v>72</v>
      </c>
      <c r="B2018" s="591" t="s">
        <v>754</v>
      </c>
      <c r="C2018" s="592" t="s">
        <v>587</v>
      </c>
      <c r="D2018" s="592" t="s">
        <v>303</v>
      </c>
      <c r="E2018" s="592" t="s">
        <v>148</v>
      </c>
      <c r="F2018" s="592" t="s">
        <v>476</v>
      </c>
      <c r="G2018" s="591" t="s">
        <v>2007</v>
      </c>
      <c r="H2018" s="591" t="s">
        <v>514</v>
      </c>
      <c r="I2018" s="592" t="s">
        <v>332</v>
      </c>
      <c r="J2018" s="593" t="s">
        <v>379</v>
      </c>
      <c r="K2018" s="604">
        <v>1</v>
      </c>
      <c r="L2018" s="592" t="s">
        <v>2051</v>
      </c>
      <c r="M2018" s="595">
        <v>2021</v>
      </c>
      <c r="N2018" s="596">
        <v>22</v>
      </c>
      <c r="O2018" s="603">
        <v>1</v>
      </c>
      <c r="P2018" s="598">
        <f t="shared" si="124"/>
        <v>22</v>
      </c>
      <c r="Q2018" s="596">
        <v>22</v>
      </c>
      <c r="R2018" s="599">
        <f t="shared" si="125"/>
        <v>1</v>
      </c>
      <c r="S2018" s="599">
        <f t="shared" si="126"/>
        <v>1</v>
      </c>
      <c r="T2018" s="600">
        <f t="shared" si="127"/>
        <v>1</v>
      </c>
      <c r="U2018" s="606" t="s">
        <v>2051</v>
      </c>
    </row>
    <row r="2019" spans="1:21" ht="12.75" x14ac:dyDescent="0.2">
      <c r="A2019" s="591" t="s">
        <v>72</v>
      </c>
      <c r="B2019" s="591" t="s">
        <v>754</v>
      </c>
      <c r="C2019" s="592" t="s">
        <v>587</v>
      </c>
      <c r="D2019" s="592" t="s">
        <v>297</v>
      </c>
      <c r="E2019" s="592" t="s">
        <v>148</v>
      </c>
      <c r="F2019" s="592" t="s">
        <v>476</v>
      </c>
      <c r="G2019" s="591" t="s">
        <v>2007</v>
      </c>
      <c r="H2019" s="591" t="s">
        <v>514</v>
      </c>
      <c r="I2019" s="592" t="s">
        <v>332</v>
      </c>
      <c r="J2019" s="593" t="s">
        <v>379</v>
      </c>
      <c r="K2019" s="604">
        <v>1</v>
      </c>
      <c r="L2019" s="592" t="s">
        <v>2266</v>
      </c>
      <c r="M2019" s="595">
        <v>2021</v>
      </c>
      <c r="N2019" s="596">
        <v>30</v>
      </c>
      <c r="O2019" s="603">
        <v>1</v>
      </c>
      <c r="P2019" s="598">
        <f t="shared" si="124"/>
        <v>30</v>
      </c>
      <c r="Q2019" s="596">
        <v>30</v>
      </c>
      <c r="R2019" s="599">
        <f t="shared" si="125"/>
        <v>1</v>
      </c>
      <c r="S2019" s="599">
        <f t="shared" si="126"/>
        <v>1</v>
      </c>
      <c r="T2019" s="600">
        <f t="shared" si="127"/>
        <v>1</v>
      </c>
      <c r="U2019" s="601" t="s">
        <v>2266</v>
      </c>
    </row>
    <row r="2020" spans="1:21" ht="12.75" x14ac:dyDescent="0.2">
      <c r="A2020" s="591" t="s">
        <v>72</v>
      </c>
      <c r="B2020" s="591" t="s">
        <v>754</v>
      </c>
      <c r="C2020" s="592" t="s">
        <v>587</v>
      </c>
      <c r="D2020" s="592" t="s">
        <v>297</v>
      </c>
      <c r="E2020" s="592" t="s">
        <v>148</v>
      </c>
      <c r="F2020" s="592" t="s">
        <v>476</v>
      </c>
      <c r="G2020" s="591" t="s">
        <v>2029</v>
      </c>
      <c r="H2020" s="591" t="s">
        <v>514</v>
      </c>
      <c r="I2020" s="592" t="s">
        <v>332</v>
      </c>
      <c r="J2020" s="593" t="s">
        <v>379</v>
      </c>
      <c r="K2020" s="604">
        <v>1</v>
      </c>
      <c r="L2020" s="592" t="s">
        <v>2051</v>
      </c>
      <c r="M2020" s="595">
        <v>2021</v>
      </c>
      <c r="N2020" s="596">
        <v>59</v>
      </c>
      <c r="O2020" s="603">
        <v>1</v>
      </c>
      <c r="P2020" s="598">
        <f t="shared" si="124"/>
        <v>59</v>
      </c>
      <c r="Q2020" s="596">
        <v>59</v>
      </c>
      <c r="R2020" s="599">
        <f t="shared" si="125"/>
        <v>1</v>
      </c>
      <c r="S2020" s="599">
        <f t="shared" si="126"/>
        <v>1</v>
      </c>
      <c r="T2020" s="600">
        <f t="shared" si="127"/>
        <v>1</v>
      </c>
      <c r="U2020" s="606" t="s">
        <v>2051</v>
      </c>
    </row>
    <row r="2021" spans="1:21" ht="12.75" x14ac:dyDescent="0.2">
      <c r="A2021" s="591" t="s">
        <v>72</v>
      </c>
      <c r="B2021" s="591" t="s">
        <v>754</v>
      </c>
      <c r="C2021" s="592" t="s">
        <v>587</v>
      </c>
      <c r="D2021" s="592" t="s">
        <v>297</v>
      </c>
      <c r="E2021" s="592" t="s">
        <v>148</v>
      </c>
      <c r="F2021" s="592" t="s">
        <v>476</v>
      </c>
      <c r="G2021" s="591" t="s">
        <v>2030</v>
      </c>
      <c r="H2021" s="591" t="s">
        <v>514</v>
      </c>
      <c r="I2021" s="592" t="s">
        <v>332</v>
      </c>
      <c r="J2021" s="593" t="s">
        <v>379</v>
      </c>
      <c r="K2021" s="604">
        <v>1</v>
      </c>
      <c r="L2021" s="592" t="s">
        <v>2051</v>
      </c>
      <c r="M2021" s="595">
        <v>2021</v>
      </c>
      <c r="N2021" s="596">
        <v>46</v>
      </c>
      <c r="O2021" s="603">
        <v>1</v>
      </c>
      <c r="P2021" s="598">
        <f t="shared" si="124"/>
        <v>46</v>
      </c>
      <c r="Q2021" s="596">
        <v>46</v>
      </c>
      <c r="R2021" s="599">
        <f t="shared" si="125"/>
        <v>1</v>
      </c>
      <c r="S2021" s="599">
        <f t="shared" si="126"/>
        <v>1</v>
      </c>
      <c r="T2021" s="600">
        <f t="shared" si="127"/>
        <v>1</v>
      </c>
      <c r="U2021" s="606" t="s">
        <v>2051</v>
      </c>
    </row>
    <row r="2022" spans="1:21" ht="12.75" x14ac:dyDescent="0.2">
      <c r="A2022" s="591" t="s">
        <v>72</v>
      </c>
      <c r="B2022" s="591" t="s">
        <v>754</v>
      </c>
      <c r="C2022" s="592" t="s">
        <v>587</v>
      </c>
      <c r="D2022" s="592" t="s">
        <v>303</v>
      </c>
      <c r="E2022" s="592" t="s">
        <v>148</v>
      </c>
      <c r="F2022" s="592" t="s">
        <v>476</v>
      </c>
      <c r="G2022" s="591" t="s">
        <v>2008</v>
      </c>
      <c r="H2022" s="591" t="s">
        <v>514</v>
      </c>
      <c r="I2022" s="592" t="s">
        <v>332</v>
      </c>
      <c r="J2022" s="593" t="s">
        <v>379</v>
      </c>
      <c r="K2022" s="604">
        <v>1</v>
      </c>
      <c r="L2022" s="592" t="s">
        <v>2051</v>
      </c>
      <c r="M2022" s="595">
        <v>2021</v>
      </c>
      <c r="N2022" s="596">
        <v>13</v>
      </c>
      <c r="O2022" s="603">
        <v>1</v>
      </c>
      <c r="P2022" s="598">
        <f t="shared" si="124"/>
        <v>13</v>
      </c>
      <c r="Q2022" s="596">
        <v>13</v>
      </c>
      <c r="R2022" s="599">
        <f t="shared" si="125"/>
        <v>1</v>
      </c>
      <c r="S2022" s="599">
        <f t="shared" si="126"/>
        <v>1</v>
      </c>
      <c r="T2022" s="600">
        <f t="shared" si="127"/>
        <v>1</v>
      </c>
      <c r="U2022" s="606" t="s">
        <v>2051</v>
      </c>
    </row>
    <row r="2023" spans="1:21" ht="12.75" x14ac:dyDescent="0.2">
      <c r="A2023" s="591" t="s">
        <v>72</v>
      </c>
      <c r="B2023" s="591" t="s">
        <v>754</v>
      </c>
      <c r="C2023" s="592" t="s">
        <v>587</v>
      </c>
      <c r="D2023" s="592" t="s">
        <v>297</v>
      </c>
      <c r="E2023" s="592" t="s">
        <v>148</v>
      </c>
      <c r="F2023" s="592" t="s">
        <v>476</v>
      </c>
      <c r="G2023" s="591" t="s">
        <v>2031</v>
      </c>
      <c r="H2023" s="591" t="s">
        <v>514</v>
      </c>
      <c r="I2023" s="592" t="s">
        <v>332</v>
      </c>
      <c r="J2023" s="593" t="s">
        <v>379</v>
      </c>
      <c r="K2023" s="604">
        <v>1</v>
      </c>
      <c r="L2023" s="592" t="s">
        <v>2051</v>
      </c>
      <c r="M2023" s="595">
        <v>2021</v>
      </c>
      <c r="N2023" s="596">
        <v>42</v>
      </c>
      <c r="O2023" s="603">
        <v>1</v>
      </c>
      <c r="P2023" s="598">
        <f t="shared" si="124"/>
        <v>42</v>
      </c>
      <c r="Q2023" s="596">
        <v>42</v>
      </c>
      <c r="R2023" s="599">
        <f t="shared" si="125"/>
        <v>1</v>
      </c>
      <c r="S2023" s="599">
        <f t="shared" si="126"/>
        <v>1</v>
      </c>
      <c r="T2023" s="600">
        <f t="shared" si="127"/>
        <v>1</v>
      </c>
      <c r="U2023" s="606" t="s">
        <v>2051</v>
      </c>
    </row>
    <row r="2024" spans="1:21" ht="12.75" x14ac:dyDescent="0.2">
      <c r="A2024" s="591" t="s">
        <v>72</v>
      </c>
      <c r="B2024" s="591" t="s">
        <v>754</v>
      </c>
      <c r="C2024" s="592" t="s">
        <v>588</v>
      </c>
      <c r="D2024" s="592" t="s">
        <v>297</v>
      </c>
      <c r="E2024" s="592" t="s">
        <v>148</v>
      </c>
      <c r="F2024" s="592" t="s">
        <v>476</v>
      </c>
      <c r="G2024" s="591" t="s">
        <v>2036</v>
      </c>
      <c r="H2024" s="591" t="s">
        <v>514</v>
      </c>
      <c r="I2024" s="592" t="s">
        <v>332</v>
      </c>
      <c r="J2024" s="593" t="s">
        <v>379</v>
      </c>
      <c r="K2024" s="604">
        <v>1</v>
      </c>
      <c r="L2024" s="592"/>
      <c r="M2024" s="595">
        <v>2021</v>
      </c>
      <c r="N2024" s="596">
        <v>140</v>
      </c>
      <c r="O2024" s="603">
        <v>1</v>
      </c>
      <c r="P2024" s="598">
        <f t="shared" si="124"/>
        <v>140</v>
      </c>
      <c r="Q2024" s="596">
        <v>140</v>
      </c>
      <c r="R2024" s="599">
        <f t="shared" si="125"/>
        <v>1</v>
      </c>
      <c r="S2024" s="599">
        <f t="shared" si="126"/>
        <v>1</v>
      </c>
      <c r="T2024" s="600">
        <f t="shared" si="127"/>
        <v>1</v>
      </c>
      <c r="U2024" s="606"/>
    </row>
    <row r="2025" spans="1:21" ht="12.75" x14ac:dyDescent="0.2">
      <c r="A2025" s="591" t="s">
        <v>72</v>
      </c>
      <c r="B2025" s="591" t="s">
        <v>754</v>
      </c>
      <c r="C2025" s="592" t="s">
        <v>588</v>
      </c>
      <c r="D2025" s="592" t="s">
        <v>297</v>
      </c>
      <c r="E2025" s="592" t="s">
        <v>148</v>
      </c>
      <c r="F2025" s="592" t="s">
        <v>476</v>
      </c>
      <c r="G2025" s="591" t="s">
        <v>2011</v>
      </c>
      <c r="H2025" s="591" t="s">
        <v>514</v>
      </c>
      <c r="I2025" s="592" t="s">
        <v>332</v>
      </c>
      <c r="J2025" s="593" t="s">
        <v>379</v>
      </c>
      <c r="K2025" s="604">
        <v>1</v>
      </c>
      <c r="L2025" s="592" t="s">
        <v>2051</v>
      </c>
      <c r="M2025" s="595">
        <v>2021</v>
      </c>
      <c r="N2025" s="596">
        <v>287</v>
      </c>
      <c r="O2025" s="603">
        <v>1</v>
      </c>
      <c r="P2025" s="598">
        <f t="shared" si="124"/>
        <v>287</v>
      </c>
      <c r="Q2025" s="596">
        <v>287</v>
      </c>
      <c r="R2025" s="599">
        <f t="shared" si="125"/>
        <v>1</v>
      </c>
      <c r="S2025" s="599">
        <f t="shared" si="126"/>
        <v>1</v>
      </c>
      <c r="T2025" s="600">
        <f t="shared" si="127"/>
        <v>1</v>
      </c>
      <c r="U2025" s="606" t="s">
        <v>2051</v>
      </c>
    </row>
    <row r="2026" spans="1:21" ht="12.75" x14ac:dyDescent="0.2">
      <c r="A2026" s="591" t="s">
        <v>72</v>
      </c>
      <c r="B2026" s="591" t="s">
        <v>754</v>
      </c>
      <c r="C2026" s="592" t="s">
        <v>588</v>
      </c>
      <c r="D2026" s="592" t="s">
        <v>297</v>
      </c>
      <c r="E2026" s="592" t="s">
        <v>148</v>
      </c>
      <c r="F2026" s="592" t="s">
        <v>476</v>
      </c>
      <c r="G2026" s="591" t="s">
        <v>2012</v>
      </c>
      <c r="H2026" s="591" t="s">
        <v>514</v>
      </c>
      <c r="I2026" s="592" t="s">
        <v>332</v>
      </c>
      <c r="J2026" s="593" t="s">
        <v>379</v>
      </c>
      <c r="K2026" s="604">
        <v>1</v>
      </c>
      <c r="L2026" s="592" t="s">
        <v>2051</v>
      </c>
      <c r="M2026" s="595">
        <v>2021</v>
      </c>
      <c r="N2026" s="596">
        <v>125</v>
      </c>
      <c r="O2026" s="603">
        <v>1</v>
      </c>
      <c r="P2026" s="598">
        <f t="shared" si="124"/>
        <v>125</v>
      </c>
      <c r="Q2026" s="596">
        <v>125</v>
      </c>
      <c r="R2026" s="599">
        <f t="shared" si="125"/>
        <v>1</v>
      </c>
      <c r="S2026" s="599">
        <f t="shared" si="126"/>
        <v>1</v>
      </c>
      <c r="T2026" s="600">
        <f t="shared" si="127"/>
        <v>1</v>
      </c>
      <c r="U2026" s="606" t="s">
        <v>2051</v>
      </c>
    </row>
    <row r="2027" spans="1:21" ht="12.75" x14ac:dyDescent="0.2">
      <c r="A2027" s="591" t="s">
        <v>72</v>
      </c>
      <c r="B2027" s="591" t="s">
        <v>754</v>
      </c>
      <c r="C2027" s="592" t="s">
        <v>588</v>
      </c>
      <c r="D2027" s="592" t="s">
        <v>297</v>
      </c>
      <c r="E2027" s="592" t="s">
        <v>148</v>
      </c>
      <c r="F2027" s="592" t="s">
        <v>476</v>
      </c>
      <c r="G2027" s="591" t="s">
        <v>2037</v>
      </c>
      <c r="H2027" s="591" t="s">
        <v>514</v>
      </c>
      <c r="I2027" s="592" t="s">
        <v>332</v>
      </c>
      <c r="J2027" s="593" t="s">
        <v>379</v>
      </c>
      <c r="K2027" s="604">
        <v>1</v>
      </c>
      <c r="L2027" s="592" t="s">
        <v>2051</v>
      </c>
      <c r="M2027" s="595">
        <v>2021</v>
      </c>
      <c r="N2027" s="596">
        <v>14</v>
      </c>
      <c r="O2027" s="603">
        <v>1</v>
      </c>
      <c r="P2027" s="598">
        <f t="shared" si="124"/>
        <v>14</v>
      </c>
      <c r="Q2027" s="596">
        <v>14</v>
      </c>
      <c r="R2027" s="599">
        <f t="shared" si="125"/>
        <v>1</v>
      </c>
      <c r="S2027" s="599">
        <f t="shared" si="126"/>
        <v>1</v>
      </c>
      <c r="T2027" s="600">
        <f t="shared" si="127"/>
        <v>1</v>
      </c>
      <c r="U2027" s="606" t="s">
        <v>2051</v>
      </c>
    </row>
    <row r="2028" spans="1:21" ht="12.75" x14ac:dyDescent="0.2">
      <c r="A2028" s="591" t="s">
        <v>72</v>
      </c>
      <c r="B2028" s="591" t="s">
        <v>754</v>
      </c>
      <c r="C2028" s="592" t="s">
        <v>588</v>
      </c>
      <c r="D2028" s="592" t="s">
        <v>297</v>
      </c>
      <c r="E2028" s="592" t="s">
        <v>148</v>
      </c>
      <c r="F2028" s="592" t="s">
        <v>476</v>
      </c>
      <c r="G2028" s="591" t="s">
        <v>2038</v>
      </c>
      <c r="H2028" s="591" t="s">
        <v>514</v>
      </c>
      <c r="I2028" s="592" t="s">
        <v>332</v>
      </c>
      <c r="J2028" s="593" t="s">
        <v>379</v>
      </c>
      <c r="K2028" s="604">
        <v>1</v>
      </c>
      <c r="L2028" s="592" t="s">
        <v>2051</v>
      </c>
      <c r="M2028" s="595">
        <v>2021</v>
      </c>
      <c r="N2028" s="596">
        <v>33</v>
      </c>
      <c r="O2028" s="603">
        <v>1</v>
      </c>
      <c r="P2028" s="598">
        <f t="shared" si="124"/>
        <v>33</v>
      </c>
      <c r="Q2028" s="596">
        <v>33</v>
      </c>
      <c r="R2028" s="599">
        <f t="shared" si="125"/>
        <v>1</v>
      </c>
      <c r="S2028" s="599">
        <f t="shared" si="126"/>
        <v>1</v>
      </c>
      <c r="T2028" s="600">
        <f t="shared" si="127"/>
        <v>1</v>
      </c>
      <c r="U2028" s="606" t="s">
        <v>2051</v>
      </c>
    </row>
    <row r="2029" spans="1:21" ht="12.75" x14ac:dyDescent="0.2">
      <c r="A2029" s="591" t="s">
        <v>72</v>
      </c>
      <c r="B2029" s="591" t="s">
        <v>754</v>
      </c>
      <c r="C2029" s="592" t="s">
        <v>588</v>
      </c>
      <c r="D2029" s="592" t="s">
        <v>297</v>
      </c>
      <c r="E2029" s="592" t="s">
        <v>148</v>
      </c>
      <c r="F2029" s="592" t="s">
        <v>476</v>
      </c>
      <c r="G2029" s="591" t="s">
        <v>2018</v>
      </c>
      <c r="H2029" s="591" t="s">
        <v>514</v>
      </c>
      <c r="I2029" s="592" t="s">
        <v>332</v>
      </c>
      <c r="J2029" s="593" t="s">
        <v>379</v>
      </c>
      <c r="K2029" s="604">
        <v>1</v>
      </c>
      <c r="L2029" s="592" t="s">
        <v>2051</v>
      </c>
      <c r="M2029" s="595">
        <v>2021</v>
      </c>
      <c r="N2029" s="596">
        <v>39</v>
      </c>
      <c r="O2029" s="603">
        <v>1</v>
      </c>
      <c r="P2029" s="598">
        <f t="shared" si="124"/>
        <v>39</v>
      </c>
      <c r="Q2029" s="596">
        <v>39</v>
      </c>
      <c r="R2029" s="599">
        <f t="shared" si="125"/>
        <v>1</v>
      </c>
      <c r="S2029" s="599">
        <f t="shared" si="126"/>
        <v>1</v>
      </c>
      <c r="T2029" s="600">
        <f t="shared" si="127"/>
        <v>1</v>
      </c>
      <c r="U2029" s="606" t="s">
        <v>2051</v>
      </c>
    </row>
    <row r="2030" spans="1:21" ht="12.75" x14ac:dyDescent="0.2">
      <c r="A2030" s="591" t="s">
        <v>72</v>
      </c>
      <c r="B2030" s="591" t="s">
        <v>754</v>
      </c>
      <c r="C2030" s="592" t="s">
        <v>588</v>
      </c>
      <c r="D2030" s="592" t="s">
        <v>297</v>
      </c>
      <c r="E2030" s="592" t="s">
        <v>148</v>
      </c>
      <c r="F2030" s="592" t="s">
        <v>476</v>
      </c>
      <c r="G2030" s="591" t="s">
        <v>2039</v>
      </c>
      <c r="H2030" s="591" t="s">
        <v>514</v>
      </c>
      <c r="I2030" s="592" t="s">
        <v>332</v>
      </c>
      <c r="J2030" s="593" t="s">
        <v>379</v>
      </c>
      <c r="K2030" s="604">
        <v>1</v>
      </c>
      <c r="L2030" s="592" t="s">
        <v>2051</v>
      </c>
      <c r="M2030" s="595">
        <v>2021</v>
      </c>
      <c r="N2030" s="596">
        <v>53</v>
      </c>
      <c r="O2030" s="603">
        <v>1</v>
      </c>
      <c r="P2030" s="598">
        <f t="shared" si="124"/>
        <v>53</v>
      </c>
      <c r="Q2030" s="596">
        <v>53</v>
      </c>
      <c r="R2030" s="599">
        <f t="shared" si="125"/>
        <v>1</v>
      </c>
      <c r="S2030" s="599">
        <f t="shared" si="126"/>
        <v>1</v>
      </c>
      <c r="T2030" s="600">
        <f t="shared" si="127"/>
        <v>1</v>
      </c>
      <c r="U2030" s="606" t="s">
        <v>2051</v>
      </c>
    </row>
    <row r="2031" spans="1:21" ht="12.75" x14ac:dyDescent="0.2">
      <c r="A2031" s="591" t="s">
        <v>72</v>
      </c>
      <c r="B2031" s="591" t="s">
        <v>754</v>
      </c>
      <c r="C2031" s="592" t="s">
        <v>588</v>
      </c>
      <c r="D2031" s="592" t="s">
        <v>2032</v>
      </c>
      <c r="E2031" s="592" t="s">
        <v>148</v>
      </c>
      <c r="F2031" s="592" t="s">
        <v>476</v>
      </c>
      <c r="G2031" s="591" t="s">
        <v>2047</v>
      </c>
      <c r="H2031" s="591" t="s">
        <v>514</v>
      </c>
      <c r="I2031" s="592" t="s">
        <v>332</v>
      </c>
      <c r="J2031" s="593" t="s">
        <v>379</v>
      </c>
      <c r="K2031" s="604">
        <v>1</v>
      </c>
      <c r="L2031" s="592" t="s">
        <v>2051</v>
      </c>
      <c r="M2031" s="595">
        <v>2021</v>
      </c>
      <c r="N2031" s="596">
        <v>66</v>
      </c>
      <c r="O2031" s="603">
        <v>1</v>
      </c>
      <c r="P2031" s="598">
        <f t="shared" si="124"/>
        <v>66</v>
      </c>
      <c r="Q2031" s="596">
        <v>66</v>
      </c>
      <c r="R2031" s="599">
        <f t="shared" si="125"/>
        <v>1</v>
      </c>
      <c r="S2031" s="599">
        <f t="shared" si="126"/>
        <v>1</v>
      </c>
      <c r="T2031" s="600">
        <f t="shared" si="127"/>
        <v>1</v>
      </c>
      <c r="U2031" s="606" t="s">
        <v>2051</v>
      </c>
    </row>
    <row r="2032" spans="1:21" ht="12.75" x14ac:dyDescent="0.2">
      <c r="A2032" s="591" t="s">
        <v>72</v>
      </c>
      <c r="B2032" s="591" t="s">
        <v>754</v>
      </c>
      <c r="C2032" s="592" t="s">
        <v>588</v>
      </c>
      <c r="D2032" s="592" t="s">
        <v>2032</v>
      </c>
      <c r="E2032" s="592" t="s">
        <v>148</v>
      </c>
      <c r="F2032" s="592" t="s">
        <v>476</v>
      </c>
      <c r="G2032" s="591" t="s">
        <v>2034</v>
      </c>
      <c r="H2032" s="591" t="s">
        <v>514</v>
      </c>
      <c r="I2032" s="592" t="s">
        <v>332</v>
      </c>
      <c r="J2032" s="593" t="s">
        <v>379</v>
      </c>
      <c r="K2032" s="604">
        <v>1</v>
      </c>
      <c r="L2032" s="592" t="s">
        <v>2051</v>
      </c>
      <c r="M2032" s="595">
        <v>2021</v>
      </c>
      <c r="N2032" s="596">
        <v>40</v>
      </c>
      <c r="O2032" s="603">
        <v>1</v>
      </c>
      <c r="P2032" s="598">
        <f t="shared" si="124"/>
        <v>40</v>
      </c>
      <c r="Q2032" s="596">
        <v>40</v>
      </c>
      <c r="R2032" s="599">
        <f t="shared" si="125"/>
        <v>1</v>
      </c>
      <c r="S2032" s="599">
        <f t="shared" si="126"/>
        <v>1</v>
      </c>
      <c r="T2032" s="600">
        <f t="shared" si="127"/>
        <v>1</v>
      </c>
      <c r="U2032" s="606" t="s">
        <v>2051</v>
      </c>
    </row>
    <row r="2033" spans="1:21" ht="12.75" x14ac:dyDescent="0.2">
      <c r="A2033" s="591" t="s">
        <v>72</v>
      </c>
      <c r="B2033" s="591" t="s">
        <v>754</v>
      </c>
      <c r="C2033" s="592" t="s">
        <v>588</v>
      </c>
      <c r="D2033" s="592" t="s">
        <v>2032</v>
      </c>
      <c r="E2033" s="592" t="s">
        <v>148</v>
      </c>
      <c r="F2033" s="592" t="s">
        <v>476</v>
      </c>
      <c r="G2033" s="591" t="s">
        <v>2035</v>
      </c>
      <c r="H2033" s="591" t="s">
        <v>514</v>
      </c>
      <c r="I2033" s="592" t="s">
        <v>332</v>
      </c>
      <c r="J2033" s="593" t="s">
        <v>379</v>
      </c>
      <c r="K2033" s="604">
        <v>1</v>
      </c>
      <c r="L2033" s="592" t="s">
        <v>2051</v>
      </c>
      <c r="M2033" s="595">
        <v>2021</v>
      </c>
      <c r="N2033" s="596">
        <v>16</v>
      </c>
      <c r="O2033" s="603">
        <v>1</v>
      </c>
      <c r="P2033" s="598">
        <f t="shared" si="124"/>
        <v>16</v>
      </c>
      <c r="Q2033" s="596">
        <v>16</v>
      </c>
      <c r="R2033" s="599">
        <f t="shared" si="125"/>
        <v>1</v>
      </c>
      <c r="S2033" s="599">
        <f t="shared" si="126"/>
        <v>1</v>
      </c>
      <c r="T2033" s="600">
        <f t="shared" si="127"/>
        <v>1</v>
      </c>
      <c r="U2033" s="606" t="s">
        <v>2051</v>
      </c>
    </row>
    <row r="2034" spans="1:21" ht="12.75" x14ac:dyDescent="0.2">
      <c r="A2034" s="591" t="s">
        <v>72</v>
      </c>
      <c r="B2034" s="591" t="s">
        <v>754</v>
      </c>
      <c r="C2034" s="592" t="s">
        <v>588</v>
      </c>
      <c r="D2034" s="592" t="s">
        <v>2032</v>
      </c>
      <c r="E2034" s="592" t="s">
        <v>148</v>
      </c>
      <c r="F2034" s="592" t="s">
        <v>476</v>
      </c>
      <c r="G2034" s="591" t="s">
        <v>2048</v>
      </c>
      <c r="H2034" s="591" t="s">
        <v>514</v>
      </c>
      <c r="I2034" s="592" t="s">
        <v>332</v>
      </c>
      <c r="J2034" s="593" t="s">
        <v>379</v>
      </c>
      <c r="K2034" s="604">
        <v>1</v>
      </c>
      <c r="L2034" s="592" t="s">
        <v>2051</v>
      </c>
      <c r="M2034" s="595">
        <v>2021</v>
      </c>
      <c r="N2034" s="596">
        <v>212</v>
      </c>
      <c r="O2034" s="603">
        <v>1</v>
      </c>
      <c r="P2034" s="598">
        <f t="shared" si="124"/>
        <v>212</v>
      </c>
      <c r="Q2034" s="596">
        <v>212</v>
      </c>
      <c r="R2034" s="599">
        <f t="shared" si="125"/>
        <v>1</v>
      </c>
      <c r="S2034" s="599">
        <f t="shared" si="126"/>
        <v>1</v>
      </c>
      <c r="T2034" s="600">
        <f t="shared" si="127"/>
        <v>1</v>
      </c>
      <c r="U2034" s="606" t="s">
        <v>2051</v>
      </c>
    </row>
    <row r="2035" spans="1:21" ht="12.75" x14ac:dyDescent="0.2">
      <c r="A2035" s="591" t="s">
        <v>72</v>
      </c>
      <c r="B2035" s="591" t="s">
        <v>754</v>
      </c>
      <c r="C2035" s="592" t="s">
        <v>588</v>
      </c>
      <c r="D2035" s="592" t="s">
        <v>297</v>
      </c>
      <c r="E2035" s="592" t="s">
        <v>148</v>
      </c>
      <c r="F2035" s="592" t="s">
        <v>476</v>
      </c>
      <c r="G2035" s="591" t="s">
        <v>2021</v>
      </c>
      <c r="H2035" s="591" t="s">
        <v>514</v>
      </c>
      <c r="I2035" s="592" t="s">
        <v>332</v>
      </c>
      <c r="J2035" s="593" t="s">
        <v>379</v>
      </c>
      <c r="K2035" s="604">
        <v>1</v>
      </c>
      <c r="L2035" s="592" t="s">
        <v>2051</v>
      </c>
      <c r="M2035" s="595">
        <v>2021</v>
      </c>
      <c r="N2035" s="596">
        <v>70</v>
      </c>
      <c r="O2035" s="603">
        <v>1</v>
      </c>
      <c r="P2035" s="598">
        <f t="shared" si="124"/>
        <v>70</v>
      </c>
      <c r="Q2035" s="596">
        <v>70</v>
      </c>
      <c r="R2035" s="599">
        <f t="shared" si="125"/>
        <v>1</v>
      </c>
      <c r="S2035" s="599">
        <f t="shared" si="126"/>
        <v>1</v>
      </c>
      <c r="T2035" s="600">
        <f t="shared" si="127"/>
        <v>1</v>
      </c>
      <c r="U2035" s="606" t="s">
        <v>2051</v>
      </c>
    </row>
    <row r="2036" spans="1:21" ht="12.75" x14ac:dyDescent="0.2">
      <c r="A2036" s="591" t="s">
        <v>72</v>
      </c>
      <c r="B2036" s="591" t="s">
        <v>754</v>
      </c>
      <c r="C2036" s="592" t="s">
        <v>588</v>
      </c>
      <c r="D2036" s="592" t="s">
        <v>297</v>
      </c>
      <c r="E2036" s="592" t="s">
        <v>148</v>
      </c>
      <c r="F2036" s="592" t="s">
        <v>476</v>
      </c>
      <c r="G2036" s="591" t="s">
        <v>2040</v>
      </c>
      <c r="H2036" s="591" t="s">
        <v>514</v>
      </c>
      <c r="I2036" s="592" t="s">
        <v>332</v>
      </c>
      <c r="J2036" s="593" t="s">
        <v>379</v>
      </c>
      <c r="K2036" s="604">
        <v>1</v>
      </c>
      <c r="L2036" s="592" t="s">
        <v>2051</v>
      </c>
      <c r="M2036" s="595">
        <v>2021</v>
      </c>
      <c r="N2036" s="596">
        <v>77</v>
      </c>
      <c r="O2036" s="603">
        <v>1</v>
      </c>
      <c r="P2036" s="598">
        <f t="shared" si="124"/>
        <v>77</v>
      </c>
      <c r="Q2036" s="596">
        <v>77</v>
      </c>
      <c r="R2036" s="599">
        <f t="shared" si="125"/>
        <v>1</v>
      </c>
      <c r="S2036" s="599">
        <f t="shared" si="126"/>
        <v>1</v>
      </c>
      <c r="T2036" s="600">
        <f t="shared" si="127"/>
        <v>1</v>
      </c>
      <c r="U2036" s="606" t="s">
        <v>2051</v>
      </c>
    </row>
    <row r="2037" spans="1:21" ht="12.75" x14ac:dyDescent="0.2">
      <c r="A2037" s="591" t="s">
        <v>72</v>
      </c>
      <c r="B2037" s="591" t="s">
        <v>754</v>
      </c>
      <c r="C2037" s="592" t="s">
        <v>588</v>
      </c>
      <c r="D2037" s="592" t="s">
        <v>297</v>
      </c>
      <c r="E2037" s="592" t="s">
        <v>148</v>
      </c>
      <c r="F2037" s="592" t="s">
        <v>476</v>
      </c>
      <c r="G2037" s="591" t="s">
        <v>2023</v>
      </c>
      <c r="H2037" s="591" t="s">
        <v>514</v>
      </c>
      <c r="I2037" s="592" t="s">
        <v>332</v>
      </c>
      <c r="J2037" s="593" t="s">
        <v>379</v>
      </c>
      <c r="K2037" s="604">
        <v>1</v>
      </c>
      <c r="L2037" s="592" t="s">
        <v>2051</v>
      </c>
      <c r="M2037" s="595">
        <v>2021</v>
      </c>
      <c r="N2037" s="596">
        <v>24</v>
      </c>
      <c r="O2037" s="603">
        <v>1</v>
      </c>
      <c r="P2037" s="598">
        <f t="shared" si="124"/>
        <v>24</v>
      </c>
      <c r="Q2037" s="596">
        <v>24</v>
      </c>
      <c r="R2037" s="599">
        <f t="shared" si="125"/>
        <v>1</v>
      </c>
      <c r="S2037" s="599">
        <f t="shared" si="126"/>
        <v>1</v>
      </c>
      <c r="T2037" s="600">
        <f t="shared" si="127"/>
        <v>1</v>
      </c>
      <c r="U2037" s="606" t="s">
        <v>2051</v>
      </c>
    </row>
    <row r="2038" spans="1:21" ht="12.75" x14ac:dyDescent="0.2">
      <c r="A2038" s="591" t="s">
        <v>72</v>
      </c>
      <c r="B2038" s="591" t="s">
        <v>754</v>
      </c>
      <c r="C2038" s="592" t="s">
        <v>588</v>
      </c>
      <c r="D2038" s="592" t="s">
        <v>297</v>
      </c>
      <c r="E2038" s="592" t="s">
        <v>148</v>
      </c>
      <c r="F2038" s="592" t="s">
        <v>476</v>
      </c>
      <c r="G2038" s="591" t="s">
        <v>2041</v>
      </c>
      <c r="H2038" s="591" t="s">
        <v>514</v>
      </c>
      <c r="I2038" s="592" t="s">
        <v>332</v>
      </c>
      <c r="J2038" s="593" t="s">
        <v>379</v>
      </c>
      <c r="K2038" s="604">
        <v>1</v>
      </c>
      <c r="L2038" s="592" t="s">
        <v>2051</v>
      </c>
      <c r="M2038" s="595">
        <v>2021</v>
      </c>
      <c r="N2038" s="596">
        <v>17</v>
      </c>
      <c r="O2038" s="603">
        <v>1</v>
      </c>
      <c r="P2038" s="598">
        <f t="shared" si="124"/>
        <v>17</v>
      </c>
      <c r="Q2038" s="596">
        <v>17</v>
      </c>
      <c r="R2038" s="599">
        <f t="shared" si="125"/>
        <v>1</v>
      </c>
      <c r="S2038" s="599">
        <f t="shared" si="126"/>
        <v>1</v>
      </c>
      <c r="T2038" s="600">
        <f t="shared" si="127"/>
        <v>1</v>
      </c>
      <c r="U2038" s="606" t="s">
        <v>2051</v>
      </c>
    </row>
    <row r="2039" spans="1:21" ht="12.75" x14ac:dyDescent="0.2">
      <c r="A2039" s="591" t="s">
        <v>72</v>
      </c>
      <c r="B2039" s="591" t="s">
        <v>754</v>
      </c>
      <c r="C2039" s="592" t="s">
        <v>588</v>
      </c>
      <c r="D2039" s="592" t="s">
        <v>297</v>
      </c>
      <c r="E2039" s="592" t="s">
        <v>148</v>
      </c>
      <c r="F2039" s="592" t="s">
        <v>476</v>
      </c>
      <c r="G2039" s="591" t="s">
        <v>2042</v>
      </c>
      <c r="H2039" s="591" t="s">
        <v>514</v>
      </c>
      <c r="I2039" s="592" t="s">
        <v>332</v>
      </c>
      <c r="J2039" s="593" t="s">
        <v>379</v>
      </c>
      <c r="K2039" s="604">
        <v>1</v>
      </c>
      <c r="L2039" s="592" t="s">
        <v>2051</v>
      </c>
      <c r="M2039" s="595">
        <v>2021</v>
      </c>
      <c r="N2039" s="596">
        <v>94</v>
      </c>
      <c r="O2039" s="603">
        <v>1</v>
      </c>
      <c r="P2039" s="598">
        <f t="shared" si="124"/>
        <v>94</v>
      </c>
      <c r="Q2039" s="596">
        <v>94</v>
      </c>
      <c r="R2039" s="599">
        <f t="shared" si="125"/>
        <v>1</v>
      </c>
      <c r="S2039" s="599">
        <f t="shared" si="126"/>
        <v>1</v>
      </c>
      <c r="T2039" s="600">
        <f t="shared" si="127"/>
        <v>1</v>
      </c>
      <c r="U2039" s="606" t="s">
        <v>2051</v>
      </c>
    </row>
    <row r="2040" spans="1:21" ht="12.75" x14ac:dyDescent="0.2">
      <c r="A2040" s="591" t="s">
        <v>72</v>
      </c>
      <c r="B2040" s="591" t="s">
        <v>754</v>
      </c>
      <c r="C2040" s="592" t="s">
        <v>588</v>
      </c>
      <c r="D2040" s="592" t="s">
        <v>297</v>
      </c>
      <c r="E2040" s="592" t="s">
        <v>148</v>
      </c>
      <c r="F2040" s="592" t="s">
        <v>476</v>
      </c>
      <c r="G2040" s="591" t="s">
        <v>2026</v>
      </c>
      <c r="H2040" s="591" t="s">
        <v>514</v>
      </c>
      <c r="I2040" s="592" t="s">
        <v>332</v>
      </c>
      <c r="J2040" s="593" t="s">
        <v>379</v>
      </c>
      <c r="K2040" s="604">
        <v>1</v>
      </c>
      <c r="L2040" s="592" t="s">
        <v>2051</v>
      </c>
      <c r="M2040" s="595">
        <v>2021</v>
      </c>
      <c r="N2040" s="596">
        <v>43</v>
      </c>
      <c r="O2040" s="603">
        <v>1</v>
      </c>
      <c r="P2040" s="598">
        <f t="shared" si="124"/>
        <v>43</v>
      </c>
      <c r="Q2040" s="596">
        <v>43</v>
      </c>
      <c r="R2040" s="599">
        <f t="shared" si="125"/>
        <v>1</v>
      </c>
      <c r="S2040" s="599">
        <f t="shared" si="126"/>
        <v>1</v>
      </c>
      <c r="T2040" s="600">
        <f t="shared" si="127"/>
        <v>1</v>
      </c>
      <c r="U2040" s="606" t="s">
        <v>2051</v>
      </c>
    </row>
    <row r="2041" spans="1:21" ht="12.75" x14ac:dyDescent="0.2">
      <c r="A2041" s="591" t="s">
        <v>72</v>
      </c>
      <c r="B2041" s="591" t="s">
        <v>754</v>
      </c>
      <c r="C2041" s="592" t="s">
        <v>588</v>
      </c>
      <c r="D2041" s="592" t="s">
        <v>297</v>
      </c>
      <c r="E2041" s="592" t="s">
        <v>148</v>
      </c>
      <c r="F2041" s="592" t="s">
        <v>476</v>
      </c>
      <c r="G2041" s="591" t="s">
        <v>2043</v>
      </c>
      <c r="H2041" s="591" t="s">
        <v>514</v>
      </c>
      <c r="I2041" s="592" t="s">
        <v>332</v>
      </c>
      <c r="J2041" s="593" t="s">
        <v>379</v>
      </c>
      <c r="K2041" s="604">
        <v>1</v>
      </c>
      <c r="L2041" s="592" t="s">
        <v>2051</v>
      </c>
      <c r="M2041" s="595">
        <v>2021</v>
      </c>
      <c r="N2041" s="596">
        <v>858</v>
      </c>
      <c r="O2041" s="603">
        <v>1</v>
      </c>
      <c r="P2041" s="598">
        <f t="shared" si="124"/>
        <v>858</v>
      </c>
      <c r="Q2041" s="596">
        <v>858</v>
      </c>
      <c r="R2041" s="599">
        <f t="shared" si="125"/>
        <v>1</v>
      </c>
      <c r="S2041" s="599">
        <f t="shared" si="126"/>
        <v>1</v>
      </c>
      <c r="T2041" s="600">
        <f t="shared" si="127"/>
        <v>1</v>
      </c>
      <c r="U2041" s="606" t="s">
        <v>2051</v>
      </c>
    </row>
    <row r="2042" spans="1:21" ht="12.75" x14ac:dyDescent="0.2">
      <c r="A2042" s="591" t="s">
        <v>72</v>
      </c>
      <c r="B2042" s="591" t="s">
        <v>754</v>
      </c>
      <c r="C2042" s="592" t="s">
        <v>588</v>
      </c>
      <c r="D2042" s="592" t="s">
        <v>297</v>
      </c>
      <c r="E2042" s="592" t="s">
        <v>148</v>
      </c>
      <c r="F2042" s="592" t="s">
        <v>476</v>
      </c>
      <c r="G2042" s="591" t="s">
        <v>2009</v>
      </c>
      <c r="H2042" s="591" t="s">
        <v>514</v>
      </c>
      <c r="I2042" s="592" t="s">
        <v>332</v>
      </c>
      <c r="J2042" s="593" t="s">
        <v>379</v>
      </c>
      <c r="K2042" s="604">
        <v>1</v>
      </c>
      <c r="L2042" s="592" t="s">
        <v>2051</v>
      </c>
      <c r="M2042" s="595">
        <v>2021</v>
      </c>
      <c r="N2042" s="596">
        <v>19</v>
      </c>
      <c r="O2042" s="603">
        <v>1</v>
      </c>
      <c r="P2042" s="598">
        <f t="shared" si="124"/>
        <v>19</v>
      </c>
      <c r="Q2042" s="596">
        <v>19</v>
      </c>
      <c r="R2042" s="599">
        <f t="shared" si="125"/>
        <v>1</v>
      </c>
      <c r="S2042" s="599">
        <f t="shared" si="126"/>
        <v>1</v>
      </c>
      <c r="T2042" s="600">
        <f t="shared" si="127"/>
        <v>1</v>
      </c>
      <c r="U2042" s="606" t="s">
        <v>2051</v>
      </c>
    </row>
    <row r="2043" spans="1:21" ht="12.75" x14ac:dyDescent="0.2">
      <c r="A2043" s="591" t="s">
        <v>72</v>
      </c>
      <c r="B2043" s="591" t="s">
        <v>754</v>
      </c>
      <c r="C2043" s="592" t="s">
        <v>588</v>
      </c>
      <c r="D2043" s="592" t="s">
        <v>297</v>
      </c>
      <c r="E2043" s="592" t="s">
        <v>148</v>
      </c>
      <c r="F2043" s="592" t="s">
        <v>476</v>
      </c>
      <c r="G2043" s="591" t="s">
        <v>2044</v>
      </c>
      <c r="H2043" s="591" t="s">
        <v>514</v>
      </c>
      <c r="I2043" s="592" t="s">
        <v>332</v>
      </c>
      <c r="J2043" s="593" t="s">
        <v>379</v>
      </c>
      <c r="K2043" s="604">
        <v>1</v>
      </c>
      <c r="L2043" s="592" t="s">
        <v>2051</v>
      </c>
      <c r="M2043" s="595">
        <v>2021</v>
      </c>
      <c r="N2043" s="596">
        <v>29</v>
      </c>
      <c r="O2043" s="603">
        <v>1</v>
      </c>
      <c r="P2043" s="598">
        <f t="shared" si="124"/>
        <v>29</v>
      </c>
      <c r="Q2043" s="596">
        <v>29</v>
      </c>
      <c r="R2043" s="599">
        <f t="shared" si="125"/>
        <v>1</v>
      </c>
      <c r="S2043" s="599">
        <f t="shared" si="126"/>
        <v>1</v>
      </c>
      <c r="T2043" s="600">
        <f t="shared" si="127"/>
        <v>1</v>
      </c>
      <c r="U2043" s="601" t="s">
        <v>2266</v>
      </c>
    </row>
    <row r="2044" spans="1:21" ht="12.75" x14ac:dyDescent="0.2">
      <c r="A2044" s="591" t="s">
        <v>72</v>
      </c>
      <c r="B2044" s="591" t="s">
        <v>754</v>
      </c>
      <c r="C2044" s="592" t="s">
        <v>588</v>
      </c>
      <c r="D2044" s="592" t="s">
        <v>297</v>
      </c>
      <c r="E2044" s="592" t="s">
        <v>148</v>
      </c>
      <c r="F2044" s="592" t="s">
        <v>476</v>
      </c>
      <c r="G2044" s="591" t="s">
        <v>2009</v>
      </c>
      <c r="H2044" s="591" t="s">
        <v>514</v>
      </c>
      <c r="I2044" s="592" t="s">
        <v>332</v>
      </c>
      <c r="J2044" s="593" t="s">
        <v>379</v>
      </c>
      <c r="K2044" s="604">
        <v>1</v>
      </c>
      <c r="L2044" s="592" t="s">
        <v>2266</v>
      </c>
      <c r="M2044" s="595">
        <v>2021</v>
      </c>
      <c r="N2044" s="596">
        <v>18</v>
      </c>
      <c r="O2044" s="603">
        <v>1</v>
      </c>
      <c r="P2044" s="598">
        <f t="shared" si="124"/>
        <v>18</v>
      </c>
      <c r="Q2044" s="596">
        <v>18</v>
      </c>
      <c r="R2044" s="599">
        <f t="shared" si="125"/>
        <v>1</v>
      </c>
      <c r="S2044" s="599">
        <f t="shared" si="126"/>
        <v>1</v>
      </c>
      <c r="T2044" s="600">
        <f t="shared" si="127"/>
        <v>1</v>
      </c>
      <c r="U2044" s="601" t="s">
        <v>2266</v>
      </c>
    </row>
    <row r="2045" spans="1:21" ht="12.75" x14ac:dyDescent="0.2">
      <c r="A2045" s="591" t="s">
        <v>72</v>
      </c>
      <c r="B2045" s="591" t="s">
        <v>754</v>
      </c>
      <c r="C2045" s="592" t="s">
        <v>588</v>
      </c>
      <c r="D2045" s="592" t="s">
        <v>297</v>
      </c>
      <c r="E2045" s="592" t="s">
        <v>148</v>
      </c>
      <c r="F2045" s="592" t="s">
        <v>476</v>
      </c>
      <c r="G2045" s="591" t="s">
        <v>2057</v>
      </c>
      <c r="H2045" s="591" t="s">
        <v>514</v>
      </c>
      <c r="I2045" s="592" t="s">
        <v>332</v>
      </c>
      <c r="J2045" s="593" t="s">
        <v>379</v>
      </c>
      <c r="K2045" s="604">
        <v>1</v>
      </c>
      <c r="L2045" s="592" t="s">
        <v>2266</v>
      </c>
      <c r="M2045" s="595">
        <v>2021</v>
      </c>
      <c r="N2045" s="596">
        <v>40</v>
      </c>
      <c r="O2045" s="603">
        <v>1</v>
      </c>
      <c r="P2045" s="598">
        <f t="shared" si="124"/>
        <v>40</v>
      </c>
      <c r="Q2045" s="596">
        <v>40</v>
      </c>
      <c r="R2045" s="599">
        <f t="shared" si="125"/>
        <v>1</v>
      </c>
      <c r="S2045" s="599">
        <f t="shared" si="126"/>
        <v>1</v>
      </c>
      <c r="T2045" s="600">
        <f t="shared" si="127"/>
        <v>1</v>
      </c>
      <c r="U2045" s="606" t="s">
        <v>2051</v>
      </c>
    </row>
    <row r="2046" spans="1:21" ht="12.75" x14ac:dyDescent="0.2">
      <c r="A2046" s="591" t="s">
        <v>72</v>
      </c>
      <c r="B2046" s="591" t="s">
        <v>754</v>
      </c>
      <c r="C2046" s="592" t="s">
        <v>588</v>
      </c>
      <c r="D2046" s="592" t="s">
        <v>297</v>
      </c>
      <c r="E2046" s="592" t="s">
        <v>148</v>
      </c>
      <c r="F2046" s="592" t="s">
        <v>476</v>
      </c>
      <c r="G2046" s="591" t="s">
        <v>2045</v>
      </c>
      <c r="H2046" s="591" t="s">
        <v>514</v>
      </c>
      <c r="I2046" s="592" t="s">
        <v>332</v>
      </c>
      <c r="J2046" s="593" t="s">
        <v>379</v>
      </c>
      <c r="K2046" s="604">
        <v>1</v>
      </c>
      <c r="L2046" s="592" t="s">
        <v>2051</v>
      </c>
      <c r="M2046" s="595">
        <v>2021</v>
      </c>
      <c r="N2046" s="596">
        <v>18</v>
      </c>
      <c r="O2046" s="603">
        <v>1</v>
      </c>
      <c r="P2046" s="598">
        <f t="shared" si="124"/>
        <v>18</v>
      </c>
      <c r="Q2046" s="596">
        <v>18</v>
      </c>
      <c r="R2046" s="599">
        <f t="shared" si="125"/>
        <v>1</v>
      </c>
      <c r="S2046" s="599">
        <f t="shared" si="126"/>
        <v>1</v>
      </c>
      <c r="T2046" s="600">
        <f t="shared" si="127"/>
        <v>1</v>
      </c>
      <c r="U2046" s="606" t="s">
        <v>2051</v>
      </c>
    </row>
    <row r="2047" spans="1:21" ht="12.75" x14ac:dyDescent="0.2">
      <c r="A2047" s="591" t="s">
        <v>72</v>
      </c>
      <c r="B2047" s="591" t="s">
        <v>754</v>
      </c>
      <c r="C2047" s="592" t="s">
        <v>588</v>
      </c>
      <c r="D2047" s="592" t="s">
        <v>297</v>
      </c>
      <c r="E2047" s="592" t="s">
        <v>148</v>
      </c>
      <c r="F2047" s="592" t="s">
        <v>476</v>
      </c>
      <c r="G2047" s="591" t="s">
        <v>2046</v>
      </c>
      <c r="H2047" s="591" t="s">
        <v>514</v>
      </c>
      <c r="I2047" s="592" t="s">
        <v>332</v>
      </c>
      <c r="J2047" s="593" t="s">
        <v>379</v>
      </c>
      <c r="K2047" s="604">
        <v>1</v>
      </c>
      <c r="L2047" s="592" t="s">
        <v>2051</v>
      </c>
      <c r="M2047" s="595">
        <v>2021</v>
      </c>
      <c r="N2047" s="596">
        <v>13</v>
      </c>
      <c r="O2047" s="603">
        <v>1</v>
      </c>
      <c r="P2047" s="598">
        <f t="shared" si="124"/>
        <v>13</v>
      </c>
      <c r="Q2047" s="596">
        <v>13</v>
      </c>
      <c r="R2047" s="599">
        <f t="shared" si="125"/>
        <v>1</v>
      </c>
      <c r="S2047" s="599">
        <f t="shared" si="126"/>
        <v>1</v>
      </c>
      <c r="T2047" s="600">
        <f t="shared" si="127"/>
        <v>1</v>
      </c>
      <c r="U2047" s="606" t="s">
        <v>2051</v>
      </c>
    </row>
    <row r="2048" spans="1:21" ht="12.75" x14ac:dyDescent="0.2">
      <c r="A2048" s="591" t="s">
        <v>72</v>
      </c>
      <c r="B2048" s="591" t="s">
        <v>754</v>
      </c>
      <c r="C2048" s="592" t="s">
        <v>583</v>
      </c>
      <c r="D2048" s="592" t="s">
        <v>297</v>
      </c>
      <c r="E2048" s="592" t="s">
        <v>148</v>
      </c>
      <c r="F2048" s="592" t="s">
        <v>476</v>
      </c>
      <c r="G2048" s="591" t="s">
        <v>2012</v>
      </c>
      <c r="H2048" s="591" t="s">
        <v>514</v>
      </c>
      <c r="I2048" s="592" t="s">
        <v>332</v>
      </c>
      <c r="J2048" s="593" t="s">
        <v>379</v>
      </c>
      <c r="K2048" s="604">
        <v>1</v>
      </c>
      <c r="L2048" s="592" t="s">
        <v>2051</v>
      </c>
      <c r="M2048" s="595">
        <v>2021</v>
      </c>
      <c r="N2048" s="596">
        <v>34</v>
      </c>
      <c r="O2048" s="603">
        <v>1</v>
      </c>
      <c r="P2048" s="598">
        <f t="shared" si="124"/>
        <v>34</v>
      </c>
      <c r="Q2048" s="596">
        <v>34</v>
      </c>
      <c r="R2048" s="599">
        <f t="shared" si="125"/>
        <v>1</v>
      </c>
      <c r="S2048" s="599">
        <f t="shared" si="126"/>
        <v>1</v>
      </c>
      <c r="T2048" s="600">
        <f t="shared" si="127"/>
        <v>1</v>
      </c>
      <c r="U2048" s="606" t="s">
        <v>2051</v>
      </c>
    </row>
    <row r="2049" spans="1:21" ht="12.75" x14ac:dyDescent="0.2">
      <c r="A2049" s="591" t="s">
        <v>72</v>
      </c>
      <c r="B2049" s="591" t="s">
        <v>754</v>
      </c>
      <c r="C2049" s="592" t="s">
        <v>583</v>
      </c>
      <c r="D2049" s="592" t="s">
        <v>297</v>
      </c>
      <c r="E2049" s="592" t="s">
        <v>148</v>
      </c>
      <c r="F2049" s="592" t="s">
        <v>476</v>
      </c>
      <c r="G2049" s="591" t="s">
        <v>2013</v>
      </c>
      <c r="H2049" s="591" t="s">
        <v>514</v>
      </c>
      <c r="I2049" s="592" t="s">
        <v>332</v>
      </c>
      <c r="J2049" s="593" t="s">
        <v>379</v>
      </c>
      <c r="K2049" s="604">
        <v>1</v>
      </c>
      <c r="L2049" s="592" t="s">
        <v>2051</v>
      </c>
      <c r="M2049" s="595">
        <v>2021</v>
      </c>
      <c r="N2049" s="596">
        <v>31</v>
      </c>
      <c r="O2049" s="603">
        <v>1</v>
      </c>
      <c r="P2049" s="598">
        <f t="shared" si="124"/>
        <v>31</v>
      </c>
      <c r="Q2049" s="596">
        <v>31</v>
      </c>
      <c r="R2049" s="599">
        <f t="shared" si="125"/>
        <v>1</v>
      </c>
      <c r="S2049" s="599">
        <f t="shared" si="126"/>
        <v>1</v>
      </c>
      <c r="T2049" s="600">
        <f t="shared" si="127"/>
        <v>1</v>
      </c>
      <c r="U2049" s="606" t="s">
        <v>2051</v>
      </c>
    </row>
    <row r="2050" spans="1:21" ht="12.75" x14ac:dyDescent="0.2">
      <c r="A2050" s="591" t="s">
        <v>72</v>
      </c>
      <c r="B2050" s="591" t="s">
        <v>754</v>
      </c>
      <c r="C2050" s="592" t="s">
        <v>583</v>
      </c>
      <c r="D2050" s="592" t="s">
        <v>2032</v>
      </c>
      <c r="E2050" s="592" t="s">
        <v>148</v>
      </c>
      <c r="F2050" s="592" t="s">
        <v>476</v>
      </c>
      <c r="G2050" s="591" t="s">
        <v>2050</v>
      </c>
      <c r="H2050" s="591" t="s">
        <v>514</v>
      </c>
      <c r="I2050" s="592" t="s">
        <v>332</v>
      </c>
      <c r="J2050" s="593" t="s">
        <v>379</v>
      </c>
      <c r="K2050" s="604">
        <v>1</v>
      </c>
      <c r="L2050" s="592" t="s">
        <v>2051</v>
      </c>
      <c r="M2050" s="595">
        <v>2021</v>
      </c>
      <c r="N2050" s="596">
        <v>30</v>
      </c>
      <c r="O2050" s="603">
        <v>1</v>
      </c>
      <c r="P2050" s="598">
        <f t="shared" si="124"/>
        <v>30</v>
      </c>
      <c r="Q2050" s="596">
        <v>30</v>
      </c>
      <c r="R2050" s="599">
        <f t="shared" si="125"/>
        <v>1</v>
      </c>
      <c r="S2050" s="599">
        <f t="shared" si="126"/>
        <v>1</v>
      </c>
      <c r="T2050" s="600">
        <f t="shared" si="127"/>
        <v>1</v>
      </c>
      <c r="U2050" s="606" t="s">
        <v>2051</v>
      </c>
    </row>
    <row r="2051" spans="1:21" ht="12.75" x14ac:dyDescent="0.2">
      <c r="A2051" s="591" t="s">
        <v>72</v>
      </c>
      <c r="B2051" s="591" t="s">
        <v>754</v>
      </c>
      <c r="C2051" s="592" t="s">
        <v>583</v>
      </c>
      <c r="D2051" s="592" t="s">
        <v>297</v>
      </c>
      <c r="E2051" s="592" t="s">
        <v>148</v>
      </c>
      <c r="F2051" s="592" t="s">
        <v>476</v>
      </c>
      <c r="G2051" s="591" t="s">
        <v>2049</v>
      </c>
      <c r="H2051" s="591" t="s">
        <v>514</v>
      </c>
      <c r="I2051" s="592" t="s">
        <v>332</v>
      </c>
      <c r="J2051" s="593" t="s">
        <v>379</v>
      </c>
      <c r="K2051" s="604">
        <v>1</v>
      </c>
      <c r="L2051" s="592" t="s">
        <v>2051</v>
      </c>
      <c r="M2051" s="595">
        <v>2021</v>
      </c>
      <c r="N2051" s="596">
        <v>28</v>
      </c>
      <c r="O2051" s="603">
        <v>1</v>
      </c>
      <c r="P2051" s="598">
        <f t="shared" ref="P2051:P2114" si="128">ROUNDUP(N2051*O2051,0)</f>
        <v>28</v>
      </c>
      <c r="Q2051" s="596">
        <v>28</v>
      </c>
      <c r="R2051" s="599">
        <f t="shared" ref="R2051:R2114" si="129">Q2051/P2051</f>
        <v>1</v>
      </c>
      <c r="S2051" s="599">
        <f t="shared" ref="S2051:S2114" si="130">Q2051/N2051</f>
        <v>1</v>
      </c>
      <c r="T2051" s="600">
        <f t="shared" ref="T2051:T2114" si="131">O2051/K2051</f>
        <v>1</v>
      </c>
      <c r="U2051" s="606" t="s">
        <v>2051</v>
      </c>
    </row>
    <row r="2052" spans="1:21" ht="12.75" x14ac:dyDescent="0.2">
      <c r="A2052" s="591" t="s">
        <v>72</v>
      </c>
      <c r="B2052" s="591" t="s">
        <v>754</v>
      </c>
      <c r="C2052" s="592" t="s">
        <v>583</v>
      </c>
      <c r="D2052" s="592" t="s">
        <v>297</v>
      </c>
      <c r="E2052" s="592" t="s">
        <v>148</v>
      </c>
      <c r="F2052" s="592" t="s">
        <v>476</v>
      </c>
      <c r="G2052" s="591" t="s">
        <v>2007</v>
      </c>
      <c r="H2052" s="591" t="s">
        <v>514</v>
      </c>
      <c r="I2052" s="592" t="s">
        <v>332</v>
      </c>
      <c r="J2052" s="593" t="s">
        <v>379</v>
      </c>
      <c r="K2052" s="604">
        <v>1</v>
      </c>
      <c r="L2052" s="592" t="s">
        <v>2051</v>
      </c>
      <c r="M2052" s="595">
        <v>2021</v>
      </c>
      <c r="N2052" s="596">
        <v>64</v>
      </c>
      <c r="O2052" s="603">
        <v>1</v>
      </c>
      <c r="P2052" s="598">
        <f t="shared" si="128"/>
        <v>64</v>
      </c>
      <c r="Q2052" s="596">
        <v>64</v>
      </c>
      <c r="R2052" s="599">
        <f t="shared" si="129"/>
        <v>1</v>
      </c>
      <c r="S2052" s="599">
        <f t="shared" si="130"/>
        <v>1</v>
      </c>
      <c r="T2052" s="600">
        <f t="shared" si="131"/>
        <v>1</v>
      </c>
      <c r="U2052" s="601" t="s">
        <v>2266</v>
      </c>
    </row>
    <row r="2053" spans="1:21" ht="12.75" x14ac:dyDescent="0.2">
      <c r="A2053" s="591" t="s">
        <v>72</v>
      </c>
      <c r="B2053" s="591" t="s">
        <v>754</v>
      </c>
      <c r="C2053" s="592" t="s">
        <v>583</v>
      </c>
      <c r="D2053" s="592" t="s">
        <v>297</v>
      </c>
      <c r="E2053" s="592" t="s">
        <v>148</v>
      </c>
      <c r="F2053" s="592" t="s">
        <v>476</v>
      </c>
      <c r="G2053" s="591" t="s">
        <v>2028</v>
      </c>
      <c r="H2053" s="591" t="s">
        <v>514</v>
      </c>
      <c r="I2053" s="592" t="s">
        <v>332</v>
      </c>
      <c r="J2053" s="593" t="s">
        <v>379</v>
      </c>
      <c r="K2053" s="604">
        <v>1</v>
      </c>
      <c r="L2053" s="592" t="s">
        <v>2266</v>
      </c>
      <c r="M2053" s="595">
        <v>2021</v>
      </c>
      <c r="N2053" s="596">
        <v>11</v>
      </c>
      <c r="O2053" s="603">
        <v>1</v>
      </c>
      <c r="P2053" s="598">
        <f t="shared" si="128"/>
        <v>11</v>
      </c>
      <c r="Q2053" s="596">
        <v>11</v>
      </c>
      <c r="R2053" s="599">
        <f t="shared" si="129"/>
        <v>1</v>
      </c>
      <c r="S2053" s="599">
        <f t="shared" si="130"/>
        <v>1</v>
      </c>
      <c r="T2053" s="600">
        <f t="shared" si="131"/>
        <v>1</v>
      </c>
      <c r="U2053" s="606" t="s">
        <v>2051</v>
      </c>
    </row>
    <row r="2054" spans="1:21" ht="12.75" x14ac:dyDescent="0.2">
      <c r="A2054" s="591" t="s">
        <v>72</v>
      </c>
      <c r="B2054" s="591" t="s">
        <v>754</v>
      </c>
      <c r="C2054" s="592" t="s">
        <v>583</v>
      </c>
      <c r="D2054" s="592" t="s">
        <v>297</v>
      </c>
      <c r="E2054" s="592" t="s">
        <v>148</v>
      </c>
      <c r="F2054" s="592" t="s">
        <v>476</v>
      </c>
      <c r="G2054" s="591" t="s">
        <v>2058</v>
      </c>
      <c r="H2054" s="591" t="s">
        <v>514</v>
      </c>
      <c r="I2054" s="592" t="s">
        <v>332</v>
      </c>
      <c r="J2054" s="593" t="s">
        <v>379</v>
      </c>
      <c r="K2054" s="604">
        <v>1</v>
      </c>
      <c r="L2054" s="592" t="s">
        <v>2266</v>
      </c>
      <c r="M2054" s="595">
        <v>2021</v>
      </c>
      <c r="N2054" s="596">
        <v>27</v>
      </c>
      <c r="O2054" s="603">
        <v>1</v>
      </c>
      <c r="P2054" s="598">
        <f t="shared" si="128"/>
        <v>27</v>
      </c>
      <c r="Q2054" s="596">
        <v>27</v>
      </c>
      <c r="R2054" s="599">
        <f t="shared" si="129"/>
        <v>1</v>
      </c>
      <c r="S2054" s="599">
        <f t="shared" si="130"/>
        <v>1</v>
      </c>
      <c r="T2054" s="600">
        <f t="shared" si="131"/>
        <v>1</v>
      </c>
      <c r="U2054" s="601" t="s">
        <v>2266</v>
      </c>
    </row>
    <row r="2055" spans="1:21" ht="12.75" x14ac:dyDescent="0.2">
      <c r="A2055" s="591" t="s">
        <v>72</v>
      </c>
      <c r="B2055" s="591" t="s">
        <v>754</v>
      </c>
      <c r="C2055" s="592" t="s">
        <v>587</v>
      </c>
      <c r="D2055" s="592" t="s">
        <v>297</v>
      </c>
      <c r="E2055" s="592" t="s">
        <v>148</v>
      </c>
      <c r="F2055" s="592" t="s">
        <v>476</v>
      </c>
      <c r="G2055" s="591" t="s">
        <v>2010</v>
      </c>
      <c r="H2055" s="591" t="s">
        <v>515</v>
      </c>
      <c r="I2055" s="592" t="s">
        <v>332</v>
      </c>
      <c r="J2055" s="593" t="s">
        <v>381</v>
      </c>
      <c r="K2055" s="594">
        <v>0.17647058823529413</v>
      </c>
      <c r="L2055" s="592" t="s">
        <v>2051</v>
      </c>
      <c r="M2055" s="595">
        <v>2021</v>
      </c>
      <c r="N2055" s="596">
        <v>63</v>
      </c>
      <c r="O2055" s="603">
        <v>0.17460317460317459</v>
      </c>
      <c r="P2055" s="598">
        <f t="shared" si="128"/>
        <v>11</v>
      </c>
      <c r="Q2055" s="596">
        <v>7</v>
      </c>
      <c r="R2055" s="599">
        <f t="shared" si="129"/>
        <v>0.63636363636363635</v>
      </c>
      <c r="S2055" s="599">
        <f t="shared" si="130"/>
        <v>0.1111111111111111</v>
      </c>
      <c r="T2055" s="600">
        <f t="shared" si="131"/>
        <v>0.98941798941798931</v>
      </c>
      <c r="U2055" s="601" t="s">
        <v>3030</v>
      </c>
    </row>
    <row r="2056" spans="1:21" ht="12.75" x14ac:dyDescent="0.2">
      <c r="A2056" s="591" t="s">
        <v>72</v>
      </c>
      <c r="B2056" s="591" t="s">
        <v>754</v>
      </c>
      <c r="C2056" s="592" t="s">
        <v>587</v>
      </c>
      <c r="D2056" s="592" t="s">
        <v>297</v>
      </c>
      <c r="E2056" s="592" t="s">
        <v>148</v>
      </c>
      <c r="F2056" s="592" t="s">
        <v>476</v>
      </c>
      <c r="G2056" s="591" t="s">
        <v>2011</v>
      </c>
      <c r="H2056" s="591" t="s">
        <v>515</v>
      </c>
      <c r="I2056" s="592" t="s">
        <v>332</v>
      </c>
      <c r="J2056" s="593" t="s">
        <v>381</v>
      </c>
      <c r="K2056" s="594">
        <v>0.2638888888888889</v>
      </c>
      <c r="L2056" s="592" t="s">
        <v>2051</v>
      </c>
      <c r="M2056" s="595">
        <v>2021</v>
      </c>
      <c r="N2056" s="596">
        <v>72</v>
      </c>
      <c r="O2056" s="603">
        <v>0.2638888888888889</v>
      </c>
      <c r="P2056" s="598">
        <f t="shared" si="128"/>
        <v>19</v>
      </c>
      <c r="Q2056" s="596">
        <v>19</v>
      </c>
      <c r="R2056" s="599">
        <f t="shared" si="129"/>
        <v>1</v>
      </c>
      <c r="S2056" s="599">
        <f t="shared" si="130"/>
        <v>0.2638888888888889</v>
      </c>
      <c r="T2056" s="600">
        <f t="shared" si="131"/>
        <v>1</v>
      </c>
      <c r="U2056" s="606" t="s">
        <v>2051</v>
      </c>
    </row>
    <row r="2057" spans="1:21" ht="12.75" x14ac:dyDescent="0.2">
      <c r="A2057" s="591" t="s">
        <v>72</v>
      </c>
      <c r="B2057" s="591" t="s">
        <v>754</v>
      </c>
      <c r="C2057" s="592" t="s">
        <v>587</v>
      </c>
      <c r="D2057" s="592" t="s">
        <v>297</v>
      </c>
      <c r="E2057" s="592" t="s">
        <v>148</v>
      </c>
      <c r="F2057" s="592" t="s">
        <v>476</v>
      </c>
      <c r="G2057" s="591" t="s">
        <v>2012</v>
      </c>
      <c r="H2057" s="591" t="s">
        <v>515</v>
      </c>
      <c r="I2057" s="592" t="s">
        <v>332</v>
      </c>
      <c r="J2057" s="593" t="s">
        <v>381</v>
      </c>
      <c r="K2057" s="594">
        <v>0.47872340425531917</v>
      </c>
      <c r="L2057" s="592" t="s">
        <v>2051</v>
      </c>
      <c r="M2057" s="595">
        <v>2021</v>
      </c>
      <c r="N2057" s="596">
        <v>92</v>
      </c>
      <c r="O2057" s="603">
        <v>0.41304347826086951</v>
      </c>
      <c r="P2057" s="598">
        <f t="shared" si="128"/>
        <v>38</v>
      </c>
      <c r="Q2057" s="596">
        <v>31</v>
      </c>
      <c r="R2057" s="599">
        <f t="shared" si="129"/>
        <v>0.81578947368421051</v>
      </c>
      <c r="S2057" s="599">
        <f t="shared" si="130"/>
        <v>0.33695652173913043</v>
      </c>
      <c r="T2057" s="600">
        <f t="shared" si="131"/>
        <v>0.86280193236714964</v>
      </c>
      <c r="U2057" s="601" t="s">
        <v>3030</v>
      </c>
    </row>
    <row r="2058" spans="1:21" ht="12.75" x14ac:dyDescent="0.2">
      <c r="A2058" s="591" t="s">
        <v>72</v>
      </c>
      <c r="B2058" s="591" t="s">
        <v>754</v>
      </c>
      <c r="C2058" s="592" t="s">
        <v>587</v>
      </c>
      <c r="D2058" s="592" t="s">
        <v>297</v>
      </c>
      <c r="E2058" s="592" t="s">
        <v>148</v>
      </c>
      <c r="F2058" s="592" t="s">
        <v>476</v>
      </c>
      <c r="G2058" s="591" t="s">
        <v>2013</v>
      </c>
      <c r="H2058" s="591" t="s">
        <v>515</v>
      </c>
      <c r="I2058" s="592" t="s">
        <v>332</v>
      </c>
      <c r="J2058" s="593" t="s">
        <v>381</v>
      </c>
      <c r="K2058" s="594">
        <v>0.7142857142857143</v>
      </c>
      <c r="L2058" s="592" t="s">
        <v>2051</v>
      </c>
      <c r="M2058" s="595">
        <v>2021</v>
      </c>
      <c r="N2058" s="596">
        <v>12</v>
      </c>
      <c r="O2058" s="603">
        <v>0.5</v>
      </c>
      <c r="P2058" s="598">
        <f t="shared" si="128"/>
        <v>6</v>
      </c>
      <c r="Q2058" s="596">
        <v>4</v>
      </c>
      <c r="R2058" s="599">
        <f t="shared" si="129"/>
        <v>0.66666666666666663</v>
      </c>
      <c r="S2058" s="599">
        <f t="shared" si="130"/>
        <v>0.33333333333333331</v>
      </c>
      <c r="T2058" s="600">
        <f t="shared" si="131"/>
        <v>0.7</v>
      </c>
      <c r="U2058" s="601" t="s">
        <v>3030</v>
      </c>
    </row>
    <row r="2059" spans="1:21" ht="12.75" x14ac:dyDescent="0.2">
      <c r="A2059" s="591" t="s">
        <v>72</v>
      </c>
      <c r="B2059" s="591" t="s">
        <v>754</v>
      </c>
      <c r="C2059" s="592" t="s">
        <v>587</v>
      </c>
      <c r="D2059" s="592" t="s">
        <v>297</v>
      </c>
      <c r="E2059" s="592" t="s">
        <v>148</v>
      </c>
      <c r="F2059" s="592" t="s">
        <v>476</v>
      </c>
      <c r="G2059" s="591" t="s">
        <v>2014</v>
      </c>
      <c r="H2059" s="591" t="s">
        <v>515</v>
      </c>
      <c r="I2059" s="592" t="s">
        <v>332</v>
      </c>
      <c r="J2059" s="593" t="s">
        <v>381</v>
      </c>
      <c r="K2059" s="594">
        <v>4.926423544465771E-2</v>
      </c>
      <c r="L2059" s="592" t="s">
        <v>2051</v>
      </c>
      <c r="M2059" s="595">
        <v>2021</v>
      </c>
      <c r="N2059" s="596">
        <v>1340</v>
      </c>
      <c r="O2059" s="603">
        <v>7.6119402985074622E-2</v>
      </c>
      <c r="P2059" s="598">
        <f t="shared" si="128"/>
        <v>102</v>
      </c>
      <c r="Q2059" s="596">
        <v>88</v>
      </c>
      <c r="R2059" s="599">
        <f t="shared" si="129"/>
        <v>0.86274509803921573</v>
      </c>
      <c r="S2059" s="599">
        <f t="shared" si="130"/>
        <v>6.5671641791044774E-2</v>
      </c>
      <c r="T2059" s="600">
        <f t="shared" si="131"/>
        <v>1.5451250242295018</v>
      </c>
      <c r="U2059" s="601" t="s">
        <v>3030</v>
      </c>
    </row>
    <row r="2060" spans="1:21" ht="12.75" x14ac:dyDescent="0.2">
      <c r="A2060" s="591" t="s">
        <v>72</v>
      </c>
      <c r="B2060" s="591" t="s">
        <v>754</v>
      </c>
      <c r="C2060" s="592" t="s">
        <v>587</v>
      </c>
      <c r="D2060" s="592" t="s">
        <v>297</v>
      </c>
      <c r="E2060" s="592" t="s">
        <v>148</v>
      </c>
      <c r="F2060" s="592" t="s">
        <v>476</v>
      </c>
      <c r="G2060" s="591" t="s">
        <v>2015</v>
      </c>
      <c r="H2060" s="591" t="s">
        <v>515</v>
      </c>
      <c r="I2060" s="592" t="s">
        <v>332</v>
      </c>
      <c r="J2060" s="593" t="s">
        <v>381</v>
      </c>
      <c r="K2060" s="594">
        <v>0.35714285714285715</v>
      </c>
      <c r="L2060" s="592" t="s">
        <v>2051</v>
      </c>
      <c r="M2060" s="595">
        <v>2021</v>
      </c>
      <c r="N2060" s="596">
        <v>17</v>
      </c>
      <c r="O2060" s="603">
        <v>0.35294117647058826</v>
      </c>
      <c r="P2060" s="598">
        <f t="shared" si="128"/>
        <v>6</v>
      </c>
      <c r="Q2060" s="596">
        <v>6</v>
      </c>
      <c r="R2060" s="599">
        <f t="shared" si="129"/>
        <v>1</v>
      </c>
      <c r="S2060" s="599">
        <f t="shared" si="130"/>
        <v>0.35294117647058826</v>
      </c>
      <c r="T2060" s="600">
        <f t="shared" si="131"/>
        <v>0.9882352941176471</v>
      </c>
      <c r="U2060" s="601" t="s">
        <v>3030</v>
      </c>
    </row>
    <row r="2061" spans="1:21" ht="12.75" x14ac:dyDescent="0.2">
      <c r="A2061" s="591" t="s">
        <v>72</v>
      </c>
      <c r="B2061" s="591" t="s">
        <v>754</v>
      </c>
      <c r="C2061" s="592" t="s">
        <v>587</v>
      </c>
      <c r="D2061" s="592" t="s">
        <v>297</v>
      </c>
      <c r="E2061" s="592" t="s">
        <v>148</v>
      </c>
      <c r="F2061" s="592" t="s">
        <v>476</v>
      </c>
      <c r="G2061" s="591" t="s">
        <v>2016</v>
      </c>
      <c r="H2061" s="591" t="s">
        <v>515</v>
      </c>
      <c r="I2061" s="592" t="s">
        <v>332</v>
      </c>
      <c r="J2061" s="593" t="s">
        <v>381</v>
      </c>
      <c r="K2061" s="594">
        <v>0.11494252873563218</v>
      </c>
      <c r="L2061" s="592" t="s">
        <v>2051</v>
      </c>
      <c r="M2061" s="595">
        <v>2021</v>
      </c>
      <c r="N2061" s="596">
        <v>87</v>
      </c>
      <c r="O2061" s="603">
        <v>0.11494252873563218</v>
      </c>
      <c r="P2061" s="598">
        <f t="shared" si="128"/>
        <v>10</v>
      </c>
      <c r="Q2061" s="596">
        <v>10</v>
      </c>
      <c r="R2061" s="599">
        <f t="shared" si="129"/>
        <v>1</v>
      </c>
      <c r="S2061" s="599">
        <f t="shared" si="130"/>
        <v>0.11494252873563218</v>
      </c>
      <c r="T2061" s="600">
        <f t="shared" si="131"/>
        <v>1</v>
      </c>
      <c r="U2061" s="606" t="s">
        <v>2051</v>
      </c>
    </row>
    <row r="2062" spans="1:21" ht="12.75" x14ac:dyDescent="0.2">
      <c r="A2062" s="591" t="s">
        <v>72</v>
      </c>
      <c r="B2062" s="591" t="s">
        <v>754</v>
      </c>
      <c r="C2062" s="592" t="s">
        <v>587</v>
      </c>
      <c r="D2062" s="592" t="s">
        <v>297</v>
      </c>
      <c r="E2062" s="592" t="s">
        <v>148</v>
      </c>
      <c r="F2062" s="592" t="s">
        <v>476</v>
      </c>
      <c r="G2062" s="591" t="s">
        <v>2017</v>
      </c>
      <c r="H2062" s="591" t="s">
        <v>515</v>
      </c>
      <c r="I2062" s="592" t="s">
        <v>332</v>
      </c>
      <c r="J2062" s="593" t="s">
        <v>381</v>
      </c>
      <c r="K2062" s="594">
        <v>7.9646017699115043E-2</v>
      </c>
      <c r="L2062" s="592" t="s">
        <v>2051</v>
      </c>
      <c r="M2062" s="595">
        <v>2021</v>
      </c>
      <c r="N2062" s="596">
        <v>112</v>
      </c>
      <c r="O2062" s="603">
        <v>0.11607142857142858</v>
      </c>
      <c r="P2062" s="598">
        <f t="shared" si="128"/>
        <v>13</v>
      </c>
      <c r="Q2062" s="596">
        <v>12</v>
      </c>
      <c r="R2062" s="599">
        <f t="shared" si="129"/>
        <v>0.92307692307692313</v>
      </c>
      <c r="S2062" s="599">
        <f t="shared" si="130"/>
        <v>0.10714285714285714</v>
      </c>
      <c r="T2062" s="600">
        <f t="shared" si="131"/>
        <v>1.45734126984127</v>
      </c>
      <c r="U2062" s="601" t="s">
        <v>3030</v>
      </c>
    </row>
    <row r="2063" spans="1:21" ht="12.75" x14ac:dyDescent="0.2">
      <c r="A2063" s="591" t="s">
        <v>72</v>
      </c>
      <c r="B2063" s="591" t="s">
        <v>754</v>
      </c>
      <c r="C2063" s="592" t="s">
        <v>587</v>
      </c>
      <c r="D2063" s="592" t="s">
        <v>297</v>
      </c>
      <c r="E2063" s="592" t="s">
        <v>148</v>
      </c>
      <c r="F2063" s="592" t="s">
        <v>476</v>
      </c>
      <c r="G2063" s="591" t="s">
        <v>2018</v>
      </c>
      <c r="H2063" s="591" t="s">
        <v>515</v>
      </c>
      <c r="I2063" s="592" t="s">
        <v>332</v>
      </c>
      <c r="J2063" s="593" t="s">
        <v>381</v>
      </c>
      <c r="K2063" s="594">
        <v>0.14569536423841059</v>
      </c>
      <c r="L2063" s="592" t="s">
        <v>2051</v>
      </c>
      <c r="M2063" s="595">
        <v>2021</v>
      </c>
      <c r="N2063" s="596">
        <v>146</v>
      </c>
      <c r="O2063" s="603">
        <v>0.15068493150684931</v>
      </c>
      <c r="P2063" s="598">
        <f t="shared" si="128"/>
        <v>22</v>
      </c>
      <c r="Q2063" s="596">
        <v>17</v>
      </c>
      <c r="R2063" s="599">
        <f t="shared" si="129"/>
        <v>0.77272727272727271</v>
      </c>
      <c r="S2063" s="599">
        <f t="shared" si="130"/>
        <v>0.11643835616438356</v>
      </c>
      <c r="T2063" s="600">
        <f t="shared" si="131"/>
        <v>1.0342465753424657</v>
      </c>
      <c r="U2063" s="601" t="s">
        <v>3030</v>
      </c>
    </row>
    <row r="2064" spans="1:21" ht="12.75" x14ac:dyDescent="0.2">
      <c r="A2064" s="591" t="s">
        <v>72</v>
      </c>
      <c r="B2064" s="591" t="s">
        <v>754</v>
      </c>
      <c r="C2064" s="592" t="s">
        <v>587</v>
      </c>
      <c r="D2064" s="592" t="s">
        <v>297</v>
      </c>
      <c r="E2064" s="592" t="s">
        <v>148</v>
      </c>
      <c r="F2064" s="592" t="s">
        <v>476</v>
      </c>
      <c r="G2064" s="591" t="s">
        <v>2019</v>
      </c>
      <c r="H2064" s="591" t="s">
        <v>515</v>
      </c>
      <c r="I2064" s="592" t="s">
        <v>332</v>
      </c>
      <c r="J2064" s="593" t="s">
        <v>381</v>
      </c>
      <c r="K2064" s="594">
        <v>0.33333333333333331</v>
      </c>
      <c r="L2064" s="592" t="s">
        <v>2051</v>
      </c>
      <c r="M2064" s="595">
        <v>2021</v>
      </c>
      <c r="N2064" s="596">
        <v>21</v>
      </c>
      <c r="O2064" s="603">
        <v>0.2857142857142857</v>
      </c>
      <c r="P2064" s="598">
        <f t="shared" si="128"/>
        <v>6</v>
      </c>
      <c r="Q2064" s="596">
        <v>4</v>
      </c>
      <c r="R2064" s="599">
        <f t="shared" si="129"/>
        <v>0.66666666666666663</v>
      </c>
      <c r="S2064" s="599">
        <f t="shared" si="130"/>
        <v>0.19047619047619047</v>
      </c>
      <c r="T2064" s="600">
        <f t="shared" si="131"/>
        <v>0.8571428571428571</v>
      </c>
      <c r="U2064" s="601" t="s">
        <v>3030</v>
      </c>
    </row>
    <row r="2065" spans="1:21" ht="12.75" x14ac:dyDescent="0.2">
      <c r="A2065" s="591" t="s">
        <v>72</v>
      </c>
      <c r="B2065" s="591" t="s">
        <v>754</v>
      </c>
      <c r="C2065" s="592" t="s">
        <v>587</v>
      </c>
      <c r="D2065" s="592" t="s">
        <v>297</v>
      </c>
      <c r="E2065" s="592" t="s">
        <v>148</v>
      </c>
      <c r="F2065" s="592" t="s">
        <v>476</v>
      </c>
      <c r="G2065" s="591" t="s">
        <v>2020</v>
      </c>
      <c r="H2065" s="591" t="s">
        <v>515</v>
      </c>
      <c r="I2065" s="592" t="s">
        <v>332</v>
      </c>
      <c r="J2065" s="593" t="s">
        <v>381</v>
      </c>
      <c r="K2065" s="594">
        <v>0.23809523809523808</v>
      </c>
      <c r="L2065" s="592" t="s">
        <v>2051</v>
      </c>
      <c r="M2065" s="595">
        <v>2021</v>
      </c>
      <c r="N2065" s="596">
        <v>18</v>
      </c>
      <c r="O2065" s="603">
        <v>0.22222222222222221</v>
      </c>
      <c r="P2065" s="598">
        <f t="shared" si="128"/>
        <v>4</v>
      </c>
      <c r="Q2065" s="596">
        <v>3</v>
      </c>
      <c r="R2065" s="599">
        <f t="shared" si="129"/>
        <v>0.75</v>
      </c>
      <c r="S2065" s="599">
        <f t="shared" si="130"/>
        <v>0.16666666666666666</v>
      </c>
      <c r="T2065" s="600">
        <f t="shared" si="131"/>
        <v>0.93333333333333335</v>
      </c>
      <c r="U2065" s="601" t="s">
        <v>3030</v>
      </c>
    </row>
    <row r="2066" spans="1:21" ht="12.75" x14ac:dyDescent="0.2">
      <c r="A2066" s="591" t="s">
        <v>72</v>
      </c>
      <c r="B2066" s="591" t="s">
        <v>754</v>
      </c>
      <c r="C2066" s="592" t="s">
        <v>587</v>
      </c>
      <c r="D2066" s="592" t="s">
        <v>297</v>
      </c>
      <c r="E2066" s="592" t="s">
        <v>148</v>
      </c>
      <c r="F2066" s="592" t="s">
        <v>476</v>
      </c>
      <c r="G2066" s="591" t="s">
        <v>2021</v>
      </c>
      <c r="H2066" s="591" t="s">
        <v>515</v>
      </c>
      <c r="I2066" s="592" t="s">
        <v>332</v>
      </c>
      <c r="J2066" s="593" t="s">
        <v>381</v>
      </c>
      <c r="K2066" s="594">
        <v>0.11702127659574468</v>
      </c>
      <c r="L2066" s="592" t="s">
        <v>2051</v>
      </c>
      <c r="M2066" s="595">
        <v>2021</v>
      </c>
      <c r="N2066" s="596">
        <v>94</v>
      </c>
      <c r="O2066" s="603">
        <v>0.11702127659574468</v>
      </c>
      <c r="P2066" s="598">
        <f t="shared" si="128"/>
        <v>11</v>
      </c>
      <c r="Q2066" s="596">
        <v>10</v>
      </c>
      <c r="R2066" s="599">
        <f t="shared" si="129"/>
        <v>0.90909090909090906</v>
      </c>
      <c r="S2066" s="599">
        <f t="shared" si="130"/>
        <v>0.10638297872340426</v>
      </c>
      <c r="T2066" s="600">
        <f t="shared" si="131"/>
        <v>1</v>
      </c>
      <c r="U2066" s="606" t="s">
        <v>2051</v>
      </c>
    </row>
    <row r="2067" spans="1:21" ht="12.75" x14ac:dyDescent="0.2">
      <c r="A2067" s="591" t="s">
        <v>72</v>
      </c>
      <c r="B2067" s="591" t="s">
        <v>754</v>
      </c>
      <c r="C2067" s="591" t="s">
        <v>587</v>
      </c>
      <c r="D2067" s="591" t="s">
        <v>303</v>
      </c>
      <c r="E2067" s="591" t="s">
        <v>148</v>
      </c>
      <c r="F2067" s="592" t="s">
        <v>476</v>
      </c>
      <c r="G2067" s="591" t="s">
        <v>2002</v>
      </c>
      <c r="H2067" s="591" t="s">
        <v>515</v>
      </c>
      <c r="I2067" s="592" t="s">
        <v>332</v>
      </c>
      <c r="J2067" s="593" t="s">
        <v>381</v>
      </c>
      <c r="K2067" s="594">
        <v>0.375</v>
      </c>
      <c r="L2067" s="591" t="s">
        <v>2051</v>
      </c>
      <c r="M2067" s="595">
        <v>2021</v>
      </c>
      <c r="N2067" s="596">
        <v>11</v>
      </c>
      <c r="O2067" s="603">
        <v>0.27272727272727271</v>
      </c>
      <c r="P2067" s="598">
        <f t="shared" si="128"/>
        <v>3</v>
      </c>
      <c r="Q2067" s="596">
        <v>2</v>
      </c>
      <c r="R2067" s="599">
        <f t="shared" si="129"/>
        <v>0.66666666666666663</v>
      </c>
      <c r="S2067" s="599">
        <f t="shared" si="130"/>
        <v>0.18181818181818182</v>
      </c>
      <c r="T2067" s="600">
        <f t="shared" si="131"/>
        <v>0.72727272727272718</v>
      </c>
      <c r="U2067" s="601" t="s">
        <v>3030</v>
      </c>
    </row>
    <row r="2068" spans="1:21" ht="12.75" x14ac:dyDescent="0.2">
      <c r="A2068" s="591" t="s">
        <v>72</v>
      </c>
      <c r="B2068" s="591" t="s">
        <v>754</v>
      </c>
      <c r="C2068" s="592" t="s">
        <v>587</v>
      </c>
      <c r="D2068" s="592" t="s">
        <v>297</v>
      </c>
      <c r="E2068" s="592" t="s">
        <v>148</v>
      </c>
      <c r="F2068" s="592" t="s">
        <v>476</v>
      </c>
      <c r="G2068" s="591" t="s">
        <v>2022</v>
      </c>
      <c r="H2068" s="591" t="s">
        <v>515</v>
      </c>
      <c r="I2068" s="592" t="s">
        <v>332</v>
      </c>
      <c r="J2068" s="593" t="s">
        <v>381</v>
      </c>
      <c r="K2068" s="594">
        <v>0.23232323232323232</v>
      </c>
      <c r="L2068" s="592" t="s">
        <v>2051</v>
      </c>
      <c r="M2068" s="595">
        <v>2021</v>
      </c>
      <c r="N2068" s="596">
        <v>99</v>
      </c>
      <c r="O2068" s="603">
        <v>0.20202020202020202</v>
      </c>
      <c r="P2068" s="598">
        <f t="shared" si="128"/>
        <v>20</v>
      </c>
      <c r="Q2068" s="596">
        <v>14</v>
      </c>
      <c r="R2068" s="599">
        <f t="shared" si="129"/>
        <v>0.7</v>
      </c>
      <c r="S2068" s="599">
        <f t="shared" si="130"/>
        <v>0.14141414141414141</v>
      </c>
      <c r="T2068" s="600">
        <f t="shared" si="131"/>
        <v>0.86956521739130432</v>
      </c>
      <c r="U2068" s="601" t="s">
        <v>3030</v>
      </c>
    </row>
    <row r="2069" spans="1:21" ht="12.75" x14ac:dyDescent="0.2">
      <c r="A2069" s="591" t="s">
        <v>72</v>
      </c>
      <c r="B2069" s="591" t="s">
        <v>754</v>
      </c>
      <c r="C2069" s="592" t="s">
        <v>587</v>
      </c>
      <c r="D2069" s="592" t="s">
        <v>297</v>
      </c>
      <c r="E2069" s="592" t="s">
        <v>148</v>
      </c>
      <c r="F2069" s="592" t="s">
        <v>476</v>
      </c>
      <c r="G2069" s="591" t="s">
        <v>2023</v>
      </c>
      <c r="H2069" s="591" t="s">
        <v>515</v>
      </c>
      <c r="I2069" s="592" t="s">
        <v>332</v>
      </c>
      <c r="J2069" s="593" t="s">
        <v>381</v>
      </c>
      <c r="K2069" s="594">
        <v>0.51315789473684215</v>
      </c>
      <c r="L2069" s="592" t="s">
        <v>2051</v>
      </c>
      <c r="M2069" s="595">
        <v>2021</v>
      </c>
      <c r="N2069" s="596">
        <v>79</v>
      </c>
      <c r="O2069" s="603">
        <v>0.46835443037974683</v>
      </c>
      <c r="P2069" s="598">
        <f t="shared" si="128"/>
        <v>37</v>
      </c>
      <c r="Q2069" s="596">
        <v>34</v>
      </c>
      <c r="R2069" s="599">
        <f t="shared" si="129"/>
        <v>0.91891891891891897</v>
      </c>
      <c r="S2069" s="599">
        <f t="shared" si="130"/>
        <v>0.43037974683544306</v>
      </c>
      <c r="T2069" s="600">
        <f t="shared" si="131"/>
        <v>0.91269068484258353</v>
      </c>
      <c r="U2069" s="601" t="s">
        <v>3030</v>
      </c>
    </row>
    <row r="2070" spans="1:21" ht="12.75" x14ac:dyDescent="0.2">
      <c r="A2070" s="591" t="s">
        <v>72</v>
      </c>
      <c r="B2070" s="591" t="s">
        <v>754</v>
      </c>
      <c r="C2070" s="592" t="s">
        <v>587</v>
      </c>
      <c r="D2070" s="592" t="s">
        <v>297</v>
      </c>
      <c r="E2070" s="592" t="s">
        <v>148</v>
      </c>
      <c r="F2070" s="592" t="s">
        <v>476</v>
      </c>
      <c r="G2070" s="591" t="s">
        <v>2024</v>
      </c>
      <c r="H2070" s="591" t="s">
        <v>515</v>
      </c>
      <c r="I2070" s="592" t="s">
        <v>332</v>
      </c>
      <c r="J2070" s="593" t="s">
        <v>381</v>
      </c>
      <c r="K2070" s="594">
        <v>4.9323017408123788E-2</v>
      </c>
      <c r="L2070" s="592" t="s">
        <v>2051</v>
      </c>
      <c r="M2070" s="595">
        <v>2021</v>
      </c>
      <c r="N2070" s="596">
        <v>2128</v>
      </c>
      <c r="O2070" s="603">
        <v>7.6597744360902262E-2</v>
      </c>
      <c r="P2070" s="598">
        <f t="shared" si="128"/>
        <v>163</v>
      </c>
      <c r="Q2070" s="596">
        <v>125</v>
      </c>
      <c r="R2070" s="599">
        <f t="shared" si="129"/>
        <v>0.76687116564417179</v>
      </c>
      <c r="S2070" s="599">
        <f t="shared" si="130"/>
        <v>5.8740601503759399E-2</v>
      </c>
      <c r="T2070" s="600">
        <f t="shared" si="131"/>
        <v>1.552981719003391</v>
      </c>
      <c r="U2070" s="601" t="s">
        <v>3030</v>
      </c>
    </row>
    <row r="2071" spans="1:21" ht="12.75" x14ac:dyDescent="0.2">
      <c r="A2071" s="591" t="s">
        <v>72</v>
      </c>
      <c r="B2071" s="591" t="s">
        <v>754</v>
      </c>
      <c r="C2071" s="591" t="s">
        <v>587</v>
      </c>
      <c r="D2071" s="591" t="s">
        <v>303</v>
      </c>
      <c r="E2071" s="591" t="s">
        <v>148</v>
      </c>
      <c r="F2071" s="592" t="s">
        <v>476</v>
      </c>
      <c r="G2071" s="591" t="s">
        <v>2004</v>
      </c>
      <c r="H2071" s="591" t="s">
        <v>515</v>
      </c>
      <c r="I2071" s="592" t="s">
        <v>332</v>
      </c>
      <c r="J2071" s="593" t="s">
        <v>381</v>
      </c>
      <c r="K2071" s="594">
        <v>5.5813953488372092E-2</v>
      </c>
      <c r="L2071" s="591" t="s">
        <v>2051</v>
      </c>
      <c r="M2071" s="595">
        <v>2021</v>
      </c>
      <c r="N2071" s="596">
        <v>446</v>
      </c>
      <c r="O2071" s="603">
        <v>0.10089686098654709</v>
      </c>
      <c r="P2071" s="598">
        <f t="shared" si="128"/>
        <v>45</v>
      </c>
      <c r="Q2071" s="596">
        <v>31</v>
      </c>
      <c r="R2071" s="599">
        <f t="shared" si="129"/>
        <v>0.68888888888888888</v>
      </c>
      <c r="S2071" s="599">
        <f t="shared" si="130"/>
        <v>6.9506726457399109E-2</v>
      </c>
      <c r="T2071" s="600">
        <f t="shared" si="131"/>
        <v>1.8077354260089686</v>
      </c>
      <c r="U2071" s="601" t="s">
        <v>3030</v>
      </c>
    </row>
    <row r="2072" spans="1:21" ht="12.75" x14ac:dyDescent="0.2">
      <c r="A2072" s="591" t="s">
        <v>72</v>
      </c>
      <c r="B2072" s="591" t="s">
        <v>754</v>
      </c>
      <c r="C2072" s="592" t="s">
        <v>587</v>
      </c>
      <c r="D2072" s="592" t="s">
        <v>297</v>
      </c>
      <c r="E2072" s="592" t="s">
        <v>148</v>
      </c>
      <c r="F2072" s="592" t="s">
        <v>476</v>
      </c>
      <c r="G2072" s="591" t="s">
        <v>2025</v>
      </c>
      <c r="H2072" s="591" t="s">
        <v>515</v>
      </c>
      <c r="I2072" s="592" t="s">
        <v>332</v>
      </c>
      <c r="J2072" s="593" t="s">
        <v>381</v>
      </c>
      <c r="K2072" s="594">
        <v>9.2307692307692313E-2</v>
      </c>
      <c r="L2072" s="592" t="s">
        <v>2051</v>
      </c>
      <c r="M2072" s="595">
        <v>2021</v>
      </c>
      <c r="N2072" s="596">
        <v>58</v>
      </c>
      <c r="O2072" s="603">
        <v>0.13793103448275862</v>
      </c>
      <c r="P2072" s="598">
        <f t="shared" si="128"/>
        <v>8</v>
      </c>
      <c r="Q2072" s="596">
        <v>8</v>
      </c>
      <c r="R2072" s="599">
        <f t="shared" si="129"/>
        <v>1</v>
      </c>
      <c r="S2072" s="599">
        <f t="shared" si="130"/>
        <v>0.13793103448275862</v>
      </c>
      <c r="T2072" s="600">
        <f t="shared" si="131"/>
        <v>1.4942528735632183</v>
      </c>
      <c r="U2072" s="601" t="s">
        <v>3030</v>
      </c>
    </row>
    <row r="2073" spans="1:21" ht="12.75" x14ac:dyDescent="0.2">
      <c r="A2073" s="591" t="s">
        <v>72</v>
      </c>
      <c r="B2073" s="591" t="s">
        <v>754</v>
      </c>
      <c r="C2073" s="592" t="s">
        <v>587</v>
      </c>
      <c r="D2073" s="592" t="s">
        <v>297</v>
      </c>
      <c r="E2073" s="592" t="s">
        <v>148</v>
      </c>
      <c r="F2073" s="592" t="s">
        <v>476</v>
      </c>
      <c r="G2073" s="591" t="s">
        <v>2026</v>
      </c>
      <c r="H2073" s="591" t="s">
        <v>515</v>
      </c>
      <c r="I2073" s="592" t="s">
        <v>332</v>
      </c>
      <c r="J2073" s="593" t="s">
        <v>381</v>
      </c>
      <c r="K2073" s="594">
        <v>0.15384615384615385</v>
      </c>
      <c r="L2073" s="592" t="s">
        <v>2051</v>
      </c>
      <c r="M2073" s="595">
        <v>2021</v>
      </c>
      <c r="N2073" s="596">
        <v>27</v>
      </c>
      <c r="O2073" s="603">
        <v>0.22222222222222221</v>
      </c>
      <c r="P2073" s="598">
        <f t="shared" si="128"/>
        <v>6</v>
      </c>
      <c r="Q2073" s="596">
        <v>5</v>
      </c>
      <c r="R2073" s="599">
        <f t="shared" si="129"/>
        <v>0.83333333333333337</v>
      </c>
      <c r="S2073" s="599">
        <f t="shared" si="130"/>
        <v>0.18518518518518517</v>
      </c>
      <c r="T2073" s="600">
        <f t="shared" si="131"/>
        <v>1.4444444444444442</v>
      </c>
      <c r="U2073" s="601" t="s">
        <v>3030</v>
      </c>
    </row>
    <row r="2074" spans="1:21" ht="12.75" x14ac:dyDescent="0.2">
      <c r="A2074" s="591" t="s">
        <v>72</v>
      </c>
      <c r="B2074" s="591" t="s">
        <v>754</v>
      </c>
      <c r="C2074" s="592" t="s">
        <v>587</v>
      </c>
      <c r="D2074" s="592" t="s">
        <v>303</v>
      </c>
      <c r="E2074" s="592" t="s">
        <v>148</v>
      </c>
      <c r="F2074" s="592" t="s">
        <v>476</v>
      </c>
      <c r="G2074" s="591" t="s">
        <v>2005</v>
      </c>
      <c r="H2074" s="591" t="s">
        <v>515</v>
      </c>
      <c r="I2074" s="592" t="s">
        <v>332</v>
      </c>
      <c r="J2074" s="593" t="s">
        <v>381</v>
      </c>
      <c r="K2074" s="594">
        <v>6.5217391304347824E-2</v>
      </c>
      <c r="L2074" s="592" t="s">
        <v>2051</v>
      </c>
      <c r="M2074" s="595">
        <v>2021</v>
      </c>
      <c r="N2074" s="596">
        <v>45</v>
      </c>
      <c r="O2074" s="603">
        <v>0.1111111111111111</v>
      </c>
      <c r="P2074" s="598">
        <f t="shared" si="128"/>
        <v>5</v>
      </c>
      <c r="Q2074" s="596">
        <v>3</v>
      </c>
      <c r="R2074" s="599">
        <f t="shared" si="129"/>
        <v>0.6</v>
      </c>
      <c r="S2074" s="599">
        <f t="shared" si="130"/>
        <v>6.6666666666666666E-2</v>
      </c>
      <c r="T2074" s="600">
        <f t="shared" si="131"/>
        <v>1.7037037037037037</v>
      </c>
      <c r="U2074" s="601" t="s">
        <v>3030</v>
      </c>
    </row>
    <row r="2075" spans="1:21" ht="12.75" x14ac:dyDescent="0.2">
      <c r="A2075" s="591" t="s">
        <v>72</v>
      </c>
      <c r="B2075" s="591" t="s">
        <v>754</v>
      </c>
      <c r="C2075" s="592" t="s">
        <v>587</v>
      </c>
      <c r="D2075" s="592" t="s">
        <v>297</v>
      </c>
      <c r="E2075" s="592" t="s">
        <v>148</v>
      </c>
      <c r="F2075" s="592" t="s">
        <v>476</v>
      </c>
      <c r="G2075" s="591" t="s">
        <v>2005</v>
      </c>
      <c r="H2075" s="591" t="s">
        <v>515</v>
      </c>
      <c r="I2075" s="592" t="s">
        <v>332</v>
      </c>
      <c r="J2075" s="593" t="s">
        <v>381</v>
      </c>
      <c r="K2075" s="594">
        <v>9.3333333333333338E-2</v>
      </c>
      <c r="L2075" s="592" t="s">
        <v>2051</v>
      </c>
      <c r="M2075" s="595">
        <v>2021</v>
      </c>
      <c r="N2075" s="596">
        <v>77</v>
      </c>
      <c r="O2075" s="603">
        <v>0.12987012987012986</v>
      </c>
      <c r="P2075" s="598">
        <f t="shared" si="128"/>
        <v>10</v>
      </c>
      <c r="Q2075" s="596">
        <v>7</v>
      </c>
      <c r="R2075" s="599">
        <f t="shared" si="129"/>
        <v>0.7</v>
      </c>
      <c r="S2075" s="599">
        <f t="shared" si="130"/>
        <v>9.0909090909090912E-2</v>
      </c>
      <c r="T2075" s="600">
        <f t="shared" si="131"/>
        <v>1.3914656771799627</v>
      </c>
      <c r="U2075" s="601" t="s">
        <v>3030</v>
      </c>
    </row>
    <row r="2076" spans="1:21" ht="12.75" x14ac:dyDescent="0.2">
      <c r="A2076" s="591" t="s">
        <v>72</v>
      </c>
      <c r="B2076" s="591" t="s">
        <v>754</v>
      </c>
      <c r="C2076" s="592" t="s">
        <v>587</v>
      </c>
      <c r="D2076" s="592" t="s">
        <v>303</v>
      </c>
      <c r="E2076" s="592" t="s">
        <v>148</v>
      </c>
      <c r="F2076" s="592" t="s">
        <v>476</v>
      </c>
      <c r="G2076" s="591" t="s">
        <v>2006</v>
      </c>
      <c r="H2076" s="591" t="s">
        <v>515</v>
      </c>
      <c r="I2076" s="592" t="s">
        <v>332</v>
      </c>
      <c r="J2076" s="593" t="s">
        <v>381</v>
      </c>
      <c r="K2076" s="594">
        <v>0.10526315789473684</v>
      </c>
      <c r="L2076" s="592" t="s">
        <v>2051</v>
      </c>
      <c r="M2076" s="595">
        <v>2021</v>
      </c>
      <c r="N2076" s="596">
        <v>34</v>
      </c>
      <c r="O2076" s="603">
        <v>8.8235294117647065E-2</v>
      </c>
      <c r="P2076" s="598">
        <f t="shared" si="128"/>
        <v>3</v>
      </c>
      <c r="Q2076" s="596">
        <v>2</v>
      </c>
      <c r="R2076" s="599">
        <f t="shared" si="129"/>
        <v>0.66666666666666663</v>
      </c>
      <c r="S2076" s="599">
        <f t="shared" si="130"/>
        <v>5.8823529411764705E-2</v>
      </c>
      <c r="T2076" s="600">
        <f t="shared" si="131"/>
        <v>0.83823529411764719</v>
      </c>
      <c r="U2076" s="601" t="s">
        <v>3030</v>
      </c>
    </row>
    <row r="2077" spans="1:21" ht="12.75" x14ac:dyDescent="0.2">
      <c r="A2077" s="591" t="s">
        <v>72</v>
      </c>
      <c r="B2077" s="591" t="s">
        <v>754</v>
      </c>
      <c r="C2077" s="592" t="s">
        <v>587</v>
      </c>
      <c r="D2077" s="592" t="s">
        <v>297</v>
      </c>
      <c r="E2077" s="592" t="s">
        <v>148</v>
      </c>
      <c r="F2077" s="592" t="s">
        <v>476</v>
      </c>
      <c r="G2077" s="591" t="s">
        <v>2006</v>
      </c>
      <c r="H2077" s="591" t="s">
        <v>515</v>
      </c>
      <c r="I2077" s="592" t="s">
        <v>332</v>
      </c>
      <c r="J2077" s="593" t="s">
        <v>381</v>
      </c>
      <c r="K2077" s="594">
        <v>0.18055555555555555</v>
      </c>
      <c r="L2077" s="592" t="s">
        <v>2051</v>
      </c>
      <c r="M2077" s="595">
        <v>2021</v>
      </c>
      <c r="N2077" s="596">
        <v>77</v>
      </c>
      <c r="O2077" s="603">
        <v>0.19480519480519484</v>
      </c>
      <c r="P2077" s="598">
        <f t="shared" si="128"/>
        <v>15</v>
      </c>
      <c r="Q2077" s="596">
        <v>13</v>
      </c>
      <c r="R2077" s="599">
        <f t="shared" si="129"/>
        <v>0.8666666666666667</v>
      </c>
      <c r="S2077" s="599">
        <f t="shared" si="130"/>
        <v>0.16883116883116883</v>
      </c>
      <c r="T2077" s="600">
        <f t="shared" si="131"/>
        <v>1.0789210789210792</v>
      </c>
      <c r="U2077" s="601" t="s">
        <v>3030</v>
      </c>
    </row>
    <row r="2078" spans="1:21" ht="12.75" x14ac:dyDescent="0.2">
      <c r="A2078" s="591" t="s">
        <v>72</v>
      </c>
      <c r="B2078" s="591" t="s">
        <v>754</v>
      </c>
      <c r="C2078" s="592" t="s">
        <v>587</v>
      </c>
      <c r="D2078" s="592" t="s">
        <v>305</v>
      </c>
      <c r="E2078" s="592" t="s">
        <v>148</v>
      </c>
      <c r="F2078" s="592" t="s">
        <v>476</v>
      </c>
      <c r="G2078" s="591" t="s">
        <v>2009</v>
      </c>
      <c r="H2078" s="591" t="s">
        <v>515</v>
      </c>
      <c r="I2078" s="592" t="s">
        <v>332</v>
      </c>
      <c r="J2078" s="593" t="s">
        <v>381</v>
      </c>
      <c r="K2078" s="594">
        <v>0.25</v>
      </c>
      <c r="L2078" s="592" t="s">
        <v>2051</v>
      </c>
      <c r="M2078" s="595">
        <v>2021</v>
      </c>
      <c r="N2078" s="596">
        <v>21</v>
      </c>
      <c r="O2078" s="603">
        <v>0.2857142857142857</v>
      </c>
      <c r="P2078" s="598">
        <f t="shared" si="128"/>
        <v>6</v>
      </c>
      <c r="Q2078" s="596">
        <v>6</v>
      </c>
      <c r="R2078" s="599">
        <f t="shared" si="129"/>
        <v>1</v>
      </c>
      <c r="S2078" s="599">
        <f t="shared" si="130"/>
        <v>0.2857142857142857</v>
      </c>
      <c r="T2078" s="600">
        <f t="shared" si="131"/>
        <v>1.1428571428571428</v>
      </c>
      <c r="U2078" s="601" t="s">
        <v>3030</v>
      </c>
    </row>
    <row r="2079" spans="1:21" ht="12.75" x14ac:dyDescent="0.2">
      <c r="A2079" s="591" t="s">
        <v>72</v>
      </c>
      <c r="B2079" s="591" t="s">
        <v>754</v>
      </c>
      <c r="C2079" s="592" t="s">
        <v>587</v>
      </c>
      <c r="D2079" s="592" t="s">
        <v>297</v>
      </c>
      <c r="E2079" s="592" t="s">
        <v>148</v>
      </c>
      <c r="F2079" s="592" t="s">
        <v>476</v>
      </c>
      <c r="G2079" s="591" t="s">
        <v>2027</v>
      </c>
      <c r="H2079" s="591" t="s">
        <v>515</v>
      </c>
      <c r="I2079" s="592" t="s">
        <v>332</v>
      </c>
      <c r="J2079" s="593" t="s">
        <v>381</v>
      </c>
      <c r="K2079" s="594">
        <v>0.29032258064516131</v>
      </c>
      <c r="L2079" s="592" t="s">
        <v>2051</v>
      </c>
      <c r="M2079" s="595">
        <v>2021</v>
      </c>
      <c r="N2079" s="596">
        <v>32</v>
      </c>
      <c r="O2079" s="603">
        <v>0.3125</v>
      </c>
      <c r="P2079" s="598">
        <f t="shared" si="128"/>
        <v>10</v>
      </c>
      <c r="Q2079" s="596">
        <v>9</v>
      </c>
      <c r="R2079" s="599">
        <f t="shared" si="129"/>
        <v>0.9</v>
      </c>
      <c r="S2079" s="599">
        <f t="shared" si="130"/>
        <v>0.28125</v>
      </c>
      <c r="T2079" s="600">
        <f t="shared" si="131"/>
        <v>1.0763888888888888</v>
      </c>
      <c r="U2079" s="601" t="s">
        <v>3030</v>
      </c>
    </row>
    <row r="2080" spans="1:21" ht="12.75" x14ac:dyDescent="0.2">
      <c r="A2080" s="591" t="s">
        <v>72</v>
      </c>
      <c r="B2080" s="591" t="s">
        <v>754</v>
      </c>
      <c r="C2080" s="592" t="s">
        <v>587</v>
      </c>
      <c r="D2080" s="592" t="s">
        <v>297</v>
      </c>
      <c r="E2080" s="592" t="s">
        <v>148</v>
      </c>
      <c r="F2080" s="592" t="s">
        <v>476</v>
      </c>
      <c r="G2080" s="591" t="s">
        <v>2028</v>
      </c>
      <c r="H2080" s="591" t="s">
        <v>515</v>
      </c>
      <c r="I2080" s="592" t="s">
        <v>332</v>
      </c>
      <c r="J2080" s="593" t="s">
        <v>381</v>
      </c>
      <c r="K2080" s="594">
        <v>0.29629629629629628</v>
      </c>
      <c r="L2080" s="592" t="s">
        <v>2051</v>
      </c>
      <c r="M2080" s="595">
        <v>2021</v>
      </c>
      <c r="N2080" s="596">
        <v>24</v>
      </c>
      <c r="O2080" s="603">
        <v>0.45833333333333326</v>
      </c>
      <c r="P2080" s="598">
        <f t="shared" si="128"/>
        <v>11</v>
      </c>
      <c r="Q2080" s="596">
        <v>8</v>
      </c>
      <c r="R2080" s="599">
        <f t="shared" si="129"/>
        <v>0.72727272727272729</v>
      </c>
      <c r="S2080" s="599">
        <f t="shared" si="130"/>
        <v>0.33333333333333331</v>
      </c>
      <c r="T2080" s="600">
        <f t="shared" si="131"/>
        <v>1.5468749999999998</v>
      </c>
      <c r="U2080" s="601" t="s">
        <v>3030</v>
      </c>
    </row>
    <row r="2081" spans="1:21" ht="12.75" x14ac:dyDescent="0.2">
      <c r="A2081" s="591" t="s">
        <v>72</v>
      </c>
      <c r="B2081" s="591" t="s">
        <v>754</v>
      </c>
      <c r="C2081" s="592" t="s">
        <v>587</v>
      </c>
      <c r="D2081" s="592" t="s">
        <v>303</v>
      </c>
      <c r="E2081" s="592" t="s">
        <v>148</v>
      </c>
      <c r="F2081" s="592" t="s">
        <v>476</v>
      </c>
      <c r="G2081" s="591" t="s">
        <v>2007</v>
      </c>
      <c r="H2081" s="591" t="s">
        <v>515</v>
      </c>
      <c r="I2081" s="592" t="s">
        <v>332</v>
      </c>
      <c r="J2081" s="593" t="s">
        <v>381</v>
      </c>
      <c r="K2081" s="594">
        <v>0.48</v>
      </c>
      <c r="L2081" s="592" t="s">
        <v>2051</v>
      </c>
      <c r="M2081" s="595">
        <v>2021</v>
      </c>
      <c r="N2081" s="596">
        <v>22</v>
      </c>
      <c r="O2081" s="603">
        <v>0.45454545454545453</v>
      </c>
      <c r="P2081" s="598">
        <f t="shared" si="128"/>
        <v>10</v>
      </c>
      <c r="Q2081" s="596">
        <v>8</v>
      </c>
      <c r="R2081" s="599">
        <f t="shared" si="129"/>
        <v>0.8</v>
      </c>
      <c r="S2081" s="599">
        <f t="shared" si="130"/>
        <v>0.36363636363636365</v>
      </c>
      <c r="T2081" s="600">
        <f t="shared" si="131"/>
        <v>0.94696969696969702</v>
      </c>
      <c r="U2081" s="601" t="s">
        <v>3030</v>
      </c>
    </row>
    <row r="2082" spans="1:21" ht="12.75" x14ac:dyDescent="0.2">
      <c r="A2082" s="591" t="s">
        <v>72</v>
      </c>
      <c r="B2082" s="591" t="s">
        <v>754</v>
      </c>
      <c r="C2082" s="592" t="s">
        <v>587</v>
      </c>
      <c r="D2082" s="592" t="s">
        <v>297</v>
      </c>
      <c r="E2082" s="592" t="s">
        <v>148</v>
      </c>
      <c r="F2082" s="592" t="s">
        <v>476</v>
      </c>
      <c r="G2082" s="591" t="s">
        <v>2007</v>
      </c>
      <c r="H2082" s="591" t="s">
        <v>515</v>
      </c>
      <c r="I2082" s="592" t="s">
        <v>332</v>
      </c>
      <c r="J2082" s="593" t="s">
        <v>381</v>
      </c>
      <c r="K2082" s="594">
        <v>0.58064516129032262</v>
      </c>
      <c r="L2082" s="592" t="s">
        <v>2266</v>
      </c>
      <c r="M2082" s="595">
        <v>2021</v>
      </c>
      <c r="N2082" s="596">
        <v>30</v>
      </c>
      <c r="O2082" s="603">
        <v>0.53333333333333333</v>
      </c>
      <c r="P2082" s="598">
        <f t="shared" si="128"/>
        <v>16</v>
      </c>
      <c r="Q2082" s="596">
        <v>12</v>
      </c>
      <c r="R2082" s="599">
        <f t="shared" si="129"/>
        <v>0.75</v>
      </c>
      <c r="S2082" s="599">
        <f t="shared" si="130"/>
        <v>0.4</v>
      </c>
      <c r="T2082" s="600">
        <f t="shared" si="131"/>
        <v>0.9185185185185184</v>
      </c>
      <c r="U2082" s="601" t="s">
        <v>3031</v>
      </c>
    </row>
    <row r="2083" spans="1:21" ht="12.75" x14ac:dyDescent="0.2">
      <c r="A2083" s="591" t="s">
        <v>72</v>
      </c>
      <c r="B2083" s="591" t="s">
        <v>754</v>
      </c>
      <c r="C2083" s="592" t="s">
        <v>587</v>
      </c>
      <c r="D2083" s="592" t="s">
        <v>297</v>
      </c>
      <c r="E2083" s="592" t="s">
        <v>148</v>
      </c>
      <c r="F2083" s="592" t="s">
        <v>476</v>
      </c>
      <c r="G2083" s="591" t="s">
        <v>2029</v>
      </c>
      <c r="H2083" s="591" t="s">
        <v>515</v>
      </c>
      <c r="I2083" s="592" t="s">
        <v>332</v>
      </c>
      <c r="J2083" s="593" t="s">
        <v>381</v>
      </c>
      <c r="K2083" s="594">
        <v>0.71186440677966101</v>
      </c>
      <c r="L2083" s="592" t="s">
        <v>2051</v>
      </c>
      <c r="M2083" s="595">
        <v>2021</v>
      </c>
      <c r="N2083" s="596">
        <v>59</v>
      </c>
      <c r="O2083" s="603">
        <v>0.55932203389830504</v>
      </c>
      <c r="P2083" s="598">
        <f t="shared" si="128"/>
        <v>33</v>
      </c>
      <c r="Q2083" s="596">
        <v>33</v>
      </c>
      <c r="R2083" s="599">
        <f t="shared" si="129"/>
        <v>1</v>
      </c>
      <c r="S2083" s="599">
        <f t="shared" si="130"/>
        <v>0.55932203389830504</v>
      </c>
      <c r="T2083" s="600">
        <f t="shared" si="131"/>
        <v>0.7857142857142857</v>
      </c>
      <c r="U2083" s="601" t="s">
        <v>3030</v>
      </c>
    </row>
    <row r="2084" spans="1:21" ht="12.75" x14ac:dyDescent="0.2">
      <c r="A2084" s="591" t="s">
        <v>72</v>
      </c>
      <c r="B2084" s="591" t="s">
        <v>754</v>
      </c>
      <c r="C2084" s="592" t="s">
        <v>587</v>
      </c>
      <c r="D2084" s="592" t="s">
        <v>297</v>
      </c>
      <c r="E2084" s="592" t="s">
        <v>148</v>
      </c>
      <c r="F2084" s="592" t="s">
        <v>476</v>
      </c>
      <c r="G2084" s="591" t="s">
        <v>2030</v>
      </c>
      <c r="H2084" s="591" t="s">
        <v>515</v>
      </c>
      <c r="I2084" s="592" t="s">
        <v>332</v>
      </c>
      <c r="J2084" s="593" t="s">
        <v>381</v>
      </c>
      <c r="K2084" s="594">
        <v>0.14285714285714285</v>
      </c>
      <c r="L2084" s="592" t="s">
        <v>2051</v>
      </c>
      <c r="M2084" s="595">
        <v>2021</v>
      </c>
      <c r="N2084" s="596">
        <v>46</v>
      </c>
      <c r="O2084" s="603">
        <v>0.15217391304347827</v>
      </c>
      <c r="P2084" s="598">
        <f t="shared" si="128"/>
        <v>7</v>
      </c>
      <c r="Q2084" s="596">
        <v>6</v>
      </c>
      <c r="R2084" s="599">
        <f t="shared" si="129"/>
        <v>0.8571428571428571</v>
      </c>
      <c r="S2084" s="599">
        <f t="shared" si="130"/>
        <v>0.13043478260869565</v>
      </c>
      <c r="T2084" s="600">
        <f t="shared" si="131"/>
        <v>1.0652173913043479</v>
      </c>
      <c r="U2084" s="601" t="s">
        <v>3030</v>
      </c>
    </row>
    <row r="2085" spans="1:21" ht="12.75" x14ac:dyDescent="0.2">
      <c r="A2085" s="591" t="s">
        <v>72</v>
      </c>
      <c r="B2085" s="591" t="s">
        <v>754</v>
      </c>
      <c r="C2085" s="592" t="s">
        <v>587</v>
      </c>
      <c r="D2085" s="592" t="s">
        <v>303</v>
      </c>
      <c r="E2085" s="592" t="s">
        <v>148</v>
      </c>
      <c r="F2085" s="592" t="s">
        <v>476</v>
      </c>
      <c r="G2085" s="591" t="s">
        <v>2008</v>
      </c>
      <c r="H2085" s="591" t="s">
        <v>515</v>
      </c>
      <c r="I2085" s="592" t="s">
        <v>332</v>
      </c>
      <c r="J2085" s="593" t="s">
        <v>381</v>
      </c>
      <c r="K2085" s="594">
        <v>0.23076923076923078</v>
      </c>
      <c r="L2085" s="592" t="s">
        <v>2051</v>
      </c>
      <c r="M2085" s="595">
        <v>2021</v>
      </c>
      <c r="N2085" s="596">
        <v>13</v>
      </c>
      <c r="O2085" s="603">
        <v>0.23076923076923075</v>
      </c>
      <c r="P2085" s="598">
        <f t="shared" si="128"/>
        <v>3</v>
      </c>
      <c r="Q2085" s="596">
        <v>3</v>
      </c>
      <c r="R2085" s="599">
        <f t="shared" si="129"/>
        <v>1</v>
      </c>
      <c r="S2085" s="599">
        <f t="shared" si="130"/>
        <v>0.23076923076923078</v>
      </c>
      <c r="T2085" s="600">
        <f t="shared" si="131"/>
        <v>0.99999999999999989</v>
      </c>
      <c r="U2085" s="606" t="s">
        <v>2051</v>
      </c>
    </row>
    <row r="2086" spans="1:21" ht="12.75" x14ac:dyDescent="0.2">
      <c r="A2086" s="591" t="s">
        <v>72</v>
      </c>
      <c r="B2086" s="591" t="s">
        <v>754</v>
      </c>
      <c r="C2086" s="592" t="s">
        <v>587</v>
      </c>
      <c r="D2086" s="592" t="s">
        <v>297</v>
      </c>
      <c r="E2086" s="592" t="s">
        <v>148</v>
      </c>
      <c r="F2086" s="592" t="s">
        <v>476</v>
      </c>
      <c r="G2086" s="591" t="s">
        <v>2031</v>
      </c>
      <c r="H2086" s="591" t="s">
        <v>515</v>
      </c>
      <c r="I2086" s="592" t="s">
        <v>332</v>
      </c>
      <c r="J2086" s="593" t="s">
        <v>381</v>
      </c>
      <c r="K2086" s="594">
        <v>0.18181818181818182</v>
      </c>
      <c r="L2086" s="592" t="s">
        <v>2051</v>
      </c>
      <c r="M2086" s="595">
        <v>2021</v>
      </c>
      <c r="N2086" s="596">
        <v>42</v>
      </c>
      <c r="O2086" s="603">
        <v>0.14285714285714285</v>
      </c>
      <c r="P2086" s="598">
        <f t="shared" si="128"/>
        <v>6</v>
      </c>
      <c r="Q2086" s="596">
        <v>5</v>
      </c>
      <c r="R2086" s="599">
        <f t="shared" si="129"/>
        <v>0.83333333333333337</v>
      </c>
      <c r="S2086" s="599">
        <f t="shared" si="130"/>
        <v>0.11904761904761904</v>
      </c>
      <c r="T2086" s="600">
        <f t="shared" si="131"/>
        <v>0.7857142857142857</v>
      </c>
      <c r="U2086" s="601" t="s">
        <v>3030</v>
      </c>
    </row>
    <row r="2087" spans="1:21" ht="12.75" x14ac:dyDescent="0.2">
      <c r="A2087" s="591" t="s">
        <v>72</v>
      </c>
      <c r="B2087" s="591" t="s">
        <v>754</v>
      </c>
      <c r="C2087" s="592" t="s">
        <v>588</v>
      </c>
      <c r="D2087" s="592" t="s">
        <v>297</v>
      </c>
      <c r="E2087" s="592" t="s">
        <v>148</v>
      </c>
      <c r="F2087" s="592" t="s">
        <v>476</v>
      </c>
      <c r="G2087" s="591" t="s">
        <v>2036</v>
      </c>
      <c r="H2087" s="591" t="s">
        <v>515</v>
      </c>
      <c r="I2087" s="592" t="s">
        <v>332</v>
      </c>
      <c r="J2087" s="593" t="s">
        <v>381</v>
      </c>
      <c r="K2087" s="594">
        <v>0.11971830985915492</v>
      </c>
      <c r="L2087" s="592"/>
      <c r="M2087" s="595">
        <v>2021</v>
      </c>
      <c r="N2087" s="596">
        <v>140</v>
      </c>
      <c r="O2087" s="603">
        <v>0.12142857142857143</v>
      </c>
      <c r="P2087" s="598">
        <f t="shared" si="128"/>
        <v>17</v>
      </c>
      <c r="Q2087" s="596">
        <v>16</v>
      </c>
      <c r="R2087" s="599">
        <f t="shared" si="129"/>
        <v>0.94117647058823528</v>
      </c>
      <c r="S2087" s="599">
        <f t="shared" si="130"/>
        <v>0.11428571428571428</v>
      </c>
      <c r="T2087" s="600">
        <f t="shared" si="131"/>
        <v>1.0142857142857142</v>
      </c>
      <c r="U2087" s="601" t="s">
        <v>3030</v>
      </c>
    </row>
    <row r="2088" spans="1:21" ht="12.75" x14ac:dyDescent="0.2">
      <c r="A2088" s="591" t="s">
        <v>72</v>
      </c>
      <c r="B2088" s="591" t="s">
        <v>754</v>
      </c>
      <c r="C2088" s="592" t="s">
        <v>588</v>
      </c>
      <c r="D2088" s="592" t="s">
        <v>297</v>
      </c>
      <c r="E2088" s="592" t="s">
        <v>148</v>
      </c>
      <c r="F2088" s="592" t="s">
        <v>476</v>
      </c>
      <c r="G2088" s="591" t="s">
        <v>2011</v>
      </c>
      <c r="H2088" s="591" t="s">
        <v>515</v>
      </c>
      <c r="I2088" s="592" t="s">
        <v>332</v>
      </c>
      <c r="J2088" s="593" t="s">
        <v>381</v>
      </c>
      <c r="K2088" s="594">
        <v>0.23875432525951557</v>
      </c>
      <c r="L2088" s="592" t="s">
        <v>2051</v>
      </c>
      <c r="M2088" s="595">
        <v>2021</v>
      </c>
      <c r="N2088" s="596">
        <v>287</v>
      </c>
      <c r="O2088" s="603">
        <v>0.23693379790940766</v>
      </c>
      <c r="P2088" s="598">
        <f t="shared" si="128"/>
        <v>68</v>
      </c>
      <c r="Q2088" s="596">
        <v>57</v>
      </c>
      <c r="R2088" s="599">
        <f t="shared" si="129"/>
        <v>0.83823529411764708</v>
      </c>
      <c r="S2088" s="599">
        <f t="shared" si="130"/>
        <v>0.19860627177700349</v>
      </c>
      <c r="T2088" s="600">
        <f t="shared" si="131"/>
        <v>0.99237489269302637</v>
      </c>
      <c r="U2088" s="601" t="s">
        <v>3030</v>
      </c>
    </row>
    <row r="2089" spans="1:21" ht="12.75" x14ac:dyDescent="0.2">
      <c r="A2089" s="591" t="s">
        <v>72</v>
      </c>
      <c r="B2089" s="591" t="s">
        <v>754</v>
      </c>
      <c r="C2089" s="592" t="s">
        <v>588</v>
      </c>
      <c r="D2089" s="592" t="s">
        <v>297</v>
      </c>
      <c r="E2089" s="592" t="s">
        <v>148</v>
      </c>
      <c r="F2089" s="592" t="s">
        <v>476</v>
      </c>
      <c r="G2089" s="591" t="s">
        <v>2012</v>
      </c>
      <c r="H2089" s="591" t="s">
        <v>515</v>
      </c>
      <c r="I2089" s="592" t="s">
        <v>332</v>
      </c>
      <c r="J2089" s="593" t="s">
        <v>381</v>
      </c>
      <c r="K2089" s="594">
        <v>0.23577235772357724</v>
      </c>
      <c r="L2089" s="592" t="s">
        <v>2051</v>
      </c>
      <c r="M2089" s="595">
        <v>2021</v>
      </c>
      <c r="N2089" s="596">
        <v>125</v>
      </c>
      <c r="O2089" s="603">
        <v>0.23200000000000004</v>
      </c>
      <c r="P2089" s="598">
        <f t="shared" si="128"/>
        <v>29</v>
      </c>
      <c r="Q2089" s="596">
        <v>26</v>
      </c>
      <c r="R2089" s="599">
        <f t="shared" si="129"/>
        <v>0.89655172413793105</v>
      </c>
      <c r="S2089" s="599">
        <f t="shared" si="130"/>
        <v>0.20799999999999999</v>
      </c>
      <c r="T2089" s="600">
        <f t="shared" si="131"/>
        <v>0.9840000000000001</v>
      </c>
      <c r="U2089" s="601" t="s">
        <v>3030</v>
      </c>
    </row>
    <row r="2090" spans="1:21" ht="12.75" x14ac:dyDescent="0.2">
      <c r="A2090" s="591" t="s">
        <v>72</v>
      </c>
      <c r="B2090" s="591" t="s">
        <v>754</v>
      </c>
      <c r="C2090" s="592" t="s">
        <v>588</v>
      </c>
      <c r="D2090" s="592" t="s">
        <v>297</v>
      </c>
      <c r="E2090" s="592" t="s">
        <v>148</v>
      </c>
      <c r="F2090" s="592" t="s">
        <v>476</v>
      </c>
      <c r="G2090" s="591" t="s">
        <v>2037</v>
      </c>
      <c r="H2090" s="591" t="s">
        <v>515</v>
      </c>
      <c r="I2090" s="592" t="s">
        <v>332</v>
      </c>
      <c r="J2090" s="593" t="s">
        <v>381</v>
      </c>
      <c r="K2090" s="594">
        <v>0.21428571428571427</v>
      </c>
      <c r="L2090" s="592" t="s">
        <v>2051</v>
      </c>
      <c r="M2090" s="595">
        <v>2021</v>
      </c>
      <c r="N2090" s="596">
        <v>14</v>
      </c>
      <c r="O2090" s="603">
        <v>0.21428571428571427</v>
      </c>
      <c r="P2090" s="598">
        <f t="shared" si="128"/>
        <v>3</v>
      </c>
      <c r="Q2090" s="596">
        <v>2</v>
      </c>
      <c r="R2090" s="599">
        <f t="shared" si="129"/>
        <v>0.66666666666666663</v>
      </c>
      <c r="S2090" s="599">
        <f t="shared" si="130"/>
        <v>0.14285714285714285</v>
      </c>
      <c r="T2090" s="600">
        <f t="shared" si="131"/>
        <v>1</v>
      </c>
      <c r="U2090" s="606" t="s">
        <v>2051</v>
      </c>
    </row>
    <row r="2091" spans="1:21" ht="12.75" x14ac:dyDescent="0.2">
      <c r="A2091" s="591" t="s">
        <v>72</v>
      </c>
      <c r="B2091" s="591" t="s">
        <v>754</v>
      </c>
      <c r="C2091" s="592" t="s">
        <v>588</v>
      </c>
      <c r="D2091" s="592" t="s">
        <v>297</v>
      </c>
      <c r="E2091" s="592" t="s">
        <v>148</v>
      </c>
      <c r="F2091" s="592" t="s">
        <v>476</v>
      </c>
      <c r="G2091" s="591" t="s">
        <v>2038</v>
      </c>
      <c r="H2091" s="591" t="s">
        <v>515</v>
      </c>
      <c r="I2091" s="592" t="s">
        <v>332</v>
      </c>
      <c r="J2091" s="593" t="s">
        <v>381</v>
      </c>
      <c r="K2091" s="594">
        <v>9.6774193548387094E-2</v>
      </c>
      <c r="L2091" s="592" t="s">
        <v>2051</v>
      </c>
      <c r="M2091" s="595">
        <v>2021</v>
      </c>
      <c r="N2091" s="596">
        <v>33</v>
      </c>
      <c r="O2091" s="603">
        <v>0.12121212121212122</v>
      </c>
      <c r="P2091" s="598">
        <f t="shared" si="128"/>
        <v>4</v>
      </c>
      <c r="Q2091" s="596">
        <v>4</v>
      </c>
      <c r="R2091" s="599">
        <f t="shared" si="129"/>
        <v>1</v>
      </c>
      <c r="S2091" s="599">
        <f t="shared" si="130"/>
        <v>0.12121212121212122</v>
      </c>
      <c r="T2091" s="600">
        <f t="shared" si="131"/>
        <v>1.2525252525252526</v>
      </c>
      <c r="U2091" s="601" t="s">
        <v>3030</v>
      </c>
    </row>
    <row r="2092" spans="1:21" ht="12.75" x14ac:dyDescent="0.2">
      <c r="A2092" s="591" t="s">
        <v>72</v>
      </c>
      <c r="B2092" s="591" t="s">
        <v>754</v>
      </c>
      <c r="C2092" s="592" t="s">
        <v>588</v>
      </c>
      <c r="D2092" s="592" t="s">
        <v>297</v>
      </c>
      <c r="E2092" s="592" t="s">
        <v>148</v>
      </c>
      <c r="F2092" s="592" t="s">
        <v>476</v>
      </c>
      <c r="G2092" s="591" t="s">
        <v>2018</v>
      </c>
      <c r="H2092" s="591" t="s">
        <v>515</v>
      </c>
      <c r="I2092" s="592" t="s">
        <v>332</v>
      </c>
      <c r="J2092" s="593" t="s">
        <v>381</v>
      </c>
      <c r="K2092" s="594">
        <v>6.25E-2</v>
      </c>
      <c r="L2092" s="592" t="s">
        <v>2051</v>
      </c>
      <c r="M2092" s="595">
        <v>2021</v>
      </c>
      <c r="N2092" s="596">
        <v>39</v>
      </c>
      <c r="O2092" s="603">
        <v>7.6923076923076927E-2</v>
      </c>
      <c r="P2092" s="598">
        <f t="shared" si="128"/>
        <v>3</v>
      </c>
      <c r="Q2092" s="596">
        <v>2</v>
      </c>
      <c r="R2092" s="599">
        <f t="shared" si="129"/>
        <v>0.66666666666666663</v>
      </c>
      <c r="S2092" s="599">
        <f t="shared" si="130"/>
        <v>5.128205128205128E-2</v>
      </c>
      <c r="T2092" s="600">
        <f t="shared" si="131"/>
        <v>1.2307692307692308</v>
      </c>
      <c r="U2092" s="601" t="s">
        <v>3030</v>
      </c>
    </row>
    <row r="2093" spans="1:21" ht="12.75" x14ac:dyDescent="0.2">
      <c r="A2093" s="591" t="s">
        <v>72</v>
      </c>
      <c r="B2093" s="591" t="s">
        <v>754</v>
      </c>
      <c r="C2093" s="592" t="s">
        <v>588</v>
      </c>
      <c r="D2093" s="592" t="s">
        <v>297</v>
      </c>
      <c r="E2093" s="592" t="s">
        <v>148</v>
      </c>
      <c r="F2093" s="592" t="s">
        <v>476</v>
      </c>
      <c r="G2093" s="591" t="s">
        <v>2039</v>
      </c>
      <c r="H2093" s="591" t="s">
        <v>515</v>
      </c>
      <c r="I2093" s="592" t="s">
        <v>332</v>
      </c>
      <c r="J2093" s="593" t="s">
        <v>381</v>
      </c>
      <c r="K2093" s="594">
        <v>5.0847457627118647E-2</v>
      </c>
      <c r="L2093" s="592" t="s">
        <v>2051</v>
      </c>
      <c r="M2093" s="595">
        <v>2021</v>
      </c>
      <c r="N2093" s="596">
        <v>53</v>
      </c>
      <c r="O2093" s="603">
        <v>0.11320754716981134</v>
      </c>
      <c r="P2093" s="598">
        <f t="shared" si="128"/>
        <v>6</v>
      </c>
      <c r="Q2093" s="596">
        <v>4</v>
      </c>
      <c r="R2093" s="599">
        <f t="shared" si="129"/>
        <v>0.66666666666666663</v>
      </c>
      <c r="S2093" s="599">
        <f t="shared" si="130"/>
        <v>7.5471698113207544E-2</v>
      </c>
      <c r="T2093" s="600">
        <f t="shared" si="131"/>
        <v>2.226415094339623</v>
      </c>
      <c r="U2093" s="601" t="s">
        <v>3030</v>
      </c>
    </row>
    <row r="2094" spans="1:21" ht="12.75" x14ac:dyDescent="0.2">
      <c r="A2094" s="591" t="s">
        <v>72</v>
      </c>
      <c r="B2094" s="591" t="s">
        <v>754</v>
      </c>
      <c r="C2094" s="592" t="s">
        <v>588</v>
      </c>
      <c r="D2094" s="592" t="s">
        <v>297</v>
      </c>
      <c r="E2094" s="592" t="s">
        <v>148</v>
      </c>
      <c r="F2094" s="592" t="s">
        <v>476</v>
      </c>
      <c r="G2094" s="591" t="s">
        <v>2021</v>
      </c>
      <c r="H2094" s="591" t="s">
        <v>515</v>
      </c>
      <c r="I2094" s="592" t="s">
        <v>332</v>
      </c>
      <c r="J2094" s="593" t="s">
        <v>381</v>
      </c>
      <c r="K2094" s="594">
        <v>0.13235294117647059</v>
      </c>
      <c r="L2094" s="592" t="s">
        <v>2051</v>
      </c>
      <c r="M2094" s="595">
        <v>2021</v>
      </c>
      <c r="N2094" s="596">
        <v>70</v>
      </c>
      <c r="O2094" s="603">
        <v>0.12857142857142856</v>
      </c>
      <c r="P2094" s="598">
        <f t="shared" si="128"/>
        <v>9</v>
      </c>
      <c r="Q2094" s="596">
        <v>6</v>
      </c>
      <c r="R2094" s="599">
        <f t="shared" si="129"/>
        <v>0.66666666666666663</v>
      </c>
      <c r="S2094" s="599">
        <f t="shared" si="130"/>
        <v>8.5714285714285715E-2</v>
      </c>
      <c r="T2094" s="600">
        <f t="shared" si="131"/>
        <v>0.97142857142857131</v>
      </c>
      <c r="U2094" s="601" t="s">
        <v>3030</v>
      </c>
    </row>
    <row r="2095" spans="1:21" ht="12.75" x14ac:dyDescent="0.2">
      <c r="A2095" s="591" t="s">
        <v>72</v>
      </c>
      <c r="B2095" s="591" t="s">
        <v>754</v>
      </c>
      <c r="C2095" s="592" t="s">
        <v>588</v>
      </c>
      <c r="D2095" s="592" t="s">
        <v>297</v>
      </c>
      <c r="E2095" s="592" t="s">
        <v>148</v>
      </c>
      <c r="F2095" s="592" t="s">
        <v>476</v>
      </c>
      <c r="G2095" s="591" t="s">
        <v>2040</v>
      </c>
      <c r="H2095" s="591" t="s">
        <v>515</v>
      </c>
      <c r="I2095" s="592" t="s">
        <v>332</v>
      </c>
      <c r="J2095" s="593" t="s">
        <v>381</v>
      </c>
      <c r="K2095" s="594">
        <v>0.17721518987341772</v>
      </c>
      <c r="L2095" s="592" t="s">
        <v>2051</v>
      </c>
      <c r="M2095" s="595">
        <v>2021</v>
      </c>
      <c r="N2095" s="596">
        <v>77</v>
      </c>
      <c r="O2095" s="603">
        <v>0.16883116883116883</v>
      </c>
      <c r="P2095" s="598">
        <f t="shared" si="128"/>
        <v>13</v>
      </c>
      <c r="Q2095" s="596">
        <v>8</v>
      </c>
      <c r="R2095" s="599">
        <f t="shared" si="129"/>
        <v>0.61538461538461542</v>
      </c>
      <c r="S2095" s="599">
        <f t="shared" si="130"/>
        <v>0.1038961038961039</v>
      </c>
      <c r="T2095" s="600">
        <f t="shared" si="131"/>
        <v>0.95269016697588127</v>
      </c>
      <c r="U2095" s="601" t="s">
        <v>3030</v>
      </c>
    </row>
    <row r="2096" spans="1:21" ht="12.75" x14ac:dyDescent="0.2">
      <c r="A2096" s="591" t="s">
        <v>72</v>
      </c>
      <c r="B2096" s="591" t="s">
        <v>754</v>
      </c>
      <c r="C2096" s="592" t="s">
        <v>588</v>
      </c>
      <c r="D2096" s="592" t="s">
        <v>297</v>
      </c>
      <c r="E2096" s="592" t="s">
        <v>148</v>
      </c>
      <c r="F2096" s="592" t="s">
        <v>476</v>
      </c>
      <c r="G2096" s="591" t="s">
        <v>2023</v>
      </c>
      <c r="H2096" s="591" t="s">
        <v>515</v>
      </c>
      <c r="I2096" s="592" t="s">
        <v>332</v>
      </c>
      <c r="J2096" s="593" t="s">
        <v>381</v>
      </c>
      <c r="K2096" s="594">
        <v>0.70833333333333337</v>
      </c>
      <c r="L2096" s="592" t="s">
        <v>2051</v>
      </c>
      <c r="M2096" s="595">
        <v>2021</v>
      </c>
      <c r="N2096" s="596">
        <v>24</v>
      </c>
      <c r="O2096" s="603">
        <v>0.54166666666666663</v>
      </c>
      <c r="P2096" s="598">
        <f t="shared" si="128"/>
        <v>13</v>
      </c>
      <c r="Q2096" s="596">
        <v>11</v>
      </c>
      <c r="R2096" s="599">
        <f t="shared" si="129"/>
        <v>0.84615384615384615</v>
      </c>
      <c r="S2096" s="599">
        <f t="shared" si="130"/>
        <v>0.45833333333333331</v>
      </c>
      <c r="T2096" s="600">
        <f t="shared" si="131"/>
        <v>0.76470588235294112</v>
      </c>
      <c r="U2096" s="601" t="s">
        <v>3030</v>
      </c>
    </row>
    <row r="2097" spans="1:21" ht="12.75" x14ac:dyDescent="0.2">
      <c r="A2097" s="591" t="s">
        <v>72</v>
      </c>
      <c r="B2097" s="591" t="s">
        <v>754</v>
      </c>
      <c r="C2097" s="592" t="s">
        <v>588</v>
      </c>
      <c r="D2097" s="592" t="s">
        <v>297</v>
      </c>
      <c r="E2097" s="592" t="s">
        <v>148</v>
      </c>
      <c r="F2097" s="592" t="s">
        <v>476</v>
      </c>
      <c r="G2097" s="591" t="s">
        <v>2041</v>
      </c>
      <c r="H2097" s="591" t="s">
        <v>515</v>
      </c>
      <c r="I2097" s="592" t="s">
        <v>332</v>
      </c>
      <c r="J2097" s="593" t="s">
        <v>381</v>
      </c>
      <c r="K2097" s="594">
        <v>0.17647058823529413</v>
      </c>
      <c r="L2097" s="592" t="s">
        <v>2051</v>
      </c>
      <c r="M2097" s="595">
        <v>2021</v>
      </c>
      <c r="N2097" s="596">
        <v>17</v>
      </c>
      <c r="O2097" s="603">
        <v>0.17647058823529413</v>
      </c>
      <c r="P2097" s="598">
        <f t="shared" si="128"/>
        <v>3</v>
      </c>
      <c r="Q2097" s="596">
        <v>2</v>
      </c>
      <c r="R2097" s="599">
        <f t="shared" si="129"/>
        <v>0.66666666666666663</v>
      </c>
      <c r="S2097" s="599">
        <f t="shared" si="130"/>
        <v>0.11764705882352941</v>
      </c>
      <c r="T2097" s="600">
        <f t="shared" si="131"/>
        <v>1</v>
      </c>
      <c r="U2097" s="606" t="s">
        <v>2051</v>
      </c>
    </row>
    <row r="2098" spans="1:21" ht="12.75" x14ac:dyDescent="0.2">
      <c r="A2098" s="591" t="s">
        <v>72</v>
      </c>
      <c r="B2098" s="591" t="s">
        <v>754</v>
      </c>
      <c r="C2098" s="592" t="s">
        <v>588</v>
      </c>
      <c r="D2098" s="592" t="s">
        <v>297</v>
      </c>
      <c r="E2098" s="592" t="s">
        <v>148</v>
      </c>
      <c r="F2098" s="592" t="s">
        <v>476</v>
      </c>
      <c r="G2098" s="591" t="s">
        <v>2042</v>
      </c>
      <c r="H2098" s="591" t="s">
        <v>515</v>
      </c>
      <c r="I2098" s="592" t="s">
        <v>332</v>
      </c>
      <c r="J2098" s="593" t="s">
        <v>381</v>
      </c>
      <c r="K2098" s="594">
        <v>0.06</v>
      </c>
      <c r="L2098" s="592" t="s">
        <v>2051</v>
      </c>
      <c r="M2098" s="595">
        <v>2021</v>
      </c>
      <c r="N2098" s="596">
        <v>94</v>
      </c>
      <c r="O2098" s="603">
        <v>9.5744680851063843E-2</v>
      </c>
      <c r="P2098" s="598">
        <f t="shared" si="128"/>
        <v>9</v>
      </c>
      <c r="Q2098" s="596">
        <v>5</v>
      </c>
      <c r="R2098" s="599">
        <f t="shared" si="129"/>
        <v>0.55555555555555558</v>
      </c>
      <c r="S2098" s="599">
        <f t="shared" si="130"/>
        <v>5.3191489361702128E-2</v>
      </c>
      <c r="T2098" s="600">
        <f t="shared" si="131"/>
        <v>1.595744680851064</v>
      </c>
      <c r="U2098" s="601" t="s">
        <v>3030</v>
      </c>
    </row>
    <row r="2099" spans="1:21" ht="12.75" x14ac:dyDescent="0.2">
      <c r="A2099" s="591" t="s">
        <v>72</v>
      </c>
      <c r="B2099" s="591" t="s">
        <v>754</v>
      </c>
      <c r="C2099" s="592" t="s">
        <v>588</v>
      </c>
      <c r="D2099" s="592" t="s">
        <v>297</v>
      </c>
      <c r="E2099" s="592" t="s">
        <v>148</v>
      </c>
      <c r="F2099" s="592" t="s">
        <v>476</v>
      </c>
      <c r="G2099" s="591" t="s">
        <v>2026</v>
      </c>
      <c r="H2099" s="591" t="s">
        <v>515</v>
      </c>
      <c r="I2099" s="592" t="s">
        <v>332</v>
      </c>
      <c r="J2099" s="593" t="s">
        <v>381</v>
      </c>
      <c r="K2099" s="594">
        <v>8.3333333333333329E-2</v>
      </c>
      <c r="L2099" s="592" t="s">
        <v>2051</v>
      </c>
      <c r="M2099" s="595">
        <v>2021</v>
      </c>
      <c r="N2099" s="596">
        <v>43</v>
      </c>
      <c r="O2099" s="603">
        <v>6.9767441860465115E-2</v>
      </c>
      <c r="P2099" s="598">
        <f t="shared" si="128"/>
        <v>3</v>
      </c>
      <c r="Q2099" s="596">
        <v>2</v>
      </c>
      <c r="R2099" s="599">
        <f t="shared" si="129"/>
        <v>0.66666666666666663</v>
      </c>
      <c r="S2099" s="599">
        <f t="shared" si="130"/>
        <v>4.6511627906976744E-2</v>
      </c>
      <c r="T2099" s="600">
        <f t="shared" si="131"/>
        <v>0.83720930232558144</v>
      </c>
      <c r="U2099" s="601" t="s">
        <v>3030</v>
      </c>
    </row>
    <row r="2100" spans="1:21" ht="12.75" x14ac:dyDescent="0.2">
      <c r="A2100" s="591" t="s">
        <v>72</v>
      </c>
      <c r="B2100" s="591" t="s">
        <v>754</v>
      </c>
      <c r="C2100" s="592" t="s">
        <v>588</v>
      </c>
      <c r="D2100" s="592" t="s">
        <v>297</v>
      </c>
      <c r="E2100" s="592" t="s">
        <v>148</v>
      </c>
      <c r="F2100" s="592" t="s">
        <v>476</v>
      </c>
      <c r="G2100" s="591" t="s">
        <v>2043</v>
      </c>
      <c r="H2100" s="591" t="s">
        <v>515</v>
      </c>
      <c r="I2100" s="592" t="s">
        <v>332</v>
      </c>
      <c r="J2100" s="593" t="s">
        <v>381</v>
      </c>
      <c r="K2100" s="594">
        <v>4.9941927990708478E-2</v>
      </c>
      <c r="L2100" s="592" t="s">
        <v>2051</v>
      </c>
      <c r="M2100" s="595">
        <v>2021</v>
      </c>
      <c r="N2100" s="596">
        <v>858</v>
      </c>
      <c r="O2100" s="603">
        <v>9.5571095571095568E-2</v>
      </c>
      <c r="P2100" s="598">
        <f t="shared" si="128"/>
        <v>82</v>
      </c>
      <c r="Q2100" s="596">
        <v>58</v>
      </c>
      <c r="R2100" s="599">
        <f t="shared" si="129"/>
        <v>0.70731707317073167</v>
      </c>
      <c r="S2100" s="599">
        <f t="shared" si="130"/>
        <v>6.75990675990676E-2</v>
      </c>
      <c r="T2100" s="600">
        <f t="shared" si="131"/>
        <v>1.9136444950398439</v>
      </c>
      <c r="U2100" s="601" t="s">
        <v>3030</v>
      </c>
    </row>
    <row r="2101" spans="1:21" ht="12.75" x14ac:dyDescent="0.2">
      <c r="A2101" s="591" t="s">
        <v>72</v>
      </c>
      <c r="B2101" s="591" t="s">
        <v>754</v>
      </c>
      <c r="C2101" s="592" t="s">
        <v>588</v>
      </c>
      <c r="D2101" s="592" t="s">
        <v>297</v>
      </c>
      <c r="E2101" s="592" t="s">
        <v>148</v>
      </c>
      <c r="F2101" s="592" t="s">
        <v>476</v>
      </c>
      <c r="G2101" s="591" t="s">
        <v>2009</v>
      </c>
      <c r="H2101" s="591" t="s">
        <v>515</v>
      </c>
      <c r="I2101" s="592" t="s">
        <v>332</v>
      </c>
      <c r="J2101" s="593" t="s">
        <v>381</v>
      </c>
      <c r="K2101" s="594">
        <v>0.2</v>
      </c>
      <c r="L2101" s="592" t="s">
        <v>2051</v>
      </c>
      <c r="M2101" s="595">
        <v>2021</v>
      </c>
      <c r="N2101" s="596">
        <v>19</v>
      </c>
      <c r="O2101" s="603">
        <v>0.21052631578947367</v>
      </c>
      <c r="P2101" s="598">
        <f t="shared" si="128"/>
        <v>4</v>
      </c>
      <c r="Q2101" s="596">
        <v>3</v>
      </c>
      <c r="R2101" s="599">
        <f t="shared" si="129"/>
        <v>0.75</v>
      </c>
      <c r="S2101" s="599">
        <f t="shared" si="130"/>
        <v>0.15789473684210525</v>
      </c>
      <c r="T2101" s="600">
        <f t="shared" si="131"/>
        <v>1.0526315789473684</v>
      </c>
      <c r="U2101" s="601" t="s">
        <v>3030</v>
      </c>
    </row>
    <row r="2102" spans="1:21" ht="12.75" x14ac:dyDescent="0.2">
      <c r="A2102" s="591" t="s">
        <v>72</v>
      </c>
      <c r="B2102" s="591" t="s">
        <v>754</v>
      </c>
      <c r="C2102" s="592" t="s">
        <v>588</v>
      </c>
      <c r="D2102" s="592" t="s">
        <v>297</v>
      </c>
      <c r="E2102" s="592" t="s">
        <v>148</v>
      </c>
      <c r="F2102" s="592" t="s">
        <v>476</v>
      </c>
      <c r="G2102" s="591" t="s">
        <v>2044</v>
      </c>
      <c r="H2102" s="591" t="s">
        <v>515</v>
      </c>
      <c r="I2102" s="592" t="s">
        <v>332</v>
      </c>
      <c r="J2102" s="593" t="s">
        <v>381</v>
      </c>
      <c r="K2102" s="594">
        <v>6.1224489795918366E-2</v>
      </c>
      <c r="L2102" s="592" t="s">
        <v>2051</v>
      </c>
      <c r="M2102" s="595">
        <v>2021</v>
      </c>
      <c r="N2102" s="596">
        <v>29</v>
      </c>
      <c r="O2102" s="603">
        <v>0.24137931034482757</v>
      </c>
      <c r="P2102" s="598">
        <f t="shared" si="128"/>
        <v>7</v>
      </c>
      <c r="Q2102" s="596">
        <v>6</v>
      </c>
      <c r="R2102" s="599">
        <f t="shared" si="129"/>
        <v>0.8571428571428571</v>
      </c>
      <c r="S2102" s="599">
        <f t="shared" si="130"/>
        <v>0.20689655172413793</v>
      </c>
      <c r="T2102" s="600">
        <f t="shared" si="131"/>
        <v>3.9425287356321839</v>
      </c>
      <c r="U2102" s="601" t="s">
        <v>3031</v>
      </c>
    </row>
    <row r="2103" spans="1:21" ht="12.75" x14ac:dyDescent="0.2">
      <c r="A2103" s="591" t="s">
        <v>72</v>
      </c>
      <c r="B2103" s="591" t="s">
        <v>754</v>
      </c>
      <c r="C2103" s="592" t="s">
        <v>588</v>
      </c>
      <c r="D2103" s="592" t="s">
        <v>297</v>
      </c>
      <c r="E2103" s="592" t="s">
        <v>148</v>
      </c>
      <c r="F2103" s="592" t="s">
        <v>476</v>
      </c>
      <c r="G2103" s="591" t="s">
        <v>2009</v>
      </c>
      <c r="H2103" s="591" t="s">
        <v>515</v>
      </c>
      <c r="I2103" s="592" t="s">
        <v>332</v>
      </c>
      <c r="J2103" s="593" t="s">
        <v>381</v>
      </c>
      <c r="K2103" s="594">
        <v>0.23333333333333334</v>
      </c>
      <c r="L2103" s="592" t="s">
        <v>2266</v>
      </c>
      <c r="M2103" s="595">
        <v>2021</v>
      </c>
      <c r="N2103" s="596">
        <v>18</v>
      </c>
      <c r="O2103" s="603">
        <v>0.27777777777777779</v>
      </c>
      <c r="P2103" s="598">
        <f t="shared" si="128"/>
        <v>5</v>
      </c>
      <c r="Q2103" s="596">
        <v>4</v>
      </c>
      <c r="R2103" s="599">
        <f t="shared" si="129"/>
        <v>0.8</v>
      </c>
      <c r="S2103" s="599">
        <f t="shared" si="130"/>
        <v>0.22222222222222221</v>
      </c>
      <c r="T2103" s="600">
        <f t="shared" si="131"/>
        <v>1.1904761904761905</v>
      </c>
      <c r="U2103" s="601" t="s">
        <v>3031</v>
      </c>
    </row>
    <row r="2104" spans="1:21" ht="12.75" x14ac:dyDescent="0.2">
      <c r="A2104" s="591" t="s">
        <v>72</v>
      </c>
      <c r="B2104" s="591" t="s">
        <v>754</v>
      </c>
      <c r="C2104" s="592" t="s">
        <v>588</v>
      </c>
      <c r="D2104" s="592" t="s">
        <v>297</v>
      </c>
      <c r="E2104" s="592" t="s">
        <v>148</v>
      </c>
      <c r="F2104" s="592" t="s">
        <v>476</v>
      </c>
      <c r="G2104" s="591" t="s">
        <v>2057</v>
      </c>
      <c r="H2104" s="591" t="s">
        <v>515</v>
      </c>
      <c r="I2104" s="592" t="s">
        <v>332</v>
      </c>
      <c r="J2104" s="593" t="s">
        <v>381</v>
      </c>
      <c r="K2104" s="594">
        <v>0.3</v>
      </c>
      <c r="L2104" s="592" t="s">
        <v>2266</v>
      </c>
      <c r="M2104" s="595">
        <v>2021</v>
      </c>
      <c r="N2104" s="596">
        <v>40</v>
      </c>
      <c r="O2104" s="603">
        <v>0.1</v>
      </c>
      <c r="P2104" s="598">
        <f t="shared" si="128"/>
        <v>4</v>
      </c>
      <c r="Q2104" s="596">
        <v>3</v>
      </c>
      <c r="R2104" s="599">
        <f t="shared" si="129"/>
        <v>0.75</v>
      </c>
      <c r="S2104" s="599">
        <f t="shared" si="130"/>
        <v>7.4999999999999997E-2</v>
      </c>
      <c r="T2104" s="600">
        <f t="shared" si="131"/>
        <v>0.33333333333333337</v>
      </c>
      <c r="U2104" s="601" t="s">
        <v>3030</v>
      </c>
    </row>
    <row r="2105" spans="1:21" ht="12.75" x14ac:dyDescent="0.2">
      <c r="A2105" s="591" t="s">
        <v>72</v>
      </c>
      <c r="B2105" s="591" t="s">
        <v>754</v>
      </c>
      <c r="C2105" s="592" t="s">
        <v>588</v>
      </c>
      <c r="D2105" s="592" t="s">
        <v>297</v>
      </c>
      <c r="E2105" s="592" t="s">
        <v>148</v>
      </c>
      <c r="F2105" s="592" t="s">
        <v>476</v>
      </c>
      <c r="G2105" s="591" t="s">
        <v>2045</v>
      </c>
      <c r="H2105" s="591" t="s">
        <v>515</v>
      </c>
      <c r="I2105" s="592" t="s">
        <v>332</v>
      </c>
      <c r="J2105" s="593" t="s">
        <v>381</v>
      </c>
      <c r="K2105" s="594">
        <v>0.72222222222222221</v>
      </c>
      <c r="L2105" s="592" t="s">
        <v>2051</v>
      </c>
      <c r="M2105" s="595">
        <v>2021</v>
      </c>
      <c r="N2105" s="596">
        <v>18</v>
      </c>
      <c r="O2105" s="603">
        <v>0.66666666666666652</v>
      </c>
      <c r="P2105" s="598">
        <f t="shared" si="128"/>
        <v>12</v>
      </c>
      <c r="Q2105" s="596">
        <v>9</v>
      </c>
      <c r="R2105" s="599">
        <f t="shared" si="129"/>
        <v>0.75</v>
      </c>
      <c r="S2105" s="599">
        <f t="shared" si="130"/>
        <v>0.5</v>
      </c>
      <c r="T2105" s="600">
        <f t="shared" si="131"/>
        <v>0.92307692307692291</v>
      </c>
      <c r="U2105" s="601" t="s">
        <v>3030</v>
      </c>
    </row>
    <row r="2106" spans="1:21" ht="12.75" x14ac:dyDescent="0.2">
      <c r="A2106" s="591" t="s">
        <v>72</v>
      </c>
      <c r="B2106" s="591" t="s">
        <v>754</v>
      </c>
      <c r="C2106" s="592" t="s">
        <v>588</v>
      </c>
      <c r="D2106" s="592" t="s">
        <v>297</v>
      </c>
      <c r="E2106" s="592" t="s">
        <v>148</v>
      </c>
      <c r="F2106" s="592" t="s">
        <v>476</v>
      </c>
      <c r="G2106" s="591" t="s">
        <v>2046</v>
      </c>
      <c r="H2106" s="591" t="s">
        <v>515</v>
      </c>
      <c r="I2106" s="592" t="s">
        <v>332</v>
      </c>
      <c r="J2106" s="593" t="s">
        <v>381</v>
      </c>
      <c r="K2106" s="594">
        <v>0.2</v>
      </c>
      <c r="L2106" s="592" t="s">
        <v>2051</v>
      </c>
      <c r="M2106" s="595">
        <v>2021</v>
      </c>
      <c r="N2106" s="596">
        <v>13</v>
      </c>
      <c r="O2106" s="603">
        <v>0.23076923076923075</v>
      </c>
      <c r="P2106" s="598">
        <f t="shared" si="128"/>
        <v>3</v>
      </c>
      <c r="Q2106" s="596">
        <v>2</v>
      </c>
      <c r="R2106" s="599">
        <f t="shared" si="129"/>
        <v>0.66666666666666663</v>
      </c>
      <c r="S2106" s="599">
        <f t="shared" si="130"/>
        <v>0.15384615384615385</v>
      </c>
      <c r="T2106" s="600">
        <f t="shared" si="131"/>
        <v>1.1538461538461537</v>
      </c>
      <c r="U2106" s="601" t="s">
        <v>3030</v>
      </c>
    </row>
    <row r="2107" spans="1:21" ht="12.75" x14ac:dyDescent="0.2">
      <c r="A2107" s="591" t="s">
        <v>72</v>
      </c>
      <c r="B2107" s="591" t="s">
        <v>754</v>
      </c>
      <c r="C2107" s="592" t="s">
        <v>583</v>
      </c>
      <c r="D2107" s="592" t="s">
        <v>297</v>
      </c>
      <c r="E2107" s="592" t="s">
        <v>148</v>
      </c>
      <c r="F2107" s="592" t="s">
        <v>476</v>
      </c>
      <c r="G2107" s="591" t="s">
        <v>2012</v>
      </c>
      <c r="H2107" s="591" t="s">
        <v>515</v>
      </c>
      <c r="I2107" s="592" t="s">
        <v>332</v>
      </c>
      <c r="J2107" s="593" t="s">
        <v>381</v>
      </c>
      <c r="K2107" s="594">
        <v>0.7142857142857143</v>
      </c>
      <c r="L2107" s="592" t="s">
        <v>2051</v>
      </c>
      <c r="M2107" s="595">
        <v>2021</v>
      </c>
      <c r="N2107" s="596">
        <v>34</v>
      </c>
      <c r="O2107" s="603">
        <v>0.55882352941176472</v>
      </c>
      <c r="P2107" s="598">
        <f t="shared" si="128"/>
        <v>19</v>
      </c>
      <c r="Q2107" s="596">
        <v>14</v>
      </c>
      <c r="R2107" s="599">
        <f t="shared" si="129"/>
        <v>0.73684210526315785</v>
      </c>
      <c r="S2107" s="599">
        <f t="shared" si="130"/>
        <v>0.41176470588235292</v>
      </c>
      <c r="T2107" s="600">
        <f t="shared" si="131"/>
        <v>0.78235294117647058</v>
      </c>
      <c r="U2107" s="601" t="s">
        <v>3030</v>
      </c>
    </row>
    <row r="2108" spans="1:21" ht="12.75" x14ac:dyDescent="0.2">
      <c r="A2108" s="591" t="s">
        <v>72</v>
      </c>
      <c r="B2108" s="591" t="s">
        <v>754</v>
      </c>
      <c r="C2108" s="592" t="s">
        <v>583</v>
      </c>
      <c r="D2108" s="592" t="s">
        <v>297</v>
      </c>
      <c r="E2108" s="592" t="s">
        <v>148</v>
      </c>
      <c r="F2108" s="592" t="s">
        <v>476</v>
      </c>
      <c r="G2108" s="591" t="s">
        <v>2013</v>
      </c>
      <c r="H2108" s="591" t="s">
        <v>515</v>
      </c>
      <c r="I2108" s="592" t="s">
        <v>332</v>
      </c>
      <c r="J2108" s="593" t="s">
        <v>381</v>
      </c>
      <c r="K2108" s="594">
        <v>0.70967741935483875</v>
      </c>
      <c r="L2108" s="592" t="s">
        <v>2051</v>
      </c>
      <c r="M2108" s="595">
        <v>2021</v>
      </c>
      <c r="N2108" s="596">
        <v>31</v>
      </c>
      <c r="O2108" s="603">
        <v>0.5161290322580645</v>
      </c>
      <c r="P2108" s="598">
        <f t="shared" si="128"/>
        <v>16</v>
      </c>
      <c r="Q2108" s="596">
        <v>12</v>
      </c>
      <c r="R2108" s="599">
        <f t="shared" si="129"/>
        <v>0.75</v>
      </c>
      <c r="S2108" s="599">
        <f t="shared" si="130"/>
        <v>0.38709677419354838</v>
      </c>
      <c r="T2108" s="600">
        <f t="shared" si="131"/>
        <v>0.72727272727272718</v>
      </c>
      <c r="U2108" s="601" t="s">
        <v>3030</v>
      </c>
    </row>
    <row r="2109" spans="1:21" ht="12.75" x14ac:dyDescent="0.2">
      <c r="A2109" s="591" t="s">
        <v>72</v>
      </c>
      <c r="B2109" s="591" t="s">
        <v>754</v>
      </c>
      <c r="C2109" s="592" t="s">
        <v>583</v>
      </c>
      <c r="D2109" s="592" t="s">
        <v>297</v>
      </c>
      <c r="E2109" s="592" t="s">
        <v>148</v>
      </c>
      <c r="F2109" s="592" t="s">
        <v>476</v>
      </c>
      <c r="G2109" s="591" t="s">
        <v>2049</v>
      </c>
      <c r="H2109" s="591" t="s">
        <v>515</v>
      </c>
      <c r="I2109" s="592" t="s">
        <v>332</v>
      </c>
      <c r="J2109" s="593" t="s">
        <v>381</v>
      </c>
      <c r="K2109" s="594">
        <v>0.70370370370370372</v>
      </c>
      <c r="L2109" s="592" t="s">
        <v>2051</v>
      </c>
      <c r="M2109" s="595">
        <v>2021</v>
      </c>
      <c r="N2109" s="596">
        <v>28</v>
      </c>
      <c r="O2109" s="603">
        <v>0.5357142857142857</v>
      </c>
      <c r="P2109" s="598">
        <f t="shared" si="128"/>
        <v>15</v>
      </c>
      <c r="Q2109" s="596">
        <v>10</v>
      </c>
      <c r="R2109" s="599">
        <f t="shared" si="129"/>
        <v>0.66666666666666663</v>
      </c>
      <c r="S2109" s="599">
        <f t="shared" si="130"/>
        <v>0.35714285714285715</v>
      </c>
      <c r="T2109" s="600">
        <f t="shared" si="131"/>
        <v>0.76127819548872178</v>
      </c>
      <c r="U2109" s="601" t="s">
        <v>3030</v>
      </c>
    </row>
    <row r="2110" spans="1:21" ht="12.75" x14ac:dyDescent="0.2">
      <c r="A2110" s="591" t="s">
        <v>72</v>
      </c>
      <c r="B2110" s="591" t="s">
        <v>754</v>
      </c>
      <c r="C2110" s="592" t="s">
        <v>583</v>
      </c>
      <c r="D2110" s="592" t="s">
        <v>297</v>
      </c>
      <c r="E2110" s="592" t="s">
        <v>148</v>
      </c>
      <c r="F2110" s="592" t="s">
        <v>476</v>
      </c>
      <c r="G2110" s="591" t="s">
        <v>2007</v>
      </c>
      <c r="H2110" s="591" t="s">
        <v>515</v>
      </c>
      <c r="I2110" s="592" t="s">
        <v>332</v>
      </c>
      <c r="J2110" s="593" t="s">
        <v>381</v>
      </c>
      <c r="K2110" s="594">
        <v>0.75</v>
      </c>
      <c r="L2110" s="592" t="s">
        <v>2051</v>
      </c>
      <c r="M2110" s="595">
        <v>2021</v>
      </c>
      <c r="N2110" s="596">
        <v>64</v>
      </c>
      <c r="O2110" s="603">
        <v>0.609375</v>
      </c>
      <c r="P2110" s="598">
        <f t="shared" si="128"/>
        <v>39</v>
      </c>
      <c r="Q2110" s="596">
        <v>35</v>
      </c>
      <c r="R2110" s="599">
        <f t="shared" si="129"/>
        <v>0.89743589743589747</v>
      </c>
      <c r="S2110" s="599">
        <f t="shared" si="130"/>
        <v>0.546875</v>
      </c>
      <c r="T2110" s="600">
        <f t="shared" si="131"/>
        <v>0.8125</v>
      </c>
      <c r="U2110" s="601" t="s">
        <v>3031</v>
      </c>
    </row>
    <row r="2111" spans="1:21" ht="12.75" x14ac:dyDescent="0.2">
      <c r="A2111" s="591" t="s">
        <v>72</v>
      </c>
      <c r="B2111" s="591" t="s">
        <v>754</v>
      </c>
      <c r="C2111" s="592" t="s">
        <v>583</v>
      </c>
      <c r="D2111" s="592" t="s">
        <v>297</v>
      </c>
      <c r="E2111" s="592" t="s">
        <v>148</v>
      </c>
      <c r="F2111" s="592" t="s">
        <v>476</v>
      </c>
      <c r="G2111" s="591" t="s">
        <v>2028</v>
      </c>
      <c r="H2111" s="591" t="s">
        <v>515</v>
      </c>
      <c r="I2111" s="592" t="s">
        <v>332</v>
      </c>
      <c r="J2111" s="593" t="s">
        <v>381</v>
      </c>
      <c r="K2111" s="594">
        <v>0.703125</v>
      </c>
      <c r="L2111" s="592" t="s">
        <v>2266</v>
      </c>
      <c r="M2111" s="595">
        <v>2021</v>
      </c>
      <c r="N2111" s="596">
        <v>11</v>
      </c>
      <c r="O2111" s="603">
        <v>0.54545454545454541</v>
      </c>
      <c r="P2111" s="598">
        <f t="shared" si="128"/>
        <v>6</v>
      </c>
      <c r="Q2111" s="596">
        <v>6</v>
      </c>
      <c r="R2111" s="599">
        <f t="shared" si="129"/>
        <v>1</v>
      </c>
      <c r="S2111" s="599">
        <f t="shared" si="130"/>
        <v>0.54545454545454541</v>
      </c>
      <c r="T2111" s="600">
        <f t="shared" si="131"/>
        <v>0.77575757575757565</v>
      </c>
      <c r="U2111" s="601" t="s">
        <v>3030</v>
      </c>
    </row>
    <row r="2112" spans="1:21" ht="12.75" x14ac:dyDescent="0.2">
      <c r="A2112" s="591" t="s">
        <v>72</v>
      </c>
      <c r="B2112" s="591" t="s">
        <v>754</v>
      </c>
      <c r="C2112" s="592" t="s">
        <v>583</v>
      </c>
      <c r="D2112" s="592" t="s">
        <v>297</v>
      </c>
      <c r="E2112" s="592" t="s">
        <v>148</v>
      </c>
      <c r="F2112" s="592" t="s">
        <v>476</v>
      </c>
      <c r="G2112" s="591" t="s">
        <v>2058</v>
      </c>
      <c r="H2112" s="591" t="s">
        <v>515</v>
      </c>
      <c r="I2112" s="592" t="s">
        <v>332</v>
      </c>
      <c r="J2112" s="593" t="s">
        <v>381</v>
      </c>
      <c r="K2112" s="594">
        <v>0.70370370370370372</v>
      </c>
      <c r="L2112" s="592" t="s">
        <v>2266</v>
      </c>
      <c r="M2112" s="595">
        <v>2021</v>
      </c>
      <c r="N2112" s="596">
        <v>27</v>
      </c>
      <c r="O2112" s="603">
        <v>0.51851851851851849</v>
      </c>
      <c r="P2112" s="598">
        <f t="shared" si="128"/>
        <v>14</v>
      </c>
      <c r="Q2112" s="596">
        <v>13</v>
      </c>
      <c r="R2112" s="599">
        <f t="shared" si="129"/>
        <v>0.9285714285714286</v>
      </c>
      <c r="S2112" s="599">
        <f t="shared" si="130"/>
        <v>0.48148148148148145</v>
      </c>
      <c r="T2112" s="600">
        <f t="shared" si="131"/>
        <v>0.73684210526315785</v>
      </c>
      <c r="U2112" s="601" t="s">
        <v>3031</v>
      </c>
    </row>
    <row r="2113" spans="1:21" ht="12.75" x14ac:dyDescent="0.2">
      <c r="A2113" s="591" t="s">
        <v>72</v>
      </c>
      <c r="B2113" s="591" t="s">
        <v>754</v>
      </c>
      <c r="C2113" s="592" t="s">
        <v>587</v>
      </c>
      <c r="D2113" s="592" t="s">
        <v>297</v>
      </c>
      <c r="E2113" s="592" t="s">
        <v>148</v>
      </c>
      <c r="F2113" s="592" t="s">
        <v>476</v>
      </c>
      <c r="G2113" s="591" t="s">
        <v>2010</v>
      </c>
      <c r="H2113" s="591" t="s">
        <v>518</v>
      </c>
      <c r="I2113" s="592" t="s">
        <v>332</v>
      </c>
      <c r="J2113" s="593" t="s">
        <v>381</v>
      </c>
      <c r="K2113" s="594">
        <v>0.17647058823529413</v>
      </c>
      <c r="L2113" s="592" t="s">
        <v>2051</v>
      </c>
      <c r="M2113" s="595">
        <v>2021</v>
      </c>
      <c r="N2113" s="596">
        <v>63</v>
      </c>
      <c r="O2113" s="603">
        <v>0.17460317460317459</v>
      </c>
      <c r="P2113" s="598">
        <f t="shared" si="128"/>
        <v>11</v>
      </c>
      <c r="Q2113" s="596">
        <v>7</v>
      </c>
      <c r="R2113" s="599">
        <f t="shared" si="129"/>
        <v>0.63636363636363635</v>
      </c>
      <c r="S2113" s="599">
        <f t="shared" si="130"/>
        <v>0.1111111111111111</v>
      </c>
      <c r="T2113" s="600">
        <f t="shared" si="131"/>
        <v>0.98941798941798931</v>
      </c>
      <c r="U2113" s="601" t="s">
        <v>3030</v>
      </c>
    </row>
    <row r="2114" spans="1:21" ht="12.75" x14ac:dyDescent="0.2">
      <c r="A2114" s="591" t="s">
        <v>72</v>
      </c>
      <c r="B2114" s="591" t="s">
        <v>754</v>
      </c>
      <c r="C2114" s="592" t="s">
        <v>587</v>
      </c>
      <c r="D2114" s="592" t="s">
        <v>297</v>
      </c>
      <c r="E2114" s="592" t="s">
        <v>148</v>
      </c>
      <c r="F2114" s="592" t="s">
        <v>476</v>
      </c>
      <c r="G2114" s="591" t="s">
        <v>2011</v>
      </c>
      <c r="H2114" s="591" t="s">
        <v>518</v>
      </c>
      <c r="I2114" s="592" t="s">
        <v>332</v>
      </c>
      <c r="J2114" s="593" t="s">
        <v>381</v>
      </c>
      <c r="K2114" s="594">
        <v>0.2638888888888889</v>
      </c>
      <c r="L2114" s="592" t="s">
        <v>2051</v>
      </c>
      <c r="M2114" s="595">
        <v>2021</v>
      </c>
      <c r="N2114" s="596">
        <v>72</v>
      </c>
      <c r="O2114" s="603">
        <v>0.2638888888888889</v>
      </c>
      <c r="P2114" s="598">
        <f t="shared" si="128"/>
        <v>19</v>
      </c>
      <c r="Q2114" s="596">
        <v>19</v>
      </c>
      <c r="R2114" s="599">
        <f t="shared" si="129"/>
        <v>1</v>
      </c>
      <c r="S2114" s="599">
        <f t="shared" si="130"/>
        <v>0.2638888888888889</v>
      </c>
      <c r="T2114" s="600">
        <f t="shared" si="131"/>
        <v>1</v>
      </c>
      <c r="U2114" s="606" t="s">
        <v>2051</v>
      </c>
    </row>
    <row r="2115" spans="1:21" ht="12.75" x14ac:dyDescent="0.2">
      <c r="A2115" s="591" t="s">
        <v>72</v>
      </c>
      <c r="B2115" s="591" t="s">
        <v>754</v>
      </c>
      <c r="C2115" s="592" t="s">
        <v>587</v>
      </c>
      <c r="D2115" s="592" t="s">
        <v>297</v>
      </c>
      <c r="E2115" s="592" t="s">
        <v>148</v>
      </c>
      <c r="F2115" s="592" t="s">
        <v>476</v>
      </c>
      <c r="G2115" s="591" t="s">
        <v>2012</v>
      </c>
      <c r="H2115" s="591" t="s">
        <v>518</v>
      </c>
      <c r="I2115" s="592" t="s">
        <v>332</v>
      </c>
      <c r="J2115" s="593" t="s">
        <v>381</v>
      </c>
      <c r="K2115" s="594">
        <v>0.47872340425531917</v>
      </c>
      <c r="L2115" s="592" t="s">
        <v>2051</v>
      </c>
      <c r="M2115" s="595">
        <v>2021</v>
      </c>
      <c r="N2115" s="596">
        <v>92</v>
      </c>
      <c r="O2115" s="603">
        <v>0.41304347826086951</v>
      </c>
      <c r="P2115" s="598">
        <f t="shared" ref="P2115:P2170" si="132">ROUNDUP(N2115*O2115,0)</f>
        <v>38</v>
      </c>
      <c r="Q2115" s="596">
        <v>31</v>
      </c>
      <c r="R2115" s="599">
        <f t="shared" ref="R2115:R2170" si="133">Q2115/P2115</f>
        <v>0.81578947368421051</v>
      </c>
      <c r="S2115" s="599">
        <f t="shared" ref="S2115:S2170" si="134">Q2115/N2115</f>
        <v>0.33695652173913043</v>
      </c>
      <c r="T2115" s="600">
        <f t="shared" ref="T2115:T2170" si="135">O2115/K2115</f>
        <v>0.86280193236714964</v>
      </c>
      <c r="U2115" s="601" t="s">
        <v>3030</v>
      </c>
    </row>
    <row r="2116" spans="1:21" ht="12.75" x14ac:dyDescent="0.2">
      <c r="A2116" s="591" t="s">
        <v>72</v>
      </c>
      <c r="B2116" s="591" t="s">
        <v>754</v>
      </c>
      <c r="C2116" s="592" t="s">
        <v>587</v>
      </c>
      <c r="D2116" s="592" t="s">
        <v>297</v>
      </c>
      <c r="E2116" s="592" t="s">
        <v>148</v>
      </c>
      <c r="F2116" s="592" t="s">
        <v>476</v>
      </c>
      <c r="G2116" s="591" t="s">
        <v>2013</v>
      </c>
      <c r="H2116" s="591" t="s">
        <v>518</v>
      </c>
      <c r="I2116" s="592" t="s">
        <v>332</v>
      </c>
      <c r="J2116" s="593" t="s">
        <v>381</v>
      </c>
      <c r="K2116" s="594">
        <v>0.7142857142857143</v>
      </c>
      <c r="L2116" s="592" t="s">
        <v>2051</v>
      </c>
      <c r="M2116" s="595">
        <v>2021</v>
      </c>
      <c r="N2116" s="596">
        <v>12</v>
      </c>
      <c r="O2116" s="603">
        <v>0.5</v>
      </c>
      <c r="P2116" s="598">
        <f t="shared" si="132"/>
        <v>6</v>
      </c>
      <c r="Q2116" s="596">
        <v>4</v>
      </c>
      <c r="R2116" s="599">
        <f t="shared" si="133"/>
        <v>0.66666666666666663</v>
      </c>
      <c r="S2116" s="599">
        <f t="shared" si="134"/>
        <v>0.33333333333333331</v>
      </c>
      <c r="T2116" s="600">
        <f t="shared" si="135"/>
        <v>0.7</v>
      </c>
      <c r="U2116" s="601" t="s">
        <v>3030</v>
      </c>
    </row>
    <row r="2117" spans="1:21" ht="12.75" x14ac:dyDescent="0.2">
      <c r="A2117" s="591" t="s">
        <v>72</v>
      </c>
      <c r="B2117" s="591" t="s">
        <v>754</v>
      </c>
      <c r="C2117" s="592" t="s">
        <v>587</v>
      </c>
      <c r="D2117" s="592" t="s">
        <v>297</v>
      </c>
      <c r="E2117" s="592" t="s">
        <v>148</v>
      </c>
      <c r="F2117" s="592" t="s">
        <v>476</v>
      </c>
      <c r="G2117" s="591" t="s">
        <v>2014</v>
      </c>
      <c r="H2117" s="591" t="s">
        <v>518</v>
      </c>
      <c r="I2117" s="592" t="s">
        <v>332</v>
      </c>
      <c r="J2117" s="593" t="s">
        <v>381</v>
      </c>
      <c r="K2117" s="594">
        <v>4.926423544465771E-2</v>
      </c>
      <c r="L2117" s="592" t="s">
        <v>2051</v>
      </c>
      <c r="M2117" s="595">
        <v>2021</v>
      </c>
      <c r="N2117" s="596">
        <v>1340</v>
      </c>
      <c r="O2117" s="603">
        <v>7.6119402985074622E-2</v>
      </c>
      <c r="P2117" s="598">
        <f t="shared" si="132"/>
        <v>102</v>
      </c>
      <c r="Q2117" s="596">
        <v>88</v>
      </c>
      <c r="R2117" s="599">
        <f t="shared" si="133"/>
        <v>0.86274509803921573</v>
      </c>
      <c r="S2117" s="599">
        <f t="shared" si="134"/>
        <v>6.5671641791044774E-2</v>
      </c>
      <c r="T2117" s="600">
        <f t="shared" si="135"/>
        <v>1.5451250242295018</v>
      </c>
      <c r="U2117" s="601" t="s">
        <v>3030</v>
      </c>
    </row>
    <row r="2118" spans="1:21" ht="12.75" x14ac:dyDescent="0.2">
      <c r="A2118" s="591" t="s">
        <v>72</v>
      </c>
      <c r="B2118" s="591" t="s">
        <v>754</v>
      </c>
      <c r="C2118" s="592" t="s">
        <v>587</v>
      </c>
      <c r="D2118" s="592" t="s">
        <v>297</v>
      </c>
      <c r="E2118" s="592" t="s">
        <v>148</v>
      </c>
      <c r="F2118" s="592" t="s">
        <v>476</v>
      </c>
      <c r="G2118" s="591" t="s">
        <v>2015</v>
      </c>
      <c r="H2118" s="591" t="s">
        <v>518</v>
      </c>
      <c r="I2118" s="592" t="s">
        <v>332</v>
      </c>
      <c r="J2118" s="593" t="s">
        <v>381</v>
      </c>
      <c r="K2118" s="594">
        <v>0.35714285714285715</v>
      </c>
      <c r="L2118" s="592" t="s">
        <v>2051</v>
      </c>
      <c r="M2118" s="595">
        <v>2021</v>
      </c>
      <c r="N2118" s="596">
        <v>17</v>
      </c>
      <c r="O2118" s="603">
        <v>0.35294117647058826</v>
      </c>
      <c r="P2118" s="598">
        <f t="shared" si="132"/>
        <v>6</v>
      </c>
      <c r="Q2118" s="596">
        <v>6</v>
      </c>
      <c r="R2118" s="599">
        <f t="shared" si="133"/>
        <v>1</v>
      </c>
      <c r="S2118" s="599">
        <f t="shared" si="134"/>
        <v>0.35294117647058826</v>
      </c>
      <c r="T2118" s="600">
        <f t="shared" si="135"/>
        <v>0.9882352941176471</v>
      </c>
      <c r="U2118" s="601" t="s">
        <v>3030</v>
      </c>
    </row>
    <row r="2119" spans="1:21" ht="12.75" x14ac:dyDescent="0.2">
      <c r="A2119" s="591" t="s">
        <v>72</v>
      </c>
      <c r="B2119" s="591" t="s">
        <v>754</v>
      </c>
      <c r="C2119" s="592" t="s">
        <v>587</v>
      </c>
      <c r="D2119" s="592" t="s">
        <v>297</v>
      </c>
      <c r="E2119" s="592" t="s">
        <v>148</v>
      </c>
      <c r="F2119" s="592" t="s">
        <v>476</v>
      </c>
      <c r="G2119" s="591" t="s">
        <v>2016</v>
      </c>
      <c r="H2119" s="591" t="s">
        <v>518</v>
      </c>
      <c r="I2119" s="592" t="s">
        <v>332</v>
      </c>
      <c r="J2119" s="593" t="s">
        <v>381</v>
      </c>
      <c r="K2119" s="594">
        <v>0.11494252873563218</v>
      </c>
      <c r="L2119" s="592" t="s">
        <v>2051</v>
      </c>
      <c r="M2119" s="595">
        <v>2021</v>
      </c>
      <c r="N2119" s="596">
        <v>87</v>
      </c>
      <c r="O2119" s="603">
        <v>0.11494252873563218</v>
      </c>
      <c r="P2119" s="598">
        <f t="shared" si="132"/>
        <v>10</v>
      </c>
      <c r="Q2119" s="596">
        <v>10</v>
      </c>
      <c r="R2119" s="599">
        <f t="shared" si="133"/>
        <v>1</v>
      </c>
      <c r="S2119" s="599">
        <f t="shared" si="134"/>
        <v>0.11494252873563218</v>
      </c>
      <c r="T2119" s="600">
        <f t="shared" si="135"/>
        <v>1</v>
      </c>
      <c r="U2119" s="606" t="s">
        <v>2051</v>
      </c>
    </row>
    <row r="2120" spans="1:21" ht="12.75" x14ac:dyDescent="0.2">
      <c r="A2120" s="591" t="s">
        <v>72</v>
      </c>
      <c r="B2120" s="591" t="s">
        <v>754</v>
      </c>
      <c r="C2120" s="592" t="s">
        <v>587</v>
      </c>
      <c r="D2120" s="592" t="s">
        <v>297</v>
      </c>
      <c r="E2120" s="592" t="s">
        <v>148</v>
      </c>
      <c r="F2120" s="592" t="s">
        <v>476</v>
      </c>
      <c r="G2120" s="591" t="s">
        <v>2017</v>
      </c>
      <c r="H2120" s="591" t="s">
        <v>518</v>
      </c>
      <c r="I2120" s="592" t="s">
        <v>332</v>
      </c>
      <c r="J2120" s="593" t="s">
        <v>381</v>
      </c>
      <c r="K2120" s="594">
        <v>7.9646017699115043E-2</v>
      </c>
      <c r="L2120" s="592" t="s">
        <v>2051</v>
      </c>
      <c r="M2120" s="595">
        <v>2021</v>
      </c>
      <c r="N2120" s="596">
        <v>112</v>
      </c>
      <c r="O2120" s="603">
        <v>0.11607142857142858</v>
      </c>
      <c r="P2120" s="598">
        <f t="shared" si="132"/>
        <v>13</v>
      </c>
      <c r="Q2120" s="596">
        <v>12</v>
      </c>
      <c r="R2120" s="599">
        <f t="shared" si="133"/>
        <v>0.92307692307692313</v>
      </c>
      <c r="S2120" s="599">
        <f t="shared" si="134"/>
        <v>0.10714285714285714</v>
      </c>
      <c r="T2120" s="600">
        <f t="shared" si="135"/>
        <v>1.45734126984127</v>
      </c>
      <c r="U2120" s="601" t="s">
        <v>3030</v>
      </c>
    </row>
    <row r="2121" spans="1:21" ht="12.75" x14ac:dyDescent="0.2">
      <c r="A2121" s="591" t="s">
        <v>72</v>
      </c>
      <c r="B2121" s="591" t="s">
        <v>754</v>
      </c>
      <c r="C2121" s="592" t="s">
        <v>587</v>
      </c>
      <c r="D2121" s="592" t="s">
        <v>297</v>
      </c>
      <c r="E2121" s="592" t="s">
        <v>148</v>
      </c>
      <c r="F2121" s="592" t="s">
        <v>476</v>
      </c>
      <c r="G2121" s="591" t="s">
        <v>2018</v>
      </c>
      <c r="H2121" s="591" t="s">
        <v>518</v>
      </c>
      <c r="I2121" s="592" t="s">
        <v>332</v>
      </c>
      <c r="J2121" s="593" t="s">
        <v>381</v>
      </c>
      <c r="K2121" s="594">
        <v>0.14569536423841059</v>
      </c>
      <c r="L2121" s="592" t="s">
        <v>2051</v>
      </c>
      <c r="M2121" s="595">
        <v>2021</v>
      </c>
      <c r="N2121" s="596">
        <v>146</v>
      </c>
      <c r="O2121" s="603">
        <v>0.15068493150684931</v>
      </c>
      <c r="P2121" s="598">
        <f t="shared" si="132"/>
        <v>22</v>
      </c>
      <c r="Q2121" s="596">
        <v>17</v>
      </c>
      <c r="R2121" s="599">
        <f t="shared" si="133"/>
        <v>0.77272727272727271</v>
      </c>
      <c r="S2121" s="599">
        <f t="shared" si="134"/>
        <v>0.11643835616438356</v>
      </c>
      <c r="T2121" s="600">
        <f t="shared" si="135"/>
        <v>1.0342465753424657</v>
      </c>
      <c r="U2121" s="601" t="s">
        <v>3030</v>
      </c>
    </row>
    <row r="2122" spans="1:21" ht="12.75" x14ac:dyDescent="0.2">
      <c r="A2122" s="591" t="s">
        <v>72</v>
      </c>
      <c r="B2122" s="591" t="s">
        <v>754</v>
      </c>
      <c r="C2122" s="592" t="s">
        <v>587</v>
      </c>
      <c r="D2122" s="592" t="s">
        <v>297</v>
      </c>
      <c r="E2122" s="592" t="s">
        <v>148</v>
      </c>
      <c r="F2122" s="592" t="s">
        <v>476</v>
      </c>
      <c r="G2122" s="591" t="s">
        <v>2019</v>
      </c>
      <c r="H2122" s="591" t="s">
        <v>518</v>
      </c>
      <c r="I2122" s="592" t="s">
        <v>332</v>
      </c>
      <c r="J2122" s="593" t="s">
        <v>381</v>
      </c>
      <c r="K2122" s="594">
        <v>0.33333333333333331</v>
      </c>
      <c r="L2122" s="592" t="s">
        <v>2051</v>
      </c>
      <c r="M2122" s="595">
        <v>2021</v>
      </c>
      <c r="N2122" s="596">
        <v>21</v>
      </c>
      <c r="O2122" s="603">
        <v>0.2857142857142857</v>
      </c>
      <c r="P2122" s="598">
        <f t="shared" si="132"/>
        <v>6</v>
      </c>
      <c r="Q2122" s="596">
        <v>4</v>
      </c>
      <c r="R2122" s="599">
        <f t="shared" si="133"/>
        <v>0.66666666666666663</v>
      </c>
      <c r="S2122" s="599">
        <f t="shared" si="134"/>
        <v>0.19047619047619047</v>
      </c>
      <c r="T2122" s="600">
        <f t="shared" si="135"/>
        <v>0.8571428571428571</v>
      </c>
      <c r="U2122" s="601" t="s">
        <v>3030</v>
      </c>
    </row>
    <row r="2123" spans="1:21" ht="12.75" x14ac:dyDescent="0.2">
      <c r="A2123" s="591" t="s">
        <v>72</v>
      </c>
      <c r="B2123" s="591" t="s">
        <v>754</v>
      </c>
      <c r="C2123" s="592" t="s">
        <v>587</v>
      </c>
      <c r="D2123" s="592" t="s">
        <v>297</v>
      </c>
      <c r="E2123" s="592" t="s">
        <v>148</v>
      </c>
      <c r="F2123" s="592" t="s">
        <v>476</v>
      </c>
      <c r="G2123" s="591" t="s">
        <v>2020</v>
      </c>
      <c r="H2123" s="591" t="s">
        <v>518</v>
      </c>
      <c r="I2123" s="592" t="s">
        <v>332</v>
      </c>
      <c r="J2123" s="593" t="s">
        <v>381</v>
      </c>
      <c r="K2123" s="594">
        <v>0.23809523809523808</v>
      </c>
      <c r="L2123" s="592" t="s">
        <v>2051</v>
      </c>
      <c r="M2123" s="595">
        <v>2021</v>
      </c>
      <c r="N2123" s="596">
        <v>18</v>
      </c>
      <c r="O2123" s="603">
        <v>0.22222222222222221</v>
      </c>
      <c r="P2123" s="598">
        <f t="shared" si="132"/>
        <v>4</v>
      </c>
      <c r="Q2123" s="596">
        <v>3</v>
      </c>
      <c r="R2123" s="599">
        <f t="shared" si="133"/>
        <v>0.75</v>
      </c>
      <c r="S2123" s="599">
        <f t="shared" si="134"/>
        <v>0.16666666666666666</v>
      </c>
      <c r="T2123" s="600">
        <f t="shared" si="135"/>
        <v>0.93333333333333335</v>
      </c>
      <c r="U2123" s="601" t="s">
        <v>3030</v>
      </c>
    </row>
    <row r="2124" spans="1:21" ht="12.75" x14ac:dyDescent="0.2">
      <c r="A2124" s="591" t="s">
        <v>72</v>
      </c>
      <c r="B2124" s="591" t="s">
        <v>754</v>
      </c>
      <c r="C2124" s="592" t="s">
        <v>587</v>
      </c>
      <c r="D2124" s="592" t="s">
        <v>297</v>
      </c>
      <c r="E2124" s="592" t="s">
        <v>148</v>
      </c>
      <c r="F2124" s="592" t="s">
        <v>476</v>
      </c>
      <c r="G2124" s="591" t="s">
        <v>2021</v>
      </c>
      <c r="H2124" s="591" t="s">
        <v>518</v>
      </c>
      <c r="I2124" s="592" t="s">
        <v>332</v>
      </c>
      <c r="J2124" s="593" t="s">
        <v>381</v>
      </c>
      <c r="K2124" s="594">
        <v>0.11702127659574468</v>
      </c>
      <c r="L2124" s="592" t="s">
        <v>2051</v>
      </c>
      <c r="M2124" s="595">
        <v>2021</v>
      </c>
      <c r="N2124" s="596">
        <v>94</v>
      </c>
      <c r="O2124" s="603">
        <v>0.11702127659574468</v>
      </c>
      <c r="P2124" s="598">
        <f t="shared" si="132"/>
        <v>11</v>
      </c>
      <c r="Q2124" s="596">
        <v>10</v>
      </c>
      <c r="R2124" s="599">
        <f t="shared" si="133"/>
        <v>0.90909090909090906</v>
      </c>
      <c r="S2124" s="599">
        <f t="shared" si="134"/>
        <v>0.10638297872340426</v>
      </c>
      <c r="T2124" s="600">
        <f t="shared" si="135"/>
        <v>1</v>
      </c>
      <c r="U2124" s="606" t="s">
        <v>2051</v>
      </c>
    </row>
    <row r="2125" spans="1:21" ht="12.75" x14ac:dyDescent="0.2">
      <c r="A2125" s="591" t="s">
        <v>72</v>
      </c>
      <c r="B2125" s="591" t="s">
        <v>754</v>
      </c>
      <c r="C2125" s="591" t="s">
        <v>587</v>
      </c>
      <c r="D2125" s="591" t="s">
        <v>303</v>
      </c>
      <c r="E2125" s="591" t="s">
        <v>148</v>
      </c>
      <c r="F2125" s="592" t="s">
        <v>476</v>
      </c>
      <c r="G2125" s="591" t="s">
        <v>2002</v>
      </c>
      <c r="H2125" s="591" t="s">
        <v>518</v>
      </c>
      <c r="I2125" s="592" t="s">
        <v>332</v>
      </c>
      <c r="J2125" s="593" t="s">
        <v>381</v>
      </c>
      <c r="K2125" s="594">
        <v>0.375</v>
      </c>
      <c r="L2125" s="591" t="s">
        <v>2051</v>
      </c>
      <c r="M2125" s="595">
        <v>2021</v>
      </c>
      <c r="N2125" s="596">
        <v>11</v>
      </c>
      <c r="O2125" s="603">
        <v>0.27272727272727271</v>
      </c>
      <c r="P2125" s="598">
        <f t="shared" si="132"/>
        <v>3</v>
      </c>
      <c r="Q2125" s="596">
        <v>2</v>
      </c>
      <c r="R2125" s="599">
        <f t="shared" si="133"/>
        <v>0.66666666666666663</v>
      </c>
      <c r="S2125" s="599">
        <f t="shared" si="134"/>
        <v>0.18181818181818182</v>
      </c>
      <c r="T2125" s="600">
        <f t="shared" si="135"/>
        <v>0.72727272727272718</v>
      </c>
      <c r="U2125" s="601" t="s">
        <v>3030</v>
      </c>
    </row>
    <row r="2126" spans="1:21" ht="12.75" x14ac:dyDescent="0.2">
      <c r="A2126" s="591" t="s">
        <v>72</v>
      </c>
      <c r="B2126" s="591" t="s">
        <v>754</v>
      </c>
      <c r="C2126" s="592" t="s">
        <v>587</v>
      </c>
      <c r="D2126" s="592" t="s">
        <v>297</v>
      </c>
      <c r="E2126" s="592" t="s">
        <v>148</v>
      </c>
      <c r="F2126" s="592" t="s">
        <v>476</v>
      </c>
      <c r="G2126" s="591" t="s">
        <v>2022</v>
      </c>
      <c r="H2126" s="591" t="s">
        <v>518</v>
      </c>
      <c r="I2126" s="592" t="s">
        <v>332</v>
      </c>
      <c r="J2126" s="593" t="s">
        <v>381</v>
      </c>
      <c r="K2126" s="594">
        <v>0.23232323232323232</v>
      </c>
      <c r="L2126" s="592" t="s">
        <v>2051</v>
      </c>
      <c r="M2126" s="595">
        <v>2021</v>
      </c>
      <c r="N2126" s="596">
        <v>99</v>
      </c>
      <c r="O2126" s="603">
        <v>0.20202020202020202</v>
      </c>
      <c r="P2126" s="598">
        <f t="shared" si="132"/>
        <v>20</v>
      </c>
      <c r="Q2126" s="596">
        <v>14</v>
      </c>
      <c r="R2126" s="599">
        <f t="shared" si="133"/>
        <v>0.7</v>
      </c>
      <c r="S2126" s="599">
        <f t="shared" si="134"/>
        <v>0.14141414141414141</v>
      </c>
      <c r="T2126" s="600">
        <f t="shared" si="135"/>
        <v>0.86956521739130432</v>
      </c>
      <c r="U2126" s="601" t="s">
        <v>3030</v>
      </c>
    </row>
    <row r="2127" spans="1:21" ht="12.75" x14ac:dyDescent="0.2">
      <c r="A2127" s="591" t="s">
        <v>72</v>
      </c>
      <c r="B2127" s="591" t="s">
        <v>754</v>
      </c>
      <c r="C2127" s="592" t="s">
        <v>587</v>
      </c>
      <c r="D2127" s="592" t="s">
        <v>297</v>
      </c>
      <c r="E2127" s="592" t="s">
        <v>148</v>
      </c>
      <c r="F2127" s="592" t="s">
        <v>476</v>
      </c>
      <c r="G2127" s="591" t="s">
        <v>2023</v>
      </c>
      <c r="H2127" s="591" t="s">
        <v>518</v>
      </c>
      <c r="I2127" s="592" t="s">
        <v>332</v>
      </c>
      <c r="J2127" s="593" t="s">
        <v>381</v>
      </c>
      <c r="K2127" s="594">
        <v>0.51315789473684215</v>
      </c>
      <c r="L2127" s="592" t="s">
        <v>2051</v>
      </c>
      <c r="M2127" s="595">
        <v>2021</v>
      </c>
      <c r="N2127" s="596">
        <v>79</v>
      </c>
      <c r="O2127" s="603">
        <v>0.46835443037974683</v>
      </c>
      <c r="P2127" s="598">
        <f t="shared" si="132"/>
        <v>37</v>
      </c>
      <c r="Q2127" s="596">
        <v>34</v>
      </c>
      <c r="R2127" s="599">
        <f t="shared" si="133"/>
        <v>0.91891891891891897</v>
      </c>
      <c r="S2127" s="599">
        <f t="shared" si="134"/>
        <v>0.43037974683544306</v>
      </c>
      <c r="T2127" s="600">
        <f t="shared" si="135"/>
        <v>0.91269068484258353</v>
      </c>
      <c r="U2127" s="601" t="s">
        <v>3030</v>
      </c>
    </row>
    <row r="2128" spans="1:21" ht="12.75" x14ac:dyDescent="0.2">
      <c r="A2128" s="591" t="s">
        <v>72</v>
      </c>
      <c r="B2128" s="591" t="s">
        <v>754</v>
      </c>
      <c r="C2128" s="592" t="s">
        <v>587</v>
      </c>
      <c r="D2128" s="592" t="s">
        <v>297</v>
      </c>
      <c r="E2128" s="592" t="s">
        <v>148</v>
      </c>
      <c r="F2128" s="592" t="s">
        <v>476</v>
      </c>
      <c r="G2128" s="591" t="s">
        <v>2024</v>
      </c>
      <c r="H2128" s="591" t="s">
        <v>518</v>
      </c>
      <c r="I2128" s="592" t="s">
        <v>332</v>
      </c>
      <c r="J2128" s="593" t="s">
        <v>381</v>
      </c>
      <c r="K2128" s="594">
        <v>4.9323017408123788E-2</v>
      </c>
      <c r="L2128" s="592" t="s">
        <v>2051</v>
      </c>
      <c r="M2128" s="595">
        <v>2021</v>
      </c>
      <c r="N2128" s="596">
        <v>2128</v>
      </c>
      <c r="O2128" s="603">
        <v>7.6597744360902262E-2</v>
      </c>
      <c r="P2128" s="598">
        <f t="shared" si="132"/>
        <v>163</v>
      </c>
      <c r="Q2128" s="596">
        <v>125</v>
      </c>
      <c r="R2128" s="599">
        <f t="shared" si="133"/>
        <v>0.76687116564417179</v>
      </c>
      <c r="S2128" s="599">
        <f t="shared" si="134"/>
        <v>5.8740601503759399E-2</v>
      </c>
      <c r="T2128" s="600">
        <f t="shared" si="135"/>
        <v>1.552981719003391</v>
      </c>
      <c r="U2128" s="601" t="s">
        <v>3030</v>
      </c>
    </row>
    <row r="2129" spans="1:21" ht="12.75" x14ac:dyDescent="0.2">
      <c r="A2129" s="591" t="s">
        <v>72</v>
      </c>
      <c r="B2129" s="591" t="s">
        <v>754</v>
      </c>
      <c r="C2129" s="591" t="s">
        <v>587</v>
      </c>
      <c r="D2129" s="591" t="s">
        <v>303</v>
      </c>
      <c r="E2129" s="591" t="s">
        <v>148</v>
      </c>
      <c r="F2129" s="592" t="s">
        <v>476</v>
      </c>
      <c r="G2129" s="591" t="s">
        <v>2004</v>
      </c>
      <c r="H2129" s="591" t="s">
        <v>518</v>
      </c>
      <c r="I2129" s="592" t="s">
        <v>332</v>
      </c>
      <c r="J2129" s="593" t="s">
        <v>381</v>
      </c>
      <c r="K2129" s="594">
        <v>5.5813953488372092E-2</v>
      </c>
      <c r="L2129" s="591" t="s">
        <v>2051</v>
      </c>
      <c r="M2129" s="595">
        <v>2021</v>
      </c>
      <c r="N2129" s="596">
        <v>446</v>
      </c>
      <c r="O2129" s="603">
        <v>0.10089686098654709</v>
      </c>
      <c r="P2129" s="598">
        <f t="shared" si="132"/>
        <v>45</v>
      </c>
      <c r="Q2129" s="596">
        <v>31</v>
      </c>
      <c r="R2129" s="599">
        <f t="shared" si="133"/>
        <v>0.68888888888888888</v>
      </c>
      <c r="S2129" s="599">
        <f t="shared" si="134"/>
        <v>6.9506726457399109E-2</v>
      </c>
      <c r="T2129" s="600">
        <f t="shared" si="135"/>
        <v>1.8077354260089686</v>
      </c>
      <c r="U2129" s="601" t="s">
        <v>3030</v>
      </c>
    </row>
    <row r="2130" spans="1:21" ht="12.75" x14ac:dyDescent="0.2">
      <c r="A2130" s="591" t="s">
        <v>72</v>
      </c>
      <c r="B2130" s="591" t="s">
        <v>754</v>
      </c>
      <c r="C2130" s="592" t="s">
        <v>587</v>
      </c>
      <c r="D2130" s="592" t="s">
        <v>297</v>
      </c>
      <c r="E2130" s="592" t="s">
        <v>148</v>
      </c>
      <c r="F2130" s="592" t="s">
        <v>476</v>
      </c>
      <c r="G2130" s="591" t="s">
        <v>2025</v>
      </c>
      <c r="H2130" s="591" t="s">
        <v>518</v>
      </c>
      <c r="I2130" s="592" t="s">
        <v>332</v>
      </c>
      <c r="J2130" s="593" t="s">
        <v>381</v>
      </c>
      <c r="K2130" s="594">
        <v>9.2307692307692313E-2</v>
      </c>
      <c r="L2130" s="592" t="s">
        <v>2051</v>
      </c>
      <c r="M2130" s="595">
        <v>2021</v>
      </c>
      <c r="N2130" s="596">
        <v>58</v>
      </c>
      <c r="O2130" s="603">
        <v>0.13793103448275862</v>
      </c>
      <c r="P2130" s="598">
        <f t="shared" si="132"/>
        <v>8</v>
      </c>
      <c r="Q2130" s="596">
        <v>8</v>
      </c>
      <c r="R2130" s="599">
        <f t="shared" si="133"/>
        <v>1</v>
      </c>
      <c r="S2130" s="599">
        <f t="shared" si="134"/>
        <v>0.13793103448275862</v>
      </c>
      <c r="T2130" s="600">
        <f t="shared" si="135"/>
        <v>1.4942528735632183</v>
      </c>
      <c r="U2130" s="601" t="s">
        <v>3030</v>
      </c>
    </row>
    <row r="2131" spans="1:21" ht="12.75" x14ac:dyDescent="0.2">
      <c r="A2131" s="591" t="s">
        <v>72</v>
      </c>
      <c r="B2131" s="591" t="s">
        <v>754</v>
      </c>
      <c r="C2131" s="592" t="s">
        <v>587</v>
      </c>
      <c r="D2131" s="592" t="s">
        <v>297</v>
      </c>
      <c r="E2131" s="592" t="s">
        <v>148</v>
      </c>
      <c r="F2131" s="592" t="s">
        <v>476</v>
      </c>
      <c r="G2131" s="591" t="s">
        <v>2026</v>
      </c>
      <c r="H2131" s="591" t="s">
        <v>518</v>
      </c>
      <c r="I2131" s="592" t="s">
        <v>332</v>
      </c>
      <c r="J2131" s="593" t="s">
        <v>381</v>
      </c>
      <c r="K2131" s="594">
        <v>0.15384615384615385</v>
      </c>
      <c r="L2131" s="592" t="s">
        <v>2051</v>
      </c>
      <c r="M2131" s="595">
        <v>2021</v>
      </c>
      <c r="N2131" s="596">
        <v>27</v>
      </c>
      <c r="O2131" s="603">
        <v>0.22222222222222221</v>
      </c>
      <c r="P2131" s="598">
        <f t="shared" si="132"/>
        <v>6</v>
      </c>
      <c r="Q2131" s="596">
        <v>5</v>
      </c>
      <c r="R2131" s="599">
        <f t="shared" si="133"/>
        <v>0.83333333333333337</v>
      </c>
      <c r="S2131" s="599">
        <f t="shared" si="134"/>
        <v>0.18518518518518517</v>
      </c>
      <c r="T2131" s="600">
        <f t="shared" si="135"/>
        <v>1.4444444444444442</v>
      </c>
      <c r="U2131" s="601" t="s">
        <v>3030</v>
      </c>
    </row>
    <row r="2132" spans="1:21" ht="12.75" x14ac:dyDescent="0.2">
      <c r="A2132" s="591" t="s">
        <v>72</v>
      </c>
      <c r="B2132" s="591" t="s">
        <v>754</v>
      </c>
      <c r="C2132" s="592" t="s">
        <v>587</v>
      </c>
      <c r="D2132" s="592" t="s">
        <v>303</v>
      </c>
      <c r="E2132" s="592" t="s">
        <v>148</v>
      </c>
      <c r="F2132" s="592" t="s">
        <v>476</v>
      </c>
      <c r="G2132" s="591" t="s">
        <v>2005</v>
      </c>
      <c r="H2132" s="591" t="s">
        <v>518</v>
      </c>
      <c r="I2132" s="592" t="s">
        <v>332</v>
      </c>
      <c r="J2132" s="593" t="s">
        <v>381</v>
      </c>
      <c r="K2132" s="594">
        <v>6.5217391304347824E-2</v>
      </c>
      <c r="L2132" s="592" t="s">
        <v>2051</v>
      </c>
      <c r="M2132" s="595">
        <v>2021</v>
      </c>
      <c r="N2132" s="596">
        <v>45</v>
      </c>
      <c r="O2132" s="603">
        <v>0.1111111111111111</v>
      </c>
      <c r="P2132" s="598">
        <f t="shared" si="132"/>
        <v>5</v>
      </c>
      <c r="Q2132" s="596">
        <v>3</v>
      </c>
      <c r="R2132" s="599">
        <f t="shared" si="133"/>
        <v>0.6</v>
      </c>
      <c r="S2132" s="599">
        <f t="shared" si="134"/>
        <v>6.6666666666666666E-2</v>
      </c>
      <c r="T2132" s="600">
        <f t="shared" si="135"/>
        <v>1.7037037037037037</v>
      </c>
      <c r="U2132" s="601" t="s">
        <v>3030</v>
      </c>
    </row>
    <row r="2133" spans="1:21" ht="12.75" x14ac:dyDescent="0.2">
      <c r="A2133" s="591" t="s">
        <v>72</v>
      </c>
      <c r="B2133" s="591" t="s">
        <v>754</v>
      </c>
      <c r="C2133" s="592" t="s">
        <v>587</v>
      </c>
      <c r="D2133" s="592" t="s">
        <v>297</v>
      </c>
      <c r="E2133" s="592" t="s">
        <v>148</v>
      </c>
      <c r="F2133" s="592" t="s">
        <v>476</v>
      </c>
      <c r="G2133" s="591" t="s">
        <v>2005</v>
      </c>
      <c r="H2133" s="591" t="s">
        <v>518</v>
      </c>
      <c r="I2133" s="592" t="s">
        <v>332</v>
      </c>
      <c r="J2133" s="593" t="s">
        <v>381</v>
      </c>
      <c r="K2133" s="594">
        <v>9.3333333333333338E-2</v>
      </c>
      <c r="L2133" s="592" t="s">
        <v>2051</v>
      </c>
      <c r="M2133" s="595">
        <v>2021</v>
      </c>
      <c r="N2133" s="596">
        <v>77</v>
      </c>
      <c r="O2133" s="603">
        <v>0.12987012987012986</v>
      </c>
      <c r="P2133" s="598">
        <f t="shared" si="132"/>
        <v>10</v>
      </c>
      <c r="Q2133" s="596">
        <v>7</v>
      </c>
      <c r="R2133" s="599">
        <f t="shared" si="133"/>
        <v>0.7</v>
      </c>
      <c r="S2133" s="599">
        <f t="shared" si="134"/>
        <v>9.0909090909090912E-2</v>
      </c>
      <c r="T2133" s="600">
        <f t="shared" si="135"/>
        <v>1.3914656771799627</v>
      </c>
      <c r="U2133" s="601" t="s">
        <v>3030</v>
      </c>
    </row>
    <row r="2134" spans="1:21" ht="12.75" x14ac:dyDescent="0.2">
      <c r="A2134" s="591" t="s">
        <v>72</v>
      </c>
      <c r="B2134" s="591" t="s">
        <v>754</v>
      </c>
      <c r="C2134" s="592" t="s">
        <v>587</v>
      </c>
      <c r="D2134" s="592" t="s">
        <v>303</v>
      </c>
      <c r="E2134" s="592" t="s">
        <v>148</v>
      </c>
      <c r="F2134" s="592" t="s">
        <v>476</v>
      </c>
      <c r="G2134" s="591" t="s">
        <v>2006</v>
      </c>
      <c r="H2134" s="591" t="s">
        <v>518</v>
      </c>
      <c r="I2134" s="592" t="s">
        <v>332</v>
      </c>
      <c r="J2134" s="593" t="s">
        <v>381</v>
      </c>
      <c r="K2134" s="594">
        <v>0.10526315789473684</v>
      </c>
      <c r="L2134" s="592" t="s">
        <v>2051</v>
      </c>
      <c r="M2134" s="595">
        <v>2021</v>
      </c>
      <c r="N2134" s="596">
        <v>34</v>
      </c>
      <c r="O2134" s="603">
        <v>8.8235294117647065E-2</v>
      </c>
      <c r="P2134" s="598">
        <f t="shared" si="132"/>
        <v>3</v>
      </c>
      <c r="Q2134" s="596">
        <v>2</v>
      </c>
      <c r="R2134" s="599">
        <f t="shared" si="133"/>
        <v>0.66666666666666663</v>
      </c>
      <c r="S2134" s="599">
        <f t="shared" si="134"/>
        <v>5.8823529411764705E-2</v>
      </c>
      <c r="T2134" s="600">
        <f t="shared" si="135"/>
        <v>0.83823529411764719</v>
      </c>
      <c r="U2134" s="601" t="s">
        <v>3030</v>
      </c>
    </row>
    <row r="2135" spans="1:21" ht="12.75" x14ac:dyDescent="0.2">
      <c r="A2135" s="591" t="s">
        <v>72</v>
      </c>
      <c r="B2135" s="591" t="s">
        <v>754</v>
      </c>
      <c r="C2135" s="592" t="s">
        <v>587</v>
      </c>
      <c r="D2135" s="592" t="s">
        <v>297</v>
      </c>
      <c r="E2135" s="592" t="s">
        <v>148</v>
      </c>
      <c r="F2135" s="592" t="s">
        <v>476</v>
      </c>
      <c r="G2135" s="591" t="s">
        <v>2006</v>
      </c>
      <c r="H2135" s="591" t="s">
        <v>518</v>
      </c>
      <c r="I2135" s="592" t="s">
        <v>332</v>
      </c>
      <c r="J2135" s="593" t="s">
        <v>381</v>
      </c>
      <c r="K2135" s="594">
        <v>0.18055555555555555</v>
      </c>
      <c r="L2135" s="592" t="s">
        <v>2051</v>
      </c>
      <c r="M2135" s="595">
        <v>2021</v>
      </c>
      <c r="N2135" s="596">
        <v>77</v>
      </c>
      <c r="O2135" s="603">
        <v>0.19480519480519484</v>
      </c>
      <c r="P2135" s="598">
        <f t="shared" si="132"/>
        <v>15</v>
      </c>
      <c r="Q2135" s="596">
        <v>13</v>
      </c>
      <c r="R2135" s="599">
        <f t="shared" si="133"/>
        <v>0.8666666666666667</v>
      </c>
      <c r="S2135" s="599">
        <f t="shared" si="134"/>
        <v>0.16883116883116883</v>
      </c>
      <c r="T2135" s="600">
        <f t="shared" si="135"/>
        <v>1.0789210789210792</v>
      </c>
      <c r="U2135" s="601" t="s">
        <v>3030</v>
      </c>
    </row>
    <row r="2136" spans="1:21" ht="12.75" x14ac:dyDescent="0.2">
      <c r="A2136" s="591" t="s">
        <v>72</v>
      </c>
      <c r="B2136" s="591" t="s">
        <v>754</v>
      </c>
      <c r="C2136" s="592" t="s">
        <v>587</v>
      </c>
      <c r="D2136" s="592" t="s">
        <v>305</v>
      </c>
      <c r="E2136" s="592" t="s">
        <v>148</v>
      </c>
      <c r="F2136" s="592" t="s">
        <v>476</v>
      </c>
      <c r="G2136" s="591" t="s">
        <v>2009</v>
      </c>
      <c r="H2136" s="591" t="s">
        <v>518</v>
      </c>
      <c r="I2136" s="592" t="s">
        <v>332</v>
      </c>
      <c r="J2136" s="593" t="s">
        <v>381</v>
      </c>
      <c r="K2136" s="594">
        <v>0.25</v>
      </c>
      <c r="L2136" s="592" t="s">
        <v>2051</v>
      </c>
      <c r="M2136" s="595">
        <v>2021</v>
      </c>
      <c r="N2136" s="596">
        <v>21</v>
      </c>
      <c r="O2136" s="603">
        <v>0.2857142857142857</v>
      </c>
      <c r="P2136" s="598">
        <f t="shared" si="132"/>
        <v>6</v>
      </c>
      <c r="Q2136" s="596">
        <v>6</v>
      </c>
      <c r="R2136" s="599">
        <f t="shared" si="133"/>
        <v>1</v>
      </c>
      <c r="S2136" s="599">
        <f t="shared" si="134"/>
        <v>0.2857142857142857</v>
      </c>
      <c r="T2136" s="600">
        <f t="shared" si="135"/>
        <v>1.1428571428571428</v>
      </c>
      <c r="U2136" s="601" t="s">
        <v>3030</v>
      </c>
    </row>
    <row r="2137" spans="1:21" ht="12.75" x14ac:dyDescent="0.2">
      <c r="A2137" s="591" t="s">
        <v>72</v>
      </c>
      <c r="B2137" s="591" t="s">
        <v>754</v>
      </c>
      <c r="C2137" s="592" t="s">
        <v>587</v>
      </c>
      <c r="D2137" s="592" t="s">
        <v>297</v>
      </c>
      <c r="E2137" s="592" t="s">
        <v>148</v>
      </c>
      <c r="F2137" s="592" t="s">
        <v>476</v>
      </c>
      <c r="G2137" s="591" t="s">
        <v>2027</v>
      </c>
      <c r="H2137" s="591" t="s">
        <v>518</v>
      </c>
      <c r="I2137" s="592" t="s">
        <v>332</v>
      </c>
      <c r="J2137" s="593" t="s">
        <v>381</v>
      </c>
      <c r="K2137" s="594">
        <v>0.29032258064516131</v>
      </c>
      <c r="L2137" s="592" t="s">
        <v>2051</v>
      </c>
      <c r="M2137" s="595">
        <v>2021</v>
      </c>
      <c r="N2137" s="596">
        <v>32</v>
      </c>
      <c r="O2137" s="603">
        <v>0.3125</v>
      </c>
      <c r="P2137" s="598">
        <f t="shared" si="132"/>
        <v>10</v>
      </c>
      <c r="Q2137" s="596">
        <v>9</v>
      </c>
      <c r="R2137" s="599">
        <f t="shared" si="133"/>
        <v>0.9</v>
      </c>
      <c r="S2137" s="599">
        <f t="shared" si="134"/>
        <v>0.28125</v>
      </c>
      <c r="T2137" s="600">
        <f t="shared" si="135"/>
        <v>1.0763888888888888</v>
      </c>
      <c r="U2137" s="601" t="s">
        <v>3030</v>
      </c>
    </row>
    <row r="2138" spans="1:21" ht="12.75" x14ac:dyDescent="0.2">
      <c r="A2138" s="591" t="s">
        <v>72</v>
      </c>
      <c r="B2138" s="591" t="s">
        <v>754</v>
      </c>
      <c r="C2138" s="592" t="s">
        <v>587</v>
      </c>
      <c r="D2138" s="592" t="s">
        <v>297</v>
      </c>
      <c r="E2138" s="592" t="s">
        <v>148</v>
      </c>
      <c r="F2138" s="592" t="s">
        <v>476</v>
      </c>
      <c r="G2138" s="591" t="s">
        <v>2028</v>
      </c>
      <c r="H2138" s="591" t="s">
        <v>518</v>
      </c>
      <c r="I2138" s="592" t="s">
        <v>332</v>
      </c>
      <c r="J2138" s="593" t="s">
        <v>381</v>
      </c>
      <c r="K2138" s="594">
        <v>0.29629629629629628</v>
      </c>
      <c r="L2138" s="592" t="s">
        <v>2051</v>
      </c>
      <c r="M2138" s="595">
        <v>2021</v>
      </c>
      <c r="N2138" s="596">
        <v>24</v>
      </c>
      <c r="O2138" s="603">
        <v>0.45833333333333326</v>
      </c>
      <c r="P2138" s="598">
        <f t="shared" si="132"/>
        <v>11</v>
      </c>
      <c r="Q2138" s="596">
        <v>8</v>
      </c>
      <c r="R2138" s="599">
        <f t="shared" si="133"/>
        <v>0.72727272727272729</v>
      </c>
      <c r="S2138" s="599">
        <f t="shared" si="134"/>
        <v>0.33333333333333331</v>
      </c>
      <c r="T2138" s="600">
        <f t="shared" si="135"/>
        <v>1.5468749999999998</v>
      </c>
      <c r="U2138" s="601" t="s">
        <v>3030</v>
      </c>
    </row>
    <row r="2139" spans="1:21" ht="12.75" x14ac:dyDescent="0.2">
      <c r="A2139" s="591" t="s">
        <v>72</v>
      </c>
      <c r="B2139" s="591" t="s">
        <v>754</v>
      </c>
      <c r="C2139" s="592" t="s">
        <v>587</v>
      </c>
      <c r="D2139" s="592" t="s">
        <v>303</v>
      </c>
      <c r="E2139" s="592" t="s">
        <v>148</v>
      </c>
      <c r="F2139" s="592" t="s">
        <v>476</v>
      </c>
      <c r="G2139" s="591" t="s">
        <v>2007</v>
      </c>
      <c r="H2139" s="591" t="s">
        <v>518</v>
      </c>
      <c r="I2139" s="592" t="s">
        <v>332</v>
      </c>
      <c r="J2139" s="593" t="s">
        <v>381</v>
      </c>
      <c r="K2139" s="594">
        <v>0.48</v>
      </c>
      <c r="L2139" s="592" t="s">
        <v>2051</v>
      </c>
      <c r="M2139" s="595">
        <v>2021</v>
      </c>
      <c r="N2139" s="596">
        <v>22</v>
      </c>
      <c r="O2139" s="603">
        <v>0.45454545454545453</v>
      </c>
      <c r="P2139" s="598">
        <f t="shared" si="132"/>
        <v>10</v>
      </c>
      <c r="Q2139" s="596">
        <v>8</v>
      </c>
      <c r="R2139" s="599">
        <f t="shared" si="133"/>
        <v>0.8</v>
      </c>
      <c r="S2139" s="599">
        <f t="shared" si="134"/>
        <v>0.36363636363636365</v>
      </c>
      <c r="T2139" s="600">
        <f t="shared" si="135"/>
        <v>0.94696969696969702</v>
      </c>
      <c r="U2139" s="601" t="s">
        <v>3030</v>
      </c>
    </row>
    <row r="2140" spans="1:21" ht="12.75" x14ac:dyDescent="0.2">
      <c r="A2140" s="591" t="s">
        <v>72</v>
      </c>
      <c r="B2140" s="591" t="s">
        <v>754</v>
      </c>
      <c r="C2140" s="592" t="s">
        <v>587</v>
      </c>
      <c r="D2140" s="592" t="s">
        <v>297</v>
      </c>
      <c r="E2140" s="592" t="s">
        <v>148</v>
      </c>
      <c r="F2140" s="592" t="s">
        <v>476</v>
      </c>
      <c r="G2140" s="591" t="s">
        <v>2007</v>
      </c>
      <c r="H2140" s="591" t="s">
        <v>518</v>
      </c>
      <c r="I2140" s="592" t="s">
        <v>332</v>
      </c>
      <c r="J2140" s="593" t="s">
        <v>381</v>
      </c>
      <c r="K2140" s="594">
        <v>0.58064516129032262</v>
      </c>
      <c r="L2140" s="592" t="s">
        <v>2266</v>
      </c>
      <c r="M2140" s="595">
        <v>2021</v>
      </c>
      <c r="N2140" s="596">
        <v>30</v>
      </c>
      <c r="O2140" s="603">
        <v>0.53333333333333333</v>
      </c>
      <c r="P2140" s="598">
        <f t="shared" si="132"/>
        <v>16</v>
      </c>
      <c r="Q2140" s="596">
        <v>12</v>
      </c>
      <c r="R2140" s="599">
        <f t="shared" si="133"/>
        <v>0.75</v>
      </c>
      <c r="S2140" s="599">
        <f t="shared" si="134"/>
        <v>0.4</v>
      </c>
      <c r="T2140" s="600">
        <f t="shared" si="135"/>
        <v>0.9185185185185184</v>
      </c>
      <c r="U2140" s="601" t="s">
        <v>3031</v>
      </c>
    </row>
    <row r="2141" spans="1:21" ht="12.75" x14ac:dyDescent="0.2">
      <c r="A2141" s="591" t="s">
        <v>72</v>
      </c>
      <c r="B2141" s="591" t="s">
        <v>754</v>
      </c>
      <c r="C2141" s="592" t="s">
        <v>587</v>
      </c>
      <c r="D2141" s="592" t="s">
        <v>297</v>
      </c>
      <c r="E2141" s="592" t="s">
        <v>148</v>
      </c>
      <c r="F2141" s="592" t="s">
        <v>476</v>
      </c>
      <c r="G2141" s="591" t="s">
        <v>2029</v>
      </c>
      <c r="H2141" s="591" t="s">
        <v>518</v>
      </c>
      <c r="I2141" s="592" t="s">
        <v>332</v>
      </c>
      <c r="J2141" s="593" t="s">
        <v>381</v>
      </c>
      <c r="K2141" s="594">
        <v>0.71186440677966101</v>
      </c>
      <c r="L2141" s="592" t="s">
        <v>2051</v>
      </c>
      <c r="M2141" s="595">
        <v>2021</v>
      </c>
      <c r="N2141" s="596">
        <v>59</v>
      </c>
      <c r="O2141" s="603">
        <v>0.55932203389830504</v>
      </c>
      <c r="P2141" s="598">
        <f t="shared" si="132"/>
        <v>33</v>
      </c>
      <c r="Q2141" s="596">
        <v>33</v>
      </c>
      <c r="R2141" s="599">
        <f t="shared" si="133"/>
        <v>1</v>
      </c>
      <c r="S2141" s="599">
        <f t="shared" si="134"/>
        <v>0.55932203389830504</v>
      </c>
      <c r="T2141" s="600">
        <f t="shared" si="135"/>
        <v>0.7857142857142857</v>
      </c>
      <c r="U2141" s="601" t="s">
        <v>3030</v>
      </c>
    </row>
    <row r="2142" spans="1:21" ht="12.75" x14ac:dyDescent="0.2">
      <c r="A2142" s="591" t="s">
        <v>72</v>
      </c>
      <c r="B2142" s="591" t="s">
        <v>754</v>
      </c>
      <c r="C2142" s="592" t="s">
        <v>587</v>
      </c>
      <c r="D2142" s="592" t="s">
        <v>297</v>
      </c>
      <c r="E2142" s="592" t="s">
        <v>148</v>
      </c>
      <c r="F2142" s="592" t="s">
        <v>476</v>
      </c>
      <c r="G2142" s="591" t="s">
        <v>2030</v>
      </c>
      <c r="H2142" s="591" t="s">
        <v>518</v>
      </c>
      <c r="I2142" s="592" t="s">
        <v>332</v>
      </c>
      <c r="J2142" s="593" t="s">
        <v>381</v>
      </c>
      <c r="K2142" s="594">
        <v>0.14285714285714285</v>
      </c>
      <c r="L2142" s="592" t="s">
        <v>2051</v>
      </c>
      <c r="M2142" s="595">
        <v>2021</v>
      </c>
      <c r="N2142" s="596">
        <v>46</v>
      </c>
      <c r="O2142" s="603">
        <v>0.15217391304347827</v>
      </c>
      <c r="P2142" s="598">
        <f t="shared" si="132"/>
        <v>7</v>
      </c>
      <c r="Q2142" s="596">
        <v>6</v>
      </c>
      <c r="R2142" s="599">
        <f t="shared" si="133"/>
        <v>0.8571428571428571</v>
      </c>
      <c r="S2142" s="599">
        <f t="shared" si="134"/>
        <v>0.13043478260869565</v>
      </c>
      <c r="T2142" s="600">
        <f t="shared" si="135"/>
        <v>1.0652173913043479</v>
      </c>
      <c r="U2142" s="601" t="s">
        <v>3030</v>
      </c>
    </row>
    <row r="2143" spans="1:21" ht="12.75" x14ac:dyDescent="0.2">
      <c r="A2143" s="591" t="s">
        <v>72</v>
      </c>
      <c r="B2143" s="591" t="s">
        <v>754</v>
      </c>
      <c r="C2143" s="592" t="s">
        <v>587</v>
      </c>
      <c r="D2143" s="592" t="s">
        <v>303</v>
      </c>
      <c r="E2143" s="592" t="s">
        <v>148</v>
      </c>
      <c r="F2143" s="592" t="s">
        <v>476</v>
      </c>
      <c r="G2143" s="591" t="s">
        <v>2008</v>
      </c>
      <c r="H2143" s="591" t="s">
        <v>518</v>
      </c>
      <c r="I2143" s="592" t="s">
        <v>332</v>
      </c>
      <c r="J2143" s="593" t="s">
        <v>381</v>
      </c>
      <c r="K2143" s="594">
        <v>0.23076923076923078</v>
      </c>
      <c r="L2143" s="592" t="s">
        <v>2051</v>
      </c>
      <c r="M2143" s="595">
        <v>2021</v>
      </c>
      <c r="N2143" s="596">
        <v>13</v>
      </c>
      <c r="O2143" s="603">
        <v>0.23076923076923075</v>
      </c>
      <c r="P2143" s="598">
        <f t="shared" si="132"/>
        <v>3</v>
      </c>
      <c r="Q2143" s="596">
        <v>3</v>
      </c>
      <c r="R2143" s="599">
        <f t="shared" si="133"/>
        <v>1</v>
      </c>
      <c r="S2143" s="599">
        <f t="shared" si="134"/>
        <v>0.23076923076923078</v>
      </c>
      <c r="T2143" s="600">
        <f t="shared" si="135"/>
        <v>0.99999999999999989</v>
      </c>
      <c r="U2143" s="606" t="s">
        <v>2051</v>
      </c>
    </row>
    <row r="2144" spans="1:21" ht="12.75" x14ac:dyDescent="0.2">
      <c r="A2144" s="591" t="s">
        <v>72</v>
      </c>
      <c r="B2144" s="591" t="s">
        <v>754</v>
      </c>
      <c r="C2144" s="592" t="s">
        <v>587</v>
      </c>
      <c r="D2144" s="592" t="s">
        <v>297</v>
      </c>
      <c r="E2144" s="592" t="s">
        <v>148</v>
      </c>
      <c r="F2144" s="592" t="s">
        <v>476</v>
      </c>
      <c r="G2144" s="591" t="s">
        <v>2031</v>
      </c>
      <c r="H2144" s="591" t="s">
        <v>518</v>
      </c>
      <c r="I2144" s="592" t="s">
        <v>332</v>
      </c>
      <c r="J2144" s="593" t="s">
        <v>381</v>
      </c>
      <c r="K2144" s="594">
        <v>0.18181818181818182</v>
      </c>
      <c r="L2144" s="592" t="s">
        <v>2051</v>
      </c>
      <c r="M2144" s="595">
        <v>2021</v>
      </c>
      <c r="N2144" s="596">
        <v>42</v>
      </c>
      <c r="O2144" s="603">
        <v>0.14285714285714285</v>
      </c>
      <c r="P2144" s="598">
        <f t="shared" si="132"/>
        <v>6</v>
      </c>
      <c r="Q2144" s="596">
        <v>5</v>
      </c>
      <c r="R2144" s="599">
        <f t="shared" si="133"/>
        <v>0.83333333333333337</v>
      </c>
      <c r="S2144" s="599">
        <f t="shared" si="134"/>
        <v>0.11904761904761904</v>
      </c>
      <c r="T2144" s="600">
        <f t="shared" si="135"/>
        <v>0.7857142857142857</v>
      </c>
      <c r="U2144" s="601" t="s">
        <v>3030</v>
      </c>
    </row>
    <row r="2145" spans="1:21" ht="12.75" x14ac:dyDescent="0.2">
      <c r="A2145" s="591" t="s">
        <v>72</v>
      </c>
      <c r="B2145" s="591" t="s">
        <v>754</v>
      </c>
      <c r="C2145" s="592" t="s">
        <v>588</v>
      </c>
      <c r="D2145" s="592" t="s">
        <v>297</v>
      </c>
      <c r="E2145" s="592" t="s">
        <v>148</v>
      </c>
      <c r="F2145" s="592" t="s">
        <v>476</v>
      </c>
      <c r="G2145" s="591" t="s">
        <v>2036</v>
      </c>
      <c r="H2145" s="591" t="s">
        <v>518</v>
      </c>
      <c r="I2145" s="592" t="s">
        <v>332</v>
      </c>
      <c r="J2145" s="593" t="s">
        <v>381</v>
      </c>
      <c r="K2145" s="594">
        <v>0.11971830985915492</v>
      </c>
      <c r="L2145" s="592"/>
      <c r="M2145" s="595">
        <v>2021</v>
      </c>
      <c r="N2145" s="596">
        <v>140</v>
      </c>
      <c r="O2145" s="603">
        <v>0.12142857142857143</v>
      </c>
      <c r="P2145" s="598">
        <f t="shared" si="132"/>
        <v>17</v>
      </c>
      <c r="Q2145" s="596">
        <v>16</v>
      </c>
      <c r="R2145" s="599">
        <f t="shared" si="133"/>
        <v>0.94117647058823528</v>
      </c>
      <c r="S2145" s="599">
        <f t="shared" si="134"/>
        <v>0.11428571428571428</v>
      </c>
      <c r="T2145" s="600">
        <f t="shared" si="135"/>
        <v>1.0142857142857142</v>
      </c>
      <c r="U2145" s="601" t="s">
        <v>3030</v>
      </c>
    </row>
    <row r="2146" spans="1:21" ht="12.75" x14ac:dyDescent="0.2">
      <c r="A2146" s="591" t="s">
        <v>72</v>
      </c>
      <c r="B2146" s="591" t="s">
        <v>754</v>
      </c>
      <c r="C2146" s="592" t="s">
        <v>588</v>
      </c>
      <c r="D2146" s="592" t="s">
        <v>297</v>
      </c>
      <c r="E2146" s="592" t="s">
        <v>148</v>
      </c>
      <c r="F2146" s="592" t="s">
        <v>476</v>
      </c>
      <c r="G2146" s="591" t="s">
        <v>2011</v>
      </c>
      <c r="H2146" s="591" t="s">
        <v>518</v>
      </c>
      <c r="I2146" s="592" t="s">
        <v>332</v>
      </c>
      <c r="J2146" s="593" t="s">
        <v>381</v>
      </c>
      <c r="K2146" s="594">
        <v>0.23875432525951557</v>
      </c>
      <c r="L2146" s="592" t="s">
        <v>2051</v>
      </c>
      <c r="M2146" s="595">
        <v>2021</v>
      </c>
      <c r="N2146" s="596">
        <v>287</v>
      </c>
      <c r="O2146" s="603">
        <v>0.23693379790940766</v>
      </c>
      <c r="P2146" s="598">
        <f t="shared" si="132"/>
        <v>68</v>
      </c>
      <c r="Q2146" s="596">
        <v>57</v>
      </c>
      <c r="R2146" s="599">
        <f t="shared" si="133"/>
        <v>0.83823529411764708</v>
      </c>
      <c r="S2146" s="599">
        <f t="shared" si="134"/>
        <v>0.19860627177700349</v>
      </c>
      <c r="T2146" s="600">
        <f t="shared" si="135"/>
        <v>0.99237489269302637</v>
      </c>
      <c r="U2146" s="601" t="s">
        <v>3030</v>
      </c>
    </row>
    <row r="2147" spans="1:21" ht="12.75" x14ac:dyDescent="0.2">
      <c r="A2147" s="591" t="s">
        <v>72</v>
      </c>
      <c r="B2147" s="591" t="s">
        <v>754</v>
      </c>
      <c r="C2147" s="592" t="s">
        <v>588</v>
      </c>
      <c r="D2147" s="592" t="s">
        <v>297</v>
      </c>
      <c r="E2147" s="592" t="s">
        <v>148</v>
      </c>
      <c r="F2147" s="592" t="s">
        <v>476</v>
      </c>
      <c r="G2147" s="591" t="s">
        <v>2012</v>
      </c>
      <c r="H2147" s="591" t="s">
        <v>518</v>
      </c>
      <c r="I2147" s="592" t="s">
        <v>332</v>
      </c>
      <c r="J2147" s="593" t="s">
        <v>381</v>
      </c>
      <c r="K2147" s="594">
        <v>0.23577235772357724</v>
      </c>
      <c r="L2147" s="592" t="s">
        <v>2051</v>
      </c>
      <c r="M2147" s="595">
        <v>2021</v>
      </c>
      <c r="N2147" s="596">
        <v>125</v>
      </c>
      <c r="O2147" s="603">
        <v>0.23200000000000004</v>
      </c>
      <c r="P2147" s="598">
        <f t="shared" si="132"/>
        <v>29</v>
      </c>
      <c r="Q2147" s="596">
        <v>26</v>
      </c>
      <c r="R2147" s="599">
        <f t="shared" si="133"/>
        <v>0.89655172413793105</v>
      </c>
      <c r="S2147" s="599">
        <f t="shared" si="134"/>
        <v>0.20799999999999999</v>
      </c>
      <c r="T2147" s="600">
        <f t="shared" si="135"/>
        <v>0.9840000000000001</v>
      </c>
      <c r="U2147" s="601" t="s">
        <v>3030</v>
      </c>
    </row>
    <row r="2148" spans="1:21" ht="12.75" x14ac:dyDescent="0.2">
      <c r="A2148" s="591" t="s">
        <v>72</v>
      </c>
      <c r="B2148" s="591" t="s">
        <v>754</v>
      </c>
      <c r="C2148" s="592" t="s">
        <v>588</v>
      </c>
      <c r="D2148" s="592" t="s">
        <v>297</v>
      </c>
      <c r="E2148" s="592" t="s">
        <v>148</v>
      </c>
      <c r="F2148" s="592" t="s">
        <v>476</v>
      </c>
      <c r="G2148" s="591" t="s">
        <v>2037</v>
      </c>
      <c r="H2148" s="591" t="s">
        <v>518</v>
      </c>
      <c r="I2148" s="592" t="s">
        <v>332</v>
      </c>
      <c r="J2148" s="593" t="s">
        <v>381</v>
      </c>
      <c r="K2148" s="594">
        <v>0.21428571428571427</v>
      </c>
      <c r="L2148" s="592" t="s">
        <v>2051</v>
      </c>
      <c r="M2148" s="595">
        <v>2021</v>
      </c>
      <c r="N2148" s="596">
        <v>14</v>
      </c>
      <c r="O2148" s="603">
        <v>0.21428571428571427</v>
      </c>
      <c r="P2148" s="598">
        <f t="shared" si="132"/>
        <v>3</v>
      </c>
      <c r="Q2148" s="596">
        <v>2</v>
      </c>
      <c r="R2148" s="599">
        <f t="shared" si="133"/>
        <v>0.66666666666666663</v>
      </c>
      <c r="S2148" s="599">
        <f t="shared" si="134"/>
        <v>0.14285714285714285</v>
      </c>
      <c r="T2148" s="600">
        <f t="shared" si="135"/>
        <v>1</v>
      </c>
      <c r="U2148" s="606" t="s">
        <v>2051</v>
      </c>
    </row>
    <row r="2149" spans="1:21" ht="12.75" x14ac:dyDescent="0.2">
      <c r="A2149" s="591" t="s">
        <v>72</v>
      </c>
      <c r="B2149" s="591" t="s">
        <v>754</v>
      </c>
      <c r="C2149" s="592" t="s">
        <v>588</v>
      </c>
      <c r="D2149" s="592" t="s">
        <v>297</v>
      </c>
      <c r="E2149" s="592" t="s">
        <v>148</v>
      </c>
      <c r="F2149" s="592" t="s">
        <v>476</v>
      </c>
      <c r="G2149" s="591" t="s">
        <v>2038</v>
      </c>
      <c r="H2149" s="591" t="s">
        <v>518</v>
      </c>
      <c r="I2149" s="592" t="s">
        <v>332</v>
      </c>
      <c r="J2149" s="593" t="s">
        <v>381</v>
      </c>
      <c r="K2149" s="594">
        <v>9.6774193548387094E-2</v>
      </c>
      <c r="L2149" s="592" t="s">
        <v>2051</v>
      </c>
      <c r="M2149" s="595">
        <v>2021</v>
      </c>
      <c r="N2149" s="596">
        <v>33</v>
      </c>
      <c r="O2149" s="603">
        <v>0.12121212121212122</v>
      </c>
      <c r="P2149" s="598">
        <f t="shared" si="132"/>
        <v>4</v>
      </c>
      <c r="Q2149" s="596">
        <v>4</v>
      </c>
      <c r="R2149" s="599">
        <f t="shared" si="133"/>
        <v>1</v>
      </c>
      <c r="S2149" s="599">
        <f t="shared" si="134"/>
        <v>0.12121212121212122</v>
      </c>
      <c r="T2149" s="600">
        <f t="shared" si="135"/>
        <v>1.2525252525252526</v>
      </c>
      <c r="U2149" s="601" t="s">
        <v>3030</v>
      </c>
    </row>
    <row r="2150" spans="1:21" ht="12.75" x14ac:dyDescent="0.2">
      <c r="A2150" s="591" t="s">
        <v>72</v>
      </c>
      <c r="B2150" s="591" t="s">
        <v>754</v>
      </c>
      <c r="C2150" s="592" t="s">
        <v>588</v>
      </c>
      <c r="D2150" s="592" t="s">
        <v>297</v>
      </c>
      <c r="E2150" s="592" t="s">
        <v>148</v>
      </c>
      <c r="F2150" s="592" t="s">
        <v>476</v>
      </c>
      <c r="G2150" s="591" t="s">
        <v>2018</v>
      </c>
      <c r="H2150" s="591" t="s">
        <v>518</v>
      </c>
      <c r="I2150" s="592" t="s">
        <v>332</v>
      </c>
      <c r="J2150" s="593" t="s">
        <v>381</v>
      </c>
      <c r="K2150" s="594">
        <v>6.25E-2</v>
      </c>
      <c r="L2150" s="592" t="s">
        <v>2051</v>
      </c>
      <c r="M2150" s="595">
        <v>2021</v>
      </c>
      <c r="N2150" s="596">
        <v>39</v>
      </c>
      <c r="O2150" s="603">
        <v>7.6923076923076927E-2</v>
      </c>
      <c r="P2150" s="598">
        <f t="shared" si="132"/>
        <v>3</v>
      </c>
      <c r="Q2150" s="596">
        <v>2</v>
      </c>
      <c r="R2150" s="599">
        <f t="shared" si="133"/>
        <v>0.66666666666666663</v>
      </c>
      <c r="S2150" s="599">
        <f t="shared" si="134"/>
        <v>5.128205128205128E-2</v>
      </c>
      <c r="T2150" s="600">
        <f t="shared" si="135"/>
        <v>1.2307692307692308</v>
      </c>
      <c r="U2150" s="601" t="s">
        <v>3030</v>
      </c>
    </row>
    <row r="2151" spans="1:21" ht="12.75" x14ac:dyDescent="0.2">
      <c r="A2151" s="591" t="s">
        <v>72</v>
      </c>
      <c r="B2151" s="591" t="s">
        <v>754</v>
      </c>
      <c r="C2151" s="592" t="s">
        <v>588</v>
      </c>
      <c r="D2151" s="592" t="s">
        <v>297</v>
      </c>
      <c r="E2151" s="592" t="s">
        <v>148</v>
      </c>
      <c r="F2151" s="592" t="s">
        <v>476</v>
      </c>
      <c r="G2151" s="591" t="s">
        <v>2039</v>
      </c>
      <c r="H2151" s="591" t="s">
        <v>518</v>
      </c>
      <c r="I2151" s="592" t="s">
        <v>332</v>
      </c>
      <c r="J2151" s="593" t="s">
        <v>381</v>
      </c>
      <c r="K2151" s="594">
        <v>5.0847457627118647E-2</v>
      </c>
      <c r="L2151" s="592" t="s">
        <v>2051</v>
      </c>
      <c r="M2151" s="595">
        <v>2021</v>
      </c>
      <c r="N2151" s="596">
        <v>53</v>
      </c>
      <c r="O2151" s="603">
        <v>0.11320754716981134</v>
      </c>
      <c r="P2151" s="598">
        <f t="shared" si="132"/>
        <v>6</v>
      </c>
      <c r="Q2151" s="596">
        <v>4</v>
      </c>
      <c r="R2151" s="599">
        <f t="shared" si="133"/>
        <v>0.66666666666666663</v>
      </c>
      <c r="S2151" s="599">
        <f t="shared" si="134"/>
        <v>7.5471698113207544E-2</v>
      </c>
      <c r="T2151" s="600">
        <f t="shared" si="135"/>
        <v>2.226415094339623</v>
      </c>
      <c r="U2151" s="601" t="s">
        <v>3030</v>
      </c>
    </row>
    <row r="2152" spans="1:21" ht="12.75" x14ac:dyDescent="0.2">
      <c r="A2152" s="591" t="s">
        <v>72</v>
      </c>
      <c r="B2152" s="591" t="s">
        <v>754</v>
      </c>
      <c r="C2152" s="592" t="s">
        <v>588</v>
      </c>
      <c r="D2152" s="592" t="s">
        <v>297</v>
      </c>
      <c r="E2152" s="592" t="s">
        <v>148</v>
      </c>
      <c r="F2152" s="592" t="s">
        <v>476</v>
      </c>
      <c r="G2152" s="591" t="s">
        <v>2021</v>
      </c>
      <c r="H2152" s="591" t="s">
        <v>518</v>
      </c>
      <c r="I2152" s="592" t="s">
        <v>332</v>
      </c>
      <c r="J2152" s="593" t="s">
        <v>381</v>
      </c>
      <c r="K2152" s="594">
        <v>0.13235294117647059</v>
      </c>
      <c r="L2152" s="592" t="s">
        <v>2051</v>
      </c>
      <c r="M2152" s="595">
        <v>2021</v>
      </c>
      <c r="N2152" s="596">
        <v>70</v>
      </c>
      <c r="O2152" s="603">
        <v>0.12857142857142856</v>
      </c>
      <c r="P2152" s="598">
        <f t="shared" si="132"/>
        <v>9</v>
      </c>
      <c r="Q2152" s="596">
        <v>6</v>
      </c>
      <c r="R2152" s="599">
        <f t="shared" si="133"/>
        <v>0.66666666666666663</v>
      </c>
      <c r="S2152" s="599">
        <f t="shared" si="134"/>
        <v>8.5714285714285715E-2</v>
      </c>
      <c r="T2152" s="600">
        <f t="shared" si="135"/>
        <v>0.97142857142857131</v>
      </c>
      <c r="U2152" s="601" t="s">
        <v>3030</v>
      </c>
    </row>
    <row r="2153" spans="1:21" ht="12.75" x14ac:dyDescent="0.2">
      <c r="A2153" s="591" t="s">
        <v>72</v>
      </c>
      <c r="B2153" s="591" t="s">
        <v>754</v>
      </c>
      <c r="C2153" s="592" t="s">
        <v>588</v>
      </c>
      <c r="D2153" s="592" t="s">
        <v>297</v>
      </c>
      <c r="E2153" s="592" t="s">
        <v>148</v>
      </c>
      <c r="F2153" s="592" t="s">
        <v>476</v>
      </c>
      <c r="G2153" s="591" t="s">
        <v>2040</v>
      </c>
      <c r="H2153" s="591" t="s">
        <v>518</v>
      </c>
      <c r="I2153" s="592" t="s">
        <v>332</v>
      </c>
      <c r="J2153" s="593" t="s">
        <v>381</v>
      </c>
      <c r="K2153" s="594">
        <v>0.17721518987341772</v>
      </c>
      <c r="L2153" s="592" t="s">
        <v>2051</v>
      </c>
      <c r="M2153" s="595">
        <v>2021</v>
      </c>
      <c r="N2153" s="596">
        <v>77</v>
      </c>
      <c r="O2153" s="603">
        <v>0.16883116883116883</v>
      </c>
      <c r="P2153" s="598">
        <f t="shared" si="132"/>
        <v>13</v>
      </c>
      <c r="Q2153" s="596">
        <v>8</v>
      </c>
      <c r="R2153" s="599">
        <f t="shared" si="133"/>
        <v>0.61538461538461542</v>
      </c>
      <c r="S2153" s="599">
        <f t="shared" si="134"/>
        <v>0.1038961038961039</v>
      </c>
      <c r="T2153" s="600">
        <f t="shared" si="135"/>
        <v>0.95269016697588127</v>
      </c>
      <c r="U2153" s="601" t="s">
        <v>3030</v>
      </c>
    </row>
    <row r="2154" spans="1:21" ht="12.75" x14ac:dyDescent="0.2">
      <c r="A2154" s="591" t="s">
        <v>72</v>
      </c>
      <c r="B2154" s="591" t="s">
        <v>754</v>
      </c>
      <c r="C2154" s="592" t="s">
        <v>588</v>
      </c>
      <c r="D2154" s="592" t="s">
        <v>297</v>
      </c>
      <c r="E2154" s="592" t="s">
        <v>148</v>
      </c>
      <c r="F2154" s="592" t="s">
        <v>476</v>
      </c>
      <c r="G2154" s="591" t="s">
        <v>2023</v>
      </c>
      <c r="H2154" s="591" t="s">
        <v>518</v>
      </c>
      <c r="I2154" s="592" t="s">
        <v>332</v>
      </c>
      <c r="J2154" s="593" t="s">
        <v>381</v>
      </c>
      <c r="K2154" s="594">
        <v>0.70833333333333337</v>
      </c>
      <c r="L2154" s="592" t="s">
        <v>2051</v>
      </c>
      <c r="M2154" s="595">
        <v>2021</v>
      </c>
      <c r="N2154" s="596">
        <v>24</v>
      </c>
      <c r="O2154" s="603">
        <v>0.54166666666666663</v>
      </c>
      <c r="P2154" s="598">
        <f t="shared" si="132"/>
        <v>13</v>
      </c>
      <c r="Q2154" s="596">
        <v>11</v>
      </c>
      <c r="R2154" s="599">
        <f t="shared" si="133"/>
        <v>0.84615384615384615</v>
      </c>
      <c r="S2154" s="599">
        <f t="shared" si="134"/>
        <v>0.45833333333333331</v>
      </c>
      <c r="T2154" s="600">
        <f t="shared" si="135"/>
        <v>0.76470588235294112</v>
      </c>
      <c r="U2154" s="601" t="s">
        <v>3030</v>
      </c>
    </row>
    <row r="2155" spans="1:21" ht="12.75" x14ac:dyDescent="0.2">
      <c r="A2155" s="591" t="s">
        <v>72</v>
      </c>
      <c r="B2155" s="591" t="s">
        <v>754</v>
      </c>
      <c r="C2155" s="592" t="s">
        <v>588</v>
      </c>
      <c r="D2155" s="592" t="s">
        <v>297</v>
      </c>
      <c r="E2155" s="592" t="s">
        <v>148</v>
      </c>
      <c r="F2155" s="592" t="s">
        <v>476</v>
      </c>
      <c r="G2155" s="591" t="s">
        <v>2041</v>
      </c>
      <c r="H2155" s="591" t="s">
        <v>518</v>
      </c>
      <c r="I2155" s="592" t="s">
        <v>332</v>
      </c>
      <c r="J2155" s="593" t="s">
        <v>381</v>
      </c>
      <c r="K2155" s="594">
        <v>0.17647058823529413</v>
      </c>
      <c r="L2155" s="592" t="s">
        <v>2051</v>
      </c>
      <c r="M2155" s="595">
        <v>2021</v>
      </c>
      <c r="N2155" s="596">
        <v>17</v>
      </c>
      <c r="O2155" s="603">
        <v>0.17647058823529413</v>
      </c>
      <c r="P2155" s="598">
        <f t="shared" si="132"/>
        <v>3</v>
      </c>
      <c r="Q2155" s="596">
        <v>2</v>
      </c>
      <c r="R2155" s="599">
        <f t="shared" si="133"/>
        <v>0.66666666666666663</v>
      </c>
      <c r="S2155" s="599">
        <f t="shared" si="134"/>
        <v>0.11764705882352941</v>
      </c>
      <c r="T2155" s="600">
        <f t="shared" si="135"/>
        <v>1</v>
      </c>
      <c r="U2155" s="606" t="s">
        <v>2051</v>
      </c>
    </row>
    <row r="2156" spans="1:21" ht="12.75" x14ac:dyDescent="0.2">
      <c r="A2156" s="591" t="s">
        <v>72</v>
      </c>
      <c r="B2156" s="591" t="s">
        <v>754</v>
      </c>
      <c r="C2156" s="592" t="s">
        <v>588</v>
      </c>
      <c r="D2156" s="592" t="s">
        <v>297</v>
      </c>
      <c r="E2156" s="592" t="s">
        <v>148</v>
      </c>
      <c r="F2156" s="592" t="s">
        <v>476</v>
      </c>
      <c r="G2156" s="591" t="s">
        <v>2042</v>
      </c>
      <c r="H2156" s="591" t="s">
        <v>518</v>
      </c>
      <c r="I2156" s="592" t="s">
        <v>332</v>
      </c>
      <c r="J2156" s="593" t="s">
        <v>381</v>
      </c>
      <c r="K2156" s="594">
        <v>0.06</v>
      </c>
      <c r="L2156" s="592" t="s">
        <v>2051</v>
      </c>
      <c r="M2156" s="595">
        <v>2021</v>
      </c>
      <c r="N2156" s="596">
        <v>94</v>
      </c>
      <c r="O2156" s="603">
        <v>9.5744680851063843E-2</v>
      </c>
      <c r="P2156" s="598">
        <f t="shared" si="132"/>
        <v>9</v>
      </c>
      <c r="Q2156" s="596">
        <v>5</v>
      </c>
      <c r="R2156" s="599">
        <f t="shared" si="133"/>
        <v>0.55555555555555558</v>
      </c>
      <c r="S2156" s="599">
        <f t="shared" si="134"/>
        <v>5.3191489361702128E-2</v>
      </c>
      <c r="T2156" s="600">
        <f t="shared" si="135"/>
        <v>1.595744680851064</v>
      </c>
      <c r="U2156" s="601" t="s">
        <v>3030</v>
      </c>
    </row>
    <row r="2157" spans="1:21" ht="12.75" x14ac:dyDescent="0.2">
      <c r="A2157" s="591" t="s">
        <v>72</v>
      </c>
      <c r="B2157" s="591" t="s">
        <v>754</v>
      </c>
      <c r="C2157" s="592" t="s">
        <v>588</v>
      </c>
      <c r="D2157" s="592" t="s">
        <v>297</v>
      </c>
      <c r="E2157" s="592" t="s">
        <v>148</v>
      </c>
      <c r="F2157" s="592" t="s">
        <v>476</v>
      </c>
      <c r="G2157" s="591" t="s">
        <v>2026</v>
      </c>
      <c r="H2157" s="591" t="s">
        <v>518</v>
      </c>
      <c r="I2157" s="592" t="s">
        <v>332</v>
      </c>
      <c r="J2157" s="593" t="s">
        <v>381</v>
      </c>
      <c r="K2157" s="594">
        <v>8.3333333333333329E-2</v>
      </c>
      <c r="L2157" s="592" t="s">
        <v>2051</v>
      </c>
      <c r="M2157" s="595">
        <v>2021</v>
      </c>
      <c r="N2157" s="596">
        <v>43</v>
      </c>
      <c r="O2157" s="603">
        <v>6.9767441860465115E-2</v>
      </c>
      <c r="P2157" s="598">
        <f t="shared" si="132"/>
        <v>3</v>
      </c>
      <c r="Q2157" s="596">
        <v>2</v>
      </c>
      <c r="R2157" s="599">
        <f t="shared" si="133"/>
        <v>0.66666666666666663</v>
      </c>
      <c r="S2157" s="599">
        <f t="shared" si="134"/>
        <v>4.6511627906976744E-2</v>
      </c>
      <c r="T2157" s="600">
        <f t="shared" si="135"/>
        <v>0.83720930232558144</v>
      </c>
      <c r="U2157" s="601" t="s">
        <v>3030</v>
      </c>
    </row>
    <row r="2158" spans="1:21" ht="12.75" x14ac:dyDescent="0.2">
      <c r="A2158" s="591" t="s">
        <v>72</v>
      </c>
      <c r="B2158" s="591" t="s">
        <v>754</v>
      </c>
      <c r="C2158" s="592" t="s">
        <v>588</v>
      </c>
      <c r="D2158" s="592" t="s">
        <v>297</v>
      </c>
      <c r="E2158" s="592" t="s">
        <v>148</v>
      </c>
      <c r="F2158" s="592" t="s">
        <v>476</v>
      </c>
      <c r="G2158" s="591" t="s">
        <v>2043</v>
      </c>
      <c r="H2158" s="591" t="s">
        <v>518</v>
      </c>
      <c r="I2158" s="592" t="s">
        <v>332</v>
      </c>
      <c r="J2158" s="593" t="s">
        <v>381</v>
      </c>
      <c r="K2158" s="594">
        <v>4.9941927990708478E-2</v>
      </c>
      <c r="L2158" s="592" t="s">
        <v>2051</v>
      </c>
      <c r="M2158" s="595">
        <v>2021</v>
      </c>
      <c r="N2158" s="596">
        <v>858</v>
      </c>
      <c r="O2158" s="603">
        <v>9.5571095571095568E-2</v>
      </c>
      <c r="P2158" s="598">
        <f t="shared" si="132"/>
        <v>82</v>
      </c>
      <c r="Q2158" s="596">
        <v>58</v>
      </c>
      <c r="R2158" s="599">
        <f t="shared" si="133"/>
        <v>0.70731707317073167</v>
      </c>
      <c r="S2158" s="599">
        <f t="shared" si="134"/>
        <v>6.75990675990676E-2</v>
      </c>
      <c r="T2158" s="600">
        <f t="shared" si="135"/>
        <v>1.9136444950398439</v>
      </c>
      <c r="U2158" s="601" t="s">
        <v>3030</v>
      </c>
    </row>
    <row r="2159" spans="1:21" ht="12.75" x14ac:dyDescent="0.2">
      <c r="A2159" s="591" t="s">
        <v>72</v>
      </c>
      <c r="B2159" s="591" t="s">
        <v>754</v>
      </c>
      <c r="C2159" s="592" t="s">
        <v>588</v>
      </c>
      <c r="D2159" s="592" t="s">
        <v>297</v>
      </c>
      <c r="E2159" s="592" t="s">
        <v>148</v>
      </c>
      <c r="F2159" s="592" t="s">
        <v>476</v>
      </c>
      <c r="G2159" s="591" t="s">
        <v>2009</v>
      </c>
      <c r="H2159" s="591" t="s">
        <v>518</v>
      </c>
      <c r="I2159" s="592" t="s">
        <v>332</v>
      </c>
      <c r="J2159" s="593" t="s">
        <v>381</v>
      </c>
      <c r="K2159" s="594">
        <v>0.2</v>
      </c>
      <c r="L2159" s="592" t="s">
        <v>2051</v>
      </c>
      <c r="M2159" s="595">
        <v>2021</v>
      </c>
      <c r="N2159" s="596">
        <v>19</v>
      </c>
      <c r="O2159" s="603">
        <v>0.21052631578947367</v>
      </c>
      <c r="P2159" s="598">
        <f t="shared" si="132"/>
        <v>4</v>
      </c>
      <c r="Q2159" s="596">
        <v>3</v>
      </c>
      <c r="R2159" s="599">
        <f t="shared" si="133"/>
        <v>0.75</v>
      </c>
      <c r="S2159" s="599">
        <f t="shared" si="134"/>
        <v>0.15789473684210525</v>
      </c>
      <c r="T2159" s="600">
        <f t="shared" si="135"/>
        <v>1.0526315789473684</v>
      </c>
      <c r="U2159" s="601" t="s">
        <v>3030</v>
      </c>
    </row>
    <row r="2160" spans="1:21" ht="12.75" x14ac:dyDescent="0.2">
      <c r="A2160" s="591" t="s">
        <v>72</v>
      </c>
      <c r="B2160" s="591" t="s">
        <v>754</v>
      </c>
      <c r="C2160" s="592" t="s">
        <v>588</v>
      </c>
      <c r="D2160" s="592" t="s">
        <v>297</v>
      </c>
      <c r="E2160" s="592" t="s">
        <v>148</v>
      </c>
      <c r="F2160" s="592" t="s">
        <v>476</v>
      </c>
      <c r="G2160" s="591" t="s">
        <v>2044</v>
      </c>
      <c r="H2160" s="591" t="s">
        <v>518</v>
      </c>
      <c r="I2160" s="592" t="s">
        <v>332</v>
      </c>
      <c r="J2160" s="593" t="s">
        <v>381</v>
      </c>
      <c r="K2160" s="594">
        <v>6.1224489795918366E-2</v>
      </c>
      <c r="L2160" s="592" t="s">
        <v>2051</v>
      </c>
      <c r="M2160" s="595">
        <v>2021</v>
      </c>
      <c r="N2160" s="596">
        <v>29</v>
      </c>
      <c r="O2160" s="603">
        <v>0.24137931034482757</v>
      </c>
      <c r="P2160" s="598">
        <f t="shared" si="132"/>
        <v>7</v>
      </c>
      <c r="Q2160" s="596">
        <v>6</v>
      </c>
      <c r="R2160" s="599">
        <f t="shared" si="133"/>
        <v>0.8571428571428571</v>
      </c>
      <c r="S2160" s="599">
        <f t="shared" si="134"/>
        <v>0.20689655172413793</v>
      </c>
      <c r="T2160" s="600">
        <f t="shared" si="135"/>
        <v>3.9425287356321839</v>
      </c>
      <c r="U2160" s="601" t="s">
        <v>3031</v>
      </c>
    </row>
    <row r="2161" spans="1:21" ht="12.75" x14ac:dyDescent="0.2">
      <c r="A2161" s="591" t="s">
        <v>72</v>
      </c>
      <c r="B2161" s="591" t="s">
        <v>754</v>
      </c>
      <c r="C2161" s="592" t="s">
        <v>588</v>
      </c>
      <c r="D2161" s="592" t="s">
        <v>297</v>
      </c>
      <c r="E2161" s="592" t="s">
        <v>148</v>
      </c>
      <c r="F2161" s="592" t="s">
        <v>476</v>
      </c>
      <c r="G2161" s="591" t="s">
        <v>2009</v>
      </c>
      <c r="H2161" s="591" t="s">
        <v>518</v>
      </c>
      <c r="I2161" s="592" t="s">
        <v>332</v>
      </c>
      <c r="J2161" s="593" t="s">
        <v>381</v>
      </c>
      <c r="K2161" s="594">
        <v>0.23333333333333334</v>
      </c>
      <c r="L2161" s="592" t="s">
        <v>2266</v>
      </c>
      <c r="M2161" s="595">
        <v>2021</v>
      </c>
      <c r="N2161" s="596">
        <v>18</v>
      </c>
      <c r="O2161" s="603">
        <v>0.27777777777777779</v>
      </c>
      <c r="P2161" s="598">
        <f t="shared" si="132"/>
        <v>5</v>
      </c>
      <c r="Q2161" s="596">
        <v>4</v>
      </c>
      <c r="R2161" s="599">
        <f t="shared" si="133"/>
        <v>0.8</v>
      </c>
      <c r="S2161" s="599">
        <f t="shared" si="134"/>
        <v>0.22222222222222221</v>
      </c>
      <c r="T2161" s="600">
        <f t="shared" si="135"/>
        <v>1.1904761904761905</v>
      </c>
      <c r="U2161" s="601" t="s">
        <v>3031</v>
      </c>
    </row>
    <row r="2162" spans="1:21" ht="12.75" x14ac:dyDescent="0.2">
      <c r="A2162" s="591" t="s">
        <v>72</v>
      </c>
      <c r="B2162" s="591" t="s">
        <v>754</v>
      </c>
      <c r="C2162" s="592" t="s">
        <v>588</v>
      </c>
      <c r="D2162" s="592" t="s">
        <v>297</v>
      </c>
      <c r="E2162" s="592" t="s">
        <v>148</v>
      </c>
      <c r="F2162" s="592" t="s">
        <v>476</v>
      </c>
      <c r="G2162" s="591" t="s">
        <v>2057</v>
      </c>
      <c r="H2162" s="591" t="s">
        <v>518</v>
      </c>
      <c r="I2162" s="592" t="s">
        <v>332</v>
      </c>
      <c r="J2162" s="593" t="s">
        <v>381</v>
      </c>
      <c r="K2162" s="594">
        <v>0.3</v>
      </c>
      <c r="L2162" s="592" t="s">
        <v>2266</v>
      </c>
      <c r="M2162" s="595">
        <v>2021</v>
      </c>
      <c r="N2162" s="596">
        <v>40</v>
      </c>
      <c r="O2162" s="603">
        <v>0.1</v>
      </c>
      <c r="P2162" s="598">
        <f t="shared" si="132"/>
        <v>4</v>
      </c>
      <c r="Q2162" s="596">
        <v>3</v>
      </c>
      <c r="R2162" s="599">
        <f t="shared" si="133"/>
        <v>0.75</v>
      </c>
      <c r="S2162" s="599">
        <f t="shared" si="134"/>
        <v>7.4999999999999997E-2</v>
      </c>
      <c r="T2162" s="600">
        <f t="shared" si="135"/>
        <v>0.33333333333333337</v>
      </c>
      <c r="U2162" s="601" t="s">
        <v>3030</v>
      </c>
    </row>
    <row r="2163" spans="1:21" ht="12.75" x14ac:dyDescent="0.2">
      <c r="A2163" s="591" t="s">
        <v>72</v>
      </c>
      <c r="B2163" s="591" t="s">
        <v>754</v>
      </c>
      <c r="C2163" s="592" t="s">
        <v>588</v>
      </c>
      <c r="D2163" s="592" t="s">
        <v>297</v>
      </c>
      <c r="E2163" s="592" t="s">
        <v>148</v>
      </c>
      <c r="F2163" s="592" t="s">
        <v>476</v>
      </c>
      <c r="G2163" s="591" t="s">
        <v>2045</v>
      </c>
      <c r="H2163" s="591" t="s">
        <v>518</v>
      </c>
      <c r="I2163" s="592" t="s">
        <v>332</v>
      </c>
      <c r="J2163" s="593" t="s">
        <v>381</v>
      </c>
      <c r="K2163" s="594">
        <v>0.72222222222222221</v>
      </c>
      <c r="L2163" s="592" t="s">
        <v>2051</v>
      </c>
      <c r="M2163" s="595">
        <v>2021</v>
      </c>
      <c r="N2163" s="596">
        <v>18</v>
      </c>
      <c r="O2163" s="603">
        <v>0.66666666666666652</v>
      </c>
      <c r="P2163" s="598">
        <f t="shared" si="132"/>
        <v>12</v>
      </c>
      <c r="Q2163" s="596">
        <v>9</v>
      </c>
      <c r="R2163" s="599">
        <f t="shared" si="133"/>
        <v>0.75</v>
      </c>
      <c r="S2163" s="599">
        <f t="shared" si="134"/>
        <v>0.5</v>
      </c>
      <c r="T2163" s="600">
        <f t="shared" si="135"/>
        <v>0.92307692307692291</v>
      </c>
      <c r="U2163" s="601" t="s">
        <v>3030</v>
      </c>
    </row>
    <row r="2164" spans="1:21" ht="12.75" x14ac:dyDescent="0.2">
      <c r="A2164" s="591" t="s">
        <v>72</v>
      </c>
      <c r="B2164" s="591" t="s">
        <v>754</v>
      </c>
      <c r="C2164" s="592" t="s">
        <v>588</v>
      </c>
      <c r="D2164" s="592" t="s">
        <v>297</v>
      </c>
      <c r="E2164" s="592" t="s">
        <v>148</v>
      </c>
      <c r="F2164" s="592" t="s">
        <v>476</v>
      </c>
      <c r="G2164" s="591" t="s">
        <v>2046</v>
      </c>
      <c r="H2164" s="591" t="s">
        <v>518</v>
      </c>
      <c r="I2164" s="592" t="s">
        <v>332</v>
      </c>
      <c r="J2164" s="593" t="s">
        <v>381</v>
      </c>
      <c r="K2164" s="594">
        <v>0.2</v>
      </c>
      <c r="L2164" s="592" t="s">
        <v>2051</v>
      </c>
      <c r="M2164" s="595">
        <v>2021</v>
      </c>
      <c r="N2164" s="596">
        <v>13</v>
      </c>
      <c r="O2164" s="603">
        <v>0.23076923076923075</v>
      </c>
      <c r="P2164" s="598">
        <f t="shared" si="132"/>
        <v>3</v>
      </c>
      <c r="Q2164" s="596">
        <v>2</v>
      </c>
      <c r="R2164" s="599">
        <f t="shared" si="133"/>
        <v>0.66666666666666663</v>
      </c>
      <c r="S2164" s="599">
        <f t="shared" si="134"/>
        <v>0.15384615384615385</v>
      </c>
      <c r="T2164" s="600">
        <f t="shared" si="135"/>
        <v>1.1538461538461537</v>
      </c>
      <c r="U2164" s="601" t="s">
        <v>3030</v>
      </c>
    </row>
    <row r="2165" spans="1:21" ht="12.75" x14ac:dyDescent="0.2">
      <c r="A2165" s="591" t="s">
        <v>72</v>
      </c>
      <c r="B2165" s="591" t="s">
        <v>754</v>
      </c>
      <c r="C2165" s="592" t="s">
        <v>583</v>
      </c>
      <c r="D2165" s="592" t="s">
        <v>297</v>
      </c>
      <c r="E2165" s="592" t="s">
        <v>148</v>
      </c>
      <c r="F2165" s="592" t="s">
        <v>476</v>
      </c>
      <c r="G2165" s="591" t="s">
        <v>2012</v>
      </c>
      <c r="H2165" s="591" t="s">
        <v>518</v>
      </c>
      <c r="I2165" s="592" t="s">
        <v>332</v>
      </c>
      <c r="J2165" s="593" t="s">
        <v>381</v>
      </c>
      <c r="K2165" s="594">
        <v>0.7142857142857143</v>
      </c>
      <c r="L2165" s="592" t="s">
        <v>2051</v>
      </c>
      <c r="M2165" s="595">
        <v>2021</v>
      </c>
      <c r="N2165" s="596">
        <v>34</v>
      </c>
      <c r="O2165" s="603">
        <v>0.55882352941176472</v>
      </c>
      <c r="P2165" s="598">
        <f t="shared" si="132"/>
        <v>19</v>
      </c>
      <c r="Q2165" s="596">
        <v>14</v>
      </c>
      <c r="R2165" s="599">
        <f t="shared" si="133"/>
        <v>0.73684210526315785</v>
      </c>
      <c r="S2165" s="599">
        <f t="shared" si="134"/>
        <v>0.41176470588235292</v>
      </c>
      <c r="T2165" s="600">
        <f t="shared" si="135"/>
        <v>0.78235294117647058</v>
      </c>
      <c r="U2165" s="601" t="s">
        <v>3030</v>
      </c>
    </row>
    <row r="2166" spans="1:21" ht="12.75" x14ac:dyDescent="0.2">
      <c r="A2166" s="591" t="s">
        <v>72</v>
      </c>
      <c r="B2166" s="591" t="s">
        <v>754</v>
      </c>
      <c r="C2166" s="592" t="s">
        <v>583</v>
      </c>
      <c r="D2166" s="592" t="s">
        <v>297</v>
      </c>
      <c r="E2166" s="592" t="s">
        <v>148</v>
      </c>
      <c r="F2166" s="592" t="s">
        <v>476</v>
      </c>
      <c r="G2166" s="591" t="s">
        <v>2013</v>
      </c>
      <c r="H2166" s="591" t="s">
        <v>518</v>
      </c>
      <c r="I2166" s="592" t="s">
        <v>332</v>
      </c>
      <c r="J2166" s="593" t="s">
        <v>381</v>
      </c>
      <c r="K2166" s="594">
        <v>0.70967741935483875</v>
      </c>
      <c r="L2166" s="592" t="s">
        <v>2051</v>
      </c>
      <c r="M2166" s="595">
        <v>2021</v>
      </c>
      <c r="N2166" s="596">
        <v>31</v>
      </c>
      <c r="O2166" s="603">
        <v>0.5161290322580645</v>
      </c>
      <c r="P2166" s="598">
        <f t="shared" si="132"/>
        <v>16</v>
      </c>
      <c r="Q2166" s="596">
        <v>12</v>
      </c>
      <c r="R2166" s="599">
        <f t="shared" si="133"/>
        <v>0.75</v>
      </c>
      <c r="S2166" s="599">
        <f t="shared" si="134"/>
        <v>0.38709677419354838</v>
      </c>
      <c r="T2166" s="600">
        <f t="shared" si="135"/>
        <v>0.72727272727272718</v>
      </c>
      <c r="U2166" s="601" t="s">
        <v>3030</v>
      </c>
    </row>
    <row r="2167" spans="1:21" ht="12.75" x14ac:dyDescent="0.2">
      <c r="A2167" s="591" t="s">
        <v>72</v>
      </c>
      <c r="B2167" s="591" t="s">
        <v>754</v>
      </c>
      <c r="C2167" s="592" t="s">
        <v>583</v>
      </c>
      <c r="D2167" s="592" t="s">
        <v>297</v>
      </c>
      <c r="E2167" s="592" t="s">
        <v>148</v>
      </c>
      <c r="F2167" s="592" t="s">
        <v>476</v>
      </c>
      <c r="G2167" s="591" t="s">
        <v>2049</v>
      </c>
      <c r="H2167" s="591" t="s">
        <v>518</v>
      </c>
      <c r="I2167" s="592" t="s">
        <v>332</v>
      </c>
      <c r="J2167" s="593" t="s">
        <v>381</v>
      </c>
      <c r="K2167" s="594">
        <v>0.70370370370370372</v>
      </c>
      <c r="L2167" s="592" t="s">
        <v>2051</v>
      </c>
      <c r="M2167" s="595">
        <v>2021</v>
      </c>
      <c r="N2167" s="596">
        <v>28</v>
      </c>
      <c r="O2167" s="603">
        <v>0.5357142857142857</v>
      </c>
      <c r="P2167" s="598">
        <f t="shared" si="132"/>
        <v>15</v>
      </c>
      <c r="Q2167" s="596">
        <v>10</v>
      </c>
      <c r="R2167" s="599">
        <f t="shared" si="133"/>
        <v>0.66666666666666663</v>
      </c>
      <c r="S2167" s="599">
        <f t="shared" si="134"/>
        <v>0.35714285714285715</v>
      </c>
      <c r="T2167" s="600">
        <f t="shared" si="135"/>
        <v>0.76127819548872178</v>
      </c>
      <c r="U2167" s="601" t="s">
        <v>3030</v>
      </c>
    </row>
    <row r="2168" spans="1:21" ht="12.75" x14ac:dyDescent="0.2">
      <c r="A2168" s="591" t="s">
        <v>72</v>
      </c>
      <c r="B2168" s="591" t="s">
        <v>754</v>
      </c>
      <c r="C2168" s="592" t="s">
        <v>583</v>
      </c>
      <c r="D2168" s="592" t="s">
        <v>297</v>
      </c>
      <c r="E2168" s="592" t="s">
        <v>148</v>
      </c>
      <c r="F2168" s="592" t="s">
        <v>476</v>
      </c>
      <c r="G2168" s="591" t="s">
        <v>2007</v>
      </c>
      <c r="H2168" s="591" t="s">
        <v>518</v>
      </c>
      <c r="I2168" s="592" t="s">
        <v>332</v>
      </c>
      <c r="J2168" s="593" t="s">
        <v>381</v>
      </c>
      <c r="K2168" s="594">
        <v>0.75</v>
      </c>
      <c r="L2168" s="592" t="s">
        <v>2051</v>
      </c>
      <c r="M2168" s="595">
        <v>2021</v>
      </c>
      <c r="N2168" s="596">
        <v>64</v>
      </c>
      <c r="O2168" s="603">
        <v>0.609375</v>
      </c>
      <c r="P2168" s="598">
        <f t="shared" si="132"/>
        <v>39</v>
      </c>
      <c r="Q2168" s="596">
        <v>35</v>
      </c>
      <c r="R2168" s="599">
        <f t="shared" si="133"/>
        <v>0.89743589743589747</v>
      </c>
      <c r="S2168" s="599">
        <f t="shared" si="134"/>
        <v>0.546875</v>
      </c>
      <c r="T2168" s="600">
        <f t="shared" si="135"/>
        <v>0.8125</v>
      </c>
      <c r="U2168" s="601" t="s">
        <v>3031</v>
      </c>
    </row>
    <row r="2169" spans="1:21" ht="12.75" x14ac:dyDescent="0.2">
      <c r="A2169" s="591" t="s">
        <v>72</v>
      </c>
      <c r="B2169" s="591" t="s">
        <v>754</v>
      </c>
      <c r="C2169" s="592" t="s">
        <v>583</v>
      </c>
      <c r="D2169" s="592" t="s">
        <v>297</v>
      </c>
      <c r="E2169" s="592" t="s">
        <v>148</v>
      </c>
      <c r="F2169" s="592" t="s">
        <v>476</v>
      </c>
      <c r="G2169" s="591" t="s">
        <v>2028</v>
      </c>
      <c r="H2169" s="591" t="s">
        <v>518</v>
      </c>
      <c r="I2169" s="592" t="s">
        <v>332</v>
      </c>
      <c r="J2169" s="593" t="s">
        <v>381</v>
      </c>
      <c r="K2169" s="594">
        <v>0.703125</v>
      </c>
      <c r="L2169" s="592" t="s">
        <v>2266</v>
      </c>
      <c r="M2169" s="595">
        <v>2021</v>
      </c>
      <c r="N2169" s="596">
        <v>11</v>
      </c>
      <c r="O2169" s="603">
        <v>0.54545454545454541</v>
      </c>
      <c r="P2169" s="598">
        <f t="shared" si="132"/>
        <v>6</v>
      </c>
      <c r="Q2169" s="596">
        <v>6</v>
      </c>
      <c r="R2169" s="599">
        <f t="shared" si="133"/>
        <v>1</v>
      </c>
      <c r="S2169" s="599">
        <f t="shared" si="134"/>
        <v>0.54545454545454541</v>
      </c>
      <c r="T2169" s="600">
        <f t="shared" si="135"/>
        <v>0.77575757575757565</v>
      </c>
      <c r="U2169" s="601" t="s">
        <v>3030</v>
      </c>
    </row>
    <row r="2170" spans="1:21" ht="12.75" x14ac:dyDescent="0.2">
      <c r="A2170" s="591" t="s">
        <v>72</v>
      </c>
      <c r="B2170" s="591" t="s">
        <v>754</v>
      </c>
      <c r="C2170" s="592" t="s">
        <v>583</v>
      </c>
      <c r="D2170" s="592" t="s">
        <v>297</v>
      </c>
      <c r="E2170" s="592" t="s">
        <v>148</v>
      </c>
      <c r="F2170" s="592" t="s">
        <v>476</v>
      </c>
      <c r="G2170" s="591" t="s">
        <v>2058</v>
      </c>
      <c r="H2170" s="591" t="s">
        <v>518</v>
      </c>
      <c r="I2170" s="592" t="s">
        <v>332</v>
      </c>
      <c r="J2170" s="593" t="s">
        <v>381</v>
      </c>
      <c r="K2170" s="594">
        <v>0.70370370370370372</v>
      </c>
      <c r="L2170" s="592" t="s">
        <v>2266</v>
      </c>
      <c r="M2170" s="595">
        <v>2021</v>
      </c>
      <c r="N2170" s="596">
        <v>27</v>
      </c>
      <c r="O2170" s="603">
        <v>0.51851851851851849</v>
      </c>
      <c r="P2170" s="598">
        <f t="shared" si="132"/>
        <v>14</v>
      </c>
      <c r="Q2170" s="596">
        <v>13</v>
      </c>
      <c r="R2170" s="599">
        <f t="shared" si="133"/>
        <v>0.9285714285714286</v>
      </c>
      <c r="S2170" s="599">
        <f t="shared" si="134"/>
        <v>0.48148148148148145</v>
      </c>
      <c r="T2170" s="600">
        <f t="shared" si="135"/>
        <v>0.73684210526315785</v>
      </c>
      <c r="U2170" s="601" t="s">
        <v>3031</v>
      </c>
    </row>
    <row r="2171" spans="1:21" ht="12.75" x14ac:dyDescent="0.2">
      <c r="A2171" s="608"/>
      <c r="B2171" s="608"/>
      <c r="C2171" s="608"/>
    </row>
    <row r="2172" spans="1:21" ht="12.75" x14ac:dyDescent="0.2">
      <c r="A2172" s="608"/>
      <c r="B2172" s="608"/>
      <c r="C2172" s="608"/>
    </row>
    <row r="2173" spans="1:21" ht="12.75" x14ac:dyDescent="0.2">
      <c r="A2173" s="608"/>
      <c r="B2173" s="608"/>
      <c r="C2173" s="608"/>
    </row>
    <row r="2174" spans="1:21" ht="12.75" x14ac:dyDescent="0.2">
      <c r="A2174" s="608"/>
      <c r="B2174" s="608"/>
      <c r="C2174" s="608"/>
    </row>
    <row r="2175" spans="1:21" ht="12.75" x14ac:dyDescent="0.2">
      <c r="A2175" s="608"/>
      <c r="B2175" s="608"/>
      <c r="C2175" s="608"/>
    </row>
    <row r="2176" spans="1:21" ht="12.75" x14ac:dyDescent="0.2">
      <c r="A2176" s="608"/>
      <c r="B2176" s="608"/>
      <c r="C2176" s="608"/>
    </row>
    <row r="2177" spans="1:3" ht="12.75" x14ac:dyDescent="0.2">
      <c r="A2177" s="608"/>
      <c r="B2177" s="608"/>
      <c r="C2177" s="608"/>
    </row>
    <row r="2178" spans="1:3" ht="12.75" x14ac:dyDescent="0.2">
      <c r="A2178" s="608"/>
      <c r="B2178" s="608"/>
      <c r="C2178" s="608"/>
    </row>
    <row r="2179" spans="1:3" ht="12.75" x14ac:dyDescent="0.2">
      <c r="A2179" s="608"/>
      <c r="B2179" s="608"/>
      <c r="C2179" s="608"/>
    </row>
    <row r="2180" spans="1:3" ht="12.75" x14ac:dyDescent="0.2">
      <c r="A2180" s="608"/>
      <c r="B2180" s="608"/>
      <c r="C2180" s="608"/>
    </row>
    <row r="2181" spans="1:3" ht="12.75" x14ac:dyDescent="0.2">
      <c r="A2181" s="608"/>
      <c r="B2181" s="608"/>
      <c r="C2181" s="608"/>
    </row>
    <row r="2182" spans="1:3" ht="12.75" x14ac:dyDescent="0.2">
      <c r="A2182" s="608"/>
      <c r="B2182" s="608"/>
      <c r="C2182" s="608"/>
    </row>
    <row r="2183" spans="1:3" ht="12.75" x14ac:dyDescent="0.2">
      <c r="A2183" s="608"/>
      <c r="B2183" s="608"/>
      <c r="C2183" s="608"/>
    </row>
    <row r="2184" spans="1:3" ht="12.75" x14ac:dyDescent="0.2">
      <c r="A2184" s="608"/>
      <c r="B2184" s="608"/>
      <c r="C2184" s="608"/>
    </row>
    <row r="2185" spans="1:3" ht="12.75" x14ac:dyDescent="0.2">
      <c r="A2185" s="608"/>
      <c r="B2185" s="608"/>
      <c r="C2185" s="608"/>
    </row>
    <row r="2186" spans="1:3" ht="12.75" x14ac:dyDescent="0.2">
      <c r="A2186" s="608"/>
      <c r="B2186" s="608"/>
      <c r="C2186" s="608"/>
    </row>
    <row r="2187" spans="1:3" ht="12.75" x14ac:dyDescent="0.2">
      <c r="A2187" s="608"/>
      <c r="B2187" s="608"/>
      <c r="C2187" s="608"/>
    </row>
    <row r="2188" spans="1:3" ht="12.75" x14ac:dyDescent="0.2">
      <c r="A2188" s="608"/>
      <c r="B2188" s="608"/>
      <c r="C2188" s="608"/>
    </row>
    <row r="2189" spans="1:3" ht="12.75" x14ac:dyDescent="0.2">
      <c r="A2189" s="608"/>
      <c r="B2189" s="608"/>
      <c r="C2189" s="608"/>
    </row>
    <row r="2190" spans="1:3" ht="12.75" x14ac:dyDescent="0.2">
      <c r="A2190" s="608"/>
      <c r="B2190" s="608"/>
      <c r="C2190" s="608"/>
    </row>
    <row r="2191" spans="1:3" ht="12.75" x14ac:dyDescent="0.2">
      <c r="A2191" s="608"/>
      <c r="B2191" s="608"/>
      <c r="C2191" s="608"/>
    </row>
    <row r="2192" spans="1:3" ht="12.75" x14ac:dyDescent="0.2">
      <c r="A2192" s="608"/>
      <c r="B2192" s="608"/>
      <c r="C2192" s="608"/>
    </row>
    <row r="2193" spans="1:3" ht="12.75" x14ac:dyDescent="0.2">
      <c r="A2193" s="608"/>
      <c r="B2193" s="608"/>
      <c r="C2193" s="608"/>
    </row>
    <row r="2194" spans="1:3" ht="12.75" x14ac:dyDescent="0.2">
      <c r="A2194" s="608"/>
      <c r="B2194" s="608"/>
      <c r="C2194" s="608"/>
    </row>
    <row r="2195" spans="1:3" ht="12.75" x14ac:dyDescent="0.2">
      <c r="A2195" s="608"/>
      <c r="B2195" s="608"/>
      <c r="C2195" s="608"/>
    </row>
    <row r="2196" spans="1:3" ht="12.75" x14ac:dyDescent="0.2">
      <c r="A2196" s="608"/>
      <c r="B2196" s="608"/>
      <c r="C2196" s="608"/>
    </row>
    <row r="2197" spans="1:3" ht="12.75" x14ac:dyDescent="0.2">
      <c r="A2197" s="608"/>
      <c r="B2197" s="608"/>
      <c r="C2197" s="608"/>
    </row>
    <row r="2198" spans="1:3" ht="12.75" x14ac:dyDescent="0.2">
      <c r="A2198" s="608"/>
      <c r="B2198" s="608"/>
      <c r="C2198" s="608"/>
    </row>
    <row r="2199" spans="1:3" ht="12.75" x14ac:dyDescent="0.2">
      <c r="A2199" s="608"/>
      <c r="B2199" s="608"/>
      <c r="C2199" s="608"/>
    </row>
    <row r="2200" spans="1:3" ht="12.75" x14ac:dyDescent="0.2">
      <c r="A2200" s="608"/>
      <c r="B2200" s="608"/>
      <c r="C2200" s="608"/>
    </row>
    <row r="2201" spans="1:3" ht="12.75" x14ac:dyDescent="0.2">
      <c r="A2201" s="608"/>
      <c r="B2201" s="608"/>
      <c r="C2201" s="608"/>
    </row>
    <row r="2202" spans="1:3" ht="12.75" x14ac:dyDescent="0.2">
      <c r="A2202" s="608"/>
      <c r="B2202" s="608"/>
      <c r="C2202" s="608"/>
    </row>
    <row r="2203" spans="1:3" ht="12.75" x14ac:dyDescent="0.2">
      <c r="A2203" s="608"/>
      <c r="B2203" s="608"/>
      <c r="C2203" s="608"/>
    </row>
    <row r="2204" spans="1:3" ht="12.75" x14ac:dyDescent="0.2">
      <c r="A2204" s="608"/>
      <c r="B2204" s="608"/>
      <c r="C2204" s="608"/>
    </row>
    <row r="2205" spans="1:3" ht="12.75" x14ac:dyDescent="0.2">
      <c r="A2205" s="608"/>
      <c r="B2205" s="608"/>
      <c r="C2205" s="608"/>
    </row>
    <row r="2206" spans="1:3" ht="12.75" x14ac:dyDescent="0.2">
      <c r="A2206" s="608"/>
      <c r="B2206" s="608"/>
      <c r="C2206" s="608"/>
    </row>
    <row r="2207" spans="1:3" ht="12.75" x14ac:dyDescent="0.2">
      <c r="A2207" s="608"/>
      <c r="B2207" s="608"/>
      <c r="C2207" s="608"/>
    </row>
    <row r="2208" spans="1:3" ht="12.75" x14ac:dyDescent="0.2">
      <c r="A2208" s="608"/>
      <c r="B2208" s="608"/>
      <c r="C2208" s="608"/>
    </row>
    <row r="2209" spans="1:3" ht="12.75" x14ac:dyDescent="0.2">
      <c r="A2209" s="608"/>
      <c r="B2209" s="608"/>
      <c r="C2209" s="608"/>
    </row>
    <row r="2210" spans="1:3" ht="12.75" x14ac:dyDescent="0.2">
      <c r="A2210" s="608"/>
      <c r="B2210" s="608"/>
      <c r="C2210" s="608"/>
    </row>
    <row r="2211" spans="1:3" ht="12.75" x14ac:dyDescent="0.2">
      <c r="A2211" s="608"/>
      <c r="B2211" s="608"/>
      <c r="C2211" s="608"/>
    </row>
    <row r="2212" spans="1:3" ht="12.75" x14ac:dyDescent="0.2">
      <c r="A2212" s="608"/>
      <c r="B2212" s="608"/>
      <c r="C2212" s="608"/>
    </row>
    <row r="2213" spans="1:3" ht="12.75" x14ac:dyDescent="0.2">
      <c r="A2213" s="608"/>
      <c r="B2213" s="608"/>
      <c r="C2213" s="608"/>
    </row>
    <row r="2214" spans="1:3" ht="12.75" x14ac:dyDescent="0.2">
      <c r="A2214" s="608"/>
      <c r="B2214" s="608"/>
      <c r="C2214" s="608"/>
    </row>
    <row r="2215" spans="1:3" ht="12.75" x14ac:dyDescent="0.2">
      <c r="A2215" s="608"/>
      <c r="B2215" s="608"/>
      <c r="C2215" s="608"/>
    </row>
    <row r="2216" spans="1:3" ht="12.75" x14ac:dyDescent="0.2">
      <c r="A2216" s="608"/>
      <c r="B2216" s="608"/>
      <c r="C2216" s="608"/>
    </row>
    <row r="2217" spans="1:3" ht="12.75" x14ac:dyDescent="0.2">
      <c r="A2217" s="608"/>
      <c r="B2217" s="608"/>
      <c r="C2217" s="608"/>
    </row>
    <row r="2218" spans="1:3" ht="12.75" x14ac:dyDescent="0.2">
      <c r="A2218" s="608"/>
      <c r="B2218" s="608"/>
      <c r="C2218" s="608"/>
    </row>
    <row r="2219" spans="1:3" ht="12.75" x14ac:dyDescent="0.2">
      <c r="A2219" s="608"/>
      <c r="B2219" s="608"/>
      <c r="C2219" s="608"/>
    </row>
    <row r="2220" spans="1:3" ht="12.75" x14ac:dyDescent="0.2">
      <c r="A2220" s="608"/>
      <c r="B2220" s="608"/>
      <c r="C2220" s="608"/>
    </row>
    <row r="2221" spans="1:3" ht="12.75" x14ac:dyDescent="0.2">
      <c r="A2221" s="608"/>
      <c r="B2221" s="608"/>
      <c r="C2221" s="608"/>
    </row>
    <row r="2222" spans="1:3" ht="12.75" x14ac:dyDescent="0.2">
      <c r="A2222" s="608"/>
      <c r="B2222" s="608"/>
      <c r="C2222" s="608"/>
    </row>
    <row r="2223" spans="1:3" ht="12.75" x14ac:dyDescent="0.2">
      <c r="A2223" s="608"/>
      <c r="B2223" s="608"/>
      <c r="C2223" s="608"/>
    </row>
    <row r="2224" spans="1:3" ht="12.75" x14ac:dyDescent="0.2">
      <c r="A2224" s="608"/>
      <c r="B2224" s="608"/>
      <c r="C2224" s="608"/>
    </row>
    <row r="2225" spans="1:3" ht="12.75" x14ac:dyDescent="0.2">
      <c r="A2225" s="608"/>
      <c r="B2225" s="608"/>
      <c r="C2225" s="608"/>
    </row>
    <row r="2226" spans="1:3" ht="12.75" x14ac:dyDescent="0.2">
      <c r="A2226" s="608"/>
      <c r="B2226" s="608"/>
      <c r="C2226" s="608"/>
    </row>
    <row r="2227" spans="1:3" ht="12.75" x14ac:dyDescent="0.2">
      <c r="A2227" s="608"/>
      <c r="B2227" s="608"/>
      <c r="C2227" s="608"/>
    </row>
    <row r="2228" spans="1:3" ht="12.75" x14ac:dyDescent="0.2">
      <c r="A2228" s="608"/>
      <c r="B2228" s="608"/>
      <c r="C2228" s="608"/>
    </row>
    <row r="2229" spans="1:3" ht="12.75" x14ac:dyDescent="0.2">
      <c r="A2229" s="608"/>
      <c r="B2229" s="608"/>
      <c r="C2229" s="608"/>
    </row>
    <row r="2230" spans="1:3" ht="12.75" x14ac:dyDescent="0.2">
      <c r="A2230" s="608"/>
      <c r="B2230" s="608"/>
      <c r="C2230" s="608"/>
    </row>
    <row r="2231" spans="1:3" ht="12.75" x14ac:dyDescent="0.2">
      <c r="A2231" s="608"/>
      <c r="B2231" s="608"/>
      <c r="C2231" s="608"/>
    </row>
    <row r="2232" spans="1:3" ht="12.75" x14ac:dyDescent="0.2">
      <c r="A2232" s="608"/>
      <c r="B2232" s="608"/>
      <c r="C2232" s="608"/>
    </row>
    <row r="2233" spans="1:3" ht="12.75" x14ac:dyDescent="0.2">
      <c r="A2233" s="608"/>
      <c r="B2233" s="608"/>
      <c r="C2233" s="608"/>
    </row>
    <row r="2234" spans="1:3" ht="12.75" x14ac:dyDescent="0.2">
      <c r="A2234" s="608"/>
      <c r="B2234" s="608"/>
      <c r="C2234" s="608"/>
    </row>
    <row r="2235" spans="1:3" ht="12.75" x14ac:dyDescent="0.2">
      <c r="A2235" s="608"/>
      <c r="B2235" s="608"/>
      <c r="C2235" s="608"/>
    </row>
    <row r="2236" spans="1:3" ht="12.75" x14ac:dyDescent="0.2">
      <c r="A2236" s="608"/>
      <c r="B2236" s="608"/>
      <c r="C2236" s="608"/>
    </row>
    <row r="2237" spans="1:3" ht="12.75" x14ac:dyDescent="0.2">
      <c r="A2237" s="608"/>
      <c r="B2237" s="608"/>
      <c r="C2237" s="608"/>
    </row>
    <row r="2238" spans="1:3" ht="12.75" x14ac:dyDescent="0.2">
      <c r="A2238" s="608"/>
      <c r="B2238" s="608"/>
      <c r="C2238" s="608"/>
    </row>
    <row r="2239" spans="1:3" ht="12.75" x14ac:dyDescent="0.2">
      <c r="A2239" s="608"/>
      <c r="B2239" s="608"/>
      <c r="C2239" s="608"/>
    </row>
    <row r="2240" spans="1:3" ht="12.75" x14ac:dyDescent="0.2">
      <c r="A2240" s="608"/>
      <c r="B2240" s="608"/>
      <c r="C2240" s="608"/>
    </row>
    <row r="2241" spans="1:3" ht="12.75" x14ac:dyDescent="0.2">
      <c r="A2241" s="608"/>
      <c r="B2241" s="608"/>
      <c r="C2241" s="608"/>
    </row>
    <row r="2242" spans="1:3" ht="12.75" x14ac:dyDescent="0.2">
      <c r="A2242" s="608"/>
      <c r="B2242" s="608"/>
      <c r="C2242" s="608"/>
    </row>
    <row r="2243" spans="1:3" ht="12.75" x14ac:dyDescent="0.2">
      <c r="A2243" s="608"/>
      <c r="B2243" s="608"/>
      <c r="C2243" s="608"/>
    </row>
    <row r="2244" spans="1:3" ht="12.75" x14ac:dyDescent="0.2">
      <c r="A2244" s="608"/>
      <c r="B2244" s="608"/>
      <c r="C2244" s="608"/>
    </row>
    <row r="2245" spans="1:3" ht="12.75" x14ac:dyDescent="0.2">
      <c r="A2245" s="608"/>
      <c r="B2245" s="608"/>
      <c r="C2245" s="608"/>
    </row>
    <row r="2246" spans="1:3" ht="12.75" x14ac:dyDescent="0.2">
      <c r="A2246" s="608"/>
      <c r="B2246" s="608"/>
      <c r="C2246" s="608"/>
    </row>
    <row r="2247" spans="1:3" ht="12.75" x14ac:dyDescent="0.2">
      <c r="A2247" s="608"/>
      <c r="B2247" s="608"/>
      <c r="C2247" s="608"/>
    </row>
    <row r="2248" spans="1:3" ht="12.75" x14ac:dyDescent="0.2">
      <c r="A2248" s="608"/>
      <c r="B2248" s="608"/>
      <c r="C2248" s="608"/>
    </row>
    <row r="2249" spans="1:3" ht="12.75" x14ac:dyDescent="0.2">
      <c r="A2249" s="608"/>
      <c r="B2249" s="608"/>
      <c r="C2249" s="608"/>
    </row>
    <row r="2250" spans="1:3" ht="12.75" x14ac:dyDescent="0.2">
      <c r="A2250" s="608"/>
      <c r="B2250" s="608"/>
      <c r="C2250" s="608"/>
    </row>
    <row r="2251" spans="1:3" ht="12.75" x14ac:dyDescent="0.2">
      <c r="A2251" s="608"/>
      <c r="B2251" s="608"/>
      <c r="C2251" s="608"/>
    </row>
    <row r="2252" spans="1:3" ht="12.75" x14ac:dyDescent="0.2">
      <c r="A2252" s="608"/>
      <c r="B2252" s="608"/>
      <c r="C2252" s="608"/>
    </row>
    <row r="2253" spans="1:3" ht="12.75" x14ac:dyDescent="0.2">
      <c r="A2253" s="608"/>
      <c r="B2253" s="608"/>
      <c r="C2253" s="608"/>
    </row>
    <row r="2254" spans="1:3" ht="12.75" x14ac:dyDescent="0.2">
      <c r="A2254" s="608"/>
      <c r="B2254" s="608"/>
      <c r="C2254" s="608"/>
    </row>
    <row r="2255" spans="1:3" ht="12.75" x14ac:dyDescent="0.2">
      <c r="A2255" s="608"/>
      <c r="B2255" s="608"/>
      <c r="C2255" s="608"/>
    </row>
    <row r="2256" spans="1:3" ht="12.75" x14ac:dyDescent="0.2">
      <c r="A2256" s="608"/>
      <c r="B2256" s="608"/>
      <c r="C2256" s="608"/>
    </row>
    <row r="2257" spans="1:3" ht="12.75" x14ac:dyDescent="0.2">
      <c r="A2257" s="608"/>
      <c r="B2257" s="608"/>
      <c r="C2257" s="608"/>
    </row>
    <row r="2258" spans="1:3" ht="12.75" x14ac:dyDescent="0.2">
      <c r="A2258" s="608"/>
      <c r="B2258" s="608"/>
      <c r="C2258" s="608"/>
    </row>
    <row r="2259" spans="1:3" ht="12.75" x14ac:dyDescent="0.2">
      <c r="A2259" s="608"/>
      <c r="B2259" s="608"/>
      <c r="C2259" s="608"/>
    </row>
    <row r="2260" spans="1:3" ht="12.75" x14ac:dyDescent="0.2">
      <c r="A2260" s="608"/>
      <c r="B2260" s="608"/>
      <c r="C2260" s="608"/>
    </row>
    <row r="2261" spans="1:3" ht="12.75" x14ac:dyDescent="0.2">
      <c r="A2261" s="608"/>
      <c r="B2261" s="608"/>
      <c r="C2261" s="608"/>
    </row>
    <row r="2262" spans="1:3" ht="12.75" x14ac:dyDescent="0.2">
      <c r="A2262" s="608"/>
      <c r="B2262" s="608"/>
      <c r="C2262" s="608"/>
    </row>
    <row r="2263" spans="1:3" ht="12.75" x14ac:dyDescent="0.2">
      <c r="A2263" s="608"/>
      <c r="B2263" s="608"/>
      <c r="C2263" s="608"/>
    </row>
    <row r="2264" spans="1:3" ht="12.75" x14ac:dyDescent="0.2">
      <c r="A2264" s="608"/>
      <c r="B2264" s="608"/>
      <c r="C2264" s="608"/>
    </row>
    <row r="2265" spans="1:3" ht="12.75" x14ac:dyDescent="0.2">
      <c r="A2265" s="608"/>
      <c r="B2265" s="608"/>
      <c r="C2265" s="608"/>
    </row>
    <row r="2266" spans="1:3" ht="12.75" x14ac:dyDescent="0.2">
      <c r="A2266" s="608"/>
      <c r="B2266" s="608"/>
      <c r="C2266" s="608"/>
    </row>
    <row r="2267" spans="1:3" ht="12.75" x14ac:dyDescent="0.2">
      <c r="A2267" s="608"/>
      <c r="B2267" s="608"/>
      <c r="C2267" s="608"/>
    </row>
    <row r="2268" spans="1:3" ht="12.75" x14ac:dyDescent="0.2">
      <c r="A2268" s="608"/>
      <c r="B2268" s="608"/>
      <c r="C2268" s="608"/>
    </row>
    <row r="2269" spans="1:3" ht="12.75" x14ac:dyDescent="0.2">
      <c r="A2269" s="608"/>
      <c r="B2269" s="608"/>
      <c r="C2269" s="608"/>
    </row>
    <row r="2270" spans="1:3" ht="12.75" x14ac:dyDescent="0.2">
      <c r="A2270" s="608"/>
      <c r="B2270" s="608"/>
      <c r="C2270" s="608"/>
    </row>
    <row r="2271" spans="1:3" ht="12.75" x14ac:dyDescent="0.2">
      <c r="A2271" s="608"/>
      <c r="B2271" s="608"/>
      <c r="C2271" s="608"/>
    </row>
    <row r="2272" spans="1:3" ht="12.75" x14ac:dyDescent="0.2">
      <c r="A2272" s="608"/>
      <c r="B2272" s="608"/>
      <c r="C2272" s="608"/>
    </row>
    <row r="2273" spans="1:3" ht="12.75" x14ac:dyDescent="0.2">
      <c r="A2273" s="608"/>
      <c r="B2273" s="608"/>
      <c r="C2273" s="608"/>
    </row>
    <row r="2274" spans="1:3" ht="12.75" x14ac:dyDescent="0.2">
      <c r="A2274" s="608"/>
      <c r="B2274" s="608"/>
      <c r="C2274" s="608"/>
    </row>
    <row r="2275" spans="1:3" ht="12.75" x14ac:dyDescent="0.2">
      <c r="A2275" s="608"/>
      <c r="B2275" s="608"/>
      <c r="C2275" s="608"/>
    </row>
    <row r="2276" spans="1:3" ht="12.75" x14ac:dyDescent="0.2">
      <c r="A2276" s="608"/>
      <c r="B2276" s="608"/>
      <c r="C2276" s="608"/>
    </row>
    <row r="2277" spans="1:3" ht="12.75" x14ac:dyDescent="0.2">
      <c r="A2277" s="608"/>
      <c r="B2277" s="608"/>
      <c r="C2277" s="608"/>
    </row>
    <row r="2278" spans="1:3" ht="12.75" x14ac:dyDescent="0.2">
      <c r="A2278" s="608"/>
      <c r="B2278" s="608"/>
      <c r="C2278" s="608"/>
    </row>
    <row r="2279" spans="1:3" ht="12.75" x14ac:dyDescent="0.2">
      <c r="A2279" s="608"/>
      <c r="B2279" s="608"/>
      <c r="C2279" s="608"/>
    </row>
    <row r="2280" spans="1:3" ht="12.75" x14ac:dyDescent="0.2">
      <c r="A2280" s="608"/>
      <c r="B2280" s="608"/>
      <c r="C2280" s="608"/>
    </row>
    <row r="2281" spans="1:3" ht="12.75" x14ac:dyDescent="0.2">
      <c r="A2281" s="608"/>
      <c r="B2281" s="608"/>
      <c r="C2281" s="608"/>
    </row>
    <row r="2282" spans="1:3" ht="12.75" x14ac:dyDescent="0.2">
      <c r="A2282" s="608"/>
      <c r="B2282" s="608"/>
      <c r="C2282" s="608"/>
    </row>
    <row r="2283" spans="1:3" ht="12.75" x14ac:dyDescent="0.2">
      <c r="A2283" s="608"/>
      <c r="B2283" s="608"/>
      <c r="C2283" s="608"/>
    </row>
    <row r="2284" spans="1:3" ht="12.75" x14ac:dyDescent="0.2">
      <c r="A2284" s="608"/>
      <c r="B2284" s="608"/>
      <c r="C2284" s="608"/>
    </row>
    <row r="2285" spans="1:3" ht="12.75" x14ac:dyDescent="0.2">
      <c r="A2285" s="608"/>
      <c r="B2285" s="608"/>
      <c r="C2285" s="608"/>
    </row>
    <row r="2286" spans="1:3" ht="12.75" x14ac:dyDescent="0.2">
      <c r="A2286" s="608"/>
      <c r="B2286" s="608"/>
      <c r="C2286" s="608"/>
    </row>
    <row r="2287" spans="1:3" ht="12.75" x14ac:dyDescent="0.2">
      <c r="A2287" s="608"/>
      <c r="B2287" s="608"/>
      <c r="C2287" s="608"/>
    </row>
    <row r="2288" spans="1:3" ht="12.75" x14ac:dyDescent="0.2">
      <c r="A2288" s="608"/>
      <c r="B2288" s="608"/>
      <c r="C2288" s="608"/>
    </row>
    <row r="2289" spans="1:3" ht="12.75" x14ac:dyDescent="0.2">
      <c r="A2289" s="608"/>
      <c r="B2289" s="608"/>
      <c r="C2289" s="608"/>
    </row>
    <row r="2290" spans="1:3" ht="12.75" x14ac:dyDescent="0.2">
      <c r="A2290" s="608"/>
      <c r="B2290" s="608"/>
      <c r="C2290" s="608"/>
    </row>
    <row r="2291" spans="1:3" ht="12.75" x14ac:dyDescent="0.2">
      <c r="A2291" s="608"/>
      <c r="B2291" s="608"/>
      <c r="C2291" s="608"/>
    </row>
    <row r="2292" spans="1:3" ht="12.75" x14ac:dyDescent="0.2">
      <c r="A2292" s="608"/>
      <c r="B2292" s="608"/>
      <c r="C2292" s="608"/>
    </row>
    <row r="2293" spans="1:3" ht="12.75" x14ac:dyDescent="0.2">
      <c r="A2293" s="608"/>
      <c r="B2293" s="608"/>
      <c r="C2293" s="608"/>
    </row>
    <row r="2294" spans="1:3" ht="12.75" x14ac:dyDescent="0.2">
      <c r="A2294" s="608"/>
      <c r="B2294" s="608"/>
      <c r="C2294" s="608"/>
    </row>
    <row r="2295" spans="1:3" ht="12.75" x14ac:dyDescent="0.2">
      <c r="A2295" s="608"/>
      <c r="B2295" s="608"/>
      <c r="C2295" s="608"/>
    </row>
    <row r="2296" spans="1:3" ht="12.75" x14ac:dyDescent="0.2">
      <c r="A2296" s="608"/>
      <c r="B2296" s="608"/>
      <c r="C2296" s="608"/>
    </row>
    <row r="2297" spans="1:3" ht="12.75" x14ac:dyDescent="0.2">
      <c r="A2297" s="608"/>
      <c r="B2297" s="608"/>
      <c r="C2297" s="608"/>
    </row>
    <row r="2298" spans="1:3" ht="12.75" x14ac:dyDescent="0.2">
      <c r="A2298" s="608"/>
      <c r="B2298" s="608"/>
      <c r="C2298" s="608"/>
    </row>
    <row r="2299" spans="1:3" ht="12.75" x14ac:dyDescent="0.2">
      <c r="A2299" s="608"/>
      <c r="B2299" s="608"/>
      <c r="C2299" s="608"/>
    </row>
    <row r="2300" spans="1:3" ht="12.75" x14ac:dyDescent="0.2">
      <c r="A2300" s="608"/>
      <c r="B2300" s="608"/>
      <c r="C2300" s="608"/>
    </row>
    <row r="2301" spans="1:3" ht="12.75" x14ac:dyDescent="0.2">
      <c r="A2301" s="608"/>
      <c r="B2301" s="608"/>
      <c r="C2301" s="608"/>
    </row>
    <row r="2302" spans="1:3" ht="12.75" x14ac:dyDescent="0.2">
      <c r="A2302" s="608"/>
      <c r="B2302" s="608"/>
      <c r="C2302" s="608"/>
    </row>
    <row r="2303" spans="1:3" ht="12.75" x14ac:dyDescent="0.2">
      <c r="A2303" s="608"/>
      <c r="B2303" s="608"/>
      <c r="C2303" s="608"/>
    </row>
    <row r="2304" spans="1:3" ht="12.75" x14ac:dyDescent="0.2">
      <c r="A2304" s="608"/>
      <c r="B2304" s="608"/>
      <c r="C2304" s="608"/>
    </row>
    <row r="2305" spans="1:3" ht="12.75" x14ac:dyDescent="0.2">
      <c r="A2305" s="608"/>
      <c r="B2305" s="608"/>
      <c r="C2305" s="608"/>
    </row>
    <row r="2306" spans="1:3" ht="12.75" x14ac:dyDescent="0.2">
      <c r="A2306" s="608"/>
      <c r="B2306" s="608"/>
      <c r="C2306" s="608"/>
    </row>
    <row r="2307" spans="1:3" ht="12.75" x14ac:dyDescent="0.2">
      <c r="A2307" s="608"/>
      <c r="B2307" s="608"/>
      <c r="C2307" s="608"/>
    </row>
    <row r="2308" spans="1:3" ht="12.75" x14ac:dyDescent="0.2">
      <c r="A2308" s="608"/>
      <c r="B2308" s="608"/>
      <c r="C2308" s="608"/>
    </row>
    <row r="2309" spans="1:3" ht="12.75" x14ac:dyDescent="0.2">
      <c r="A2309" s="608"/>
      <c r="B2309" s="608"/>
      <c r="C2309" s="608"/>
    </row>
    <row r="2310" spans="1:3" ht="12.75" x14ac:dyDescent="0.2">
      <c r="A2310" s="608"/>
      <c r="B2310" s="608"/>
      <c r="C2310" s="608"/>
    </row>
    <row r="2311" spans="1:3" ht="12.75" x14ac:dyDescent="0.2">
      <c r="A2311" s="608"/>
      <c r="B2311" s="608"/>
      <c r="C2311" s="608"/>
    </row>
    <row r="2312" spans="1:3" ht="12.75" x14ac:dyDescent="0.2">
      <c r="A2312" s="608"/>
      <c r="B2312" s="608"/>
      <c r="C2312" s="608"/>
    </row>
    <row r="2313" spans="1:3" ht="12.75" x14ac:dyDescent="0.2">
      <c r="A2313" s="608"/>
      <c r="B2313" s="608"/>
      <c r="C2313" s="608"/>
    </row>
    <row r="2314" spans="1:3" ht="12.75" x14ac:dyDescent="0.2">
      <c r="A2314" s="608"/>
      <c r="B2314" s="608"/>
      <c r="C2314" s="608"/>
    </row>
    <row r="2315" spans="1:3" ht="12.75" x14ac:dyDescent="0.2">
      <c r="A2315" s="608"/>
      <c r="B2315" s="608"/>
      <c r="C2315" s="608"/>
    </row>
    <row r="2316" spans="1:3" ht="12.75" x14ac:dyDescent="0.2">
      <c r="A2316" s="608"/>
      <c r="B2316" s="608"/>
      <c r="C2316" s="608"/>
    </row>
    <row r="2317" spans="1:3" ht="12.75" x14ac:dyDescent="0.2">
      <c r="A2317" s="608"/>
      <c r="B2317" s="608"/>
      <c r="C2317" s="608"/>
    </row>
    <row r="2318" spans="1:3" ht="12.75" x14ac:dyDescent="0.2">
      <c r="A2318" s="608"/>
      <c r="B2318" s="608"/>
      <c r="C2318" s="608"/>
    </row>
    <row r="2319" spans="1:3" ht="12.75" x14ac:dyDescent="0.2">
      <c r="A2319" s="608"/>
      <c r="B2319" s="608"/>
      <c r="C2319" s="608"/>
    </row>
    <row r="2320" spans="1:3" ht="12.75" x14ac:dyDescent="0.2">
      <c r="A2320" s="608"/>
      <c r="B2320" s="608"/>
      <c r="C2320" s="608"/>
    </row>
    <row r="2321" spans="1:3" ht="12.75" x14ac:dyDescent="0.2">
      <c r="A2321" s="608"/>
      <c r="B2321" s="608"/>
      <c r="C2321" s="608"/>
    </row>
    <row r="2322" spans="1:3" ht="12.75" x14ac:dyDescent="0.2">
      <c r="A2322" s="608"/>
      <c r="B2322" s="608"/>
      <c r="C2322" s="608"/>
    </row>
    <row r="2323" spans="1:3" ht="12.75" x14ac:dyDescent="0.2">
      <c r="A2323" s="608"/>
      <c r="B2323" s="608"/>
      <c r="C2323" s="608"/>
    </row>
    <row r="2324" spans="1:3" ht="12.75" x14ac:dyDescent="0.2">
      <c r="A2324" s="608"/>
      <c r="B2324" s="608"/>
      <c r="C2324" s="608"/>
    </row>
    <row r="2325" spans="1:3" ht="12.75" x14ac:dyDescent="0.2">
      <c r="A2325" s="608"/>
      <c r="B2325" s="608"/>
      <c r="C2325" s="608"/>
    </row>
    <row r="2326" spans="1:3" ht="12.75" x14ac:dyDescent="0.2">
      <c r="A2326" s="608"/>
      <c r="B2326" s="608"/>
      <c r="C2326" s="608"/>
    </row>
    <row r="2327" spans="1:3" ht="12.75" x14ac:dyDescent="0.2">
      <c r="A2327" s="608"/>
      <c r="B2327" s="608"/>
      <c r="C2327" s="608"/>
    </row>
    <row r="2328" spans="1:3" ht="12.75" x14ac:dyDescent="0.2">
      <c r="A2328" s="608"/>
      <c r="B2328" s="608"/>
      <c r="C2328" s="608"/>
    </row>
    <row r="2329" spans="1:3" ht="12.75" x14ac:dyDescent="0.2">
      <c r="A2329" s="608"/>
      <c r="B2329" s="608"/>
      <c r="C2329" s="608"/>
    </row>
    <row r="2330" spans="1:3" ht="12.75" x14ac:dyDescent="0.2">
      <c r="A2330" s="608"/>
      <c r="B2330" s="608"/>
      <c r="C2330" s="608"/>
    </row>
    <row r="2331" spans="1:3" ht="12.75" x14ac:dyDescent="0.2">
      <c r="A2331" s="608"/>
      <c r="B2331" s="608"/>
      <c r="C2331" s="608"/>
    </row>
    <row r="2332" spans="1:3" ht="12.75" x14ac:dyDescent="0.2">
      <c r="A2332" s="608"/>
      <c r="B2332" s="608"/>
      <c r="C2332" s="608"/>
    </row>
    <row r="2333" spans="1:3" ht="12.75" x14ac:dyDescent="0.2">
      <c r="A2333" s="608"/>
      <c r="B2333" s="608"/>
      <c r="C2333" s="608"/>
    </row>
    <row r="2334" spans="1:3" ht="12.75" x14ac:dyDescent="0.2">
      <c r="A2334" s="608"/>
      <c r="B2334" s="608"/>
      <c r="C2334" s="608"/>
    </row>
    <row r="2335" spans="1:3" ht="12.75" x14ac:dyDescent="0.2">
      <c r="A2335" s="608"/>
      <c r="B2335" s="608"/>
      <c r="C2335" s="608"/>
    </row>
    <row r="2336" spans="1:3" ht="12.75" x14ac:dyDescent="0.2">
      <c r="A2336" s="608"/>
      <c r="B2336" s="608"/>
      <c r="C2336" s="608"/>
    </row>
    <row r="2337" spans="1:3" ht="12.75" x14ac:dyDescent="0.2">
      <c r="A2337" s="608"/>
      <c r="B2337" s="608"/>
      <c r="C2337" s="608"/>
    </row>
    <row r="2338" spans="1:3" ht="12.75" x14ac:dyDescent="0.2">
      <c r="A2338" s="608"/>
      <c r="B2338" s="608"/>
      <c r="C2338" s="608"/>
    </row>
    <row r="2339" spans="1:3" ht="12.75" x14ac:dyDescent="0.2">
      <c r="A2339" s="608"/>
      <c r="B2339" s="608"/>
      <c r="C2339" s="608"/>
    </row>
    <row r="2340" spans="1:3" ht="12.75" x14ac:dyDescent="0.2">
      <c r="A2340" s="608"/>
      <c r="B2340" s="608"/>
      <c r="C2340" s="608"/>
    </row>
    <row r="2341" spans="1:3" ht="12.75" x14ac:dyDescent="0.2">
      <c r="A2341" s="608"/>
      <c r="B2341" s="608"/>
      <c r="C2341" s="608"/>
    </row>
    <row r="2342" spans="1:3" ht="12.75" x14ac:dyDescent="0.2">
      <c r="A2342" s="608"/>
      <c r="B2342" s="608"/>
      <c r="C2342" s="608"/>
    </row>
    <row r="2343" spans="1:3" ht="12.75" x14ac:dyDescent="0.2">
      <c r="A2343" s="608"/>
      <c r="B2343" s="608"/>
      <c r="C2343" s="608"/>
    </row>
    <row r="2344" spans="1:3" ht="12.75" x14ac:dyDescent="0.2">
      <c r="A2344" s="608"/>
      <c r="B2344" s="608"/>
      <c r="C2344" s="608"/>
    </row>
    <row r="2345" spans="1:3" ht="12.75" x14ac:dyDescent="0.2">
      <c r="A2345" s="608"/>
      <c r="B2345" s="608"/>
      <c r="C2345" s="608"/>
    </row>
    <row r="2346" spans="1:3" ht="12.75" x14ac:dyDescent="0.2">
      <c r="A2346" s="608"/>
      <c r="B2346" s="608"/>
      <c r="C2346" s="608"/>
    </row>
    <row r="2347" spans="1:3" ht="12.75" x14ac:dyDescent="0.2">
      <c r="A2347" s="608"/>
      <c r="B2347" s="608"/>
      <c r="C2347" s="608"/>
    </row>
    <row r="2348" spans="1:3" ht="12.75" x14ac:dyDescent="0.2">
      <c r="A2348" s="608"/>
      <c r="B2348" s="608"/>
      <c r="C2348" s="608"/>
    </row>
    <row r="2349" spans="1:3" ht="12.75" x14ac:dyDescent="0.2">
      <c r="A2349" s="608"/>
      <c r="B2349" s="608"/>
      <c r="C2349" s="608"/>
    </row>
    <row r="2350" spans="1:3" ht="12.75" x14ac:dyDescent="0.2">
      <c r="A2350" s="608"/>
      <c r="B2350" s="608"/>
      <c r="C2350" s="608"/>
    </row>
    <row r="2351" spans="1:3" ht="12.75" x14ac:dyDescent="0.2">
      <c r="A2351" s="608"/>
      <c r="B2351" s="608"/>
      <c r="C2351" s="608"/>
    </row>
    <row r="2352" spans="1:3" ht="12.75" x14ac:dyDescent="0.2">
      <c r="A2352" s="608"/>
      <c r="B2352" s="608"/>
      <c r="C2352" s="608"/>
    </row>
    <row r="2353" spans="1:3" ht="12.75" x14ac:dyDescent="0.2">
      <c r="A2353" s="608"/>
      <c r="B2353" s="608"/>
      <c r="C2353" s="608"/>
    </row>
    <row r="2354" spans="1:3" ht="12.75" x14ac:dyDescent="0.2">
      <c r="A2354" s="608"/>
      <c r="B2354" s="608"/>
      <c r="C2354" s="608"/>
    </row>
    <row r="2355" spans="1:3" ht="12.75" x14ac:dyDescent="0.2">
      <c r="A2355" s="608"/>
      <c r="B2355" s="608"/>
      <c r="C2355" s="608"/>
    </row>
    <row r="2356" spans="1:3" ht="12.75" x14ac:dyDescent="0.2">
      <c r="A2356" s="608"/>
      <c r="B2356" s="608"/>
      <c r="C2356" s="608"/>
    </row>
    <row r="2357" spans="1:3" ht="12.75" x14ac:dyDescent="0.2">
      <c r="A2357" s="608"/>
      <c r="B2357" s="608"/>
      <c r="C2357" s="608"/>
    </row>
    <row r="2358" spans="1:3" ht="12.75" x14ac:dyDescent="0.2">
      <c r="A2358" s="608"/>
      <c r="B2358" s="608"/>
      <c r="C2358" s="608"/>
    </row>
    <row r="2359" spans="1:3" ht="12.75" x14ac:dyDescent="0.2">
      <c r="A2359" s="608"/>
      <c r="B2359" s="608"/>
      <c r="C2359" s="608"/>
    </row>
    <row r="2360" spans="1:3" ht="12.75" x14ac:dyDescent="0.2">
      <c r="A2360" s="608"/>
      <c r="B2360" s="608"/>
      <c r="C2360" s="608"/>
    </row>
    <row r="2361" spans="1:3" ht="12.75" x14ac:dyDescent="0.2">
      <c r="A2361" s="608"/>
      <c r="B2361" s="608"/>
      <c r="C2361" s="608"/>
    </row>
    <row r="2362" spans="1:3" ht="12.75" x14ac:dyDescent="0.2">
      <c r="A2362" s="608"/>
      <c r="B2362" s="608"/>
      <c r="C2362" s="608"/>
    </row>
    <row r="2363" spans="1:3" ht="12.75" x14ac:dyDescent="0.2">
      <c r="A2363" s="608"/>
      <c r="B2363" s="608"/>
      <c r="C2363" s="608"/>
    </row>
    <row r="2364" spans="1:3" ht="12.75" x14ac:dyDescent="0.2">
      <c r="A2364" s="608"/>
      <c r="B2364" s="608"/>
      <c r="C2364" s="608"/>
    </row>
    <row r="2365" spans="1:3" ht="12.75" x14ac:dyDescent="0.2">
      <c r="A2365" s="608"/>
      <c r="B2365" s="608"/>
      <c r="C2365" s="608"/>
    </row>
    <row r="2366" spans="1:3" ht="12.75" x14ac:dyDescent="0.2">
      <c r="A2366" s="608"/>
      <c r="B2366" s="608"/>
      <c r="C2366" s="608"/>
    </row>
    <row r="2367" spans="1:3" ht="12.75" x14ac:dyDescent="0.2">
      <c r="A2367" s="608"/>
      <c r="B2367" s="608"/>
      <c r="C2367" s="608"/>
    </row>
    <row r="2368" spans="1:3" ht="12.75" x14ac:dyDescent="0.2">
      <c r="A2368" s="608"/>
      <c r="B2368" s="608"/>
      <c r="C2368" s="608"/>
    </row>
    <row r="2369" spans="1:3" ht="12.75" x14ac:dyDescent="0.2">
      <c r="A2369" s="608"/>
      <c r="B2369" s="608"/>
      <c r="C2369" s="608"/>
    </row>
    <row r="2370" spans="1:3" ht="12.75" x14ac:dyDescent="0.2">
      <c r="A2370" s="608"/>
      <c r="B2370" s="608"/>
      <c r="C2370" s="608"/>
    </row>
    <row r="2371" spans="1:3" ht="12.75" x14ac:dyDescent="0.2">
      <c r="A2371" s="608"/>
      <c r="B2371" s="608"/>
      <c r="C2371" s="608"/>
    </row>
    <row r="2372" spans="1:3" ht="12.75" x14ac:dyDescent="0.2">
      <c r="A2372" s="608"/>
      <c r="B2372" s="608"/>
      <c r="C2372" s="608"/>
    </row>
    <row r="2373" spans="1:3" ht="12.75" x14ac:dyDescent="0.2">
      <c r="A2373" s="608"/>
      <c r="B2373" s="608"/>
      <c r="C2373" s="608"/>
    </row>
    <row r="2374" spans="1:3" ht="12.75" x14ac:dyDescent="0.2">
      <c r="A2374" s="608"/>
      <c r="B2374" s="608"/>
      <c r="C2374" s="608"/>
    </row>
    <row r="2375" spans="1:3" ht="12.75" x14ac:dyDescent="0.2">
      <c r="A2375" s="608"/>
      <c r="B2375" s="608"/>
      <c r="C2375" s="608"/>
    </row>
    <row r="2376" spans="1:3" ht="12.75" x14ac:dyDescent="0.2">
      <c r="A2376" s="608"/>
      <c r="B2376" s="608"/>
      <c r="C2376" s="608"/>
    </row>
    <row r="2377" spans="1:3" ht="12.75" x14ac:dyDescent="0.2">
      <c r="A2377" s="608"/>
      <c r="B2377" s="608"/>
      <c r="C2377" s="608"/>
    </row>
    <row r="2378" spans="1:3" ht="12.75" x14ac:dyDescent="0.2">
      <c r="A2378" s="608"/>
      <c r="B2378" s="608"/>
      <c r="C2378" s="608"/>
    </row>
    <row r="2379" spans="1:3" ht="12.75" x14ac:dyDescent="0.2">
      <c r="A2379" s="608"/>
      <c r="B2379" s="608"/>
      <c r="C2379" s="608"/>
    </row>
    <row r="2380" spans="1:3" ht="12.75" x14ac:dyDescent="0.2">
      <c r="A2380" s="608"/>
      <c r="B2380" s="608"/>
      <c r="C2380" s="608"/>
    </row>
    <row r="2381" spans="1:3" ht="12.75" x14ac:dyDescent="0.2">
      <c r="A2381" s="608"/>
      <c r="B2381" s="608"/>
      <c r="C2381" s="608"/>
    </row>
    <row r="2382" spans="1:3" ht="12.75" x14ac:dyDescent="0.2">
      <c r="A2382" s="608"/>
      <c r="B2382" s="608"/>
      <c r="C2382" s="608"/>
    </row>
    <row r="2383" spans="1:3" ht="12.75" x14ac:dyDescent="0.2">
      <c r="A2383" s="608"/>
      <c r="B2383" s="608"/>
      <c r="C2383" s="608"/>
    </row>
    <row r="2384" spans="1:3" ht="12.75" x14ac:dyDescent="0.2">
      <c r="A2384" s="608"/>
      <c r="B2384" s="608"/>
      <c r="C2384" s="608"/>
    </row>
    <row r="2385" spans="1:3" ht="12.75" x14ac:dyDescent="0.2">
      <c r="A2385" s="608"/>
      <c r="B2385" s="608"/>
      <c r="C2385" s="608"/>
    </row>
    <row r="2386" spans="1:3" ht="12.75" x14ac:dyDescent="0.2">
      <c r="A2386" s="608"/>
      <c r="B2386" s="608"/>
      <c r="C2386" s="608"/>
    </row>
    <row r="2387" spans="1:3" ht="12.75" x14ac:dyDescent="0.2">
      <c r="A2387" s="608"/>
      <c r="B2387" s="608"/>
      <c r="C2387" s="608"/>
    </row>
    <row r="2388" spans="1:3" ht="12.75" x14ac:dyDescent="0.2">
      <c r="A2388" s="608"/>
      <c r="B2388" s="608"/>
      <c r="C2388" s="608"/>
    </row>
    <row r="2389" spans="1:3" ht="12.75" x14ac:dyDescent="0.2">
      <c r="A2389" s="608"/>
      <c r="B2389" s="608"/>
      <c r="C2389" s="608"/>
    </row>
    <row r="2390" spans="1:3" ht="12.75" x14ac:dyDescent="0.2">
      <c r="A2390" s="608"/>
      <c r="B2390" s="608"/>
      <c r="C2390" s="608"/>
    </row>
    <row r="2391" spans="1:3" ht="12.75" x14ac:dyDescent="0.2">
      <c r="A2391" s="608"/>
      <c r="B2391" s="608"/>
      <c r="C2391" s="608"/>
    </row>
    <row r="2392" spans="1:3" ht="12.75" x14ac:dyDescent="0.2">
      <c r="A2392" s="608"/>
      <c r="B2392" s="608"/>
      <c r="C2392" s="608"/>
    </row>
    <row r="2393" spans="1:3" ht="12.75" x14ac:dyDescent="0.2">
      <c r="A2393" s="608"/>
      <c r="B2393" s="608"/>
      <c r="C2393" s="608"/>
    </row>
    <row r="2394" spans="1:3" ht="12.75" x14ac:dyDescent="0.2">
      <c r="A2394" s="608"/>
      <c r="B2394" s="608"/>
      <c r="C2394" s="608"/>
    </row>
    <row r="2395" spans="1:3" ht="12.75" x14ac:dyDescent="0.2">
      <c r="A2395" s="608"/>
      <c r="B2395" s="608"/>
      <c r="C2395" s="608"/>
    </row>
    <row r="2396" spans="1:3" ht="12.75" x14ac:dyDescent="0.2">
      <c r="A2396" s="608"/>
      <c r="B2396" s="608"/>
      <c r="C2396" s="608"/>
    </row>
    <row r="2397" spans="1:3" ht="12.75" x14ac:dyDescent="0.2">
      <c r="A2397" s="608"/>
      <c r="B2397" s="608"/>
      <c r="C2397" s="608"/>
    </row>
    <row r="2398" spans="1:3" ht="12.75" x14ac:dyDescent="0.2">
      <c r="A2398" s="608"/>
      <c r="B2398" s="608"/>
      <c r="C2398" s="608"/>
    </row>
    <row r="2399" spans="1:3" ht="12.75" x14ac:dyDescent="0.2">
      <c r="A2399" s="608"/>
      <c r="B2399" s="608"/>
      <c r="C2399" s="608"/>
    </row>
    <row r="2400" spans="1:3" ht="12.75" x14ac:dyDescent="0.2">
      <c r="A2400" s="608"/>
      <c r="B2400" s="608"/>
      <c r="C2400" s="608"/>
    </row>
    <row r="2401" spans="1:3" ht="12.75" x14ac:dyDescent="0.2">
      <c r="A2401" s="608"/>
      <c r="B2401" s="608"/>
      <c r="C2401" s="608"/>
    </row>
    <row r="2402" spans="1:3" ht="12.75" x14ac:dyDescent="0.2">
      <c r="A2402" s="608"/>
      <c r="B2402" s="608"/>
      <c r="C2402" s="608"/>
    </row>
    <row r="2403" spans="1:3" ht="12.75" x14ac:dyDescent="0.2">
      <c r="A2403" s="608"/>
      <c r="B2403" s="608"/>
      <c r="C2403" s="608"/>
    </row>
    <row r="2404" spans="1:3" ht="12.75" x14ac:dyDescent="0.2">
      <c r="A2404" s="608"/>
      <c r="B2404" s="608"/>
      <c r="C2404" s="608"/>
    </row>
    <row r="2405" spans="1:3" ht="12.75" x14ac:dyDescent="0.2">
      <c r="A2405" s="608"/>
      <c r="B2405" s="608"/>
      <c r="C2405" s="608"/>
    </row>
    <row r="2406" spans="1:3" ht="12.75" x14ac:dyDescent="0.2">
      <c r="A2406" s="608"/>
      <c r="B2406" s="608"/>
      <c r="C2406" s="608"/>
    </row>
    <row r="2407" spans="1:3" ht="12.75" x14ac:dyDescent="0.2">
      <c r="A2407" s="608"/>
      <c r="B2407" s="608"/>
      <c r="C2407" s="608"/>
    </row>
    <row r="2408" spans="1:3" ht="12.75" x14ac:dyDescent="0.2">
      <c r="A2408" s="608"/>
      <c r="B2408" s="608"/>
      <c r="C2408" s="608"/>
    </row>
    <row r="2409" spans="1:3" ht="12.75" x14ac:dyDescent="0.2">
      <c r="A2409" s="608"/>
      <c r="B2409" s="608"/>
      <c r="C2409" s="608"/>
    </row>
    <row r="2410" spans="1:3" ht="12.75" x14ac:dyDescent="0.2">
      <c r="A2410" s="608"/>
      <c r="B2410" s="608"/>
      <c r="C2410" s="608"/>
    </row>
    <row r="2411" spans="1:3" ht="12.75" x14ac:dyDescent="0.2">
      <c r="A2411" s="608"/>
      <c r="B2411" s="608"/>
      <c r="C2411" s="608"/>
    </row>
    <row r="2412" spans="1:3" ht="12.75" x14ac:dyDescent="0.2">
      <c r="A2412" s="608"/>
      <c r="B2412" s="608"/>
      <c r="C2412" s="608"/>
    </row>
    <row r="2413" spans="1:3" ht="12.75" x14ac:dyDescent="0.2">
      <c r="A2413" s="608"/>
      <c r="B2413" s="608"/>
      <c r="C2413" s="608"/>
    </row>
    <row r="2414" spans="1:3" ht="12.75" x14ac:dyDescent="0.2">
      <c r="A2414" s="608"/>
      <c r="B2414" s="608"/>
      <c r="C2414" s="608"/>
    </row>
    <row r="2415" spans="1:3" ht="12.75" x14ac:dyDescent="0.2">
      <c r="A2415" s="608"/>
      <c r="B2415" s="608"/>
      <c r="C2415" s="608"/>
    </row>
    <row r="2416" spans="1:3" ht="12.75" x14ac:dyDescent="0.2">
      <c r="A2416" s="608"/>
      <c r="B2416" s="608"/>
      <c r="C2416" s="608"/>
    </row>
    <row r="2417" spans="1:3" ht="12.75" x14ac:dyDescent="0.2">
      <c r="A2417" s="608"/>
      <c r="B2417" s="608"/>
      <c r="C2417" s="608"/>
    </row>
    <row r="2418" spans="1:3" ht="12.75" x14ac:dyDescent="0.2">
      <c r="A2418" s="608"/>
      <c r="B2418" s="608"/>
      <c r="C2418" s="608"/>
    </row>
    <row r="2419" spans="1:3" ht="12.75" x14ac:dyDescent="0.2">
      <c r="A2419" s="608"/>
      <c r="B2419" s="608"/>
      <c r="C2419" s="608"/>
    </row>
    <row r="2420" spans="1:3" ht="12.75" x14ac:dyDescent="0.2">
      <c r="A2420" s="608"/>
      <c r="B2420" s="608"/>
      <c r="C2420" s="608"/>
    </row>
    <row r="2421" spans="1:3" ht="12.75" x14ac:dyDescent="0.2">
      <c r="A2421" s="608"/>
      <c r="B2421" s="608"/>
      <c r="C2421" s="608"/>
    </row>
    <row r="2422" spans="1:3" ht="12.75" x14ac:dyDescent="0.2">
      <c r="A2422" s="608"/>
      <c r="B2422" s="608"/>
      <c r="C2422" s="608"/>
    </row>
    <row r="2423" spans="1:3" ht="12.75" x14ac:dyDescent="0.2">
      <c r="A2423" s="608"/>
      <c r="B2423" s="608"/>
      <c r="C2423" s="608"/>
    </row>
    <row r="2424" spans="1:3" ht="12.75" x14ac:dyDescent="0.2">
      <c r="A2424" s="608"/>
      <c r="B2424" s="608"/>
      <c r="C2424" s="608"/>
    </row>
    <row r="2425" spans="1:3" ht="12.75" x14ac:dyDescent="0.2">
      <c r="A2425" s="608"/>
      <c r="B2425" s="608"/>
      <c r="C2425" s="608"/>
    </row>
    <row r="2426" spans="1:3" ht="12.75" x14ac:dyDescent="0.2">
      <c r="A2426" s="608"/>
      <c r="B2426" s="608"/>
      <c r="C2426" s="608"/>
    </row>
    <row r="2427" spans="1:3" ht="12.75" x14ac:dyDescent="0.2">
      <c r="A2427" s="608"/>
      <c r="B2427" s="608"/>
      <c r="C2427" s="608"/>
    </row>
    <row r="2428" spans="1:3" ht="12.75" x14ac:dyDescent="0.2">
      <c r="A2428" s="608"/>
      <c r="B2428" s="608"/>
      <c r="C2428" s="608"/>
    </row>
    <row r="2429" spans="1:3" ht="12.75" x14ac:dyDescent="0.2">
      <c r="A2429" s="608"/>
      <c r="B2429" s="608"/>
      <c r="C2429" s="608"/>
    </row>
    <row r="2430" spans="1:3" ht="12.75" x14ac:dyDescent="0.2">
      <c r="A2430" s="608"/>
      <c r="B2430" s="608"/>
      <c r="C2430" s="608"/>
    </row>
    <row r="2431" spans="1:3" ht="12.75" x14ac:dyDescent="0.2">
      <c r="A2431" s="608"/>
      <c r="B2431" s="608"/>
      <c r="C2431" s="608"/>
    </row>
    <row r="2432" spans="1:3" ht="12.75" x14ac:dyDescent="0.2">
      <c r="A2432" s="608"/>
      <c r="B2432" s="608"/>
      <c r="C2432" s="608"/>
    </row>
    <row r="2433" spans="1:3" ht="12.75" x14ac:dyDescent="0.2">
      <c r="A2433" s="608"/>
      <c r="B2433" s="608"/>
      <c r="C2433" s="608"/>
    </row>
    <row r="2434" spans="1:3" ht="12.75" x14ac:dyDescent="0.2">
      <c r="A2434" s="608"/>
      <c r="B2434" s="608"/>
      <c r="C2434" s="608"/>
    </row>
    <row r="2435" spans="1:3" ht="12.75" x14ac:dyDescent="0.2">
      <c r="A2435" s="608"/>
      <c r="B2435" s="608"/>
      <c r="C2435" s="608"/>
    </row>
    <row r="2436" spans="1:3" ht="12.75" x14ac:dyDescent="0.2">
      <c r="A2436" s="608"/>
      <c r="B2436" s="608"/>
      <c r="C2436" s="608"/>
    </row>
    <row r="2437" spans="1:3" ht="12.75" x14ac:dyDescent="0.2">
      <c r="A2437" s="608"/>
      <c r="B2437" s="608"/>
      <c r="C2437" s="608"/>
    </row>
    <row r="2438" spans="1:3" ht="12.75" x14ac:dyDescent="0.2">
      <c r="A2438" s="608"/>
      <c r="B2438" s="608"/>
      <c r="C2438" s="608"/>
    </row>
    <row r="2439" spans="1:3" ht="12.75" x14ac:dyDescent="0.2">
      <c r="A2439" s="608"/>
      <c r="B2439" s="608"/>
      <c r="C2439" s="608"/>
    </row>
    <row r="2440" spans="1:3" ht="12.75" x14ac:dyDescent="0.2">
      <c r="A2440" s="608"/>
      <c r="B2440" s="608"/>
      <c r="C2440" s="608"/>
    </row>
    <row r="2441" spans="1:3" ht="12.75" x14ac:dyDescent="0.2">
      <c r="A2441" s="608"/>
      <c r="B2441" s="608"/>
      <c r="C2441" s="608"/>
    </row>
    <row r="2442" spans="1:3" ht="12.75" x14ac:dyDescent="0.2">
      <c r="A2442" s="608"/>
      <c r="B2442" s="608"/>
      <c r="C2442" s="608"/>
    </row>
    <row r="2443" spans="1:3" ht="12.75" x14ac:dyDescent="0.2">
      <c r="A2443" s="608"/>
      <c r="B2443" s="608"/>
      <c r="C2443" s="608"/>
    </row>
    <row r="2444" spans="1:3" ht="12.75" x14ac:dyDescent="0.2">
      <c r="A2444" s="608"/>
      <c r="B2444" s="608"/>
      <c r="C2444" s="608"/>
    </row>
    <row r="2445" spans="1:3" ht="12.75" x14ac:dyDescent="0.2">
      <c r="A2445" s="608"/>
      <c r="B2445" s="608"/>
      <c r="C2445" s="608"/>
    </row>
    <row r="2446" spans="1:3" ht="12.75" x14ac:dyDescent="0.2">
      <c r="A2446" s="608"/>
      <c r="B2446" s="608"/>
      <c r="C2446" s="608"/>
    </row>
    <row r="2447" spans="1:3" ht="12.75" x14ac:dyDescent="0.2">
      <c r="A2447" s="608"/>
      <c r="B2447" s="608"/>
      <c r="C2447" s="608"/>
    </row>
    <row r="2448" spans="1:3" ht="12.75" x14ac:dyDescent="0.2">
      <c r="A2448" s="608"/>
      <c r="B2448" s="608"/>
      <c r="C2448" s="608"/>
    </row>
    <row r="2449" spans="1:3" ht="12.75" x14ac:dyDescent="0.2">
      <c r="A2449" s="608"/>
      <c r="B2449" s="608"/>
      <c r="C2449" s="608"/>
    </row>
    <row r="2450" spans="1:3" ht="12.75" x14ac:dyDescent="0.2">
      <c r="A2450" s="608"/>
      <c r="B2450" s="608"/>
      <c r="C2450" s="608"/>
    </row>
    <row r="2451" spans="1:3" ht="12.75" x14ac:dyDescent="0.2">
      <c r="A2451" s="608"/>
      <c r="B2451" s="608"/>
      <c r="C2451" s="608"/>
    </row>
    <row r="2452" spans="1:3" ht="12.75" x14ac:dyDescent="0.2">
      <c r="A2452" s="608"/>
      <c r="B2452" s="608"/>
      <c r="C2452" s="608"/>
    </row>
    <row r="2453" spans="1:3" ht="12.75" x14ac:dyDescent="0.2">
      <c r="A2453" s="608"/>
      <c r="B2453" s="608"/>
      <c r="C2453" s="608"/>
    </row>
    <row r="2454" spans="1:3" ht="12.75" x14ac:dyDescent="0.2">
      <c r="A2454" s="608"/>
      <c r="B2454" s="608"/>
      <c r="C2454" s="608"/>
    </row>
    <row r="2455" spans="1:3" ht="12.75" x14ac:dyDescent="0.2">
      <c r="A2455" s="608"/>
      <c r="B2455" s="608"/>
      <c r="C2455" s="608"/>
    </row>
    <row r="2456" spans="1:3" ht="12.75" x14ac:dyDescent="0.2">
      <c r="A2456" s="608"/>
      <c r="B2456" s="608"/>
      <c r="C2456" s="608"/>
    </row>
    <row r="2457" spans="1:3" ht="12.75" x14ac:dyDescent="0.2">
      <c r="A2457" s="608"/>
      <c r="B2457" s="608"/>
      <c r="C2457" s="608"/>
    </row>
    <row r="2458" spans="1:3" ht="12.75" x14ac:dyDescent="0.2">
      <c r="A2458" s="608"/>
      <c r="B2458" s="608"/>
      <c r="C2458" s="608"/>
    </row>
    <row r="2459" spans="1:3" ht="12.75" x14ac:dyDescent="0.2">
      <c r="A2459" s="608"/>
      <c r="B2459" s="608"/>
      <c r="C2459" s="608"/>
    </row>
    <row r="2460" spans="1:3" ht="12.75" x14ac:dyDescent="0.2">
      <c r="A2460" s="608"/>
      <c r="B2460" s="608"/>
      <c r="C2460" s="608"/>
    </row>
    <row r="2461" spans="1:3" ht="12.75" x14ac:dyDescent="0.2">
      <c r="A2461" s="608"/>
      <c r="B2461" s="608"/>
      <c r="C2461" s="608"/>
    </row>
    <row r="2462" spans="1:3" ht="12.75" x14ac:dyDescent="0.2">
      <c r="A2462" s="608"/>
      <c r="B2462" s="608"/>
      <c r="C2462" s="608"/>
    </row>
    <row r="2463" spans="1:3" ht="12.75" x14ac:dyDescent="0.2">
      <c r="A2463" s="608"/>
      <c r="B2463" s="608"/>
      <c r="C2463" s="608"/>
    </row>
    <row r="2464" spans="1:3" ht="12.75" x14ac:dyDescent="0.2">
      <c r="A2464" s="608"/>
      <c r="B2464" s="608"/>
      <c r="C2464" s="608"/>
    </row>
    <row r="2465" spans="1:3" ht="12.75" x14ac:dyDescent="0.2">
      <c r="A2465" s="608"/>
      <c r="B2465" s="608"/>
      <c r="C2465" s="608"/>
    </row>
    <row r="2466" spans="1:3" ht="12.75" x14ac:dyDescent="0.2">
      <c r="A2466" s="608"/>
      <c r="B2466" s="608"/>
      <c r="C2466" s="608"/>
    </row>
    <row r="2467" spans="1:3" ht="12.75" x14ac:dyDescent="0.2">
      <c r="A2467" s="608"/>
      <c r="B2467" s="608"/>
      <c r="C2467" s="608"/>
    </row>
    <row r="2468" spans="1:3" ht="12.75" x14ac:dyDescent="0.2">
      <c r="A2468" s="608"/>
      <c r="B2468" s="608"/>
      <c r="C2468" s="608"/>
    </row>
    <row r="2469" spans="1:3" ht="12.75" x14ac:dyDescent="0.2">
      <c r="A2469" s="608"/>
      <c r="B2469" s="608"/>
      <c r="C2469" s="608"/>
    </row>
    <row r="2470" spans="1:3" ht="12.75" x14ac:dyDescent="0.2">
      <c r="A2470" s="608"/>
      <c r="B2470" s="608"/>
      <c r="C2470" s="608"/>
    </row>
    <row r="2471" spans="1:3" ht="12.75" x14ac:dyDescent="0.2">
      <c r="A2471" s="608"/>
      <c r="B2471" s="608"/>
      <c r="C2471" s="608"/>
    </row>
    <row r="2472" spans="1:3" ht="12.75" x14ac:dyDescent="0.2">
      <c r="A2472" s="608"/>
      <c r="B2472" s="608"/>
      <c r="C2472" s="608"/>
    </row>
    <row r="2473" spans="1:3" ht="12.75" x14ac:dyDescent="0.2">
      <c r="A2473" s="608"/>
      <c r="B2473" s="608"/>
      <c r="C2473" s="608"/>
    </row>
    <row r="2474" spans="1:3" ht="12.75" x14ac:dyDescent="0.2">
      <c r="A2474" s="608"/>
      <c r="B2474" s="608"/>
      <c r="C2474" s="608"/>
    </row>
    <row r="2475" spans="1:3" ht="12.75" x14ac:dyDescent="0.2">
      <c r="A2475" s="608"/>
      <c r="B2475" s="608"/>
      <c r="C2475" s="608"/>
    </row>
    <row r="2476" spans="1:3" ht="12.75" x14ac:dyDescent="0.2">
      <c r="A2476" s="608"/>
      <c r="B2476" s="608"/>
      <c r="C2476" s="608"/>
    </row>
    <row r="2477" spans="1:3" ht="12.75" x14ac:dyDescent="0.2">
      <c r="A2477" s="608"/>
      <c r="B2477" s="608"/>
      <c r="C2477" s="608"/>
    </row>
    <row r="2478" spans="1:3" ht="12.75" x14ac:dyDescent="0.2">
      <c r="A2478" s="608"/>
      <c r="B2478" s="608"/>
      <c r="C2478" s="608"/>
    </row>
    <row r="2479" spans="1:3" ht="12.75" x14ac:dyDescent="0.2">
      <c r="A2479" s="608"/>
      <c r="B2479" s="608"/>
      <c r="C2479" s="608"/>
    </row>
    <row r="2480" spans="1:3" ht="12.75" x14ac:dyDescent="0.2">
      <c r="A2480" s="608"/>
      <c r="B2480" s="608"/>
      <c r="C2480" s="608"/>
    </row>
    <row r="2481" spans="1:3" ht="12.75" x14ac:dyDescent="0.2">
      <c r="A2481" s="608"/>
      <c r="B2481" s="608"/>
      <c r="C2481" s="608"/>
    </row>
    <row r="2482" spans="1:3" ht="12.75" x14ac:dyDescent="0.2">
      <c r="A2482" s="608"/>
      <c r="B2482" s="608"/>
      <c r="C2482" s="608"/>
    </row>
    <row r="2483" spans="1:3" ht="12.75" x14ac:dyDescent="0.2">
      <c r="A2483" s="608"/>
      <c r="B2483" s="608"/>
      <c r="C2483" s="608"/>
    </row>
    <row r="2484" spans="1:3" ht="12.75" x14ac:dyDescent="0.2">
      <c r="A2484" s="608"/>
      <c r="B2484" s="608"/>
      <c r="C2484" s="608"/>
    </row>
    <row r="2485" spans="1:3" ht="12.75" x14ac:dyDescent="0.2">
      <c r="A2485" s="608"/>
      <c r="B2485" s="608"/>
      <c r="C2485" s="608"/>
    </row>
    <row r="2486" spans="1:3" ht="12.75" x14ac:dyDescent="0.2">
      <c r="A2486" s="608"/>
      <c r="B2486" s="608"/>
      <c r="C2486" s="608"/>
    </row>
    <row r="2487" spans="1:3" ht="12.75" x14ac:dyDescent="0.2">
      <c r="A2487" s="608"/>
      <c r="B2487" s="608"/>
      <c r="C2487" s="608"/>
    </row>
    <row r="2488" spans="1:3" ht="12.75" x14ac:dyDescent="0.2">
      <c r="A2488" s="608"/>
      <c r="B2488" s="608"/>
      <c r="C2488" s="608"/>
    </row>
    <row r="2489" spans="1:3" ht="12.75" x14ac:dyDescent="0.2">
      <c r="A2489" s="608"/>
      <c r="B2489" s="608"/>
      <c r="C2489" s="608"/>
    </row>
    <row r="2490" spans="1:3" ht="12.75" x14ac:dyDescent="0.2">
      <c r="A2490" s="608"/>
      <c r="B2490" s="608"/>
      <c r="C2490" s="608"/>
    </row>
    <row r="2491" spans="1:3" ht="12.75" x14ac:dyDescent="0.2">
      <c r="A2491" s="608"/>
      <c r="B2491" s="608"/>
      <c r="C2491" s="608"/>
    </row>
    <row r="2492" spans="1:3" ht="12.75" x14ac:dyDescent="0.2">
      <c r="A2492" s="608"/>
      <c r="B2492" s="608"/>
      <c r="C2492" s="608"/>
    </row>
    <row r="2493" spans="1:3" ht="12.75" x14ac:dyDescent="0.2">
      <c r="A2493" s="608"/>
      <c r="B2493" s="608"/>
      <c r="C2493" s="608"/>
    </row>
    <row r="2494" spans="1:3" ht="12.75" x14ac:dyDescent="0.2">
      <c r="A2494" s="608"/>
      <c r="B2494" s="608"/>
      <c r="C2494" s="608"/>
    </row>
    <row r="2495" spans="1:3" ht="12.75" x14ac:dyDescent="0.2">
      <c r="A2495" s="608"/>
      <c r="B2495" s="608"/>
      <c r="C2495" s="608"/>
    </row>
    <row r="2496" spans="1:3" ht="12.75" x14ac:dyDescent="0.2">
      <c r="A2496" s="608"/>
      <c r="B2496" s="608"/>
      <c r="C2496" s="608"/>
    </row>
    <row r="2497" spans="1:3" ht="12.75" x14ac:dyDescent="0.2">
      <c r="A2497" s="608"/>
      <c r="B2497" s="608"/>
      <c r="C2497" s="608"/>
    </row>
    <row r="2498" spans="1:3" ht="12.75" x14ac:dyDescent="0.2">
      <c r="A2498" s="608"/>
      <c r="B2498" s="608"/>
      <c r="C2498" s="608"/>
    </row>
    <row r="2499" spans="1:3" ht="12.75" x14ac:dyDescent="0.2">
      <c r="A2499" s="608"/>
      <c r="B2499" s="608"/>
      <c r="C2499" s="608"/>
    </row>
    <row r="2500" spans="1:3" ht="12.75" x14ac:dyDescent="0.2">
      <c r="A2500" s="608"/>
      <c r="B2500" s="608"/>
      <c r="C2500" s="608"/>
    </row>
    <row r="2501" spans="1:3" ht="12.75" x14ac:dyDescent="0.2">
      <c r="A2501" s="608"/>
      <c r="B2501" s="608"/>
      <c r="C2501" s="608"/>
    </row>
    <row r="2502" spans="1:3" ht="12.75" x14ac:dyDescent="0.2">
      <c r="A2502" s="608"/>
      <c r="B2502" s="608"/>
      <c r="C2502" s="608"/>
    </row>
    <row r="2503" spans="1:3" ht="12.75" x14ac:dyDescent="0.2">
      <c r="A2503" s="608"/>
      <c r="B2503" s="608"/>
      <c r="C2503" s="608"/>
    </row>
    <row r="2504" spans="1:3" ht="12.75" x14ac:dyDescent="0.2">
      <c r="A2504" s="608"/>
      <c r="B2504" s="608"/>
      <c r="C2504" s="608"/>
    </row>
    <row r="2505" spans="1:3" ht="12.75" x14ac:dyDescent="0.2">
      <c r="A2505" s="608"/>
      <c r="B2505" s="608"/>
      <c r="C2505" s="608"/>
    </row>
    <row r="2506" spans="1:3" ht="12.75" x14ac:dyDescent="0.2">
      <c r="A2506" s="608"/>
      <c r="B2506" s="608"/>
      <c r="C2506" s="608"/>
    </row>
    <row r="2507" spans="1:3" ht="12.75" x14ac:dyDescent="0.2">
      <c r="A2507" s="608"/>
      <c r="B2507" s="608"/>
      <c r="C2507" s="608"/>
    </row>
    <row r="2508" spans="1:3" ht="12.75" x14ac:dyDescent="0.2">
      <c r="A2508" s="608"/>
      <c r="B2508" s="608"/>
      <c r="C2508" s="608"/>
    </row>
    <row r="2509" spans="1:3" ht="12.75" x14ac:dyDescent="0.2">
      <c r="A2509" s="608"/>
      <c r="B2509" s="608"/>
      <c r="C2509" s="608"/>
    </row>
    <row r="2510" spans="1:3" ht="12.75" x14ac:dyDescent="0.2">
      <c r="A2510" s="608"/>
      <c r="B2510" s="608"/>
      <c r="C2510" s="608"/>
    </row>
    <row r="2511" spans="1:3" ht="12.75" x14ac:dyDescent="0.2">
      <c r="A2511" s="608"/>
      <c r="B2511" s="608"/>
      <c r="C2511" s="608"/>
    </row>
    <row r="2512" spans="1:3" ht="12.75" x14ac:dyDescent="0.2">
      <c r="A2512" s="608"/>
      <c r="B2512" s="608"/>
      <c r="C2512" s="608"/>
    </row>
    <row r="2513" spans="1:3" ht="12.75" x14ac:dyDescent="0.2">
      <c r="A2513" s="608"/>
      <c r="B2513" s="608"/>
      <c r="C2513" s="608"/>
    </row>
    <row r="2514" spans="1:3" ht="12.75" x14ac:dyDescent="0.2">
      <c r="A2514" s="608"/>
      <c r="B2514" s="608"/>
      <c r="C2514" s="608"/>
    </row>
    <row r="2515" spans="1:3" ht="12.75" x14ac:dyDescent="0.2">
      <c r="A2515" s="608"/>
      <c r="B2515" s="608"/>
      <c r="C2515" s="608"/>
    </row>
    <row r="2516" spans="1:3" ht="12.75" x14ac:dyDescent="0.2">
      <c r="A2516" s="608"/>
      <c r="B2516" s="608"/>
      <c r="C2516" s="608"/>
    </row>
    <row r="2517" spans="1:3" ht="12.75" x14ac:dyDescent="0.2">
      <c r="A2517" s="608"/>
      <c r="B2517" s="608"/>
      <c r="C2517" s="608"/>
    </row>
    <row r="2518" spans="1:3" ht="12.75" x14ac:dyDescent="0.2">
      <c r="A2518" s="608"/>
      <c r="B2518" s="608"/>
      <c r="C2518" s="608"/>
    </row>
    <row r="2519" spans="1:3" ht="12.75" x14ac:dyDescent="0.2">
      <c r="A2519" s="608"/>
      <c r="B2519" s="608"/>
      <c r="C2519" s="608"/>
    </row>
    <row r="2520" spans="1:3" ht="12.75" x14ac:dyDescent="0.2">
      <c r="A2520" s="608"/>
      <c r="B2520" s="608"/>
      <c r="C2520" s="608"/>
    </row>
    <row r="2521" spans="1:3" ht="12.75" x14ac:dyDescent="0.2">
      <c r="A2521" s="608"/>
      <c r="B2521" s="608"/>
      <c r="C2521" s="608"/>
    </row>
    <row r="2522" spans="1:3" ht="12.75" x14ac:dyDescent="0.2">
      <c r="A2522" s="608"/>
      <c r="B2522" s="608"/>
      <c r="C2522" s="608"/>
    </row>
    <row r="2523" spans="1:3" ht="12.75" x14ac:dyDescent="0.2">
      <c r="A2523" s="608"/>
      <c r="B2523" s="608"/>
      <c r="C2523" s="608"/>
    </row>
    <row r="2524" spans="1:3" ht="12.75" x14ac:dyDescent="0.2">
      <c r="A2524" s="608"/>
      <c r="B2524" s="608"/>
      <c r="C2524" s="608"/>
    </row>
    <row r="2525" spans="1:3" ht="12.75" x14ac:dyDescent="0.2">
      <c r="A2525" s="608"/>
      <c r="B2525" s="608"/>
      <c r="C2525" s="608"/>
    </row>
    <row r="2526" spans="1:3" ht="12.75" x14ac:dyDescent="0.2">
      <c r="A2526" s="608"/>
      <c r="B2526" s="608"/>
      <c r="C2526" s="608"/>
    </row>
    <row r="2527" spans="1:3" ht="12.75" x14ac:dyDescent="0.2">
      <c r="A2527" s="608"/>
      <c r="B2527" s="608"/>
      <c r="C2527" s="608"/>
    </row>
    <row r="2528" spans="1:3" ht="12.75" x14ac:dyDescent="0.2">
      <c r="A2528" s="608"/>
      <c r="B2528" s="608"/>
      <c r="C2528" s="608"/>
    </row>
    <row r="2529" spans="1:3" ht="12.75" x14ac:dyDescent="0.2">
      <c r="A2529" s="608"/>
      <c r="B2529" s="608"/>
      <c r="C2529" s="608"/>
    </row>
    <row r="2530" spans="1:3" ht="12.75" x14ac:dyDescent="0.2">
      <c r="A2530" s="608"/>
      <c r="B2530" s="608"/>
      <c r="C2530" s="608"/>
    </row>
    <row r="2531" spans="1:3" ht="12.75" x14ac:dyDescent="0.2">
      <c r="A2531" s="608"/>
      <c r="B2531" s="608"/>
      <c r="C2531" s="608"/>
    </row>
    <row r="2532" spans="1:3" ht="12.75" x14ac:dyDescent="0.2">
      <c r="A2532" s="608"/>
      <c r="B2532" s="608"/>
      <c r="C2532" s="608"/>
    </row>
    <row r="2533" spans="1:3" ht="12.75" x14ac:dyDescent="0.2">
      <c r="A2533" s="608"/>
      <c r="B2533" s="608"/>
      <c r="C2533" s="608"/>
    </row>
    <row r="2534" spans="1:3" ht="12.75" x14ac:dyDescent="0.2">
      <c r="A2534" s="608"/>
      <c r="B2534" s="608"/>
      <c r="C2534" s="608"/>
    </row>
    <row r="2535" spans="1:3" ht="12.75" x14ac:dyDescent="0.2">
      <c r="A2535" s="608"/>
      <c r="B2535" s="608"/>
      <c r="C2535" s="608"/>
    </row>
    <row r="2536" spans="1:3" ht="12.75" x14ac:dyDescent="0.2">
      <c r="A2536" s="608"/>
      <c r="B2536" s="608"/>
      <c r="C2536" s="608"/>
    </row>
    <row r="2537" spans="1:3" ht="12.75" x14ac:dyDescent="0.2">
      <c r="A2537" s="608"/>
      <c r="B2537" s="608"/>
      <c r="C2537" s="608"/>
    </row>
    <row r="2538" spans="1:3" ht="12.75" x14ac:dyDescent="0.2">
      <c r="A2538" s="608"/>
      <c r="B2538" s="608"/>
      <c r="C2538" s="608"/>
    </row>
    <row r="2539" spans="1:3" ht="12.75" x14ac:dyDescent="0.2">
      <c r="A2539" s="608"/>
      <c r="B2539" s="608"/>
      <c r="C2539" s="608"/>
    </row>
    <row r="2540" spans="1:3" ht="12.75" x14ac:dyDescent="0.2">
      <c r="A2540" s="608"/>
      <c r="B2540" s="608"/>
      <c r="C2540" s="608"/>
    </row>
    <row r="2541" spans="1:3" ht="12.75" x14ac:dyDescent="0.2">
      <c r="A2541" s="608"/>
      <c r="B2541" s="608"/>
      <c r="C2541" s="608"/>
    </row>
    <row r="2542" spans="1:3" ht="12.75" x14ac:dyDescent="0.2">
      <c r="A2542" s="608"/>
      <c r="B2542" s="608"/>
      <c r="C2542" s="608"/>
    </row>
    <row r="2543" spans="1:3" ht="12.75" x14ac:dyDescent="0.2">
      <c r="A2543" s="608"/>
      <c r="B2543" s="608"/>
      <c r="C2543" s="608"/>
    </row>
    <row r="2544" spans="1:3" ht="12.75" x14ac:dyDescent="0.2">
      <c r="A2544" s="608"/>
      <c r="B2544" s="608"/>
      <c r="C2544" s="608"/>
    </row>
    <row r="2545" spans="1:3" ht="12.75" x14ac:dyDescent="0.2">
      <c r="A2545" s="608"/>
      <c r="B2545" s="608"/>
      <c r="C2545" s="608"/>
    </row>
    <row r="2546" spans="1:3" ht="12.75" x14ac:dyDescent="0.2">
      <c r="A2546" s="608"/>
      <c r="B2546" s="608"/>
      <c r="C2546" s="608"/>
    </row>
    <row r="2547" spans="1:3" ht="12.75" x14ac:dyDescent="0.2">
      <c r="A2547" s="608"/>
      <c r="B2547" s="608"/>
      <c r="C2547" s="608"/>
    </row>
    <row r="2548" spans="1:3" ht="12.75" x14ac:dyDescent="0.2">
      <c r="A2548" s="608"/>
      <c r="B2548" s="608"/>
      <c r="C2548" s="608"/>
    </row>
    <row r="2549" spans="1:3" ht="12.75" x14ac:dyDescent="0.2">
      <c r="A2549" s="608"/>
      <c r="B2549" s="608"/>
      <c r="C2549" s="608"/>
    </row>
    <row r="2550" spans="1:3" ht="12.75" x14ac:dyDescent="0.2">
      <c r="A2550" s="608"/>
      <c r="B2550" s="608"/>
      <c r="C2550" s="608"/>
    </row>
    <row r="2551" spans="1:3" ht="12.75" x14ac:dyDescent="0.2">
      <c r="A2551" s="608"/>
      <c r="B2551" s="608"/>
      <c r="C2551" s="608"/>
    </row>
    <row r="2552" spans="1:3" ht="12.75" x14ac:dyDescent="0.2">
      <c r="A2552" s="608"/>
      <c r="B2552" s="608"/>
      <c r="C2552" s="608"/>
    </row>
    <row r="2553" spans="1:3" ht="12.75" x14ac:dyDescent="0.2">
      <c r="A2553" s="608"/>
      <c r="B2553" s="608"/>
      <c r="C2553" s="608"/>
    </row>
    <row r="2554" spans="1:3" ht="12.75" x14ac:dyDescent="0.2">
      <c r="A2554" s="608"/>
      <c r="B2554" s="608"/>
      <c r="C2554" s="608"/>
    </row>
    <row r="2555" spans="1:3" ht="12.75" x14ac:dyDescent="0.2">
      <c r="A2555" s="608"/>
      <c r="B2555" s="608"/>
      <c r="C2555" s="608"/>
    </row>
    <row r="2556" spans="1:3" ht="12.75" x14ac:dyDescent="0.2">
      <c r="A2556" s="608"/>
      <c r="B2556" s="608"/>
      <c r="C2556" s="608"/>
    </row>
    <row r="2557" spans="1:3" ht="12.75" x14ac:dyDescent="0.2">
      <c r="A2557" s="608"/>
      <c r="B2557" s="608"/>
      <c r="C2557" s="608"/>
    </row>
    <row r="2558" spans="1:3" ht="12.75" x14ac:dyDescent="0.2">
      <c r="A2558" s="608"/>
      <c r="B2558" s="608"/>
      <c r="C2558" s="608"/>
    </row>
    <row r="2559" spans="1:3" ht="12.75" x14ac:dyDescent="0.2">
      <c r="A2559" s="608"/>
      <c r="B2559" s="608"/>
      <c r="C2559" s="608"/>
    </row>
    <row r="2560" spans="1:3" ht="12.75" x14ac:dyDescent="0.2">
      <c r="A2560" s="608"/>
      <c r="B2560" s="608"/>
      <c r="C2560" s="608"/>
    </row>
    <row r="2561" spans="1:3" ht="12.75" x14ac:dyDescent="0.2">
      <c r="A2561" s="608"/>
      <c r="B2561" s="608"/>
      <c r="C2561" s="608"/>
    </row>
    <row r="2562" spans="1:3" ht="12.75" x14ac:dyDescent="0.2">
      <c r="A2562" s="608"/>
      <c r="B2562" s="608"/>
      <c r="C2562" s="608"/>
    </row>
    <row r="2563" spans="1:3" ht="12.75" x14ac:dyDescent="0.2">
      <c r="A2563" s="608"/>
      <c r="B2563" s="608"/>
      <c r="C2563" s="608"/>
    </row>
    <row r="2564" spans="1:3" ht="12.75" x14ac:dyDescent="0.2">
      <c r="A2564" s="608"/>
      <c r="B2564" s="608"/>
      <c r="C2564" s="608"/>
    </row>
    <row r="2565" spans="1:3" ht="12.75" x14ac:dyDescent="0.2">
      <c r="A2565" s="608"/>
      <c r="B2565" s="608"/>
      <c r="C2565" s="608"/>
    </row>
    <row r="2566" spans="1:3" ht="12.75" x14ac:dyDescent="0.2">
      <c r="A2566" s="608"/>
      <c r="B2566" s="608"/>
      <c r="C2566" s="608"/>
    </row>
    <row r="2567" spans="1:3" ht="12.75" x14ac:dyDescent="0.2">
      <c r="A2567" s="608"/>
      <c r="B2567" s="608"/>
      <c r="C2567" s="608"/>
    </row>
    <row r="2568" spans="1:3" ht="12.75" x14ac:dyDescent="0.2">
      <c r="A2568" s="608"/>
      <c r="B2568" s="608"/>
      <c r="C2568" s="608"/>
    </row>
    <row r="2569" spans="1:3" ht="12.75" x14ac:dyDescent="0.2">
      <c r="A2569" s="608"/>
      <c r="B2569" s="608"/>
      <c r="C2569" s="608"/>
    </row>
    <row r="2570" spans="1:3" ht="12.75" x14ac:dyDescent="0.2">
      <c r="A2570" s="608"/>
      <c r="B2570" s="608"/>
      <c r="C2570" s="608"/>
    </row>
    <row r="2571" spans="1:3" ht="12.75" x14ac:dyDescent="0.2">
      <c r="A2571" s="608"/>
      <c r="B2571" s="608"/>
      <c r="C2571" s="608"/>
    </row>
    <row r="2572" spans="1:3" ht="12.75" x14ac:dyDescent="0.2">
      <c r="A2572" s="608"/>
      <c r="B2572" s="608"/>
      <c r="C2572" s="608"/>
    </row>
    <row r="2573" spans="1:3" ht="12.75" x14ac:dyDescent="0.2">
      <c r="A2573" s="608"/>
      <c r="B2573" s="608"/>
      <c r="C2573" s="608"/>
    </row>
    <row r="2574" spans="1:3" ht="12.75" x14ac:dyDescent="0.2">
      <c r="A2574" s="608"/>
      <c r="B2574" s="608"/>
      <c r="C2574" s="608"/>
    </row>
    <row r="2575" spans="1:3" ht="12.75" x14ac:dyDescent="0.2">
      <c r="A2575" s="608"/>
      <c r="B2575" s="608"/>
      <c r="C2575" s="608"/>
    </row>
    <row r="2576" spans="1:3" ht="12.75" x14ac:dyDescent="0.2">
      <c r="A2576" s="608"/>
      <c r="B2576" s="608"/>
      <c r="C2576" s="608"/>
    </row>
    <row r="2577" spans="1:3" ht="12.75" x14ac:dyDescent="0.2">
      <c r="A2577" s="608"/>
      <c r="B2577" s="608"/>
      <c r="C2577" s="608"/>
    </row>
    <row r="2578" spans="1:3" ht="12.75" x14ac:dyDescent="0.2">
      <c r="A2578" s="608"/>
      <c r="B2578" s="608"/>
      <c r="C2578" s="608"/>
    </row>
    <row r="2579" spans="1:3" ht="12.75" x14ac:dyDescent="0.2">
      <c r="A2579" s="608"/>
      <c r="B2579" s="608"/>
      <c r="C2579" s="608"/>
    </row>
    <row r="2580" spans="1:3" ht="12.75" x14ac:dyDescent="0.2">
      <c r="A2580" s="608"/>
      <c r="B2580" s="608"/>
      <c r="C2580" s="608"/>
    </row>
    <row r="2581" spans="1:3" ht="12.75" x14ac:dyDescent="0.2">
      <c r="A2581" s="608"/>
      <c r="B2581" s="608"/>
      <c r="C2581" s="608"/>
    </row>
    <row r="2582" spans="1:3" ht="12.75" x14ac:dyDescent="0.2">
      <c r="A2582" s="608"/>
      <c r="B2582" s="608"/>
      <c r="C2582" s="608"/>
    </row>
    <row r="2583" spans="1:3" ht="12.75" x14ac:dyDescent="0.2">
      <c r="A2583" s="608"/>
      <c r="B2583" s="608"/>
      <c r="C2583" s="608"/>
    </row>
    <row r="2584" spans="1:3" ht="12.75" x14ac:dyDescent="0.2">
      <c r="A2584" s="608"/>
      <c r="B2584" s="608"/>
      <c r="C2584" s="608"/>
    </row>
    <row r="2585" spans="1:3" ht="12.75" x14ac:dyDescent="0.2">
      <c r="A2585" s="608"/>
      <c r="B2585" s="608"/>
      <c r="C2585" s="608"/>
    </row>
    <row r="2586" spans="1:3" ht="12.75" x14ac:dyDescent="0.2">
      <c r="A2586" s="608"/>
      <c r="B2586" s="608"/>
      <c r="C2586" s="608"/>
    </row>
    <row r="2587" spans="1:3" ht="12.75" x14ac:dyDescent="0.2">
      <c r="A2587" s="608"/>
      <c r="B2587" s="608"/>
      <c r="C2587" s="608"/>
    </row>
    <row r="2588" spans="1:3" ht="12.75" x14ac:dyDescent="0.2">
      <c r="A2588" s="608"/>
      <c r="B2588" s="608"/>
      <c r="C2588" s="608"/>
    </row>
    <row r="2589" spans="1:3" ht="12.75" x14ac:dyDescent="0.2">
      <c r="A2589" s="608"/>
      <c r="B2589" s="608"/>
      <c r="C2589" s="608"/>
    </row>
    <row r="2590" spans="1:3" ht="12.75" x14ac:dyDescent="0.2">
      <c r="A2590" s="608"/>
      <c r="B2590" s="608"/>
      <c r="C2590" s="608"/>
    </row>
    <row r="2591" spans="1:3" ht="12.75" x14ac:dyDescent="0.2">
      <c r="A2591" s="608"/>
      <c r="B2591" s="608"/>
      <c r="C2591" s="608"/>
    </row>
    <row r="2592" spans="1:3" ht="12.75" x14ac:dyDescent="0.2">
      <c r="A2592" s="608"/>
      <c r="B2592" s="608"/>
      <c r="C2592" s="608"/>
    </row>
    <row r="2593" spans="1:3" ht="12.75" x14ac:dyDescent="0.2">
      <c r="A2593" s="608"/>
      <c r="B2593" s="608"/>
      <c r="C2593" s="608"/>
    </row>
    <row r="2594" spans="1:3" ht="12.75" x14ac:dyDescent="0.2">
      <c r="A2594" s="608"/>
      <c r="B2594" s="608"/>
      <c r="C2594" s="608"/>
    </row>
    <row r="2595" spans="1:3" ht="12.75" x14ac:dyDescent="0.2">
      <c r="A2595" s="608"/>
      <c r="B2595" s="608"/>
      <c r="C2595" s="608"/>
    </row>
    <row r="2596" spans="1:3" ht="12.75" x14ac:dyDescent="0.2">
      <c r="A2596" s="608"/>
      <c r="B2596" s="608"/>
      <c r="C2596" s="608"/>
    </row>
    <row r="2597" spans="1:3" ht="12.75" x14ac:dyDescent="0.2">
      <c r="A2597" s="608"/>
      <c r="B2597" s="608"/>
      <c r="C2597" s="608"/>
    </row>
    <row r="2598" spans="1:3" ht="12.75" x14ac:dyDescent="0.2">
      <c r="A2598" s="608"/>
      <c r="B2598" s="608"/>
      <c r="C2598" s="608"/>
    </row>
    <row r="2599" spans="1:3" ht="12.75" x14ac:dyDescent="0.2">
      <c r="A2599" s="608"/>
      <c r="B2599" s="608"/>
      <c r="C2599" s="608"/>
    </row>
    <row r="2600" spans="1:3" ht="12.75" x14ac:dyDescent="0.2">
      <c r="A2600" s="608"/>
      <c r="B2600" s="608"/>
      <c r="C2600" s="608"/>
    </row>
    <row r="2601" spans="1:3" ht="12.75" x14ac:dyDescent="0.2">
      <c r="A2601" s="608"/>
      <c r="B2601" s="608"/>
      <c r="C2601" s="608"/>
    </row>
    <row r="2602" spans="1:3" ht="12.75" x14ac:dyDescent="0.2">
      <c r="A2602" s="608"/>
      <c r="B2602" s="608"/>
      <c r="C2602" s="608"/>
    </row>
    <row r="2603" spans="1:3" ht="12.75" x14ac:dyDescent="0.2">
      <c r="A2603" s="608"/>
      <c r="B2603" s="608"/>
      <c r="C2603" s="608"/>
    </row>
    <row r="2604" spans="1:3" ht="12.75" x14ac:dyDescent="0.2">
      <c r="A2604" s="608"/>
      <c r="B2604" s="608"/>
      <c r="C2604" s="608"/>
    </row>
    <row r="2605" spans="1:3" ht="12.75" x14ac:dyDescent="0.2">
      <c r="A2605" s="608"/>
      <c r="B2605" s="608"/>
      <c r="C2605" s="608"/>
    </row>
    <row r="2606" spans="1:3" ht="12.75" x14ac:dyDescent="0.2">
      <c r="A2606" s="608"/>
      <c r="B2606" s="608"/>
      <c r="C2606" s="608"/>
    </row>
    <row r="2607" spans="1:3" ht="12.75" x14ac:dyDescent="0.2">
      <c r="A2607" s="608"/>
      <c r="B2607" s="608"/>
      <c r="C2607" s="608"/>
    </row>
    <row r="2608" spans="1:3" ht="12.75" x14ac:dyDescent="0.2">
      <c r="A2608" s="608"/>
      <c r="B2608" s="608"/>
      <c r="C2608" s="608"/>
    </row>
    <row r="2609" spans="1:3" ht="12.75" x14ac:dyDescent="0.2">
      <c r="A2609" s="608"/>
      <c r="B2609" s="608"/>
      <c r="C2609" s="608"/>
    </row>
    <row r="2610" spans="1:3" ht="12.75" x14ac:dyDescent="0.2">
      <c r="A2610" s="608"/>
      <c r="B2610" s="608"/>
      <c r="C2610" s="608"/>
    </row>
    <row r="2611" spans="1:3" ht="12.75" x14ac:dyDescent="0.2">
      <c r="A2611" s="608"/>
      <c r="B2611" s="608"/>
      <c r="C2611" s="608"/>
    </row>
    <row r="2612" spans="1:3" ht="12.75" x14ac:dyDescent="0.2">
      <c r="A2612" s="608"/>
      <c r="B2612" s="608"/>
      <c r="C2612" s="608"/>
    </row>
    <row r="2613" spans="1:3" ht="12.75" x14ac:dyDescent="0.2">
      <c r="A2613" s="608"/>
      <c r="B2613" s="608"/>
      <c r="C2613" s="608"/>
    </row>
    <row r="2614" spans="1:3" ht="12.75" x14ac:dyDescent="0.2">
      <c r="A2614" s="608"/>
      <c r="B2614" s="608"/>
      <c r="C2614" s="608"/>
    </row>
    <row r="2615" spans="1:3" ht="12.75" x14ac:dyDescent="0.2">
      <c r="A2615" s="608"/>
      <c r="B2615" s="608"/>
      <c r="C2615" s="608"/>
    </row>
    <row r="2616" spans="1:3" ht="12.75" x14ac:dyDescent="0.2">
      <c r="A2616" s="608"/>
      <c r="B2616" s="608"/>
      <c r="C2616" s="608"/>
    </row>
    <row r="2617" spans="1:3" ht="12.75" x14ac:dyDescent="0.2">
      <c r="A2617" s="608"/>
      <c r="B2617" s="608"/>
      <c r="C2617" s="608"/>
    </row>
    <row r="2618" spans="1:3" ht="12.75" x14ac:dyDescent="0.2">
      <c r="A2618" s="608"/>
      <c r="B2618" s="608"/>
      <c r="C2618" s="608"/>
    </row>
    <row r="2619" spans="1:3" ht="12.75" x14ac:dyDescent="0.2">
      <c r="A2619" s="608"/>
      <c r="B2619" s="608"/>
      <c r="C2619" s="608"/>
    </row>
    <row r="2620" spans="1:3" ht="12.75" x14ac:dyDescent="0.2">
      <c r="A2620" s="608"/>
      <c r="B2620" s="608"/>
      <c r="C2620" s="608"/>
    </row>
    <row r="2621" spans="1:3" ht="12.75" x14ac:dyDescent="0.2">
      <c r="A2621" s="608"/>
      <c r="B2621" s="608"/>
      <c r="C2621" s="608"/>
    </row>
    <row r="2622" spans="1:3" ht="12.75" x14ac:dyDescent="0.2">
      <c r="A2622" s="608"/>
      <c r="B2622" s="608"/>
      <c r="C2622" s="608"/>
    </row>
    <row r="2623" spans="1:3" ht="12.75" x14ac:dyDescent="0.2">
      <c r="A2623" s="608"/>
      <c r="B2623" s="608"/>
      <c r="C2623" s="608"/>
    </row>
    <row r="2624" spans="1:3" ht="12.75" x14ac:dyDescent="0.2">
      <c r="A2624" s="608"/>
      <c r="B2624" s="608"/>
      <c r="C2624" s="608"/>
    </row>
    <row r="2625" spans="1:3" ht="12.75" x14ac:dyDescent="0.2">
      <c r="A2625" s="608"/>
      <c r="B2625" s="608"/>
      <c r="C2625" s="608"/>
    </row>
    <row r="2626" spans="1:3" ht="12.75" x14ac:dyDescent="0.2">
      <c r="A2626" s="608"/>
      <c r="B2626" s="608"/>
      <c r="C2626" s="608"/>
    </row>
    <row r="2627" spans="1:3" ht="12.75" x14ac:dyDescent="0.2">
      <c r="A2627" s="608"/>
      <c r="B2627" s="608"/>
      <c r="C2627" s="608"/>
    </row>
    <row r="2628" spans="1:3" ht="12.75" x14ac:dyDescent="0.2">
      <c r="A2628" s="608"/>
      <c r="B2628" s="608"/>
      <c r="C2628" s="608"/>
    </row>
    <row r="2629" spans="1:3" ht="12.75" x14ac:dyDescent="0.2">
      <c r="A2629" s="608"/>
      <c r="B2629" s="608"/>
      <c r="C2629" s="608"/>
    </row>
    <row r="2630" spans="1:3" ht="12.75" x14ac:dyDescent="0.2">
      <c r="A2630" s="608"/>
      <c r="B2630" s="608"/>
      <c r="C2630" s="608"/>
    </row>
    <row r="2631" spans="1:3" ht="12.75" x14ac:dyDescent="0.2">
      <c r="A2631" s="608"/>
      <c r="B2631" s="608"/>
      <c r="C2631" s="608"/>
    </row>
    <row r="2632" spans="1:3" ht="12.75" x14ac:dyDescent="0.2">
      <c r="A2632" s="608"/>
      <c r="B2632" s="608"/>
      <c r="C2632" s="608"/>
    </row>
    <row r="2633" spans="1:3" ht="12.75" x14ac:dyDescent="0.2">
      <c r="A2633" s="608"/>
      <c r="B2633" s="608"/>
      <c r="C2633" s="608"/>
    </row>
    <row r="2634" spans="1:3" ht="12.75" x14ac:dyDescent="0.2">
      <c r="A2634" s="608"/>
      <c r="B2634" s="608"/>
      <c r="C2634" s="608"/>
    </row>
    <row r="2635" spans="1:3" ht="12.75" x14ac:dyDescent="0.2">
      <c r="A2635" s="608"/>
      <c r="B2635" s="608"/>
      <c r="C2635" s="608"/>
    </row>
    <row r="2636" spans="1:3" ht="12.75" x14ac:dyDescent="0.2">
      <c r="A2636" s="608"/>
      <c r="B2636" s="608"/>
      <c r="C2636" s="608"/>
    </row>
    <row r="2637" spans="1:3" ht="12.75" x14ac:dyDescent="0.2">
      <c r="A2637" s="608"/>
      <c r="B2637" s="608"/>
      <c r="C2637" s="608"/>
    </row>
    <row r="2638" spans="1:3" ht="12.75" x14ac:dyDescent="0.2">
      <c r="A2638" s="608"/>
      <c r="B2638" s="608"/>
      <c r="C2638" s="608"/>
    </row>
    <row r="2639" spans="1:3" ht="12.75" x14ac:dyDescent="0.2">
      <c r="A2639" s="608"/>
      <c r="B2639" s="608"/>
      <c r="C2639" s="608"/>
    </row>
    <row r="2640" spans="1:3" ht="12.75" x14ac:dyDescent="0.2">
      <c r="A2640" s="608"/>
      <c r="B2640" s="608"/>
      <c r="C2640" s="608"/>
    </row>
    <row r="2641" spans="1:3" ht="12.75" x14ac:dyDescent="0.2">
      <c r="A2641" s="608"/>
      <c r="B2641" s="608"/>
      <c r="C2641" s="608"/>
    </row>
    <row r="2642" spans="1:3" ht="12.75" x14ac:dyDescent="0.2">
      <c r="A2642" s="608"/>
      <c r="B2642" s="608"/>
      <c r="C2642" s="608"/>
    </row>
    <row r="2643" spans="1:3" ht="12.75" x14ac:dyDescent="0.2">
      <c r="A2643" s="608"/>
      <c r="B2643" s="608"/>
      <c r="C2643" s="608"/>
    </row>
    <row r="2644" spans="1:3" ht="12.75" x14ac:dyDescent="0.2">
      <c r="A2644" s="608"/>
      <c r="B2644" s="608"/>
      <c r="C2644" s="608"/>
    </row>
    <row r="2645" spans="1:3" ht="12.75" x14ac:dyDescent="0.2">
      <c r="A2645" s="608"/>
      <c r="B2645" s="608"/>
      <c r="C2645" s="608"/>
    </row>
    <row r="2646" spans="1:3" ht="12.75" x14ac:dyDescent="0.2">
      <c r="A2646" s="608"/>
      <c r="B2646" s="608"/>
      <c r="C2646" s="608"/>
    </row>
    <row r="2647" spans="1:3" ht="12.75" x14ac:dyDescent="0.2">
      <c r="A2647" s="608"/>
      <c r="B2647" s="608"/>
      <c r="C2647" s="608"/>
    </row>
    <row r="2648" spans="1:3" ht="12.75" x14ac:dyDescent="0.2">
      <c r="A2648" s="608"/>
      <c r="B2648" s="608"/>
      <c r="C2648" s="608"/>
    </row>
    <row r="2649" spans="1:3" ht="12.75" x14ac:dyDescent="0.2">
      <c r="A2649" s="608"/>
      <c r="B2649" s="608"/>
      <c r="C2649" s="608"/>
    </row>
    <row r="2650" spans="1:3" ht="12.75" x14ac:dyDescent="0.2">
      <c r="A2650" s="608"/>
      <c r="B2650" s="608"/>
      <c r="C2650" s="608"/>
    </row>
    <row r="2651" spans="1:3" ht="12.75" x14ac:dyDescent="0.2">
      <c r="A2651" s="608"/>
      <c r="B2651" s="608"/>
      <c r="C2651" s="608"/>
    </row>
    <row r="2652" spans="1:3" ht="12.75" x14ac:dyDescent="0.2">
      <c r="A2652" s="608"/>
      <c r="B2652" s="608"/>
      <c r="C2652" s="608"/>
    </row>
    <row r="2653" spans="1:3" ht="12.75" x14ac:dyDescent="0.2">
      <c r="A2653" s="608"/>
      <c r="B2653" s="608"/>
      <c r="C2653" s="608"/>
    </row>
    <row r="2654" spans="1:3" ht="12.75" x14ac:dyDescent="0.2">
      <c r="A2654" s="608"/>
      <c r="B2654" s="608"/>
      <c r="C2654" s="608"/>
    </row>
    <row r="2655" spans="1:3" ht="12.75" x14ac:dyDescent="0.2">
      <c r="A2655" s="608"/>
      <c r="B2655" s="608"/>
      <c r="C2655" s="608"/>
    </row>
    <row r="2656" spans="1:3" ht="12.75" x14ac:dyDescent="0.2">
      <c r="A2656" s="608"/>
      <c r="B2656" s="608"/>
      <c r="C2656" s="608"/>
    </row>
    <row r="2657" spans="1:3" ht="12.75" x14ac:dyDescent="0.2">
      <c r="A2657" s="608"/>
      <c r="B2657" s="608"/>
      <c r="C2657" s="608"/>
    </row>
    <row r="2658" spans="1:3" ht="12.75" x14ac:dyDescent="0.2">
      <c r="A2658" s="608"/>
      <c r="B2658" s="608"/>
      <c r="C2658" s="608"/>
    </row>
    <row r="2659" spans="1:3" ht="12.75" x14ac:dyDescent="0.2">
      <c r="A2659" s="608"/>
      <c r="B2659" s="608"/>
      <c r="C2659" s="608"/>
    </row>
    <row r="2660" spans="1:3" ht="12.75" x14ac:dyDescent="0.2">
      <c r="A2660" s="608"/>
      <c r="B2660" s="608"/>
      <c r="C2660" s="608"/>
    </row>
    <row r="2661" spans="1:3" ht="12.75" x14ac:dyDescent="0.2">
      <c r="A2661" s="608"/>
      <c r="B2661" s="608"/>
      <c r="C2661" s="608"/>
    </row>
    <row r="2662" spans="1:3" ht="12.75" x14ac:dyDescent="0.2">
      <c r="A2662" s="608"/>
      <c r="B2662" s="608"/>
      <c r="C2662" s="608"/>
    </row>
    <row r="2663" spans="1:3" ht="12.75" x14ac:dyDescent="0.2">
      <c r="A2663" s="608"/>
      <c r="B2663" s="608"/>
      <c r="C2663" s="608"/>
    </row>
    <row r="2664" spans="1:3" ht="12.75" x14ac:dyDescent="0.2">
      <c r="A2664" s="608"/>
      <c r="B2664" s="608"/>
      <c r="C2664" s="608"/>
    </row>
    <row r="2665" spans="1:3" ht="12.75" x14ac:dyDescent="0.2">
      <c r="A2665" s="608"/>
      <c r="B2665" s="608"/>
      <c r="C2665" s="608"/>
    </row>
    <row r="2666" spans="1:3" ht="12.75" x14ac:dyDescent="0.2">
      <c r="A2666" s="608"/>
      <c r="B2666" s="608"/>
      <c r="C2666" s="608"/>
    </row>
    <row r="2667" spans="1:3" ht="12.75" x14ac:dyDescent="0.2">
      <c r="A2667" s="608"/>
      <c r="B2667" s="608"/>
      <c r="C2667" s="608"/>
    </row>
    <row r="2668" spans="1:3" ht="12.75" x14ac:dyDescent="0.2">
      <c r="A2668" s="608"/>
      <c r="B2668" s="608"/>
      <c r="C2668" s="608"/>
    </row>
    <row r="2669" spans="1:3" ht="12.75" x14ac:dyDescent="0.2">
      <c r="A2669" s="608"/>
      <c r="B2669" s="608"/>
      <c r="C2669" s="608"/>
    </row>
    <row r="2670" spans="1:3" ht="12.75" x14ac:dyDescent="0.2">
      <c r="A2670" s="608"/>
      <c r="B2670" s="608"/>
      <c r="C2670" s="608"/>
    </row>
    <row r="2671" spans="1:3" ht="12.75" x14ac:dyDescent="0.2">
      <c r="A2671" s="608"/>
      <c r="B2671" s="608"/>
      <c r="C2671" s="608"/>
    </row>
    <row r="2672" spans="1:3" ht="12.75" x14ac:dyDescent="0.2">
      <c r="A2672" s="608"/>
      <c r="B2672" s="608"/>
      <c r="C2672" s="608"/>
    </row>
    <row r="2673" spans="1:3" ht="12.75" x14ac:dyDescent="0.2">
      <c r="A2673" s="608"/>
      <c r="B2673" s="608"/>
      <c r="C2673" s="608"/>
    </row>
    <row r="2674" spans="1:3" ht="12.75" x14ac:dyDescent="0.2">
      <c r="A2674" s="608"/>
      <c r="B2674" s="608"/>
      <c r="C2674" s="608"/>
    </row>
    <row r="2675" spans="1:3" ht="12.75" x14ac:dyDescent="0.2">
      <c r="A2675" s="608"/>
      <c r="B2675" s="608"/>
      <c r="C2675" s="608"/>
    </row>
    <row r="2676" spans="1:3" ht="12.75" x14ac:dyDescent="0.2">
      <c r="A2676" s="608"/>
      <c r="B2676" s="608"/>
      <c r="C2676" s="608"/>
    </row>
    <row r="2677" spans="1:3" ht="12.75" x14ac:dyDescent="0.2">
      <c r="A2677" s="608"/>
      <c r="B2677" s="608"/>
      <c r="C2677" s="608"/>
    </row>
    <row r="2678" spans="1:3" ht="12.75" x14ac:dyDescent="0.2">
      <c r="A2678" s="608"/>
      <c r="B2678" s="608"/>
      <c r="C2678" s="608"/>
    </row>
    <row r="2679" spans="1:3" ht="12.75" x14ac:dyDescent="0.2">
      <c r="A2679" s="608"/>
      <c r="B2679" s="608"/>
      <c r="C2679" s="608"/>
    </row>
    <row r="2680" spans="1:3" ht="12.75" x14ac:dyDescent="0.2">
      <c r="A2680" s="608"/>
      <c r="B2680" s="608"/>
      <c r="C2680" s="608"/>
    </row>
    <row r="2681" spans="1:3" ht="12.75" x14ac:dyDescent="0.2">
      <c r="A2681" s="608"/>
      <c r="B2681" s="608"/>
      <c r="C2681" s="608"/>
    </row>
    <row r="2682" spans="1:3" ht="12.75" x14ac:dyDescent="0.2">
      <c r="A2682" s="608"/>
      <c r="B2682" s="608"/>
      <c r="C2682" s="608"/>
    </row>
    <row r="2683" spans="1:3" ht="12.75" x14ac:dyDescent="0.2">
      <c r="A2683" s="608"/>
      <c r="B2683" s="608"/>
      <c r="C2683" s="608"/>
    </row>
    <row r="2684" spans="1:3" ht="12.75" x14ac:dyDescent="0.2">
      <c r="A2684" s="608"/>
      <c r="B2684" s="608"/>
      <c r="C2684" s="608"/>
    </row>
    <row r="2685" spans="1:3" ht="12.75" x14ac:dyDescent="0.2">
      <c r="A2685" s="608"/>
      <c r="B2685" s="608"/>
      <c r="C2685" s="608"/>
    </row>
    <row r="2686" spans="1:3" ht="12.75" x14ac:dyDescent="0.2">
      <c r="A2686" s="608"/>
      <c r="B2686" s="608"/>
      <c r="C2686" s="608"/>
    </row>
    <row r="2687" spans="1:3" ht="12.75" x14ac:dyDescent="0.2">
      <c r="A2687" s="608"/>
      <c r="B2687" s="608"/>
      <c r="C2687" s="608"/>
    </row>
    <row r="2688" spans="1:3" ht="12.75" x14ac:dyDescent="0.2">
      <c r="A2688" s="608"/>
      <c r="B2688" s="608"/>
      <c r="C2688" s="608"/>
    </row>
    <row r="2689" spans="1:3" ht="12.75" x14ac:dyDescent="0.2">
      <c r="A2689" s="608"/>
      <c r="B2689" s="608"/>
      <c r="C2689" s="608"/>
    </row>
    <row r="2690" spans="1:3" ht="12.75" x14ac:dyDescent="0.2">
      <c r="A2690" s="608"/>
      <c r="B2690" s="608"/>
      <c r="C2690" s="608"/>
    </row>
    <row r="2691" spans="1:3" ht="12.75" x14ac:dyDescent="0.2">
      <c r="A2691" s="608"/>
      <c r="B2691" s="608"/>
      <c r="C2691" s="608"/>
    </row>
    <row r="2692" spans="1:3" ht="12.75" x14ac:dyDescent="0.2">
      <c r="A2692" s="608"/>
      <c r="B2692" s="608"/>
      <c r="C2692" s="608"/>
    </row>
    <row r="2693" spans="1:3" ht="12.75" x14ac:dyDescent="0.2">
      <c r="A2693" s="608"/>
      <c r="B2693" s="608"/>
      <c r="C2693" s="608"/>
    </row>
    <row r="2694" spans="1:3" ht="12.75" x14ac:dyDescent="0.2">
      <c r="A2694" s="608"/>
      <c r="B2694" s="608"/>
      <c r="C2694" s="608"/>
    </row>
    <row r="2695" spans="1:3" ht="12.75" x14ac:dyDescent="0.2">
      <c r="A2695" s="608"/>
      <c r="B2695" s="608"/>
      <c r="C2695" s="608"/>
    </row>
    <row r="2696" spans="1:3" ht="12.75" x14ac:dyDescent="0.2">
      <c r="A2696" s="608"/>
      <c r="B2696" s="608"/>
      <c r="C2696" s="608"/>
    </row>
    <row r="2697" spans="1:3" ht="12.75" x14ac:dyDescent="0.2">
      <c r="A2697" s="608"/>
      <c r="B2697" s="608"/>
      <c r="C2697" s="608"/>
    </row>
    <row r="2698" spans="1:3" ht="12.75" x14ac:dyDescent="0.2">
      <c r="A2698" s="608"/>
      <c r="B2698" s="608"/>
      <c r="C2698" s="608"/>
    </row>
    <row r="2699" spans="1:3" ht="12.75" x14ac:dyDescent="0.2">
      <c r="A2699" s="608"/>
      <c r="B2699" s="608"/>
      <c r="C2699" s="608"/>
    </row>
    <row r="2700" spans="1:3" ht="12.75" x14ac:dyDescent="0.2">
      <c r="A2700" s="608"/>
      <c r="B2700" s="608"/>
      <c r="C2700" s="608"/>
    </row>
    <row r="2701" spans="1:3" ht="12.75" x14ac:dyDescent="0.2">
      <c r="A2701" s="608"/>
      <c r="B2701" s="608"/>
      <c r="C2701" s="608"/>
    </row>
    <row r="2702" spans="1:3" ht="12.75" x14ac:dyDescent="0.2">
      <c r="A2702" s="608"/>
      <c r="B2702" s="608"/>
      <c r="C2702" s="608"/>
    </row>
    <row r="2703" spans="1:3" ht="12.75" x14ac:dyDescent="0.2">
      <c r="A2703" s="608"/>
      <c r="B2703" s="608"/>
      <c r="C2703" s="608"/>
    </row>
    <row r="2704" spans="1:3" ht="12.75" x14ac:dyDescent="0.2">
      <c r="A2704" s="608"/>
      <c r="B2704" s="608"/>
      <c r="C2704" s="608"/>
    </row>
    <row r="2705" spans="1:3" ht="12.75" x14ac:dyDescent="0.2">
      <c r="A2705" s="608"/>
      <c r="B2705" s="608"/>
      <c r="C2705" s="608"/>
    </row>
    <row r="2706" spans="1:3" ht="12.75" x14ac:dyDescent="0.2">
      <c r="A2706" s="608"/>
      <c r="B2706" s="608"/>
      <c r="C2706" s="608"/>
    </row>
    <row r="2707" spans="1:3" ht="12.75" x14ac:dyDescent="0.2">
      <c r="A2707" s="608"/>
      <c r="B2707" s="608"/>
      <c r="C2707" s="608"/>
    </row>
    <row r="2708" spans="1:3" ht="12.75" x14ac:dyDescent="0.2">
      <c r="A2708" s="608"/>
      <c r="B2708" s="608"/>
      <c r="C2708" s="608"/>
    </row>
    <row r="2709" spans="1:3" ht="12.75" x14ac:dyDescent="0.2">
      <c r="A2709" s="608"/>
      <c r="B2709" s="608"/>
      <c r="C2709" s="608"/>
    </row>
    <row r="2710" spans="1:3" ht="12.75" x14ac:dyDescent="0.2">
      <c r="A2710" s="608"/>
      <c r="B2710" s="608"/>
      <c r="C2710" s="608"/>
    </row>
    <row r="2711" spans="1:3" ht="12.75" x14ac:dyDescent="0.2">
      <c r="A2711" s="608"/>
      <c r="B2711" s="608"/>
      <c r="C2711" s="608"/>
    </row>
    <row r="2712" spans="1:3" ht="12.75" x14ac:dyDescent="0.2">
      <c r="A2712" s="608"/>
      <c r="B2712" s="608"/>
      <c r="C2712" s="608"/>
    </row>
    <row r="2713" spans="1:3" ht="12.75" x14ac:dyDescent="0.2">
      <c r="A2713" s="608"/>
      <c r="B2713" s="608"/>
      <c r="C2713" s="608"/>
    </row>
    <row r="2714" spans="1:3" ht="12.75" x14ac:dyDescent="0.2">
      <c r="A2714" s="608"/>
      <c r="B2714" s="608"/>
      <c r="C2714" s="608"/>
    </row>
    <row r="2715" spans="1:3" ht="12.75" x14ac:dyDescent="0.2">
      <c r="A2715" s="608"/>
      <c r="B2715" s="608"/>
      <c r="C2715" s="608"/>
    </row>
    <row r="2716" spans="1:3" ht="12.75" x14ac:dyDescent="0.2">
      <c r="A2716" s="608"/>
      <c r="B2716" s="608"/>
      <c r="C2716" s="608"/>
    </row>
    <row r="2717" spans="1:3" ht="12.75" x14ac:dyDescent="0.2">
      <c r="A2717" s="608"/>
      <c r="B2717" s="608"/>
      <c r="C2717" s="608"/>
    </row>
    <row r="2718" spans="1:3" ht="12.75" x14ac:dyDescent="0.2">
      <c r="A2718" s="608"/>
      <c r="B2718" s="608"/>
      <c r="C2718" s="608"/>
    </row>
    <row r="2719" spans="1:3" ht="12.75" x14ac:dyDescent="0.2">
      <c r="A2719" s="608"/>
      <c r="B2719" s="608"/>
      <c r="C2719" s="608"/>
    </row>
    <row r="2720" spans="1:3" ht="12.75" x14ac:dyDescent="0.2">
      <c r="A2720" s="608"/>
      <c r="B2720" s="608"/>
      <c r="C2720" s="608"/>
    </row>
    <row r="2721" spans="1:3" ht="12.75" x14ac:dyDescent="0.2">
      <c r="A2721" s="608"/>
      <c r="B2721" s="608"/>
      <c r="C2721" s="608"/>
    </row>
    <row r="2722" spans="1:3" ht="12.75" x14ac:dyDescent="0.2">
      <c r="A2722" s="608"/>
      <c r="B2722" s="608"/>
      <c r="C2722" s="608"/>
    </row>
    <row r="2723" spans="1:3" ht="12.75" x14ac:dyDescent="0.2">
      <c r="A2723" s="608"/>
      <c r="B2723" s="608"/>
      <c r="C2723" s="608"/>
    </row>
    <row r="2724" spans="1:3" ht="12.75" x14ac:dyDescent="0.2">
      <c r="A2724" s="608"/>
      <c r="B2724" s="608"/>
      <c r="C2724" s="608"/>
    </row>
    <row r="2725" spans="1:3" ht="12.75" x14ac:dyDescent="0.2">
      <c r="A2725" s="608"/>
      <c r="B2725" s="608"/>
      <c r="C2725" s="608"/>
    </row>
    <row r="2726" spans="1:3" ht="12.75" x14ac:dyDescent="0.2">
      <c r="A2726" s="608"/>
      <c r="B2726" s="608"/>
      <c r="C2726" s="608"/>
    </row>
    <row r="2727" spans="1:3" ht="12.75" x14ac:dyDescent="0.2">
      <c r="A2727" s="608"/>
      <c r="B2727" s="608"/>
      <c r="C2727" s="608"/>
    </row>
    <row r="2728" spans="1:3" ht="12.75" x14ac:dyDescent="0.2">
      <c r="A2728" s="608"/>
      <c r="B2728" s="608"/>
      <c r="C2728" s="608"/>
    </row>
    <row r="2729" spans="1:3" ht="12.75" x14ac:dyDescent="0.2">
      <c r="A2729" s="608"/>
      <c r="B2729" s="608"/>
      <c r="C2729" s="608"/>
    </row>
    <row r="2730" spans="1:3" ht="12.75" x14ac:dyDescent="0.2">
      <c r="A2730" s="608"/>
      <c r="B2730" s="608"/>
      <c r="C2730" s="608"/>
    </row>
    <row r="2731" spans="1:3" ht="12.75" x14ac:dyDescent="0.2">
      <c r="A2731" s="608"/>
      <c r="B2731" s="608"/>
      <c r="C2731" s="608"/>
    </row>
    <row r="2732" spans="1:3" ht="12.75" x14ac:dyDescent="0.2">
      <c r="A2732" s="608"/>
      <c r="B2732" s="608"/>
      <c r="C2732" s="608"/>
    </row>
    <row r="2733" spans="1:3" ht="12.75" x14ac:dyDescent="0.2">
      <c r="A2733" s="608"/>
      <c r="B2733" s="608"/>
      <c r="C2733" s="608"/>
    </row>
    <row r="2734" spans="1:3" ht="12.75" x14ac:dyDescent="0.2">
      <c r="A2734" s="608"/>
      <c r="B2734" s="608"/>
      <c r="C2734" s="608"/>
    </row>
    <row r="2735" spans="1:3" ht="12.75" x14ac:dyDescent="0.2">
      <c r="A2735" s="608"/>
      <c r="B2735" s="608"/>
      <c r="C2735" s="608"/>
    </row>
    <row r="2736" spans="1:3" ht="12.75" x14ac:dyDescent="0.2">
      <c r="A2736" s="608"/>
      <c r="B2736" s="608"/>
      <c r="C2736" s="608"/>
    </row>
    <row r="2737" spans="1:3" ht="12.75" x14ac:dyDescent="0.2">
      <c r="A2737" s="608"/>
      <c r="B2737" s="608"/>
      <c r="C2737" s="608"/>
    </row>
    <row r="2738" spans="1:3" ht="12.75" x14ac:dyDescent="0.2">
      <c r="A2738" s="608"/>
      <c r="B2738" s="608"/>
      <c r="C2738" s="608"/>
    </row>
    <row r="2739" spans="1:3" ht="12.75" x14ac:dyDescent="0.2">
      <c r="A2739" s="608"/>
      <c r="B2739" s="608"/>
      <c r="C2739" s="608"/>
    </row>
    <row r="2740" spans="1:3" ht="12.75" x14ac:dyDescent="0.2">
      <c r="A2740" s="608"/>
      <c r="B2740" s="608"/>
      <c r="C2740" s="608"/>
    </row>
    <row r="2741" spans="1:3" ht="12.75" x14ac:dyDescent="0.2">
      <c r="A2741" s="608"/>
      <c r="B2741" s="608"/>
      <c r="C2741" s="608"/>
    </row>
    <row r="2742" spans="1:3" ht="12.75" x14ac:dyDescent="0.2">
      <c r="A2742" s="608"/>
      <c r="B2742" s="608"/>
      <c r="C2742" s="608"/>
    </row>
    <row r="2743" spans="1:3" ht="12.75" x14ac:dyDescent="0.2">
      <c r="A2743" s="608"/>
      <c r="B2743" s="608"/>
      <c r="C2743" s="608"/>
    </row>
    <row r="2744" spans="1:3" ht="12.75" x14ac:dyDescent="0.2">
      <c r="A2744" s="608"/>
      <c r="B2744" s="608"/>
      <c r="C2744" s="608"/>
    </row>
    <row r="2745" spans="1:3" ht="12.75" x14ac:dyDescent="0.2">
      <c r="A2745" s="608"/>
      <c r="B2745" s="608"/>
      <c r="C2745" s="608"/>
    </row>
    <row r="2746" spans="1:3" ht="12.75" x14ac:dyDescent="0.2">
      <c r="A2746" s="608"/>
      <c r="B2746" s="608"/>
      <c r="C2746" s="608"/>
    </row>
    <row r="2747" spans="1:3" ht="12.75" x14ac:dyDescent="0.2">
      <c r="A2747" s="608"/>
      <c r="B2747" s="608"/>
      <c r="C2747" s="608"/>
    </row>
    <row r="2748" spans="1:3" ht="12.75" x14ac:dyDescent="0.2">
      <c r="A2748" s="608"/>
      <c r="B2748" s="608"/>
      <c r="C2748" s="608"/>
    </row>
    <row r="2749" spans="1:3" ht="12.75" x14ac:dyDescent="0.2">
      <c r="A2749" s="608"/>
      <c r="B2749" s="608"/>
      <c r="C2749" s="608"/>
    </row>
    <row r="2750" spans="1:3" ht="12.75" x14ac:dyDescent="0.2">
      <c r="A2750" s="608"/>
      <c r="B2750" s="608"/>
      <c r="C2750" s="608"/>
    </row>
    <row r="2751" spans="1:3" ht="12.75" x14ac:dyDescent="0.2">
      <c r="A2751" s="608"/>
      <c r="B2751" s="608"/>
      <c r="C2751" s="608"/>
    </row>
    <row r="2752" spans="1:3" ht="12.75" x14ac:dyDescent="0.2">
      <c r="A2752" s="608"/>
      <c r="B2752" s="608"/>
      <c r="C2752" s="608"/>
    </row>
    <row r="2753" spans="1:3" ht="12.75" x14ac:dyDescent="0.2">
      <c r="A2753" s="608"/>
      <c r="B2753" s="608"/>
      <c r="C2753" s="608"/>
    </row>
    <row r="2754" spans="1:3" ht="12.75" x14ac:dyDescent="0.2">
      <c r="A2754" s="608"/>
      <c r="B2754" s="608"/>
      <c r="C2754" s="608"/>
    </row>
    <row r="2755" spans="1:3" ht="12.75" x14ac:dyDescent="0.2">
      <c r="A2755" s="608"/>
      <c r="B2755" s="608"/>
      <c r="C2755" s="608"/>
    </row>
    <row r="2756" spans="1:3" ht="12.75" x14ac:dyDescent="0.2">
      <c r="A2756" s="608"/>
      <c r="B2756" s="608"/>
      <c r="C2756" s="608"/>
    </row>
    <row r="2757" spans="1:3" ht="12.75" x14ac:dyDescent="0.2">
      <c r="A2757" s="608"/>
      <c r="B2757" s="608"/>
      <c r="C2757" s="608"/>
    </row>
    <row r="2758" spans="1:3" ht="12.75" x14ac:dyDescent="0.2">
      <c r="A2758" s="608"/>
      <c r="B2758" s="608"/>
      <c r="C2758" s="608"/>
    </row>
    <row r="2759" spans="1:3" ht="12.75" x14ac:dyDescent="0.2">
      <c r="A2759" s="608"/>
      <c r="B2759" s="608"/>
      <c r="C2759" s="608"/>
    </row>
    <row r="2760" spans="1:3" ht="12.75" x14ac:dyDescent="0.2">
      <c r="A2760" s="608"/>
      <c r="B2760" s="608"/>
      <c r="C2760" s="608"/>
    </row>
    <row r="2761" spans="1:3" ht="12.75" x14ac:dyDescent="0.2">
      <c r="A2761" s="608"/>
      <c r="B2761" s="608"/>
      <c r="C2761" s="608"/>
    </row>
    <row r="2762" spans="1:3" ht="12.75" x14ac:dyDescent="0.2">
      <c r="A2762" s="608"/>
      <c r="B2762" s="608"/>
      <c r="C2762" s="608"/>
    </row>
    <row r="2763" spans="1:3" ht="12.75" x14ac:dyDescent="0.2">
      <c r="A2763" s="608"/>
      <c r="B2763" s="608"/>
      <c r="C2763" s="608"/>
    </row>
    <row r="2764" spans="1:3" ht="12.75" x14ac:dyDescent="0.2">
      <c r="A2764" s="608"/>
      <c r="B2764" s="608"/>
      <c r="C2764" s="608"/>
    </row>
    <row r="2765" spans="1:3" ht="12.75" x14ac:dyDescent="0.2">
      <c r="A2765" s="608"/>
      <c r="B2765" s="608"/>
      <c r="C2765" s="608"/>
    </row>
    <row r="2766" spans="1:3" ht="12.75" x14ac:dyDescent="0.2">
      <c r="A2766" s="608"/>
      <c r="B2766" s="608"/>
      <c r="C2766" s="608"/>
    </row>
    <row r="2767" spans="1:3" ht="12.75" x14ac:dyDescent="0.2">
      <c r="A2767" s="608"/>
      <c r="B2767" s="608"/>
      <c r="C2767" s="608"/>
    </row>
    <row r="2768" spans="1:3" ht="12.75" x14ac:dyDescent="0.2">
      <c r="A2768" s="608"/>
      <c r="B2768" s="608"/>
      <c r="C2768" s="608"/>
    </row>
    <row r="2769" spans="1:3" ht="12.75" x14ac:dyDescent="0.2">
      <c r="A2769" s="608"/>
      <c r="B2769" s="608"/>
      <c r="C2769" s="608"/>
    </row>
    <row r="2770" spans="1:3" ht="12.75" x14ac:dyDescent="0.2">
      <c r="A2770" s="608"/>
      <c r="B2770" s="608"/>
      <c r="C2770" s="608"/>
    </row>
    <row r="2771" spans="1:3" ht="12.75" x14ac:dyDescent="0.2">
      <c r="A2771" s="608"/>
      <c r="B2771" s="608"/>
      <c r="C2771" s="608"/>
    </row>
    <row r="2772" spans="1:3" ht="12.75" x14ac:dyDescent="0.2">
      <c r="A2772" s="608"/>
      <c r="B2772" s="608"/>
      <c r="C2772" s="608"/>
    </row>
    <row r="2773" spans="1:3" ht="12.75" x14ac:dyDescent="0.2">
      <c r="A2773" s="608"/>
      <c r="B2773" s="608"/>
      <c r="C2773" s="608"/>
    </row>
    <row r="2774" spans="1:3" ht="12.75" x14ac:dyDescent="0.2">
      <c r="A2774" s="608"/>
      <c r="B2774" s="608"/>
      <c r="C2774" s="608"/>
    </row>
    <row r="2775" spans="1:3" ht="12.75" x14ac:dyDescent="0.2">
      <c r="A2775" s="608"/>
      <c r="B2775" s="608"/>
      <c r="C2775" s="608"/>
    </row>
    <row r="2776" spans="1:3" ht="12.75" x14ac:dyDescent="0.2">
      <c r="A2776" s="608"/>
      <c r="B2776" s="608"/>
      <c r="C2776" s="608"/>
    </row>
    <row r="2777" spans="1:3" ht="12.75" x14ac:dyDescent="0.2">
      <c r="A2777" s="608"/>
      <c r="B2777" s="608"/>
      <c r="C2777" s="608"/>
    </row>
    <row r="2778" spans="1:3" ht="12.75" x14ac:dyDescent="0.2">
      <c r="A2778" s="608"/>
      <c r="B2778" s="608"/>
      <c r="C2778" s="608"/>
    </row>
    <row r="2779" spans="1:3" ht="12.75" x14ac:dyDescent="0.2">
      <c r="A2779" s="608"/>
      <c r="B2779" s="608"/>
      <c r="C2779" s="608"/>
    </row>
    <row r="2780" spans="1:3" ht="12.75" x14ac:dyDescent="0.2">
      <c r="A2780" s="608"/>
      <c r="B2780" s="608"/>
      <c r="C2780" s="608"/>
    </row>
    <row r="2781" spans="1:3" ht="12.75" x14ac:dyDescent="0.2">
      <c r="A2781" s="608"/>
      <c r="B2781" s="608"/>
      <c r="C2781" s="608"/>
    </row>
    <row r="2782" spans="1:3" ht="12.75" x14ac:dyDescent="0.2">
      <c r="A2782" s="608"/>
      <c r="B2782" s="608"/>
      <c r="C2782" s="608"/>
    </row>
    <row r="2783" spans="1:3" ht="12.75" x14ac:dyDescent="0.2">
      <c r="A2783" s="608"/>
      <c r="B2783" s="608"/>
      <c r="C2783" s="608"/>
    </row>
    <row r="2784" spans="1:3" ht="12.75" x14ac:dyDescent="0.2">
      <c r="A2784" s="608"/>
      <c r="B2784" s="608"/>
      <c r="C2784" s="608"/>
    </row>
    <row r="2785" spans="1:3" ht="12.75" x14ac:dyDescent="0.2">
      <c r="A2785" s="608"/>
      <c r="B2785" s="608"/>
      <c r="C2785" s="608"/>
    </row>
    <row r="2786" spans="1:3" ht="12.75" x14ac:dyDescent="0.2">
      <c r="A2786" s="608"/>
      <c r="B2786" s="608"/>
      <c r="C2786" s="608"/>
    </row>
    <row r="2787" spans="1:3" ht="12.75" x14ac:dyDescent="0.2">
      <c r="A2787" s="608"/>
      <c r="B2787" s="608"/>
      <c r="C2787" s="608"/>
    </row>
    <row r="2788" spans="1:3" ht="12.75" x14ac:dyDescent="0.2">
      <c r="A2788" s="608"/>
      <c r="B2788" s="608"/>
      <c r="C2788" s="608"/>
    </row>
    <row r="2789" spans="1:3" ht="12.75" x14ac:dyDescent="0.2">
      <c r="A2789" s="608"/>
      <c r="B2789" s="608"/>
      <c r="C2789" s="608"/>
    </row>
    <row r="2790" spans="1:3" ht="12.75" x14ac:dyDescent="0.2">
      <c r="A2790" s="608"/>
      <c r="B2790" s="608"/>
      <c r="C2790" s="608"/>
    </row>
    <row r="2791" spans="1:3" ht="12.75" x14ac:dyDescent="0.2">
      <c r="A2791" s="608"/>
      <c r="B2791" s="608"/>
      <c r="C2791" s="608"/>
    </row>
    <row r="2792" spans="1:3" ht="12.75" x14ac:dyDescent="0.2">
      <c r="A2792" s="608"/>
      <c r="B2792" s="608"/>
      <c r="C2792" s="608"/>
    </row>
    <row r="2793" spans="1:3" ht="12.75" x14ac:dyDescent="0.2">
      <c r="A2793" s="608"/>
      <c r="B2793" s="608"/>
      <c r="C2793" s="608"/>
    </row>
    <row r="2794" spans="1:3" ht="12.75" x14ac:dyDescent="0.2">
      <c r="A2794" s="608"/>
      <c r="B2794" s="608"/>
      <c r="C2794" s="608"/>
    </row>
    <row r="2795" spans="1:3" ht="12.75" x14ac:dyDescent="0.2">
      <c r="A2795" s="608"/>
      <c r="B2795" s="608"/>
      <c r="C2795" s="608"/>
    </row>
    <row r="2796" spans="1:3" ht="12.75" x14ac:dyDescent="0.2">
      <c r="A2796" s="608"/>
      <c r="B2796" s="608"/>
      <c r="C2796" s="608"/>
    </row>
    <row r="2797" spans="1:3" ht="12.75" x14ac:dyDescent="0.2">
      <c r="A2797" s="608"/>
      <c r="B2797" s="608"/>
      <c r="C2797" s="608"/>
    </row>
    <row r="2798" spans="1:3" ht="12.75" x14ac:dyDescent="0.2">
      <c r="A2798" s="608"/>
      <c r="B2798" s="608"/>
      <c r="C2798" s="608"/>
    </row>
    <row r="2799" spans="1:3" ht="12.75" x14ac:dyDescent="0.2">
      <c r="A2799" s="608"/>
      <c r="B2799" s="608"/>
      <c r="C2799" s="608"/>
    </row>
    <row r="2800" spans="1:3" ht="12.75" x14ac:dyDescent="0.2">
      <c r="A2800" s="608"/>
      <c r="B2800" s="608"/>
      <c r="C2800" s="608"/>
    </row>
    <row r="2801" spans="1:3" ht="12.75" x14ac:dyDescent="0.2">
      <c r="A2801" s="608"/>
      <c r="B2801" s="608"/>
      <c r="C2801" s="608"/>
    </row>
    <row r="2802" spans="1:3" ht="12.75" x14ac:dyDescent="0.2">
      <c r="A2802" s="608"/>
      <c r="B2802" s="608"/>
      <c r="C2802" s="608"/>
    </row>
    <row r="2803" spans="1:3" ht="12.75" x14ac:dyDescent="0.2">
      <c r="A2803" s="608"/>
      <c r="B2803" s="608"/>
      <c r="C2803" s="608"/>
    </row>
    <row r="2804" spans="1:3" ht="12.75" x14ac:dyDescent="0.2">
      <c r="A2804" s="608"/>
      <c r="B2804" s="608"/>
      <c r="C2804" s="608"/>
    </row>
    <row r="2805" spans="1:3" ht="12.75" x14ac:dyDescent="0.2">
      <c r="A2805" s="608"/>
      <c r="B2805" s="608"/>
      <c r="C2805" s="608"/>
    </row>
    <row r="2806" spans="1:3" ht="12.75" x14ac:dyDescent="0.2">
      <c r="A2806" s="608"/>
      <c r="B2806" s="608"/>
      <c r="C2806" s="608"/>
    </row>
    <row r="2807" spans="1:3" ht="12.75" x14ac:dyDescent="0.2">
      <c r="A2807" s="608"/>
      <c r="B2807" s="608"/>
      <c r="C2807" s="608"/>
    </row>
    <row r="2808" spans="1:3" ht="12.75" x14ac:dyDescent="0.2">
      <c r="A2808" s="608"/>
      <c r="B2808" s="608"/>
      <c r="C2808" s="608"/>
    </row>
    <row r="2809" spans="1:3" ht="12.75" x14ac:dyDescent="0.2">
      <c r="A2809" s="608"/>
      <c r="B2809" s="608"/>
      <c r="C2809" s="608"/>
    </row>
    <row r="2810" spans="1:3" ht="12.75" x14ac:dyDescent="0.2">
      <c r="A2810" s="608"/>
      <c r="B2810" s="608"/>
      <c r="C2810" s="608"/>
    </row>
    <row r="2811" spans="1:3" ht="12.75" x14ac:dyDescent="0.2">
      <c r="A2811" s="608"/>
      <c r="B2811" s="608"/>
      <c r="C2811" s="608"/>
    </row>
    <row r="2812" spans="1:3" ht="12.75" x14ac:dyDescent="0.2">
      <c r="A2812" s="608"/>
      <c r="B2812" s="608"/>
      <c r="C2812" s="608"/>
    </row>
    <row r="2813" spans="1:3" ht="12.75" x14ac:dyDescent="0.2">
      <c r="A2813" s="608"/>
      <c r="B2813" s="608"/>
      <c r="C2813" s="608"/>
    </row>
    <row r="2814" spans="1:3" ht="12.75" x14ac:dyDescent="0.2">
      <c r="A2814" s="608"/>
      <c r="B2814" s="608"/>
      <c r="C2814" s="608"/>
    </row>
    <row r="2815" spans="1:3" ht="12.75" x14ac:dyDescent="0.2">
      <c r="A2815" s="608"/>
      <c r="B2815" s="608"/>
      <c r="C2815" s="608"/>
    </row>
    <row r="2816" spans="1:3" ht="12.75" x14ac:dyDescent="0.2">
      <c r="A2816" s="608"/>
      <c r="B2816" s="608"/>
      <c r="C2816" s="608"/>
    </row>
    <row r="2817" spans="1:3" ht="12.75" x14ac:dyDescent="0.2">
      <c r="A2817" s="608"/>
      <c r="B2817" s="608"/>
      <c r="C2817" s="608"/>
    </row>
    <row r="2818" spans="1:3" ht="12.75" x14ac:dyDescent="0.2">
      <c r="A2818" s="608"/>
      <c r="B2818" s="608"/>
      <c r="C2818" s="608"/>
    </row>
    <row r="2819" spans="1:3" ht="12.75" x14ac:dyDescent="0.2">
      <c r="A2819" s="608"/>
      <c r="B2819" s="608"/>
      <c r="C2819" s="608"/>
    </row>
    <row r="2820" spans="1:3" ht="12.75" x14ac:dyDescent="0.2">
      <c r="A2820" s="608"/>
      <c r="B2820" s="608"/>
      <c r="C2820" s="608"/>
    </row>
    <row r="2821" spans="1:3" ht="12.75" x14ac:dyDescent="0.2">
      <c r="A2821" s="608"/>
      <c r="B2821" s="608"/>
      <c r="C2821" s="608"/>
    </row>
    <row r="2822" spans="1:3" ht="12.75" x14ac:dyDescent="0.2">
      <c r="A2822" s="608"/>
      <c r="B2822" s="608"/>
      <c r="C2822" s="608"/>
    </row>
    <row r="2823" spans="1:3" ht="12.75" x14ac:dyDescent="0.2">
      <c r="A2823" s="608"/>
      <c r="B2823" s="608"/>
      <c r="C2823" s="608"/>
    </row>
    <row r="2824" spans="1:3" ht="12.75" x14ac:dyDescent="0.2">
      <c r="A2824" s="608"/>
      <c r="B2824" s="608"/>
      <c r="C2824" s="608"/>
    </row>
    <row r="2825" spans="1:3" ht="12.75" x14ac:dyDescent="0.2">
      <c r="A2825" s="608"/>
      <c r="B2825" s="608"/>
      <c r="C2825" s="608"/>
    </row>
    <row r="2826" spans="1:3" ht="12.75" x14ac:dyDescent="0.2">
      <c r="A2826" s="608"/>
      <c r="B2826" s="608"/>
      <c r="C2826" s="608"/>
    </row>
    <row r="2827" spans="1:3" ht="12.75" x14ac:dyDescent="0.2">
      <c r="A2827" s="608"/>
      <c r="B2827" s="608"/>
      <c r="C2827" s="608"/>
    </row>
    <row r="2828" spans="1:3" ht="12.75" x14ac:dyDescent="0.2">
      <c r="A2828" s="608"/>
      <c r="B2828" s="608"/>
      <c r="C2828" s="608"/>
    </row>
    <row r="2829" spans="1:3" ht="12.75" x14ac:dyDescent="0.2">
      <c r="A2829" s="608"/>
      <c r="B2829" s="608"/>
      <c r="C2829" s="608"/>
    </row>
    <row r="2830" spans="1:3" ht="12.75" x14ac:dyDescent="0.2">
      <c r="A2830" s="608"/>
      <c r="B2830" s="608"/>
      <c r="C2830" s="608"/>
    </row>
    <row r="2831" spans="1:3" ht="12.75" x14ac:dyDescent="0.2">
      <c r="A2831" s="608"/>
      <c r="B2831" s="608"/>
      <c r="C2831" s="608"/>
    </row>
    <row r="2832" spans="1:3" ht="12.75" x14ac:dyDescent="0.2">
      <c r="A2832" s="608"/>
      <c r="B2832" s="608"/>
      <c r="C2832" s="608"/>
    </row>
    <row r="2833" spans="1:3" ht="12.75" x14ac:dyDescent="0.2">
      <c r="A2833" s="608"/>
      <c r="B2833" s="608"/>
      <c r="C2833" s="608"/>
    </row>
    <row r="2834" spans="1:3" ht="12.75" x14ac:dyDescent="0.2">
      <c r="A2834" s="608"/>
      <c r="B2834" s="608"/>
      <c r="C2834" s="608"/>
    </row>
    <row r="2835" spans="1:3" ht="12.75" x14ac:dyDescent="0.2">
      <c r="A2835" s="608"/>
      <c r="B2835" s="608"/>
      <c r="C2835" s="608"/>
    </row>
    <row r="2836" spans="1:3" ht="12.75" x14ac:dyDescent="0.2">
      <c r="A2836" s="608"/>
      <c r="B2836" s="608"/>
      <c r="C2836" s="608"/>
    </row>
    <row r="2837" spans="1:3" ht="12.75" x14ac:dyDescent="0.2">
      <c r="A2837" s="608"/>
      <c r="B2837" s="608"/>
      <c r="C2837" s="608"/>
    </row>
    <row r="2838" spans="1:3" ht="12.75" x14ac:dyDescent="0.2">
      <c r="A2838" s="608"/>
      <c r="B2838" s="608"/>
      <c r="C2838" s="608"/>
    </row>
    <row r="2839" spans="1:3" ht="12.75" x14ac:dyDescent="0.2">
      <c r="A2839" s="608"/>
      <c r="B2839" s="608"/>
      <c r="C2839" s="608"/>
    </row>
    <row r="2840" spans="1:3" ht="12.75" x14ac:dyDescent="0.2">
      <c r="A2840" s="608"/>
      <c r="B2840" s="608"/>
      <c r="C2840" s="608"/>
    </row>
    <row r="2841" spans="1:3" ht="12.75" x14ac:dyDescent="0.2">
      <c r="A2841" s="608"/>
      <c r="B2841" s="608"/>
      <c r="C2841" s="608"/>
    </row>
    <row r="2842" spans="1:3" ht="12.75" x14ac:dyDescent="0.2">
      <c r="A2842" s="608"/>
      <c r="B2842" s="608"/>
      <c r="C2842" s="608"/>
    </row>
    <row r="2843" spans="1:3" ht="12.75" x14ac:dyDescent="0.2">
      <c r="A2843" s="608"/>
      <c r="B2843" s="608"/>
      <c r="C2843" s="608"/>
    </row>
    <row r="2844" spans="1:3" ht="12.75" x14ac:dyDescent="0.2">
      <c r="A2844" s="608"/>
      <c r="B2844" s="608"/>
      <c r="C2844" s="608"/>
    </row>
    <row r="2845" spans="1:3" ht="12.75" x14ac:dyDescent="0.2">
      <c r="A2845" s="608"/>
      <c r="B2845" s="608"/>
      <c r="C2845" s="608"/>
    </row>
    <row r="2846" spans="1:3" ht="12.75" x14ac:dyDescent="0.2">
      <c r="A2846" s="608"/>
      <c r="B2846" s="608"/>
      <c r="C2846" s="608"/>
    </row>
    <row r="2847" spans="1:3" ht="12.75" x14ac:dyDescent="0.2">
      <c r="A2847" s="608"/>
      <c r="B2847" s="608"/>
      <c r="C2847" s="608"/>
    </row>
    <row r="2848" spans="1:3" ht="12.75" x14ac:dyDescent="0.2">
      <c r="A2848" s="608"/>
      <c r="B2848" s="608"/>
      <c r="C2848" s="608"/>
    </row>
    <row r="2849" spans="1:3" ht="12.75" x14ac:dyDescent="0.2">
      <c r="A2849" s="608"/>
      <c r="B2849" s="608"/>
      <c r="C2849" s="608"/>
    </row>
    <row r="2850" spans="1:3" ht="12.75" x14ac:dyDescent="0.2">
      <c r="A2850" s="608"/>
      <c r="B2850" s="608"/>
      <c r="C2850" s="608"/>
    </row>
    <row r="2851" spans="1:3" ht="12.75" x14ac:dyDescent="0.2">
      <c r="A2851" s="608"/>
      <c r="B2851" s="608"/>
      <c r="C2851" s="608"/>
    </row>
    <row r="2852" spans="1:3" ht="12.75" x14ac:dyDescent="0.2">
      <c r="A2852" s="608"/>
      <c r="B2852" s="608"/>
      <c r="C2852" s="608"/>
    </row>
    <row r="2853" spans="1:3" ht="12.75" x14ac:dyDescent="0.2">
      <c r="A2853" s="608"/>
      <c r="B2853" s="608"/>
      <c r="C2853" s="608"/>
    </row>
    <row r="2854" spans="1:3" ht="12.75" x14ac:dyDescent="0.2">
      <c r="A2854" s="608"/>
      <c r="B2854" s="608"/>
      <c r="C2854" s="608"/>
    </row>
    <row r="2855" spans="1:3" ht="12.75" x14ac:dyDescent="0.2">
      <c r="A2855" s="608"/>
      <c r="B2855" s="608"/>
      <c r="C2855" s="608"/>
    </row>
    <row r="2856" spans="1:3" ht="12.75" x14ac:dyDescent="0.2">
      <c r="A2856" s="608"/>
      <c r="B2856" s="608"/>
      <c r="C2856" s="608"/>
    </row>
    <row r="2857" spans="1:3" ht="12.75" x14ac:dyDescent="0.2">
      <c r="A2857" s="608"/>
      <c r="B2857" s="608"/>
      <c r="C2857" s="608"/>
    </row>
    <row r="2858" spans="1:3" ht="12.75" x14ac:dyDescent="0.2">
      <c r="A2858" s="608"/>
      <c r="B2858" s="608"/>
      <c r="C2858" s="608"/>
    </row>
    <row r="2859" spans="1:3" ht="12.75" x14ac:dyDescent="0.2">
      <c r="A2859" s="608"/>
      <c r="B2859" s="608"/>
      <c r="C2859" s="608"/>
    </row>
    <row r="2860" spans="1:3" ht="12.75" x14ac:dyDescent="0.2">
      <c r="A2860" s="608"/>
      <c r="B2860" s="608"/>
      <c r="C2860" s="608"/>
    </row>
    <row r="2861" spans="1:3" ht="12.75" x14ac:dyDescent="0.2">
      <c r="A2861" s="608"/>
      <c r="B2861" s="608"/>
      <c r="C2861" s="608"/>
    </row>
    <row r="2862" spans="1:3" ht="12.75" x14ac:dyDescent="0.2">
      <c r="A2862" s="608"/>
      <c r="B2862" s="608"/>
      <c r="C2862" s="608"/>
    </row>
    <row r="2863" spans="1:3" ht="12.75" x14ac:dyDescent="0.2">
      <c r="A2863" s="608"/>
      <c r="B2863" s="608"/>
      <c r="C2863" s="608"/>
    </row>
    <row r="2864" spans="1:3" ht="12.75" x14ac:dyDescent="0.2">
      <c r="A2864" s="608"/>
      <c r="B2864" s="608"/>
      <c r="C2864" s="608"/>
    </row>
    <row r="2865" spans="1:3" ht="12.75" x14ac:dyDescent="0.2">
      <c r="A2865" s="608"/>
      <c r="B2865" s="608"/>
      <c r="C2865" s="608"/>
    </row>
    <row r="2866" spans="1:3" ht="12.75" x14ac:dyDescent="0.2">
      <c r="A2866" s="608"/>
      <c r="B2866" s="608"/>
      <c r="C2866" s="608"/>
    </row>
    <row r="2867" spans="1:3" ht="12.75" x14ac:dyDescent="0.2">
      <c r="A2867" s="608"/>
      <c r="B2867" s="608"/>
      <c r="C2867" s="608"/>
    </row>
    <row r="2868" spans="1:3" ht="12.75" x14ac:dyDescent="0.2">
      <c r="A2868" s="608"/>
      <c r="B2868" s="608"/>
      <c r="C2868" s="608"/>
    </row>
    <row r="2869" spans="1:3" ht="12.75" x14ac:dyDescent="0.2">
      <c r="A2869" s="608"/>
      <c r="B2869" s="608"/>
      <c r="C2869" s="608"/>
    </row>
    <row r="2870" spans="1:3" ht="12.75" x14ac:dyDescent="0.2">
      <c r="A2870" s="608"/>
      <c r="B2870" s="608"/>
      <c r="C2870" s="608"/>
    </row>
    <row r="2871" spans="1:3" ht="12.75" x14ac:dyDescent="0.2">
      <c r="A2871" s="608"/>
      <c r="B2871" s="608"/>
      <c r="C2871" s="608"/>
    </row>
    <row r="2872" spans="1:3" ht="12.75" x14ac:dyDescent="0.2">
      <c r="A2872" s="608"/>
      <c r="B2872" s="608"/>
      <c r="C2872" s="608"/>
    </row>
    <row r="2873" spans="1:3" ht="12.75" x14ac:dyDescent="0.2">
      <c r="A2873" s="608"/>
      <c r="B2873" s="608"/>
      <c r="C2873" s="608"/>
    </row>
    <row r="2874" spans="1:3" ht="12.75" x14ac:dyDescent="0.2">
      <c r="A2874" s="608"/>
      <c r="B2874" s="608"/>
      <c r="C2874" s="608"/>
    </row>
    <row r="2875" spans="1:3" ht="12.75" x14ac:dyDescent="0.2">
      <c r="A2875" s="608"/>
      <c r="B2875" s="608"/>
      <c r="C2875" s="608"/>
    </row>
    <row r="2876" spans="1:3" ht="12.75" x14ac:dyDescent="0.2">
      <c r="A2876" s="608"/>
      <c r="B2876" s="608"/>
      <c r="C2876" s="608"/>
    </row>
    <row r="2877" spans="1:3" ht="12.75" x14ac:dyDescent="0.2">
      <c r="A2877" s="608"/>
      <c r="B2877" s="608"/>
      <c r="C2877" s="608"/>
    </row>
    <row r="2878" spans="1:3" ht="12.75" x14ac:dyDescent="0.2">
      <c r="A2878" s="608"/>
      <c r="B2878" s="608"/>
      <c r="C2878" s="608"/>
    </row>
    <row r="2879" spans="1:3" ht="12.75" x14ac:dyDescent="0.2">
      <c r="A2879" s="608"/>
      <c r="B2879" s="608"/>
      <c r="C2879" s="608"/>
    </row>
    <row r="2880" spans="1:3" ht="12.75" x14ac:dyDescent="0.2">
      <c r="A2880" s="608"/>
      <c r="B2880" s="608"/>
      <c r="C2880" s="608"/>
    </row>
    <row r="2881" spans="1:3" ht="12.75" x14ac:dyDescent="0.2">
      <c r="A2881" s="608"/>
      <c r="B2881" s="608"/>
      <c r="C2881" s="608"/>
    </row>
    <row r="2882" spans="1:3" ht="12.75" x14ac:dyDescent="0.2">
      <c r="A2882" s="608"/>
      <c r="B2882" s="608"/>
      <c r="C2882" s="608"/>
    </row>
    <row r="2883" spans="1:3" ht="12.75" x14ac:dyDescent="0.2">
      <c r="A2883" s="608"/>
      <c r="B2883" s="608"/>
      <c r="C2883" s="608"/>
    </row>
    <row r="2884" spans="1:3" ht="12.75" x14ac:dyDescent="0.2">
      <c r="A2884" s="608"/>
      <c r="B2884" s="608"/>
      <c r="C2884" s="608"/>
    </row>
    <row r="2885" spans="1:3" ht="12.75" x14ac:dyDescent="0.2">
      <c r="A2885" s="608"/>
      <c r="B2885" s="608"/>
      <c r="C2885" s="608"/>
    </row>
    <row r="2886" spans="1:3" ht="12.75" x14ac:dyDescent="0.2">
      <c r="A2886" s="608"/>
      <c r="B2886" s="608"/>
      <c r="C2886" s="608"/>
    </row>
    <row r="2887" spans="1:3" ht="12.75" x14ac:dyDescent="0.2">
      <c r="A2887" s="608"/>
      <c r="B2887" s="608"/>
      <c r="C2887" s="608"/>
    </row>
    <row r="2888" spans="1:3" ht="12.75" x14ac:dyDescent="0.2">
      <c r="A2888" s="608"/>
      <c r="B2888" s="608"/>
      <c r="C2888" s="608"/>
    </row>
    <row r="2889" spans="1:3" ht="12.75" x14ac:dyDescent="0.2">
      <c r="A2889" s="608"/>
      <c r="B2889" s="608"/>
      <c r="C2889" s="608"/>
    </row>
    <row r="2890" spans="1:3" ht="12.75" x14ac:dyDescent="0.2">
      <c r="A2890" s="608"/>
      <c r="B2890" s="608"/>
      <c r="C2890" s="608"/>
    </row>
    <row r="2891" spans="1:3" ht="12.75" x14ac:dyDescent="0.2">
      <c r="A2891" s="608"/>
      <c r="B2891" s="608"/>
      <c r="C2891" s="608"/>
    </row>
    <row r="2892" spans="1:3" ht="12.75" x14ac:dyDescent="0.2">
      <c r="A2892" s="608"/>
      <c r="B2892" s="608"/>
      <c r="C2892" s="608"/>
    </row>
    <row r="2893" spans="1:3" ht="12.75" x14ac:dyDescent="0.2">
      <c r="A2893" s="608"/>
      <c r="B2893" s="608"/>
      <c r="C2893" s="608"/>
    </row>
    <row r="2894" spans="1:3" ht="12.75" x14ac:dyDescent="0.2">
      <c r="A2894" s="608"/>
      <c r="B2894" s="608"/>
      <c r="C2894" s="608"/>
    </row>
    <row r="2895" spans="1:3" ht="12.75" x14ac:dyDescent="0.2">
      <c r="A2895" s="608"/>
      <c r="B2895" s="608"/>
      <c r="C2895" s="608"/>
    </row>
    <row r="2896" spans="1:3" ht="12.75" x14ac:dyDescent="0.2">
      <c r="A2896" s="608"/>
      <c r="B2896" s="608"/>
      <c r="C2896" s="608"/>
    </row>
    <row r="2897" spans="1:3" ht="12.75" x14ac:dyDescent="0.2">
      <c r="A2897" s="608"/>
      <c r="B2897" s="608"/>
      <c r="C2897" s="608"/>
    </row>
    <row r="2898" spans="1:3" ht="12.75" x14ac:dyDescent="0.2">
      <c r="A2898" s="608"/>
      <c r="B2898" s="608"/>
      <c r="C2898" s="608"/>
    </row>
    <row r="2899" spans="1:3" ht="12.75" x14ac:dyDescent="0.2">
      <c r="A2899" s="608"/>
      <c r="B2899" s="608"/>
      <c r="C2899" s="608"/>
    </row>
    <row r="2900" spans="1:3" ht="12.75" x14ac:dyDescent="0.2">
      <c r="A2900" s="608"/>
      <c r="B2900" s="608"/>
      <c r="C2900" s="608"/>
    </row>
    <row r="2901" spans="1:3" ht="12.75" x14ac:dyDescent="0.2">
      <c r="A2901" s="608"/>
      <c r="B2901" s="608"/>
      <c r="C2901" s="608"/>
    </row>
    <row r="2902" spans="1:3" ht="12.75" x14ac:dyDescent="0.2">
      <c r="A2902" s="608"/>
      <c r="B2902" s="608"/>
      <c r="C2902" s="608"/>
    </row>
    <row r="2903" spans="1:3" ht="12.75" x14ac:dyDescent="0.2">
      <c r="A2903" s="608"/>
      <c r="B2903" s="608"/>
      <c r="C2903" s="608"/>
    </row>
    <row r="2904" spans="1:3" ht="12.75" x14ac:dyDescent="0.2">
      <c r="A2904" s="608"/>
      <c r="B2904" s="608"/>
      <c r="C2904" s="608"/>
    </row>
    <row r="2905" spans="1:3" ht="12.75" x14ac:dyDescent="0.2">
      <c r="A2905" s="608"/>
      <c r="B2905" s="608"/>
      <c r="C2905" s="608"/>
    </row>
    <row r="2906" spans="1:3" ht="12.75" x14ac:dyDescent="0.2">
      <c r="A2906" s="608"/>
      <c r="B2906" s="608"/>
      <c r="C2906" s="608"/>
    </row>
    <row r="2907" spans="1:3" ht="12.75" x14ac:dyDescent="0.2">
      <c r="A2907" s="608"/>
      <c r="B2907" s="608"/>
      <c r="C2907" s="608"/>
    </row>
    <row r="2908" spans="1:3" ht="12.75" x14ac:dyDescent="0.2">
      <c r="A2908" s="608"/>
      <c r="B2908" s="608"/>
      <c r="C2908" s="608"/>
    </row>
    <row r="2909" spans="1:3" ht="12.75" x14ac:dyDescent="0.2">
      <c r="A2909" s="608"/>
      <c r="B2909" s="608"/>
      <c r="C2909" s="608"/>
    </row>
    <row r="2910" spans="1:3" ht="12.75" x14ac:dyDescent="0.2">
      <c r="A2910" s="608"/>
      <c r="B2910" s="608"/>
      <c r="C2910" s="608"/>
    </row>
    <row r="2911" spans="1:3" ht="12.75" x14ac:dyDescent="0.2">
      <c r="A2911" s="608"/>
      <c r="B2911" s="608"/>
      <c r="C2911" s="608"/>
    </row>
    <row r="2912" spans="1:3" ht="12.75" x14ac:dyDescent="0.2">
      <c r="A2912" s="608"/>
      <c r="B2912" s="608"/>
      <c r="C2912" s="608"/>
    </row>
    <row r="2913" spans="1:3" ht="12.75" x14ac:dyDescent="0.2">
      <c r="A2913" s="608"/>
      <c r="B2913" s="608"/>
      <c r="C2913" s="608"/>
    </row>
    <row r="2914" spans="1:3" ht="12.75" x14ac:dyDescent="0.2">
      <c r="A2914" s="608"/>
      <c r="B2914" s="608"/>
      <c r="C2914" s="608"/>
    </row>
    <row r="2915" spans="1:3" ht="12.75" x14ac:dyDescent="0.2">
      <c r="A2915" s="608"/>
      <c r="B2915" s="608"/>
      <c r="C2915" s="608"/>
    </row>
    <row r="2916" spans="1:3" ht="12.75" x14ac:dyDescent="0.2">
      <c r="A2916" s="608"/>
      <c r="B2916" s="608"/>
      <c r="C2916" s="608"/>
    </row>
    <row r="2917" spans="1:3" ht="12.75" x14ac:dyDescent="0.2">
      <c r="A2917" s="608"/>
      <c r="B2917" s="608"/>
      <c r="C2917" s="608"/>
    </row>
    <row r="2918" spans="1:3" ht="12.75" x14ac:dyDescent="0.2">
      <c r="A2918" s="608"/>
      <c r="B2918" s="608"/>
      <c r="C2918" s="608"/>
    </row>
    <row r="2919" spans="1:3" ht="12.75" x14ac:dyDescent="0.2">
      <c r="A2919" s="608"/>
      <c r="B2919" s="608"/>
      <c r="C2919" s="608"/>
    </row>
    <row r="2920" spans="1:3" ht="12.75" x14ac:dyDescent="0.2">
      <c r="A2920" s="608"/>
      <c r="B2920" s="608"/>
      <c r="C2920" s="608"/>
    </row>
    <row r="2921" spans="1:3" ht="12.75" x14ac:dyDescent="0.2">
      <c r="A2921" s="608"/>
      <c r="B2921" s="608"/>
      <c r="C2921" s="608"/>
    </row>
    <row r="2922" spans="1:3" ht="12.75" x14ac:dyDescent="0.2">
      <c r="A2922" s="608"/>
      <c r="B2922" s="608"/>
      <c r="C2922" s="608"/>
    </row>
    <row r="2923" spans="1:3" ht="12.75" x14ac:dyDescent="0.2">
      <c r="A2923" s="608"/>
      <c r="B2923" s="608"/>
      <c r="C2923" s="608"/>
    </row>
    <row r="2924" spans="1:3" ht="12.75" x14ac:dyDescent="0.2">
      <c r="A2924" s="608"/>
      <c r="B2924" s="608"/>
      <c r="C2924" s="608"/>
    </row>
    <row r="2925" spans="1:3" ht="12.75" x14ac:dyDescent="0.2">
      <c r="A2925" s="608"/>
      <c r="B2925" s="608"/>
      <c r="C2925" s="608"/>
    </row>
    <row r="2926" spans="1:3" ht="12.75" x14ac:dyDescent="0.2">
      <c r="A2926" s="608"/>
      <c r="B2926" s="608"/>
      <c r="C2926" s="608"/>
    </row>
    <row r="2927" spans="1:3" ht="12.75" x14ac:dyDescent="0.2">
      <c r="A2927" s="608"/>
      <c r="B2927" s="608"/>
      <c r="C2927" s="608"/>
    </row>
    <row r="2928" spans="1:3" ht="12.75" x14ac:dyDescent="0.2">
      <c r="A2928" s="608"/>
      <c r="B2928" s="608"/>
      <c r="C2928" s="608"/>
    </row>
    <row r="2929" spans="1:3" ht="12.75" x14ac:dyDescent="0.2">
      <c r="A2929" s="608"/>
      <c r="B2929" s="608"/>
      <c r="C2929" s="608"/>
    </row>
    <row r="2930" spans="1:3" ht="12.75" x14ac:dyDescent="0.2">
      <c r="A2930" s="608"/>
      <c r="B2930" s="608"/>
      <c r="C2930" s="608"/>
    </row>
    <row r="2931" spans="1:3" ht="12.75" x14ac:dyDescent="0.2">
      <c r="A2931" s="608"/>
      <c r="B2931" s="608"/>
      <c r="C2931" s="608"/>
    </row>
    <row r="2932" spans="1:3" ht="12.75" x14ac:dyDescent="0.2">
      <c r="A2932" s="608"/>
      <c r="B2932" s="608"/>
      <c r="C2932" s="608"/>
    </row>
    <row r="2933" spans="1:3" ht="12.75" x14ac:dyDescent="0.2">
      <c r="A2933" s="608"/>
      <c r="B2933" s="608"/>
      <c r="C2933" s="608"/>
    </row>
    <row r="2934" spans="1:3" ht="12.75" x14ac:dyDescent="0.2">
      <c r="A2934" s="608"/>
      <c r="B2934" s="608"/>
      <c r="C2934" s="608"/>
    </row>
    <row r="2935" spans="1:3" ht="12.75" x14ac:dyDescent="0.2">
      <c r="A2935" s="608"/>
      <c r="B2935" s="608"/>
      <c r="C2935" s="608"/>
    </row>
    <row r="2936" spans="1:3" ht="12.75" x14ac:dyDescent="0.2">
      <c r="A2936" s="608"/>
      <c r="B2936" s="608"/>
      <c r="C2936" s="608"/>
    </row>
    <row r="2937" spans="1:3" ht="12.75" x14ac:dyDescent="0.2">
      <c r="A2937" s="608"/>
      <c r="B2937" s="608"/>
      <c r="C2937" s="608"/>
    </row>
    <row r="2938" spans="1:3" ht="12.75" x14ac:dyDescent="0.2">
      <c r="A2938" s="608"/>
      <c r="B2938" s="608"/>
      <c r="C2938" s="608"/>
    </row>
    <row r="2939" spans="1:3" ht="12.75" x14ac:dyDescent="0.2">
      <c r="A2939" s="608"/>
      <c r="B2939" s="608"/>
      <c r="C2939" s="608"/>
    </row>
    <row r="2940" spans="1:3" ht="12.75" x14ac:dyDescent="0.2">
      <c r="A2940" s="608"/>
      <c r="B2940" s="608"/>
      <c r="C2940" s="608"/>
    </row>
    <row r="2941" spans="1:3" ht="12.75" x14ac:dyDescent="0.2">
      <c r="A2941" s="608"/>
      <c r="B2941" s="608"/>
      <c r="C2941" s="608"/>
    </row>
    <row r="2942" spans="1:3" ht="12.75" x14ac:dyDescent="0.2">
      <c r="A2942" s="608"/>
      <c r="B2942" s="608"/>
      <c r="C2942" s="608"/>
    </row>
    <row r="2943" spans="1:3" ht="12.75" x14ac:dyDescent="0.2">
      <c r="A2943" s="608"/>
      <c r="B2943" s="608"/>
      <c r="C2943" s="608"/>
    </row>
    <row r="2944" spans="1:3" ht="12.75" x14ac:dyDescent="0.2">
      <c r="A2944" s="608"/>
      <c r="B2944" s="608"/>
      <c r="C2944" s="608"/>
    </row>
    <row r="2945" spans="1:3" ht="12.75" x14ac:dyDescent="0.2">
      <c r="A2945" s="608"/>
      <c r="B2945" s="608"/>
      <c r="C2945" s="608"/>
    </row>
    <row r="2946" spans="1:3" ht="12.75" x14ac:dyDescent="0.2">
      <c r="A2946" s="608"/>
      <c r="B2946" s="608"/>
      <c r="C2946" s="608"/>
    </row>
    <row r="2947" spans="1:3" ht="12.75" x14ac:dyDescent="0.2">
      <c r="A2947" s="608"/>
      <c r="B2947" s="608"/>
      <c r="C2947" s="608"/>
    </row>
    <row r="2948" spans="1:3" ht="12.75" x14ac:dyDescent="0.2">
      <c r="A2948" s="608"/>
      <c r="B2948" s="608"/>
      <c r="C2948" s="608"/>
    </row>
    <row r="2949" spans="1:3" ht="12.75" x14ac:dyDescent="0.2">
      <c r="A2949" s="608"/>
      <c r="B2949" s="608"/>
      <c r="C2949" s="608"/>
    </row>
    <row r="2950" spans="1:3" ht="12.75" x14ac:dyDescent="0.2">
      <c r="A2950" s="608"/>
      <c r="B2950" s="608"/>
      <c r="C2950" s="608"/>
    </row>
    <row r="2951" spans="1:3" ht="12.75" x14ac:dyDescent="0.2">
      <c r="A2951" s="608"/>
      <c r="B2951" s="608"/>
      <c r="C2951" s="608"/>
    </row>
    <row r="2952" spans="1:3" ht="12.75" x14ac:dyDescent="0.2">
      <c r="A2952" s="608"/>
      <c r="B2952" s="608"/>
      <c r="C2952" s="608"/>
    </row>
    <row r="2953" spans="1:3" ht="12.75" x14ac:dyDescent="0.2">
      <c r="A2953" s="608"/>
      <c r="B2953" s="608"/>
      <c r="C2953" s="608"/>
    </row>
    <row r="2954" spans="1:3" ht="12.75" x14ac:dyDescent="0.2">
      <c r="A2954" s="608"/>
      <c r="B2954" s="608"/>
      <c r="C2954" s="608"/>
    </row>
    <row r="2955" spans="1:3" ht="12.75" x14ac:dyDescent="0.2">
      <c r="A2955" s="608"/>
      <c r="B2955" s="608"/>
      <c r="C2955" s="608"/>
    </row>
    <row r="2956" spans="1:3" ht="12.75" x14ac:dyDescent="0.2">
      <c r="A2956" s="608"/>
      <c r="B2956" s="608"/>
      <c r="C2956" s="608"/>
    </row>
    <row r="2957" spans="1:3" ht="12.75" x14ac:dyDescent="0.2">
      <c r="A2957" s="608"/>
      <c r="B2957" s="608"/>
      <c r="C2957" s="608"/>
    </row>
    <row r="2958" spans="1:3" ht="12.75" x14ac:dyDescent="0.2">
      <c r="A2958" s="608"/>
      <c r="B2958" s="608"/>
      <c r="C2958" s="608"/>
    </row>
    <row r="2959" spans="1:3" ht="12.75" x14ac:dyDescent="0.2">
      <c r="A2959" s="608"/>
      <c r="B2959" s="608"/>
      <c r="C2959" s="608"/>
    </row>
    <row r="2960" spans="1:3" ht="12.75" x14ac:dyDescent="0.2">
      <c r="A2960" s="608"/>
      <c r="B2960" s="608"/>
      <c r="C2960" s="608"/>
    </row>
    <row r="2961" spans="1:3" ht="12.75" x14ac:dyDescent="0.2">
      <c r="A2961" s="608"/>
      <c r="B2961" s="608"/>
      <c r="C2961" s="608"/>
    </row>
    <row r="2962" spans="1:3" ht="12.75" x14ac:dyDescent="0.2">
      <c r="A2962" s="608"/>
      <c r="B2962" s="608"/>
      <c r="C2962" s="608"/>
    </row>
    <row r="2963" spans="1:3" ht="12.75" x14ac:dyDescent="0.2">
      <c r="A2963" s="608"/>
      <c r="B2963" s="608"/>
      <c r="C2963" s="608"/>
    </row>
    <row r="2964" spans="1:3" ht="12.75" x14ac:dyDescent="0.2">
      <c r="A2964" s="608"/>
      <c r="B2964" s="608"/>
      <c r="C2964" s="608"/>
    </row>
    <row r="2965" spans="1:3" ht="12.75" x14ac:dyDescent="0.2">
      <c r="A2965" s="608"/>
      <c r="B2965" s="608"/>
      <c r="C2965" s="608"/>
    </row>
    <row r="2966" spans="1:3" ht="12.75" x14ac:dyDescent="0.2">
      <c r="A2966" s="608"/>
      <c r="B2966" s="608"/>
      <c r="C2966" s="608"/>
    </row>
    <row r="2967" spans="1:3" ht="12.75" x14ac:dyDescent="0.2">
      <c r="A2967" s="608"/>
      <c r="B2967" s="608"/>
      <c r="C2967" s="608"/>
    </row>
    <row r="2968" spans="1:3" ht="12.75" x14ac:dyDescent="0.2">
      <c r="A2968" s="608"/>
      <c r="B2968" s="608"/>
      <c r="C2968" s="608"/>
    </row>
    <row r="2969" spans="1:3" ht="12.75" x14ac:dyDescent="0.2">
      <c r="A2969" s="608"/>
      <c r="B2969" s="608"/>
      <c r="C2969" s="608"/>
    </row>
    <row r="2970" spans="1:3" ht="12.75" x14ac:dyDescent="0.2">
      <c r="A2970" s="608"/>
      <c r="B2970" s="608"/>
      <c r="C2970" s="608"/>
    </row>
    <row r="2971" spans="1:3" ht="12.75" x14ac:dyDescent="0.2">
      <c r="A2971" s="608"/>
      <c r="B2971" s="608"/>
      <c r="C2971" s="608"/>
    </row>
    <row r="2972" spans="1:3" ht="12.75" x14ac:dyDescent="0.2">
      <c r="A2972" s="608"/>
      <c r="B2972" s="608"/>
      <c r="C2972" s="608"/>
    </row>
    <row r="2973" spans="1:3" ht="12.75" x14ac:dyDescent="0.2">
      <c r="A2973" s="608"/>
      <c r="B2973" s="608"/>
      <c r="C2973" s="608"/>
    </row>
    <row r="2974" spans="1:3" ht="12.75" x14ac:dyDescent="0.2">
      <c r="A2974" s="608"/>
      <c r="B2974" s="608"/>
      <c r="C2974" s="608"/>
    </row>
    <row r="2975" spans="1:3" ht="12.75" x14ac:dyDescent="0.2">
      <c r="A2975" s="608"/>
      <c r="B2975" s="608"/>
      <c r="C2975" s="608"/>
    </row>
    <row r="2976" spans="1:3" ht="12.75" x14ac:dyDescent="0.2">
      <c r="A2976" s="608"/>
      <c r="B2976" s="608"/>
      <c r="C2976" s="608"/>
    </row>
    <row r="2977" spans="1:3" ht="12.75" x14ac:dyDescent="0.2">
      <c r="A2977" s="608"/>
      <c r="B2977" s="608"/>
      <c r="C2977" s="608"/>
    </row>
    <row r="2978" spans="1:3" ht="12.75" x14ac:dyDescent="0.2">
      <c r="A2978" s="608"/>
      <c r="B2978" s="608"/>
      <c r="C2978" s="608"/>
    </row>
    <row r="2979" spans="1:3" ht="12.75" x14ac:dyDescent="0.2">
      <c r="A2979" s="608"/>
      <c r="B2979" s="608"/>
      <c r="C2979" s="608"/>
    </row>
    <row r="2980" spans="1:3" ht="12.75" x14ac:dyDescent="0.2">
      <c r="A2980" s="608"/>
      <c r="B2980" s="608"/>
      <c r="C2980" s="608"/>
    </row>
    <row r="2981" spans="1:3" ht="12.75" x14ac:dyDescent="0.2">
      <c r="A2981" s="608"/>
      <c r="B2981" s="608"/>
      <c r="C2981" s="608"/>
    </row>
    <row r="2982" spans="1:3" ht="12.75" x14ac:dyDescent="0.2">
      <c r="A2982" s="608"/>
      <c r="B2982" s="608"/>
      <c r="C2982" s="608"/>
    </row>
    <row r="2983" spans="1:3" ht="12.75" x14ac:dyDescent="0.2">
      <c r="A2983" s="608"/>
      <c r="B2983" s="608"/>
      <c r="C2983" s="608"/>
    </row>
    <row r="2984" spans="1:3" ht="12.75" x14ac:dyDescent="0.2">
      <c r="A2984" s="608"/>
      <c r="B2984" s="608"/>
      <c r="C2984" s="608"/>
    </row>
    <row r="2985" spans="1:3" ht="12.75" x14ac:dyDescent="0.2">
      <c r="A2985" s="608"/>
      <c r="B2985" s="608"/>
      <c r="C2985" s="608"/>
    </row>
    <row r="2986" spans="1:3" ht="12.75" x14ac:dyDescent="0.2">
      <c r="A2986" s="608"/>
      <c r="B2986" s="608"/>
      <c r="C2986" s="608"/>
    </row>
    <row r="2987" spans="1:3" ht="12.75" x14ac:dyDescent="0.2">
      <c r="A2987" s="608"/>
      <c r="B2987" s="608"/>
      <c r="C2987" s="608"/>
    </row>
    <row r="2988" spans="1:3" ht="12.75" x14ac:dyDescent="0.2">
      <c r="A2988" s="608"/>
      <c r="B2988" s="608"/>
      <c r="C2988" s="608"/>
    </row>
    <row r="2989" spans="1:3" ht="12.75" x14ac:dyDescent="0.2">
      <c r="A2989" s="608"/>
      <c r="B2989" s="608"/>
      <c r="C2989" s="608"/>
    </row>
    <row r="2990" spans="1:3" ht="12.75" x14ac:dyDescent="0.2">
      <c r="A2990" s="608"/>
      <c r="B2990" s="608"/>
      <c r="C2990" s="608"/>
    </row>
    <row r="2991" spans="1:3" ht="12.75" x14ac:dyDescent="0.2">
      <c r="A2991" s="608"/>
      <c r="B2991" s="608"/>
      <c r="C2991" s="608"/>
    </row>
    <row r="2992" spans="1:3" ht="12.75" x14ac:dyDescent="0.2">
      <c r="A2992" s="608"/>
      <c r="B2992" s="608"/>
      <c r="C2992" s="608"/>
    </row>
    <row r="2993" spans="1:3" ht="12.75" x14ac:dyDescent="0.2">
      <c r="A2993" s="608"/>
      <c r="B2993" s="608"/>
      <c r="C2993" s="608"/>
    </row>
    <row r="2994" spans="1:3" ht="12.75" x14ac:dyDescent="0.2">
      <c r="A2994" s="608"/>
      <c r="B2994" s="608"/>
      <c r="C2994" s="608"/>
    </row>
    <row r="2995" spans="1:3" ht="12.75" x14ac:dyDescent="0.2">
      <c r="A2995" s="608"/>
      <c r="B2995" s="608"/>
      <c r="C2995" s="608"/>
    </row>
    <row r="2996" spans="1:3" ht="12.75" x14ac:dyDescent="0.2">
      <c r="A2996" s="608"/>
      <c r="B2996" s="608"/>
      <c r="C2996" s="608"/>
    </row>
    <row r="2997" spans="1:3" ht="12.75" x14ac:dyDescent="0.2">
      <c r="A2997" s="608"/>
      <c r="B2997" s="608"/>
      <c r="C2997" s="608"/>
    </row>
    <row r="2998" spans="1:3" ht="12.75" x14ac:dyDescent="0.2">
      <c r="A2998" s="608"/>
      <c r="B2998" s="608"/>
      <c r="C2998" s="608"/>
    </row>
    <row r="2999" spans="1:3" ht="12.75" x14ac:dyDescent="0.2">
      <c r="A2999" s="608"/>
      <c r="B2999" s="608"/>
      <c r="C2999" s="608"/>
    </row>
    <row r="3000" spans="1:3" ht="12.75" x14ac:dyDescent="0.2">
      <c r="A3000" s="608"/>
      <c r="B3000" s="608"/>
      <c r="C3000" s="608"/>
    </row>
    <row r="3001" spans="1:3" ht="12.75" x14ac:dyDescent="0.2">
      <c r="A3001" s="608"/>
      <c r="B3001" s="608"/>
      <c r="C3001" s="608"/>
    </row>
    <row r="3002" spans="1:3" ht="12.75" x14ac:dyDescent="0.2">
      <c r="A3002" s="608"/>
      <c r="B3002" s="608"/>
      <c r="C3002" s="608"/>
    </row>
    <row r="3003" spans="1:3" ht="12.75" x14ac:dyDescent="0.2">
      <c r="A3003" s="608"/>
      <c r="B3003" s="608"/>
      <c r="C3003" s="608"/>
    </row>
    <row r="3004" spans="1:3" ht="12.75" x14ac:dyDescent="0.2">
      <c r="A3004" s="608"/>
      <c r="B3004" s="608"/>
      <c r="C3004" s="608"/>
    </row>
    <row r="3005" spans="1:3" ht="12.75" x14ac:dyDescent="0.2">
      <c r="A3005" s="608"/>
      <c r="B3005" s="608"/>
      <c r="C3005" s="608"/>
    </row>
    <row r="3006" spans="1:3" ht="12.75" x14ac:dyDescent="0.2">
      <c r="A3006" s="608"/>
      <c r="B3006" s="608"/>
      <c r="C3006" s="608"/>
    </row>
    <row r="3007" spans="1:3" ht="12.75" x14ac:dyDescent="0.2">
      <c r="A3007" s="608"/>
      <c r="B3007" s="608"/>
      <c r="C3007" s="608"/>
    </row>
    <row r="3008" spans="1:3" ht="12.75" x14ac:dyDescent="0.2">
      <c r="A3008" s="608"/>
      <c r="B3008" s="608"/>
      <c r="C3008" s="608"/>
    </row>
    <row r="3009" spans="1:3" ht="12.75" x14ac:dyDescent="0.2">
      <c r="A3009" s="608"/>
      <c r="B3009" s="608"/>
      <c r="C3009" s="608"/>
    </row>
    <row r="3010" spans="1:3" ht="12.75" x14ac:dyDescent="0.2">
      <c r="A3010" s="608"/>
      <c r="B3010" s="608"/>
      <c r="C3010" s="608"/>
    </row>
    <row r="3011" spans="1:3" ht="12.75" x14ac:dyDescent="0.2">
      <c r="A3011" s="608"/>
      <c r="B3011" s="608"/>
      <c r="C3011" s="608"/>
    </row>
    <row r="3012" spans="1:3" ht="12.75" x14ac:dyDescent="0.2">
      <c r="A3012" s="608"/>
      <c r="B3012" s="608"/>
      <c r="C3012" s="608"/>
    </row>
    <row r="3013" spans="1:3" ht="12.75" x14ac:dyDescent="0.2">
      <c r="A3013" s="608"/>
      <c r="B3013" s="608"/>
      <c r="C3013" s="608"/>
    </row>
    <row r="3014" spans="1:3" ht="12.75" x14ac:dyDescent="0.2">
      <c r="A3014" s="608"/>
      <c r="B3014" s="608"/>
      <c r="C3014" s="608"/>
    </row>
    <row r="3015" spans="1:3" ht="12.75" x14ac:dyDescent="0.2">
      <c r="A3015" s="608"/>
      <c r="B3015" s="608"/>
      <c r="C3015" s="608"/>
    </row>
    <row r="3016" spans="1:3" ht="12.75" x14ac:dyDescent="0.2">
      <c r="A3016" s="608"/>
      <c r="B3016" s="608"/>
      <c r="C3016" s="608"/>
    </row>
    <row r="3017" spans="1:3" ht="12.75" x14ac:dyDescent="0.2">
      <c r="A3017" s="608"/>
      <c r="B3017" s="608"/>
      <c r="C3017" s="608"/>
    </row>
    <row r="3018" spans="1:3" ht="12.75" x14ac:dyDescent="0.2">
      <c r="A3018" s="608"/>
      <c r="B3018" s="608"/>
      <c r="C3018" s="608"/>
    </row>
    <row r="3019" spans="1:3" ht="12.75" x14ac:dyDescent="0.2">
      <c r="A3019" s="608"/>
      <c r="B3019" s="608"/>
      <c r="C3019" s="608"/>
    </row>
    <row r="3020" spans="1:3" ht="12.75" x14ac:dyDescent="0.2">
      <c r="A3020" s="608"/>
      <c r="B3020" s="608"/>
      <c r="C3020" s="608"/>
    </row>
    <row r="3021" spans="1:3" ht="12.75" x14ac:dyDescent="0.2">
      <c r="A3021" s="608"/>
      <c r="B3021" s="608"/>
      <c r="C3021" s="608"/>
    </row>
    <row r="3022" spans="1:3" ht="12.75" x14ac:dyDescent="0.2">
      <c r="A3022" s="608"/>
      <c r="B3022" s="608"/>
      <c r="C3022" s="608"/>
    </row>
    <row r="3023" spans="1:3" ht="12.75" x14ac:dyDescent="0.2">
      <c r="A3023" s="608"/>
      <c r="B3023" s="608"/>
      <c r="C3023" s="608"/>
    </row>
    <row r="3024" spans="1:3" ht="12.75" x14ac:dyDescent="0.2">
      <c r="A3024" s="608"/>
      <c r="B3024" s="608"/>
      <c r="C3024" s="608"/>
    </row>
    <row r="3025" spans="1:3" ht="12.75" x14ac:dyDescent="0.2">
      <c r="A3025" s="608"/>
      <c r="B3025" s="608"/>
      <c r="C3025" s="608"/>
    </row>
    <row r="3026" spans="1:3" ht="12.75" x14ac:dyDescent="0.2">
      <c r="A3026" s="608"/>
      <c r="B3026" s="608"/>
      <c r="C3026" s="608"/>
    </row>
    <row r="3027" spans="1:3" ht="12.75" x14ac:dyDescent="0.2">
      <c r="A3027" s="608"/>
      <c r="B3027" s="608"/>
      <c r="C3027" s="608"/>
    </row>
    <row r="3028" spans="1:3" ht="12.75" x14ac:dyDescent="0.2">
      <c r="A3028" s="608"/>
      <c r="B3028" s="608"/>
      <c r="C3028" s="608"/>
    </row>
    <row r="3029" spans="1:3" ht="12.75" x14ac:dyDescent="0.2">
      <c r="A3029" s="608"/>
      <c r="B3029" s="608"/>
      <c r="C3029" s="608"/>
    </row>
    <row r="3030" spans="1:3" ht="12.75" x14ac:dyDescent="0.2">
      <c r="A3030" s="608"/>
      <c r="B3030" s="608"/>
      <c r="C3030" s="608"/>
    </row>
    <row r="3031" spans="1:3" ht="12.75" x14ac:dyDescent="0.2">
      <c r="A3031" s="608"/>
      <c r="B3031" s="608"/>
      <c r="C3031" s="608"/>
    </row>
    <row r="3032" spans="1:3" ht="12.75" x14ac:dyDescent="0.2">
      <c r="A3032" s="608"/>
      <c r="B3032" s="608"/>
      <c r="C3032" s="608"/>
    </row>
    <row r="3033" spans="1:3" ht="12.75" x14ac:dyDescent="0.2">
      <c r="A3033" s="608"/>
      <c r="B3033" s="608"/>
      <c r="C3033" s="608"/>
    </row>
    <row r="3034" spans="1:3" ht="12.75" x14ac:dyDescent="0.2">
      <c r="A3034" s="608"/>
      <c r="B3034" s="608"/>
      <c r="C3034" s="608"/>
    </row>
    <row r="3035" spans="1:3" ht="12.75" x14ac:dyDescent="0.2">
      <c r="A3035" s="608"/>
      <c r="B3035" s="608"/>
      <c r="C3035" s="608"/>
    </row>
    <row r="3036" spans="1:3" ht="12.75" x14ac:dyDescent="0.2">
      <c r="A3036" s="608"/>
      <c r="B3036" s="608"/>
      <c r="C3036" s="608"/>
    </row>
    <row r="3037" spans="1:3" ht="12.75" x14ac:dyDescent="0.2">
      <c r="A3037" s="608"/>
      <c r="B3037" s="608"/>
      <c r="C3037" s="608"/>
    </row>
    <row r="3038" spans="1:3" ht="12.75" x14ac:dyDescent="0.2">
      <c r="A3038" s="608"/>
      <c r="B3038" s="608"/>
      <c r="C3038" s="608"/>
    </row>
    <row r="3039" spans="1:3" ht="12.75" x14ac:dyDescent="0.2">
      <c r="A3039" s="608"/>
      <c r="B3039" s="608"/>
      <c r="C3039" s="608"/>
    </row>
    <row r="3040" spans="1:3" ht="12.75" x14ac:dyDescent="0.2">
      <c r="A3040" s="608"/>
      <c r="B3040" s="608"/>
      <c r="C3040" s="608"/>
    </row>
    <row r="3041" spans="1:3" ht="12.75" x14ac:dyDescent="0.2">
      <c r="A3041" s="608"/>
      <c r="B3041" s="608"/>
      <c r="C3041" s="608"/>
    </row>
    <row r="3042" spans="1:3" ht="12.75" x14ac:dyDescent="0.2">
      <c r="A3042" s="608"/>
      <c r="B3042" s="608"/>
      <c r="C3042" s="608"/>
    </row>
    <row r="3043" spans="1:3" ht="12.75" x14ac:dyDescent="0.2">
      <c r="A3043" s="608"/>
      <c r="B3043" s="608"/>
      <c r="C3043" s="608"/>
    </row>
    <row r="3044" spans="1:3" ht="12.75" x14ac:dyDescent="0.2">
      <c r="A3044" s="608"/>
      <c r="B3044" s="608"/>
      <c r="C3044" s="608"/>
    </row>
    <row r="3045" spans="1:3" ht="12.75" x14ac:dyDescent="0.2">
      <c r="A3045" s="608"/>
      <c r="B3045" s="608"/>
      <c r="C3045" s="608"/>
    </row>
    <row r="3046" spans="1:3" ht="12.75" x14ac:dyDescent="0.2">
      <c r="A3046" s="608"/>
      <c r="B3046" s="608"/>
      <c r="C3046" s="608"/>
    </row>
    <row r="3047" spans="1:3" ht="12.75" x14ac:dyDescent="0.2">
      <c r="A3047" s="608"/>
      <c r="B3047" s="608"/>
      <c r="C3047" s="608"/>
    </row>
    <row r="3048" spans="1:3" ht="12.75" x14ac:dyDescent="0.2">
      <c r="A3048" s="608"/>
      <c r="B3048" s="608"/>
      <c r="C3048" s="608"/>
    </row>
    <row r="3049" spans="1:3" ht="12.75" x14ac:dyDescent="0.2">
      <c r="A3049" s="608"/>
      <c r="B3049" s="608"/>
      <c r="C3049" s="608"/>
    </row>
    <row r="3050" spans="1:3" ht="12.75" x14ac:dyDescent="0.2">
      <c r="A3050" s="608"/>
      <c r="B3050" s="608"/>
      <c r="C3050" s="608"/>
    </row>
    <row r="3051" spans="1:3" ht="12.75" x14ac:dyDescent="0.2">
      <c r="A3051" s="608"/>
      <c r="B3051" s="608"/>
      <c r="C3051" s="608"/>
    </row>
    <row r="3052" spans="1:3" ht="12.75" x14ac:dyDescent="0.2">
      <c r="A3052" s="608"/>
      <c r="B3052" s="608"/>
      <c r="C3052" s="608"/>
    </row>
    <row r="3053" spans="1:3" ht="12.75" x14ac:dyDescent="0.2">
      <c r="A3053" s="608"/>
      <c r="B3053" s="608"/>
      <c r="C3053" s="608"/>
    </row>
    <row r="3054" spans="1:3" ht="12.75" x14ac:dyDescent="0.2">
      <c r="A3054" s="608"/>
      <c r="B3054" s="608"/>
      <c r="C3054" s="608"/>
    </row>
    <row r="3055" spans="1:3" ht="12.75" x14ac:dyDescent="0.2">
      <c r="A3055" s="608"/>
      <c r="B3055" s="608"/>
      <c r="C3055" s="608"/>
    </row>
    <row r="3056" spans="1:3" ht="12.75" x14ac:dyDescent="0.2">
      <c r="A3056" s="608"/>
      <c r="B3056" s="608"/>
      <c r="C3056" s="608"/>
    </row>
    <row r="3057" spans="1:3" ht="12.75" x14ac:dyDescent="0.2">
      <c r="A3057" s="608"/>
      <c r="B3057" s="608"/>
      <c r="C3057" s="608"/>
    </row>
    <row r="3058" spans="1:3" ht="12.75" x14ac:dyDescent="0.2">
      <c r="A3058" s="608"/>
      <c r="B3058" s="608"/>
      <c r="C3058" s="608"/>
    </row>
    <row r="3059" spans="1:3" ht="12.75" x14ac:dyDescent="0.2">
      <c r="A3059" s="608"/>
      <c r="B3059" s="608"/>
      <c r="C3059" s="608"/>
    </row>
    <row r="3060" spans="1:3" ht="12.75" x14ac:dyDescent="0.2">
      <c r="A3060" s="608"/>
      <c r="B3060" s="608"/>
      <c r="C3060" s="608"/>
    </row>
    <row r="3061" spans="1:3" ht="12.75" x14ac:dyDescent="0.2">
      <c r="A3061" s="608"/>
      <c r="B3061" s="608"/>
      <c r="C3061" s="608"/>
    </row>
    <row r="3062" spans="1:3" ht="12.75" x14ac:dyDescent="0.2">
      <c r="A3062" s="608"/>
      <c r="B3062" s="608"/>
      <c r="C3062" s="608"/>
    </row>
    <row r="3063" spans="1:3" ht="12.75" x14ac:dyDescent="0.2">
      <c r="A3063" s="608"/>
      <c r="B3063" s="608"/>
      <c r="C3063" s="608"/>
    </row>
    <row r="3064" spans="1:3" ht="12.75" x14ac:dyDescent="0.2">
      <c r="A3064" s="608"/>
      <c r="B3064" s="608"/>
      <c r="C3064" s="608"/>
    </row>
    <row r="3065" spans="1:3" ht="12.75" x14ac:dyDescent="0.2">
      <c r="A3065" s="608"/>
      <c r="B3065" s="608"/>
      <c r="C3065" s="608"/>
    </row>
    <row r="3066" spans="1:3" ht="12.75" x14ac:dyDescent="0.2">
      <c r="A3066" s="608"/>
      <c r="B3066" s="608"/>
      <c r="C3066" s="608"/>
    </row>
    <row r="3067" spans="1:3" ht="12.75" x14ac:dyDescent="0.2">
      <c r="A3067" s="608"/>
      <c r="B3067" s="608"/>
      <c r="C3067" s="608"/>
    </row>
    <row r="3068" spans="1:3" ht="12.75" x14ac:dyDescent="0.2">
      <c r="A3068" s="608"/>
      <c r="B3068" s="608"/>
      <c r="C3068" s="608"/>
    </row>
    <row r="3069" spans="1:3" ht="12.75" x14ac:dyDescent="0.2">
      <c r="A3069" s="608"/>
      <c r="B3069" s="608"/>
      <c r="C3069" s="608"/>
    </row>
    <row r="3070" spans="1:3" ht="12.75" x14ac:dyDescent="0.2">
      <c r="A3070" s="608"/>
      <c r="B3070" s="608"/>
      <c r="C3070" s="608"/>
    </row>
    <row r="3071" spans="1:3" ht="12.75" x14ac:dyDescent="0.2">
      <c r="A3071" s="608"/>
      <c r="B3071" s="608"/>
      <c r="C3071" s="608"/>
    </row>
    <row r="3072" spans="1:3" ht="12.75" x14ac:dyDescent="0.2">
      <c r="A3072" s="608"/>
      <c r="B3072" s="608"/>
      <c r="C3072" s="608"/>
    </row>
    <row r="3073" spans="1:3" ht="12.75" x14ac:dyDescent="0.2">
      <c r="A3073" s="608"/>
      <c r="B3073" s="608"/>
      <c r="C3073" s="608"/>
    </row>
    <row r="3074" spans="1:3" ht="12.75" x14ac:dyDescent="0.2">
      <c r="A3074" s="608"/>
      <c r="B3074" s="608"/>
      <c r="C3074" s="608"/>
    </row>
    <row r="3075" spans="1:3" ht="12.75" x14ac:dyDescent="0.2">
      <c r="A3075" s="608"/>
      <c r="B3075" s="608"/>
      <c r="C3075" s="608"/>
    </row>
    <row r="3076" spans="1:3" ht="12.75" x14ac:dyDescent="0.2">
      <c r="A3076" s="608"/>
      <c r="B3076" s="608"/>
      <c r="C3076" s="608"/>
    </row>
    <row r="3077" spans="1:3" ht="12.75" x14ac:dyDescent="0.2">
      <c r="A3077" s="608"/>
      <c r="B3077" s="608"/>
      <c r="C3077" s="608"/>
    </row>
    <row r="3078" spans="1:3" ht="12.75" x14ac:dyDescent="0.2">
      <c r="A3078" s="608"/>
      <c r="B3078" s="608"/>
      <c r="C3078" s="608"/>
    </row>
    <row r="3079" spans="1:3" ht="12.75" x14ac:dyDescent="0.2">
      <c r="A3079" s="608"/>
      <c r="B3079" s="608"/>
      <c r="C3079" s="608"/>
    </row>
    <row r="3080" spans="1:3" ht="12.75" x14ac:dyDescent="0.2">
      <c r="A3080" s="608"/>
      <c r="B3080" s="608"/>
      <c r="C3080" s="608"/>
    </row>
    <row r="3081" spans="1:3" ht="12.75" x14ac:dyDescent="0.2">
      <c r="A3081" s="608"/>
      <c r="B3081" s="608"/>
      <c r="C3081" s="608"/>
    </row>
    <row r="3082" spans="1:3" ht="12.75" x14ac:dyDescent="0.2">
      <c r="A3082" s="608"/>
      <c r="B3082" s="608"/>
      <c r="C3082" s="608"/>
    </row>
    <row r="3083" spans="1:3" ht="12.75" x14ac:dyDescent="0.2">
      <c r="A3083" s="608"/>
      <c r="B3083" s="608"/>
      <c r="C3083" s="608"/>
    </row>
    <row r="3084" spans="1:3" ht="12.75" x14ac:dyDescent="0.2">
      <c r="A3084" s="608"/>
      <c r="B3084" s="608"/>
      <c r="C3084" s="608"/>
    </row>
    <row r="3085" spans="1:3" ht="12.75" x14ac:dyDescent="0.2">
      <c r="A3085" s="608"/>
      <c r="B3085" s="608"/>
      <c r="C3085" s="608"/>
    </row>
    <row r="3086" spans="1:3" ht="12.75" x14ac:dyDescent="0.2">
      <c r="A3086" s="608"/>
      <c r="B3086" s="608"/>
      <c r="C3086" s="608"/>
    </row>
    <row r="3087" spans="1:3" ht="12.75" x14ac:dyDescent="0.2">
      <c r="A3087" s="608"/>
      <c r="B3087" s="608"/>
      <c r="C3087" s="608"/>
    </row>
    <row r="3088" spans="1:3" ht="12.75" x14ac:dyDescent="0.2">
      <c r="A3088" s="608"/>
      <c r="B3088" s="608"/>
      <c r="C3088" s="608"/>
    </row>
    <row r="3089" spans="1:3" ht="12.75" x14ac:dyDescent="0.2">
      <c r="A3089" s="608"/>
      <c r="B3089" s="608"/>
      <c r="C3089" s="608"/>
    </row>
    <row r="3090" spans="1:3" ht="12.75" x14ac:dyDescent="0.2">
      <c r="A3090" s="608"/>
      <c r="B3090" s="608"/>
      <c r="C3090" s="608"/>
    </row>
    <row r="3091" spans="1:3" ht="12.75" x14ac:dyDescent="0.2">
      <c r="A3091" s="608"/>
      <c r="B3091" s="608"/>
      <c r="C3091" s="608"/>
    </row>
    <row r="3092" spans="1:3" ht="12.75" x14ac:dyDescent="0.2">
      <c r="A3092" s="608"/>
      <c r="B3092" s="608"/>
      <c r="C3092" s="608"/>
    </row>
    <row r="3093" spans="1:3" ht="12.75" x14ac:dyDescent="0.2">
      <c r="A3093" s="608"/>
      <c r="B3093" s="608"/>
      <c r="C3093" s="608"/>
    </row>
    <row r="3094" spans="1:3" ht="12.75" x14ac:dyDescent="0.2">
      <c r="A3094" s="608"/>
      <c r="B3094" s="608"/>
      <c r="C3094" s="608"/>
    </row>
    <row r="3095" spans="1:3" ht="12.75" x14ac:dyDescent="0.2">
      <c r="A3095" s="608"/>
      <c r="B3095" s="608"/>
      <c r="C3095" s="608"/>
    </row>
    <row r="3096" spans="1:3" ht="12.75" x14ac:dyDescent="0.2">
      <c r="A3096" s="608"/>
      <c r="B3096" s="608"/>
      <c r="C3096" s="608"/>
    </row>
    <row r="3097" spans="1:3" ht="12.75" x14ac:dyDescent="0.2">
      <c r="A3097" s="608"/>
      <c r="B3097" s="608"/>
      <c r="C3097" s="608"/>
    </row>
    <row r="3098" spans="1:3" ht="12.75" x14ac:dyDescent="0.2">
      <c r="A3098" s="608"/>
      <c r="B3098" s="608"/>
      <c r="C3098" s="608"/>
    </row>
    <row r="3099" spans="1:3" ht="12.75" x14ac:dyDescent="0.2">
      <c r="A3099" s="608"/>
      <c r="B3099" s="608"/>
      <c r="C3099" s="608"/>
    </row>
    <row r="3100" spans="1:3" ht="12.75" x14ac:dyDescent="0.2">
      <c r="A3100" s="608"/>
      <c r="B3100" s="608"/>
      <c r="C3100" s="608"/>
    </row>
    <row r="3101" spans="1:3" ht="12.75" x14ac:dyDescent="0.2">
      <c r="A3101" s="608"/>
      <c r="B3101" s="608"/>
      <c r="C3101" s="608"/>
    </row>
    <row r="3102" spans="1:3" ht="12.75" x14ac:dyDescent="0.2">
      <c r="A3102" s="608"/>
      <c r="B3102" s="608"/>
      <c r="C3102" s="608"/>
    </row>
    <row r="3103" spans="1:3" ht="12.75" x14ac:dyDescent="0.2">
      <c r="A3103" s="608"/>
      <c r="B3103" s="608"/>
      <c r="C3103" s="608"/>
    </row>
    <row r="3104" spans="1:3" ht="12.75" x14ac:dyDescent="0.2">
      <c r="A3104" s="608"/>
      <c r="B3104" s="608"/>
      <c r="C3104" s="608"/>
    </row>
    <row r="3105" spans="1:3" ht="12.75" x14ac:dyDescent="0.2">
      <c r="A3105" s="608"/>
      <c r="B3105" s="608"/>
      <c r="C3105" s="608"/>
    </row>
    <row r="3106" spans="1:3" ht="12.75" x14ac:dyDescent="0.2">
      <c r="A3106" s="608"/>
      <c r="B3106" s="608"/>
      <c r="C3106" s="608"/>
    </row>
    <row r="3107" spans="1:3" ht="12.75" x14ac:dyDescent="0.2">
      <c r="A3107" s="608"/>
      <c r="B3107" s="608"/>
      <c r="C3107" s="608"/>
    </row>
    <row r="3108" spans="1:3" ht="12.75" x14ac:dyDescent="0.2">
      <c r="A3108" s="608"/>
      <c r="B3108" s="608"/>
      <c r="C3108" s="608"/>
    </row>
    <row r="3109" spans="1:3" ht="12.75" x14ac:dyDescent="0.2">
      <c r="A3109" s="608"/>
      <c r="B3109" s="608"/>
      <c r="C3109" s="608"/>
    </row>
    <row r="3110" spans="1:3" ht="12.75" x14ac:dyDescent="0.2">
      <c r="A3110" s="608"/>
      <c r="B3110" s="608"/>
      <c r="C3110" s="608"/>
    </row>
    <row r="3111" spans="1:3" ht="12.75" x14ac:dyDescent="0.2">
      <c r="A3111" s="608"/>
      <c r="B3111" s="608"/>
      <c r="C3111" s="608"/>
    </row>
    <row r="3112" spans="1:3" ht="12.75" x14ac:dyDescent="0.2">
      <c r="A3112" s="608"/>
      <c r="B3112" s="608"/>
      <c r="C3112" s="608"/>
    </row>
    <row r="3113" spans="1:3" ht="12.75" x14ac:dyDescent="0.2">
      <c r="A3113" s="608"/>
      <c r="B3113" s="608"/>
      <c r="C3113" s="608"/>
    </row>
    <row r="3114" spans="1:3" ht="12.75" x14ac:dyDescent="0.2">
      <c r="A3114" s="608"/>
      <c r="B3114" s="608"/>
      <c r="C3114" s="608"/>
    </row>
    <row r="3115" spans="1:3" ht="12.75" x14ac:dyDescent="0.2">
      <c r="A3115" s="608"/>
      <c r="B3115" s="608"/>
      <c r="C3115" s="608"/>
    </row>
    <row r="3116" spans="1:3" ht="12.75" x14ac:dyDescent="0.2">
      <c r="A3116" s="608"/>
      <c r="B3116" s="608"/>
      <c r="C3116" s="608"/>
    </row>
    <row r="3117" spans="1:3" ht="12.75" x14ac:dyDescent="0.2">
      <c r="A3117" s="608"/>
      <c r="B3117" s="608"/>
      <c r="C3117" s="608"/>
    </row>
    <row r="3118" spans="1:3" ht="12.75" x14ac:dyDescent="0.2">
      <c r="A3118" s="608"/>
      <c r="B3118" s="608"/>
      <c r="C3118" s="608"/>
    </row>
    <row r="3119" spans="1:3" ht="12.75" x14ac:dyDescent="0.2">
      <c r="A3119" s="608"/>
      <c r="B3119" s="608"/>
      <c r="C3119" s="608"/>
    </row>
    <row r="3120" spans="1:3" ht="12.75" x14ac:dyDescent="0.2">
      <c r="A3120" s="608"/>
      <c r="B3120" s="608"/>
      <c r="C3120" s="608"/>
    </row>
    <row r="3121" spans="1:3" ht="12.75" x14ac:dyDescent="0.2">
      <c r="A3121" s="608"/>
      <c r="B3121" s="608"/>
      <c r="C3121" s="608"/>
    </row>
    <row r="3122" spans="1:3" ht="12.75" x14ac:dyDescent="0.2">
      <c r="A3122" s="608"/>
      <c r="B3122" s="608"/>
      <c r="C3122" s="608"/>
    </row>
    <row r="3123" spans="1:3" ht="12.75" x14ac:dyDescent="0.2">
      <c r="A3123" s="608"/>
      <c r="B3123" s="608"/>
      <c r="C3123" s="608"/>
    </row>
    <row r="3124" spans="1:3" ht="12.75" x14ac:dyDescent="0.2">
      <c r="A3124" s="608"/>
      <c r="B3124" s="608"/>
      <c r="C3124" s="608"/>
    </row>
    <row r="3125" spans="1:3" ht="12.75" x14ac:dyDescent="0.2">
      <c r="A3125" s="608"/>
      <c r="B3125" s="608"/>
      <c r="C3125" s="608"/>
    </row>
    <row r="3126" spans="1:3" ht="12.75" x14ac:dyDescent="0.2">
      <c r="A3126" s="608"/>
      <c r="B3126" s="608"/>
      <c r="C3126" s="608"/>
    </row>
    <row r="3127" spans="1:3" ht="12.75" x14ac:dyDescent="0.2">
      <c r="A3127" s="608"/>
      <c r="B3127" s="608"/>
      <c r="C3127" s="608"/>
    </row>
    <row r="3128" spans="1:3" ht="12.75" x14ac:dyDescent="0.2">
      <c r="A3128" s="608"/>
      <c r="B3128" s="608"/>
      <c r="C3128" s="608"/>
    </row>
    <row r="3129" spans="1:3" ht="12.75" x14ac:dyDescent="0.2">
      <c r="A3129" s="608"/>
      <c r="B3129" s="608"/>
      <c r="C3129" s="608"/>
    </row>
    <row r="3130" spans="1:3" ht="12.75" x14ac:dyDescent="0.2">
      <c r="A3130" s="608"/>
      <c r="B3130" s="608"/>
      <c r="C3130" s="608"/>
    </row>
    <row r="3131" spans="1:3" ht="12.75" x14ac:dyDescent="0.2">
      <c r="A3131" s="608"/>
      <c r="B3131" s="608"/>
      <c r="C3131" s="608"/>
    </row>
    <row r="3132" spans="1:3" ht="12.75" x14ac:dyDescent="0.2">
      <c r="A3132" s="608"/>
      <c r="B3132" s="608"/>
      <c r="C3132" s="608"/>
    </row>
    <row r="3133" spans="1:3" ht="12.75" x14ac:dyDescent="0.2">
      <c r="A3133" s="608"/>
      <c r="B3133" s="608"/>
      <c r="C3133" s="608"/>
    </row>
    <row r="3134" spans="1:3" ht="12.75" x14ac:dyDescent="0.2">
      <c r="A3134" s="608"/>
      <c r="B3134" s="608"/>
      <c r="C3134" s="608"/>
    </row>
    <row r="3135" spans="1:3" ht="12.75" x14ac:dyDescent="0.2">
      <c r="A3135" s="608"/>
      <c r="B3135" s="608"/>
      <c r="C3135" s="608"/>
    </row>
    <row r="3136" spans="1:3" ht="12.75" x14ac:dyDescent="0.2">
      <c r="A3136" s="608"/>
      <c r="B3136" s="608"/>
      <c r="C3136" s="608"/>
    </row>
    <row r="3137" spans="1:3" ht="12.75" x14ac:dyDescent="0.2">
      <c r="A3137" s="608"/>
      <c r="B3137" s="608"/>
      <c r="C3137" s="608"/>
    </row>
    <row r="3138" spans="1:3" ht="12.75" x14ac:dyDescent="0.2">
      <c r="A3138" s="608"/>
      <c r="B3138" s="608"/>
      <c r="C3138" s="608"/>
    </row>
    <row r="3139" spans="1:3" ht="12.75" x14ac:dyDescent="0.2">
      <c r="A3139" s="608"/>
      <c r="B3139" s="608"/>
      <c r="C3139" s="608"/>
    </row>
    <row r="3140" spans="1:3" ht="12.75" x14ac:dyDescent="0.2">
      <c r="A3140" s="608"/>
      <c r="B3140" s="608"/>
      <c r="C3140" s="608"/>
    </row>
    <row r="3141" spans="1:3" ht="12.75" x14ac:dyDescent="0.2">
      <c r="A3141" s="608"/>
      <c r="B3141" s="608"/>
      <c r="C3141" s="608"/>
    </row>
    <row r="3142" spans="1:3" ht="12.75" x14ac:dyDescent="0.2">
      <c r="A3142" s="608"/>
      <c r="B3142" s="608"/>
      <c r="C3142" s="608"/>
    </row>
    <row r="3143" spans="1:3" ht="12.75" x14ac:dyDescent="0.2">
      <c r="A3143" s="608"/>
      <c r="B3143" s="608"/>
      <c r="C3143" s="608"/>
    </row>
    <row r="3144" spans="1:3" ht="12.75" x14ac:dyDescent="0.2">
      <c r="A3144" s="608"/>
      <c r="B3144" s="608"/>
      <c r="C3144" s="608"/>
    </row>
    <row r="3145" spans="1:3" ht="12.75" x14ac:dyDescent="0.2">
      <c r="A3145" s="608"/>
      <c r="B3145" s="608"/>
      <c r="C3145" s="608"/>
    </row>
    <row r="3146" spans="1:3" ht="12.75" x14ac:dyDescent="0.2">
      <c r="A3146" s="608"/>
      <c r="B3146" s="608"/>
      <c r="C3146" s="608"/>
    </row>
    <row r="3147" spans="1:3" ht="12.75" x14ac:dyDescent="0.2">
      <c r="A3147" s="608"/>
      <c r="B3147" s="608"/>
      <c r="C3147" s="608"/>
    </row>
    <row r="3148" spans="1:3" ht="12.75" x14ac:dyDescent="0.2">
      <c r="A3148" s="608"/>
      <c r="B3148" s="608"/>
      <c r="C3148" s="608"/>
    </row>
    <row r="3149" spans="1:3" ht="12.75" x14ac:dyDescent="0.2">
      <c r="A3149" s="608"/>
      <c r="B3149" s="608"/>
      <c r="C3149" s="608"/>
    </row>
    <row r="3150" spans="1:3" ht="12.75" x14ac:dyDescent="0.2">
      <c r="A3150" s="608"/>
      <c r="B3150" s="608"/>
      <c r="C3150" s="608"/>
    </row>
    <row r="3151" spans="1:3" ht="12.75" x14ac:dyDescent="0.2">
      <c r="A3151" s="608"/>
      <c r="B3151" s="608"/>
      <c r="C3151" s="608"/>
    </row>
    <row r="3152" spans="1:3" ht="12.75" x14ac:dyDescent="0.2">
      <c r="A3152" s="608"/>
      <c r="B3152" s="608"/>
      <c r="C3152" s="608"/>
    </row>
    <row r="3153" spans="1:3" ht="12.75" x14ac:dyDescent="0.2">
      <c r="A3153" s="608"/>
      <c r="B3153" s="608"/>
      <c r="C3153" s="608"/>
    </row>
    <row r="3154" spans="1:3" ht="12.75" x14ac:dyDescent="0.2">
      <c r="A3154" s="608"/>
      <c r="B3154" s="608"/>
      <c r="C3154" s="608"/>
    </row>
    <row r="3155" spans="1:3" ht="12.75" x14ac:dyDescent="0.2">
      <c r="A3155" s="608"/>
      <c r="B3155" s="608"/>
      <c r="C3155" s="608"/>
    </row>
    <row r="3156" spans="1:3" ht="12.75" x14ac:dyDescent="0.2">
      <c r="A3156" s="608"/>
      <c r="B3156" s="608"/>
      <c r="C3156" s="608"/>
    </row>
    <row r="3157" spans="1:3" ht="12.75" x14ac:dyDescent="0.2">
      <c r="A3157" s="608"/>
      <c r="B3157" s="608"/>
      <c r="C3157" s="608"/>
    </row>
    <row r="3158" spans="1:3" ht="12.75" x14ac:dyDescent="0.2">
      <c r="A3158" s="608"/>
      <c r="B3158" s="608"/>
      <c r="C3158" s="608"/>
    </row>
    <row r="3159" spans="1:3" ht="12.75" x14ac:dyDescent="0.2">
      <c r="A3159" s="608"/>
      <c r="B3159" s="608"/>
      <c r="C3159" s="608"/>
    </row>
    <row r="3160" spans="1:3" ht="12.75" x14ac:dyDescent="0.2">
      <c r="A3160" s="608"/>
      <c r="B3160" s="608"/>
      <c r="C3160" s="608"/>
    </row>
    <row r="3161" spans="1:3" ht="12.75" x14ac:dyDescent="0.2">
      <c r="A3161" s="608"/>
      <c r="B3161" s="608"/>
      <c r="C3161" s="608"/>
    </row>
    <row r="3162" spans="1:3" ht="12.75" x14ac:dyDescent="0.2">
      <c r="A3162" s="608"/>
      <c r="B3162" s="608"/>
      <c r="C3162" s="608"/>
    </row>
    <row r="3163" spans="1:3" ht="12.75" x14ac:dyDescent="0.2">
      <c r="A3163" s="608"/>
      <c r="B3163" s="608"/>
      <c r="C3163" s="608"/>
    </row>
    <row r="3164" spans="1:3" ht="12.75" x14ac:dyDescent="0.2">
      <c r="A3164" s="608"/>
      <c r="B3164" s="608"/>
      <c r="C3164" s="608"/>
    </row>
    <row r="3165" spans="1:3" ht="12.75" x14ac:dyDescent="0.2">
      <c r="A3165" s="608"/>
      <c r="B3165" s="608"/>
      <c r="C3165" s="608"/>
    </row>
    <row r="3166" spans="1:3" ht="12.75" x14ac:dyDescent="0.2">
      <c r="A3166" s="608"/>
      <c r="B3166" s="608"/>
      <c r="C3166" s="608"/>
    </row>
    <row r="3167" spans="1:3" ht="12.75" x14ac:dyDescent="0.2">
      <c r="A3167" s="608"/>
      <c r="B3167" s="608"/>
      <c r="C3167" s="608"/>
    </row>
    <row r="3168" spans="1:3" ht="12.75" x14ac:dyDescent="0.2">
      <c r="A3168" s="608"/>
      <c r="B3168" s="608"/>
      <c r="C3168" s="608"/>
    </row>
    <row r="3169" spans="1:3" ht="12.75" x14ac:dyDescent="0.2">
      <c r="A3169" s="608"/>
      <c r="B3169" s="608"/>
      <c r="C3169" s="608"/>
    </row>
    <row r="3170" spans="1:3" ht="12.75" x14ac:dyDescent="0.2">
      <c r="A3170" s="608"/>
      <c r="B3170" s="608"/>
      <c r="C3170" s="608"/>
    </row>
    <row r="3171" spans="1:3" ht="12.75" x14ac:dyDescent="0.2">
      <c r="A3171" s="608"/>
      <c r="B3171" s="608"/>
      <c r="C3171" s="608"/>
    </row>
    <row r="3172" spans="1:3" ht="12.75" x14ac:dyDescent="0.2">
      <c r="A3172" s="608"/>
      <c r="B3172" s="608"/>
      <c r="C3172" s="608"/>
    </row>
    <row r="3173" spans="1:3" ht="12.75" x14ac:dyDescent="0.2">
      <c r="A3173" s="608"/>
      <c r="B3173" s="608"/>
      <c r="C3173" s="608"/>
    </row>
    <row r="3174" spans="1:3" ht="12.75" x14ac:dyDescent="0.2">
      <c r="A3174" s="608"/>
      <c r="B3174" s="608"/>
      <c r="C3174" s="608"/>
    </row>
    <row r="3175" spans="1:3" ht="12.75" x14ac:dyDescent="0.2">
      <c r="A3175" s="608"/>
      <c r="B3175" s="608"/>
      <c r="C3175" s="608"/>
    </row>
    <row r="3176" spans="1:3" ht="12.75" x14ac:dyDescent="0.2">
      <c r="A3176" s="608"/>
      <c r="B3176" s="608"/>
      <c r="C3176" s="608"/>
    </row>
    <row r="3177" spans="1:3" ht="12.75" x14ac:dyDescent="0.2">
      <c r="A3177" s="608"/>
      <c r="B3177" s="608"/>
      <c r="C3177" s="608"/>
    </row>
    <row r="3178" spans="1:3" ht="12.75" x14ac:dyDescent="0.2">
      <c r="A3178" s="608"/>
      <c r="B3178" s="608"/>
      <c r="C3178" s="608"/>
    </row>
    <row r="3179" spans="1:3" ht="12.75" x14ac:dyDescent="0.2">
      <c r="A3179" s="608"/>
      <c r="B3179" s="608"/>
      <c r="C3179" s="608"/>
    </row>
    <row r="3180" spans="1:3" ht="12.75" x14ac:dyDescent="0.2">
      <c r="A3180" s="608"/>
      <c r="B3180" s="608"/>
      <c r="C3180" s="608"/>
    </row>
    <row r="3181" spans="1:3" ht="12.75" x14ac:dyDescent="0.2">
      <c r="A3181" s="608"/>
      <c r="B3181" s="608"/>
      <c r="C3181" s="608"/>
    </row>
    <row r="3182" spans="1:3" ht="12.75" x14ac:dyDescent="0.2">
      <c r="A3182" s="608"/>
      <c r="B3182" s="608"/>
      <c r="C3182" s="608"/>
    </row>
    <row r="3183" spans="1:3" ht="12.75" x14ac:dyDescent="0.2">
      <c r="A3183" s="608"/>
      <c r="B3183" s="608"/>
      <c r="C3183" s="608"/>
    </row>
    <row r="3184" spans="1:3" ht="12.75" x14ac:dyDescent="0.2">
      <c r="A3184" s="608"/>
      <c r="B3184" s="608"/>
      <c r="C3184" s="608"/>
    </row>
    <row r="3185" spans="1:3" ht="12.75" x14ac:dyDescent="0.2">
      <c r="A3185" s="608"/>
      <c r="B3185" s="608"/>
      <c r="C3185" s="608"/>
    </row>
    <row r="3186" spans="1:3" ht="12.75" x14ac:dyDescent="0.2">
      <c r="A3186" s="608"/>
      <c r="B3186" s="608"/>
      <c r="C3186" s="608"/>
    </row>
    <row r="3187" spans="1:3" ht="12.75" x14ac:dyDescent="0.2">
      <c r="A3187" s="608"/>
      <c r="B3187" s="608"/>
      <c r="C3187" s="608"/>
    </row>
    <row r="3188" spans="1:3" ht="12.75" x14ac:dyDescent="0.2">
      <c r="A3188" s="608"/>
      <c r="B3188" s="608"/>
      <c r="C3188" s="608"/>
    </row>
    <row r="3189" spans="1:3" ht="12.75" x14ac:dyDescent="0.2">
      <c r="A3189" s="608"/>
      <c r="B3189" s="608"/>
      <c r="C3189" s="608"/>
    </row>
    <row r="3190" spans="1:3" ht="12.75" x14ac:dyDescent="0.2">
      <c r="A3190" s="608"/>
      <c r="B3190" s="608"/>
      <c r="C3190" s="608"/>
    </row>
    <row r="3191" spans="1:3" ht="12.75" x14ac:dyDescent="0.2">
      <c r="A3191" s="608"/>
      <c r="B3191" s="608"/>
      <c r="C3191" s="608"/>
    </row>
    <row r="3192" spans="1:3" ht="12.75" x14ac:dyDescent="0.2">
      <c r="A3192" s="608"/>
      <c r="B3192" s="608"/>
      <c r="C3192" s="608"/>
    </row>
    <row r="3193" spans="1:3" ht="12.75" x14ac:dyDescent="0.2">
      <c r="A3193" s="608"/>
      <c r="B3193" s="608"/>
      <c r="C3193" s="608"/>
    </row>
    <row r="3194" spans="1:3" ht="12.75" x14ac:dyDescent="0.2">
      <c r="A3194" s="608"/>
      <c r="B3194" s="608"/>
      <c r="C3194" s="608"/>
    </row>
    <row r="3195" spans="1:3" ht="12.75" x14ac:dyDescent="0.2">
      <c r="A3195" s="608"/>
      <c r="B3195" s="608"/>
      <c r="C3195" s="608"/>
    </row>
    <row r="3196" spans="1:3" ht="12.75" x14ac:dyDescent="0.2">
      <c r="A3196" s="608"/>
      <c r="B3196" s="608"/>
      <c r="C3196" s="608"/>
    </row>
    <row r="3197" spans="1:3" ht="12.75" x14ac:dyDescent="0.2">
      <c r="A3197" s="608"/>
      <c r="B3197" s="608"/>
      <c r="C3197" s="608"/>
    </row>
    <row r="3198" spans="1:3" ht="12.75" x14ac:dyDescent="0.2">
      <c r="A3198" s="608"/>
      <c r="B3198" s="608"/>
      <c r="C3198" s="608"/>
    </row>
    <row r="3199" spans="1:3" ht="12.75" x14ac:dyDescent="0.2">
      <c r="A3199" s="608"/>
      <c r="B3199" s="608"/>
      <c r="C3199" s="608"/>
    </row>
    <row r="3200" spans="1:3" ht="12.75" x14ac:dyDescent="0.2">
      <c r="A3200" s="608"/>
      <c r="B3200" s="608"/>
      <c r="C3200" s="608"/>
    </row>
    <row r="3201" spans="1:3" ht="12.75" x14ac:dyDescent="0.2">
      <c r="A3201" s="608"/>
      <c r="B3201" s="608"/>
      <c r="C3201" s="608"/>
    </row>
    <row r="3202" spans="1:3" ht="12.75" x14ac:dyDescent="0.2">
      <c r="A3202" s="608"/>
      <c r="B3202" s="608"/>
      <c r="C3202" s="608"/>
    </row>
    <row r="3203" spans="1:3" ht="12.75" x14ac:dyDescent="0.2">
      <c r="A3203" s="608"/>
      <c r="B3203" s="608"/>
      <c r="C3203" s="608"/>
    </row>
    <row r="3204" spans="1:3" ht="12.75" x14ac:dyDescent="0.2">
      <c r="A3204" s="608"/>
      <c r="B3204" s="608"/>
      <c r="C3204" s="608"/>
    </row>
    <row r="3205" spans="1:3" ht="12.75" x14ac:dyDescent="0.2">
      <c r="A3205" s="608"/>
      <c r="B3205" s="608"/>
      <c r="C3205" s="608"/>
    </row>
    <row r="3206" spans="1:3" ht="12.75" x14ac:dyDescent="0.2">
      <c r="A3206" s="608"/>
      <c r="B3206" s="608"/>
      <c r="C3206" s="608"/>
    </row>
    <row r="3207" spans="1:3" ht="12.75" x14ac:dyDescent="0.2">
      <c r="A3207" s="608"/>
      <c r="B3207" s="608"/>
      <c r="C3207" s="608"/>
    </row>
    <row r="3208" spans="1:3" ht="12.75" x14ac:dyDescent="0.2">
      <c r="A3208" s="608"/>
      <c r="B3208" s="608"/>
      <c r="C3208" s="608"/>
    </row>
    <row r="3209" spans="1:3" ht="12.75" x14ac:dyDescent="0.2">
      <c r="A3209" s="608"/>
      <c r="B3209" s="608"/>
      <c r="C3209" s="608"/>
    </row>
    <row r="3210" spans="1:3" ht="12.75" x14ac:dyDescent="0.2">
      <c r="A3210" s="608"/>
      <c r="B3210" s="608"/>
      <c r="C3210" s="608"/>
    </row>
    <row r="3211" spans="1:3" ht="12.75" x14ac:dyDescent="0.2">
      <c r="A3211" s="608"/>
      <c r="B3211" s="608"/>
      <c r="C3211" s="608"/>
    </row>
    <row r="3212" spans="1:3" ht="12.75" x14ac:dyDescent="0.2">
      <c r="A3212" s="608"/>
      <c r="B3212" s="608"/>
      <c r="C3212" s="608"/>
    </row>
    <row r="3213" spans="1:3" ht="12.75" x14ac:dyDescent="0.2">
      <c r="A3213" s="608"/>
      <c r="B3213" s="608"/>
      <c r="C3213" s="608"/>
    </row>
    <row r="3214" spans="1:3" ht="12.75" x14ac:dyDescent="0.2">
      <c r="A3214" s="608"/>
      <c r="B3214" s="608"/>
      <c r="C3214" s="608"/>
    </row>
    <row r="3215" spans="1:3" ht="12.75" x14ac:dyDescent="0.2">
      <c r="A3215" s="608"/>
      <c r="B3215" s="608"/>
      <c r="C3215" s="608"/>
    </row>
    <row r="3216" spans="1:3" ht="12.75" x14ac:dyDescent="0.2">
      <c r="A3216" s="608"/>
      <c r="B3216" s="608"/>
      <c r="C3216" s="608"/>
    </row>
    <row r="3217" spans="1:3" ht="12.75" x14ac:dyDescent="0.2">
      <c r="A3217" s="608"/>
      <c r="B3217" s="608"/>
      <c r="C3217" s="608"/>
    </row>
    <row r="3218" spans="1:3" ht="12.75" x14ac:dyDescent="0.2">
      <c r="A3218" s="608"/>
      <c r="B3218" s="608"/>
      <c r="C3218" s="608"/>
    </row>
    <row r="3219" spans="1:3" ht="12.75" x14ac:dyDescent="0.2">
      <c r="A3219" s="608"/>
      <c r="B3219" s="608"/>
      <c r="C3219" s="608"/>
    </row>
    <row r="3220" spans="1:3" ht="12.75" x14ac:dyDescent="0.2">
      <c r="A3220" s="608"/>
      <c r="B3220" s="608"/>
      <c r="C3220" s="608"/>
    </row>
    <row r="3221" spans="1:3" ht="12.75" x14ac:dyDescent="0.2">
      <c r="A3221" s="608"/>
      <c r="B3221" s="608"/>
      <c r="C3221" s="608"/>
    </row>
    <row r="3222" spans="1:3" ht="12.75" x14ac:dyDescent="0.2">
      <c r="A3222" s="608"/>
      <c r="B3222" s="608"/>
      <c r="C3222" s="608"/>
    </row>
    <row r="3223" spans="1:3" ht="12.75" x14ac:dyDescent="0.2">
      <c r="A3223" s="608"/>
      <c r="B3223" s="608"/>
      <c r="C3223" s="608"/>
    </row>
    <row r="3224" spans="1:3" ht="12.75" x14ac:dyDescent="0.2">
      <c r="A3224" s="608"/>
      <c r="B3224" s="608"/>
      <c r="C3224" s="608"/>
    </row>
    <row r="3225" spans="1:3" ht="12.75" x14ac:dyDescent="0.2">
      <c r="A3225" s="608"/>
      <c r="B3225" s="608"/>
      <c r="C3225" s="608"/>
    </row>
    <row r="3226" spans="1:3" ht="12.75" x14ac:dyDescent="0.2">
      <c r="A3226" s="608"/>
      <c r="B3226" s="608"/>
      <c r="C3226" s="608"/>
    </row>
    <row r="3227" spans="1:3" ht="12.75" x14ac:dyDescent="0.2">
      <c r="A3227" s="608"/>
      <c r="B3227" s="608"/>
      <c r="C3227" s="608"/>
    </row>
    <row r="3228" spans="1:3" ht="12.75" x14ac:dyDescent="0.2">
      <c r="A3228" s="608"/>
      <c r="B3228" s="608"/>
      <c r="C3228" s="608"/>
    </row>
    <row r="3229" spans="1:3" ht="12.75" x14ac:dyDescent="0.2">
      <c r="A3229" s="608"/>
      <c r="B3229" s="608"/>
      <c r="C3229" s="608"/>
    </row>
    <row r="3230" spans="1:3" ht="12.75" x14ac:dyDescent="0.2">
      <c r="A3230" s="608"/>
      <c r="B3230" s="608"/>
      <c r="C3230" s="608"/>
    </row>
    <row r="3231" spans="1:3" ht="12.75" x14ac:dyDescent="0.2">
      <c r="A3231" s="608"/>
      <c r="B3231" s="608"/>
      <c r="C3231" s="608"/>
    </row>
    <row r="3232" spans="1:3" ht="12.75" x14ac:dyDescent="0.2">
      <c r="A3232" s="608"/>
      <c r="B3232" s="608"/>
      <c r="C3232" s="608"/>
    </row>
    <row r="3233" spans="1:3" ht="12.75" x14ac:dyDescent="0.2">
      <c r="A3233" s="608"/>
      <c r="B3233" s="608"/>
      <c r="C3233" s="608"/>
    </row>
    <row r="3234" spans="1:3" ht="12.75" x14ac:dyDescent="0.2">
      <c r="A3234" s="608"/>
      <c r="B3234" s="608"/>
      <c r="C3234" s="608"/>
    </row>
    <row r="3235" spans="1:3" ht="12.75" x14ac:dyDescent="0.2">
      <c r="A3235" s="608"/>
      <c r="B3235" s="608"/>
      <c r="C3235" s="608"/>
    </row>
    <row r="3236" spans="1:3" ht="12.75" x14ac:dyDescent="0.2">
      <c r="A3236" s="608"/>
      <c r="B3236" s="608"/>
      <c r="C3236" s="608"/>
    </row>
    <row r="3237" spans="1:3" ht="12.75" x14ac:dyDescent="0.2">
      <c r="A3237" s="608"/>
      <c r="B3237" s="608"/>
      <c r="C3237" s="608"/>
    </row>
    <row r="3238" spans="1:3" ht="12.75" x14ac:dyDescent="0.2">
      <c r="A3238" s="608"/>
      <c r="B3238" s="608"/>
      <c r="C3238" s="608"/>
    </row>
    <row r="3239" spans="1:3" ht="12.75" x14ac:dyDescent="0.2">
      <c r="A3239" s="608"/>
      <c r="B3239" s="608"/>
      <c r="C3239" s="608"/>
    </row>
    <row r="3240" spans="1:3" ht="12.75" x14ac:dyDescent="0.2">
      <c r="A3240" s="608"/>
      <c r="B3240" s="608"/>
      <c r="C3240" s="608"/>
    </row>
    <row r="3241" spans="1:3" ht="12.75" x14ac:dyDescent="0.2">
      <c r="A3241" s="608"/>
      <c r="B3241" s="608"/>
      <c r="C3241" s="608"/>
    </row>
    <row r="3242" spans="1:3" ht="12.75" x14ac:dyDescent="0.2">
      <c r="A3242" s="608"/>
      <c r="B3242" s="608"/>
      <c r="C3242" s="608"/>
    </row>
    <row r="3243" spans="1:3" ht="12.75" x14ac:dyDescent="0.2">
      <c r="A3243" s="608"/>
      <c r="B3243" s="608"/>
      <c r="C3243" s="608"/>
    </row>
    <row r="3244" spans="1:3" ht="12.75" x14ac:dyDescent="0.2">
      <c r="A3244" s="608"/>
      <c r="B3244" s="608"/>
      <c r="C3244" s="608"/>
    </row>
    <row r="3245" spans="1:3" ht="12.75" x14ac:dyDescent="0.2">
      <c r="A3245" s="608"/>
      <c r="B3245" s="608"/>
      <c r="C3245" s="608"/>
    </row>
    <row r="3246" spans="1:3" ht="12.75" x14ac:dyDescent="0.2">
      <c r="A3246" s="608"/>
      <c r="B3246" s="608"/>
      <c r="C3246" s="608"/>
    </row>
    <row r="3247" spans="1:3" ht="12.75" x14ac:dyDescent="0.2">
      <c r="A3247" s="608"/>
      <c r="B3247" s="608"/>
      <c r="C3247" s="608"/>
    </row>
    <row r="3248" spans="1:3" ht="12.75" x14ac:dyDescent="0.2">
      <c r="A3248" s="608"/>
      <c r="B3248" s="608"/>
      <c r="C3248" s="608"/>
    </row>
    <row r="3249" spans="1:3" ht="12.75" x14ac:dyDescent="0.2">
      <c r="A3249" s="608"/>
      <c r="B3249" s="608"/>
      <c r="C3249" s="608"/>
    </row>
    <row r="3250" spans="1:3" ht="12.75" x14ac:dyDescent="0.2">
      <c r="A3250" s="608"/>
      <c r="B3250" s="608"/>
      <c r="C3250" s="608"/>
    </row>
    <row r="3251" spans="1:3" ht="12.75" x14ac:dyDescent="0.2">
      <c r="A3251" s="608"/>
      <c r="B3251" s="608"/>
      <c r="C3251" s="608"/>
    </row>
    <row r="3252" spans="1:3" ht="12.75" x14ac:dyDescent="0.2">
      <c r="A3252" s="608"/>
      <c r="B3252" s="608"/>
      <c r="C3252" s="608"/>
    </row>
    <row r="3253" spans="1:3" ht="12.75" x14ac:dyDescent="0.2">
      <c r="A3253" s="608"/>
      <c r="B3253" s="608"/>
      <c r="C3253" s="608"/>
    </row>
    <row r="3254" spans="1:3" ht="12.75" x14ac:dyDescent="0.2">
      <c r="A3254" s="608"/>
      <c r="B3254" s="608"/>
      <c r="C3254" s="608"/>
    </row>
    <row r="3255" spans="1:3" ht="12.75" x14ac:dyDescent="0.2">
      <c r="A3255" s="608"/>
      <c r="B3255" s="608"/>
      <c r="C3255" s="608"/>
    </row>
    <row r="3256" spans="1:3" ht="12.75" x14ac:dyDescent="0.2">
      <c r="A3256" s="608"/>
      <c r="B3256" s="608"/>
      <c r="C3256" s="608"/>
    </row>
    <row r="3257" spans="1:3" ht="12.75" x14ac:dyDescent="0.2">
      <c r="A3257" s="608"/>
      <c r="B3257" s="608"/>
      <c r="C3257" s="608"/>
    </row>
    <row r="3258" spans="1:3" ht="12.75" x14ac:dyDescent="0.2">
      <c r="A3258" s="608"/>
      <c r="B3258" s="608"/>
      <c r="C3258" s="608"/>
    </row>
    <row r="3259" spans="1:3" ht="12.75" x14ac:dyDescent="0.2">
      <c r="A3259" s="608"/>
      <c r="B3259" s="608"/>
      <c r="C3259" s="608"/>
    </row>
    <row r="3260" spans="1:3" ht="12.75" x14ac:dyDescent="0.2">
      <c r="A3260" s="608"/>
      <c r="B3260" s="608"/>
      <c r="C3260" s="608"/>
    </row>
    <row r="3261" spans="1:3" ht="12.75" x14ac:dyDescent="0.2">
      <c r="A3261" s="608"/>
      <c r="B3261" s="608"/>
      <c r="C3261" s="608"/>
    </row>
    <row r="3262" spans="1:3" ht="12.75" x14ac:dyDescent="0.2">
      <c r="A3262" s="608"/>
      <c r="B3262" s="608"/>
      <c r="C3262" s="608"/>
    </row>
    <row r="3263" spans="1:3" ht="12.75" x14ac:dyDescent="0.2">
      <c r="A3263" s="608"/>
      <c r="B3263" s="608"/>
      <c r="C3263" s="608"/>
    </row>
    <row r="3264" spans="1:3" ht="12.75" x14ac:dyDescent="0.2">
      <c r="A3264" s="608"/>
      <c r="B3264" s="608"/>
      <c r="C3264" s="608"/>
    </row>
    <row r="3265" spans="1:3" ht="12.75" x14ac:dyDescent="0.2">
      <c r="A3265" s="608"/>
      <c r="B3265" s="608"/>
      <c r="C3265" s="608"/>
    </row>
    <row r="3266" spans="1:3" ht="12.75" x14ac:dyDescent="0.2">
      <c r="A3266" s="608"/>
      <c r="B3266" s="608"/>
      <c r="C3266" s="608"/>
    </row>
    <row r="3267" spans="1:3" ht="12.75" x14ac:dyDescent="0.2">
      <c r="A3267" s="608"/>
      <c r="B3267" s="608"/>
      <c r="C3267" s="608"/>
    </row>
    <row r="3268" spans="1:3" ht="12.75" x14ac:dyDescent="0.2">
      <c r="A3268" s="608"/>
      <c r="B3268" s="608"/>
      <c r="C3268" s="608"/>
    </row>
    <row r="3269" spans="1:3" ht="12.75" x14ac:dyDescent="0.2">
      <c r="A3269" s="608"/>
      <c r="B3269" s="608"/>
      <c r="C3269" s="608"/>
    </row>
    <row r="3270" spans="1:3" ht="12.75" x14ac:dyDescent="0.2">
      <c r="A3270" s="608"/>
      <c r="B3270" s="608"/>
      <c r="C3270" s="608"/>
    </row>
    <row r="3271" spans="1:3" ht="12.75" x14ac:dyDescent="0.2">
      <c r="A3271" s="608"/>
      <c r="B3271" s="608"/>
      <c r="C3271" s="608"/>
    </row>
    <row r="3272" spans="1:3" ht="12.75" x14ac:dyDescent="0.2">
      <c r="A3272" s="608"/>
      <c r="B3272" s="608"/>
      <c r="C3272" s="608"/>
    </row>
    <row r="3273" spans="1:3" ht="12.75" x14ac:dyDescent="0.2">
      <c r="A3273" s="608"/>
      <c r="B3273" s="608"/>
      <c r="C3273" s="608"/>
    </row>
    <row r="3274" spans="1:3" ht="12.75" x14ac:dyDescent="0.2">
      <c r="A3274" s="608"/>
      <c r="B3274" s="608"/>
      <c r="C3274" s="608"/>
    </row>
    <row r="3275" spans="1:3" ht="12.75" x14ac:dyDescent="0.2">
      <c r="A3275" s="608"/>
      <c r="B3275" s="608"/>
      <c r="C3275" s="608"/>
    </row>
    <row r="3276" spans="1:3" ht="12.75" x14ac:dyDescent="0.2">
      <c r="A3276" s="608"/>
      <c r="B3276" s="608"/>
      <c r="C3276" s="608"/>
    </row>
    <row r="3277" spans="1:3" ht="12.75" x14ac:dyDescent="0.2">
      <c r="A3277" s="608"/>
      <c r="B3277" s="608"/>
      <c r="C3277" s="608"/>
    </row>
    <row r="3278" spans="1:3" ht="12.75" x14ac:dyDescent="0.2">
      <c r="A3278" s="608"/>
      <c r="B3278" s="608"/>
      <c r="C3278" s="608"/>
    </row>
    <row r="3279" spans="1:3" ht="12.75" x14ac:dyDescent="0.2">
      <c r="A3279" s="608"/>
      <c r="B3279" s="608"/>
      <c r="C3279" s="608"/>
    </row>
    <row r="3280" spans="1:3" ht="12.75" x14ac:dyDescent="0.2">
      <c r="A3280" s="608"/>
      <c r="B3280" s="608"/>
      <c r="C3280" s="608"/>
    </row>
    <row r="3281" spans="1:3" ht="12.75" x14ac:dyDescent="0.2">
      <c r="A3281" s="608"/>
      <c r="B3281" s="608"/>
      <c r="C3281" s="608"/>
    </row>
    <row r="3282" spans="1:3" ht="12.75" x14ac:dyDescent="0.2">
      <c r="A3282" s="608"/>
      <c r="B3282" s="608"/>
      <c r="C3282" s="608"/>
    </row>
    <row r="3283" spans="1:3" ht="12.75" x14ac:dyDescent="0.2">
      <c r="A3283" s="608"/>
      <c r="B3283" s="608"/>
      <c r="C3283" s="608"/>
    </row>
    <row r="3284" spans="1:3" ht="12.75" x14ac:dyDescent="0.2">
      <c r="A3284" s="608"/>
      <c r="B3284" s="608"/>
      <c r="C3284" s="608"/>
    </row>
    <row r="3285" spans="1:3" ht="12.75" x14ac:dyDescent="0.2">
      <c r="A3285" s="608"/>
      <c r="B3285" s="608"/>
      <c r="C3285" s="608"/>
    </row>
    <row r="3286" spans="1:3" ht="12.75" x14ac:dyDescent="0.2">
      <c r="A3286" s="608"/>
      <c r="B3286" s="608"/>
      <c r="C3286" s="608"/>
    </row>
    <row r="3287" spans="1:3" ht="12.75" x14ac:dyDescent="0.2">
      <c r="A3287" s="608"/>
      <c r="B3287" s="608"/>
      <c r="C3287" s="608"/>
    </row>
    <row r="3288" spans="1:3" ht="12.75" x14ac:dyDescent="0.2">
      <c r="A3288" s="608"/>
      <c r="B3288" s="608"/>
      <c r="C3288" s="608"/>
    </row>
    <row r="3289" spans="1:3" ht="12.75" x14ac:dyDescent="0.2">
      <c r="A3289" s="608"/>
      <c r="B3289" s="608"/>
      <c r="C3289" s="608"/>
    </row>
    <row r="3290" spans="1:3" ht="12.75" x14ac:dyDescent="0.2">
      <c r="A3290" s="608"/>
      <c r="B3290" s="608"/>
      <c r="C3290" s="608"/>
    </row>
    <row r="3291" spans="1:3" ht="12.75" x14ac:dyDescent="0.2">
      <c r="A3291" s="608"/>
      <c r="B3291" s="608"/>
      <c r="C3291" s="608"/>
    </row>
    <row r="3292" spans="1:3" ht="12.75" x14ac:dyDescent="0.2">
      <c r="A3292" s="608"/>
      <c r="B3292" s="608"/>
      <c r="C3292" s="608"/>
    </row>
    <row r="3293" spans="1:3" ht="12.75" x14ac:dyDescent="0.2">
      <c r="A3293" s="608"/>
      <c r="B3293" s="608"/>
      <c r="C3293" s="608"/>
    </row>
    <row r="3294" spans="1:3" ht="12.75" x14ac:dyDescent="0.2">
      <c r="A3294" s="608"/>
      <c r="B3294" s="608"/>
      <c r="C3294" s="608"/>
    </row>
    <row r="3295" spans="1:3" ht="12.75" x14ac:dyDescent="0.2">
      <c r="A3295" s="608"/>
      <c r="B3295" s="608"/>
      <c r="C3295" s="608"/>
    </row>
    <row r="3296" spans="1:3" ht="12.75" x14ac:dyDescent="0.2">
      <c r="A3296" s="608"/>
      <c r="B3296" s="608"/>
      <c r="C3296" s="608"/>
    </row>
    <row r="3297" spans="1:3" ht="12.75" x14ac:dyDescent="0.2">
      <c r="A3297" s="608"/>
      <c r="B3297" s="608"/>
      <c r="C3297" s="608"/>
    </row>
    <row r="3298" spans="1:3" ht="12.75" x14ac:dyDescent="0.2">
      <c r="A3298" s="608"/>
      <c r="B3298" s="608"/>
      <c r="C3298" s="608"/>
    </row>
    <row r="3299" spans="1:3" ht="12.75" x14ac:dyDescent="0.2">
      <c r="A3299" s="608"/>
      <c r="B3299" s="608"/>
      <c r="C3299" s="608"/>
    </row>
    <row r="3300" spans="1:3" ht="12.75" x14ac:dyDescent="0.2">
      <c r="A3300" s="608"/>
      <c r="B3300" s="608"/>
      <c r="C3300" s="608"/>
    </row>
    <row r="3301" spans="1:3" ht="12.75" x14ac:dyDescent="0.2">
      <c r="A3301" s="608"/>
      <c r="B3301" s="608"/>
      <c r="C3301" s="608"/>
    </row>
    <row r="3302" spans="1:3" ht="12.75" x14ac:dyDescent="0.2">
      <c r="A3302" s="608"/>
      <c r="B3302" s="608"/>
      <c r="C3302" s="608"/>
    </row>
    <row r="3303" spans="1:3" ht="12.75" x14ac:dyDescent="0.2">
      <c r="A3303" s="608"/>
      <c r="B3303" s="608"/>
      <c r="C3303" s="608"/>
    </row>
    <row r="3304" spans="1:3" ht="12.75" x14ac:dyDescent="0.2">
      <c r="A3304" s="608"/>
      <c r="B3304" s="608"/>
      <c r="C3304" s="608"/>
    </row>
    <row r="3305" spans="1:3" ht="12.75" x14ac:dyDescent="0.2">
      <c r="A3305" s="608"/>
      <c r="B3305" s="608"/>
      <c r="C3305" s="608"/>
    </row>
    <row r="3306" spans="1:3" ht="12.75" x14ac:dyDescent="0.2">
      <c r="A3306" s="608"/>
      <c r="B3306" s="608"/>
      <c r="C3306" s="608"/>
    </row>
    <row r="3307" spans="1:3" ht="12.75" x14ac:dyDescent="0.2">
      <c r="A3307" s="608"/>
      <c r="B3307" s="608"/>
      <c r="C3307" s="608"/>
    </row>
    <row r="3308" spans="1:3" ht="12.75" x14ac:dyDescent="0.2">
      <c r="A3308" s="608"/>
      <c r="B3308" s="608"/>
      <c r="C3308" s="608"/>
    </row>
    <row r="3309" spans="1:3" ht="12.75" x14ac:dyDescent="0.2">
      <c r="A3309" s="608"/>
      <c r="B3309" s="608"/>
      <c r="C3309" s="608"/>
    </row>
    <row r="3310" spans="1:3" ht="12.75" x14ac:dyDescent="0.2">
      <c r="A3310" s="608"/>
      <c r="B3310" s="608"/>
      <c r="C3310" s="608"/>
    </row>
    <row r="3311" spans="1:3" ht="12.75" x14ac:dyDescent="0.2">
      <c r="A3311" s="608"/>
      <c r="B3311" s="608"/>
      <c r="C3311" s="608"/>
    </row>
    <row r="3312" spans="1:3" ht="12.75" x14ac:dyDescent="0.2">
      <c r="A3312" s="608"/>
      <c r="B3312" s="608"/>
      <c r="C3312" s="608"/>
    </row>
    <row r="3313" spans="1:3" ht="12.75" x14ac:dyDescent="0.2">
      <c r="A3313" s="608"/>
      <c r="B3313" s="608"/>
      <c r="C3313" s="608"/>
    </row>
    <row r="3314" spans="1:3" ht="12.75" x14ac:dyDescent="0.2">
      <c r="A3314" s="608"/>
      <c r="B3314" s="608"/>
      <c r="C3314" s="608"/>
    </row>
    <row r="3315" spans="1:3" ht="12.75" x14ac:dyDescent="0.2">
      <c r="A3315" s="608"/>
      <c r="B3315" s="608"/>
      <c r="C3315" s="608"/>
    </row>
    <row r="3316" spans="1:3" ht="12.75" x14ac:dyDescent="0.2">
      <c r="A3316" s="608"/>
      <c r="B3316" s="608"/>
      <c r="C3316" s="608"/>
    </row>
    <row r="3317" spans="1:3" ht="12.75" x14ac:dyDescent="0.2">
      <c r="A3317" s="608"/>
      <c r="B3317" s="608"/>
      <c r="C3317" s="608"/>
    </row>
    <row r="3318" spans="1:3" ht="12.75" x14ac:dyDescent="0.2">
      <c r="A3318" s="608"/>
      <c r="B3318" s="608"/>
      <c r="C3318" s="608"/>
    </row>
    <row r="3319" spans="1:3" ht="12.75" x14ac:dyDescent="0.2">
      <c r="A3319" s="608"/>
      <c r="B3319" s="608"/>
      <c r="C3319" s="608"/>
    </row>
    <row r="3320" spans="1:3" ht="12.75" x14ac:dyDescent="0.2">
      <c r="A3320" s="608"/>
      <c r="B3320" s="608"/>
      <c r="C3320" s="608"/>
    </row>
    <row r="3321" spans="1:3" ht="12.75" x14ac:dyDescent="0.2">
      <c r="A3321" s="608"/>
      <c r="B3321" s="608"/>
      <c r="C3321" s="608"/>
    </row>
    <row r="3322" spans="1:3" ht="12.75" x14ac:dyDescent="0.2">
      <c r="A3322" s="608"/>
      <c r="B3322" s="608"/>
      <c r="C3322" s="608"/>
    </row>
    <row r="3323" spans="1:3" ht="12.75" x14ac:dyDescent="0.2">
      <c r="A3323" s="608"/>
      <c r="B3323" s="608"/>
      <c r="C3323" s="608"/>
    </row>
    <row r="3324" spans="1:3" ht="12.75" x14ac:dyDescent="0.2">
      <c r="A3324" s="608"/>
      <c r="B3324" s="608"/>
      <c r="C3324" s="608"/>
    </row>
    <row r="3325" spans="1:3" ht="12.75" x14ac:dyDescent="0.2">
      <c r="A3325" s="608"/>
      <c r="B3325" s="608"/>
      <c r="C3325" s="608"/>
    </row>
    <row r="3326" spans="1:3" ht="12.75" x14ac:dyDescent="0.2">
      <c r="A3326" s="608"/>
      <c r="B3326" s="608"/>
      <c r="C3326" s="608"/>
    </row>
    <row r="3327" spans="1:3" ht="12.75" x14ac:dyDescent="0.2">
      <c r="A3327" s="608"/>
      <c r="B3327" s="608"/>
      <c r="C3327" s="608"/>
    </row>
    <row r="3328" spans="1:3" ht="12.75" x14ac:dyDescent="0.2">
      <c r="A3328" s="608"/>
      <c r="B3328" s="608"/>
      <c r="C3328" s="608"/>
    </row>
    <row r="3329" spans="1:3" ht="12.75" x14ac:dyDescent="0.2">
      <c r="A3329" s="608"/>
      <c r="B3329" s="608"/>
      <c r="C3329" s="608"/>
    </row>
    <row r="3330" spans="1:3" ht="12.75" x14ac:dyDescent="0.2">
      <c r="A3330" s="608"/>
      <c r="B3330" s="608"/>
      <c r="C3330" s="608"/>
    </row>
    <row r="3331" spans="1:3" ht="12.75" x14ac:dyDescent="0.2">
      <c r="A3331" s="608"/>
      <c r="B3331" s="608"/>
      <c r="C3331" s="608"/>
    </row>
    <row r="3332" spans="1:3" ht="12.75" x14ac:dyDescent="0.2">
      <c r="A3332" s="608"/>
      <c r="B3332" s="608"/>
      <c r="C3332" s="608"/>
    </row>
    <row r="3333" spans="1:3" ht="12.75" x14ac:dyDescent="0.2">
      <c r="A3333" s="608"/>
      <c r="B3333" s="608"/>
      <c r="C3333" s="608"/>
    </row>
    <row r="3334" spans="1:3" ht="12.75" x14ac:dyDescent="0.2">
      <c r="A3334" s="608"/>
      <c r="B3334" s="608"/>
      <c r="C3334" s="608"/>
    </row>
    <row r="3335" spans="1:3" ht="12.75" x14ac:dyDescent="0.2">
      <c r="A3335" s="608"/>
      <c r="B3335" s="608"/>
      <c r="C3335" s="608"/>
    </row>
    <row r="3336" spans="1:3" ht="12.75" x14ac:dyDescent="0.2">
      <c r="A3336" s="608"/>
      <c r="B3336" s="608"/>
      <c r="C3336" s="608"/>
    </row>
    <row r="3337" spans="1:3" ht="12.75" x14ac:dyDescent="0.2">
      <c r="A3337" s="608"/>
      <c r="B3337" s="608"/>
      <c r="C3337" s="608"/>
    </row>
    <row r="3338" spans="1:3" ht="12.75" x14ac:dyDescent="0.2">
      <c r="A3338" s="608"/>
      <c r="B3338" s="608"/>
      <c r="C3338" s="608"/>
    </row>
    <row r="3339" spans="1:3" ht="12.75" x14ac:dyDescent="0.2">
      <c r="A3339" s="608"/>
      <c r="B3339" s="608"/>
      <c r="C3339" s="608"/>
    </row>
    <row r="3340" spans="1:3" ht="12.75" x14ac:dyDescent="0.2">
      <c r="A3340" s="608"/>
      <c r="B3340" s="608"/>
      <c r="C3340" s="608"/>
    </row>
    <row r="3341" spans="1:3" ht="12.75" x14ac:dyDescent="0.2">
      <c r="A3341" s="608"/>
      <c r="B3341" s="608"/>
      <c r="C3341" s="608"/>
    </row>
    <row r="3342" spans="1:3" ht="12.75" x14ac:dyDescent="0.2">
      <c r="A3342" s="608"/>
      <c r="B3342" s="608"/>
      <c r="C3342" s="608"/>
    </row>
    <row r="3343" spans="1:3" ht="12.75" x14ac:dyDescent="0.2">
      <c r="A3343" s="608"/>
      <c r="B3343" s="608"/>
      <c r="C3343" s="608"/>
    </row>
    <row r="3344" spans="1:3" ht="12.75" x14ac:dyDescent="0.2">
      <c r="A3344" s="608"/>
      <c r="B3344" s="608"/>
      <c r="C3344" s="608"/>
    </row>
    <row r="3345" spans="1:3" ht="12.75" x14ac:dyDescent="0.2">
      <c r="A3345" s="608"/>
      <c r="B3345" s="608"/>
      <c r="C3345" s="608"/>
    </row>
    <row r="3346" spans="1:3" ht="12.75" x14ac:dyDescent="0.2">
      <c r="A3346" s="608"/>
      <c r="B3346" s="608"/>
      <c r="C3346" s="608"/>
    </row>
    <row r="3347" spans="1:3" ht="12.75" x14ac:dyDescent="0.2">
      <c r="A3347" s="608"/>
      <c r="B3347" s="608"/>
      <c r="C3347" s="608"/>
    </row>
    <row r="3348" spans="1:3" ht="12.75" x14ac:dyDescent="0.2">
      <c r="A3348" s="608"/>
      <c r="B3348" s="608"/>
      <c r="C3348" s="608"/>
    </row>
    <row r="3349" spans="1:3" ht="12.75" x14ac:dyDescent="0.2">
      <c r="A3349" s="608"/>
      <c r="B3349" s="608"/>
      <c r="C3349" s="608"/>
    </row>
    <row r="3350" spans="1:3" ht="12.75" x14ac:dyDescent="0.2">
      <c r="A3350" s="608"/>
      <c r="B3350" s="608"/>
      <c r="C3350" s="608"/>
    </row>
    <row r="3351" spans="1:3" ht="12.75" x14ac:dyDescent="0.2">
      <c r="A3351" s="608"/>
      <c r="B3351" s="608"/>
      <c r="C3351" s="608"/>
    </row>
    <row r="3352" spans="1:3" ht="12.75" x14ac:dyDescent="0.2">
      <c r="A3352" s="608"/>
      <c r="B3352" s="608"/>
      <c r="C3352" s="608"/>
    </row>
    <row r="3353" spans="1:3" ht="12.75" x14ac:dyDescent="0.2">
      <c r="A3353" s="608"/>
      <c r="B3353" s="608"/>
      <c r="C3353" s="608"/>
    </row>
    <row r="3354" spans="1:3" ht="12.75" x14ac:dyDescent="0.2">
      <c r="A3354" s="608"/>
      <c r="B3354" s="608"/>
      <c r="C3354" s="608"/>
    </row>
    <row r="3355" spans="1:3" ht="12.75" x14ac:dyDescent="0.2">
      <c r="A3355" s="608"/>
      <c r="B3355" s="608"/>
      <c r="C3355" s="608"/>
    </row>
    <row r="3356" spans="1:3" ht="12.75" x14ac:dyDescent="0.2">
      <c r="A3356" s="608"/>
      <c r="B3356" s="608"/>
      <c r="C3356" s="608"/>
    </row>
    <row r="3357" spans="1:3" ht="12.75" x14ac:dyDescent="0.2">
      <c r="A3357" s="608"/>
      <c r="B3357" s="608"/>
      <c r="C3357" s="608"/>
    </row>
    <row r="3358" spans="1:3" ht="12.75" x14ac:dyDescent="0.2">
      <c r="A3358" s="608"/>
      <c r="B3358" s="608"/>
      <c r="C3358" s="608"/>
    </row>
    <row r="3359" spans="1:3" ht="12.75" x14ac:dyDescent="0.2">
      <c r="A3359" s="608"/>
      <c r="B3359" s="608"/>
      <c r="C3359" s="608"/>
    </row>
    <row r="3360" spans="1:3" ht="12.75" x14ac:dyDescent="0.2">
      <c r="A3360" s="608"/>
      <c r="B3360" s="608"/>
      <c r="C3360" s="608"/>
    </row>
    <row r="3361" spans="1:3" ht="12.75" x14ac:dyDescent="0.2">
      <c r="A3361" s="608"/>
      <c r="B3361" s="608"/>
      <c r="C3361" s="608"/>
    </row>
    <row r="3362" spans="1:3" ht="12.75" x14ac:dyDescent="0.2">
      <c r="A3362" s="608"/>
      <c r="B3362" s="608"/>
      <c r="C3362" s="608"/>
    </row>
    <row r="3363" spans="1:3" ht="12.75" x14ac:dyDescent="0.2">
      <c r="A3363" s="608"/>
      <c r="B3363" s="608"/>
      <c r="C3363" s="608"/>
    </row>
    <row r="3364" spans="1:3" ht="12.75" x14ac:dyDescent="0.2">
      <c r="A3364" s="608"/>
      <c r="B3364" s="608"/>
      <c r="C3364" s="608"/>
    </row>
    <row r="3365" spans="1:3" ht="12.75" x14ac:dyDescent="0.2">
      <c r="A3365" s="608"/>
      <c r="B3365" s="608"/>
      <c r="C3365" s="608"/>
    </row>
    <row r="3366" spans="1:3" ht="12.75" x14ac:dyDescent="0.2">
      <c r="A3366" s="608"/>
      <c r="B3366" s="608"/>
      <c r="C3366" s="608"/>
    </row>
    <row r="3367" spans="1:3" ht="12.75" x14ac:dyDescent="0.2">
      <c r="A3367" s="608"/>
      <c r="B3367" s="608"/>
      <c r="C3367" s="608"/>
    </row>
    <row r="3368" spans="1:3" ht="12.75" x14ac:dyDescent="0.2">
      <c r="A3368" s="608"/>
      <c r="B3368" s="608"/>
      <c r="C3368" s="608"/>
    </row>
    <row r="3369" spans="1:3" ht="12.75" x14ac:dyDescent="0.2">
      <c r="A3369" s="608"/>
      <c r="B3369" s="608"/>
      <c r="C3369" s="608"/>
    </row>
    <row r="3370" spans="1:3" ht="12.75" x14ac:dyDescent="0.2">
      <c r="A3370" s="608"/>
      <c r="B3370" s="608"/>
      <c r="C3370" s="608"/>
    </row>
    <row r="3371" spans="1:3" ht="12.75" x14ac:dyDescent="0.2">
      <c r="A3371" s="608"/>
      <c r="B3371" s="608"/>
      <c r="C3371" s="608"/>
    </row>
    <row r="3372" spans="1:3" ht="12.75" x14ac:dyDescent="0.2">
      <c r="A3372" s="608"/>
      <c r="B3372" s="608"/>
      <c r="C3372" s="608"/>
    </row>
    <row r="3373" spans="1:3" ht="12.75" x14ac:dyDescent="0.2">
      <c r="A3373" s="608"/>
      <c r="B3373" s="608"/>
      <c r="C3373" s="608"/>
    </row>
    <row r="3374" spans="1:3" ht="12.75" x14ac:dyDescent="0.2">
      <c r="A3374" s="608"/>
      <c r="B3374" s="608"/>
      <c r="C3374" s="608"/>
    </row>
    <row r="3375" spans="1:3" ht="12.75" x14ac:dyDescent="0.2">
      <c r="A3375" s="608"/>
      <c r="B3375" s="608"/>
      <c r="C3375" s="608"/>
    </row>
    <row r="3376" spans="1:3" ht="12.75" x14ac:dyDescent="0.2">
      <c r="A3376" s="608"/>
      <c r="B3376" s="608"/>
      <c r="C3376" s="608"/>
    </row>
    <row r="3377" spans="1:3" ht="12.75" x14ac:dyDescent="0.2">
      <c r="A3377" s="608"/>
      <c r="B3377" s="608"/>
      <c r="C3377" s="608"/>
    </row>
    <row r="3378" spans="1:3" ht="12.75" x14ac:dyDescent="0.2">
      <c r="A3378" s="608"/>
      <c r="B3378" s="608"/>
      <c r="C3378" s="608"/>
    </row>
    <row r="3379" spans="1:3" ht="12.75" x14ac:dyDescent="0.2">
      <c r="A3379" s="608"/>
      <c r="B3379" s="608"/>
      <c r="C3379" s="608"/>
    </row>
    <row r="3380" spans="1:3" ht="12.75" x14ac:dyDescent="0.2">
      <c r="A3380" s="608"/>
      <c r="B3380" s="608"/>
      <c r="C3380" s="608"/>
    </row>
    <row r="3381" spans="1:3" ht="12.75" x14ac:dyDescent="0.2">
      <c r="A3381" s="608"/>
      <c r="B3381" s="608"/>
      <c r="C3381" s="608"/>
    </row>
    <row r="3382" spans="1:3" ht="12.75" x14ac:dyDescent="0.2">
      <c r="A3382" s="608"/>
      <c r="B3382" s="608"/>
      <c r="C3382" s="608"/>
    </row>
    <row r="3383" spans="1:3" ht="12.75" x14ac:dyDescent="0.2">
      <c r="A3383" s="608"/>
      <c r="B3383" s="608"/>
      <c r="C3383" s="608"/>
    </row>
    <row r="3384" spans="1:3" ht="12.75" x14ac:dyDescent="0.2">
      <c r="A3384" s="608"/>
      <c r="B3384" s="608"/>
      <c r="C3384" s="608"/>
    </row>
    <row r="3385" spans="1:3" ht="12.75" x14ac:dyDescent="0.2">
      <c r="A3385" s="608"/>
      <c r="B3385" s="608"/>
      <c r="C3385" s="608"/>
    </row>
    <row r="3386" spans="1:3" ht="12.75" x14ac:dyDescent="0.2">
      <c r="A3386" s="608"/>
      <c r="B3386" s="608"/>
      <c r="C3386" s="608"/>
    </row>
    <row r="3387" spans="1:3" ht="12.75" x14ac:dyDescent="0.2">
      <c r="A3387" s="608"/>
      <c r="B3387" s="608"/>
      <c r="C3387" s="608"/>
    </row>
    <row r="3388" spans="1:3" ht="12.75" x14ac:dyDescent="0.2">
      <c r="A3388" s="608"/>
      <c r="B3388" s="608"/>
      <c r="C3388" s="608"/>
    </row>
    <row r="3389" spans="1:3" ht="12.75" x14ac:dyDescent="0.2">
      <c r="A3389" s="608"/>
      <c r="B3389" s="608"/>
      <c r="C3389" s="608"/>
    </row>
    <row r="3390" spans="1:3" ht="12.75" x14ac:dyDescent="0.2">
      <c r="A3390" s="608"/>
      <c r="B3390" s="608"/>
      <c r="C3390" s="608"/>
    </row>
    <row r="3391" spans="1:3" ht="12.75" x14ac:dyDescent="0.2">
      <c r="A3391" s="608"/>
      <c r="B3391" s="608"/>
      <c r="C3391" s="608"/>
    </row>
    <row r="3392" spans="1:3" ht="12.75" x14ac:dyDescent="0.2">
      <c r="A3392" s="608"/>
      <c r="B3392" s="608"/>
      <c r="C3392" s="608"/>
    </row>
    <row r="3393" spans="1:3" ht="12.75" x14ac:dyDescent="0.2">
      <c r="A3393" s="608"/>
      <c r="B3393" s="608"/>
      <c r="C3393" s="608"/>
    </row>
    <row r="3394" spans="1:3" ht="12.75" x14ac:dyDescent="0.2">
      <c r="A3394" s="608"/>
      <c r="B3394" s="608"/>
      <c r="C3394" s="608"/>
    </row>
    <row r="3395" spans="1:3" ht="12.75" x14ac:dyDescent="0.2">
      <c r="A3395" s="608"/>
      <c r="B3395" s="608"/>
      <c r="C3395" s="608"/>
    </row>
    <row r="3396" spans="1:3" ht="12.75" x14ac:dyDescent="0.2">
      <c r="A3396" s="608"/>
      <c r="B3396" s="608"/>
      <c r="C3396" s="608"/>
    </row>
    <row r="3397" spans="1:3" ht="12.75" x14ac:dyDescent="0.2">
      <c r="A3397" s="608"/>
      <c r="B3397" s="608"/>
      <c r="C3397" s="608"/>
    </row>
    <row r="3398" spans="1:3" ht="12.75" x14ac:dyDescent="0.2">
      <c r="A3398" s="608"/>
      <c r="B3398" s="608"/>
      <c r="C3398" s="608"/>
    </row>
    <row r="3399" spans="1:3" ht="12.75" x14ac:dyDescent="0.2">
      <c r="A3399" s="608"/>
      <c r="B3399" s="608"/>
      <c r="C3399" s="608"/>
    </row>
    <row r="3400" spans="1:3" ht="12.75" x14ac:dyDescent="0.2">
      <c r="A3400" s="608"/>
      <c r="B3400" s="608"/>
      <c r="C3400" s="608"/>
    </row>
    <row r="3401" spans="1:3" ht="12.75" x14ac:dyDescent="0.2">
      <c r="A3401" s="608"/>
      <c r="B3401" s="608"/>
      <c r="C3401" s="608"/>
    </row>
    <row r="3402" spans="1:3" ht="12.75" x14ac:dyDescent="0.2">
      <c r="A3402" s="608"/>
      <c r="B3402" s="608"/>
      <c r="C3402" s="608"/>
    </row>
    <row r="3403" spans="1:3" ht="12.75" x14ac:dyDescent="0.2">
      <c r="A3403" s="608"/>
      <c r="B3403" s="608"/>
      <c r="C3403" s="608"/>
    </row>
    <row r="3404" spans="1:3" ht="12.75" x14ac:dyDescent="0.2">
      <c r="A3404" s="608"/>
      <c r="B3404" s="608"/>
      <c r="C3404" s="608"/>
    </row>
    <row r="3405" spans="1:3" ht="12.75" x14ac:dyDescent="0.2">
      <c r="A3405" s="608"/>
      <c r="B3405" s="608"/>
      <c r="C3405" s="608"/>
    </row>
    <row r="3406" spans="1:3" ht="12.75" x14ac:dyDescent="0.2">
      <c r="A3406" s="608"/>
      <c r="B3406" s="608"/>
      <c r="C3406" s="608"/>
    </row>
    <row r="3407" spans="1:3" ht="12.75" x14ac:dyDescent="0.2">
      <c r="A3407" s="608"/>
      <c r="B3407" s="608"/>
      <c r="C3407" s="608"/>
    </row>
    <row r="3408" spans="1:3" ht="12.75" x14ac:dyDescent="0.2">
      <c r="A3408" s="608"/>
      <c r="B3408" s="608"/>
      <c r="C3408" s="608"/>
    </row>
    <row r="3409" spans="1:3" ht="12.75" x14ac:dyDescent="0.2">
      <c r="A3409" s="608"/>
      <c r="B3409" s="608"/>
      <c r="C3409" s="608"/>
    </row>
    <row r="3410" spans="1:3" ht="12.75" x14ac:dyDescent="0.2">
      <c r="A3410" s="608"/>
      <c r="B3410" s="608"/>
      <c r="C3410" s="608"/>
    </row>
    <row r="3411" spans="1:3" ht="12.75" x14ac:dyDescent="0.2">
      <c r="A3411" s="608"/>
      <c r="B3411" s="608"/>
      <c r="C3411" s="608"/>
    </row>
    <row r="3412" spans="1:3" ht="12.75" x14ac:dyDescent="0.2">
      <c r="A3412" s="608"/>
      <c r="B3412" s="608"/>
      <c r="C3412" s="608"/>
    </row>
    <row r="3413" spans="1:3" ht="12.75" x14ac:dyDescent="0.2">
      <c r="A3413" s="608"/>
      <c r="B3413" s="608"/>
      <c r="C3413" s="608"/>
    </row>
    <row r="3414" spans="1:3" ht="12.75" x14ac:dyDescent="0.2">
      <c r="A3414" s="608"/>
      <c r="B3414" s="608"/>
      <c r="C3414" s="608"/>
    </row>
    <row r="3415" spans="1:3" ht="12.75" x14ac:dyDescent="0.2">
      <c r="A3415" s="608"/>
      <c r="B3415" s="608"/>
      <c r="C3415" s="608"/>
    </row>
    <row r="3416" spans="1:3" ht="12.75" x14ac:dyDescent="0.2">
      <c r="A3416" s="608"/>
      <c r="B3416" s="608"/>
      <c r="C3416" s="608"/>
    </row>
    <row r="3417" spans="1:3" ht="12.75" x14ac:dyDescent="0.2">
      <c r="A3417" s="608"/>
      <c r="B3417" s="608"/>
      <c r="C3417" s="608"/>
    </row>
    <row r="3418" spans="1:3" ht="12.75" x14ac:dyDescent="0.2">
      <c r="A3418" s="608"/>
      <c r="B3418" s="608"/>
      <c r="C3418" s="608"/>
    </row>
    <row r="3419" spans="1:3" ht="12.75" x14ac:dyDescent="0.2">
      <c r="A3419" s="608"/>
      <c r="B3419" s="608"/>
      <c r="C3419" s="608"/>
    </row>
    <row r="3420" spans="1:3" ht="12.75" x14ac:dyDescent="0.2">
      <c r="A3420" s="608"/>
      <c r="B3420" s="608"/>
      <c r="C3420" s="608"/>
    </row>
    <row r="3421" spans="1:3" ht="12.75" x14ac:dyDescent="0.2">
      <c r="A3421" s="608"/>
      <c r="B3421" s="608"/>
      <c r="C3421" s="608"/>
    </row>
    <row r="3422" spans="1:3" ht="12.75" x14ac:dyDescent="0.2">
      <c r="A3422" s="608"/>
      <c r="B3422" s="608"/>
      <c r="C3422" s="608"/>
    </row>
    <row r="3423" spans="1:3" ht="12.75" x14ac:dyDescent="0.2">
      <c r="A3423" s="608"/>
      <c r="B3423" s="608"/>
      <c r="C3423" s="608"/>
    </row>
    <row r="3424" spans="1:3" ht="12.75" x14ac:dyDescent="0.2">
      <c r="A3424" s="608"/>
      <c r="B3424" s="608"/>
      <c r="C3424" s="608"/>
    </row>
    <row r="3425" spans="1:3" ht="12.75" x14ac:dyDescent="0.2">
      <c r="A3425" s="608"/>
      <c r="B3425" s="608"/>
      <c r="C3425" s="608"/>
    </row>
    <row r="3426" spans="1:3" ht="12.75" x14ac:dyDescent="0.2">
      <c r="A3426" s="608"/>
      <c r="B3426" s="608"/>
      <c r="C3426" s="608"/>
    </row>
    <row r="3427" spans="1:3" ht="12.75" x14ac:dyDescent="0.2">
      <c r="A3427" s="608"/>
      <c r="B3427" s="608"/>
      <c r="C3427" s="608"/>
    </row>
    <row r="3428" spans="1:3" ht="12.75" x14ac:dyDescent="0.2">
      <c r="A3428" s="608"/>
      <c r="B3428" s="608"/>
      <c r="C3428" s="608"/>
    </row>
    <row r="3429" spans="1:3" ht="12.75" x14ac:dyDescent="0.2">
      <c r="A3429" s="608"/>
      <c r="B3429" s="608"/>
      <c r="C3429" s="608"/>
    </row>
    <row r="3430" spans="1:3" ht="12.75" x14ac:dyDescent="0.2">
      <c r="A3430" s="608"/>
      <c r="B3430" s="608"/>
      <c r="C3430" s="608"/>
    </row>
    <row r="3431" spans="1:3" ht="12.75" x14ac:dyDescent="0.2">
      <c r="A3431" s="608"/>
      <c r="B3431" s="608"/>
      <c r="C3431" s="608"/>
    </row>
    <row r="3432" spans="1:3" ht="12.75" x14ac:dyDescent="0.2">
      <c r="A3432" s="608"/>
      <c r="B3432" s="608"/>
      <c r="C3432" s="608"/>
    </row>
    <row r="3433" spans="1:3" ht="12.75" x14ac:dyDescent="0.2">
      <c r="A3433" s="608"/>
      <c r="B3433" s="608"/>
      <c r="C3433" s="608"/>
    </row>
    <row r="3434" spans="1:3" ht="12.75" x14ac:dyDescent="0.2">
      <c r="A3434" s="608"/>
      <c r="B3434" s="608"/>
      <c r="C3434" s="608"/>
    </row>
    <row r="3435" spans="1:3" ht="12.75" x14ac:dyDescent="0.2">
      <c r="A3435" s="608"/>
      <c r="B3435" s="608"/>
      <c r="C3435" s="608"/>
    </row>
    <row r="3436" spans="1:3" ht="12.75" x14ac:dyDescent="0.2">
      <c r="A3436" s="608"/>
      <c r="B3436" s="608"/>
      <c r="C3436" s="608"/>
    </row>
    <row r="3437" spans="1:3" ht="12.75" x14ac:dyDescent="0.2">
      <c r="A3437" s="608"/>
      <c r="B3437" s="608"/>
      <c r="C3437" s="608"/>
    </row>
    <row r="3438" spans="1:3" ht="12.75" x14ac:dyDescent="0.2">
      <c r="A3438" s="608"/>
      <c r="B3438" s="608"/>
      <c r="C3438" s="608"/>
    </row>
    <row r="3439" spans="1:3" ht="12.75" x14ac:dyDescent="0.2">
      <c r="A3439" s="608"/>
      <c r="B3439" s="608"/>
      <c r="C3439" s="608"/>
    </row>
    <row r="3440" spans="1:3" ht="12.75" x14ac:dyDescent="0.2">
      <c r="A3440" s="608"/>
      <c r="B3440" s="608"/>
      <c r="C3440" s="608"/>
    </row>
    <row r="3441" spans="1:3" ht="12.75" x14ac:dyDescent="0.2">
      <c r="A3441" s="608"/>
      <c r="B3441" s="608"/>
      <c r="C3441" s="608"/>
    </row>
    <row r="3442" spans="1:3" ht="12.75" x14ac:dyDescent="0.2">
      <c r="A3442" s="608"/>
      <c r="B3442" s="608"/>
      <c r="C3442" s="608"/>
    </row>
    <row r="3443" spans="1:3" ht="12.75" x14ac:dyDescent="0.2">
      <c r="A3443" s="608"/>
      <c r="B3443" s="608"/>
      <c r="C3443" s="608"/>
    </row>
    <row r="3444" spans="1:3" ht="12.75" x14ac:dyDescent="0.2">
      <c r="A3444" s="608"/>
      <c r="B3444" s="608"/>
      <c r="C3444" s="608"/>
    </row>
    <row r="3445" spans="1:3" ht="12.75" x14ac:dyDescent="0.2">
      <c r="A3445" s="608"/>
      <c r="B3445" s="608"/>
      <c r="C3445" s="608"/>
    </row>
    <row r="3446" spans="1:3" ht="12.75" x14ac:dyDescent="0.2">
      <c r="A3446" s="608"/>
      <c r="B3446" s="608"/>
      <c r="C3446" s="608"/>
    </row>
    <row r="3447" spans="1:3" ht="12.75" x14ac:dyDescent="0.2">
      <c r="A3447" s="608"/>
      <c r="B3447" s="608"/>
      <c r="C3447" s="608"/>
    </row>
    <row r="3448" spans="1:3" ht="12.75" x14ac:dyDescent="0.2">
      <c r="A3448" s="608"/>
      <c r="B3448" s="608"/>
      <c r="C3448" s="608"/>
    </row>
    <row r="3449" spans="1:3" ht="12.75" x14ac:dyDescent="0.2">
      <c r="A3449" s="608"/>
      <c r="B3449" s="608"/>
      <c r="C3449" s="608"/>
    </row>
    <row r="3450" spans="1:3" ht="12.75" x14ac:dyDescent="0.2">
      <c r="A3450" s="608"/>
      <c r="B3450" s="608"/>
      <c r="C3450" s="608"/>
    </row>
    <row r="3451" spans="1:3" ht="12.75" x14ac:dyDescent="0.2">
      <c r="A3451" s="608"/>
      <c r="B3451" s="608"/>
      <c r="C3451" s="608"/>
    </row>
    <row r="3452" spans="1:3" ht="12.75" x14ac:dyDescent="0.2">
      <c r="A3452" s="608"/>
      <c r="B3452" s="608"/>
      <c r="C3452" s="608"/>
    </row>
    <row r="3453" spans="1:3" ht="12.75" x14ac:dyDescent="0.2">
      <c r="A3453" s="608"/>
      <c r="B3453" s="608"/>
      <c r="C3453" s="608"/>
    </row>
    <row r="3454" spans="1:3" ht="12.75" x14ac:dyDescent="0.2">
      <c r="A3454" s="608"/>
      <c r="B3454" s="608"/>
      <c r="C3454" s="608"/>
    </row>
    <row r="3455" spans="1:3" ht="12.75" x14ac:dyDescent="0.2">
      <c r="A3455" s="608"/>
      <c r="B3455" s="608"/>
      <c r="C3455" s="608"/>
    </row>
    <row r="3456" spans="1:3" ht="12.75" x14ac:dyDescent="0.2">
      <c r="A3456" s="608"/>
      <c r="B3456" s="608"/>
      <c r="C3456" s="608"/>
    </row>
    <row r="3457" spans="1:3" ht="12.75" x14ac:dyDescent="0.2">
      <c r="A3457" s="608"/>
      <c r="B3457" s="608"/>
      <c r="C3457" s="608"/>
    </row>
    <row r="3458" spans="1:3" ht="12.75" x14ac:dyDescent="0.2">
      <c r="A3458" s="608"/>
      <c r="B3458" s="608"/>
      <c r="C3458" s="608"/>
    </row>
    <row r="3459" spans="1:3" ht="12.75" x14ac:dyDescent="0.2">
      <c r="A3459" s="608"/>
      <c r="B3459" s="608"/>
      <c r="C3459" s="608"/>
    </row>
    <row r="3460" spans="1:3" ht="12.75" x14ac:dyDescent="0.2">
      <c r="A3460" s="608"/>
      <c r="B3460" s="608"/>
      <c r="C3460" s="608"/>
    </row>
    <row r="3461" spans="1:3" ht="12.75" x14ac:dyDescent="0.2">
      <c r="A3461" s="608"/>
      <c r="B3461" s="608"/>
      <c r="C3461" s="608"/>
    </row>
    <row r="3462" spans="1:3" ht="12.75" x14ac:dyDescent="0.2">
      <c r="A3462" s="608"/>
      <c r="B3462" s="608"/>
      <c r="C3462" s="608"/>
    </row>
    <row r="3463" spans="1:3" ht="12.75" x14ac:dyDescent="0.2">
      <c r="A3463" s="608"/>
      <c r="B3463" s="608"/>
      <c r="C3463" s="608"/>
    </row>
    <row r="3464" spans="1:3" ht="12.75" x14ac:dyDescent="0.2">
      <c r="A3464" s="608"/>
      <c r="B3464" s="608"/>
      <c r="C3464" s="608"/>
    </row>
    <row r="3465" spans="1:3" ht="12.75" x14ac:dyDescent="0.2">
      <c r="A3465" s="608"/>
      <c r="B3465" s="608"/>
      <c r="C3465" s="608"/>
    </row>
    <row r="3466" spans="1:3" ht="12.75" x14ac:dyDescent="0.2">
      <c r="A3466" s="608"/>
      <c r="B3466" s="608"/>
      <c r="C3466" s="608"/>
    </row>
    <row r="3467" spans="1:3" ht="12.75" x14ac:dyDescent="0.2">
      <c r="A3467" s="608"/>
      <c r="B3467" s="608"/>
      <c r="C3467" s="608"/>
    </row>
    <row r="3468" spans="1:3" ht="12.75" x14ac:dyDescent="0.2">
      <c r="A3468" s="608"/>
      <c r="B3468" s="608"/>
      <c r="C3468" s="608"/>
    </row>
    <row r="3469" spans="1:3" ht="12.75" x14ac:dyDescent="0.2">
      <c r="A3469" s="608"/>
      <c r="B3469" s="608"/>
      <c r="C3469" s="608"/>
    </row>
    <row r="3470" spans="1:3" ht="12.75" x14ac:dyDescent="0.2">
      <c r="A3470" s="608"/>
      <c r="B3470" s="608"/>
      <c r="C3470" s="608"/>
    </row>
    <row r="3471" spans="1:3" ht="12.75" x14ac:dyDescent="0.2">
      <c r="A3471" s="608"/>
      <c r="B3471" s="608"/>
      <c r="C3471" s="608"/>
    </row>
    <row r="3472" spans="1:3" ht="12.75" x14ac:dyDescent="0.2">
      <c r="A3472" s="608"/>
      <c r="B3472" s="608"/>
      <c r="C3472" s="608"/>
    </row>
    <row r="3473" spans="1:3" ht="12.75" x14ac:dyDescent="0.2">
      <c r="A3473" s="608"/>
      <c r="B3473" s="608"/>
      <c r="C3473" s="608"/>
    </row>
    <row r="3474" spans="1:3" ht="12.75" x14ac:dyDescent="0.2">
      <c r="A3474" s="608"/>
      <c r="B3474" s="608"/>
      <c r="C3474" s="608"/>
    </row>
    <row r="3475" spans="1:3" ht="12.75" x14ac:dyDescent="0.2">
      <c r="A3475" s="608"/>
      <c r="B3475" s="608"/>
      <c r="C3475" s="608"/>
    </row>
    <row r="3476" spans="1:3" ht="12.75" x14ac:dyDescent="0.2">
      <c r="A3476" s="608"/>
      <c r="B3476" s="608"/>
      <c r="C3476" s="608"/>
    </row>
    <row r="3477" spans="1:3" ht="12.75" x14ac:dyDescent="0.2">
      <c r="A3477" s="608"/>
      <c r="B3477" s="608"/>
      <c r="C3477" s="608"/>
    </row>
    <row r="3478" spans="1:3" ht="12.75" x14ac:dyDescent="0.2">
      <c r="A3478" s="608"/>
      <c r="B3478" s="608"/>
      <c r="C3478" s="608"/>
    </row>
    <row r="3479" spans="1:3" ht="12.75" x14ac:dyDescent="0.2">
      <c r="A3479" s="608"/>
      <c r="B3479" s="608"/>
      <c r="C3479" s="608"/>
    </row>
    <row r="3480" spans="1:3" ht="12.75" x14ac:dyDescent="0.2">
      <c r="A3480" s="608"/>
      <c r="B3480" s="608"/>
      <c r="C3480" s="608"/>
    </row>
    <row r="3481" spans="1:3" ht="12.75" x14ac:dyDescent="0.2">
      <c r="A3481" s="608"/>
      <c r="B3481" s="608"/>
      <c r="C3481" s="608"/>
    </row>
    <row r="3482" spans="1:3" ht="12.75" x14ac:dyDescent="0.2">
      <c r="A3482" s="608"/>
      <c r="B3482" s="608"/>
      <c r="C3482" s="608"/>
    </row>
    <row r="3483" spans="1:3" ht="12.75" x14ac:dyDescent="0.2">
      <c r="A3483" s="608"/>
      <c r="B3483" s="608"/>
      <c r="C3483" s="608"/>
    </row>
    <row r="3484" spans="1:3" ht="12.75" x14ac:dyDescent="0.2">
      <c r="A3484" s="608"/>
      <c r="B3484" s="608"/>
      <c r="C3484" s="608"/>
    </row>
    <row r="3485" spans="1:3" ht="12.75" x14ac:dyDescent="0.2">
      <c r="A3485" s="608"/>
      <c r="B3485" s="608"/>
      <c r="C3485" s="608"/>
    </row>
    <row r="3486" spans="1:3" ht="12.75" x14ac:dyDescent="0.2">
      <c r="A3486" s="608"/>
      <c r="B3486" s="608"/>
      <c r="C3486" s="608"/>
    </row>
    <row r="3487" spans="1:3" ht="12.75" x14ac:dyDescent="0.2">
      <c r="A3487" s="608"/>
      <c r="B3487" s="608"/>
      <c r="C3487" s="608"/>
    </row>
    <row r="3488" spans="1:3" ht="12.75" x14ac:dyDescent="0.2">
      <c r="A3488" s="608"/>
      <c r="B3488" s="608"/>
      <c r="C3488" s="608"/>
    </row>
    <row r="3489" spans="1:3" ht="12.75" x14ac:dyDescent="0.2">
      <c r="A3489" s="608"/>
      <c r="B3489" s="608"/>
      <c r="C3489" s="608"/>
    </row>
    <row r="3490" spans="1:3" ht="12.75" x14ac:dyDescent="0.2">
      <c r="A3490" s="608"/>
      <c r="B3490" s="608"/>
      <c r="C3490" s="608"/>
    </row>
    <row r="3491" spans="1:3" ht="12.75" x14ac:dyDescent="0.2">
      <c r="A3491" s="608"/>
      <c r="B3491" s="608"/>
      <c r="C3491" s="608"/>
    </row>
    <row r="3492" spans="1:3" ht="12.75" x14ac:dyDescent="0.2">
      <c r="A3492" s="608"/>
      <c r="B3492" s="608"/>
      <c r="C3492" s="608"/>
    </row>
    <row r="3493" spans="1:3" ht="12.75" x14ac:dyDescent="0.2">
      <c r="A3493" s="608"/>
      <c r="B3493" s="608"/>
      <c r="C3493" s="608"/>
    </row>
    <row r="3494" spans="1:3" ht="12.75" x14ac:dyDescent="0.2">
      <c r="A3494" s="608"/>
      <c r="B3494" s="608"/>
      <c r="C3494" s="608"/>
    </row>
    <row r="3495" spans="1:3" ht="12.75" x14ac:dyDescent="0.2">
      <c r="A3495" s="608"/>
      <c r="B3495" s="608"/>
      <c r="C3495" s="608"/>
    </row>
    <row r="3496" spans="1:3" ht="12.75" x14ac:dyDescent="0.2">
      <c r="A3496" s="608"/>
      <c r="B3496" s="608"/>
      <c r="C3496" s="608"/>
    </row>
    <row r="3497" spans="1:3" ht="12.75" x14ac:dyDescent="0.2">
      <c r="A3497" s="608"/>
      <c r="B3497" s="608"/>
      <c r="C3497" s="608"/>
    </row>
    <row r="3498" spans="1:3" ht="12.75" x14ac:dyDescent="0.2">
      <c r="A3498" s="608"/>
      <c r="B3498" s="608"/>
      <c r="C3498" s="608"/>
    </row>
    <row r="3499" spans="1:3" ht="12.75" x14ac:dyDescent="0.2">
      <c r="A3499" s="608"/>
      <c r="B3499" s="608"/>
      <c r="C3499" s="608"/>
    </row>
    <row r="3500" spans="1:3" ht="12.75" x14ac:dyDescent="0.2">
      <c r="A3500" s="608"/>
      <c r="B3500" s="608"/>
      <c r="C3500" s="608"/>
    </row>
    <row r="3501" spans="1:3" ht="12.75" x14ac:dyDescent="0.2">
      <c r="A3501" s="608"/>
      <c r="B3501" s="608"/>
      <c r="C3501" s="608"/>
    </row>
    <row r="3502" spans="1:3" ht="12.75" x14ac:dyDescent="0.2">
      <c r="A3502" s="608"/>
      <c r="B3502" s="608"/>
      <c r="C3502" s="608"/>
    </row>
    <row r="3503" spans="1:3" ht="12.75" x14ac:dyDescent="0.2">
      <c r="A3503" s="608"/>
      <c r="B3503" s="608"/>
      <c r="C3503" s="608"/>
    </row>
    <row r="3504" spans="1:3" ht="12.75" x14ac:dyDescent="0.2">
      <c r="A3504" s="608"/>
      <c r="B3504" s="608"/>
      <c r="C3504" s="608"/>
    </row>
    <row r="3505" spans="1:3" ht="12.75" x14ac:dyDescent="0.2">
      <c r="A3505" s="608"/>
      <c r="B3505" s="608"/>
      <c r="C3505" s="608"/>
    </row>
    <row r="3506" spans="1:3" ht="12.75" x14ac:dyDescent="0.2">
      <c r="A3506" s="608"/>
      <c r="B3506" s="608"/>
      <c r="C3506" s="608"/>
    </row>
    <row r="3507" spans="1:3" ht="12.75" x14ac:dyDescent="0.2">
      <c r="A3507" s="608"/>
      <c r="B3507" s="608"/>
      <c r="C3507" s="608"/>
    </row>
    <row r="3508" spans="1:3" ht="12.75" x14ac:dyDescent="0.2">
      <c r="A3508" s="608"/>
      <c r="B3508" s="608"/>
      <c r="C3508" s="608"/>
    </row>
    <row r="3509" spans="1:3" ht="12.75" x14ac:dyDescent="0.2">
      <c r="A3509" s="608"/>
      <c r="B3509" s="608"/>
      <c r="C3509" s="608"/>
    </row>
    <row r="3510" spans="1:3" ht="12.75" x14ac:dyDescent="0.2">
      <c r="A3510" s="608"/>
      <c r="B3510" s="608"/>
      <c r="C3510" s="608"/>
    </row>
    <row r="3511" spans="1:3" ht="12.75" x14ac:dyDescent="0.2">
      <c r="A3511" s="608"/>
      <c r="B3511" s="608"/>
      <c r="C3511" s="608"/>
    </row>
    <row r="3512" spans="1:3" ht="12.75" x14ac:dyDescent="0.2">
      <c r="A3512" s="608"/>
      <c r="B3512" s="608"/>
      <c r="C3512" s="608"/>
    </row>
    <row r="3513" spans="1:3" ht="12.75" x14ac:dyDescent="0.2">
      <c r="A3513" s="608"/>
      <c r="B3513" s="608"/>
      <c r="C3513" s="608"/>
    </row>
    <row r="3514" spans="1:3" ht="12.75" x14ac:dyDescent="0.2">
      <c r="A3514" s="608"/>
      <c r="B3514" s="608"/>
      <c r="C3514" s="608"/>
    </row>
    <row r="3515" spans="1:3" ht="12.75" x14ac:dyDescent="0.2">
      <c r="A3515" s="608"/>
      <c r="B3515" s="608"/>
      <c r="C3515" s="608"/>
    </row>
    <row r="3516" spans="1:3" ht="12.75" x14ac:dyDescent="0.2">
      <c r="A3516" s="608"/>
      <c r="B3516" s="608"/>
      <c r="C3516" s="608"/>
    </row>
    <row r="3517" spans="1:3" ht="12.75" x14ac:dyDescent="0.2">
      <c r="A3517" s="608"/>
      <c r="B3517" s="608"/>
      <c r="C3517" s="608"/>
    </row>
    <row r="3518" spans="1:3" ht="12.75" x14ac:dyDescent="0.2">
      <c r="A3518" s="608"/>
      <c r="B3518" s="608"/>
      <c r="C3518" s="608"/>
    </row>
    <row r="3519" spans="1:3" ht="12.75" x14ac:dyDescent="0.2">
      <c r="A3519" s="608"/>
      <c r="B3519" s="608"/>
      <c r="C3519" s="608"/>
    </row>
    <row r="3520" spans="1:3" ht="12.75" x14ac:dyDescent="0.2">
      <c r="A3520" s="608"/>
      <c r="B3520" s="608"/>
      <c r="C3520" s="608"/>
    </row>
    <row r="3521" spans="1:3" ht="12.75" x14ac:dyDescent="0.2">
      <c r="A3521" s="608"/>
      <c r="B3521" s="608"/>
      <c r="C3521" s="608"/>
    </row>
    <row r="3522" spans="1:3" ht="12.75" x14ac:dyDescent="0.2">
      <c r="A3522" s="608"/>
      <c r="B3522" s="608"/>
      <c r="C3522" s="608"/>
    </row>
    <row r="3523" spans="1:3" ht="12.75" x14ac:dyDescent="0.2">
      <c r="A3523" s="608"/>
      <c r="B3523" s="608"/>
      <c r="C3523" s="608"/>
    </row>
    <row r="3524" spans="1:3" ht="12.75" x14ac:dyDescent="0.2">
      <c r="A3524" s="608"/>
      <c r="B3524" s="608"/>
      <c r="C3524" s="608"/>
    </row>
    <row r="3525" spans="1:3" ht="12.75" x14ac:dyDescent="0.2">
      <c r="A3525" s="608"/>
      <c r="B3525" s="608"/>
      <c r="C3525" s="608"/>
    </row>
    <row r="3526" spans="1:3" ht="12.75" x14ac:dyDescent="0.2">
      <c r="A3526" s="608"/>
      <c r="B3526" s="608"/>
      <c r="C3526" s="608"/>
    </row>
    <row r="3527" spans="1:3" ht="12.75" x14ac:dyDescent="0.2">
      <c r="A3527" s="608"/>
      <c r="B3527" s="608"/>
      <c r="C3527" s="608"/>
    </row>
    <row r="3528" spans="1:3" ht="12.75" x14ac:dyDescent="0.2">
      <c r="A3528" s="608"/>
      <c r="B3528" s="608"/>
      <c r="C3528" s="608"/>
    </row>
    <row r="3529" spans="1:3" ht="12.75" x14ac:dyDescent="0.2">
      <c r="A3529" s="608"/>
      <c r="B3529" s="608"/>
      <c r="C3529" s="608"/>
    </row>
    <row r="3530" spans="1:3" ht="12.75" x14ac:dyDescent="0.2">
      <c r="A3530" s="608"/>
      <c r="B3530" s="608"/>
      <c r="C3530" s="608"/>
    </row>
    <row r="3531" spans="1:3" ht="12.75" x14ac:dyDescent="0.2">
      <c r="A3531" s="608"/>
      <c r="B3531" s="608"/>
      <c r="C3531" s="608"/>
    </row>
    <row r="3532" spans="1:3" ht="12.75" x14ac:dyDescent="0.2">
      <c r="A3532" s="608"/>
      <c r="B3532" s="608"/>
      <c r="C3532" s="608"/>
    </row>
    <row r="3533" spans="1:3" ht="12.75" x14ac:dyDescent="0.2">
      <c r="A3533" s="608"/>
      <c r="B3533" s="608"/>
      <c r="C3533" s="608"/>
    </row>
    <row r="3534" spans="1:3" ht="12.75" x14ac:dyDescent="0.2">
      <c r="A3534" s="608"/>
      <c r="B3534" s="608"/>
      <c r="C3534" s="608"/>
    </row>
    <row r="3535" spans="1:3" ht="12.75" x14ac:dyDescent="0.2">
      <c r="A3535" s="608"/>
      <c r="B3535" s="608"/>
      <c r="C3535" s="608"/>
    </row>
    <row r="3536" spans="1:3" ht="12.75" x14ac:dyDescent="0.2">
      <c r="A3536" s="608"/>
      <c r="B3536" s="608"/>
      <c r="C3536" s="608"/>
    </row>
    <row r="3537" spans="1:3" ht="12.75" x14ac:dyDescent="0.2">
      <c r="A3537" s="608"/>
      <c r="B3537" s="608"/>
      <c r="C3537" s="608"/>
    </row>
    <row r="3538" spans="1:3" ht="12.75" x14ac:dyDescent="0.2">
      <c r="A3538" s="608"/>
      <c r="B3538" s="608"/>
      <c r="C3538" s="608"/>
    </row>
    <row r="3539" spans="1:3" ht="12.75" x14ac:dyDescent="0.2">
      <c r="A3539" s="608"/>
      <c r="B3539" s="608"/>
      <c r="C3539" s="608"/>
    </row>
    <row r="3540" spans="1:3" ht="12.75" x14ac:dyDescent="0.2">
      <c r="A3540" s="608"/>
      <c r="B3540" s="608"/>
      <c r="C3540" s="608"/>
    </row>
    <row r="3541" spans="1:3" ht="12.75" x14ac:dyDescent="0.2">
      <c r="A3541" s="608"/>
      <c r="B3541" s="608"/>
      <c r="C3541" s="608"/>
    </row>
    <row r="3542" spans="1:3" ht="12.75" x14ac:dyDescent="0.2">
      <c r="A3542" s="608"/>
      <c r="B3542" s="608"/>
      <c r="C3542" s="608"/>
    </row>
    <row r="3543" spans="1:3" ht="12.75" x14ac:dyDescent="0.2">
      <c r="A3543" s="608"/>
      <c r="B3543" s="608"/>
      <c r="C3543" s="608"/>
    </row>
    <row r="3544" spans="1:3" ht="12.75" x14ac:dyDescent="0.2">
      <c r="A3544" s="608"/>
      <c r="B3544" s="608"/>
      <c r="C3544" s="608"/>
    </row>
    <row r="3545" spans="1:3" ht="12.75" x14ac:dyDescent="0.2">
      <c r="A3545" s="608"/>
      <c r="B3545" s="608"/>
      <c r="C3545" s="608"/>
    </row>
    <row r="3546" spans="1:3" ht="12.75" x14ac:dyDescent="0.2">
      <c r="A3546" s="608"/>
      <c r="B3546" s="608"/>
      <c r="C3546" s="608"/>
    </row>
    <row r="3547" spans="1:3" ht="12.75" x14ac:dyDescent="0.2">
      <c r="A3547" s="608"/>
      <c r="B3547" s="608"/>
      <c r="C3547" s="608"/>
    </row>
    <row r="3548" spans="1:3" ht="12.75" x14ac:dyDescent="0.2">
      <c r="A3548" s="608"/>
      <c r="B3548" s="608"/>
      <c r="C3548" s="608"/>
    </row>
    <row r="3549" spans="1:3" ht="12.75" x14ac:dyDescent="0.2">
      <c r="A3549" s="608"/>
      <c r="B3549" s="608"/>
      <c r="C3549" s="608"/>
    </row>
    <row r="3550" spans="1:3" ht="12.75" x14ac:dyDescent="0.2">
      <c r="A3550" s="608"/>
      <c r="B3550" s="608"/>
      <c r="C3550" s="608"/>
    </row>
    <row r="3551" spans="1:3" ht="12.75" x14ac:dyDescent="0.2">
      <c r="A3551" s="608"/>
      <c r="B3551" s="608"/>
      <c r="C3551" s="608"/>
    </row>
    <row r="3552" spans="1:3" ht="12.75" x14ac:dyDescent="0.2">
      <c r="A3552" s="608"/>
      <c r="B3552" s="608"/>
      <c r="C3552" s="608"/>
    </row>
    <row r="3553" spans="1:3" ht="12.75" x14ac:dyDescent="0.2">
      <c r="A3553" s="608"/>
      <c r="B3553" s="608"/>
      <c r="C3553" s="608"/>
    </row>
    <row r="3554" spans="1:3" ht="12.75" x14ac:dyDescent="0.2">
      <c r="A3554" s="608"/>
      <c r="B3554" s="608"/>
      <c r="C3554" s="608"/>
    </row>
    <row r="3555" spans="1:3" ht="12.75" x14ac:dyDescent="0.2">
      <c r="A3555" s="608"/>
      <c r="B3555" s="608"/>
      <c r="C3555" s="608"/>
    </row>
    <row r="3556" spans="1:3" ht="12.75" x14ac:dyDescent="0.2">
      <c r="A3556" s="608"/>
      <c r="B3556" s="608"/>
      <c r="C3556" s="608"/>
    </row>
    <row r="3557" spans="1:3" ht="12.75" x14ac:dyDescent="0.2">
      <c r="A3557" s="608"/>
      <c r="B3557" s="608"/>
      <c r="C3557" s="608"/>
    </row>
    <row r="3558" spans="1:3" ht="12.75" x14ac:dyDescent="0.2">
      <c r="A3558" s="608"/>
      <c r="B3558" s="608"/>
      <c r="C3558" s="608"/>
    </row>
    <row r="3559" spans="1:3" ht="12.75" x14ac:dyDescent="0.2">
      <c r="A3559" s="608"/>
      <c r="B3559" s="608"/>
      <c r="C3559" s="608"/>
    </row>
    <row r="3560" spans="1:3" ht="12.75" x14ac:dyDescent="0.2">
      <c r="A3560" s="608"/>
      <c r="B3560" s="608"/>
      <c r="C3560" s="608"/>
    </row>
    <row r="3561" spans="1:3" ht="12.75" x14ac:dyDescent="0.2">
      <c r="A3561" s="608"/>
      <c r="B3561" s="608"/>
      <c r="C3561" s="608"/>
    </row>
    <row r="3562" spans="1:3" ht="12.75" x14ac:dyDescent="0.2">
      <c r="A3562" s="608"/>
      <c r="B3562" s="608"/>
      <c r="C3562" s="608"/>
    </row>
    <row r="3563" spans="1:3" ht="12.75" x14ac:dyDescent="0.2">
      <c r="A3563" s="608"/>
      <c r="B3563" s="608"/>
      <c r="C3563" s="608"/>
    </row>
    <row r="3564" spans="1:3" ht="12.75" x14ac:dyDescent="0.2">
      <c r="A3564" s="608"/>
      <c r="B3564" s="608"/>
      <c r="C3564" s="608"/>
    </row>
    <row r="3565" spans="1:3" ht="12.75" x14ac:dyDescent="0.2">
      <c r="A3565" s="608"/>
      <c r="B3565" s="608"/>
      <c r="C3565" s="608"/>
    </row>
    <row r="3566" spans="1:3" ht="12.75" x14ac:dyDescent="0.2">
      <c r="A3566" s="608"/>
      <c r="B3566" s="608"/>
      <c r="C3566" s="608"/>
    </row>
    <row r="3567" spans="1:3" ht="12.75" x14ac:dyDescent="0.2">
      <c r="A3567" s="608"/>
      <c r="B3567" s="608"/>
      <c r="C3567" s="608"/>
    </row>
    <row r="3568" spans="1:3" ht="12.75" x14ac:dyDescent="0.2">
      <c r="A3568" s="608"/>
      <c r="B3568" s="608"/>
      <c r="C3568" s="608"/>
    </row>
    <row r="3569" spans="1:3" ht="12.75" x14ac:dyDescent="0.2">
      <c r="A3569" s="608"/>
      <c r="B3569" s="608"/>
      <c r="C3569" s="608"/>
    </row>
    <row r="3570" spans="1:3" ht="12.75" x14ac:dyDescent="0.2">
      <c r="A3570" s="608"/>
      <c r="B3570" s="608"/>
      <c r="C3570" s="608"/>
    </row>
    <row r="3571" spans="1:3" ht="12.75" x14ac:dyDescent="0.2">
      <c r="A3571" s="608"/>
      <c r="B3571" s="608"/>
      <c r="C3571" s="608"/>
    </row>
    <row r="3572" spans="1:3" ht="12.75" x14ac:dyDescent="0.2">
      <c r="A3572" s="608"/>
      <c r="B3572" s="608"/>
      <c r="C3572" s="608"/>
    </row>
    <row r="3573" spans="1:3" ht="12.75" x14ac:dyDescent="0.2">
      <c r="A3573" s="608"/>
      <c r="B3573" s="608"/>
      <c r="C3573" s="608"/>
    </row>
    <row r="3574" spans="1:3" ht="12.75" x14ac:dyDescent="0.2">
      <c r="A3574" s="608"/>
      <c r="B3574" s="608"/>
      <c r="C3574" s="608"/>
    </row>
    <row r="3575" spans="1:3" ht="12.75" x14ac:dyDescent="0.2">
      <c r="A3575" s="608"/>
      <c r="B3575" s="608"/>
      <c r="C3575" s="608"/>
    </row>
    <row r="3576" spans="1:3" ht="12.75" x14ac:dyDescent="0.2">
      <c r="A3576" s="608"/>
      <c r="B3576" s="608"/>
      <c r="C3576" s="608"/>
    </row>
    <row r="3577" spans="1:3" ht="12.75" x14ac:dyDescent="0.2">
      <c r="A3577" s="608"/>
      <c r="B3577" s="608"/>
      <c r="C3577" s="608"/>
    </row>
    <row r="3578" spans="1:3" ht="12.75" x14ac:dyDescent="0.2">
      <c r="A3578" s="608"/>
      <c r="B3578" s="608"/>
      <c r="C3578" s="608"/>
    </row>
    <row r="3579" spans="1:3" ht="12.75" x14ac:dyDescent="0.2">
      <c r="A3579" s="608"/>
      <c r="B3579" s="608"/>
      <c r="C3579" s="608"/>
    </row>
    <row r="3580" spans="1:3" ht="12.75" x14ac:dyDescent="0.2">
      <c r="A3580" s="608"/>
      <c r="B3580" s="608"/>
      <c r="C3580" s="608"/>
    </row>
    <row r="3581" spans="1:3" ht="12.75" x14ac:dyDescent="0.2">
      <c r="A3581" s="608"/>
      <c r="B3581" s="608"/>
      <c r="C3581" s="608"/>
    </row>
    <row r="3582" spans="1:3" ht="12.75" x14ac:dyDescent="0.2">
      <c r="A3582" s="608"/>
      <c r="B3582" s="608"/>
      <c r="C3582" s="608"/>
    </row>
    <row r="3583" spans="1:3" ht="12.75" x14ac:dyDescent="0.2">
      <c r="A3583" s="608"/>
      <c r="B3583" s="608"/>
      <c r="C3583" s="608"/>
    </row>
    <row r="3584" spans="1:3" ht="12.75" x14ac:dyDescent="0.2">
      <c r="A3584" s="608"/>
      <c r="B3584" s="608"/>
      <c r="C3584" s="608"/>
    </row>
    <row r="3585" spans="1:3" ht="12.75" x14ac:dyDescent="0.2">
      <c r="A3585" s="608"/>
      <c r="B3585" s="608"/>
      <c r="C3585" s="608"/>
    </row>
    <row r="3586" spans="1:3" ht="12.75" x14ac:dyDescent="0.2">
      <c r="A3586" s="608"/>
      <c r="B3586" s="608"/>
      <c r="C3586" s="608"/>
    </row>
    <row r="3587" spans="1:3" ht="12.75" x14ac:dyDescent="0.2">
      <c r="A3587" s="608"/>
      <c r="B3587" s="608"/>
      <c r="C3587" s="608"/>
    </row>
    <row r="3588" spans="1:3" ht="12.75" x14ac:dyDescent="0.2">
      <c r="A3588" s="608"/>
      <c r="B3588" s="608"/>
      <c r="C3588" s="608"/>
    </row>
    <row r="3589" spans="1:3" ht="12.75" x14ac:dyDescent="0.2">
      <c r="A3589" s="608"/>
      <c r="B3589" s="608"/>
      <c r="C3589" s="608"/>
    </row>
    <row r="3590" spans="1:3" ht="12.75" x14ac:dyDescent="0.2">
      <c r="A3590" s="608"/>
      <c r="B3590" s="608"/>
      <c r="C3590" s="608"/>
    </row>
    <row r="3591" spans="1:3" ht="12.75" x14ac:dyDescent="0.2">
      <c r="A3591" s="608"/>
      <c r="B3591" s="608"/>
      <c r="C3591" s="608"/>
    </row>
    <row r="3592" spans="1:3" ht="12.75" x14ac:dyDescent="0.2">
      <c r="A3592" s="608"/>
      <c r="B3592" s="608"/>
      <c r="C3592" s="608"/>
    </row>
    <row r="3593" spans="1:3" ht="12.75" x14ac:dyDescent="0.2">
      <c r="A3593" s="608"/>
      <c r="B3593" s="608"/>
      <c r="C3593" s="608"/>
    </row>
    <row r="3594" spans="1:3" ht="12.75" x14ac:dyDescent="0.2">
      <c r="A3594" s="608"/>
      <c r="B3594" s="608"/>
      <c r="C3594" s="608"/>
    </row>
    <row r="3595" spans="1:3" ht="12.75" x14ac:dyDescent="0.2">
      <c r="A3595" s="608"/>
      <c r="B3595" s="608"/>
      <c r="C3595" s="608"/>
    </row>
    <row r="3596" spans="1:3" ht="12.75" x14ac:dyDescent="0.2">
      <c r="A3596" s="608"/>
      <c r="B3596" s="608"/>
      <c r="C3596" s="608"/>
    </row>
    <row r="3597" spans="1:3" ht="12.75" x14ac:dyDescent="0.2">
      <c r="A3597" s="608"/>
      <c r="B3597" s="608"/>
      <c r="C3597" s="608"/>
    </row>
    <row r="3598" spans="1:3" ht="12.75" x14ac:dyDescent="0.2">
      <c r="A3598" s="608"/>
      <c r="B3598" s="608"/>
      <c r="C3598" s="608"/>
    </row>
    <row r="3599" spans="1:3" ht="12.75" x14ac:dyDescent="0.2">
      <c r="A3599" s="608"/>
      <c r="B3599" s="608"/>
      <c r="C3599" s="608"/>
    </row>
    <row r="3600" spans="1:3" ht="12.75" x14ac:dyDescent="0.2">
      <c r="A3600" s="608"/>
      <c r="B3600" s="608"/>
      <c r="C3600" s="608"/>
    </row>
    <row r="3601" spans="1:3" ht="12.75" x14ac:dyDescent="0.2">
      <c r="A3601" s="608"/>
      <c r="B3601" s="608"/>
      <c r="C3601" s="608"/>
    </row>
    <row r="3602" spans="1:3" ht="12.75" x14ac:dyDescent="0.2">
      <c r="A3602" s="608"/>
      <c r="B3602" s="608"/>
      <c r="C3602" s="608"/>
    </row>
    <row r="3603" spans="1:3" ht="12.75" x14ac:dyDescent="0.2">
      <c r="A3603" s="608"/>
      <c r="B3603" s="608"/>
      <c r="C3603" s="608"/>
    </row>
    <row r="3604" spans="1:3" ht="12.75" x14ac:dyDescent="0.2">
      <c r="A3604" s="608"/>
      <c r="B3604" s="608"/>
      <c r="C3604" s="608"/>
    </row>
    <row r="3605" spans="1:3" ht="12.75" x14ac:dyDescent="0.2">
      <c r="A3605" s="608"/>
      <c r="B3605" s="608"/>
      <c r="C3605" s="608"/>
    </row>
    <row r="3606" spans="1:3" ht="12.75" x14ac:dyDescent="0.2">
      <c r="A3606" s="608"/>
      <c r="B3606" s="608"/>
      <c r="C3606" s="608"/>
    </row>
    <row r="3607" spans="1:3" ht="12.75" x14ac:dyDescent="0.2">
      <c r="A3607" s="608"/>
      <c r="B3607" s="608"/>
      <c r="C3607" s="608"/>
    </row>
    <row r="3608" spans="1:3" ht="12.75" x14ac:dyDescent="0.2">
      <c r="A3608" s="608"/>
      <c r="B3608" s="608"/>
      <c r="C3608" s="608"/>
    </row>
    <row r="3609" spans="1:3" ht="12.75" x14ac:dyDescent="0.2">
      <c r="A3609" s="608"/>
      <c r="B3609" s="608"/>
      <c r="C3609" s="608"/>
    </row>
    <row r="3610" spans="1:3" ht="12.75" x14ac:dyDescent="0.2">
      <c r="A3610" s="608"/>
      <c r="B3610" s="608"/>
      <c r="C3610" s="608"/>
    </row>
    <row r="3611" spans="1:3" ht="12.75" x14ac:dyDescent="0.2">
      <c r="A3611" s="608"/>
      <c r="B3611" s="608"/>
      <c r="C3611" s="608"/>
    </row>
    <row r="3612" spans="1:3" ht="12.75" x14ac:dyDescent="0.2">
      <c r="A3612" s="608"/>
      <c r="B3612" s="608"/>
      <c r="C3612" s="608"/>
    </row>
    <row r="3613" spans="1:3" ht="12.75" x14ac:dyDescent="0.2">
      <c r="A3613" s="608"/>
      <c r="B3613" s="608"/>
      <c r="C3613" s="608"/>
    </row>
    <row r="3614" spans="1:3" ht="12.75" x14ac:dyDescent="0.2">
      <c r="A3614" s="608"/>
      <c r="B3614" s="608"/>
      <c r="C3614" s="608"/>
    </row>
    <row r="3615" spans="1:3" ht="12.75" x14ac:dyDescent="0.2">
      <c r="A3615" s="608"/>
      <c r="B3615" s="608"/>
      <c r="C3615" s="608"/>
    </row>
    <row r="3616" spans="1:3" ht="12.75" x14ac:dyDescent="0.2">
      <c r="A3616" s="608"/>
      <c r="B3616" s="608"/>
      <c r="C3616" s="608"/>
    </row>
    <row r="3617" spans="1:3" ht="12.75" x14ac:dyDescent="0.2">
      <c r="A3617" s="608"/>
      <c r="B3617" s="608"/>
      <c r="C3617" s="608"/>
    </row>
    <row r="3618" spans="1:3" ht="12.75" x14ac:dyDescent="0.2">
      <c r="A3618" s="608"/>
      <c r="B3618" s="608"/>
      <c r="C3618" s="608"/>
    </row>
    <row r="3619" spans="1:3" ht="12.75" x14ac:dyDescent="0.2">
      <c r="A3619" s="608"/>
      <c r="B3619" s="608"/>
      <c r="C3619" s="608"/>
    </row>
    <row r="3620" spans="1:3" ht="12.75" x14ac:dyDescent="0.2">
      <c r="A3620" s="608"/>
      <c r="B3620" s="608"/>
      <c r="C3620" s="608"/>
    </row>
    <row r="3621" spans="1:3" ht="12.75" x14ac:dyDescent="0.2">
      <c r="A3621" s="608"/>
      <c r="B3621" s="608"/>
      <c r="C3621" s="608"/>
    </row>
    <row r="3622" spans="1:3" ht="12.75" x14ac:dyDescent="0.2">
      <c r="A3622" s="608"/>
      <c r="B3622" s="608"/>
      <c r="C3622" s="608"/>
    </row>
    <row r="3623" spans="1:3" ht="12.75" x14ac:dyDescent="0.2">
      <c r="A3623" s="608"/>
      <c r="B3623" s="608"/>
      <c r="C3623" s="608"/>
    </row>
    <row r="3624" spans="1:3" ht="12.75" x14ac:dyDescent="0.2">
      <c r="A3624" s="608"/>
      <c r="B3624" s="608"/>
      <c r="C3624" s="608"/>
    </row>
    <row r="3625" spans="1:3" ht="12.75" x14ac:dyDescent="0.2">
      <c r="A3625" s="608"/>
      <c r="B3625" s="608"/>
      <c r="C3625" s="608"/>
    </row>
    <row r="3626" spans="1:3" ht="12.75" x14ac:dyDescent="0.2">
      <c r="A3626" s="608"/>
      <c r="B3626" s="608"/>
      <c r="C3626" s="608"/>
    </row>
    <row r="3627" spans="1:3" ht="12.75" x14ac:dyDescent="0.2">
      <c r="A3627" s="608"/>
      <c r="B3627" s="608"/>
      <c r="C3627" s="608"/>
    </row>
    <row r="3628" spans="1:3" ht="12.75" x14ac:dyDescent="0.2">
      <c r="A3628" s="608"/>
      <c r="B3628" s="608"/>
      <c r="C3628" s="608"/>
    </row>
    <row r="3629" spans="1:3" ht="12.75" x14ac:dyDescent="0.2">
      <c r="A3629" s="608"/>
      <c r="B3629" s="608"/>
      <c r="C3629" s="608"/>
    </row>
    <row r="3630" spans="1:3" ht="12.75" x14ac:dyDescent="0.2">
      <c r="A3630" s="608"/>
      <c r="B3630" s="608"/>
      <c r="C3630" s="608"/>
    </row>
    <row r="3631" spans="1:3" ht="12.75" x14ac:dyDescent="0.2">
      <c r="A3631" s="608"/>
      <c r="B3631" s="608"/>
      <c r="C3631" s="608"/>
    </row>
    <row r="3632" spans="1:3" ht="12.75" x14ac:dyDescent="0.2">
      <c r="A3632" s="608"/>
      <c r="B3632" s="608"/>
      <c r="C3632" s="608"/>
    </row>
    <row r="3633" spans="1:3" ht="12.75" x14ac:dyDescent="0.2">
      <c r="A3633" s="608"/>
      <c r="B3633" s="608"/>
      <c r="C3633" s="608"/>
    </row>
    <row r="3634" spans="1:3" ht="12.75" x14ac:dyDescent="0.2">
      <c r="A3634" s="608"/>
      <c r="B3634" s="608"/>
      <c r="C3634" s="608"/>
    </row>
    <row r="3635" spans="1:3" ht="12.75" x14ac:dyDescent="0.2">
      <c r="A3635" s="608"/>
      <c r="B3635" s="608"/>
      <c r="C3635" s="608"/>
    </row>
    <row r="3636" spans="1:3" ht="12.75" x14ac:dyDescent="0.2">
      <c r="A3636" s="608"/>
      <c r="B3636" s="608"/>
      <c r="C3636" s="608"/>
    </row>
    <row r="3637" spans="1:3" ht="12.75" x14ac:dyDescent="0.2">
      <c r="A3637" s="608"/>
      <c r="B3637" s="608"/>
      <c r="C3637" s="608"/>
    </row>
    <row r="3638" spans="1:3" ht="12.75" x14ac:dyDescent="0.2">
      <c r="A3638" s="608"/>
      <c r="B3638" s="608"/>
      <c r="C3638" s="608"/>
    </row>
    <row r="3639" spans="1:3" ht="12.75" x14ac:dyDescent="0.2">
      <c r="A3639" s="608"/>
      <c r="B3639" s="608"/>
      <c r="C3639" s="608"/>
    </row>
    <row r="3640" spans="1:3" ht="12.75" x14ac:dyDescent="0.2">
      <c r="A3640" s="608"/>
      <c r="B3640" s="608"/>
      <c r="C3640" s="608"/>
    </row>
    <row r="3641" spans="1:3" ht="12.75" x14ac:dyDescent="0.2">
      <c r="A3641" s="608"/>
      <c r="B3641" s="608"/>
      <c r="C3641" s="608"/>
    </row>
    <row r="3642" spans="1:3" ht="12.75" x14ac:dyDescent="0.2">
      <c r="A3642" s="608"/>
      <c r="B3642" s="608"/>
      <c r="C3642" s="608"/>
    </row>
    <row r="3643" spans="1:3" ht="12.75" x14ac:dyDescent="0.2">
      <c r="A3643" s="608"/>
      <c r="B3643" s="608"/>
      <c r="C3643" s="608"/>
    </row>
    <row r="3644" spans="1:3" ht="12.75" x14ac:dyDescent="0.2">
      <c r="A3644" s="608"/>
      <c r="B3644" s="608"/>
      <c r="C3644" s="608"/>
    </row>
    <row r="3645" spans="1:3" ht="12.75" x14ac:dyDescent="0.2">
      <c r="A3645" s="608"/>
      <c r="B3645" s="608"/>
      <c r="C3645" s="608"/>
    </row>
    <row r="3646" spans="1:3" ht="12.75" x14ac:dyDescent="0.2">
      <c r="A3646" s="608"/>
      <c r="B3646" s="608"/>
      <c r="C3646" s="608"/>
    </row>
    <row r="3647" spans="1:3" ht="12.75" x14ac:dyDescent="0.2">
      <c r="A3647" s="608"/>
      <c r="B3647" s="608"/>
      <c r="C3647" s="608"/>
    </row>
    <row r="3648" spans="1:3" ht="12.75" x14ac:dyDescent="0.2">
      <c r="A3648" s="608"/>
      <c r="B3648" s="608"/>
      <c r="C3648" s="608"/>
    </row>
    <row r="3649" spans="1:3" ht="12.75" x14ac:dyDescent="0.2">
      <c r="A3649" s="608"/>
      <c r="B3649" s="608"/>
      <c r="C3649" s="608"/>
    </row>
    <row r="3650" spans="1:3" ht="12.75" x14ac:dyDescent="0.2">
      <c r="A3650" s="608"/>
      <c r="B3650" s="608"/>
      <c r="C3650" s="608"/>
    </row>
    <row r="3651" spans="1:3" ht="12.75" x14ac:dyDescent="0.2">
      <c r="A3651" s="608"/>
      <c r="B3651" s="608"/>
      <c r="C3651" s="608"/>
    </row>
    <row r="3652" spans="1:3" ht="12.75" x14ac:dyDescent="0.2">
      <c r="A3652" s="608"/>
      <c r="B3652" s="608"/>
      <c r="C3652" s="608"/>
    </row>
    <row r="3653" spans="1:3" ht="12.75" x14ac:dyDescent="0.2">
      <c r="A3653" s="608"/>
      <c r="B3653" s="608"/>
      <c r="C3653" s="608"/>
    </row>
    <row r="3654" spans="1:3" ht="12.75" x14ac:dyDescent="0.2">
      <c r="A3654" s="608"/>
      <c r="B3654" s="608"/>
      <c r="C3654" s="608"/>
    </row>
    <row r="3655" spans="1:3" ht="12.75" x14ac:dyDescent="0.2">
      <c r="A3655" s="608"/>
      <c r="B3655" s="608"/>
      <c r="C3655" s="608"/>
    </row>
    <row r="3656" spans="1:3" ht="12.75" x14ac:dyDescent="0.2">
      <c r="A3656" s="608"/>
      <c r="B3656" s="608"/>
      <c r="C3656" s="608"/>
    </row>
    <row r="3657" spans="1:3" ht="12.75" x14ac:dyDescent="0.2">
      <c r="A3657" s="608"/>
      <c r="B3657" s="608"/>
      <c r="C3657" s="608"/>
    </row>
    <row r="3658" spans="1:3" ht="12.75" x14ac:dyDescent="0.2">
      <c r="A3658" s="608"/>
      <c r="B3658" s="608"/>
      <c r="C3658" s="608"/>
    </row>
    <row r="3659" spans="1:3" ht="12.75" x14ac:dyDescent="0.2">
      <c r="A3659" s="608"/>
      <c r="B3659" s="608"/>
      <c r="C3659" s="608"/>
    </row>
    <row r="3660" spans="1:3" ht="12.75" x14ac:dyDescent="0.2">
      <c r="A3660" s="608"/>
      <c r="B3660" s="608"/>
      <c r="C3660" s="608"/>
    </row>
    <row r="3661" spans="1:3" ht="12.75" x14ac:dyDescent="0.2">
      <c r="A3661" s="608"/>
      <c r="B3661" s="608"/>
      <c r="C3661" s="608"/>
    </row>
    <row r="3662" spans="1:3" ht="12.75" x14ac:dyDescent="0.2">
      <c r="A3662" s="608"/>
      <c r="B3662" s="608"/>
      <c r="C3662" s="608"/>
    </row>
    <row r="3663" spans="1:3" ht="12.75" x14ac:dyDescent="0.2">
      <c r="A3663" s="608"/>
      <c r="B3663" s="608"/>
      <c r="C3663" s="608"/>
    </row>
    <row r="3664" spans="1:3" ht="12.75" x14ac:dyDescent="0.2">
      <c r="A3664" s="608"/>
      <c r="B3664" s="608"/>
      <c r="C3664" s="608"/>
    </row>
    <row r="3665" spans="1:3" ht="12.75" x14ac:dyDescent="0.2">
      <c r="A3665" s="608"/>
      <c r="B3665" s="608"/>
      <c r="C3665" s="608"/>
    </row>
    <row r="3666" spans="1:3" ht="12.75" x14ac:dyDescent="0.2">
      <c r="A3666" s="608"/>
      <c r="B3666" s="608"/>
      <c r="C3666" s="608"/>
    </row>
    <row r="3667" spans="1:3" ht="12.75" x14ac:dyDescent="0.2">
      <c r="A3667" s="608"/>
      <c r="B3667" s="608"/>
      <c r="C3667" s="608"/>
    </row>
    <row r="3668" spans="1:3" ht="12.75" x14ac:dyDescent="0.2">
      <c r="A3668" s="608"/>
      <c r="B3668" s="608"/>
      <c r="C3668" s="608"/>
    </row>
    <row r="3669" spans="1:3" ht="12.75" x14ac:dyDescent="0.2">
      <c r="A3669" s="608"/>
      <c r="B3669" s="608"/>
      <c r="C3669" s="608"/>
    </row>
    <row r="3670" spans="1:3" ht="12.75" x14ac:dyDescent="0.2">
      <c r="A3670" s="608"/>
      <c r="B3670" s="608"/>
      <c r="C3670" s="608"/>
    </row>
    <row r="3671" spans="1:3" ht="12.75" x14ac:dyDescent="0.2">
      <c r="A3671" s="608"/>
      <c r="B3671" s="608"/>
      <c r="C3671" s="608"/>
    </row>
    <row r="3672" spans="1:3" ht="12.75" x14ac:dyDescent="0.2">
      <c r="A3672" s="608"/>
      <c r="B3672" s="608"/>
      <c r="C3672" s="608"/>
    </row>
    <row r="3673" spans="1:3" ht="12.75" x14ac:dyDescent="0.2">
      <c r="A3673" s="608"/>
      <c r="B3673" s="608"/>
      <c r="C3673" s="608"/>
    </row>
    <row r="3674" spans="1:3" ht="12.75" x14ac:dyDescent="0.2">
      <c r="A3674" s="608"/>
      <c r="B3674" s="608"/>
      <c r="C3674" s="608"/>
    </row>
    <row r="3675" spans="1:3" ht="12.75" x14ac:dyDescent="0.2">
      <c r="A3675" s="608"/>
      <c r="B3675" s="608"/>
      <c r="C3675" s="608"/>
    </row>
    <row r="3676" spans="1:3" ht="12.75" x14ac:dyDescent="0.2">
      <c r="A3676" s="608"/>
      <c r="B3676" s="608"/>
      <c r="C3676" s="608"/>
    </row>
    <row r="3677" spans="1:3" ht="12.75" x14ac:dyDescent="0.2">
      <c r="A3677" s="608"/>
      <c r="B3677" s="608"/>
      <c r="C3677" s="608"/>
    </row>
    <row r="3678" spans="1:3" ht="12.75" x14ac:dyDescent="0.2">
      <c r="A3678" s="608"/>
      <c r="B3678" s="608"/>
      <c r="C3678" s="608"/>
    </row>
    <row r="3679" spans="1:3" ht="12.75" x14ac:dyDescent="0.2">
      <c r="A3679" s="608"/>
      <c r="B3679" s="608"/>
      <c r="C3679" s="608"/>
    </row>
    <row r="3680" spans="1:3" ht="12.75" x14ac:dyDescent="0.2">
      <c r="A3680" s="608"/>
      <c r="B3680" s="608"/>
      <c r="C3680" s="608"/>
    </row>
    <row r="3681" spans="1:3" ht="12.75" x14ac:dyDescent="0.2">
      <c r="A3681" s="608"/>
      <c r="B3681" s="608"/>
      <c r="C3681" s="608"/>
    </row>
    <row r="3682" spans="1:3" ht="12.75" x14ac:dyDescent="0.2">
      <c r="A3682" s="608"/>
      <c r="B3682" s="608"/>
      <c r="C3682" s="608"/>
    </row>
    <row r="3683" spans="1:3" ht="12.75" x14ac:dyDescent="0.2">
      <c r="A3683" s="608"/>
      <c r="B3683" s="608"/>
      <c r="C3683" s="608"/>
    </row>
    <row r="3684" spans="1:3" ht="12.75" x14ac:dyDescent="0.2">
      <c r="A3684" s="608"/>
      <c r="B3684" s="608"/>
      <c r="C3684" s="608"/>
    </row>
    <row r="3685" spans="1:3" ht="12.75" x14ac:dyDescent="0.2">
      <c r="A3685" s="608"/>
      <c r="B3685" s="608"/>
      <c r="C3685" s="608"/>
    </row>
    <row r="3686" spans="1:3" ht="12.75" x14ac:dyDescent="0.2">
      <c r="A3686" s="608"/>
      <c r="B3686" s="608"/>
      <c r="C3686" s="608"/>
    </row>
    <row r="3687" spans="1:3" ht="12.75" x14ac:dyDescent="0.2">
      <c r="A3687" s="608"/>
      <c r="B3687" s="608"/>
      <c r="C3687" s="608"/>
    </row>
    <row r="3688" spans="1:3" ht="12.75" x14ac:dyDescent="0.2">
      <c r="A3688" s="608"/>
      <c r="B3688" s="608"/>
      <c r="C3688" s="608"/>
    </row>
    <row r="3689" spans="1:3" ht="12.75" x14ac:dyDescent="0.2">
      <c r="A3689" s="608"/>
      <c r="B3689" s="608"/>
      <c r="C3689" s="608"/>
    </row>
    <row r="3690" spans="1:3" ht="12.75" x14ac:dyDescent="0.2">
      <c r="A3690" s="608"/>
      <c r="B3690" s="608"/>
      <c r="C3690" s="608"/>
    </row>
    <row r="3691" spans="1:3" ht="12.75" x14ac:dyDescent="0.2">
      <c r="A3691" s="608"/>
      <c r="B3691" s="608"/>
      <c r="C3691" s="608"/>
    </row>
    <row r="3692" spans="1:3" ht="12.75" x14ac:dyDescent="0.2">
      <c r="A3692" s="608"/>
      <c r="B3692" s="608"/>
      <c r="C3692" s="608"/>
    </row>
    <row r="3693" spans="1:3" ht="12.75" x14ac:dyDescent="0.2">
      <c r="A3693" s="608"/>
      <c r="B3693" s="608"/>
      <c r="C3693" s="608"/>
    </row>
    <row r="3694" spans="1:3" ht="12.75" x14ac:dyDescent="0.2">
      <c r="A3694" s="608"/>
      <c r="B3694" s="608"/>
      <c r="C3694" s="608"/>
    </row>
    <row r="3695" spans="1:3" ht="12.75" x14ac:dyDescent="0.2">
      <c r="A3695" s="608"/>
      <c r="B3695" s="608"/>
      <c r="C3695" s="608"/>
    </row>
    <row r="3696" spans="1:3" ht="12.75" x14ac:dyDescent="0.2">
      <c r="A3696" s="608"/>
      <c r="B3696" s="608"/>
      <c r="C3696" s="608"/>
    </row>
    <row r="3697" spans="1:3" ht="12.75" x14ac:dyDescent="0.2">
      <c r="A3697" s="608"/>
      <c r="B3697" s="608"/>
      <c r="C3697" s="608"/>
    </row>
    <row r="3698" spans="1:3" ht="12.75" x14ac:dyDescent="0.2">
      <c r="A3698" s="608"/>
      <c r="B3698" s="608"/>
      <c r="C3698" s="608"/>
    </row>
    <row r="3699" spans="1:3" ht="12.75" x14ac:dyDescent="0.2">
      <c r="A3699" s="608"/>
      <c r="B3699" s="608"/>
      <c r="C3699" s="608"/>
    </row>
    <row r="3700" spans="1:3" ht="12.75" x14ac:dyDescent="0.2">
      <c r="A3700" s="608"/>
      <c r="B3700" s="608"/>
      <c r="C3700" s="608"/>
    </row>
    <row r="3701" spans="1:3" ht="12.75" x14ac:dyDescent="0.2">
      <c r="A3701" s="608"/>
      <c r="B3701" s="608"/>
      <c r="C3701" s="608"/>
    </row>
    <row r="3702" spans="1:3" ht="12.75" x14ac:dyDescent="0.2">
      <c r="A3702" s="608"/>
      <c r="B3702" s="608"/>
      <c r="C3702" s="608"/>
    </row>
    <row r="3703" spans="1:3" ht="12.75" x14ac:dyDescent="0.2">
      <c r="A3703" s="608"/>
      <c r="B3703" s="608"/>
      <c r="C3703" s="608"/>
    </row>
    <row r="3704" spans="1:3" ht="12.75" x14ac:dyDescent="0.2">
      <c r="A3704" s="608"/>
      <c r="B3704" s="608"/>
      <c r="C3704" s="608"/>
    </row>
    <row r="3705" spans="1:3" ht="12.75" x14ac:dyDescent="0.2">
      <c r="A3705" s="608"/>
      <c r="B3705" s="608"/>
      <c r="C3705" s="608"/>
    </row>
    <row r="3706" spans="1:3" ht="12.75" x14ac:dyDescent="0.2">
      <c r="A3706" s="608"/>
      <c r="B3706" s="608"/>
      <c r="C3706" s="608"/>
    </row>
    <row r="3707" spans="1:3" ht="12.75" x14ac:dyDescent="0.2">
      <c r="A3707" s="608"/>
      <c r="B3707" s="608"/>
      <c r="C3707" s="608"/>
    </row>
    <row r="3708" spans="1:3" ht="12.75" x14ac:dyDescent="0.2">
      <c r="A3708" s="608"/>
      <c r="B3708" s="608"/>
      <c r="C3708" s="608"/>
    </row>
    <row r="3709" spans="1:3" ht="12.75" x14ac:dyDescent="0.2">
      <c r="A3709" s="608"/>
      <c r="B3709" s="608"/>
      <c r="C3709" s="608"/>
    </row>
    <row r="3710" spans="1:3" ht="12.75" x14ac:dyDescent="0.2">
      <c r="A3710" s="608"/>
      <c r="B3710" s="608"/>
      <c r="C3710" s="608"/>
    </row>
    <row r="3711" spans="1:3" ht="12.75" x14ac:dyDescent="0.2">
      <c r="A3711" s="608"/>
      <c r="B3711" s="608"/>
      <c r="C3711" s="608"/>
    </row>
    <row r="3712" spans="1:3" ht="12.75" x14ac:dyDescent="0.2">
      <c r="A3712" s="608"/>
      <c r="B3712" s="608"/>
      <c r="C3712" s="608"/>
    </row>
    <row r="3713" spans="1:3" ht="12.75" x14ac:dyDescent="0.2">
      <c r="A3713" s="608"/>
      <c r="B3713" s="608"/>
      <c r="C3713" s="608"/>
    </row>
    <row r="3714" spans="1:3" ht="12.75" x14ac:dyDescent="0.2">
      <c r="A3714" s="608"/>
      <c r="B3714" s="608"/>
      <c r="C3714" s="608"/>
    </row>
    <row r="3715" spans="1:3" ht="12.75" x14ac:dyDescent="0.2">
      <c r="A3715" s="608"/>
      <c r="B3715" s="608"/>
      <c r="C3715" s="608"/>
    </row>
    <row r="3716" spans="1:3" ht="12.75" x14ac:dyDescent="0.2">
      <c r="A3716" s="608"/>
      <c r="B3716" s="608"/>
      <c r="C3716" s="608"/>
    </row>
    <row r="3717" spans="1:3" ht="12.75" x14ac:dyDescent="0.2">
      <c r="A3717" s="608"/>
      <c r="B3717" s="608"/>
      <c r="C3717" s="608"/>
    </row>
    <row r="3718" spans="1:3" ht="12.75" x14ac:dyDescent="0.2">
      <c r="A3718" s="608"/>
      <c r="B3718" s="608"/>
      <c r="C3718" s="608"/>
    </row>
    <row r="3719" spans="1:3" ht="12.75" x14ac:dyDescent="0.2">
      <c r="A3719" s="608"/>
      <c r="B3719" s="608"/>
      <c r="C3719" s="608"/>
    </row>
    <row r="3720" spans="1:3" ht="12.75" x14ac:dyDescent="0.2">
      <c r="A3720" s="608"/>
      <c r="B3720" s="608"/>
      <c r="C3720" s="608"/>
    </row>
    <row r="3721" spans="1:3" ht="12.75" x14ac:dyDescent="0.2">
      <c r="A3721" s="608"/>
      <c r="B3721" s="608"/>
      <c r="C3721" s="608"/>
    </row>
    <row r="3722" spans="1:3" ht="12.75" x14ac:dyDescent="0.2">
      <c r="A3722" s="608"/>
      <c r="B3722" s="608"/>
      <c r="C3722" s="608"/>
    </row>
    <row r="3723" spans="1:3" ht="12.75" x14ac:dyDescent="0.2">
      <c r="A3723" s="608"/>
      <c r="B3723" s="608"/>
      <c r="C3723" s="608"/>
    </row>
    <row r="3724" spans="1:3" ht="12.75" x14ac:dyDescent="0.2">
      <c r="A3724" s="608"/>
      <c r="B3724" s="608"/>
      <c r="C3724" s="608"/>
    </row>
    <row r="3725" spans="1:3" ht="12.75" x14ac:dyDescent="0.2">
      <c r="A3725" s="608"/>
      <c r="B3725" s="608"/>
      <c r="C3725" s="608"/>
    </row>
    <row r="3726" spans="1:3" ht="12.75" x14ac:dyDescent="0.2">
      <c r="A3726" s="608"/>
      <c r="B3726" s="608"/>
      <c r="C3726" s="608"/>
    </row>
    <row r="3727" spans="1:3" ht="12.75" x14ac:dyDescent="0.2">
      <c r="A3727" s="608"/>
      <c r="B3727" s="608"/>
      <c r="C3727" s="608"/>
    </row>
    <row r="3728" spans="1:3" ht="12.75" x14ac:dyDescent="0.2">
      <c r="A3728" s="608"/>
      <c r="B3728" s="608"/>
      <c r="C3728" s="608"/>
    </row>
    <row r="3729" spans="1:3" ht="12.75" x14ac:dyDescent="0.2">
      <c r="A3729" s="608"/>
      <c r="B3729" s="608"/>
      <c r="C3729" s="608"/>
    </row>
    <row r="3730" spans="1:3" ht="12.75" x14ac:dyDescent="0.2">
      <c r="A3730" s="608"/>
      <c r="B3730" s="608"/>
      <c r="C3730" s="608"/>
    </row>
    <row r="3731" spans="1:3" ht="12.75" x14ac:dyDescent="0.2">
      <c r="A3731" s="608"/>
      <c r="B3731" s="608"/>
      <c r="C3731" s="608"/>
    </row>
    <row r="3732" spans="1:3" ht="12.75" x14ac:dyDescent="0.2">
      <c r="A3732" s="608"/>
      <c r="B3732" s="608"/>
      <c r="C3732" s="608"/>
    </row>
    <row r="3733" spans="1:3" ht="12.75" x14ac:dyDescent="0.2">
      <c r="A3733" s="608"/>
      <c r="B3733" s="608"/>
      <c r="C3733" s="608"/>
    </row>
    <row r="3734" spans="1:3" ht="12.75" x14ac:dyDescent="0.2">
      <c r="A3734" s="608"/>
      <c r="B3734" s="608"/>
      <c r="C3734" s="608"/>
    </row>
    <row r="3735" spans="1:3" ht="12.75" x14ac:dyDescent="0.2">
      <c r="A3735" s="608"/>
      <c r="B3735" s="608"/>
      <c r="C3735" s="608"/>
    </row>
    <row r="3736" spans="1:3" ht="12.75" x14ac:dyDescent="0.2">
      <c r="A3736" s="608"/>
      <c r="B3736" s="608"/>
      <c r="C3736" s="608"/>
    </row>
    <row r="3737" spans="1:3" ht="12.75" x14ac:dyDescent="0.2">
      <c r="A3737" s="608"/>
      <c r="B3737" s="608"/>
      <c r="C3737" s="608"/>
    </row>
    <row r="3738" spans="1:3" ht="12.75" x14ac:dyDescent="0.2">
      <c r="A3738" s="608"/>
      <c r="B3738" s="608"/>
      <c r="C3738" s="608"/>
    </row>
    <row r="3739" spans="1:3" ht="12.75" x14ac:dyDescent="0.2">
      <c r="A3739" s="608"/>
      <c r="B3739" s="608"/>
      <c r="C3739" s="608"/>
    </row>
    <row r="3740" spans="1:3" ht="12.75" x14ac:dyDescent="0.2">
      <c r="A3740" s="608"/>
      <c r="B3740" s="608"/>
      <c r="C3740" s="608"/>
    </row>
    <row r="3741" spans="1:3" ht="12.75" x14ac:dyDescent="0.2">
      <c r="A3741" s="608"/>
      <c r="B3741" s="608"/>
      <c r="C3741" s="608"/>
    </row>
    <row r="3742" spans="1:3" ht="12.75" x14ac:dyDescent="0.2">
      <c r="A3742" s="608"/>
      <c r="B3742" s="608"/>
      <c r="C3742" s="608"/>
    </row>
    <row r="3743" spans="1:3" ht="12.75" x14ac:dyDescent="0.2">
      <c r="A3743" s="608"/>
      <c r="B3743" s="608"/>
      <c r="C3743" s="608"/>
    </row>
    <row r="3744" spans="1:3" ht="12.75" x14ac:dyDescent="0.2">
      <c r="A3744" s="608"/>
      <c r="B3744" s="608"/>
      <c r="C3744" s="608"/>
    </row>
    <row r="3745" spans="1:3" ht="12.75" x14ac:dyDescent="0.2">
      <c r="A3745" s="608"/>
      <c r="B3745" s="608"/>
      <c r="C3745" s="608"/>
    </row>
    <row r="3746" spans="1:3" ht="12.75" x14ac:dyDescent="0.2">
      <c r="A3746" s="608"/>
      <c r="B3746" s="608"/>
      <c r="C3746" s="608"/>
    </row>
    <row r="3747" spans="1:3" ht="12.75" x14ac:dyDescent="0.2">
      <c r="A3747" s="608"/>
      <c r="B3747" s="608"/>
      <c r="C3747" s="608"/>
    </row>
    <row r="3748" spans="1:3" ht="12.75" x14ac:dyDescent="0.2">
      <c r="A3748" s="608"/>
      <c r="B3748" s="608"/>
      <c r="C3748" s="608"/>
    </row>
    <row r="3749" spans="1:3" ht="12.75" x14ac:dyDescent="0.2">
      <c r="A3749" s="608"/>
      <c r="B3749" s="608"/>
      <c r="C3749" s="608"/>
    </row>
    <row r="3750" spans="1:3" ht="12.75" x14ac:dyDescent="0.2">
      <c r="A3750" s="608"/>
      <c r="B3750" s="608"/>
      <c r="C3750" s="608"/>
    </row>
    <row r="3751" spans="1:3" ht="12.75" x14ac:dyDescent="0.2">
      <c r="A3751" s="608"/>
      <c r="B3751" s="608"/>
      <c r="C3751" s="608"/>
    </row>
    <row r="3752" spans="1:3" ht="12.75" x14ac:dyDescent="0.2">
      <c r="A3752" s="608"/>
      <c r="B3752" s="608"/>
      <c r="C3752" s="608"/>
    </row>
    <row r="3753" spans="1:3" ht="12.75" x14ac:dyDescent="0.2">
      <c r="A3753" s="608"/>
      <c r="B3753" s="608"/>
      <c r="C3753" s="608"/>
    </row>
    <row r="3754" spans="1:3" ht="12.75" x14ac:dyDescent="0.2">
      <c r="A3754" s="608"/>
      <c r="B3754" s="608"/>
      <c r="C3754" s="608"/>
    </row>
    <row r="3755" spans="1:3" ht="12.75" x14ac:dyDescent="0.2">
      <c r="A3755" s="608"/>
      <c r="B3755" s="608"/>
      <c r="C3755" s="608"/>
    </row>
    <row r="3756" spans="1:3" ht="12.75" x14ac:dyDescent="0.2">
      <c r="A3756" s="608"/>
      <c r="B3756" s="608"/>
      <c r="C3756" s="608"/>
    </row>
    <row r="3757" spans="1:3" ht="12.75" x14ac:dyDescent="0.2">
      <c r="A3757" s="608"/>
      <c r="B3757" s="608"/>
      <c r="C3757" s="608"/>
    </row>
    <row r="3758" spans="1:3" ht="12.75" x14ac:dyDescent="0.2">
      <c r="A3758" s="608"/>
      <c r="B3758" s="608"/>
      <c r="C3758" s="608"/>
    </row>
    <row r="3759" spans="1:3" ht="12.75" x14ac:dyDescent="0.2">
      <c r="A3759" s="608"/>
      <c r="B3759" s="608"/>
      <c r="C3759" s="608"/>
    </row>
    <row r="3760" spans="1:3" ht="12.75" x14ac:dyDescent="0.2">
      <c r="A3760" s="608"/>
      <c r="B3760" s="608"/>
      <c r="C3760" s="608"/>
    </row>
    <row r="3761" spans="1:3" ht="12.75" x14ac:dyDescent="0.2">
      <c r="A3761" s="608"/>
      <c r="B3761" s="608"/>
      <c r="C3761" s="608"/>
    </row>
    <row r="3762" spans="1:3" ht="12.75" x14ac:dyDescent="0.2">
      <c r="A3762" s="608"/>
      <c r="B3762" s="608"/>
      <c r="C3762" s="608"/>
    </row>
    <row r="3763" spans="1:3" ht="12.75" x14ac:dyDescent="0.2">
      <c r="A3763" s="608"/>
      <c r="B3763" s="608"/>
      <c r="C3763" s="608"/>
    </row>
    <row r="3764" spans="1:3" ht="12.75" x14ac:dyDescent="0.2">
      <c r="A3764" s="608"/>
      <c r="B3764" s="608"/>
      <c r="C3764" s="608"/>
    </row>
    <row r="3765" spans="1:3" ht="12.75" x14ac:dyDescent="0.2">
      <c r="A3765" s="608"/>
      <c r="B3765" s="608"/>
      <c r="C3765" s="608"/>
    </row>
    <row r="3766" spans="1:3" ht="12.75" x14ac:dyDescent="0.2">
      <c r="A3766" s="608"/>
      <c r="B3766" s="608"/>
      <c r="C3766" s="608"/>
    </row>
    <row r="3767" spans="1:3" ht="12.75" x14ac:dyDescent="0.2">
      <c r="A3767" s="608"/>
      <c r="B3767" s="608"/>
      <c r="C3767" s="608"/>
    </row>
    <row r="3768" spans="1:3" ht="12.75" x14ac:dyDescent="0.2">
      <c r="A3768" s="608"/>
      <c r="B3768" s="608"/>
      <c r="C3768" s="608"/>
    </row>
    <row r="3769" spans="1:3" ht="12.75" x14ac:dyDescent="0.2">
      <c r="A3769" s="608"/>
      <c r="B3769" s="608"/>
      <c r="C3769" s="608"/>
    </row>
    <row r="3770" spans="1:3" ht="12.75" x14ac:dyDescent="0.2">
      <c r="A3770" s="608"/>
      <c r="B3770" s="608"/>
      <c r="C3770" s="608"/>
    </row>
    <row r="3771" spans="1:3" ht="12.75" x14ac:dyDescent="0.2">
      <c r="A3771" s="608"/>
      <c r="B3771" s="608"/>
      <c r="C3771" s="608"/>
    </row>
    <row r="3772" spans="1:3" ht="12.75" x14ac:dyDescent="0.2">
      <c r="A3772" s="608"/>
      <c r="B3772" s="608"/>
      <c r="C3772" s="608"/>
    </row>
    <row r="3773" spans="1:3" ht="12.75" x14ac:dyDescent="0.2">
      <c r="A3773" s="608"/>
      <c r="B3773" s="608"/>
      <c r="C3773" s="608"/>
    </row>
    <row r="3774" spans="1:3" ht="12.75" x14ac:dyDescent="0.2">
      <c r="A3774" s="608"/>
      <c r="B3774" s="608"/>
      <c r="C3774" s="608"/>
    </row>
    <row r="3775" spans="1:3" ht="12.75" x14ac:dyDescent="0.2">
      <c r="A3775" s="608"/>
      <c r="B3775" s="608"/>
      <c r="C3775" s="608"/>
    </row>
    <row r="3776" spans="1:3" ht="12.75" x14ac:dyDescent="0.2">
      <c r="A3776" s="608"/>
      <c r="B3776" s="608"/>
      <c r="C3776" s="608"/>
    </row>
    <row r="3777" spans="1:3" ht="12.75" x14ac:dyDescent="0.2">
      <c r="A3777" s="608"/>
      <c r="B3777" s="608"/>
      <c r="C3777" s="608"/>
    </row>
    <row r="3778" spans="1:3" ht="12.75" x14ac:dyDescent="0.2">
      <c r="A3778" s="608"/>
      <c r="B3778" s="608"/>
      <c r="C3778" s="608"/>
    </row>
    <row r="3779" spans="1:3" ht="12.75" x14ac:dyDescent="0.2">
      <c r="A3779" s="608"/>
      <c r="B3779" s="608"/>
      <c r="C3779" s="608"/>
    </row>
    <row r="3780" spans="1:3" ht="12.75" x14ac:dyDescent="0.2">
      <c r="A3780" s="608"/>
      <c r="B3780" s="608"/>
      <c r="C3780" s="608"/>
    </row>
    <row r="3781" spans="1:3" ht="12.75" x14ac:dyDescent="0.2">
      <c r="A3781" s="608"/>
      <c r="B3781" s="608"/>
      <c r="C3781" s="608"/>
    </row>
    <row r="3782" spans="1:3" ht="12.75" x14ac:dyDescent="0.2">
      <c r="A3782" s="608"/>
      <c r="B3782" s="608"/>
      <c r="C3782" s="608"/>
    </row>
    <row r="3783" spans="1:3" ht="12.75" x14ac:dyDescent="0.2">
      <c r="A3783" s="608"/>
      <c r="B3783" s="608"/>
      <c r="C3783" s="608"/>
    </row>
    <row r="3784" spans="1:3" ht="12.75" x14ac:dyDescent="0.2">
      <c r="A3784" s="608"/>
      <c r="B3784" s="608"/>
      <c r="C3784" s="608"/>
    </row>
    <row r="3785" spans="1:3" ht="12.75" x14ac:dyDescent="0.2">
      <c r="A3785" s="608"/>
      <c r="B3785" s="608"/>
      <c r="C3785" s="608"/>
    </row>
    <row r="3786" spans="1:3" ht="12.75" x14ac:dyDescent="0.2">
      <c r="A3786" s="608"/>
      <c r="B3786" s="608"/>
      <c r="C3786" s="608"/>
    </row>
    <row r="3787" spans="1:3" ht="12.75" x14ac:dyDescent="0.2">
      <c r="A3787" s="608"/>
      <c r="B3787" s="608"/>
      <c r="C3787" s="608"/>
    </row>
    <row r="3788" spans="1:3" ht="12.75" x14ac:dyDescent="0.2">
      <c r="A3788" s="608"/>
      <c r="B3788" s="608"/>
      <c r="C3788" s="608"/>
    </row>
    <row r="3789" spans="1:3" ht="12.75" x14ac:dyDescent="0.2">
      <c r="A3789" s="608"/>
      <c r="B3789" s="608"/>
      <c r="C3789" s="608"/>
    </row>
    <row r="3790" spans="1:3" ht="12.75" x14ac:dyDescent="0.2">
      <c r="A3790" s="608"/>
      <c r="B3790" s="608"/>
      <c r="C3790" s="608"/>
    </row>
    <row r="3791" spans="1:3" ht="12.75" x14ac:dyDescent="0.2">
      <c r="A3791" s="608"/>
      <c r="B3791" s="608"/>
      <c r="C3791" s="608"/>
    </row>
    <row r="3792" spans="1:3" ht="12.75" x14ac:dyDescent="0.2">
      <c r="A3792" s="608"/>
      <c r="B3792" s="608"/>
      <c r="C3792" s="608"/>
    </row>
    <row r="3793" spans="1:3" ht="12.75" x14ac:dyDescent="0.2">
      <c r="A3793" s="608"/>
      <c r="B3793" s="608"/>
      <c r="C3793" s="608"/>
    </row>
    <row r="3794" spans="1:3" ht="12.75" x14ac:dyDescent="0.2">
      <c r="A3794" s="608"/>
      <c r="B3794" s="608"/>
      <c r="C3794" s="608"/>
    </row>
    <row r="3795" spans="1:3" ht="12.75" x14ac:dyDescent="0.2">
      <c r="A3795" s="608"/>
      <c r="B3795" s="608"/>
      <c r="C3795" s="608"/>
    </row>
    <row r="3796" spans="1:3" ht="12.75" x14ac:dyDescent="0.2">
      <c r="A3796" s="608"/>
      <c r="B3796" s="608"/>
      <c r="C3796" s="608"/>
    </row>
    <row r="3797" spans="1:3" ht="12.75" x14ac:dyDescent="0.2">
      <c r="A3797" s="608"/>
      <c r="B3797" s="608"/>
      <c r="C3797" s="608"/>
    </row>
    <row r="3798" spans="1:3" ht="12.75" x14ac:dyDescent="0.2">
      <c r="A3798" s="608"/>
      <c r="B3798" s="608"/>
      <c r="C3798" s="608"/>
    </row>
    <row r="3799" spans="1:3" ht="12.75" x14ac:dyDescent="0.2">
      <c r="A3799" s="608"/>
      <c r="B3799" s="608"/>
      <c r="C3799" s="608"/>
    </row>
    <row r="3800" spans="1:3" ht="12.75" x14ac:dyDescent="0.2">
      <c r="A3800" s="608"/>
      <c r="B3800" s="608"/>
      <c r="C3800" s="608"/>
    </row>
    <row r="3801" spans="1:3" ht="12.75" x14ac:dyDescent="0.2">
      <c r="A3801" s="608"/>
      <c r="B3801" s="608"/>
      <c r="C3801" s="608"/>
    </row>
    <row r="3802" spans="1:3" ht="12.75" x14ac:dyDescent="0.2">
      <c r="A3802" s="608"/>
      <c r="B3802" s="608"/>
      <c r="C3802" s="608"/>
    </row>
    <row r="3803" spans="1:3" ht="12.75" x14ac:dyDescent="0.2">
      <c r="A3803" s="608"/>
      <c r="B3803" s="608"/>
      <c r="C3803" s="608"/>
    </row>
    <row r="3804" spans="1:3" ht="12.75" x14ac:dyDescent="0.2">
      <c r="A3804" s="608"/>
      <c r="B3804" s="608"/>
      <c r="C3804" s="608"/>
    </row>
    <row r="3805" spans="1:3" ht="12.75" x14ac:dyDescent="0.2">
      <c r="A3805" s="608"/>
      <c r="B3805" s="608"/>
      <c r="C3805" s="608"/>
    </row>
    <row r="3806" spans="1:3" ht="12.75" x14ac:dyDescent="0.2">
      <c r="A3806" s="608"/>
      <c r="B3806" s="608"/>
      <c r="C3806" s="608"/>
    </row>
    <row r="3807" spans="1:3" ht="12.75" x14ac:dyDescent="0.2">
      <c r="A3807" s="608"/>
      <c r="B3807" s="608"/>
      <c r="C3807" s="608"/>
    </row>
    <row r="3808" spans="1:3" ht="12.75" x14ac:dyDescent="0.2">
      <c r="A3808" s="608"/>
      <c r="B3808" s="608"/>
      <c r="C3808" s="608"/>
    </row>
    <row r="3809" spans="1:3" ht="12.75" x14ac:dyDescent="0.2">
      <c r="A3809" s="608"/>
      <c r="B3809" s="608"/>
      <c r="C3809" s="608"/>
    </row>
    <row r="3810" spans="1:3" ht="12.75" x14ac:dyDescent="0.2">
      <c r="A3810" s="608"/>
      <c r="B3810" s="608"/>
      <c r="C3810" s="608"/>
    </row>
    <row r="3811" spans="1:3" ht="12.75" x14ac:dyDescent="0.2">
      <c r="A3811" s="608"/>
      <c r="B3811" s="608"/>
      <c r="C3811" s="608"/>
    </row>
    <row r="3812" spans="1:3" ht="12.75" x14ac:dyDescent="0.2">
      <c r="A3812" s="608"/>
      <c r="B3812" s="608"/>
      <c r="C3812" s="608"/>
    </row>
    <row r="3813" spans="1:3" ht="12.75" x14ac:dyDescent="0.2">
      <c r="A3813" s="608"/>
      <c r="B3813" s="608"/>
      <c r="C3813" s="608"/>
    </row>
    <row r="3814" spans="1:3" ht="12.75" x14ac:dyDescent="0.2">
      <c r="A3814" s="608"/>
      <c r="B3814" s="608"/>
      <c r="C3814" s="608"/>
    </row>
    <row r="3815" spans="1:3" ht="12.75" x14ac:dyDescent="0.2">
      <c r="A3815" s="608"/>
      <c r="B3815" s="608"/>
      <c r="C3815" s="608"/>
    </row>
    <row r="3816" spans="1:3" ht="12.75" x14ac:dyDescent="0.2">
      <c r="A3816" s="608"/>
      <c r="B3816" s="608"/>
      <c r="C3816" s="608"/>
    </row>
    <row r="3817" spans="1:3" ht="12.75" x14ac:dyDescent="0.2">
      <c r="A3817" s="608"/>
      <c r="B3817" s="608"/>
      <c r="C3817" s="608"/>
    </row>
    <row r="3818" spans="1:3" ht="12.75" x14ac:dyDescent="0.2">
      <c r="A3818" s="608"/>
      <c r="B3818" s="608"/>
      <c r="C3818" s="608"/>
    </row>
    <row r="3819" spans="1:3" ht="12.75" x14ac:dyDescent="0.2">
      <c r="A3819" s="608"/>
      <c r="B3819" s="608"/>
      <c r="C3819" s="608"/>
    </row>
    <row r="3820" spans="1:3" ht="12.75" x14ac:dyDescent="0.2">
      <c r="A3820" s="608"/>
      <c r="B3820" s="608"/>
      <c r="C3820" s="608"/>
    </row>
    <row r="3821" spans="1:3" ht="12.75" x14ac:dyDescent="0.2">
      <c r="A3821" s="608"/>
      <c r="B3821" s="608"/>
      <c r="C3821" s="608"/>
    </row>
    <row r="3822" spans="1:3" ht="12.75" x14ac:dyDescent="0.2">
      <c r="A3822" s="608"/>
      <c r="B3822" s="608"/>
      <c r="C3822" s="608"/>
    </row>
    <row r="3823" spans="1:3" ht="12.75" x14ac:dyDescent="0.2">
      <c r="A3823" s="608"/>
      <c r="B3823" s="608"/>
      <c r="C3823" s="608"/>
    </row>
    <row r="3824" spans="1:3" ht="12.75" x14ac:dyDescent="0.2">
      <c r="A3824" s="608"/>
      <c r="B3824" s="608"/>
      <c r="C3824" s="608"/>
    </row>
    <row r="3825" spans="1:3" ht="12.75" x14ac:dyDescent="0.2">
      <c r="A3825" s="608"/>
      <c r="B3825" s="608"/>
      <c r="C3825" s="608"/>
    </row>
    <row r="3826" spans="1:3" ht="12.75" x14ac:dyDescent="0.2">
      <c r="A3826" s="608"/>
      <c r="B3826" s="608"/>
      <c r="C3826" s="608"/>
    </row>
    <row r="3827" spans="1:3" ht="12.75" x14ac:dyDescent="0.2">
      <c r="A3827" s="608"/>
      <c r="B3827" s="608"/>
      <c r="C3827" s="608"/>
    </row>
    <row r="3828" spans="1:3" ht="12.75" x14ac:dyDescent="0.2">
      <c r="A3828" s="608"/>
      <c r="B3828" s="608"/>
      <c r="C3828" s="608"/>
    </row>
    <row r="3829" spans="1:3" ht="12.75" x14ac:dyDescent="0.2">
      <c r="A3829" s="608"/>
      <c r="B3829" s="608"/>
      <c r="C3829" s="608"/>
    </row>
    <row r="3830" spans="1:3" ht="12.75" x14ac:dyDescent="0.2">
      <c r="A3830" s="608"/>
      <c r="B3830" s="608"/>
      <c r="C3830" s="608"/>
    </row>
    <row r="3831" spans="1:3" ht="12.75" x14ac:dyDescent="0.2">
      <c r="A3831" s="608"/>
      <c r="B3831" s="608"/>
      <c r="C3831" s="608"/>
    </row>
    <row r="3832" spans="1:3" ht="12.75" x14ac:dyDescent="0.2">
      <c r="A3832" s="608"/>
      <c r="B3832" s="608"/>
      <c r="C3832" s="608"/>
    </row>
    <row r="3833" spans="1:3" ht="12.75" x14ac:dyDescent="0.2">
      <c r="A3833" s="608"/>
      <c r="B3833" s="608"/>
      <c r="C3833" s="608"/>
    </row>
    <row r="3834" spans="1:3" ht="12.75" x14ac:dyDescent="0.2">
      <c r="A3834" s="608"/>
      <c r="B3834" s="608"/>
      <c r="C3834" s="608"/>
    </row>
    <row r="3835" spans="1:3" ht="12.75" x14ac:dyDescent="0.2">
      <c r="A3835" s="608"/>
      <c r="B3835" s="608"/>
      <c r="C3835" s="608"/>
    </row>
    <row r="3836" spans="1:3" ht="12.75" x14ac:dyDescent="0.2">
      <c r="A3836" s="608"/>
      <c r="B3836" s="608"/>
      <c r="C3836" s="608"/>
    </row>
    <row r="3837" spans="1:3" ht="12.75" x14ac:dyDescent="0.2">
      <c r="A3837" s="608"/>
      <c r="B3837" s="608"/>
      <c r="C3837" s="608"/>
    </row>
    <row r="3838" spans="1:3" ht="12.75" x14ac:dyDescent="0.2">
      <c r="A3838" s="608"/>
      <c r="B3838" s="608"/>
      <c r="C3838" s="608"/>
    </row>
    <row r="3839" spans="1:3" ht="12.75" x14ac:dyDescent="0.2">
      <c r="A3839" s="608"/>
      <c r="B3839" s="608"/>
      <c r="C3839" s="608"/>
    </row>
    <row r="3840" spans="1:3" ht="12.75" x14ac:dyDescent="0.2">
      <c r="A3840" s="608"/>
      <c r="B3840" s="608"/>
      <c r="C3840" s="608"/>
    </row>
    <row r="3841" spans="1:3" ht="12.75" x14ac:dyDescent="0.2">
      <c r="A3841" s="608"/>
      <c r="B3841" s="608"/>
      <c r="C3841" s="608"/>
    </row>
    <row r="3842" spans="1:3" ht="12.75" x14ac:dyDescent="0.2">
      <c r="A3842" s="608"/>
      <c r="B3842" s="608"/>
      <c r="C3842" s="608"/>
    </row>
    <row r="3843" spans="1:3" ht="12.75" x14ac:dyDescent="0.2">
      <c r="A3843" s="608"/>
      <c r="B3843" s="608"/>
      <c r="C3843" s="608"/>
    </row>
    <row r="3844" spans="1:3" ht="12.75" x14ac:dyDescent="0.2">
      <c r="A3844" s="608"/>
      <c r="B3844" s="608"/>
      <c r="C3844" s="608"/>
    </row>
    <row r="3845" spans="1:3" ht="12.75" x14ac:dyDescent="0.2">
      <c r="A3845" s="608"/>
      <c r="B3845" s="608"/>
      <c r="C3845" s="608"/>
    </row>
    <row r="3846" spans="1:3" ht="12.75" x14ac:dyDescent="0.2">
      <c r="A3846" s="608"/>
      <c r="B3846" s="608"/>
      <c r="C3846" s="608"/>
    </row>
    <row r="3847" spans="1:3" ht="12.75" x14ac:dyDescent="0.2">
      <c r="A3847" s="608"/>
      <c r="B3847" s="608"/>
      <c r="C3847" s="608"/>
    </row>
    <row r="3848" spans="1:3" ht="12.75" x14ac:dyDescent="0.2">
      <c r="A3848" s="608"/>
      <c r="B3848" s="608"/>
      <c r="C3848" s="608"/>
    </row>
    <row r="3849" spans="1:3" ht="12.75" x14ac:dyDescent="0.2">
      <c r="A3849" s="608"/>
      <c r="B3849" s="608"/>
      <c r="C3849" s="608"/>
    </row>
    <row r="3850" spans="1:3" ht="12.75" x14ac:dyDescent="0.2">
      <c r="A3850" s="608"/>
      <c r="B3850" s="608"/>
      <c r="C3850" s="608"/>
    </row>
    <row r="3851" spans="1:3" ht="12.75" x14ac:dyDescent="0.2">
      <c r="A3851" s="608"/>
      <c r="B3851" s="608"/>
      <c r="C3851" s="608"/>
    </row>
    <row r="3852" spans="1:3" ht="12.75" x14ac:dyDescent="0.2">
      <c r="A3852" s="608"/>
      <c r="B3852" s="608"/>
      <c r="C3852" s="608"/>
    </row>
    <row r="3853" spans="1:3" ht="12.75" x14ac:dyDescent="0.2">
      <c r="A3853" s="608"/>
      <c r="B3853" s="608"/>
      <c r="C3853" s="608"/>
    </row>
    <row r="3854" spans="1:3" ht="12.75" x14ac:dyDescent="0.2">
      <c r="A3854" s="608"/>
      <c r="B3854" s="608"/>
      <c r="C3854" s="608"/>
    </row>
    <row r="3855" spans="1:3" ht="12.75" x14ac:dyDescent="0.2">
      <c r="A3855" s="608"/>
      <c r="B3855" s="608"/>
      <c r="C3855" s="608"/>
    </row>
    <row r="3856" spans="1:3" ht="12.75" x14ac:dyDescent="0.2">
      <c r="A3856" s="608"/>
      <c r="B3856" s="608"/>
      <c r="C3856" s="608"/>
    </row>
    <row r="3857" spans="1:3" ht="12.75" x14ac:dyDescent="0.2">
      <c r="A3857" s="608"/>
      <c r="B3857" s="608"/>
      <c r="C3857" s="608"/>
    </row>
    <row r="3858" spans="1:3" ht="12.75" x14ac:dyDescent="0.2">
      <c r="A3858" s="608"/>
      <c r="B3858" s="608"/>
      <c r="C3858" s="608"/>
    </row>
    <row r="3859" spans="1:3" ht="12.75" x14ac:dyDescent="0.2">
      <c r="A3859" s="608"/>
      <c r="B3859" s="608"/>
      <c r="C3859" s="608"/>
    </row>
    <row r="3860" spans="1:3" ht="12.75" x14ac:dyDescent="0.2">
      <c r="A3860" s="608"/>
      <c r="B3860" s="608"/>
      <c r="C3860" s="608"/>
    </row>
    <row r="3861" spans="1:3" ht="12.75" x14ac:dyDescent="0.2">
      <c r="A3861" s="608"/>
      <c r="B3861" s="608"/>
      <c r="C3861" s="608"/>
    </row>
    <row r="3862" spans="1:3" ht="12.75" x14ac:dyDescent="0.2">
      <c r="A3862" s="608"/>
      <c r="B3862" s="608"/>
      <c r="C3862" s="608"/>
    </row>
    <row r="3863" spans="1:3" ht="12.75" x14ac:dyDescent="0.2">
      <c r="A3863" s="608"/>
      <c r="B3863" s="608"/>
      <c r="C3863" s="608"/>
    </row>
    <row r="3864" spans="1:3" ht="12.75" x14ac:dyDescent="0.2">
      <c r="A3864" s="608"/>
      <c r="B3864" s="608"/>
      <c r="C3864" s="608"/>
    </row>
    <row r="3865" spans="1:3" ht="12.75" x14ac:dyDescent="0.2">
      <c r="A3865" s="608"/>
      <c r="B3865" s="608"/>
      <c r="C3865" s="608"/>
    </row>
    <row r="3866" spans="1:3" ht="12.75" x14ac:dyDescent="0.2">
      <c r="A3866" s="608"/>
      <c r="B3866" s="608"/>
      <c r="C3866" s="608"/>
    </row>
    <row r="3867" spans="1:3" ht="12.75" x14ac:dyDescent="0.2">
      <c r="A3867" s="608"/>
      <c r="B3867" s="608"/>
      <c r="C3867" s="608"/>
    </row>
    <row r="3868" spans="1:3" ht="12.75" x14ac:dyDescent="0.2">
      <c r="A3868" s="608"/>
      <c r="B3868" s="608"/>
      <c r="C3868" s="608"/>
    </row>
    <row r="3869" spans="1:3" ht="12.75" x14ac:dyDescent="0.2">
      <c r="A3869" s="608"/>
      <c r="B3869" s="608"/>
      <c r="C3869" s="608"/>
    </row>
    <row r="3870" spans="1:3" ht="12.75" x14ac:dyDescent="0.2">
      <c r="A3870" s="608"/>
      <c r="B3870" s="608"/>
      <c r="C3870" s="608"/>
    </row>
    <row r="3871" spans="1:3" ht="12.75" x14ac:dyDescent="0.2">
      <c r="A3871" s="608"/>
      <c r="B3871" s="608"/>
      <c r="C3871" s="608"/>
    </row>
    <row r="3872" spans="1:3" ht="12.75" x14ac:dyDescent="0.2">
      <c r="A3872" s="608"/>
      <c r="B3872" s="608"/>
      <c r="C3872" s="608"/>
    </row>
    <row r="3873" spans="1:3" ht="12.75" x14ac:dyDescent="0.2">
      <c r="A3873" s="608"/>
      <c r="B3873" s="608"/>
      <c r="C3873" s="608"/>
    </row>
    <row r="3874" spans="1:3" ht="12.75" x14ac:dyDescent="0.2">
      <c r="A3874" s="608"/>
      <c r="B3874" s="608"/>
      <c r="C3874" s="608"/>
    </row>
    <row r="3875" spans="1:3" ht="12.75" x14ac:dyDescent="0.2">
      <c r="A3875" s="608"/>
      <c r="B3875" s="608"/>
      <c r="C3875" s="608"/>
    </row>
    <row r="3876" spans="1:3" ht="12.75" x14ac:dyDescent="0.2">
      <c r="A3876" s="608"/>
      <c r="B3876" s="608"/>
      <c r="C3876" s="608"/>
    </row>
    <row r="3877" spans="1:3" ht="12.75" x14ac:dyDescent="0.2">
      <c r="A3877" s="608"/>
      <c r="B3877" s="608"/>
      <c r="C3877" s="608"/>
    </row>
    <row r="3878" spans="1:3" ht="12.75" x14ac:dyDescent="0.2">
      <c r="A3878" s="608"/>
      <c r="B3878" s="608"/>
      <c r="C3878" s="608"/>
    </row>
    <row r="3879" spans="1:3" ht="12.75" x14ac:dyDescent="0.2">
      <c r="A3879" s="608"/>
      <c r="B3879" s="608"/>
      <c r="C3879" s="608"/>
    </row>
    <row r="3880" spans="1:3" ht="12.75" x14ac:dyDescent="0.2">
      <c r="A3880" s="608"/>
      <c r="B3880" s="608"/>
      <c r="C3880" s="608"/>
    </row>
    <row r="3881" spans="1:3" ht="12.75" x14ac:dyDescent="0.2">
      <c r="A3881" s="608"/>
      <c r="B3881" s="608"/>
      <c r="C3881" s="608"/>
    </row>
    <row r="3882" spans="1:3" ht="12.75" x14ac:dyDescent="0.2">
      <c r="A3882" s="608"/>
      <c r="B3882" s="608"/>
      <c r="C3882" s="608"/>
    </row>
    <row r="3883" spans="1:3" ht="12.75" x14ac:dyDescent="0.2">
      <c r="A3883" s="608"/>
      <c r="B3883" s="608"/>
      <c r="C3883" s="608"/>
    </row>
    <row r="3884" spans="1:3" ht="12.75" x14ac:dyDescent="0.2">
      <c r="A3884" s="608"/>
      <c r="B3884" s="608"/>
      <c r="C3884" s="608"/>
    </row>
    <row r="3885" spans="1:3" ht="12.75" x14ac:dyDescent="0.2">
      <c r="A3885" s="608"/>
      <c r="B3885" s="608"/>
      <c r="C3885" s="608"/>
    </row>
    <row r="3886" spans="1:3" ht="12.75" x14ac:dyDescent="0.2">
      <c r="A3886" s="608"/>
      <c r="B3886" s="608"/>
      <c r="C3886" s="608"/>
    </row>
    <row r="3887" spans="1:3" ht="12.75" x14ac:dyDescent="0.2">
      <c r="A3887" s="608"/>
      <c r="B3887" s="608"/>
      <c r="C3887" s="608"/>
    </row>
    <row r="3888" spans="1:3" ht="12.75" x14ac:dyDescent="0.2">
      <c r="A3888" s="608"/>
      <c r="B3888" s="608"/>
      <c r="C3888" s="608"/>
    </row>
    <row r="3889" spans="1:3" ht="12.75" x14ac:dyDescent="0.2">
      <c r="A3889" s="608"/>
      <c r="B3889" s="608"/>
      <c r="C3889" s="608"/>
    </row>
    <row r="3890" spans="1:3" ht="12.75" x14ac:dyDescent="0.2">
      <c r="A3890" s="608"/>
      <c r="B3890" s="608"/>
      <c r="C3890" s="608"/>
    </row>
    <row r="3891" spans="1:3" ht="12.75" x14ac:dyDescent="0.2">
      <c r="A3891" s="608"/>
      <c r="B3891" s="608"/>
      <c r="C3891" s="608"/>
    </row>
    <row r="3892" spans="1:3" ht="12.75" x14ac:dyDescent="0.2">
      <c r="A3892" s="608"/>
      <c r="B3892" s="608"/>
      <c r="C3892" s="608"/>
    </row>
    <row r="3893" spans="1:3" ht="12.75" x14ac:dyDescent="0.2">
      <c r="A3893" s="608"/>
      <c r="B3893" s="608"/>
      <c r="C3893" s="608"/>
    </row>
    <row r="3894" spans="1:3" ht="12.75" x14ac:dyDescent="0.2">
      <c r="A3894" s="608"/>
      <c r="B3894" s="608"/>
      <c r="C3894" s="608"/>
    </row>
    <row r="3895" spans="1:3" ht="12.75" x14ac:dyDescent="0.2">
      <c r="A3895" s="608"/>
      <c r="B3895" s="608"/>
      <c r="C3895" s="608"/>
    </row>
    <row r="3896" spans="1:3" ht="12.75" x14ac:dyDescent="0.2">
      <c r="A3896" s="608"/>
      <c r="B3896" s="608"/>
      <c r="C3896" s="608"/>
    </row>
    <row r="3897" spans="1:3" ht="12.75" x14ac:dyDescent="0.2">
      <c r="A3897" s="608"/>
      <c r="B3897" s="608"/>
      <c r="C3897" s="608"/>
    </row>
    <row r="3898" spans="1:3" ht="12.75" x14ac:dyDescent="0.2">
      <c r="A3898" s="608"/>
      <c r="B3898" s="608"/>
      <c r="C3898" s="608"/>
    </row>
    <row r="3899" spans="1:3" ht="12.75" x14ac:dyDescent="0.2">
      <c r="A3899" s="608"/>
      <c r="B3899" s="608"/>
      <c r="C3899" s="608"/>
    </row>
    <row r="3900" spans="1:3" ht="12.75" x14ac:dyDescent="0.2">
      <c r="A3900" s="608"/>
      <c r="B3900" s="608"/>
      <c r="C3900" s="608"/>
    </row>
    <row r="3901" spans="1:3" ht="12.75" x14ac:dyDescent="0.2">
      <c r="A3901" s="608"/>
      <c r="B3901" s="608"/>
      <c r="C3901" s="608"/>
    </row>
    <row r="3902" spans="1:3" ht="12.75" x14ac:dyDescent="0.2">
      <c r="A3902" s="608"/>
      <c r="B3902" s="608"/>
      <c r="C3902" s="608"/>
    </row>
    <row r="3903" spans="1:3" ht="12.75" x14ac:dyDescent="0.2">
      <c r="A3903" s="608"/>
      <c r="B3903" s="608"/>
      <c r="C3903" s="608"/>
    </row>
    <row r="3904" spans="1:3" ht="12.75" x14ac:dyDescent="0.2">
      <c r="A3904" s="608"/>
      <c r="B3904" s="608"/>
      <c r="C3904" s="608"/>
    </row>
    <row r="3905" spans="1:3" ht="12.75" x14ac:dyDescent="0.2">
      <c r="A3905" s="608"/>
      <c r="B3905" s="608"/>
      <c r="C3905" s="608"/>
    </row>
    <row r="3906" spans="1:3" ht="12.75" x14ac:dyDescent="0.2">
      <c r="A3906" s="608"/>
      <c r="B3906" s="608"/>
      <c r="C3906" s="608"/>
    </row>
    <row r="3907" spans="1:3" ht="12.75" x14ac:dyDescent="0.2">
      <c r="A3907" s="608"/>
      <c r="B3907" s="608"/>
      <c r="C3907" s="608"/>
    </row>
    <row r="3908" spans="1:3" ht="12.75" x14ac:dyDescent="0.2">
      <c r="A3908" s="608"/>
      <c r="B3908" s="608"/>
      <c r="C3908" s="608"/>
    </row>
    <row r="3909" spans="1:3" ht="12.75" x14ac:dyDescent="0.2">
      <c r="A3909" s="608"/>
      <c r="B3909" s="608"/>
      <c r="C3909" s="608"/>
    </row>
    <row r="3910" spans="1:3" ht="12.75" x14ac:dyDescent="0.2">
      <c r="A3910" s="608"/>
      <c r="B3910" s="608"/>
      <c r="C3910" s="608"/>
    </row>
    <row r="3911" spans="1:3" ht="12.75" x14ac:dyDescent="0.2">
      <c r="A3911" s="608"/>
      <c r="B3911" s="608"/>
      <c r="C3911" s="608"/>
    </row>
    <row r="3912" spans="1:3" ht="12.75" x14ac:dyDescent="0.2">
      <c r="A3912" s="608"/>
      <c r="B3912" s="608"/>
      <c r="C3912" s="608"/>
    </row>
    <row r="3913" spans="1:3" ht="12.75" x14ac:dyDescent="0.2">
      <c r="A3913" s="608"/>
      <c r="B3913" s="608"/>
      <c r="C3913" s="608"/>
    </row>
    <row r="3914" spans="1:3" ht="12.75" x14ac:dyDescent="0.2">
      <c r="A3914" s="608"/>
      <c r="B3914" s="608"/>
      <c r="C3914" s="608"/>
    </row>
    <row r="3915" spans="1:3" ht="12.75" x14ac:dyDescent="0.2">
      <c r="A3915" s="608"/>
      <c r="B3915" s="608"/>
      <c r="C3915" s="608"/>
    </row>
    <row r="3916" spans="1:3" ht="12.75" x14ac:dyDescent="0.2">
      <c r="A3916" s="608"/>
      <c r="B3916" s="608"/>
      <c r="C3916" s="608"/>
    </row>
    <row r="3917" spans="1:3" ht="12.75" x14ac:dyDescent="0.2">
      <c r="A3917" s="608"/>
      <c r="B3917" s="608"/>
      <c r="C3917" s="608"/>
    </row>
    <row r="3918" spans="1:3" ht="12.75" x14ac:dyDescent="0.2">
      <c r="A3918" s="608"/>
      <c r="B3918" s="608"/>
      <c r="C3918" s="608"/>
    </row>
    <row r="3919" spans="1:3" ht="12.75" x14ac:dyDescent="0.2">
      <c r="A3919" s="608"/>
      <c r="B3919" s="608"/>
      <c r="C3919" s="608"/>
    </row>
    <row r="3920" spans="1:3" ht="12.75" x14ac:dyDescent="0.2">
      <c r="A3920" s="608"/>
      <c r="B3920" s="608"/>
      <c r="C3920" s="608"/>
    </row>
    <row r="3921" spans="1:3" ht="12.75" x14ac:dyDescent="0.2">
      <c r="A3921" s="608"/>
      <c r="B3921" s="608"/>
      <c r="C3921" s="608"/>
    </row>
    <row r="3922" spans="1:3" ht="12.75" x14ac:dyDescent="0.2">
      <c r="A3922" s="608"/>
      <c r="B3922" s="608"/>
      <c r="C3922" s="608"/>
    </row>
    <row r="3923" spans="1:3" ht="12.75" x14ac:dyDescent="0.2">
      <c r="A3923" s="608"/>
      <c r="B3923" s="608"/>
      <c r="C3923" s="608"/>
    </row>
    <row r="3924" spans="1:3" ht="12.75" x14ac:dyDescent="0.2">
      <c r="A3924" s="608"/>
      <c r="B3924" s="608"/>
      <c r="C3924" s="608"/>
    </row>
    <row r="3925" spans="1:3" ht="12.75" x14ac:dyDescent="0.2">
      <c r="A3925" s="608"/>
      <c r="B3925" s="608"/>
      <c r="C3925" s="608"/>
    </row>
    <row r="3926" spans="1:3" ht="12.75" x14ac:dyDescent="0.2">
      <c r="A3926" s="608"/>
      <c r="B3926" s="608"/>
      <c r="C3926" s="608"/>
    </row>
    <row r="3927" spans="1:3" ht="12.75" x14ac:dyDescent="0.2">
      <c r="A3927" s="608"/>
      <c r="B3927" s="608"/>
      <c r="C3927" s="608"/>
    </row>
    <row r="3928" spans="1:3" ht="12.75" x14ac:dyDescent="0.2">
      <c r="A3928" s="608"/>
      <c r="B3928" s="608"/>
      <c r="C3928" s="608"/>
    </row>
    <row r="3929" spans="1:3" ht="12.75" x14ac:dyDescent="0.2">
      <c r="A3929" s="608"/>
      <c r="B3929" s="608"/>
      <c r="C3929" s="608"/>
    </row>
    <row r="3930" spans="1:3" ht="12.75" x14ac:dyDescent="0.2">
      <c r="A3930" s="608"/>
      <c r="B3930" s="608"/>
      <c r="C3930" s="608"/>
    </row>
    <row r="3931" spans="1:3" ht="12.75" x14ac:dyDescent="0.2">
      <c r="A3931" s="608"/>
      <c r="B3931" s="608"/>
      <c r="C3931" s="608"/>
    </row>
    <row r="3932" spans="1:3" ht="12.75" x14ac:dyDescent="0.2">
      <c r="A3932" s="608"/>
      <c r="B3932" s="608"/>
      <c r="C3932" s="608"/>
    </row>
    <row r="3933" spans="1:3" ht="12.75" x14ac:dyDescent="0.2">
      <c r="A3933" s="608"/>
      <c r="B3933" s="608"/>
      <c r="C3933" s="608"/>
    </row>
    <row r="3934" spans="1:3" ht="12.75" x14ac:dyDescent="0.2">
      <c r="A3934" s="608"/>
      <c r="B3934" s="608"/>
      <c r="C3934" s="608"/>
    </row>
    <row r="3935" spans="1:3" ht="12.75" x14ac:dyDescent="0.2">
      <c r="A3935" s="608"/>
      <c r="B3935" s="608"/>
      <c r="C3935" s="608"/>
    </row>
    <row r="3936" spans="1:3" ht="12.75" x14ac:dyDescent="0.2">
      <c r="A3936" s="608"/>
      <c r="B3936" s="608"/>
      <c r="C3936" s="608"/>
    </row>
    <row r="3937" spans="1:3" ht="12.75" x14ac:dyDescent="0.2">
      <c r="A3937" s="608"/>
      <c r="B3937" s="608"/>
      <c r="C3937" s="608"/>
    </row>
    <row r="3938" spans="1:3" ht="12.75" x14ac:dyDescent="0.2">
      <c r="A3938" s="608"/>
      <c r="B3938" s="608"/>
      <c r="C3938" s="608"/>
    </row>
    <row r="3939" spans="1:3" ht="12.75" x14ac:dyDescent="0.2">
      <c r="A3939" s="608"/>
      <c r="B3939" s="608"/>
      <c r="C3939" s="608"/>
    </row>
    <row r="3940" spans="1:3" ht="12.75" x14ac:dyDescent="0.2">
      <c r="A3940" s="608"/>
      <c r="B3940" s="608"/>
      <c r="C3940" s="608"/>
    </row>
    <row r="3941" spans="1:3" ht="12.75" x14ac:dyDescent="0.2">
      <c r="A3941" s="608"/>
      <c r="B3941" s="608"/>
      <c r="C3941" s="608"/>
    </row>
    <row r="3942" spans="1:3" ht="12.75" x14ac:dyDescent="0.2">
      <c r="A3942" s="608"/>
      <c r="B3942" s="608"/>
      <c r="C3942" s="608"/>
    </row>
    <row r="3943" spans="1:3" ht="12.75" x14ac:dyDescent="0.2">
      <c r="A3943" s="608"/>
      <c r="B3943" s="608"/>
      <c r="C3943" s="608"/>
    </row>
    <row r="3944" spans="1:3" ht="12.75" x14ac:dyDescent="0.2">
      <c r="A3944" s="608"/>
      <c r="B3944" s="608"/>
      <c r="C3944" s="608"/>
    </row>
    <row r="3945" spans="1:3" ht="12.75" x14ac:dyDescent="0.2">
      <c r="A3945" s="608"/>
      <c r="B3945" s="608"/>
      <c r="C3945" s="608"/>
    </row>
    <row r="3946" spans="1:3" ht="12.75" x14ac:dyDescent="0.2">
      <c r="A3946" s="608"/>
      <c r="B3946" s="608"/>
      <c r="C3946" s="608"/>
    </row>
    <row r="3947" spans="1:3" ht="12.75" x14ac:dyDescent="0.2">
      <c r="A3947" s="608"/>
      <c r="B3947" s="608"/>
      <c r="C3947" s="608"/>
    </row>
    <row r="3948" spans="1:3" ht="12.75" x14ac:dyDescent="0.2">
      <c r="A3948" s="608"/>
      <c r="B3948" s="608"/>
      <c r="C3948" s="608"/>
    </row>
    <row r="3949" spans="1:3" ht="12.75" x14ac:dyDescent="0.2">
      <c r="A3949" s="608"/>
      <c r="B3949" s="608"/>
      <c r="C3949" s="608"/>
    </row>
    <row r="3950" spans="1:3" ht="12.75" x14ac:dyDescent="0.2">
      <c r="A3950" s="608"/>
      <c r="B3950" s="608"/>
      <c r="C3950" s="608"/>
    </row>
    <row r="3951" spans="1:3" ht="12.75" x14ac:dyDescent="0.2">
      <c r="A3951" s="608"/>
      <c r="B3951" s="608"/>
      <c r="C3951" s="608"/>
    </row>
    <row r="3952" spans="1:3" ht="12.75" x14ac:dyDescent="0.2">
      <c r="A3952" s="608"/>
      <c r="B3952" s="608"/>
      <c r="C3952" s="608"/>
    </row>
    <row r="3953" spans="1:3" ht="12.75" x14ac:dyDescent="0.2">
      <c r="A3953" s="608"/>
      <c r="B3953" s="608"/>
      <c r="C3953" s="608"/>
    </row>
    <row r="3954" spans="1:3" ht="12.75" x14ac:dyDescent="0.2">
      <c r="A3954" s="608"/>
      <c r="B3954" s="608"/>
      <c r="C3954" s="608"/>
    </row>
    <row r="3955" spans="1:3" ht="12.75" x14ac:dyDescent="0.2">
      <c r="A3955" s="608"/>
      <c r="B3955" s="608"/>
      <c r="C3955" s="608"/>
    </row>
    <row r="3956" spans="1:3" ht="12.75" x14ac:dyDescent="0.2">
      <c r="A3956" s="608"/>
      <c r="B3956" s="608"/>
      <c r="C3956" s="608"/>
    </row>
    <row r="3957" spans="1:3" ht="12.75" x14ac:dyDescent="0.2">
      <c r="A3957" s="608"/>
      <c r="B3957" s="608"/>
      <c r="C3957" s="608"/>
    </row>
    <row r="3958" spans="1:3" ht="12.75" x14ac:dyDescent="0.2">
      <c r="A3958" s="608"/>
      <c r="B3958" s="608"/>
      <c r="C3958" s="608"/>
    </row>
    <row r="3959" spans="1:3" ht="12.75" x14ac:dyDescent="0.2">
      <c r="A3959" s="608"/>
      <c r="B3959" s="608"/>
      <c r="C3959" s="608"/>
    </row>
    <row r="3960" spans="1:3" ht="12.75" x14ac:dyDescent="0.2">
      <c r="A3960" s="608"/>
      <c r="B3960" s="608"/>
      <c r="C3960" s="608"/>
    </row>
    <row r="3961" spans="1:3" ht="12.75" x14ac:dyDescent="0.2">
      <c r="A3961" s="608"/>
      <c r="B3961" s="608"/>
      <c r="C3961" s="608"/>
    </row>
    <row r="3962" spans="1:3" ht="12.75" x14ac:dyDescent="0.2">
      <c r="A3962" s="608"/>
      <c r="B3962" s="608"/>
      <c r="C3962" s="608"/>
    </row>
    <row r="3963" spans="1:3" ht="12.75" x14ac:dyDescent="0.2">
      <c r="A3963" s="608"/>
      <c r="B3963" s="608"/>
      <c r="C3963" s="608"/>
    </row>
    <row r="3964" spans="1:3" ht="12.75" x14ac:dyDescent="0.2">
      <c r="A3964" s="608"/>
      <c r="B3964" s="608"/>
      <c r="C3964" s="608"/>
    </row>
    <row r="3965" spans="1:3" ht="12.75" x14ac:dyDescent="0.2">
      <c r="A3965" s="608"/>
      <c r="B3965" s="608"/>
      <c r="C3965" s="608"/>
    </row>
    <row r="3966" spans="1:3" ht="12.75" x14ac:dyDescent="0.2">
      <c r="A3966" s="608"/>
      <c r="B3966" s="608"/>
      <c r="C3966" s="608"/>
    </row>
    <row r="3967" spans="1:3" ht="12.75" x14ac:dyDescent="0.2">
      <c r="A3967" s="608"/>
      <c r="B3967" s="608"/>
      <c r="C3967" s="608"/>
    </row>
    <row r="3968" spans="1:3" ht="12.75" x14ac:dyDescent="0.2">
      <c r="A3968" s="608"/>
      <c r="B3968" s="608"/>
      <c r="C3968" s="608"/>
    </row>
    <row r="3969" spans="1:3" ht="12.75" x14ac:dyDescent="0.2">
      <c r="A3969" s="608"/>
      <c r="B3969" s="608"/>
      <c r="C3969" s="608"/>
    </row>
    <row r="3970" spans="1:3" ht="12.75" x14ac:dyDescent="0.2">
      <c r="A3970" s="608"/>
      <c r="B3970" s="608"/>
      <c r="C3970" s="608"/>
    </row>
    <row r="3971" spans="1:3" ht="12.75" x14ac:dyDescent="0.2">
      <c r="A3971" s="608"/>
      <c r="B3971" s="608"/>
      <c r="C3971" s="608"/>
    </row>
    <row r="3972" spans="1:3" ht="12.75" x14ac:dyDescent="0.2">
      <c r="A3972" s="608"/>
      <c r="B3972" s="608"/>
      <c r="C3972" s="608"/>
    </row>
    <row r="3973" spans="1:3" ht="12.75" x14ac:dyDescent="0.2">
      <c r="A3973" s="608"/>
      <c r="B3973" s="608"/>
      <c r="C3973" s="608"/>
    </row>
    <row r="3974" spans="1:3" ht="12.75" x14ac:dyDescent="0.2">
      <c r="A3974" s="608"/>
      <c r="B3974" s="608"/>
      <c r="C3974" s="608"/>
    </row>
    <row r="3975" spans="1:3" ht="12.75" x14ac:dyDescent="0.2">
      <c r="A3975" s="608"/>
      <c r="B3975" s="608"/>
      <c r="C3975" s="608"/>
    </row>
    <row r="3976" spans="1:3" ht="12.75" x14ac:dyDescent="0.2">
      <c r="A3976" s="608"/>
      <c r="B3976" s="608"/>
      <c r="C3976" s="608"/>
    </row>
    <row r="3977" spans="1:3" ht="12.75" x14ac:dyDescent="0.2">
      <c r="A3977" s="608"/>
      <c r="B3977" s="608"/>
      <c r="C3977" s="608"/>
    </row>
    <row r="3978" spans="1:3" ht="12.75" x14ac:dyDescent="0.2">
      <c r="A3978" s="608"/>
      <c r="B3978" s="608"/>
      <c r="C3978" s="608"/>
    </row>
    <row r="3979" spans="1:3" ht="12.75" x14ac:dyDescent="0.2">
      <c r="A3979" s="608"/>
      <c r="B3979" s="608"/>
      <c r="C3979" s="608"/>
    </row>
    <row r="3980" spans="1:3" ht="12.75" x14ac:dyDescent="0.2">
      <c r="A3980" s="608"/>
      <c r="B3980" s="608"/>
      <c r="C3980" s="608"/>
    </row>
    <row r="3981" spans="1:3" ht="12.75" x14ac:dyDescent="0.2">
      <c r="A3981" s="608"/>
      <c r="B3981" s="608"/>
      <c r="C3981" s="608"/>
    </row>
    <row r="3982" spans="1:3" ht="12.75" x14ac:dyDescent="0.2">
      <c r="A3982" s="608"/>
      <c r="B3982" s="608"/>
      <c r="C3982" s="608"/>
    </row>
    <row r="3983" spans="1:3" ht="12.75" x14ac:dyDescent="0.2">
      <c r="A3983" s="608"/>
      <c r="B3983" s="608"/>
      <c r="C3983" s="608"/>
    </row>
    <row r="3984" spans="1:3" ht="12.75" x14ac:dyDescent="0.2">
      <c r="A3984" s="608"/>
      <c r="B3984" s="608"/>
      <c r="C3984" s="608"/>
    </row>
    <row r="3985" spans="1:3" ht="12.75" x14ac:dyDescent="0.2">
      <c r="A3985" s="608"/>
      <c r="B3985" s="608"/>
      <c r="C3985" s="608"/>
    </row>
    <row r="3986" spans="1:3" ht="12.75" x14ac:dyDescent="0.2">
      <c r="A3986" s="608"/>
      <c r="B3986" s="608"/>
      <c r="C3986" s="608"/>
    </row>
    <row r="3987" spans="1:3" ht="12.75" x14ac:dyDescent="0.2">
      <c r="A3987" s="608"/>
      <c r="B3987" s="608"/>
      <c r="C3987" s="608"/>
    </row>
    <row r="3988" spans="1:3" ht="12.75" x14ac:dyDescent="0.2">
      <c r="A3988" s="608"/>
      <c r="B3988" s="608"/>
      <c r="C3988" s="608"/>
    </row>
    <row r="3989" spans="1:3" ht="12.75" x14ac:dyDescent="0.2">
      <c r="A3989" s="608"/>
      <c r="B3989" s="608"/>
      <c r="C3989" s="608"/>
    </row>
    <row r="3990" spans="1:3" ht="12.75" x14ac:dyDescent="0.2">
      <c r="A3990" s="608"/>
      <c r="B3990" s="608"/>
      <c r="C3990" s="608"/>
    </row>
    <row r="3991" spans="1:3" ht="12.75" x14ac:dyDescent="0.2">
      <c r="A3991" s="608"/>
      <c r="B3991" s="608"/>
      <c r="C3991" s="608"/>
    </row>
    <row r="3992" spans="1:3" ht="12.75" x14ac:dyDescent="0.2">
      <c r="A3992" s="608"/>
      <c r="B3992" s="608"/>
      <c r="C3992" s="608"/>
    </row>
    <row r="3993" spans="1:3" ht="12.75" x14ac:dyDescent="0.2">
      <c r="A3993" s="608"/>
      <c r="B3993" s="608"/>
      <c r="C3993" s="608"/>
    </row>
    <row r="3994" spans="1:3" ht="12.75" x14ac:dyDescent="0.2">
      <c r="A3994" s="608"/>
      <c r="B3994" s="608"/>
      <c r="C3994" s="608"/>
    </row>
    <row r="3995" spans="1:3" ht="12.75" x14ac:dyDescent="0.2">
      <c r="A3995" s="608"/>
      <c r="B3995" s="608"/>
      <c r="C3995" s="608"/>
    </row>
    <row r="3996" spans="1:3" ht="12.75" x14ac:dyDescent="0.2">
      <c r="A3996" s="608"/>
      <c r="B3996" s="608"/>
      <c r="C3996" s="608"/>
    </row>
    <row r="3997" spans="1:3" ht="12.75" x14ac:dyDescent="0.2">
      <c r="A3997" s="608"/>
      <c r="B3997" s="608"/>
      <c r="C3997" s="608"/>
    </row>
    <row r="3998" spans="1:3" ht="12.75" x14ac:dyDescent="0.2">
      <c r="A3998" s="608"/>
      <c r="B3998" s="608"/>
      <c r="C3998" s="608"/>
    </row>
    <row r="3999" spans="1:3" ht="12.75" x14ac:dyDescent="0.2">
      <c r="A3999" s="608"/>
      <c r="B3999" s="608"/>
      <c r="C3999" s="608"/>
    </row>
    <row r="4000" spans="1:3" ht="12.75" x14ac:dyDescent="0.2">
      <c r="A4000" s="608"/>
      <c r="B4000" s="608"/>
      <c r="C4000" s="608"/>
    </row>
    <row r="4001" spans="1:3" ht="12.75" x14ac:dyDescent="0.2">
      <c r="A4001" s="608"/>
      <c r="B4001" s="608"/>
      <c r="C4001" s="608"/>
    </row>
    <row r="4002" spans="1:3" ht="12.75" x14ac:dyDescent="0.2">
      <c r="A4002" s="608"/>
      <c r="B4002" s="608"/>
      <c r="C4002" s="608"/>
    </row>
    <row r="4003" spans="1:3" ht="12.75" x14ac:dyDescent="0.2">
      <c r="A4003" s="608"/>
      <c r="B4003" s="608"/>
      <c r="C4003" s="608"/>
    </row>
    <row r="4004" spans="1:3" ht="12.75" x14ac:dyDescent="0.2">
      <c r="A4004" s="608"/>
      <c r="B4004" s="608"/>
      <c r="C4004" s="608"/>
    </row>
    <row r="4005" spans="1:3" ht="12.75" x14ac:dyDescent="0.2">
      <c r="A4005" s="608"/>
      <c r="B4005" s="608"/>
      <c r="C4005" s="608"/>
    </row>
    <row r="4006" spans="1:3" ht="12.75" x14ac:dyDescent="0.2">
      <c r="A4006" s="608"/>
      <c r="B4006" s="608"/>
      <c r="C4006" s="608"/>
    </row>
    <row r="4007" spans="1:3" ht="12.75" x14ac:dyDescent="0.2">
      <c r="A4007" s="608"/>
      <c r="B4007" s="608"/>
      <c r="C4007" s="608"/>
    </row>
    <row r="4008" spans="1:3" ht="12.75" x14ac:dyDescent="0.2">
      <c r="A4008" s="608"/>
      <c r="B4008" s="608"/>
      <c r="C4008" s="608"/>
    </row>
    <row r="4009" spans="1:3" ht="12.75" x14ac:dyDescent="0.2">
      <c r="A4009" s="608"/>
      <c r="B4009" s="608"/>
      <c r="C4009" s="608"/>
    </row>
    <row r="4010" spans="1:3" ht="12.75" x14ac:dyDescent="0.2">
      <c r="A4010" s="608"/>
      <c r="B4010" s="608"/>
      <c r="C4010" s="608"/>
    </row>
    <row r="4011" spans="1:3" ht="12.75" x14ac:dyDescent="0.2">
      <c r="A4011" s="608"/>
      <c r="B4011" s="608"/>
      <c r="C4011" s="608"/>
    </row>
    <row r="4012" spans="1:3" ht="12.75" x14ac:dyDescent="0.2">
      <c r="A4012" s="608"/>
      <c r="B4012" s="608"/>
      <c r="C4012" s="608"/>
    </row>
    <row r="4013" spans="1:3" ht="12.75" x14ac:dyDescent="0.2">
      <c r="A4013" s="608"/>
      <c r="B4013" s="608"/>
      <c r="C4013" s="608"/>
    </row>
    <row r="4014" spans="1:3" ht="12.75" x14ac:dyDescent="0.2">
      <c r="A4014" s="608"/>
      <c r="B4014" s="608"/>
      <c r="C4014" s="608"/>
    </row>
    <row r="4015" spans="1:3" ht="12.75" x14ac:dyDescent="0.2">
      <c r="A4015" s="608"/>
      <c r="B4015" s="608"/>
      <c r="C4015" s="608"/>
    </row>
    <row r="4016" spans="1:3" ht="12.75" x14ac:dyDescent="0.2">
      <c r="A4016" s="608"/>
      <c r="B4016" s="608"/>
      <c r="C4016" s="608"/>
    </row>
    <row r="4017" spans="1:3" ht="12.75" x14ac:dyDescent="0.2">
      <c r="A4017" s="608"/>
      <c r="B4017" s="608"/>
      <c r="C4017" s="608"/>
    </row>
    <row r="4018" spans="1:3" ht="12.75" x14ac:dyDescent="0.2">
      <c r="A4018" s="608"/>
      <c r="B4018" s="608"/>
      <c r="C4018" s="608"/>
    </row>
    <row r="4019" spans="1:3" ht="12.75" x14ac:dyDescent="0.2">
      <c r="A4019" s="608"/>
      <c r="B4019" s="608"/>
      <c r="C4019" s="608"/>
    </row>
    <row r="4020" spans="1:3" ht="12.75" x14ac:dyDescent="0.2">
      <c r="A4020" s="608"/>
      <c r="B4020" s="608"/>
      <c r="C4020" s="608"/>
    </row>
    <row r="4021" spans="1:3" ht="12.75" x14ac:dyDescent="0.2">
      <c r="A4021" s="608"/>
      <c r="B4021" s="608"/>
      <c r="C4021" s="608"/>
    </row>
    <row r="4022" spans="1:3" ht="12.75" x14ac:dyDescent="0.2">
      <c r="A4022" s="608"/>
      <c r="B4022" s="608"/>
      <c r="C4022" s="608"/>
    </row>
    <row r="4023" spans="1:3" ht="12.75" x14ac:dyDescent="0.2">
      <c r="A4023" s="608"/>
      <c r="B4023" s="608"/>
      <c r="C4023" s="608"/>
    </row>
    <row r="4024" spans="1:3" ht="12.75" x14ac:dyDescent="0.2">
      <c r="A4024" s="608"/>
      <c r="B4024" s="608"/>
      <c r="C4024" s="608"/>
    </row>
    <row r="4025" spans="1:3" ht="12.75" x14ac:dyDescent="0.2">
      <c r="A4025" s="608"/>
      <c r="B4025" s="608"/>
      <c r="C4025" s="608"/>
    </row>
    <row r="4026" spans="1:3" ht="12.75" x14ac:dyDescent="0.2">
      <c r="A4026" s="608"/>
      <c r="B4026" s="608"/>
      <c r="C4026" s="608"/>
    </row>
    <row r="4027" spans="1:3" ht="12.75" x14ac:dyDescent="0.2">
      <c r="A4027" s="608"/>
      <c r="B4027" s="608"/>
      <c r="C4027" s="608"/>
    </row>
    <row r="4028" spans="1:3" ht="12.75" x14ac:dyDescent="0.2">
      <c r="A4028" s="608"/>
      <c r="B4028" s="608"/>
      <c r="C4028" s="608"/>
    </row>
    <row r="4029" spans="1:3" ht="12.75" x14ac:dyDescent="0.2">
      <c r="A4029" s="608"/>
      <c r="B4029" s="608"/>
      <c r="C4029" s="608"/>
    </row>
    <row r="4030" spans="1:3" ht="12.75" x14ac:dyDescent="0.2">
      <c r="A4030" s="608"/>
      <c r="B4030" s="608"/>
      <c r="C4030" s="608"/>
    </row>
    <row r="4031" spans="1:3" ht="12.75" x14ac:dyDescent="0.2">
      <c r="A4031" s="608"/>
      <c r="B4031" s="608"/>
      <c r="C4031" s="608"/>
    </row>
    <row r="4032" spans="1:3" ht="12.75" x14ac:dyDescent="0.2">
      <c r="A4032" s="608"/>
      <c r="B4032" s="608"/>
      <c r="C4032" s="608"/>
    </row>
    <row r="4033" spans="1:3" ht="12.75" x14ac:dyDescent="0.2">
      <c r="A4033" s="608"/>
      <c r="B4033" s="608"/>
      <c r="C4033" s="608"/>
    </row>
    <row r="4034" spans="1:3" ht="12.75" x14ac:dyDescent="0.2">
      <c r="A4034" s="608"/>
      <c r="B4034" s="608"/>
      <c r="C4034" s="608"/>
    </row>
    <row r="4035" spans="1:3" ht="12.75" x14ac:dyDescent="0.2">
      <c r="A4035" s="608"/>
      <c r="B4035" s="608"/>
      <c r="C4035" s="608"/>
    </row>
    <row r="4036" spans="1:3" ht="12.75" x14ac:dyDescent="0.2">
      <c r="A4036" s="608"/>
      <c r="B4036" s="608"/>
      <c r="C4036" s="608"/>
    </row>
    <row r="4037" spans="1:3" ht="12.75" x14ac:dyDescent="0.2">
      <c r="A4037" s="608"/>
      <c r="B4037" s="608"/>
      <c r="C4037" s="608"/>
    </row>
    <row r="4038" spans="1:3" ht="12.75" x14ac:dyDescent="0.2">
      <c r="A4038" s="608"/>
      <c r="B4038" s="608"/>
      <c r="C4038" s="608"/>
    </row>
    <row r="4039" spans="1:3" ht="12.75" x14ac:dyDescent="0.2">
      <c r="A4039" s="608"/>
      <c r="B4039" s="608"/>
      <c r="C4039" s="608"/>
    </row>
    <row r="4040" spans="1:3" ht="12.75" x14ac:dyDescent="0.2">
      <c r="A4040" s="608"/>
      <c r="B4040" s="608"/>
      <c r="C4040" s="608"/>
    </row>
    <row r="4041" spans="1:3" ht="12.75" x14ac:dyDescent="0.2">
      <c r="A4041" s="608"/>
      <c r="B4041" s="608"/>
      <c r="C4041" s="608"/>
    </row>
    <row r="4042" spans="1:3" ht="12.75" x14ac:dyDescent="0.2">
      <c r="A4042" s="608"/>
      <c r="B4042" s="608"/>
      <c r="C4042" s="608"/>
    </row>
    <row r="4043" spans="1:3" ht="12.75" x14ac:dyDescent="0.2">
      <c r="A4043" s="608"/>
      <c r="B4043" s="608"/>
      <c r="C4043" s="608"/>
    </row>
    <row r="4044" spans="1:3" ht="12.75" x14ac:dyDescent="0.2">
      <c r="A4044" s="608"/>
      <c r="B4044" s="608"/>
      <c r="C4044" s="608"/>
    </row>
    <row r="4045" spans="1:3" ht="12.75" x14ac:dyDescent="0.2">
      <c r="A4045" s="608"/>
      <c r="B4045" s="608"/>
      <c r="C4045" s="608"/>
    </row>
    <row r="4046" spans="1:3" ht="12.75" x14ac:dyDescent="0.2">
      <c r="A4046" s="608"/>
      <c r="B4046" s="608"/>
      <c r="C4046" s="608"/>
    </row>
    <row r="4047" spans="1:3" ht="12.75" x14ac:dyDescent="0.2">
      <c r="A4047" s="608"/>
      <c r="B4047" s="608"/>
      <c r="C4047" s="608"/>
    </row>
    <row r="4048" spans="1:3" ht="12.75" x14ac:dyDescent="0.2">
      <c r="A4048" s="608"/>
      <c r="B4048" s="608"/>
      <c r="C4048" s="608"/>
    </row>
    <row r="4049" spans="1:3" ht="12.75" x14ac:dyDescent="0.2">
      <c r="A4049" s="608"/>
      <c r="B4049" s="608"/>
      <c r="C4049" s="608"/>
    </row>
    <row r="4050" spans="1:3" ht="12.75" x14ac:dyDescent="0.2">
      <c r="A4050" s="608"/>
      <c r="B4050" s="608"/>
      <c r="C4050" s="608"/>
    </row>
    <row r="4051" spans="1:3" ht="12.75" x14ac:dyDescent="0.2">
      <c r="A4051" s="608"/>
      <c r="B4051" s="608"/>
      <c r="C4051" s="608"/>
    </row>
    <row r="4052" spans="1:3" ht="12.75" x14ac:dyDescent="0.2">
      <c r="A4052" s="608"/>
      <c r="B4052" s="608"/>
      <c r="C4052" s="608"/>
    </row>
    <row r="4053" spans="1:3" ht="12.75" x14ac:dyDescent="0.2">
      <c r="A4053" s="608"/>
      <c r="B4053" s="608"/>
      <c r="C4053" s="608"/>
    </row>
    <row r="4054" spans="1:3" ht="12.75" x14ac:dyDescent="0.2">
      <c r="A4054" s="608"/>
      <c r="B4054" s="608"/>
      <c r="C4054" s="608"/>
    </row>
    <row r="4055" spans="1:3" ht="12.75" x14ac:dyDescent="0.2">
      <c r="A4055" s="608"/>
      <c r="B4055" s="608"/>
      <c r="C4055" s="608"/>
    </row>
    <row r="4056" spans="1:3" ht="12.75" x14ac:dyDescent="0.2">
      <c r="A4056" s="608"/>
      <c r="B4056" s="608"/>
      <c r="C4056" s="608"/>
    </row>
    <row r="4057" spans="1:3" ht="12.75" x14ac:dyDescent="0.2">
      <c r="A4057" s="608"/>
      <c r="B4057" s="608"/>
      <c r="C4057" s="608"/>
    </row>
    <row r="4058" spans="1:3" ht="12.75" x14ac:dyDescent="0.2">
      <c r="A4058" s="608"/>
      <c r="B4058" s="608"/>
      <c r="C4058" s="608"/>
    </row>
    <row r="4059" spans="1:3" ht="12.75" x14ac:dyDescent="0.2">
      <c r="A4059" s="608"/>
      <c r="B4059" s="608"/>
      <c r="C4059" s="608"/>
    </row>
    <row r="4060" spans="1:3" ht="12.75" x14ac:dyDescent="0.2">
      <c r="A4060" s="608"/>
      <c r="B4060" s="608"/>
      <c r="C4060" s="608"/>
    </row>
    <row r="4061" spans="1:3" ht="12.75" x14ac:dyDescent="0.2">
      <c r="A4061" s="608"/>
      <c r="B4061" s="608"/>
      <c r="C4061" s="608"/>
    </row>
    <row r="4062" spans="1:3" ht="12.75" x14ac:dyDescent="0.2">
      <c r="A4062" s="608"/>
      <c r="B4062" s="608"/>
      <c r="C4062" s="608"/>
    </row>
    <row r="4063" spans="1:3" ht="12.75" x14ac:dyDescent="0.2">
      <c r="A4063" s="608"/>
      <c r="B4063" s="608"/>
      <c r="C4063" s="608"/>
    </row>
    <row r="4064" spans="1:3" ht="12.75" x14ac:dyDescent="0.2">
      <c r="A4064" s="608"/>
      <c r="B4064" s="608"/>
      <c r="C4064" s="608"/>
    </row>
    <row r="4065" spans="1:3" ht="12.75" x14ac:dyDescent="0.2">
      <c r="A4065" s="608"/>
      <c r="B4065" s="608"/>
      <c r="C4065" s="608"/>
    </row>
    <row r="4066" spans="1:3" ht="12.75" x14ac:dyDescent="0.2">
      <c r="A4066" s="608"/>
      <c r="B4066" s="608"/>
      <c r="C4066" s="608"/>
    </row>
    <row r="4067" spans="1:3" ht="12.75" x14ac:dyDescent="0.2">
      <c r="A4067" s="608"/>
      <c r="B4067" s="608"/>
      <c r="C4067" s="608"/>
    </row>
    <row r="4068" spans="1:3" ht="12.75" x14ac:dyDescent="0.2">
      <c r="A4068" s="608"/>
      <c r="B4068" s="608"/>
      <c r="C4068" s="608"/>
    </row>
    <row r="4069" spans="1:3" ht="12.75" x14ac:dyDescent="0.2">
      <c r="A4069" s="608"/>
      <c r="B4069" s="608"/>
      <c r="C4069" s="608"/>
    </row>
    <row r="4070" spans="1:3" ht="12.75" x14ac:dyDescent="0.2">
      <c r="A4070" s="608"/>
      <c r="B4070" s="608"/>
      <c r="C4070" s="608"/>
    </row>
    <row r="4071" spans="1:3" ht="12.75" x14ac:dyDescent="0.2">
      <c r="A4071" s="608"/>
      <c r="B4071" s="608"/>
      <c r="C4071" s="608"/>
    </row>
    <row r="4072" spans="1:3" ht="12.75" x14ac:dyDescent="0.2">
      <c r="A4072" s="608"/>
      <c r="B4072" s="608"/>
      <c r="C4072" s="608"/>
    </row>
    <row r="4073" spans="1:3" ht="12.75" x14ac:dyDescent="0.2">
      <c r="A4073" s="608"/>
      <c r="B4073" s="608"/>
      <c r="C4073" s="608"/>
    </row>
    <row r="4074" spans="1:3" ht="12.75" x14ac:dyDescent="0.2">
      <c r="A4074" s="608"/>
      <c r="B4074" s="608"/>
      <c r="C4074" s="608"/>
    </row>
    <row r="4075" spans="1:3" ht="12.75" x14ac:dyDescent="0.2">
      <c r="A4075" s="608"/>
      <c r="B4075" s="608"/>
      <c r="C4075" s="608"/>
    </row>
    <row r="4076" spans="1:3" ht="12.75" x14ac:dyDescent="0.2">
      <c r="A4076" s="608"/>
      <c r="B4076" s="608"/>
      <c r="C4076" s="608"/>
    </row>
    <row r="4077" spans="1:3" ht="12.75" x14ac:dyDescent="0.2">
      <c r="A4077" s="608"/>
      <c r="B4077" s="608"/>
      <c r="C4077" s="608"/>
    </row>
    <row r="4078" spans="1:3" ht="12.75" x14ac:dyDescent="0.2">
      <c r="A4078" s="608"/>
      <c r="B4078" s="608"/>
      <c r="C4078" s="608"/>
    </row>
    <row r="4079" spans="1:3" ht="12.75" x14ac:dyDescent="0.2">
      <c r="A4079" s="608"/>
      <c r="B4079" s="608"/>
      <c r="C4079" s="608"/>
    </row>
    <row r="4080" spans="1:3" ht="12.75" x14ac:dyDescent="0.2">
      <c r="A4080" s="608"/>
      <c r="B4080" s="608"/>
      <c r="C4080" s="608"/>
    </row>
    <row r="4081" spans="1:3" ht="12.75" x14ac:dyDescent="0.2">
      <c r="A4081" s="608"/>
      <c r="B4081" s="608"/>
      <c r="C4081" s="608"/>
    </row>
    <row r="4082" spans="1:3" ht="12.75" x14ac:dyDescent="0.2">
      <c r="A4082" s="608"/>
      <c r="B4082" s="608"/>
      <c r="C4082" s="608"/>
    </row>
    <row r="4083" spans="1:3" ht="12.75" x14ac:dyDescent="0.2">
      <c r="A4083" s="608"/>
      <c r="B4083" s="608"/>
      <c r="C4083" s="608"/>
    </row>
    <row r="4084" spans="1:3" ht="12.75" x14ac:dyDescent="0.2">
      <c r="A4084" s="608"/>
      <c r="B4084" s="608"/>
      <c r="C4084" s="608"/>
    </row>
    <row r="4085" spans="1:3" ht="12.75" x14ac:dyDescent="0.2">
      <c r="A4085" s="608"/>
      <c r="B4085" s="608"/>
      <c r="C4085" s="608"/>
    </row>
    <row r="4086" spans="1:3" ht="12.75" x14ac:dyDescent="0.2">
      <c r="A4086" s="608"/>
      <c r="B4086" s="608"/>
      <c r="C4086" s="608"/>
    </row>
    <row r="4087" spans="1:3" ht="12.75" x14ac:dyDescent="0.2">
      <c r="A4087" s="608"/>
      <c r="B4087" s="608"/>
      <c r="C4087" s="608"/>
    </row>
    <row r="4088" spans="1:3" ht="12.75" x14ac:dyDescent="0.2">
      <c r="A4088" s="608"/>
      <c r="B4088" s="608"/>
      <c r="C4088" s="608"/>
    </row>
    <row r="4089" spans="1:3" ht="12.75" x14ac:dyDescent="0.2">
      <c r="A4089" s="608"/>
      <c r="B4089" s="608"/>
      <c r="C4089" s="608"/>
    </row>
    <row r="4090" spans="1:3" ht="12.75" x14ac:dyDescent="0.2">
      <c r="A4090" s="608"/>
      <c r="B4090" s="608"/>
      <c r="C4090" s="608"/>
    </row>
    <row r="4091" spans="1:3" ht="12.75" x14ac:dyDescent="0.2">
      <c r="A4091" s="608"/>
      <c r="B4091" s="608"/>
      <c r="C4091" s="608"/>
    </row>
    <row r="4092" spans="1:3" ht="12.75" x14ac:dyDescent="0.2">
      <c r="A4092" s="608"/>
      <c r="B4092" s="608"/>
      <c r="C4092" s="608"/>
    </row>
    <row r="4093" spans="1:3" ht="12.75" x14ac:dyDescent="0.2">
      <c r="A4093" s="608"/>
      <c r="B4093" s="608"/>
      <c r="C4093" s="608"/>
    </row>
    <row r="4094" spans="1:3" ht="12.75" x14ac:dyDescent="0.2">
      <c r="A4094" s="608"/>
      <c r="B4094" s="608"/>
      <c r="C4094" s="608"/>
    </row>
    <row r="4095" spans="1:3" ht="12.75" x14ac:dyDescent="0.2">
      <c r="A4095" s="608"/>
      <c r="B4095" s="608"/>
      <c r="C4095" s="608"/>
    </row>
    <row r="4096" spans="1:3" ht="12.75" x14ac:dyDescent="0.2">
      <c r="A4096" s="608"/>
      <c r="B4096" s="608"/>
      <c r="C4096" s="608"/>
    </row>
    <row r="4097" spans="1:3" ht="12.75" x14ac:dyDescent="0.2">
      <c r="A4097" s="608"/>
      <c r="B4097" s="608"/>
      <c r="C4097" s="608"/>
    </row>
    <row r="4098" spans="1:3" ht="12.75" x14ac:dyDescent="0.2">
      <c r="A4098" s="608"/>
      <c r="B4098" s="608"/>
      <c r="C4098" s="608"/>
    </row>
    <row r="4099" spans="1:3" ht="12.75" x14ac:dyDescent="0.2">
      <c r="A4099" s="608"/>
      <c r="B4099" s="608"/>
      <c r="C4099" s="608"/>
    </row>
    <row r="4100" spans="1:3" ht="12.75" x14ac:dyDescent="0.2">
      <c r="A4100" s="608"/>
      <c r="B4100" s="608"/>
      <c r="C4100" s="608"/>
    </row>
    <row r="4101" spans="1:3" ht="12.75" x14ac:dyDescent="0.2">
      <c r="A4101" s="608"/>
      <c r="B4101" s="608"/>
      <c r="C4101" s="608"/>
    </row>
    <row r="4102" spans="1:3" ht="12.75" x14ac:dyDescent="0.2">
      <c r="A4102" s="608"/>
      <c r="B4102" s="608"/>
      <c r="C4102" s="608"/>
    </row>
    <row r="4103" spans="1:3" ht="12.75" x14ac:dyDescent="0.2">
      <c r="A4103" s="608"/>
      <c r="B4103" s="608"/>
      <c r="C4103" s="608"/>
    </row>
    <row r="4104" spans="1:3" ht="12.75" x14ac:dyDescent="0.2">
      <c r="A4104" s="608"/>
      <c r="B4104" s="608"/>
      <c r="C4104" s="608"/>
    </row>
    <row r="4105" spans="1:3" ht="12.75" x14ac:dyDescent="0.2">
      <c r="A4105" s="608"/>
      <c r="B4105" s="608"/>
      <c r="C4105" s="608"/>
    </row>
    <row r="4106" spans="1:3" ht="12.75" x14ac:dyDescent="0.2">
      <c r="A4106" s="608"/>
      <c r="B4106" s="608"/>
      <c r="C4106" s="608"/>
    </row>
    <row r="4107" spans="1:3" ht="12.75" x14ac:dyDescent="0.2">
      <c r="A4107" s="608"/>
      <c r="B4107" s="608"/>
      <c r="C4107" s="608"/>
    </row>
    <row r="4108" spans="1:3" ht="12.75" x14ac:dyDescent="0.2">
      <c r="A4108" s="608"/>
      <c r="B4108" s="608"/>
      <c r="C4108" s="608"/>
    </row>
    <row r="4109" spans="1:3" ht="12.75" x14ac:dyDescent="0.2">
      <c r="A4109" s="608"/>
      <c r="B4109" s="608"/>
      <c r="C4109" s="608"/>
    </row>
    <row r="4110" spans="1:3" ht="12.75" x14ac:dyDescent="0.2">
      <c r="A4110" s="608"/>
      <c r="B4110" s="608"/>
      <c r="C4110" s="608"/>
    </row>
    <row r="4111" spans="1:3" ht="12.75" x14ac:dyDescent="0.2">
      <c r="A4111" s="608"/>
      <c r="B4111" s="608"/>
      <c r="C4111" s="608"/>
    </row>
    <row r="4112" spans="1:3" ht="12.75" x14ac:dyDescent="0.2">
      <c r="A4112" s="608"/>
      <c r="B4112" s="608"/>
      <c r="C4112" s="608"/>
    </row>
    <row r="4113" spans="1:3" ht="12.75" x14ac:dyDescent="0.2">
      <c r="A4113" s="608"/>
      <c r="B4113" s="608"/>
      <c r="C4113" s="608"/>
    </row>
    <row r="4114" spans="1:3" ht="12.75" x14ac:dyDescent="0.2">
      <c r="A4114" s="608"/>
      <c r="B4114" s="608"/>
      <c r="C4114" s="608"/>
    </row>
    <row r="4115" spans="1:3" ht="12.75" x14ac:dyDescent="0.2">
      <c r="A4115" s="608"/>
      <c r="B4115" s="608"/>
      <c r="C4115" s="608"/>
    </row>
    <row r="4116" spans="1:3" ht="12.75" x14ac:dyDescent="0.2">
      <c r="A4116" s="608"/>
      <c r="B4116" s="608"/>
      <c r="C4116" s="608"/>
    </row>
    <row r="4117" spans="1:3" ht="12.75" x14ac:dyDescent="0.2">
      <c r="A4117" s="608"/>
      <c r="B4117" s="608"/>
      <c r="C4117" s="608"/>
    </row>
    <row r="4118" spans="1:3" ht="12.75" x14ac:dyDescent="0.2">
      <c r="A4118" s="608"/>
      <c r="B4118" s="608"/>
      <c r="C4118" s="608"/>
    </row>
    <row r="4119" spans="1:3" ht="12.75" x14ac:dyDescent="0.2">
      <c r="A4119" s="608"/>
      <c r="B4119" s="608"/>
      <c r="C4119" s="608"/>
    </row>
    <row r="4120" spans="1:3" ht="12.75" x14ac:dyDescent="0.2">
      <c r="A4120" s="608"/>
      <c r="B4120" s="608"/>
      <c r="C4120" s="608"/>
    </row>
    <row r="4121" spans="1:3" ht="12.75" x14ac:dyDescent="0.2">
      <c r="A4121" s="608"/>
      <c r="B4121" s="608"/>
      <c r="C4121" s="608"/>
    </row>
    <row r="4122" spans="1:3" ht="12.75" x14ac:dyDescent="0.2">
      <c r="A4122" s="608"/>
      <c r="B4122" s="608"/>
      <c r="C4122" s="608"/>
    </row>
    <row r="4123" spans="1:3" ht="12.75" x14ac:dyDescent="0.2">
      <c r="A4123" s="608"/>
      <c r="B4123" s="608"/>
      <c r="C4123" s="608"/>
    </row>
    <row r="4124" spans="1:3" ht="12.75" x14ac:dyDescent="0.2">
      <c r="A4124" s="608"/>
      <c r="B4124" s="608"/>
      <c r="C4124" s="608"/>
    </row>
    <row r="4125" spans="1:3" ht="12.75" x14ac:dyDescent="0.2">
      <c r="A4125" s="608"/>
      <c r="B4125" s="608"/>
      <c r="C4125" s="608"/>
    </row>
    <row r="4126" spans="1:3" ht="12.75" x14ac:dyDescent="0.2">
      <c r="A4126" s="608"/>
      <c r="B4126" s="608"/>
      <c r="C4126" s="608"/>
    </row>
    <row r="4127" spans="1:3" ht="12.75" x14ac:dyDescent="0.2">
      <c r="A4127" s="608"/>
      <c r="B4127" s="608"/>
      <c r="C4127" s="608"/>
    </row>
    <row r="4128" spans="1:3" ht="12.75" x14ac:dyDescent="0.2">
      <c r="A4128" s="608"/>
      <c r="B4128" s="608"/>
      <c r="C4128" s="608"/>
    </row>
    <row r="4129" spans="1:3" ht="12.75" x14ac:dyDescent="0.2">
      <c r="A4129" s="608"/>
      <c r="B4129" s="608"/>
      <c r="C4129" s="608"/>
    </row>
    <row r="4130" spans="1:3" ht="12.75" x14ac:dyDescent="0.2">
      <c r="A4130" s="608"/>
      <c r="B4130" s="608"/>
      <c r="C4130" s="608"/>
    </row>
    <row r="4131" spans="1:3" ht="12.75" x14ac:dyDescent="0.2">
      <c r="A4131" s="608"/>
      <c r="B4131" s="608"/>
      <c r="C4131" s="608"/>
    </row>
    <row r="4132" spans="1:3" ht="12.75" x14ac:dyDescent="0.2">
      <c r="A4132" s="608"/>
      <c r="B4132" s="608"/>
      <c r="C4132" s="608"/>
    </row>
    <row r="4133" spans="1:3" ht="12.75" x14ac:dyDescent="0.2">
      <c r="A4133" s="608"/>
      <c r="B4133" s="608"/>
      <c r="C4133" s="608"/>
    </row>
    <row r="4134" spans="1:3" ht="12.75" x14ac:dyDescent="0.2">
      <c r="A4134" s="608"/>
      <c r="B4134" s="608"/>
      <c r="C4134" s="608"/>
    </row>
    <row r="4135" spans="1:3" ht="12.75" x14ac:dyDescent="0.2">
      <c r="A4135" s="608"/>
      <c r="B4135" s="608"/>
      <c r="C4135" s="608"/>
    </row>
    <row r="4136" spans="1:3" ht="12.75" x14ac:dyDescent="0.2">
      <c r="A4136" s="608"/>
      <c r="B4136" s="608"/>
      <c r="C4136" s="608"/>
    </row>
    <row r="4137" spans="1:3" ht="12.75" x14ac:dyDescent="0.2">
      <c r="A4137" s="608"/>
      <c r="B4137" s="608"/>
      <c r="C4137" s="608"/>
    </row>
    <row r="4138" spans="1:3" ht="12.75" x14ac:dyDescent="0.2">
      <c r="A4138" s="608"/>
      <c r="B4138" s="608"/>
      <c r="C4138" s="608"/>
    </row>
    <row r="4139" spans="1:3" ht="12.75" x14ac:dyDescent="0.2">
      <c r="A4139" s="608"/>
      <c r="B4139" s="608"/>
      <c r="C4139" s="608"/>
    </row>
    <row r="4140" spans="1:3" ht="12.75" x14ac:dyDescent="0.2">
      <c r="A4140" s="608"/>
      <c r="B4140" s="608"/>
      <c r="C4140" s="608"/>
    </row>
    <row r="4141" spans="1:3" ht="12.75" x14ac:dyDescent="0.2">
      <c r="A4141" s="608"/>
      <c r="B4141" s="608"/>
      <c r="C4141" s="608"/>
    </row>
    <row r="4142" spans="1:3" ht="12.75" x14ac:dyDescent="0.2">
      <c r="A4142" s="608"/>
      <c r="B4142" s="608"/>
      <c r="C4142" s="608"/>
    </row>
    <row r="4143" spans="1:3" ht="12.75" x14ac:dyDescent="0.2">
      <c r="A4143" s="608"/>
      <c r="B4143" s="608"/>
      <c r="C4143" s="608"/>
    </row>
    <row r="4144" spans="1:3" ht="12.75" x14ac:dyDescent="0.2">
      <c r="A4144" s="608"/>
      <c r="B4144" s="608"/>
      <c r="C4144" s="608"/>
    </row>
    <row r="4145" spans="1:3" ht="12.75" x14ac:dyDescent="0.2">
      <c r="A4145" s="608"/>
      <c r="B4145" s="608"/>
      <c r="C4145" s="608"/>
    </row>
    <row r="4146" spans="1:3" ht="12.75" x14ac:dyDescent="0.2">
      <c r="A4146" s="608"/>
      <c r="B4146" s="608"/>
      <c r="C4146" s="608"/>
    </row>
    <row r="4147" spans="1:3" ht="12.75" x14ac:dyDescent="0.2">
      <c r="A4147" s="608"/>
      <c r="B4147" s="608"/>
      <c r="C4147" s="608"/>
    </row>
    <row r="4148" spans="1:3" ht="12.75" x14ac:dyDescent="0.2">
      <c r="A4148" s="608"/>
      <c r="B4148" s="608"/>
      <c r="C4148" s="608"/>
    </row>
    <row r="4149" spans="1:3" ht="12.75" x14ac:dyDescent="0.2">
      <c r="A4149" s="608"/>
      <c r="B4149" s="608"/>
      <c r="C4149" s="608"/>
    </row>
    <row r="4150" spans="1:3" ht="12.75" x14ac:dyDescent="0.2">
      <c r="A4150" s="608"/>
      <c r="B4150" s="608"/>
      <c r="C4150" s="608"/>
    </row>
    <row r="4151" spans="1:3" ht="12.75" x14ac:dyDescent="0.2">
      <c r="A4151" s="608"/>
      <c r="B4151" s="608"/>
      <c r="C4151" s="608"/>
    </row>
    <row r="4152" spans="1:3" ht="12.75" x14ac:dyDescent="0.2">
      <c r="A4152" s="608"/>
      <c r="B4152" s="608"/>
      <c r="C4152" s="608"/>
    </row>
    <row r="4153" spans="1:3" ht="12.75" x14ac:dyDescent="0.2">
      <c r="A4153" s="608"/>
      <c r="B4153" s="608"/>
      <c r="C4153" s="608"/>
    </row>
    <row r="4154" spans="1:3" ht="12.75" x14ac:dyDescent="0.2">
      <c r="A4154" s="608"/>
      <c r="B4154" s="608"/>
      <c r="C4154" s="608"/>
    </row>
    <row r="4155" spans="1:3" ht="12.75" x14ac:dyDescent="0.2">
      <c r="A4155" s="608"/>
      <c r="B4155" s="608"/>
      <c r="C4155" s="608"/>
    </row>
    <row r="4156" spans="1:3" ht="12.75" x14ac:dyDescent="0.2">
      <c r="A4156" s="608"/>
      <c r="B4156" s="608"/>
      <c r="C4156" s="608"/>
    </row>
    <row r="4157" spans="1:3" ht="12.75" x14ac:dyDescent="0.2">
      <c r="A4157" s="608"/>
      <c r="B4157" s="608"/>
      <c r="C4157" s="608"/>
    </row>
    <row r="4158" spans="1:3" ht="12.75" x14ac:dyDescent="0.2">
      <c r="A4158" s="608"/>
      <c r="B4158" s="608"/>
      <c r="C4158" s="608"/>
    </row>
    <row r="4159" spans="1:3" ht="12.75" x14ac:dyDescent="0.2">
      <c r="A4159" s="608"/>
      <c r="B4159" s="608"/>
      <c r="C4159" s="608"/>
    </row>
    <row r="4160" spans="1:3" ht="12.75" x14ac:dyDescent="0.2">
      <c r="A4160" s="608"/>
      <c r="B4160" s="608"/>
      <c r="C4160" s="608"/>
    </row>
    <row r="4161" spans="1:3" ht="12.75" x14ac:dyDescent="0.2">
      <c r="A4161" s="608"/>
      <c r="B4161" s="608"/>
      <c r="C4161" s="608"/>
    </row>
    <row r="4162" spans="1:3" ht="12.75" x14ac:dyDescent="0.2">
      <c r="A4162" s="608"/>
      <c r="B4162" s="608"/>
      <c r="C4162" s="608"/>
    </row>
    <row r="4163" spans="1:3" ht="12.75" x14ac:dyDescent="0.2">
      <c r="A4163" s="608"/>
      <c r="B4163" s="608"/>
      <c r="C4163" s="608"/>
    </row>
    <row r="4164" spans="1:3" ht="12.75" x14ac:dyDescent="0.2">
      <c r="A4164" s="608"/>
      <c r="B4164" s="608"/>
      <c r="C4164" s="608"/>
    </row>
    <row r="4165" spans="1:3" ht="12.75" x14ac:dyDescent="0.2">
      <c r="A4165" s="608"/>
      <c r="B4165" s="608"/>
      <c r="C4165" s="608"/>
    </row>
    <row r="4166" spans="1:3" ht="12.75" x14ac:dyDescent="0.2">
      <c r="A4166" s="608"/>
      <c r="B4166" s="608"/>
      <c r="C4166" s="608"/>
    </row>
    <row r="4167" spans="1:3" ht="12.75" x14ac:dyDescent="0.2">
      <c r="A4167" s="608"/>
      <c r="B4167" s="608"/>
      <c r="C4167" s="608"/>
    </row>
    <row r="4168" spans="1:3" ht="12.75" x14ac:dyDescent="0.2">
      <c r="A4168" s="608"/>
      <c r="B4168" s="608"/>
      <c r="C4168" s="608"/>
    </row>
    <row r="4169" spans="1:3" ht="12.75" x14ac:dyDescent="0.2">
      <c r="A4169" s="608"/>
      <c r="B4169" s="608"/>
      <c r="C4169" s="608"/>
    </row>
    <row r="4170" spans="1:3" ht="12.75" x14ac:dyDescent="0.2">
      <c r="A4170" s="608"/>
      <c r="B4170" s="608"/>
      <c r="C4170" s="608"/>
    </row>
    <row r="4171" spans="1:3" ht="12.75" x14ac:dyDescent="0.2">
      <c r="A4171" s="608"/>
      <c r="B4171" s="608"/>
      <c r="C4171" s="608"/>
    </row>
    <row r="4172" spans="1:3" ht="12.75" x14ac:dyDescent="0.2">
      <c r="A4172" s="608"/>
      <c r="B4172" s="608"/>
      <c r="C4172" s="608"/>
    </row>
    <row r="4173" spans="1:3" ht="12.75" x14ac:dyDescent="0.2">
      <c r="A4173" s="608"/>
      <c r="B4173" s="608"/>
      <c r="C4173" s="608"/>
    </row>
    <row r="4174" spans="1:3" ht="12.75" x14ac:dyDescent="0.2">
      <c r="A4174" s="608"/>
      <c r="B4174" s="608"/>
      <c r="C4174" s="608"/>
    </row>
    <row r="4175" spans="1:3" ht="12.75" x14ac:dyDescent="0.2">
      <c r="A4175" s="608"/>
      <c r="B4175" s="608"/>
      <c r="C4175" s="608"/>
    </row>
    <row r="4176" spans="1:3" ht="12.75" x14ac:dyDescent="0.2">
      <c r="A4176" s="608"/>
      <c r="B4176" s="608"/>
      <c r="C4176" s="608"/>
    </row>
    <row r="4177" spans="1:3" ht="12.75" x14ac:dyDescent="0.2">
      <c r="A4177" s="608"/>
      <c r="B4177" s="608"/>
      <c r="C4177" s="608"/>
    </row>
    <row r="4178" spans="1:3" ht="12.75" x14ac:dyDescent="0.2">
      <c r="A4178" s="608"/>
      <c r="B4178" s="608"/>
      <c r="C4178" s="608"/>
    </row>
    <row r="4179" spans="1:3" ht="12.75" x14ac:dyDescent="0.2">
      <c r="A4179" s="608"/>
      <c r="B4179" s="608"/>
      <c r="C4179" s="608"/>
    </row>
    <row r="4180" spans="1:3" ht="12.75" x14ac:dyDescent="0.2">
      <c r="A4180" s="608"/>
      <c r="B4180" s="608"/>
      <c r="C4180" s="608"/>
    </row>
    <row r="4181" spans="1:3" ht="12.75" x14ac:dyDescent="0.2">
      <c r="A4181" s="608"/>
      <c r="B4181" s="608"/>
      <c r="C4181" s="608"/>
    </row>
    <row r="4182" spans="1:3" ht="12.75" x14ac:dyDescent="0.2">
      <c r="A4182" s="608"/>
      <c r="B4182" s="608"/>
      <c r="C4182" s="608"/>
    </row>
    <row r="4183" spans="1:3" ht="12.75" x14ac:dyDescent="0.2">
      <c r="A4183" s="608"/>
      <c r="B4183" s="608"/>
      <c r="C4183" s="608"/>
    </row>
    <row r="4184" spans="1:3" ht="12.75" x14ac:dyDescent="0.2">
      <c r="A4184" s="608"/>
      <c r="B4184" s="608"/>
      <c r="C4184" s="608"/>
    </row>
    <row r="4185" spans="1:3" ht="12.75" x14ac:dyDescent="0.2">
      <c r="A4185" s="608"/>
      <c r="B4185" s="608"/>
      <c r="C4185" s="608"/>
    </row>
    <row r="4186" spans="1:3" ht="12.75" x14ac:dyDescent="0.2">
      <c r="A4186" s="608"/>
      <c r="B4186" s="608"/>
      <c r="C4186" s="608"/>
    </row>
    <row r="4187" spans="1:3" ht="12.75" x14ac:dyDescent="0.2">
      <c r="A4187" s="608"/>
      <c r="B4187" s="608"/>
      <c r="C4187" s="608"/>
    </row>
    <row r="4188" spans="1:3" ht="12.75" x14ac:dyDescent="0.2">
      <c r="A4188" s="608"/>
      <c r="B4188" s="608"/>
      <c r="C4188" s="608"/>
    </row>
    <row r="4189" spans="1:3" ht="12.75" x14ac:dyDescent="0.2">
      <c r="A4189" s="608"/>
      <c r="B4189" s="608"/>
      <c r="C4189" s="608"/>
    </row>
    <row r="4190" spans="1:3" ht="12.75" x14ac:dyDescent="0.2">
      <c r="A4190" s="608"/>
      <c r="B4190" s="608"/>
      <c r="C4190" s="608"/>
    </row>
    <row r="4191" spans="1:3" ht="12.75" x14ac:dyDescent="0.2">
      <c r="A4191" s="608"/>
      <c r="B4191" s="608"/>
      <c r="C4191" s="608"/>
    </row>
    <row r="4192" spans="1:3" ht="12.75" x14ac:dyDescent="0.2">
      <c r="A4192" s="608"/>
      <c r="B4192" s="608"/>
      <c r="C4192" s="608"/>
    </row>
    <row r="4193" spans="1:3" ht="12.75" x14ac:dyDescent="0.2">
      <c r="A4193" s="608"/>
      <c r="B4193" s="608"/>
      <c r="C4193" s="608"/>
    </row>
    <row r="4194" spans="1:3" ht="12.75" x14ac:dyDescent="0.2">
      <c r="A4194" s="608"/>
      <c r="B4194" s="608"/>
      <c r="C4194" s="608"/>
    </row>
    <row r="4195" spans="1:3" ht="12.75" x14ac:dyDescent="0.2">
      <c r="A4195" s="608"/>
      <c r="B4195" s="608"/>
      <c r="C4195" s="608"/>
    </row>
    <row r="4196" spans="1:3" ht="12.75" x14ac:dyDescent="0.2">
      <c r="A4196" s="608"/>
      <c r="B4196" s="608"/>
      <c r="C4196" s="608"/>
    </row>
    <row r="4197" spans="1:3" ht="12.75" x14ac:dyDescent="0.2">
      <c r="A4197" s="608"/>
      <c r="B4197" s="608"/>
      <c r="C4197" s="608"/>
    </row>
    <row r="4198" spans="1:3" ht="12.75" x14ac:dyDescent="0.2">
      <c r="A4198" s="608"/>
      <c r="B4198" s="608"/>
      <c r="C4198" s="608"/>
    </row>
    <row r="4199" spans="1:3" ht="12.75" x14ac:dyDescent="0.2">
      <c r="A4199" s="608"/>
      <c r="B4199" s="608"/>
      <c r="C4199" s="608"/>
    </row>
    <row r="4200" spans="1:3" ht="12.75" x14ac:dyDescent="0.2">
      <c r="A4200" s="608"/>
      <c r="B4200" s="608"/>
      <c r="C4200" s="608"/>
    </row>
    <row r="4201" spans="1:3" ht="12.75" x14ac:dyDescent="0.2">
      <c r="A4201" s="608"/>
      <c r="B4201" s="608"/>
      <c r="C4201" s="608"/>
    </row>
    <row r="4202" spans="1:3" ht="12.75" x14ac:dyDescent="0.2">
      <c r="A4202" s="608"/>
      <c r="B4202" s="608"/>
      <c r="C4202" s="608"/>
    </row>
    <row r="4203" spans="1:3" ht="12.75" x14ac:dyDescent="0.2">
      <c r="A4203" s="608"/>
      <c r="B4203" s="608"/>
      <c r="C4203" s="608"/>
    </row>
    <row r="4204" spans="1:3" ht="12.75" x14ac:dyDescent="0.2">
      <c r="A4204" s="608"/>
      <c r="B4204" s="608"/>
      <c r="C4204" s="608"/>
    </row>
    <row r="4205" spans="1:3" ht="12.75" x14ac:dyDescent="0.2">
      <c r="A4205" s="608"/>
      <c r="B4205" s="608"/>
      <c r="C4205" s="608"/>
    </row>
    <row r="4206" spans="1:3" ht="12.75" x14ac:dyDescent="0.2">
      <c r="A4206" s="608"/>
      <c r="B4206" s="608"/>
      <c r="C4206" s="608"/>
    </row>
    <row r="4207" spans="1:3" ht="12.75" x14ac:dyDescent="0.2">
      <c r="A4207" s="608"/>
      <c r="B4207" s="608"/>
      <c r="C4207" s="608"/>
    </row>
    <row r="4208" spans="1:3" ht="12.75" x14ac:dyDescent="0.2">
      <c r="A4208" s="608"/>
      <c r="B4208" s="608"/>
      <c r="C4208" s="608"/>
    </row>
    <row r="4209" spans="1:3" ht="12.75" x14ac:dyDescent="0.2">
      <c r="A4209" s="608"/>
      <c r="B4209" s="608"/>
      <c r="C4209" s="608"/>
    </row>
    <row r="4210" spans="1:3" ht="12.75" x14ac:dyDescent="0.2">
      <c r="A4210" s="608"/>
      <c r="B4210" s="608"/>
      <c r="C4210" s="608"/>
    </row>
    <row r="4211" spans="1:3" ht="12.75" x14ac:dyDescent="0.2">
      <c r="A4211" s="608"/>
      <c r="B4211" s="608"/>
      <c r="C4211" s="608"/>
    </row>
    <row r="4212" spans="1:3" ht="12.75" x14ac:dyDescent="0.2">
      <c r="A4212" s="608"/>
      <c r="B4212" s="608"/>
      <c r="C4212" s="608"/>
    </row>
    <row r="4213" spans="1:3" ht="12.75" x14ac:dyDescent="0.2">
      <c r="A4213" s="608"/>
      <c r="B4213" s="608"/>
      <c r="C4213" s="608"/>
    </row>
    <row r="4214" spans="1:3" ht="12.75" x14ac:dyDescent="0.2">
      <c r="A4214" s="608"/>
      <c r="B4214" s="608"/>
      <c r="C4214" s="608"/>
    </row>
    <row r="4215" spans="1:3" ht="12.75" x14ac:dyDescent="0.2">
      <c r="A4215" s="608"/>
      <c r="B4215" s="608"/>
      <c r="C4215" s="608"/>
    </row>
    <row r="4216" spans="1:3" ht="12.75" x14ac:dyDescent="0.2">
      <c r="A4216" s="608"/>
      <c r="B4216" s="608"/>
      <c r="C4216" s="608"/>
    </row>
    <row r="4217" spans="1:3" ht="12.75" x14ac:dyDescent="0.2">
      <c r="A4217" s="608"/>
      <c r="B4217" s="608"/>
      <c r="C4217" s="608"/>
    </row>
    <row r="4218" spans="1:3" ht="12.75" x14ac:dyDescent="0.2">
      <c r="A4218" s="608"/>
      <c r="B4218" s="608"/>
      <c r="C4218" s="608"/>
    </row>
    <row r="4219" spans="1:3" ht="12.75" x14ac:dyDescent="0.2">
      <c r="A4219" s="608"/>
      <c r="B4219" s="608"/>
      <c r="C4219" s="608"/>
    </row>
    <row r="4220" spans="1:3" ht="12.75" x14ac:dyDescent="0.2">
      <c r="A4220" s="608"/>
      <c r="B4220" s="608"/>
      <c r="C4220" s="608"/>
    </row>
    <row r="4221" spans="1:3" ht="12.75" x14ac:dyDescent="0.2">
      <c r="A4221" s="608"/>
      <c r="B4221" s="608"/>
      <c r="C4221" s="608"/>
    </row>
    <row r="4222" spans="1:3" ht="12.75" x14ac:dyDescent="0.2">
      <c r="A4222" s="608"/>
      <c r="B4222" s="608"/>
      <c r="C4222" s="608"/>
    </row>
    <row r="4223" spans="1:3" ht="12.75" x14ac:dyDescent="0.2">
      <c r="A4223" s="608"/>
      <c r="B4223" s="608"/>
      <c r="C4223" s="608"/>
    </row>
    <row r="4224" spans="1:3" ht="12.75" x14ac:dyDescent="0.2">
      <c r="A4224" s="608"/>
      <c r="B4224" s="608"/>
      <c r="C4224" s="608"/>
    </row>
    <row r="4225" spans="1:3" ht="12.75" x14ac:dyDescent="0.2">
      <c r="A4225" s="608"/>
      <c r="B4225" s="608"/>
      <c r="C4225" s="608"/>
    </row>
    <row r="4226" spans="1:3" ht="12.75" x14ac:dyDescent="0.2">
      <c r="A4226" s="608"/>
      <c r="B4226" s="608"/>
      <c r="C4226" s="608"/>
    </row>
    <row r="4227" spans="1:3" ht="12.75" x14ac:dyDescent="0.2">
      <c r="A4227" s="608"/>
      <c r="B4227" s="608"/>
      <c r="C4227" s="608"/>
    </row>
    <row r="4228" spans="1:3" ht="12.75" x14ac:dyDescent="0.2">
      <c r="A4228" s="608"/>
      <c r="B4228" s="608"/>
      <c r="C4228" s="608"/>
    </row>
    <row r="4229" spans="1:3" ht="12.75" x14ac:dyDescent="0.2">
      <c r="A4229" s="608"/>
      <c r="B4229" s="608"/>
      <c r="C4229" s="608"/>
    </row>
    <row r="4230" spans="1:3" ht="12.75" x14ac:dyDescent="0.2">
      <c r="A4230" s="608"/>
      <c r="B4230" s="608"/>
      <c r="C4230" s="608"/>
    </row>
    <row r="4231" spans="1:3" ht="12.75" x14ac:dyDescent="0.2">
      <c r="A4231" s="608"/>
      <c r="B4231" s="608"/>
      <c r="C4231" s="608"/>
    </row>
    <row r="4232" spans="1:3" ht="12.75" x14ac:dyDescent="0.2">
      <c r="A4232" s="608"/>
      <c r="B4232" s="608"/>
      <c r="C4232" s="608"/>
    </row>
    <row r="4233" spans="1:3" ht="12.75" x14ac:dyDescent="0.2">
      <c r="A4233" s="608"/>
      <c r="B4233" s="608"/>
      <c r="C4233" s="608"/>
    </row>
    <row r="4234" spans="1:3" ht="12.75" x14ac:dyDescent="0.2">
      <c r="A4234" s="608"/>
      <c r="B4234" s="608"/>
      <c r="C4234" s="608"/>
    </row>
    <row r="4235" spans="1:3" ht="12.75" x14ac:dyDescent="0.2">
      <c r="A4235" s="608"/>
      <c r="B4235" s="608"/>
      <c r="C4235" s="608"/>
    </row>
    <row r="4236" spans="1:3" ht="12.75" x14ac:dyDescent="0.2">
      <c r="A4236" s="608"/>
      <c r="B4236" s="608"/>
      <c r="C4236" s="608"/>
    </row>
    <row r="4237" spans="1:3" ht="12.75" x14ac:dyDescent="0.2">
      <c r="A4237" s="608"/>
      <c r="B4237" s="608"/>
      <c r="C4237" s="608"/>
    </row>
    <row r="4238" spans="1:3" ht="12.75" x14ac:dyDescent="0.2">
      <c r="A4238" s="608"/>
      <c r="B4238" s="608"/>
      <c r="C4238" s="608"/>
    </row>
    <row r="4239" spans="1:3" ht="12.75" x14ac:dyDescent="0.2">
      <c r="A4239" s="608"/>
      <c r="B4239" s="608"/>
      <c r="C4239" s="608"/>
    </row>
    <row r="4240" spans="1:3" ht="12.75" x14ac:dyDescent="0.2">
      <c r="A4240" s="608"/>
      <c r="B4240" s="608"/>
      <c r="C4240" s="608"/>
    </row>
    <row r="4241" spans="1:3" ht="12.75" x14ac:dyDescent="0.2">
      <c r="A4241" s="608"/>
      <c r="B4241" s="608"/>
      <c r="C4241" s="608"/>
    </row>
    <row r="4242" spans="1:3" ht="12.75" x14ac:dyDescent="0.2">
      <c r="A4242" s="608"/>
      <c r="B4242" s="608"/>
      <c r="C4242" s="608"/>
    </row>
    <row r="4243" spans="1:3" ht="12.75" x14ac:dyDescent="0.2">
      <c r="A4243" s="608"/>
      <c r="B4243" s="608"/>
      <c r="C4243" s="608"/>
    </row>
    <row r="4244" spans="1:3" ht="12.75" x14ac:dyDescent="0.2">
      <c r="A4244" s="608"/>
      <c r="B4244" s="608"/>
      <c r="C4244" s="608"/>
    </row>
    <row r="4245" spans="1:3" ht="12.75" x14ac:dyDescent="0.2">
      <c r="A4245" s="608"/>
      <c r="B4245" s="608"/>
      <c r="C4245" s="608"/>
    </row>
    <row r="4246" spans="1:3" ht="12.75" x14ac:dyDescent="0.2">
      <c r="A4246" s="608"/>
      <c r="B4246" s="608"/>
      <c r="C4246" s="608"/>
    </row>
    <row r="4247" spans="1:3" ht="12.75" x14ac:dyDescent="0.2">
      <c r="A4247" s="608"/>
      <c r="B4247" s="608"/>
      <c r="C4247" s="608"/>
    </row>
    <row r="4248" spans="1:3" ht="12.75" x14ac:dyDescent="0.2">
      <c r="A4248" s="608"/>
      <c r="B4248" s="608"/>
      <c r="C4248" s="608"/>
    </row>
    <row r="4249" spans="1:3" ht="12.75" x14ac:dyDescent="0.2">
      <c r="A4249" s="608"/>
      <c r="B4249" s="608"/>
      <c r="C4249" s="608"/>
    </row>
    <row r="4250" spans="1:3" ht="12.75" x14ac:dyDescent="0.2">
      <c r="A4250" s="608"/>
      <c r="B4250" s="608"/>
      <c r="C4250" s="608"/>
    </row>
    <row r="4251" spans="1:3" ht="12.75" x14ac:dyDescent="0.2">
      <c r="A4251" s="608"/>
      <c r="B4251" s="608"/>
      <c r="C4251" s="608"/>
    </row>
    <row r="4252" spans="1:3" ht="12.75" x14ac:dyDescent="0.2">
      <c r="A4252" s="608"/>
      <c r="B4252" s="608"/>
      <c r="C4252" s="608"/>
    </row>
    <row r="4253" spans="1:3" ht="12.75" x14ac:dyDescent="0.2">
      <c r="A4253" s="608"/>
      <c r="B4253" s="608"/>
      <c r="C4253" s="608"/>
    </row>
    <row r="4254" spans="1:3" ht="12.75" x14ac:dyDescent="0.2">
      <c r="A4254" s="608"/>
      <c r="B4254" s="608"/>
      <c r="C4254" s="608"/>
    </row>
    <row r="4255" spans="1:3" ht="12.75" x14ac:dyDescent="0.2">
      <c r="A4255" s="608"/>
      <c r="B4255" s="608"/>
      <c r="C4255" s="608"/>
    </row>
    <row r="4256" spans="1:3" ht="12.75" x14ac:dyDescent="0.2">
      <c r="A4256" s="608"/>
      <c r="B4256" s="608"/>
      <c r="C4256" s="608"/>
    </row>
    <row r="4257" spans="1:3" ht="12.75" x14ac:dyDescent="0.2">
      <c r="A4257" s="608"/>
      <c r="B4257" s="608"/>
      <c r="C4257" s="608"/>
    </row>
    <row r="4258" spans="1:3" ht="12.75" x14ac:dyDescent="0.2">
      <c r="A4258" s="608"/>
      <c r="B4258" s="608"/>
      <c r="C4258" s="608"/>
    </row>
    <row r="4259" spans="1:3" ht="12.75" x14ac:dyDescent="0.2">
      <c r="A4259" s="608"/>
      <c r="B4259" s="608"/>
      <c r="C4259" s="608"/>
    </row>
    <row r="4260" spans="1:3" ht="12.75" x14ac:dyDescent="0.2">
      <c r="A4260" s="608"/>
      <c r="B4260" s="608"/>
      <c r="C4260" s="608"/>
    </row>
    <row r="4261" spans="1:3" ht="12.75" x14ac:dyDescent="0.2">
      <c r="A4261" s="608"/>
      <c r="B4261" s="608"/>
      <c r="C4261" s="608"/>
    </row>
    <row r="4262" spans="1:3" ht="12.75" x14ac:dyDescent="0.2">
      <c r="A4262" s="608"/>
      <c r="B4262" s="608"/>
      <c r="C4262" s="608"/>
    </row>
    <row r="4263" spans="1:3" ht="12.75" x14ac:dyDescent="0.2">
      <c r="A4263" s="608"/>
      <c r="B4263" s="608"/>
      <c r="C4263" s="608"/>
    </row>
    <row r="4264" spans="1:3" ht="12.75" x14ac:dyDescent="0.2">
      <c r="A4264" s="608"/>
      <c r="B4264" s="608"/>
      <c r="C4264" s="608"/>
    </row>
    <row r="4265" spans="1:3" ht="12.75" x14ac:dyDescent="0.2">
      <c r="A4265" s="608"/>
      <c r="B4265" s="608"/>
      <c r="C4265" s="608"/>
    </row>
    <row r="4266" spans="1:3" ht="12.75" x14ac:dyDescent="0.2">
      <c r="A4266" s="608"/>
      <c r="B4266" s="608"/>
      <c r="C4266" s="608"/>
    </row>
    <row r="4267" spans="1:3" ht="12.75" x14ac:dyDescent="0.2">
      <c r="A4267" s="608"/>
      <c r="B4267" s="608"/>
      <c r="C4267" s="608"/>
    </row>
    <row r="4268" spans="1:3" ht="12.75" x14ac:dyDescent="0.2">
      <c r="A4268" s="608"/>
      <c r="B4268" s="608"/>
      <c r="C4268" s="608"/>
    </row>
    <row r="4269" spans="1:3" ht="12.75" x14ac:dyDescent="0.2">
      <c r="A4269" s="608"/>
      <c r="B4269" s="608"/>
      <c r="C4269" s="608"/>
    </row>
    <row r="4270" spans="1:3" ht="12.75" x14ac:dyDescent="0.2">
      <c r="A4270" s="608"/>
      <c r="B4270" s="608"/>
      <c r="C4270" s="608"/>
    </row>
    <row r="4271" spans="1:3" ht="12.75" x14ac:dyDescent="0.2">
      <c r="A4271" s="608"/>
      <c r="B4271" s="608"/>
      <c r="C4271" s="608"/>
    </row>
    <row r="4272" spans="1:3" ht="12.75" x14ac:dyDescent="0.2">
      <c r="A4272" s="608"/>
      <c r="B4272" s="608"/>
      <c r="C4272" s="608"/>
    </row>
    <row r="4273" spans="1:3" ht="12.75" x14ac:dyDescent="0.2">
      <c r="A4273" s="608"/>
      <c r="B4273" s="608"/>
      <c r="C4273" s="608"/>
    </row>
    <row r="4274" spans="1:3" ht="12.75" x14ac:dyDescent="0.2">
      <c r="A4274" s="608"/>
      <c r="B4274" s="608"/>
      <c r="C4274" s="608"/>
    </row>
    <row r="4275" spans="1:3" ht="12.75" x14ac:dyDescent="0.2">
      <c r="A4275" s="608"/>
      <c r="B4275" s="608"/>
      <c r="C4275" s="608"/>
    </row>
    <row r="4276" spans="1:3" ht="12.75" x14ac:dyDescent="0.2">
      <c r="A4276" s="608"/>
      <c r="B4276" s="608"/>
      <c r="C4276" s="608"/>
    </row>
    <row r="4277" spans="1:3" ht="12.75" x14ac:dyDescent="0.2">
      <c r="A4277" s="608"/>
      <c r="B4277" s="608"/>
      <c r="C4277" s="608"/>
    </row>
    <row r="4278" spans="1:3" ht="12.75" x14ac:dyDescent="0.2">
      <c r="A4278" s="608"/>
      <c r="B4278" s="608"/>
      <c r="C4278" s="608"/>
    </row>
    <row r="4279" spans="1:3" ht="12.75" x14ac:dyDescent="0.2">
      <c r="A4279" s="608"/>
      <c r="B4279" s="608"/>
      <c r="C4279" s="608"/>
    </row>
    <row r="4280" spans="1:3" ht="12.75" x14ac:dyDescent="0.2">
      <c r="A4280" s="608"/>
      <c r="B4280" s="608"/>
      <c r="C4280" s="608"/>
    </row>
    <row r="4281" spans="1:3" ht="12.75" x14ac:dyDescent="0.2">
      <c r="A4281" s="608"/>
      <c r="B4281" s="608"/>
      <c r="C4281" s="608"/>
    </row>
    <row r="4282" spans="1:3" ht="12.75" x14ac:dyDescent="0.2">
      <c r="A4282" s="608"/>
      <c r="B4282" s="608"/>
      <c r="C4282" s="608"/>
    </row>
    <row r="4283" spans="1:3" ht="12.75" x14ac:dyDescent="0.2">
      <c r="A4283" s="608"/>
      <c r="B4283" s="608"/>
      <c r="C4283" s="608"/>
    </row>
    <row r="4284" spans="1:3" ht="12.75" x14ac:dyDescent="0.2">
      <c r="A4284" s="608"/>
      <c r="B4284" s="608"/>
      <c r="C4284" s="608"/>
    </row>
    <row r="4285" spans="1:3" ht="12.75" x14ac:dyDescent="0.2">
      <c r="A4285" s="608"/>
      <c r="B4285" s="608"/>
      <c r="C4285" s="608"/>
    </row>
    <row r="4286" spans="1:3" ht="12.75" x14ac:dyDescent="0.2">
      <c r="A4286" s="608"/>
      <c r="B4286" s="608"/>
      <c r="C4286" s="608"/>
    </row>
    <row r="4287" spans="1:3" ht="12.75" x14ac:dyDescent="0.2">
      <c r="A4287" s="608"/>
      <c r="B4287" s="608"/>
      <c r="C4287" s="608"/>
    </row>
    <row r="4288" spans="1:3" ht="12.75" x14ac:dyDescent="0.2">
      <c r="A4288" s="608"/>
      <c r="B4288" s="608"/>
      <c r="C4288" s="608"/>
    </row>
    <row r="4289" spans="1:3" ht="12.75" x14ac:dyDescent="0.2">
      <c r="A4289" s="608"/>
      <c r="B4289" s="608"/>
      <c r="C4289" s="608"/>
    </row>
    <row r="4290" spans="1:3" ht="12.75" x14ac:dyDescent="0.2">
      <c r="A4290" s="608"/>
      <c r="B4290" s="608"/>
      <c r="C4290" s="608"/>
    </row>
    <row r="4291" spans="1:3" ht="12.75" x14ac:dyDescent="0.2">
      <c r="A4291" s="608"/>
      <c r="B4291" s="608"/>
      <c r="C4291" s="608"/>
    </row>
    <row r="4292" spans="1:3" ht="12.75" x14ac:dyDescent="0.2">
      <c r="A4292" s="608"/>
      <c r="B4292" s="608"/>
      <c r="C4292" s="608"/>
    </row>
    <row r="4293" spans="1:3" ht="12.75" x14ac:dyDescent="0.2">
      <c r="A4293" s="608"/>
      <c r="B4293" s="608"/>
      <c r="C4293" s="608"/>
    </row>
    <row r="4294" spans="1:3" ht="12.75" x14ac:dyDescent="0.2">
      <c r="A4294" s="608"/>
      <c r="B4294" s="608"/>
      <c r="C4294" s="608"/>
    </row>
    <row r="4295" spans="1:3" ht="12.75" x14ac:dyDescent="0.2">
      <c r="A4295" s="608"/>
      <c r="B4295" s="608"/>
      <c r="C4295" s="608"/>
    </row>
    <row r="4296" spans="1:3" ht="12.75" x14ac:dyDescent="0.2">
      <c r="A4296" s="608"/>
      <c r="B4296" s="608"/>
      <c r="C4296" s="608"/>
    </row>
    <row r="4297" spans="1:3" ht="12.75" x14ac:dyDescent="0.2">
      <c r="A4297" s="608"/>
      <c r="B4297" s="608"/>
      <c r="C4297" s="608"/>
    </row>
    <row r="4298" spans="1:3" ht="12.75" x14ac:dyDescent="0.2">
      <c r="A4298" s="608"/>
      <c r="B4298" s="608"/>
      <c r="C4298" s="608"/>
    </row>
    <row r="4299" spans="1:3" ht="12.75" x14ac:dyDescent="0.2">
      <c r="A4299" s="608"/>
      <c r="B4299" s="608"/>
      <c r="C4299" s="608"/>
    </row>
    <row r="4300" spans="1:3" ht="12.75" x14ac:dyDescent="0.2">
      <c r="A4300" s="608"/>
      <c r="B4300" s="608"/>
      <c r="C4300" s="608"/>
    </row>
    <row r="4301" spans="1:3" ht="12.75" x14ac:dyDescent="0.2">
      <c r="A4301" s="608"/>
      <c r="B4301" s="608"/>
      <c r="C4301" s="608"/>
    </row>
    <row r="4302" spans="1:3" ht="12.75" x14ac:dyDescent="0.2">
      <c r="A4302" s="608"/>
      <c r="B4302" s="608"/>
      <c r="C4302" s="608"/>
    </row>
    <row r="4303" spans="1:3" ht="12.75" x14ac:dyDescent="0.2">
      <c r="A4303" s="608"/>
      <c r="B4303" s="608"/>
      <c r="C4303" s="608"/>
    </row>
    <row r="4304" spans="1:3" ht="12.75" x14ac:dyDescent="0.2">
      <c r="A4304" s="608"/>
      <c r="B4304" s="608"/>
      <c r="C4304" s="608"/>
    </row>
    <row r="4305" spans="1:3" ht="12.75" x14ac:dyDescent="0.2">
      <c r="A4305" s="608"/>
      <c r="B4305" s="608"/>
      <c r="C4305" s="608"/>
    </row>
    <row r="4306" spans="1:3" ht="12.75" x14ac:dyDescent="0.2">
      <c r="A4306" s="608"/>
      <c r="B4306" s="608"/>
      <c r="C4306" s="608"/>
    </row>
    <row r="4307" spans="1:3" ht="12.75" x14ac:dyDescent="0.2">
      <c r="A4307" s="608"/>
      <c r="B4307" s="608"/>
      <c r="C4307" s="608"/>
    </row>
    <row r="4308" spans="1:3" ht="12.75" x14ac:dyDescent="0.2">
      <c r="A4308" s="608"/>
      <c r="B4308" s="608"/>
      <c r="C4308" s="608"/>
    </row>
    <row r="4309" spans="1:3" ht="12.75" x14ac:dyDescent="0.2">
      <c r="A4309" s="608"/>
      <c r="B4309" s="608"/>
      <c r="C4309" s="608"/>
    </row>
    <row r="4310" spans="1:3" ht="12.75" x14ac:dyDescent="0.2">
      <c r="A4310" s="608"/>
      <c r="B4310" s="608"/>
      <c r="C4310" s="608"/>
    </row>
    <row r="4311" spans="1:3" ht="12.75" x14ac:dyDescent="0.2">
      <c r="A4311" s="608"/>
      <c r="B4311" s="608"/>
      <c r="C4311" s="608"/>
    </row>
    <row r="4312" spans="1:3" ht="12.75" x14ac:dyDescent="0.2">
      <c r="A4312" s="608"/>
      <c r="B4312" s="608"/>
      <c r="C4312" s="608"/>
    </row>
    <row r="4313" spans="1:3" ht="12.75" x14ac:dyDescent="0.2">
      <c r="A4313" s="608"/>
      <c r="B4313" s="608"/>
      <c r="C4313" s="608"/>
    </row>
    <row r="4314" spans="1:3" ht="12.75" x14ac:dyDescent="0.2">
      <c r="A4314" s="608"/>
      <c r="B4314" s="608"/>
      <c r="C4314" s="608"/>
    </row>
    <row r="4315" spans="1:3" ht="12.75" x14ac:dyDescent="0.2">
      <c r="A4315" s="608"/>
      <c r="B4315" s="608"/>
      <c r="C4315" s="608"/>
    </row>
    <row r="4316" spans="1:3" ht="12.75" x14ac:dyDescent="0.2">
      <c r="A4316" s="608"/>
      <c r="B4316" s="608"/>
      <c r="C4316" s="608"/>
    </row>
    <row r="4317" spans="1:3" ht="12.75" x14ac:dyDescent="0.2">
      <c r="A4317" s="608"/>
      <c r="B4317" s="608"/>
      <c r="C4317" s="608"/>
    </row>
    <row r="4318" spans="1:3" ht="12.75" x14ac:dyDescent="0.2">
      <c r="A4318" s="608"/>
      <c r="B4318" s="608"/>
      <c r="C4318" s="608"/>
    </row>
    <row r="4319" spans="1:3" ht="12.75" x14ac:dyDescent="0.2">
      <c r="A4319" s="608"/>
      <c r="B4319" s="608"/>
      <c r="C4319" s="608"/>
    </row>
    <row r="4320" spans="1:3" ht="12.75" x14ac:dyDescent="0.2">
      <c r="A4320" s="608"/>
      <c r="B4320" s="608"/>
      <c r="C4320" s="608"/>
    </row>
    <row r="4321" spans="1:3" ht="12.75" x14ac:dyDescent="0.2">
      <c r="A4321" s="608"/>
      <c r="B4321" s="608"/>
      <c r="C4321" s="608"/>
    </row>
    <row r="4322" spans="1:3" ht="12.75" x14ac:dyDescent="0.2">
      <c r="A4322" s="608"/>
      <c r="B4322" s="608"/>
      <c r="C4322" s="608"/>
    </row>
    <row r="4323" spans="1:3" ht="12.75" x14ac:dyDescent="0.2">
      <c r="A4323" s="608"/>
      <c r="B4323" s="608"/>
      <c r="C4323" s="608"/>
    </row>
    <row r="4324" spans="1:3" ht="12.75" x14ac:dyDescent="0.2">
      <c r="A4324" s="608"/>
      <c r="B4324" s="608"/>
      <c r="C4324" s="608"/>
    </row>
    <row r="4325" spans="1:3" ht="12.75" x14ac:dyDescent="0.2">
      <c r="A4325" s="608"/>
      <c r="B4325" s="608"/>
      <c r="C4325" s="608"/>
    </row>
    <row r="4326" spans="1:3" ht="12.75" x14ac:dyDescent="0.2">
      <c r="A4326" s="608"/>
      <c r="B4326" s="608"/>
      <c r="C4326" s="608"/>
    </row>
    <row r="4327" spans="1:3" ht="12.75" x14ac:dyDescent="0.2">
      <c r="A4327" s="608"/>
      <c r="B4327" s="608"/>
      <c r="C4327" s="608"/>
    </row>
    <row r="4328" spans="1:3" ht="12.75" x14ac:dyDescent="0.2">
      <c r="A4328" s="608"/>
      <c r="B4328" s="608"/>
      <c r="C4328" s="608"/>
    </row>
    <row r="4329" spans="1:3" ht="12.75" x14ac:dyDescent="0.2">
      <c r="A4329" s="608"/>
      <c r="B4329" s="608"/>
      <c r="C4329" s="608"/>
    </row>
    <row r="4330" spans="1:3" ht="12.75" x14ac:dyDescent="0.2">
      <c r="A4330" s="608"/>
      <c r="B4330" s="608"/>
      <c r="C4330" s="608"/>
    </row>
    <row r="4331" spans="1:3" ht="12.75" x14ac:dyDescent="0.2">
      <c r="A4331" s="608"/>
      <c r="B4331" s="608"/>
      <c r="C4331" s="608"/>
    </row>
    <row r="4332" spans="1:3" ht="12.75" x14ac:dyDescent="0.2">
      <c r="A4332" s="608"/>
      <c r="B4332" s="608"/>
      <c r="C4332" s="608"/>
    </row>
    <row r="4333" spans="1:3" ht="12.75" x14ac:dyDescent="0.2">
      <c r="A4333" s="608"/>
      <c r="B4333" s="608"/>
      <c r="C4333" s="608"/>
    </row>
    <row r="4334" spans="1:3" ht="12.75" x14ac:dyDescent="0.2">
      <c r="A4334" s="608"/>
      <c r="B4334" s="608"/>
      <c r="C4334" s="608"/>
    </row>
    <row r="4335" spans="1:3" ht="12.75" x14ac:dyDescent="0.2">
      <c r="A4335" s="608"/>
      <c r="B4335" s="608"/>
      <c r="C4335" s="608"/>
    </row>
    <row r="4336" spans="1:3" ht="12.75" x14ac:dyDescent="0.2">
      <c r="A4336" s="608"/>
      <c r="B4336" s="608"/>
      <c r="C4336" s="608"/>
    </row>
    <row r="4337" spans="1:3" ht="12.75" x14ac:dyDescent="0.2">
      <c r="A4337" s="608"/>
      <c r="B4337" s="608"/>
      <c r="C4337" s="608"/>
    </row>
    <row r="4338" spans="1:3" ht="12.75" x14ac:dyDescent="0.2">
      <c r="A4338" s="608"/>
      <c r="B4338" s="608"/>
      <c r="C4338" s="608"/>
    </row>
  </sheetData>
  <autoFilter ref="A2:U2170" xr:uid="{00000000-0001-0000-0E00-000000000000}"/>
  <dataValidations count="2">
    <dataValidation type="custom" allowBlank="1" showInputMessage="1" showErrorMessage="1" sqref="G14:G15" xr:uid="{5A71B01E-EC65-4719-96A1-BAFE19F6FBCA}">
      <formula1>"E;S"</formula1>
    </dataValidation>
    <dataValidation type="list" allowBlank="1" showInputMessage="1" showErrorMessage="1" sqref="G5:G13" xr:uid="{4B44C92D-2215-4CA5-B785-7C9844B957F8}">
      <formula1>"E,S"</formula1>
    </dataValidation>
  </dataValidation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T998"/>
  <sheetViews>
    <sheetView topLeftCell="G1" zoomScale="85" zoomScaleNormal="85" workbookViewId="0">
      <selection activeCell="G1" sqref="A1:XFD1048576"/>
    </sheetView>
  </sheetViews>
  <sheetFormatPr baseColWidth="10" defaultColWidth="14.42578125" defaultRowHeight="15" customHeight="1" x14ac:dyDescent="0.2"/>
  <cols>
    <col min="1" max="1" width="6.42578125" style="8" customWidth="1"/>
    <col min="2" max="2" width="11.140625" style="8" customWidth="1"/>
    <col min="3" max="3" width="19.7109375" style="8" customWidth="1"/>
    <col min="4" max="4" width="20.85546875" style="8" customWidth="1"/>
    <col min="5" max="5" width="9.28515625" style="8" bestFit="1" customWidth="1"/>
    <col min="6" max="6" width="23" style="8" customWidth="1"/>
    <col min="7" max="7" width="15.42578125" style="8" customWidth="1"/>
    <col min="8" max="8" width="8.140625" style="8" customWidth="1"/>
    <col min="9" max="9" width="8.28515625" style="8" customWidth="1"/>
    <col min="10" max="10" width="18.140625" style="8" customWidth="1"/>
    <col min="11" max="11" width="19" style="8" customWidth="1"/>
    <col min="12" max="19" width="10.7109375" style="8" customWidth="1"/>
    <col min="20" max="20" width="28.85546875" style="8" customWidth="1"/>
    <col min="21" max="16384" width="14.42578125" style="8"/>
  </cols>
  <sheetData>
    <row r="1" spans="1:20" ht="15" customHeight="1" x14ac:dyDescent="0.2">
      <c r="A1" s="20" t="s">
        <v>878</v>
      </c>
      <c r="C1" s="20"/>
      <c r="D1" s="20"/>
      <c r="E1" s="20"/>
    </row>
    <row r="2" spans="1:20" ht="89.25" x14ac:dyDescent="0.2">
      <c r="A2" s="33" t="s">
        <v>55</v>
      </c>
      <c r="B2" s="33" t="s">
        <v>863</v>
      </c>
      <c r="C2" s="34" t="s">
        <v>879</v>
      </c>
      <c r="D2" s="34" t="s">
        <v>609</v>
      </c>
      <c r="E2" s="33" t="s">
        <v>3071</v>
      </c>
      <c r="F2" s="33" t="s">
        <v>877</v>
      </c>
      <c r="G2" s="33" t="s">
        <v>328</v>
      </c>
      <c r="H2" s="156" t="s">
        <v>377</v>
      </c>
      <c r="I2" s="33" t="s">
        <v>880</v>
      </c>
      <c r="J2" s="156" t="s">
        <v>911</v>
      </c>
      <c r="K2" s="157" t="s">
        <v>816</v>
      </c>
      <c r="L2" s="158" t="s">
        <v>2438</v>
      </c>
      <c r="M2" s="158" t="s">
        <v>2457</v>
      </c>
      <c r="N2" s="158" t="s">
        <v>2454</v>
      </c>
      <c r="O2" s="118" t="s">
        <v>2455</v>
      </c>
      <c r="P2" s="158" t="s">
        <v>2441</v>
      </c>
      <c r="Q2" s="118" t="s">
        <v>2442</v>
      </c>
      <c r="R2" s="119" t="s">
        <v>2443</v>
      </c>
      <c r="S2" s="116" t="s">
        <v>2456</v>
      </c>
      <c r="T2" s="159" t="s">
        <v>2393</v>
      </c>
    </row>
    <row r="3" spans="1:20" ht="12.75" x14ac:dyDescent="0.2">
      <c r="A3" s="18" t="s">
        <v>72</v>
      </c>
      <c r="B3" s="18" t="s">
        <v>1999</v>
      </c>
      <c r="C3" s="18" t="s">
        <v>603</v>
      </c>
      <c r="D3" s="18" t="s">
        <v>610</v>
      </c>
      <c r="E3" s="18" t="s">
        <v>476</v>
      </c>
      <c r="F3" s="18" t="s">
        <v>485</v>
      </c>
      <c r="G3" s="18" t="s">
        <v>332</v>
      </c>
      <c r="H3" s="18" t="s">
        <v>379</v>
      </c>
      <c r="I3" s="18" t="s">
        <v>148</v>
      </c>
      <c r="J3" s="648">
        <v>1</v>
      </c>
      <c r="K3" s="18" t="s">
        <v>2059</v>
      </c>
      <c r="L3" s="649">
        <v>2021</v>
      </c>
      <c r="M3" s="650">
        <v>5</v>
      </c>
      <c r="N3" s="651">
        <v>0.8</v>
      </c>
      <c r="O3" s="113">
        <f>ROUNDUP(N3*M3,0)</f>
        <v>4</v>
      </c>
      <c r="P3" s="650">
        <v>2</v>
      </c>
      <c r="Q3" s="120">
        <f>P3/(O3)</f>
        <v>0.5</v>
      </c>
      <c r="R3" s="121">
        <f>P3/M3</f>
        <v>0.4</v>
      </c>
      <c r="S3" s="146">
        <f>N3/J3</f>
        <v>0.8</v>
      </c>
      <c r="T3" s="649" t="s">
        <v>3024</v>
      </c>
    </row>
    <row r="4" spans="1:20" ht="12.75" x14ac:dyDescent="0.2">
      <c r="A4" s="18" t="s">
        <v>72</v>
      </c>
      <c r="B4" s="18" t="s">
        <v>1999</v>
      </c>
      <c r="C4" s="18" t="s">
        <v>598</v>
      </c>
      <c r="D4" s="18" t="s">
        <v>611</v>
      </c>
      <c r="E4" s="18" t="s">
        <v>476</v>
      </c>
      <c r="F4" s="18" t="s">
        <v>485</v>
      </c>
      <c r="G4" s="18" t="s">
        <v>332</v>
      </c>
      <c r="H4" s="18" t="s">
        <v>381</v>
      </c>
      <c r="I4" s="18" t="s">
        <v>148</v>
      </c>
      <c r="J4" s="648">
        <v>0.55405405405405406</v>
      </c>
      <c r="K4" s="18" t="s">
        <v>2059</v>
      </c>
      <c r="L4" s="652">
        <v>2021</v>
      </c>
      <c r="M4" s="653">
        <v>75</v>
      </c>
      <c r="N4" s="654">
        <v>0.48</v>
      </c>
      <c r="O4" s="113">
        <f>ROUNDUP(N4*M4,0)</f>
        <v>36</v>
      </c>
      <c r="P4" s="653">
        <v>28</v>
      </c>
      <c r="Q4" s="120">
        <f>P4/(O4)</f>
        <v>0.77777777777777779</v>
      </c>
      <c r="R4" s="121">
        <f>P4/M4</f>
        <v>0.37333333333333335</v>
      </c>
      <c r="S4" s="146">
        <f>N4/J4</f>
        <v>0.86634146341463414</v>
      </c>
      <c r="T4" s="649" t="s">
        <v>3025</v>
      </c>
    </row>
    <row r="5" spans="1:20" ht="12.75" x14ac:dyDescent="0.2">
      <c r="A5" s="18" t="s">
        <v>72</v>
      </c>
      <c r="B5" s="18" t="s">
        <v>1999</v>
      </c>
      <c r="C5" s="18" t="s">
        <v>604</v>
      </c>
      <c r="D5" s="18" t="s">
        <v>611</v>
      </c>
      <c r="E5" s="18" t="s">
        <v>476</v>
      </c>
      <c r="F5" s="18" t="s">
        <v>485</v>
      </c>
      <c r="G5" s="18" t="s">
        <v>332</v>
      </c>
      <c r="H5" s="18" t="s">
        <v>379</v>
      </c>
      <c r="I5" s="18" t="s">
        <v>148</v>
      </c>
      <c r="J5" s="648">
        <v>1</v>
      </c>
      <c r="K5" s="18"/>
      <c r="L5" s="652">
        <v>2021</v>
      </c>
      <c r="M5" s="653">
        <v>7</v>
      </c>
      <c r="N5" s="654">
        <v>0.7142857142857143</v>
      </c>
      <c r="O5" s="113">
        <f t="shared" ref="O5:O68" si="0">ROUNDUP(N5*M5,0)</f>
        <v>5</v>
      </c>
      <c r="P5" s="653">
        <v>3</v>
      </c>
      <c r="Q5" s="120">
        <f t="shared" ref="Q5:Q68" si="1">P5/(O5)</f>
        <v>0.6</v>
      </c>
      <c r="R5" s="121">
        <f t="shared" ref="R5:R68" si="2">P5/M5</f>
        <v>0.42857142857142855</v>
      </c>
      <c r="S5" s="146">
        <f t="shared" ref="S5:S68" si="3">N5/J5</f>
        <v>0.7142857142857143</v>
      </c>
      <c r="T5" s="649" t="s">
        <v>3026</v>
      </c>
    </row>
    <row r="6" spans="1:20" ht="12.75" x14ac:dyDescent="0.2">
      <c r="A6" s="18" t="s">
        <v>72</v>
      </c>
      <c r="B6" s="18" t="s">
        <v>1999</v>
      </c>
      <c r="C6" s="18" t="s">
        <v>598</v>
      </c>
      <c r="D6" s="18" t="s">
        <v>612</v>
      </c>
      <c r="E6" s="18" t="s">
        <v>476</v>
      </c>
      <c r="F6" s="18" t="s">
        <v>485</v>
      </c>
      <c r="G6" s="18" t="s">
        <v>332</v>
      </c>
      <c r="H6" s="18" t="s">
        <v>379</v>
      </c>
      <c r="I6" s="18" t="s">
        <v>148</v>
      </c>
      <c r="J6" s="648">
        <v>1</v>
      </c>
      <c r="K6" s="18" t="s">
        <v>2059</v>
      </c>
      <c r="L6" s="652">
        <v>2021</v>
      </c>
      <c r="M6" s="653">
        <v>5</v>
      </c>
      <c r="N6" s="654">
        <v>0.8</v>
      </c>
      <c r="O6" s="113">
        <f t="shared" si="0"/>
        <v>4</v>
      </c>
      <c r="P6" s="653">
        <v>4</v>
      </c>
      <c r="Q6" s="120">
        <f t="shared" si="1"/>
        <v>1</v>
      </c>
      <c r="R6" s="121">
        <f t="shared" si="2"/>
        <v>0.8</v>
      </c>
      <c r="S6" s="146">
        <f t="shared" si="3"/>
        <v>0.8</v>
      </c>
      <c r="T6" s="649" t="s">
        <v>3026</v>
      </c>
    </row>
    <row r="7" spans="1:20" ht="12.75" x14ac:dyDescent="0.2">
      <c r="A7" s="18" t="s">
        <v>72</v>
      </c>
      <c r="B7" s="18" t="s">
        <v>1999</v>
      </c>
      <c r="C7" s="18" t="s">
        <v>602</v>
      </c>
      <c r="D7" s="18" t="s">
        <v>612</v>
      </c>
      <c r="E7" s="18" t="s">
        <v>476</v>
      </c>
      <c r="F7" s="18" t="s">
        <v>485</v>
      </c>
      <c r="G7" s="18" t="s">
        <v>332</v>
      </c>
      <c r="H7" s="18" t="s">
        <v>381</v>
      </c>
      <c r="I7" s="18" t="s">
        <v>148</v>
      </c>
      <c r="J7" s="648">
        <v>1</v>
      </c>
      <c r="K7" s="18"/>
      <c r="L7" s="652">
        <v>2021</v>
      </c>
      <c r="M7" s="653">
        <v>19</v>
      </c>
      <c r="N7" s="654">
        <v>0.89473684210526316</v>
      </c>
      <c r="O7" s="113">
        <f t="shared" si="0"/>
        <v>17</v>
      </c>
      <c r="P7" s="653">
        <v>16</v>
      </c>
      <c r="Q7" s="120">
        <f t="shared" si="1"/>
        <v>0.94117647058823528</v>
      </c>
      <c r="R7" s="121">
        <f t="shared" si="2"/>
        <v>0.84210526315789469</v>
      </c>
      <c r="S7" s="146">
        <f t="shared" si="3"/>
        <v>0.89473684210526316</v>
      </c>
      <c r="T7" s="649"/>
    </row>
    <row r="8" spans="1:20" ht="12.75" x14ac:dyDescent="0.2">
      <c r="A8" s="18" t="s">
        <v>72</v>
      </c>
      <c r="B8" s="18" t="s">
        <v>1999</v>
      </c>
      <c r="C8" s="18" t="s">
        <v>604</v>
      </c>
      <c r="D8" s="18" t="s">
        <v>612</v>
      </c>
      <c r="E8" s="18" t="s">
        <v>476</v>
      </c>
      <c r="F8" s="18" t="s">
        <v>485</v>
      </c>
      <c r="G8" s="18" t="s">
        <v>332</v>
      </c>
      <c r="H8" s="18" t="s">
        <v>379</v>
      </c>
      <c r="I8" s="18" t="s">
        <v>148</v>
      </c>
      <c r="J8" s="648">
        <v>1</v>
      </c>
      <c r="K8" s="18"/>
      <c r="L8" s="652">
        <v>2021</v>
      </c>
      <c r="M8" s="653">
        <v>3</v>
      </c>
      <c r="N8" s="654">
        <v>1</v>
      </c>
      <c r="O8" s="113">
        <f t="shared" si="0"/>
        <v>3</v>
      </c>
      <c r="P8" s="653">
        <v>3</v>
      </c>
      <c r="Q8" s="120">
        <f t="shared" si="1"/>
        <v>1</v>
      </c>
      <c r="R8" s="121">
        <f t="shared" si="2"/>
        <v>1</v>
      </c>
      <c r="S8" s="146">
        <f t="shared" si="3"/>
        <v>1</v>
      </c>
      <c r="T8" s="649"/>
    </row>
    <row r="9" spans="1:20" ht="12.75" x14ac:dyDescent="0.2">
      <c r="A9" s="18" t="s">
        <v>72</v>
      </c>
      <c r="B9" s="18" t="s">
        <v>1999</v>
      </c>
      <c r="C9" s="18" t="s">
        <v>596</v>
      </c>
      <c r="D9" s="18" t="s">
        <v>613</v>
      </c>
      <c r="E9" s="18" t="s">
        <v>476</v>
      </c>
      <c r="F9" s="18" t="s">
        <v>485</v>
      </c>
      <c r="G9" s="18" t="s">
        <v>332</v>
      </c>
      <c r="H9" s="18" t="s">
        <v>381</v>
      </c>
      <c r="I9" s="18" t="s">
        <v>148</v>
      </c>
      <c r="J9" s="648">
        <v>1</v>
      </c>
      <c r="K9" s="18"/>
      <c r="L9" s="652">
        <v>2021</v>
      </c>
      <c r="M9" s="653">
        <v>18</v>
      </c>
      <c r="N9" s="654">
        <v>0.94444444444444442</v>
      </c>
      <c r="O9" s="113">
        <f t="shared" si="0"/>
        <v>17</v>
      </c>
      <c r="P9" s="653">
        <v>15</v>
      </c>
      <c r="Q9" s="120">
        <f t="shared" si="1"/>
        <v>0.88235294117647056</v>
      </c>
      <c r="R9" s="121">
        <f t="shared" si="2"/>
        <v>0.83333333333333337</v>
      </c>
      <c r="S9" s="146">
        <f t="shared" si="3"/>
        <v>0.94444444444444442</v>
      </c>
      <c r="T9" s="649"/>
    </row>
    <row r="10" spans="1:20" ht="12.75" x14ac:dyDescent="0.2">
      <c r="A10" s="18" t="s">
        <v>72</v>
      </c>
      <c r="B10" s="18" t="s">
        <v>1999</v>
      </c>
      <c r="C10" s="18" t="s">
        <v>598</v>
      </c>
      <c r="D10" s="18" t="s">
        <v>613</v>
      </c>
      <c r="E10" s="18" t="s">
        <v>476</v>
      </c>
      <c r="F10" s="18" t="s">
        <v>485</v>
      </c>
      <c r="G10" s="18" t="s">
        <v>332</v>
      </c>
      <c r="H10" s="18" t="s">
        <v>379</v>
      </c>
      <c r="I10" s="18" t="s">
        <v>148</v>
      </c>
      <c r="J10" s="648">
        <v>1</v>
      </c>
      <c r="K10" s="18"/>
      <c r="L10" s="652">
        <v>2021</v>
      </c>
      <c r="M10" s="653">
        <v>3</v>
      </c>
      <c r="N10" s="654">
        <v>0.66666666666666663</v>
      </c>
      <c r="O10" s="113">
        <f t="shared" si="0"/>
        <v>2</v>
      </c>
      <c r="P10" s="653">
        <v>2</v>
      </c>
      <c r="Q10" s="120">
        <f t="shared" si="1"/>
        <v>1</v>
      </c>
      <c r="R10" s="121">
        <f t="shared" si="2"/>
        <v>0.66666666666666663</v>
      </c>
      <c r="S10" s="146">
        <f t="shared" si="3"/>
        <v>0.66666666666666663</v>
      </c>
      <c r="T10" s="649" t="s">
        <v>3026</v>
      </c>
    </row>
    <row r="11" spans="1:20" ht="12.75" x14ac:dyDescent="0.2">
      <c r="A11" s="18" t="s">
        <v>72</v>
      </c>
      <c r="B11" s="18" t="s">
        <v>1999</v>
      </c>
      <c r="C11" s="18" t="s">
        <v>602</v>
      </c>
      <c r="D11" s="18" t="s">
        <v>614</v>
      </c>
      <c r="E11" s="18" t="s">
        <v>476</v>
      </c>
      <c r="F11" s="18" t="s">
        <v>485</v>
      </c>
      <c r="G11" s="18" t="s">
        <v>332</v>
      </c>
      <c r="H11" s="18" t="s">
        <v>379</v>
      </c>
      <c r="I11" s="18" t="s">
        <v>148</v>
      </c>
      <c r="J11" s="648">
        <v>1</v>
      </c>
      <c r="K11" s="18"/>
      <c r="L11" s="652">
        <v>2021</v>
      </c>
      <c r="M11" s="653">
        <v>3</v>
      </c>
      <c r="N11" s="654">
        <v>1</v>
      </c>
      <c r="O11" s="113">
        <f t="shared" si="0"/>
        <v>3</v>
      </c>
      <c r="P11" s="653">
        <v>3</v>
      </c>
      <c r="Q11" s="120">
        <f t="shared" si="1"/>
        <v>1</v>
      </c>
      <c r="R11" s="121">
        <f t="shared" si="2"/>
        <v>1</v>
      </c>
      <c r="S11" s="146">
        <f t="shared" si="3"/>
        <v>1</v>
      </c>
      <c r="T11" s="649"/>
    </row>
    <row r="12" spans="1:20" ht="12.75" x14ac:dyDescent="0.2">
      <c r="A12" s="18" t="s">
        <v>72</v>
      </c>
      <c r="B12" s="18" t="s">
        <v>1999</v>
      </c>
      <c r="C12" s="18" t="s">
        <v>598</v>
      </c>
      <c r="D12" s="18" t="s">
        <v>617</v>
      </c>
      <c r="E12" s="18" t="s">
        <v>476</v>
      </c>
      <c r="F12" s="18" t="s">
        <v>485</v>
      </c>
      <c r="G12" s="18" t="s">
        <v>332</v>
      </c>
      <c r="H12" s="18" t="s">
        <v>379</v>
      </c>
      <c r="I12" s="18" t="s">
        <v>148</v>
      </c>
      <c r="J12" s="648">
        <v>1</v>
      </c>
      <c r="K12" s="18" t="s">
        <v>2059</v>
      </c>
      <c r="L12" s="652">
        <v>2021</v>
      </c>
      <c r="M12" s="653">
        <v>7</v>
      </c>
      <c r="N12" s="654">
        <v>0.8571428571428571</v>
      </c>
      <c r="O12" s="113">
        <f t="shared" si="0"/>
        <v>6</v>
      </c>
      <c r="P12" s="653">
        <v>6</v>
      </c>
      <c r="Q12" s="120">
        <f t="shared" si="1"/>
        <v>1</v>
      </c>
      <c r="R12" s="121">
        <f t="shared" si="2"/>
        <v>0.8571428571428571</v>
      </c>
      <c r="S12" s="146">
        <f t="shared" si="3"/>
        <v>0.8571428571428571</v>
      </c>
      <c r="T12" s="649" t="s">
        <v>3024</v>
      </c>
    </row>
    <row r="13" spans="1:20" ht="12.75" x14ac:dyDescent="0.2">
      <c r="A13" s="18" t="s">
        <v>72</v>
      </c>
      <c r="B13" s="18" t="s">
        <v>1999</v>
      </c>
      <c r="C13" s="18" t="s">
        <v>598</v>
      </c>
      <c r="D13" s="18" t="s">
        <v>618</v>
      </c>
      <c r="E13" s="18" t="s">
        <v>476</v>
      </c>
      <c r="F13" s="18" t="s">
        <v>485</v>
      </c>
      <c r="G13" s="18" t="s">
        <v>332</v>
      </c>
      <c r="H13" s="18" t="s">
        <v>379</v>
      </c>
      <c r="I13" s="18" t="s">
        <v>148</v>
      </c>
      <c r="J13" s="648">
        <v>1</v>
      </c>
      <c r="K13" s="18"/>
      <c r="L13" s="652">
        <v>2021</v>
      </c>
      <c r="M13" s="653">
        <v>6</v>
      </c>
      <c r="N13" s="654">
        <v>0.83333333333333337</v>
      </c>
      <c r="O13" s="113">
        <f t="shared" si="0"/>
        <v>5</v>
      </c>
      <c r="P13" s="653">
        <v>5</v>
      </c>
      <c r="Q13" s="120">
        <f t="shared" si="1"/>
        <v>1</v>
      </c>
      <c r="R13" s="121">
        <f t="shared" si="2"/>
        <v>0.83333333333333337</v>
      </c>
      <c r="S13" s="146">
        <f t="shared" si="3"/>
        <v>0.83333333333333337</v>
      </c>
      <c r="T13" s="649" t="s">
        <v>3026</v>
      </c>
    </row>
    <row r="14" spans="1:20" ht="12.75" x14ac:dyDescent="0.2">
      <c r="A14" s="18" t="s">
        <v>72</v>
      </c>
      <c r="B14" s="18" t="s">
        <v>1999</v>
      </c>
      <c r="C14" s="18" t="s">
        <v>603</v>
      </c>
      <c r="D14" s="18" t="s">
        <v>618</v>
      </c>
      <c r="E14" s="18" t="s">
        <v>476</v>
      </c>
      <c r="F14" s="18" t="s">
        <v>485</v>
      </c>
      <c r="G14" s="18" t="s">
        <v>332</v>
      </c>
      <c r="H14" s="18" t="s">
        <v>379</v>
      </c>
      <c r="I14" s="18" t="s">
        <v>148</v>
      </c>
      <c r="J14" s="648">
        <v>1</v>
      </c>
      <c r="K14" s="18" t="s">
        <v>2059</v>
      </c>
      <c r="L14" s="652">
        <v>2021</v>
      </c>
      <c r="M14" s="653">
        <v>6</v>
      </c>
      <c r="N14" s="654">
        <v>1</v>
      </c>
      <c r="O14" s="113">
        <f t="shared" si="0"/>
        <v>6</v>
      </c>
      <c r="P14" s="653">
        <v>5</v>
      </c>
      <c r="Q14" s="120">
        <f t="shared" si="1"/>
        <v>0.83333333333333337</v>
      </c>
      <c r="R14" s="121">
        <f t="shared" si="2"/>
        <v>0.83333333333333337</v>
      </c>
      <c r="S14" s="146">
        <f t="shared" si="3"/>
        <v>1</v>
      </c>
      <c r="T14" s="649" t="s">
        <v>3025</v>
      </c>
    </row>
    <row r="15" spans="1:20" ht="12.75" x14ac:dyDescent="0.2">
      <c r="A15" s="18" t="s">
        <v>72</v>
      </c>
      <c r="B15" s="18" t="s">
        <v>1999</v>
      </c>
      <c r="C15" s="18" t="s">
        <v>605</v>
      </c>
      <c r="D15" s="18" t="s">
        <v>619</v>
      </c>
      <c r="E15" s="18" t="s">
        <v>476</v>
      </c>
      <c r="F15" s="18" t="s">
        <v>485</v>
      </c>
      <c r="G15" s="18" t="s">
        <v>332</v>
      </c>
      <c r="H15" s="18" t="s">
        <v>381</v>
      </c>
      <c r="I15" s="18" t="s">
        <v>148</v>
      </c>
      <c r="J15" s="648">
        <v>9.193054136874361E-2</v>
      </c>
      <c r="K15" s="18" t="s">
        <v>2059</v>
      </c>
      <c r="L15" s="652">
        <v>2021</v>
      </c>
      <c r="M15" s="653">
        <v>1920</v>
      </c>
      <c r="N15" s="654">
        <v>4.9479166666666664E-2</v>
      </c>
      <c r="O15" s="113">
        <f>ROUNDUP(N15*M15,0)</f>
        <v>95</v>
      </c>
      <c r="P15" s="653">
        <v>86</v>
      </c>
      <c r="Q15" s="120">
        <f>P15/(O15)</f>
        <v>0.90526315789473688</v>
      </c>
      <c r="R15" s="121">
        <f>P15/M15</f>
        <v>4.4791666666666667E-2</v>
      </c>
      <c r="S15" s="146">
        <f>N15/J15</f>
        <v>0.53822337962962963</v>
      </c>
      <c r="T15" s="649" t="s">
        <v>3025</v>
      </c>
    </row>
    <row r="16" spans="1:20" ht="12.75" x14ac:dyDescent="0.2">
      <c r="A16" s="18" t="s">
        <v>72</v>
      </c>
      <c r="B16" s="18" t="s">
        <v>1999</v>
      </c>
      <c r="C16" s="18" t="s">
        <v>606</v>
      </c>
      <c r="D16" s="18" t="s">
        <v>619</v>
      </c>
      <c r="E16" s="18" t="s">
        <v>476</v>
      </c>
      <c r="F16" s="18" t="s">
        <v>485</v>
      </c>
      <c r="G16" s="18" t="s">
        <v>332</v>
      </c>
      <c r="H16" s="18" t="s">
        <v>379</v>
      </c>
      <c r="I16" s="18" t="s">
        <v>148</v>
      </c>
      <c r="J16" s="648">
        <v>1</v>
      </c>
      <c r="K16" s="18"/>
      <c r="L16" s="652">
        <v>2021</v>
      </c>
      <c r="M16" s="653">
        <v>5</v>
      </c>
      <c r="N16" s="654">
        <v>0.4</v>
      </c>
      <c r="O16" s="113">
        <f t="shared" si="0"/>
        <v>2</v>
      </c>
      <c r="P16" s="653">
        <v>2</v>
      </c>
      <c r="Q16" s="120">
        <f t="shared" si="1"/>
        <v>1</v>
      </c>
      <c r="R16" s="121">
        <f t="shared" si="2"/>
        <v>0.4</v>
      </c>
      <c r="S16" s="146">
        <f t="shared" si="3"/>
        <v>0.4</v>
      </c>
      <c r="T16" s="649" t="s">
        <v>3026</v>
      </c>
    </row>
    <row r="17" spans="1:20" ht="12.75" x14ac:dyDescent="0.2">
      <c r="A17" s="18" t="s">
        <v>72</v>
      </c>
      <c r="B17" s="18" t="s">
        <v>1999</v>
      </c>
      <c r="C17" s="18" t="s">
        <v>605</v>
      </c>
      <c r="D17" s="18" t="s">
        <v>620</v>
      </c>
      <c r="E17" s="18" t="s">
        <v>476</v>
      </c>
      <c r="F17" s="18" t="s">
        <v>485</v>
      </c>
      <c r="G17" s="18" t="s">
        <v>332</v>
      </c>
      <c r="H17" s="18" t="s">
        <v>381</v>
      </c>
      <c r="I17" s="18" t="s">
        <v>148</v>
      </c>
      <c r="J17" s="648">
        <v>0.60465116279069764</v>
      </c>
      <c r="K17" s="18" t="s">
        <v>2059</v>
      </c>
      <c r="L17" s="652">
        <v>2021</v>
      </c>
      <c r="M17" s="653">
        <v>41</v>
      </c>
      <c r="N17" s="654">
        <v>0.36585365853658536</v>
      </c>
      <c r="O17" s="113">
        <f t="shared" si="0"/>
        <v>15</v>
      </c>
      <c r="P17" s="653">
        <v>13</v>
      </c>
      <c r="Q17" s="120">
        <f t="shared" si="1"/>
        <v>0.8666666666666667</v>
      </c>
      <c r="R17" s="121">
        <f t="shared" si="2"/>
        <v>0.31707317073170732</v>
      </c>
      <c r="S17" s="146">
        <f t="shared" si="3"/>
        <v>0.60506566604127587</v>
      </c>
      <c r="T17" s="649" t="s">
        <v>3025</v>
      </c>
    </row>
    <row r="18" spans="1:20" ht="12.75" x14ac:dyDescent="0.2">
      <c r="A18" s="18" t="s">
        <v>72</v>
      </c>
      <c r="B18" s="18" t="s">
        <v>1999</v>
      </c>
      <c r="C18" s="18" t="s">
        <v>608</v>
      </c>
      <c r="D18" s="18" t="s">
        <v>620</v>
      </c>
      <c r="E18" s="18" t="s">
        <v>476</v>
      </c>
      <c r="F18" s="18" t="s">
        <v>485</v>
      </c>
      <c r="G18" s="18" t="s">
        <v>332</v>
      </c>
      <c r="H18" s="18" t="s">
        <v>379</v>
      </c>
      <c r="I18" s="18" t="s">
        <v>148</v>
      </c>
      <c r="J18" s="648">
        <v>1</v>
      </c>
      <c r="K18" s="18"/>
      <c r="L18" s="652">
        <v>2021</v>
      </c>
      <c r="M18" s="653">
        <v>7</v>
      </c>
      <c r="N18" s="654">
        <v>1</v>
      </c>
      <c r="O18" s="113">
        <f t="shared" si="0"/>
        <v>7</v>
      </c>
      <c r="P18" s="653">
        <v>5</v>
      </c>
      <c r="Q18" s="120">
        <f t="shared" si="1"/>
        <v>0.7142857142857143</v>
      </c>
      <c r="R18" s="121">
        <f t="shared" si="2"/>
        <v>0.7142857142857143</v>
      </c>
      <c r="S18" s="146">
        <f t="shared" si="3"/>
        <v>1</v>
      </c>
      <c r="T18" s="649"/>
    </row>
    <row r="19" spans="1:20" ht="12.75" x14ac:dyDescent="0.2">
      <c r="A19" s="18" t="s">
        <v>72</v>
      </c>
      <c r="B19" s="18" t="s">
        <v>1999</v>
      </c>
      <c r="C19" s="18" t="s">
        <v>605</v>
      </c>
      <c r="D19" s="18" t="s">
        <v>621</v>
      </c>
      <c r="E19" s="18" t="s">
        <v>476</v>
      </c>
      <c r="F19" s="18" t="s">
        <v>485</v>
      </c>
      <c r="G19" s="18" t="s">
        <v>332</v>
      </c>
      <c r="H19" s="18" t="s">
        <v>379</v>
      </c>
      <c r="I19" s="18" t="s">
        <v>148</v>
      </c>
      <c r="J19" s="648">
        <v>1</v>
      </c>
      <c r="K19" s="18"/>
      <c r="L19" s="652">
        <v>2021</v>
      </c>
      <c r="M19" s="653">
        <v>6</v>
      </c>
      <c r="N19" s="654">
        <v>1</v>
      </c>
      <c r="O19" s="113">
        <f t="shared" si="0"/>
        <v>6</v>
      </c>
      <c r="P19" s="653">
        <v>5</v>
      </c>
      <c r="Q19" s="120">
        <f t="shared" si="1"/>
        <v>0.83333333333333337</v>
      </c>
      <c r="R19" s="121">
        <f t="shared" si="2"/>
        <v>0.83333333333333337</v>
      </c>
      <c r="S19" s="146">
        <f t="shared" si="3"/>
        <v>1</v>
      </c>
      <c r="T19" s="649"/>
    </row>
    <row r="20" spans="1:20" ht="12.75" x14ac:dyDescent="0.2">
      <c r="A20" s="18" t="s">
        <v>72</v>
      </c>
      <c r="B20" s="18" t="s">
        <v>1999</v>
      </c>
      <c r="C20" s="18" t="s">
        <v>607</v>
      </c>
      <c r="D20" s="18" t="s">
        <v>621</v>
      </c>
      <c r="E20" s="18" t="s">
        <v>476</v>
      </c>
      <c r="F20" s="18" t="s">
        <v>485</v>
      </c>
      <c r="G20" s="18" t="s">
        <v>332</v>
      </c>
      <c r="H20" s="18" t="s">
        <v>381</v>
      </c>
      <c r="I20" s="18" t="s">
        <v>148</v>
      </c>
      <c r="J20" s="648">
        <v>0.1691275167785235</v>
      </c>
      <c r="K20" s="18" t="s">
        <v>2059</v>
      </c>
      <c r="L20" s="652">
        <v>2021</v>
      </c>
      <c r="M20" s="653">
        <v>732</v>
      </c>
      <c r="N20" s="654">
        <v>9.8360655737704916E-2</v>
      </c>
      <c r="O20" s="113">
        <f t="shared" si="0"/>
        <v>72</v>
      </c>
      <c r="P20" s="653">
        <v>48</v>
      </c>
      <c r="Q20" s="120">
        <f t="shared" si="1"/>
        <v>0.66666666666666663</v>
      </c>
      <c r="R20" s="121">
        <f t="shared" si="2"/>
        <v>6.5573770491803282E-2</v>
      </c>
      <c r="S20" s="146">
        <f t="shared" si="3"/>
        <v>0.58157689305230287</v>
      </c>
      <c r="T20" s="649" t="s">
        <v>3025</v>
      </c>
    </row>
    <row r="21" spans="1:20" ht="12.75" x14ac:dyDescent="0.2">
      <c r="A21" s="18" t="s">
        <v>72</v>
      </c>
      <c r="B21" s="18" t="s">
        <v>1999</v>
      </c>
      <c r="C21" s="18" t="s">
        <v>600</v>
      </c>
      <c r="D21" s="18" t="s">
        <v>622</v>
      </c>
      <c r="E21" s="18" t="s">
        <v>476</v>
      </c>
      <c r="F21" s="18" t="s">
        <v>485</v>
      </c>
      <c r="G21" s="18" t="s">
        <v>332</v>
      </c>
      <c r="H21" s="18" t="s">
        <v>379</v>
      </c>
      <c r="I21" s="18" t="s">
        <v>148</v>
      </c>
      <c r="J21" s="648">
        <v>1</v>
      </c>
      <c r="K21" s="18" t="s">
        <v>2059</v>
      </c>
      <c r="L21" s="652">
        <v>2021</v>
      </c>
      <c r="M21" s="653">
        <v>2</v>
      </c>
      <c r="N21" s="654">
        <v>1</v>
      </c>
      <c r="O21" s="113">
        <f t="shared" si="0"/>
        <v>2</v>
      </c>
      <c r="P21" s="653">
        <v>2</v>
      </c>
      <c r="Q21" s="120">
        <f t="shared" si="1"/>
        <v>1</v>
      </c>
      <c r="R21" s="121">
        <f t="shared" si="2"/>
        <v>1</v>
      </c>
      <c r="S21" s="146">
        <f t="shared" si="3"/>
        <v>1</v>
      </c>
      <c r="T21" s="649" t="s">
        <v>3025</v>
      </c>
    </row>
    <row r="22" spans="1:20" ht="12.75" x14ac:dyDescent="0.2">
      <c r="A22" s="18" t="s">
        <v>72</v>
      </c>
      <c r="B22" s="18" t="s">
        <v>1999</v>
      </c>
      <c r="C22" s="18" t="s">
        <v>608</v>
      </c>
      <c r="D22" s="18" t="s">
        <v>623</v>
      </c>
      <c r="E22" s="18" t="s">
        <v>476</v>
      </c>
      <c r="F22" s="18" t="s">
        <v>485</v>
      </c>
      <c r="G22" s="18" t="s">
        <v>332</v>
      </c>
      <c r="H22" s="18" t="s">
        <v>379</v>
      </c>
      <c r="I22" s="18" t="s">
        <v>148</v>
      </c>
      <c r="J22" s="648">
        <v>1</v>
      </c>
      <c r="K22" s="18" t="s">
        <v>2059</v>
      </c>
      <c r="L22" s="652">
        <v>2021</v>
      </c>
      <c r="M22" s="653">
        <v>10</v>
      </c>
      <c r="N22" s="654">
        <v>0.7</v>
      </c>
      <c r="O22" s="113">
        <f t="shared" si="0"/>
        <v>7</v>
      </c>
      <c r="P22" s="653">
        <v>5</v>
      </c>
      <c r="Q22" s="120">
        <f t="shared" si="1"/>
        <v>0.7142857142857143</v>
      </c>
      <c r="R22" s="121">
        <f t="shared" si="2"/>
        <v>0.5</v>
      </c>
      <c r="S22" s="146">
        <f t="shared" si="3"/>
        <v>0.7</v>
      </c>
      <c r="T22" s="649" t="s">
        <v>3024</v>
      </c>
    </row>
    <row r="23" spans="1:20" ht="12.75" x14ac:dyDescent="0.2">
      <c r="A23" s="18" t="s">
        <v>72</v>
      </c>
      <c r="B23" s="18" t="s">
        <v>1999</v>
      </c>
      <c r="C23" s="18" t="s">
        <v>599</v>
      </c>
      <c r="D23" s="18" t="s">
        <v>624</v>
      </c>
      <c r="E23" s="18" t="s">
        <v>476</v>
      </c>
      <c r="F23" s="18" t="s">
        <v>485</v>
      </c>
      <c r="G23" s="18" t="s">
        <v>332</v>
      </c>
      <c r="H23" s="18" t="s">
        <v>381</v>
      </c>
      <c r="I23" s="18" t="s">
        <v>148</v>
      </c>
      <c r="J23" s="648">
        <v>1</v>
      </c>
      <c r="K23" s="18" t="s">
        <v>2059</v>
      </c>
      <c r="L23" s="652">
        <v>2021</v>
      </c>
      <c r="M23" s="653">
        <v>34</v>
      </c>
      <c r="N23" s="654">
        <v>0.82352941176470584</v>
      </c>
      <c r="O23" s="113">
        <f t="shared" si="0"/>
        <v>28</v>
      </c>
      <c r="P23" s="653">
        <v>25</v>
      </c>
      <c r="Q23" s="120">
        <f t="shared" si="1"/>
        <v>0.8928571428571429</v>
      </c>
      <c r="R23" s="121">
        <f t="shared" si="2"/>
        <v>0.73529411764705888</v>
      </c>
      <c r="S23" s="146">
        <f t="shared" si="3"/>
        <v>0.82352941176470584</v>
      </c>
      <c r="T23" s="649" t="s">
        <v>3025</v>
      </c>
    </row>
    <row r="24" spans="1:20" ht="12.75" x14ac:dyDescent="0.2">
      <c r="A24" s="18" t="s">
        <v>72</v>
      </c>
      <c r="B24" s="18" t="s">
        <v>1999</v>
      </c>
      <c r="C24" s="18" t="s">
        <v>603</v>
      </c>
      <c r="D24" s="18" t="s">
        <v>626</v>
      </c>
      <c r="E24" s="18" t="s">
        <v>476</v>
      </c>
      <c r="F24" s="18" t="s">
        <v>485</v>
      </c>
      <c r="G24" s="18" t="s">
        <v>332</v>
      </c>
      <c r="H24" s="18" t="s">
        <v>379</v>
      </c>
      <c r="I24" s="18" t="s">
        <v>148</v>
      </c>
      <c r="J24" s="648">
        <v>1</v>
      </c>
      <c r="K24" s="18" t="s">
        <v>2059</v>
      </c>
      <c r="L24" s="652">
        <v>2021</v>
      </c>
      <c r="M24" s="653">
        <v>13</v>
      </c>
      <c r="N24" s="654">
        <v>0.69230769230769229</v>
      </c>
      <c r="O24" s="113">
        <f t="shared" si="0"/>
        <v>9</v>
      </c>
      <c r="P24" s="653">
        <v>8</v>
      </c>
      <c r="Q24" s="120">
        <f t="shared" si="1"/>
        <v>0.88888888888888884</v>
      </c>
      <c r="R24" s="121">
        <f t="shared" si="2"/>
        <v>0.61538461538461542</v>
      </c>
      <c r="S24" s="146">
        <f t="shared" si="3"/>
        <v>0.69230769230769229</v>
      </c>
      <c r="T24" s="649" t="s">
        <v>3024</v>
      </c>
    </row>
    <row r="25" spans="1:20" ht="12.75" x14ac:dyDescent="0.2">
      <c r="A25" s="18" t="s">
        <v>72</v>
      </c>
      <c r="B25" s="18" t="s">
        <v>1999</v>
      </c>
      <c r="C25" s="18" t="s">
        <v>603</v>
      </c>
      <c r="D25" s="18" t="s">
        <v>625</v>
      </c>
      <c r="E25" s="18" t="s">
        <v>476</v>
      </c>
      <c r="F25" s="18" t="s">
        <v>485</v>
      </c>
      <c r="G25" s="18" t="s">
        <v>332</v>
      </c>
      <c r="H25" s="18" t="s">
        <v>379</v>
      </c>
      <c r="I25" s="18" t="s">
        <v>148</v>
      </c>
      <c r="J25" s="648">
        <v>1</v>
      </c>
      <c r="K25" s="18" t="s">
        <v>2059</v>
      </c>
      <c r="L25" s="652">
        <v>2021</v>
      </c>
      <c r="M25" s="653">
        <v>4</v>
      </c>
      <c r="N25" s="654">
        <v>1</v>
      </c>
      <c r="O25" s="113">
        <f t="shared" si="0"/>
        <v>4</v>
      </c>
      <c r="P25" s="653">
        <v>4</v>
      </c>
      <c r="Q25" s="120">
        <f t="shared" si="1"/>
        <v>1</v>
      </c>
      <c r="R25" s="121">
        <f t="shared" si="2"/>
        <v>1</v>
      </c>
      <c r="S25" s="146">
        <f t="shared" si="3"/>
        <v>1</v>
      </c>
      <c r="T25" s="649" t="s">
        <v>3025</v>
      </c>
    </row>
    <row r="26" spans="1:20" ht="12.75" x14ac:dyDescent="0.2">
      <c r="A26" s="18" t="s">
        <v>72</v>
      </c>
      <c r="B26" s="18" t="s">
        <v>1999</v>
      </c>
      <c r="C26" s="18" t="s">
        <v>603</v>
      </c>
      <c r="D26" s="18" t="s">
        <v>610</v>
      </c>
      <c r="E26" s="18" t="s">
        <v>476</v>
      </c>
      <c r="F26" s="18" t="s">
        <v>498</v>
      </c>
      <c r="G26" s="18" t="s">
        <v>332</v>
      </c>
      <c r="H26" s="18" t="s">
        <v>379</v>
      </c>
      <c r="I26" s="18" t="s">
        <v>148</v>
      </c>
      <c r="J26" s="648">
        <v>1</v>
      </c>
      <c r="K26" s="18" t="s">
        <v>2059</v>
      </c>
      <c r="L26" s="652">
        <v>2021</v>
      </c>
      <c r="M26" s="653">
        <v>5</v>
      </c>
      <c r="N26" s="654">
        <v>0.8</v>
      </c>
      <c r="O26" s="113">
        <f t="shared" si="0"/>
        <v>4</v>
      </c>
      <c r="P26" s="653">
        <v>2</v>
      </c>
      <c r="Q26" s="120">
        <f t="shared" si="1"/>
        <v>0.5</v>
      </c>
      <c r="R26" s="121">
        <f t="shared" si="2"/>
        <v>0.4</v>
      </c>
      <c r="S26" s="146">
        <f t="shared" si="3"/>
        <v>0.8</v>
      </c>
      <c r="T26" s="649" t="s">
        <v>3024</v>
      </c>
    </row>
    <row r="27" spans="1:20" ht="12.75" x14ac:dyDescent="0.2">
      <c r="A27" s="18" t="s">
        <v>72</v>
      </c>
      <c r="B27" s="18" t="s">
        <v>1999</v>
      </c>
      <c r="C27" s="18" t="s">
        <v>598</v>
      </c>
      <c r="D27" s="18" t="s">
        <v>611</v>
      </c>
      <c r="E27" s="18" t="s">
        <v>476</v>
      </c>
      <c r="F27" s="18" t="s">
        <v>498</v>
      </c>
      <c r="G27" s="18" t="s">
        <v>332</v>
      </c>
      <c r="H27" s="18" t="s">
        <v>381</v>
      </c>
      <c r="I27" s="18" t="s">
        <v>148</v>
      </c>
      <c r="J27" s="648">
        <v>0.55405405405405406</v>
      </c>
      <c r="K27" s="18" t="s">
        <v>2059</v>
      </c>
      <c r="L27" s="652">
        <v>2021</v>
      </c>
      <c r="M27" s="653">
        <v>75</v>
      </c>
      <c r="N27" s="654">
        <v>0.48</v>
      </c>
      <c r="O27" s="113">
        <f t="shared" si="0"/>
        <v>36</v>
      </c>
      <c r="P27" s="653">
        <v>28</v>
      </c>
      <c r="Q27" s="120">
        <f t="shared" si="1"/>
        <v>0.77777777777777779</v>
      </c>
      <c r="R27" s="121">
        <f t="shared" si="2"/>
        <v>0.37333333333333335</v>
      </c>
      <c r="S27" s="146">
        <f t="shared" si="3"/>
        <v>0.86634146341463414</v>
      </c>
      <c r="T27" s="649" t="s">
        <v>3025</v>
      </c>
    </row>
    <row r="28" spans="1:20" ht="12.75" x14ac:dyDescent="0.2">
      <c r="A28" s="18" t="s">
        <v>72</v>
      </c>
      <c r="B28" s="18" t="s">
        <v>1999</v>
      </c>
      <c r="C28" s="18" t="s">
        <v>604</v>
      </c>
      <c r="D28" s="18" t="s">
        <v>611</v>
      </c>
      <c r="E28" s="18" t="s">
        <v>476</v>
      </c>
      <c r="F28" s="18" t="s">
        <v>498</v>
      </c>
      <c r="G28" s="18" t="s">
        <v>332</v>
      </c>
      <c r="H28" s="18" t="s">
        <v>379</v>
      </c>
      <c r="I28" s="18" t="s">
        <v>148</v>
      </c>
      <c r="J28" s="648">
        <v>1</v>
      </c>
      <c r="K28" s="18"/>
      <c r="L28" s="652">
        <v>2021</v>
      </c>
      <c r="M28" s="653">
        <v>7</v>
      </c>
      <c r="N28" s="654">
        <v>0.7142857142857143</v>
      </c>
      <c r="O28" s="113">
        <f t="shared" si="0"/>
        <v>5</v>
      </c>
      <c r="P28" s="653">
        <v>3</v>
      </c>
      <c r="Q28" s="120">
        <f t="shared" si="1"/>
        <v>0.6</v>
      </c>
      <c r="R28" s="121">
        <f t="shared" si="2"/>
        <v>0.42857142857142855</v>
      </c>
      <c r="S28" s="146">
        <f t="shared" si="3"/>
        <v>0.7142857142857143</v>
      </c>
      <c r="T28" s="649" t="s">
        <v>3026</v>
      </c>
    </row>
    <row r="29" spans="1:20" ht="12.75" x14ac:dyDescent="0.2">
      <c r="A29" s="18" t="s">
        <v>72</v>
      </c>
      <c r="B29" s="18" t="s">
        <v>1999</v>
      </c>
      <c r="C29" s="18" t="s">
        <v>598</v>
      </c>
      <c r="D29" s="18" t="s">
        <v>612</v>
      </c>
      <c r="E29" s="18" t="s">
        <v>476</v>
      </c>
      <c r="F29" s="18" t="s">
        <v>498</v>
      </c>
      <c r="G29" s="18" t="s">
        <v>332</v>
      </c>
      <c r="H29" s="18" t="s">
        <v>379</v>
      </c>
      <c r="I29" s="18" t="s">
        <v>148</v>
      </c>
      <c r="J29" s="648">
        <v>1</v>
      </c>
      <c r="K29" s="18" t="s">
        <v>2059</v>
      </c>
      <c r="L29" s="652">
        <v>2021</v>
      </c>
      <c r="M29" s="653">
        <v>5</v>
      </c>
      <c r="N29" s="654">
        <v>0.8</v>
      </c>
      <c r="O29" s="113">
        <f t="shared" si="0"/>
        <v>4</v>
      </c>
      <c r="P29" s="653">
        <v>4</v>
      </c>
      <c r="Q29" s="120">
        <f t="shared" si="1"/>
        <v>1</v>
      </c>
      <c r="R29" s="121">
        <f t="shared" si="2"/>
        <v>0.8</v>
      </c>
      <c r="S29" s="146">
        <f t="shared" si="3"/>
        <v>0.8</v>
      </c>
      <c r="T29" s="649" t="s">
        <v>3026</v>
      </c>
    </row>
    <row r="30" spans="1:20" ht="12.75" x14ac:dyDescent="0.2">
      <c r="A30" s="18" t="s">
        <v>72</v>
      </c>
      <c r="B30" s="18" t="s">
        <v>1999</v>
      </c>
      <c r="C30" s="18" t="s">
        <v>602</v>
      </c>
      <c r="D30" s="18" t="s">
        <v>612</v>
      </c>
      <c r="E30" s="18" t="s">
        <v>476</v>
      </c>
      <c r="F30" s="18" t="s">
        <v>498</v>
      </c>
      <c r="G30" s="18" t="s">
        <v>332</v>
      </c>
      <c r="H30" s="18" t="s">
        <v>381</v>
      </c>
      <c r="I30" s="18" t="s">
        <v>148</v>
      </c>
      <c r="J30" s="648">
        <v>1</v>
      </c>
      <c r="K30" s="18"/>
      <c r="L30" s="652">
        <v>2021</v>
      </c>
      <c r="M30" s="653">
        <v>19</v>
      </c>
      <c r="N30" s="654">
        <v>0.89473684210526316</v>
      </c>
      <c r="O30" s="113">
        <f t="shared" si="0"/>
        <v>17</v>
      </c>
      <c r="P30" s="653">
        <v>16</v>
      </c>
      <c r="Q30" s="120">
        <f t="shared" si="1"/>
        <v>0.94117647058823528</v>
      </c>
      <c r="R30" s="121">
        <f t="shared" si="2"/>
        <v>0.84210526315789469</v>
      </c>
      <c r="S30" s="146">
        <f t="shared" si="3"/>
        <v>0.89473684210526316</v>
      </c>
      <c r="T30" s="649"/>
    </row>
    <row r="31" spans="1:20" ht="12.75" x14ac:dyDescent="0.2">
      <c r="A31" s="18" t="s">
        <v>72</v>
      </c>
      <c r="B31" s="18" t="s">
        <v>1999</v>
      </c>
      <c r="C31" s="18" t="s">
        <v>604</v>
      </c>
      <c r="D31" s="18" t="s">
        <v>612</v>
      </c>
      <c r="E31" s="18" t="s">
        <v>476</v>
      </c>
      <c r="F31" s="18" t="s">
        <v>498</v>
      </c>
      <c r="G31" s="18" t="s">
        <v>332</v>
      </c>
      <c r="H31" s="18" t="s">
        <v>379</v>
      </c>
      <c r="I31" s="18" t="s">
        <v>148</v>
      </c>
      <c r="J31" s="648">
        <v>1</v>
      </c>
      <c r="K31" s="18"/>
      <c r="L31" s="652">
        <v>2021</v>
      </c>
      <c r="M31" s="653">
        <v>3</v>
      </c>
      <c r="N31" s="654">
        <v>1</v>
      </c>
      <c r="O31" s="113">
        <f t="shared" si="0"/>
        <v>3</v>
      </c>
      <c r="P31" s="653">
        <v>3</v>
      </c>
      <c r="Q31" s="120">
        <f t="shared" si="1"/>
        <v>1</v>
      </c>
      <c r="R31" s="121">
        <f t="shared" si="2"/>
        <v>1</v>
      </c>
      <c r="S31" s="146">
        <f t="shared" si="3"/>
        <v>1</v>
      </c>
      <c r="T31" s="649"/>
    </row>
    <row r="32" spans="1:20" ht="12.75" x14ac:dyDescent="0.2">
      <c r="A32" s="18" t="s">
        <v>72</v>
      </c>
      <c r="B32" s="18" t="s">
        <v>1999</v>
      </c>
      <c r="C32" s="18" t="s">
        <v>596</v>
      </c>
      <c r="D32" s="18" t="s">
        <v>613</v>
      </c>
      <c r="E32" s="18" t="s">
        <v>476</v>
      </c>
      <c r="F32" s="18" t="s">
        <v>498</v>
      </c>
      <c r="G32" s="18" t="s">
        <v>332</v>
      </c>
      <c r="H32" s="18" t="s">
        <v>381</v>
      </c>
      <c r="I32" s="18" t="s">
        <v>148</v>
      </c>
      <c r="J32" s="648">
        <v>1</v>
      </c>
      <c r="K32" s="18"/>
      <c r="L32" s="652">
        <v>2021</v>
      </c>
      <c r="M32" s="653">
        <v>18</v>
      </c>
      <c r="N32" s="654">
        <v>0.94444444444444442</v>
      </c>
      <c r="O32" s="113">
        <f t="shared" si="0"/>
        <v>17</v>
      </c>
      <c r="P32" s="653">
        <v>15</v>
      </c>
      <c r="Q32" s="120">
        <f t="shared" si="1"/>
        <v>0.88235294117647056</v>
      </c>
      <c r="R32" s="121">
        <f t="shared" si="2"/>
        <v>0.83333333333333337</v>
      </c>
      <c r="S32" s="146">
        <f t="shared" si="3"/>
        <v>0.94444444444444442</v>
      </c>
      <c r="T32" s="649"/>
    </row>
    <row r="33" spans="1:20" ht="12.75" x14ac:dyDescent="0.2">
      <c r="A33" s="18" t="s">
        <v>72</v>
      </c>
      <c r="B33" s="18" t="s">
        <v>1999</v>
      </c>
      <c r="C33" s="18" t="s">
        <v>598</v>
      </c>
      <c r="D33" s="18" t="s">
        <v>613</v>
      </c>
      <c r="E33" s="18" t="s">
        <v>476</v>
      </c>
      <c r="F33" s="18" t="s">
        <v>498</v>
      </c>
      <c r="G33" s="18" t="s">
        <v>332</v>
      </c>
      <c r="H33" s="18" t="s">
        <v>379</v>
      </c>
      <c r="I33" s="18" t="s">
        <v>148</v>
      </c>
      <c r="J33" s="648">
        <v>1</v>
      </c>
      <c r="K33" s="18"/>
      <c r="L33" s="652">
        <v>2021</v>
      </c>
      <c r="M33" s="653">
        <v>3</v>
      </c>
      <c r="N33" s="654">
        <v>0.66666666666666663</v>
      </c>
      <c r="O33" s="113">
        <f t="shared" si="0"/>
        <v>2</v>
      </c>
      <c r="P33" s="653">
        <v>2</v>
      </c>
      <c r="Q33" s="120">
        <f t="shared" si="1"/>
        <v>1</v>
      </c>
      <c r="R33" s="121">
        <f t="shared" si="2"/>
        <v>0.66666666666666663</v>
      </c>
      <c r="S33" s="146">
        <f t="shared" si="3"/>
        <v>0.66666666666666663</v>
      </c>
      <c r="T33" s="649" t="s">
        <v>3026</v>
      </c>
    </row>
    <row r="34" spans="1:20" ht="12.75" x14ac:dyDescent="0.2">
      <c r="A34" s="18" t="s">
        <v>72</v>
      </c>
      <c r="B34" s="18" t="s">
        <v>1999</v>
      </c>
      <c r="C34" s="18" t="s">
        <v>602</v>
      </c>
      <c r="D34" s="18" t="s">
        <v>614</v>
      </c>
      <c r="E34" s="18" t="s">
        <v>476</v>
      </c>
      <c r="F34" s="18" t="s">
        <v>498</v>
      </c>
      <c r="G34" s="18" t="s">
        <v>332</v>
      </c>
      <c r="H34" s="18" t="s">
        <v>379</v>
      </c>
      <c r="I34" s="18" t="s">
        <v>148</v>
      </c>
      <c r="J34" s="648">
        <v>1</v>
      </c>
      <c r="K34" s="18"/>
      <c r="L34" s="652">
        <v>2021</v>
      </c>
      <c r="M34" s="653">
        <v>3</v>
      </c>
      <c r="N34" s="654">
        <v>1</v>
      </c>
      <c r="O34" s="113">
        <f t="shared" si="0"/>
        <v>3</v>
      </c>
      <c r="P34" s="653">
        <v>3</v>
      </c>
      <c r="Q34" s="120">
        <f t="shared" si="1"/>
        <v>1</v>
      </c>
      <c r="R34" s="121">
        <f t="shared" si="2"/>
        <v>1</v>
      </c>
      <c r="S34" s="146">
        <f t="shared" si="3"/>
        <v>1</v>
      </c>
      <c r="T34" s="649"/>
    </row>
    <row r="35" spans="1:20" ht="12.75" x14ac:dyDescent="0.2">
      <c r="A35" s="18" t="s">
        <v>72</v>
      </c>
      <c r="B35" s="18" t="s">
        <v>1999</v>
      </c>
      <c r="C35" s="18" t="s">
        <v>598</v>
      </c>
      <c r="D35" s="18" t="s">
        <v>617</v>
      </c>
      <c r="E35" s="18" t="s">
        <v>476</v>
      </c>
      <c r="F35" s="18" t="s">
        <v>498</v>
      </c>
      <c r="G35" s="18" t="s">
        <v>332</v>
      </c>
      <c r="H35" s="18" t="s">
        <v>379</v>
      </c>
      <c r="I35" s="18" t="s">
        <v>148</v>
      </c>
      <c r="J35" s="648">
        <v>1</v>
      </c>
      <c r="K35" s="18" t="s">
        <v>2059</v>
      </c>
      <c r="L35" s="652">
        <v>2021</v>
      </c>
      <c r="M35" s="653">
        <v>7</v>
      </c>
      <c r="N35" s="654">
        <v>0.8571428571428571</v>
      </c>
      <c r="O35" s="113">
        <f t="shared" si="0"/>
        <v>6</v>
      </c>
      <c r="P35" s="653">
        <v>6</v>
      </c>
      <c r="Q35" s="120">
        <f t="shared" si="1"/>
        <v>1</v>
      </c>
      <c r="R35" s="121">
        <f t="shared" si="2"/>
        <v>0.8571428571428571</v>
      </c>
      <c r="S35" s="146">
        <f t="shared" si="3"/>
        <v>0.8571428571428571</v>
      </c>
      <c r="T35" s="649" t="s">
        <v>3024</v>
      </c>
    </row>
    <row r="36" spans="1:20" ht="12.75" x14ac:dyDescent="0.2">
      <c r="A36" s="18" t="s">
        <v>72</v>
      </c>
      <c r="B36" s="18" t="s">
        <v>1999</v>
      </c>
      <c r="C36" s="18" t="s">
        <v>598</v>
      </c>
      <c r="D36" s="18" t="s">
        <v>618</v>
      </c>
      <c r="E36" s="18" t="s">
        <v>476</v>
      </c>
      <c r="F36" s="18" t="s">
        <v>498</v>
      </c>
      <c r="G36" s="18" t="s">
        <v>332</v>
      </c>
      <c r="H36" s="18" t="s">
        <v>379</v>
      </c>
      <c r="I36" s="18" t="s">
        <v>148</v>
      </c>
      <c r="J36" s="648">
        <v>1</v>
      </c>
      <c r="K36" s="18"/>
      <c r="L36" s="652">
        <v>2021</v>
      </c>
      <c r="M36" s="653">
        <v>6</v>
      </c>
      <c r="N36" s="654">
        <v>0.83333333333333337</v>
      </c>
      <c r="O36" s="113">
        <f t="shared" si="0"/>
        <v>5</v>
      </c>
      <c r="P36" s="653">
        <v>5</v>
      </c>
      <c r="Q36" s="120">
        <f t="shared" si="1"/>
        <v>1</v>
      </c>
      <c r="R36" s="121">
        <f t="shared" si="2"/>
        <v>0.83333333333333337</v>
      </c>
      <c r="S36" s="146">
        <f t="shared" si="3"/>
        <v>0.83333333333333337</v>
      </c>
      <c r="T36" s="649" t="s">
        <v>3026</v>
      </c>
    </row>
    <row r="37" spans="1:20" ht="12.75" x14ac:dyDescent="0.2">
      <c r="A37" s="18" t="s">
        <v>72</v>
      </c>
      <c r="B37" s="18" t="s">
        <v>1999</v>
      </c>
      <c r="C37" s="18" t="s">
        <v>603</v>
      </c>
      <c r="D37" s="18" t="s">
        <v>618</v>
      </c>
      <c r="E37" s="18" t="s">
        <v>476</v>
      </c>
      <c r="F37" s="18" t="s">
        <v>498</v>
      </c>
      <c r="G37" s="18" t="s">
        <v>332</v>
      </c>
      <c r="H37" s="18" t="s">
        <v>379</v>
      </c>
      <c r="I37" s="18" t="s">
        <v>148</v>
      </c>
      <c r="J37" s="648">
        <v>1</v>
      </c>
      <c r="K37" s="18" t="s">
        <v>2059</v>
      </c>
      <c r="L37" s="652">
        <v>2021</v>
      </c>
      <c r="M37" s="653">
        <v>6</v>
      </c>
      <c r="N37" s="654">
        <v>1</v>
      </c>
      <c r="O37" s="113">
        <f t="shared" si="0"/>
        <v>6</v>
      </c>
      <c r="P37" s="653">
        <v>5</v>
      </c>
      <c r="Q37" s="120">
        <f t="shared" si="1"/>
        <v>0.83333333333333337</v>
      </c>
      <c r="R37" s="121">
        <f t="shared" si="2"/>
        <v>0.83333333333333337</v>
      </c>
      <c r="S37" s="146">
        <f t="shared" si="3"/>
        <v>1</v>
      </c>
      <c r="T37" s="649" t="s">
        <v>3025</v>
      </c>
    </row>
    <row r="38" spans="1:20" ht="12.75" x14ac:dyDescent="0.2">
      <c r="A38" s="18" t="s">
        <v>72</v>
      </c>
      <c r="B38" s="18" t="s">
        <v>1999</v>
      </c>
      <c r="C38" s="18" t="s">
        <v>605</v>
      </c>
      <c r="D38" s="18" t="s">
        <v>619</v>
      </c>
      <c r="E38" s="18" t="s">
        <v>476</v>
      </c>
      <c r="F38" s="18" t="s">
        <v>498</v>
      </c>
      <c r="G38" s="18" t="s">
        <v>332</v>
      </c>
      <c r="H38" s="18" t="s">
        <v>381</v>
      </c>
      <c r="I38" s="18" t="s">
        <v>148</v>
      </c>
      <c r="J38" s="648">
        <v>9.193054136874361E-2</v>
      </c>
      <c r="K38" s="18" t="s">
        <v>2059</v>
      </c>
      <c r="L38" s="652">
        <v>2021</v>
      </c>
      <c r="M38" s="653">
        <v>1920</v>
      </c>
      <c r="N38" s="654">
        <v>4.9479166666666664E-2</v>
      </c>
      <c r="O38" s="113">
        <f t="shared" si="0"/>
        <v>95</v>
      </c>
      <c r="P38" s="653">
        <v>86</v>
      </c>
      <c r="Q38" s="120">
        <f t="shared" si="1"/>
        <v>0.90526315789473688</v>
      </c>
      <c r="R38" s="121">
        <f t="shared" si="2"/>
        <v>4.4791666666666667E-2</v>
      </c>
      <c r="S38" s="146">
        <f t="shared" si="3"/>
        <v>0.53822337962962963</v>
      </c>
      <c r="T38" s="649" t="s">
        <v>3025</v>
      </c>
    </row>
    <row r="39" spans="1:20" ht="12.75" x14ac:dyDescent="0.2">
      <c r="A39" s="18" t="s">
        <v>72</v>
      </c>
      <c r="B39" s="18" t="s">
        <v>1999</v>
      </c>
      <c r="C39" s="18" t="s">
        <v>606</v>
      </c>
      <c r="D39" s="18" t="s">
        <v>619</v>
      </c>
      <c r="E39" s="18" t="s">
        <v>476</v>
      </c>
      <c r="F39" s="18" t="s">
        <v>498</v>
      </c>
      <c r="G39" s="18" t="s">
        <v>332</v>
      </c>
      <c r="H39" s="18" t="s">
        <v>379</v>
      </c>
      <c r="I39" s="18" t="s">
        <v>148</v>
      </c>
      <c r="J39" s="648">
        <v>1</v>
      </c>
      <c r="K39" s="18"/>
      <c r="L39" s="652">
        <v>2021</v>
      </c>
      <c r="M39" s="653">
        <v>5</v>
      </c>
      <c r="N39" s="654">
        <v>0.4</v>
      </c>
      <c r="O39" s="113">
        <f t="shared" si="0"/>
        <v>2</v>
      </c>
      <c r="P39" s="653">
        <v>2</v>
      </c>
      <c r="Q39" s="120">
        <f t="shared" si="1"/>
        <v>1</v>
      </c>
      <c r="R39" s="121">
        <f t="shared" si="2"/>
        <v>0.4</v>
      </c>
      <c r="S39" s="146">
        <f t="shared" si="3"/>
        <v>0.4</v>
      </c>
      <c r="T39" s="649" t="s">
        <v>3026</v>
      </c>
    </row>
    <row r="40" spans="1:20" ht="12.75" x14ac:dyDescent="0.2">
      <c r="A40" s="18" t="s">
        <v>72</v>
      </c>
      <c r="B40" s="18" t="s">
        <v>1999</v>
      </c>
      <c r="C40" s="18" t="s">
        <v>605</v>
      </c>
      <c r="D40" s="18" t="s">
        <v>620</v>
      </c>
      <c r="E40" s="18" t="s">
        <v>476</v>
      </c>
      <c r="F40" s="18" t="s">
        <v>498</v>
      </c>
      <c r="G40" s="18" t="s">
        <v>332</v>
      </c>
      <c r="H40" s="18" t="s">
        <v>381</v>
      </c>
      <c r="I40" s="18" t="s">
        <v>148</v>
      </c>
      <c r="J40" s="648">
        <v>0.60465116279069764</v>
      </c>
      <c r="K40" s="18" t="s">
        <v>2059</v>
      </c>
      <c r="L40" s="652">
        <v>2021</v>
      </c>
      <c r="M40" s="653">
        <v>41</v>
      </c>
      <c r="N40" s="654">
        <v>0.36585365853658536</v>
      </c>
      <c r="O40" s="113">
        <f t="shared" si="0"/>
        <v>15</v>
      </c>
      <c r="P40" s="653">
        <v>13</v>
      </c>
      <c r="Q40" s="120">
        <f t="shared" si="1"/>
        <v>0.8666666666666667</v>
      </c>
      <c r="R40" s="121">
        <f t="shared" si="2"/>
        <v>0.31707317073170732</v>
      </c>
      <c r="S40" s="146">
        <f t="shared" si="3"/>
        <v>0.60506566604127587</v>
      </c>
      <c r="T40" s="649" t="s">
        <v>3025</v>
      </c>
    </row>
    <row r="41" spans="1:20" ht="12.75" x14ac:dyDescent="0.2">
      <c r="A41" s="18" t="s">
        <v>72</v>
      </c>
      <c r="B41" s="18" t="s">
        <v>1999</v>
      </c>
      <c r="C41" s="18" t="s">
        <v>608</v>
      </c>
      <c r="D41" s="18" t="s">
        <v>620</v>
      </c>
      <c r="E41" s="18" t="s">
        <v>476</v>
      </c>
      <c r="F41" s="18" t="s">
        <v>498</v>
      </c>
      <c r="G41" s="18" t="s">
        <v>332</v>
      </c>
      <c r="H41" s="18" t="s">
        <v>379</v>
      </c>
      <c r="I41" s="18" t="s">
        <v>148</v>
      </c>
      <c r="J41" s="648">
        <v>1</v>
      </c>
      <c r="K41" s="18"/>
      <c r="L41" s="652">
        <v>2021</v>
      </c>
      <c r="M41" s="653">
        <v>7</v>
      </c>
      <c r="N41" s="654">
        <v>1</v>
      </c>
      <c r="O41" s="113">
        <f t="shared" si="0"/>
        <v>7</v>
      </c>
      <c r="P41" s="653">
        <v>5</v>
      </c>
      <c r="Q41" s="120">
        <f t="shared" si="1"/>
        <v>0.7142857142857143</v>
      </c>
      <c r="R41" s="121">
        <f t="shared" si="2"/>
        <v>0.7142857142857143</v>
      </c>
      <c r="S41" s="146">
        <f t="shared" si="3"/>
        <v>1</v>
      </c>
      <c r="T41" s="649"/>
    </row>
    <row r="42" spans="1:20" ht="12.75" x14ac:dyDescent="0.2">
      <c r="A42" s="18" t="s">
        <v>72</v>
      </c>
      <c r="B42" s="18" t="s">
        <v>1999</v>
      </c>
      <c r="C42" s="18" t="s">
        <v>605</v>
      </c>
      <c r="D42" s="18" t="s">
        <v>621</v>
      </c>
      <c r="E42" s="18" t="s">
        <v>476</v>
      </c>
      <c r="F42" s="18" t="s">
        <v>498</v>
      </c>
      <c r="G42" s="18" t="s">
        <v>332</v>
      </c>
      <c r="H42" s="18" t="s">
        <v>379</v>
      </c>
      <c r="I42" s="18" t="s">
        <v>148</v>
      </c>
      <c r="J42" s="648">
        <v>1</v>
      </c>
      <c r="K42" s="18"/>
      <c r="L42" s="652">
        <v>2021</v>
      </c>
      <c r="M42" s="653">
        <v>6</v>
      </c>
      <c r="N42" s="654">
        <v>1</v>
      </c>
      <c r="O42" s="113">
        <f t="shared" si="0"/>
        <v>6</v>
      </c>
      <c r="P42" s="653">
        <v>5</v>
      </c>
      <c r="Q42" s="120">
        <f t="shared" si="1"/>
        <v>0.83333333333333337</v>
      </c>
      <c r="R42" s="121">
        <f t="shared" si="2"/>
        <v>0.83333333333333337</v>
      </c>
      <c r="S42" s="146">
        <f t="shared" si="3"/>
        <v>1</v>
      </c>
      <c r="T42" s="649"/>
    </row>
    <row r="43" spans="1:20" ht="12.75" x14ac:dyDescent="0.2">
      <c r="A43" s="18" t="s">
        <v>72</v>
      </c>
      <c r="B43" s="18" t="s">
        <v>1999</v>
      </c>
      <c r="C43" s="18" t="s">
        <v>607</v>
      </c>
      <c r="D43" s="18" t="s">
        <v>621</v>
      </c>
      <c r="E43" s="18" t="s">
        <v>476</v>
      </c>
      <c r="F43" s="18" t="s">
        <v>498</v>
      </c>
      <c r="G43" s="18" t="s">
        <v>332</v>
      </c>
      <c r="H43" s="18" t="s">
        <v>381</v>
      </c>
      <c r="I43" s="18" t="s">
        <v>148</v>
      </c>
      <c r="J43" s="648">
        <v>0.1691275167785235</v>
      </c>
      <c r="K43" s="18" t="s">
        <v>2059</v>
      </c>
      <c r="L43" s="652">
        <v>2021</v>
      </c>
      <c r="M43" s="653">
        <v>732</v>
      </c>
      <c r="N43" s="654">
        <v>9.8360655737704916E-2</v>
      </c>
      <c r="O43" s="113">
        <f t="shared" si="0"/>
        <v>72</v>
      </c>
      <c r="P43" s="653">
        <v>48</v>
      </c>
      <c r="Q43" s="120">
        <f t="shared" si="1"/>
        <v>0.66666666666666663</v>
      </c>
      <c r="R43" s="121">
        <f t="shared" si="2"/>
        <v>6.5573770491803282E-2</v>
      </c>
      <c r="S43" s="146">
        <f t="shared" si="3"/>
        <v>0.58157689305230287</v>
      </c>
      <c r="T43" s="649" t="s">
        <v>3025</v>
      </c>
    </row>
    <row r="44" spans="1:20" ht="12.75" x14ac:dyDescent="0.2">
      <c r="A44" s="18" t="s">
        <v>72</v>
      </c>
      <c r="B44" s="18" t="s">
        <v>1999</v>
      </c>
      <c r="C44" s="18" t="s">
        <v>600</v>
      </c>
      <c r="D44" s="18" t="s">
        <v>622</v>
      </c>
      <c r="E44" s="18" t="s">
        <v>476</v>
      </c>
      <c r="F44" s="18" t="s">
        <v>498</v>
      </c>
      <c r="G44" s="18" t="s">
        <v>332</v>
      </c>
      <c r="H44" s="18" t="s">
        <v>379</v>
      </c>
      <c r="I44" s="18" t="s">
        <v>148</v>
      </c>
      <c r="J44" s="648">
        <v>1</v>
      </c>
      <c r="K44" s="18" t="s">
        <v>2059</v>
      </c>
      <c r="L44" s="652">
        <v>2021</v>
      </c>
      <c r="M44" s="653">
        <v>2</v>
      </c>
      <c r="N44" s="654">
        <v>1</v>
      </c>
      <c r="O44" s="113">
        <f t="shared" si="0"/>
        <v>2</v>
      </c>
      <c r="P44" s="653">
        <v>2</v>
      </c>
      <c r="Q44" s="120">
        <f t="shared" si="1"/>
        <v>1</v>
      </c>
      <c r="R44" s="121">
        <f t="shared" si="2"/>
        <v>1</v>
      </c>
      <c r="S44" s="146">
        <f t="shared" si="3"/>
        <v>1</v>
      </c>
      <c r="T44" s="649" t="s">
        <v>3025</v>
      </c>
    </row>
    <row r="45" spans="1:20" ht="12.75" x14ac:dyDescent="0.2">
      <c r="A45" s="18" t="s">
        <v>72</v>
      </c>
      <c r="B45" s="18" t="s">
        <v>1999</v>
      </c>
      <c r="C45" s="18" t="s">
        <v>608</v>
      </c>
      <c r="D45" s="18" t="s">
        <v>623</v>
      </c>
      <c r="E45" s="18" t="s">
        <v>476</v>
      </c>
      <c r="F45" s="18" t="s">
        <v>498</v>
      </c>
      <c r="G45" s="18" t="s">
        <v>332</v>
      </c>
      <c r="H45" s="18" t="s">
        <v>379</v>
      </c>
      <c r="I45" s="18" t="s">
        <v>148</v>
      </c>
      <c r="J45" s="648">
        <v>1</v>
      </c>
      <c r="K45" s="18" t="s">
        <v>2059</v>
      </c>
      <c r="L45" s="652">
        <v>2021</v>
      </c>
      <c r="M45" s="653">
        <v>10</v>
      </c>
      <c r="N45" s="654">
        <v>0.7</v>
      </c>
      <c r="O45" s="113">
        <f t="shared" si="0"/>
        <v>7</v>
      </c>
      <c r="P45" s="653">
        <v>5</v>
      </c>
      <c r="Q45" s="120">
        <f t="shared" si="1"/>
        <v>0.7142857142857143</v>
      </c>
      <c r="R45" s="121">
        <f t="shared" si="2"/>
        <v>0.5</v>
      </c>
      <c r="S45" s="146">
        <f t="shared" si="3"/>
        <v>0.7</v>
      </c>
      <c r="T45" s="649" t="s">
        <v>3024</v>
      </c>
    </row>
    <row r="46" spans="1:20" ht="12.75" x14ac:dyDescent="0.2">
      <c r="A46" s="18" t="s">
        <v>72</v>
      </c>
      <c r="B46" s="18" t="s">
        <v>1999</v>
      </c>
      <c r="C46" s="18" t="s">
        <v>599</v>
      </c>
      <c r="D46" s="18" t="s">
        <v>624</v>
      </c>
      <c r="E46" s="18" t="s">
        <v>476</v>
      </c>
      <c r="F46" s="18" t="s">
        <v>498</v>
      </c>
      <c r="G46" s="18" t="s">
        <v>332</v>
      </c>
      <c r="H46" s="18" t="s">
        <v>381</v>
      </c>
      <c r="I46" s="18" t="s">
        <v>148</v>
      </c>
      <c r="J46" s="648">
        <v>1</v>
      </c>
      <c r="K46" s="18" t="s">
        <v>2059</v>
      </c>
      <c r="L46" s="652">
        <v>2021</v>
      </c>
      <c r="M46" s="653">
        <v>34</v>
      </c>
      <c r="N46" s="654">
        <v>0.82352941176470584</v>
      </c>
      <c r="O46" s="113">
        <f t="shared" si="0"/>
        <v>28</v>
      </c>
      <c r="P46" s="653">
        <v>25</v>
      </c>
      <c r="Q46" s="120">
        <f t="shared" si="1"/>
        <v>0.8928571428571429</v>
      </c>
      <c r="R46" s="121">
        <f t="shared" si="2"/>
        <v>0.73529411764705888</v>
      </c>
      <c r="S46" s="146">
        <f t="shared" si="3"/>
        <v>0.82352941176470584</v>
      </c>
      <c r="T46" s="649" t="s">
        <v>3025</v>
      </c>
    </row>
    <row r="47" spans="1:20" ht="12.75" x14ac:dyDescent="0.2">
      <c r="A47" s="18" t="s">
        <v>72</v>
      </c>
      <c r="B47" s="18" t="s">
        <v>1999</v>
      </c>
      <c r="C47" s="18" t="s">
        <v>603</v>
      </c>
      <c r="D47" s="18" t="s">
        <v>626</v>
      </c>
      <c r="E47" s="18" t="s">
        <v>476</v>
      </c>
      <c r="F47" s="18" t="s">
        <v>498</v>
      </c>
      <c r="G47" s="18" t="s">
        <v>332</v>
      </c>
      <c r="H47" s="18" t="s">
        <v>379</v>
      </c>
      <c r="I47" s="18" t="s">
        <v>148</v>
      </c>
      <c r="J47" s="648">
        <v>1</v>
      </c>
      <c r="K47" s="18" t="s">
        <v>2059</v>
      </c>
      <c r="L47" s="652">
        <v>2021</v>
      </c>
      <c r="M47" s="653">
        <v>13</v>
      </c>
      <c r="N47" s="654">
        <v>0.69230769230769229</v>
      </c>
      <c r="O47" s="113">
        <f t="shared" si="0"/>
        <v>9</v>
      </c>
      <c r="P47" s="653">
        <v>8</v>
      </c>
      <c r="Q47" s="120">
        <f t="shared" si="1"/>
        <v>0.88888888888888884</v>
      </c>
      <c r="R47" s="121">
        <f t="shared" si="2"/>
        <v>0.61538461538461542</v>
      </c>
      <c r="S47" s="146">
        <f t="shared" si="3"/>
        <v>0.69230769230769229</v>
      </c>
      <c r="T47" s="649" t="s">
        <v>3024</v>
      </c>
    </row>
    <row r="48" spans="1:20" ht="12.75" x14ac:dyDescent="0.2">
      <c r="A48" s="18" t="s">
        <v>72</v>
      </c>
      <c r="B48" s="18" t="s">
        <v>1999</v>
      </c>
      <c r="C48" s="18" t="s">
        <v>603</v>
      </c>
      <c r="D48" s="18" t="s">
        <v>625</v>
      </c>
      <c r="E48" s="18" t="s">
        <v>476</v>
      </c>
      <c r="F48" s="18" t="s">
        <v>498</v>
      </c>
      <c r="G48" s="18" t="s">
        <v>332</v>
      </c>
      <c r="H48" s="18" t="s">
        <v>379</v>
      </c>
      <c r="I48" s="18" t="s">
        <v>148</v>
      </c>
      <c r="J48" s="648">
        <v>1</v>
      </c>
      <c r="K48" s="18" t="s">
        <v>2059</v>
      </c>
      <c r="L48" s="652">
        <v>2021</v>
      </c>
      <c r="M48" s="653">
        <v>4</v>
      </c>
      <c r="N48" s="654">
        <v>1</v>
      </c>
      <c r="O48" s="113">
        <f t="shared" si="0"/>
        <v>4</v>
      </c>
      <c r="P48" s="653">
        <v>4</v>
      </c>
      <c r="Q48" s="120">
        <f t="shared" si="1"/>
        <v>1</v>
      </c>
      <c r="R48" s="121">
        <f t="shared" si="2"/>
        <v>1</v>
      </c>
      <c r="S48" s="146">
        <f t="shared" si="3"/>
        <v>1</v>
      </c>
      <c r="T48" s="649" t="s">
        <v>3025</v>
      </c>
    </row>
    <row r="49" spans="1:20" ht="12.75" x14ac:dyDescent="0.2">
      <c r="A49" s="18" t="s">
        <v>72</v>
      </c>
      <c r="B49" s="18" t="s">
        <v>1999</v>
      </c>
      <c r="C49" s="18" t="s">
        <v>603</v>
      </c>
      <c r="D49" s="18" t="s">
        <v>610</v>
      </c>
      <c r="E49" s="18" t="s">
        <v>476</v>
      </c>
      <c r="F49" s="18" t="s">
        <v>504</v>
      </c>
      <c r="G49" s="18" t="s">
        <v>332</v>
      </c>
      <c r="H49" s="18" t="s">
        <v>379</v>
      </c>
      <c r="I49" s="18" t="s">
        <v>148</v>
      </c>
      <c r="J49" s="648">
        <v>1</v>
      </c>
      <c r="K49" s="18" t="s">
        <v>2059</v>
      </c>
      <c r="L49" s="652">
        <v>2021</v>
      </c>
      <c r="M49" s="653">
        <v>5</v>
      </c>
      <c r="N49" s="654">
        <v>0.8</v>
      </c>
      <c r="O49" s="113">
        <f t="shared" si="0"/>
        <v>4</v>
      </c>
      <c r="P49" s="653">
        <v>2</v>
      </c>
      <c r="Q49" s="120">
        <f t="shared" si="1"/>
        <v>0.5</v>
      </c>
      <c r="R49" s="121">
        <f t="shared" si="2"/>
        <v>0.4</v>
      </c>
      <c r="S49" s="146">
        <f t="shared" si="3"/>
        <v>0.8</v>
      </c>
      <c r="T49" s="649" t="s">
        <v>3024</v>
      </c>
    </row>
    <row r="50" spans="1:20" ht="12.75" x14ac:dyDescent="0.2">
      <c r="A50" s="18" t="s">
        <v>72</v>
      </c>
      <c r="B50" s="18" t="s">
        <v>1999</v>
      </c>
      <c r="C50" s="18" t="s">
        <v>598</v>
      </c>
      <c r="D50" s="18" t="s">
        <v>611</v>
      </c>
      <c r="E50" s="18" t="s">
        <v>476</v>
      </c>
      <c r="F50" s="18" t="s">
        <v>504</v>
      </c>
      <c r="G50" s="18" t="s">
        <v>332</v>
      </c>
      <c r="H50" s="18" t="s">
        <v>381</v>
      </c>
      <c r="I50" s="18" t="s">
        <v>148</v>
      </c>
      <c r="J50" s="648">
        <v>0.55405405405405406</v>
      </c>
      <c r="K50" s="18" t="s">
        <v>2059</v>
      </c>
      <c r="L50" s="652">
        <v>2021</v>
      </c>
      <c r="M50" s="653">
        <v>75</v>
      </c>
      <c r="N50" s="654">
        <v>0.48</v>
      </c>
      <c r="O50" s="113">
        <f t="shared" si="0"/>
        <v>36</v>
      </c>
      <c r="P50" s="653">
        <v>28</v>
      </c>
      <c r="Q50" s="120">
        <f t="shared" si="1"/>
        <v>0.77777777777777779</v>
      </c>
      <c r="R50" s="121">
        <f t="shared" si="2"/>
        <v>0.37333333333333335</v>
      </c>
      <c r="S50" s="146">
        <f t="shared" si="3"/>
        <v>0.86634146341463414</v>
      </c>
      <c r="T50" s="649" t="s">
        <v>3025</v>
      </c>
    </row>
    <row r="51" spans="1:20" ht="12.75" x14ac:dyDescent="0.2">
      <c r="A51" s="18" t="s">
        <v>72</v>
      </c>
      <c r="B51" s="18" t="s">
        <v>1999</v>
      </c>
      <c r="C51" s="18" t="s">
        <v>604</v>
      </c>
      <c r="D51" s="18" t="s">
        <v>611</v>
      </c>
      <c r="E51" s="18" t="s">
        <v>476</v>
      </c>
      <c r="F51" s="18" t="s">
        <v>504</v>
      </c>
      <c r="G51" s="18" t="s">
        <v>332</v>
      </c>
      <c r="H51" s="18" t="s">
        <v>379</v>
      </c>
      <c r="I51" s="18" t="s">
        <v>148</v>
      </c>
      <c r="J51" s="648">
        <v>1</v>
      </c>
      <c r="K51" s="18"/>
      <c r="L51" s="652">
        <v>2021</v>
      </c>
      <c r="M51" s="653">
        <v>7</v>
      </c>
      <c r="N51" s="654">
        <v>0.7142857142857143</v>
      </c>
      <c r="O51" s="113">
        <f t="shared" si="0"/>
        <v>5</v>
      </c>
      <c r="P51" s="653">
        <v>3</v>
      </c>
      <c r="Q51" s="120">
        <f t="shared" si="1"/>
        <v>0.6</v>
      </c>
      <c r="R51" s="121">
        <f t="shared" si="2"/>
        <v>0.42857142857142855</v>
      </c>
      <c r="S51" s="146">
        <f t="shared" si="3"/>
        <v>0.7142857142857143</v>
      </c>
      <c r="T51" s="649" t="s">
        <v>3026</v>
      </c>
    </row>
    <row r="52" spans="1:20" ht="12.75" x14ac:dyDescent="0.2">
      <c r="A52" s="18" t="s">
        <v>72</v>
      </c>
      <c r="B52" s="18" t="s">
        <v>1999</v>
      </c>
      <c r="C52" s="18" t="s">
        <v>598</v>
      </c>
      <c r="D52" s="18" t="s">
        <v>612</v>
      </c>
      <c r="E52" s="18" t="s">
        <v>476</v>
      </c>
      <c r="F52" s="18" t="s">
        <v>504</v>
      </c>
      <c r="G52" s="18" t="s">
        <v>332</v>
      </c>
      <c r="H52" s="18" t="s">
        <v>379</v>
      </c>
      <c r="I52" s="18" t="s">
        <v>148</v>
      </c>
      <c r="J52" s="648">
        <v>1</v>
      </c>
      <c r="K52" s="18" t="s">
        <v>2059</v>
      </c>
      <c r="L52" s="652">
        <v>2021</v>
      </c>
      <c r="M52" s="653">
        <v>5</v>
      </c>
      <c r="N52" s="654">
        <v>0.8</v>
      </c>
      <c r="O52" s="113">
        <f t="shared" si="0"/>
        <v>4</v>
      </c>
      <c r="P52" s="653">
        <v>4</v>
      </c>
      <c r="Q52" s="120">
        <f t="shared" si="1"/>
        <v>1</v>
      </c>
      <c r="R52" s="121">
        <f t="shared" si="2"/>
        <v>0.8</v>
      </c>
      <c r="S52" s="146">
        <f t="shared" si="3"/>
        <v>0.8</v>
      </c>
      <c r="T52" s="649" t="s">
        <v>3026</v>
      </c>
    </row>
    <row r="53" spans="1:20" ht="12.75" x14ac:dyDescent="0.2">
      <c r="A53" s="18" t="s">
        <v>72</v>
      </c>
      <c r="B53" s="18" t="s">
        <v>1999</v>
      </c>
      <c r="C53" s="18" t="s">
        <v>602</v>
      </c>
      <c r="D53" s="18" t="s">
        <v>612</v>
      </c>
      <c r="E53" s="18" t="s">
        <v>476</v>
      </c>
      <c r="F53" s="18" t="s">
        <v>504</v>
      </c>
      <c r="G53" s="18" t="s">
        <v>332</v>
      </c>
      <c r="H53" s="18" t="s">
        <v>381</v>
      </c>
      <c r="I53" s="18" t="s">
        <v>148</v>
      </c>
      <c r="J53" s="648">
        <v>1</v>
      </c>
      <c r="K53" s="18"/>
      <c r="L53" s="652">
        <v>2021</v>
      </c>
      <c r="M53" s="653">
        <v>19</v>
      </c>
      <c r="N53" s="654">
        <v>0.89473684210526316</v>
      </c>
      <c r="O53" s="113">
        <f t="shared" si="0"/>
        <v>17</v>
      </c>
      <c r="P53" s="653">
        <v>16</v>
      </c>
      <c r="Q53" s="120">
        <f t="shared" si="1"/>
        <v>0.94117647058823528</v>
      </c>
      <c r="R53" s="121">
        <f t="shared" si="2"/>
        <v>0.84210526315789469</v>
      </c>
      <c r="S53" s="146">
        <f t="shared" si="3"/>
        <v>0.89473684210526316</v>
      </c>
      <c r="T53" s="649"/>
    </row>
    <row r="54" spans="1:20" ht="12.75" x14ac:dyDescent="0.2">
      <c r="A54" s="18" t="s">
        <v>72</v>
      </c>
      <c r="B54" s="18" t="s">
        <v>1999</v>
      </c>
      <c r="C54" s="18" t="s">
        <v>604</v>
      </c>
      <c r="D54" s="18" t="s">
        <v>612</v>
      </c>
      <c r="E54" s="18" t="s">
        <v>476</v>
      </c>
      <c r="F54" s="18" t="s">
        <v>504</v>
      </c>
      <c r="G54" s="18" t="s">
        <v>332</v>
      </c>
      <c r="H54" s="18" t="s">
        <v>379</v>
      </c>
      <c r="I54" s="18" t="s">
        <v>148</v>
      </c>
      <c r="J54" s="648">
        <v>1</v>
      </c>
      <c r="K54" s="18"/>
      <c r="L54" s="652">
        <v>2021</v>
      </c>
      <c r="M54" s="653">
        <v>3</v>
      </c>
      <c r="N54" s="654">
        <v>1</v>
      </c>
      <c r="O54" s="113">
        <f t="shared" si="0"/>
        <v>3</v>
      </c>
      <c r="P54" s="653">
        <v>3</v>
      </c>
      <c r="Q54" s="120">
        <f t="shared" si="1"/>
        <v>1</v>
      </c>
      <c r="R54" s="121">
        <f t="shared" si="2"/>
        <v>1</v>
      </c>
      <c r="S54" s="146">
        <f t="shared" si="3"/>
        <v>1</v>
      </c>
      <c r="T54" s="649"/>
    </row>
    <row r="55" spans="1:20" ht="12.75" x14ac:dyDescent="0.2">
      <c r="A55" s="18" t="s">
        <v>72</v>
      </c>
      <c r="B55" s="18" t="s">
        <v>1999</v>
      </c>
      <c r="C55" s="18" t="s">
        <v>596</v>
      </c>
      <c r="D55" s="18" t="s">
        <v>613</v>
      </c>
      <c r="E55" s="18" t="s">
        <v>476</v>
      </c>
      <c r="F55" s="18" t="s">
        <v>504</v>
      </c>
      <c r="G55" s="18" t="s">
        <v>332</v>
      </c>
      <c r="H55" s="18" t="s">
        <v>381</v>
      </c>
      <c r="I55" s="18" t="s">
        <v>148</v>
      </c>
      <c r="J55" s="648">
        <v>1</v>
      </c>
      <c r="K55" s="18"/>
      <c r="L55" s="652">
        <v>2021</v>
      </c>
      <c r="M55" s="653">
        <v>18</v>
      </c>
      <c r="N55" s="654">
        <v>0.94444444444444442</v>
      </c>
      <c r="O55" s="113">
        <f t="shared" si="0"/>
        <v>17</v>
      </c>
      <c r="P55" s="653">
        <v>15</v>
      </c>
      <c r="Q55" s="120">
        <f t="shared" si="1"/>
        <v>0.88235294117647056</v>
      </c>
      <c r="R55" s="121">
        <f t="shared" si="2"/>
        <v>0.83333333333333337</v>
      </c>
      <c r="S55" s="146">
        <f t="shared" si="3"/>
        <v>0.94444444444444442</v>
      </c>
      <c r="T55" s="649"/>
    </row>
    <row r="56" spans="1:20" ht="12.75" x14ac:dyDescent="0.2">
      <c r="A56" s="18" t="s">
        <v>72</v>
      </c>
      <c r="B56" s="18" t="s">
        <v>1999</v>
      </c>
      <c r="C56" s="18" t="s">
        <v>598</v>
      </c>
      <c r="D56" s="18" t="s">
        <v>613</v>
      </c>
      <c r="E56" s="18" t="s">
        <v>476</v>
      </c>
      <c r="F56" s="18" t="s">
        <v>504</v>
      </c>
      <c r="G56" s="18" t="s">
        <v>332</v>
      </c>
      <c r="H56" s="18" t="s">
        <v>379</v>
      </c>
      <c r="I56" s="18" t="s">
        <v>148</v>
      </c>
      <c r="J56" s="648">
        <v>1</v>
      </c>
      <c r="K56" s="18"/>
      <c r="L56" s="652">
        <v>2021</v>
      </c>
      <c r="M56" s="653">
        <v>3</v>
      </c>
      <c r="N56" s="654">
        <v>0.66666666666666663</v>
      </c>
      <c r="O56" s="113">
        <f t="shared" si="0"/>
        <v>2</v>
      </c>
      <c r="P56" s="653">
        <v>2</v>
      </c>
      <c r="Q56" s="120">
        <f t="shared" si="1"/>
        <v>1</v>
      </c>
      <c r="R56" s="121">
        <f t="shared" si="2"/>
        <v>0.66666666666666663</v>
      </c>
      <c r="S56" s="146">
        <f t="shared" si="3"/>
        <v>0.66666666666666663</v>
      </c>
      <c r="T56" s="649" t="s">
        <v>3026</v>
      </c>
    </row>
    <row r="57" spans="1:20" ht="12.75" x14ac:dyDescent="0.2">
      <c r="A57" s="18" t="s">
        <v>72</v>
      </c>
      <c r="B57" s="18" t="s">
        <v>1999</v>
      </c>
      <c r="C57" s="18" t="s">
        <v>602</v>
      </c>
      <c r="D57" s="18" t="s">
        <v>614</v>
      </c>
      <c r="E57" s="18" t="s">
        <v>476</v>
      </c>
      <c r="F57" s="18" t="s">
        <v>504</v>
      </c>
      <c r="G57" s="18" t="s">
        <v>332</v>
      </c>
      <c r="H57" s="18" t="s">
        <v>379</v>
      </c>
      <c r="I57" s="18" t="s">
        <v>148</v>
      </c>
      <c r="J57" s="648">
        <v>1</v>
      </c>
      <c r="K57" s="18"/>
      <c r="L57" s="652">
        <v>2021</v>
      </c>
      <c r="M57" s="653">
        <v>3</v>
      </c>
      <c r="N57" s="654">
        <v>1</v>
      </c>
      <c r="O57" s="113">
        <f t="shared" si="0"/>
        <v>3</v>
      </c>
      <c r="P57" s="653">
        <v>3</v>
      </c>
      <c r="Q57" s="120">
        <f t="shared" si="1"/>
        <v>1</v>
      </c>
      <c r="R57" s="121">
        <f t="shared" si="2"/>
        <v>1</v>
      </c>
      <c r="S57" s="146">
        <f t="shared" si="3"/>
        <v>1</v>
      </c>
      <c r="T57" s="649"/>
    </row>
    <row r="58" spans="1:20" ht="12.75" x14ac:dyDescent="0.2">
      <c r="A58" s="18" t="s">
        <v>72</v>
      </c>
      <c r="B58" s="18" t="s">
        <v>1999</v>
      </c>
      <c r="C58" s="18" t="s">
        <v>598</v>
      </c>
      <c r="D58" s="18" t="s">
        <v>617</v>
      </c>
      <c r="E58" s="18" t="s">
        <v>476</v>
      </c>
      <c r="F58" s="18" t="s">
        <v>504</v>
      </c>
      <c r="G58" s="18" t="s">
        <v>332</v>
      </c>
      <c r="H58" s="18" t="s">
        <v>379</v>
      </c>
      <c r="I58" s="18" t="s">
        <v>148</v>
      </c>
      <c r="J58" s="648">
        <v>1</v>
      </c>
      <c r="K58" s="18" t="s">
        <v>2059</v>
      </c>
      <c r="L58" s="652">
        <v>2021</v>
      </c>
      <c r="M58" s="653">
        <v>7</v>
      </c>
      <c r="N58" s="654">
        <v>0.8571428571428571</v>
      </c>
      <c r="O58" s="113">
        <f t="shared" si="0"/>
        <v>6</v>
      </c>
      <c r="P58" s="653">
        <v>6</v>
      </c>
      <c r="Q58" s="120">
        <f t="shared" si="1"/>
        <v>1</v>
      </c>
      <c r="R58" s="121">
        <f t="shared" si="2"/>
        <v>0.8571428571428571</v>
      </c>
      <c r="S58" s="146">
        <f t="shared" si="3"/>
        <v>0.8571428571428571</v>
      </c>
      <c r="T58" s="649" t="s">
        <v>3024</v>
      </c>
    </row>
    <row r="59" spans="1:20" ht="12.75" x14ac:dyDescent="0.2">
      <c r="A59" s="18" t="s">
        <v>72</v>
      </c>
      <c r="B59" s="18" t="s">
        <v>1999</v>
      </c>
      <c r="C59" s="18" t="s">
        <v>598</v>
      </c>
      <c r="D59" s="18" t="s">
        <v>618</v>
      </c>
      <c r="E59" s="18" t="s">
        <v>476</v>
      </c>
      <c r="F59" s="18" t="s">
        <v>504</v>
      </c>
      <c r="G59" s="18" t="s">
        <v>332</v>
      </c>
      <c r="H59" s="18" t="s">
        <v>379</v>
      </c>
      <c r="I59" s="18" t="s">
        <v>148</v>
      </c>
      <c r="J59" s="648">
        <v>1</v>
      </c>
      <c r="K59" s="18"/>
      <c r="L59" s="652">
        <v>2021</v>
      </c>
      <c r="M59" s="653">
        <v>6</v>
      </c>
      <c r="N59" s="654">
        <v>0.83333333333333337</v>
      </c>
      <c r="O59" s="113">
        <f t="shared" si="0"/>
        <v>5</v>
      </c>
      <c r="P59" s="653">
        <v>5</v>
      </c>
      <c r="Q59" s="120">
        <f t="shared" si="1"/>
        <v>1</v>
      </c>
      <c r="R59" s="121">
        <f t="shared" si="2"/>
        <v>0.83333333333333337</v>
      </c>
      <c r="S59" s="146">
        <f t="shared" si="3"/>
        <v>0.83333333333333337</v>
      </c>
      <c r="T59" s="649" t="s">
        <v>3026</v>
      </c>
    </row>
    <row r="60" spans="1:20" ht="12.75" x14ac:dyDescent="0.2">
      <c r="A60" s="18" t="s">
        <v>72</v>
      </c>
      <c r="B60" s="18" t="s">
        <v>1999</v>
      </c>
      <c r="C60" s="18" t="s">
        <v>603</v>
      </c>
      <c r="D60" s="18" t="s">
        <v>618</v>
      </c>
      <c r="E60" s="18" t="s">
        <v>476</v>
      </c>
      <c r="F60" s="18" t="s">
        <v>504</v>
      </c>
      <c r="G60" s="18" t="s">
        <v>332</v>
      </c>
      <c r="H60" s="18" t="s">
        <v>379</v>
      </c>
      <c r="I60" s="18" t="s">
        <v>148</v>
      </c>
      <c r="J60" s="648">
        <v>1</v>
      </c>
      <c r="K60" s="18" t="s">
        <v>2059</v>
      </c>
      <c r="L60" s="652">
        <v>2021</v>
      </c>
      <c r="M60" s="653">
        <v>6</v>
      </c>
      <c r="N60" s="654">
        <v>1</v>
      </c>
      <c r="O60" s="113">
        <f t="shared" si="0"/>
        <v>6</v>
      </c>
      <c r="P60" s="653">
        <v>5</v>
      </c>
      <c r="Q60" s="120">
        <f t="shared" si="1"/>
        <v>0.83333333333333337</v>
      </c>
      <c r="R60" s="121">
        <f t="shared" si="2"/>
        <v>0.83333333333333337</v>
      </c>
      <c r="S60" s="146">
        <f t="shared" si="3"/>
        <v>1</v>
      </c>
      <c r="T60" s="649" t="s">
        <v>3025</v>
      </c>
    </row>
    <row r="61" spans="1:20" ht="12.75" x14ac:dyDescent="0.2">
      <c r="A61" s="18" t="s">
        <v>72</v>
      </c>
      <c r="B61" s="18" t="s">
        <v>1999</v>
      </c>
      <c r="C61" s="18" t="s">
        <v>605</v>
      </c>
      <c r="D61" s="18" t="s">
        <v>619</v>
      </c>
      <c r="E61" s="18" t="s">
        <v>476</v>
      </c>
      <c r="F61" s="18" t="s">
        <v>504</v>
      </c>
      <c r="G61" s="18" t="s">
        <v>332</v>
      </c>
      <c r="H61" s="18" t="s">
        <v>381</v>
      </c>
      <c r="I61" s="18" t="s">
        <v>148</v>
      </c>
      <c r="J61" s="648">
        <v>9.193054136874361E-2</v>
      </c>
      <c r="K61" s="18" t="s">
        <v>2059</v>
      </c>
      <c r="L61" s="652">
        <v>2021</v>
      </c>
      <c r="M61" s="653">
        <v>1920</v>
      </c>
      <c r="N61" s="654">
        <v>4.9479166666666664E-2</v>
      </c>
      <c r="O61" s="113">
        <f t="shared" si="0"/>
        <v>95</v>
      </c>
      <c r="P61" s="653">
        <v>86</v>
      </c>
      <c r="Q61" s="120">
        <f t="shared" si="1"/>
        <v>0.90526315789473688</v>
      </c>
      <c r="R61" s="121">
        <f t="shared" si="2"/>
        <v>4.4791666666666667E-2</v>
      </c>
      <c r="S61" s="146">
        <f t="shared" si="3"/>
        <v>0.53822337962962963</v>
      </c>
      <c r="T61" s="649" t="s">
        <v>3025</v>
      </c>
    </row>
    <row r="62" spans="1:20" ht="12.75" x14ac:dyDescent="0.2">
      <c r="A62" s="18" t="s">
        <v>72</v>
      </c>
      <c r="B62" s="18" t="s">
        <v>1999</v>
      </c>
      <c r="C62" s="18" t="s">
        <v>606</v>
      </c>
      <c r="D62" s="18" t="s">
        <v>619</v>
      </c>
      <c r="E62" s="18" t="s">
        <v>476</v>
      </c>
      <c r="F62" s="18" t="s">
        <v>504</v>
      </c>
      <c r="G62" s="18" t="s">
        <v>332</v>
      </c>
      <c r="H62" s="18" t="s">
        <v>379</v>
      </c>
      <c r="I62" s="18" t="s">
        <v>148</v>
      </c>
      <c r="J62" s="648">
        <v>1</v>
      </c>
      <c r="K62" s="18"/>
      <c r="L62" s="652">
        <v>2021</v>
      </c>
      <c r="M62" s="653">
        <v>5</v>
      </c>
      <c r="N62" s="654">
        <v>0.4</v>
      </c>
      <c r="O62" s="113">
        <f t="shared" si="0"/>
        <v>2</v>
      </c>
      <c r="P62" s="653">
        <v>2</v>
      </c>
      <c r="Q62" s="120">
        <f t="shared" si="1"/>
        <v>1</v>
      </c>
      <c r="R62" s="121">
        <f t="shared" si="2"/>
        <v>0.4</v>
      </c>
      <c r="S62" s="146">
        <f t="shared" si="3"/>
        <v>0.4</v>
      </c>
      <c r="T62" s="649" t="s">
        <v>3026</v>
      </c>
    </row>
    <row r="63" spans="1:20" ht="12.75" x14ac:dyDescent="0.2">
      <c r="A63" s="18" t="s">
        <v>72</v>
      </c>
      <c r="B63" s="18" t="s">
        <v>1999</v>
      </c>
      <c r="C63" s="18" t="s">
        <v>605</v>
      </c>
      <c r="D63" s="18" t="s">
        <v>620</v>
      </c>
      <c r="E63" s="18" t="s">
        <v>476</v>
      </c>
      <c r="F63" s="18" t="s">
        <v>504</v>
      </c>
      <c r="G63" s="18" t="s">
        <v>332</v>
      </c>
      <c r="H63" s="18" t="s">
        <v>381</v>
      </c>
      <c r="I63" s="18" t="s">
        <v>148</v>
      </c>
      <c r="J63" s="648">
        <v>0.60465116279069764</v>
      </c>
      <c r="K63" s="18" t="s">
        <v>2059</v>
      </c>
      <c r="L63" s="652">
        <v>2021</v>
      </c>
      <c r="M63" s="653">
        <v>41</v>
      </c>
      <c r="N63" s="654">
        <v>0.36585365853658536</v>
      </c>
      <c r="O63" s="113">
        <f t="shared" si="0"/>
        <v>15</v>
      </c>
      <c r="P63" s="653">
        <v>13</v>
      </c>
      <c r="Q63" s="120">
        <f t="shared" si="1"/>
        <v>0.8666666666666667</v>
      </c>
      <c r="R63" s="121">
        <f t="shared" si="2"/>
        <v>0.31707317073170732</v>
      </c>
      <c r="S63" s="146">
        <f t="shared" si="3"/>
        <v>0.60506566604127587</v>
      </c>
      <c r="T63" s="649" t="s">
        <v>3025</v>
      </c>
    </row>
    <row r="64" spans="1:20" ht="12.75" x14ac:dyDescent="0.2">
      <c r="A64" s="18" t="s">
        <v>72</v>
      </c>
      <c r="B64" s="18" t="s">
        <v>1999</v>
      </c>
      <c r="C64" s="18" t="s">
        <v>608</v>
      </c>
      <c r="D64" s="18" t="s">
        <v>620</v>
      </c>
      <c r="E64" s="18" t="s">
        <v>476</v>
      </c>
      <c r="F64" s="18" t="s">
        <v>504</v>
      </c>
      <c r="G64" s="18" t="s">
        <v>332</v>
      </c>
      <c r="H64" s="18" t="s">
        <v>379</v>
      </c>
      <c r="I64" s="18" t="s">
        <v>148</v>
      </c>
      <c r="J64" s="648">
        <v>1</v>
      </c>
      <c r="K64" s="18"/>
      <c r="L64" s="652">
        <v>2021</v>
      </c>
      <c r="M64" s="653">
        <v>7</v>
      </c>
      <c r="N64" s="654">
        <v>1</v>
      </c>
      <c r="O64" s="113">
        <f t="shared" si="0"/>
        <v>7</v>
      </c>
      <c r="P64" s="653">
        <v>5</v>
      </c>
      <c r="Q64" s="120">
        <f t="shared" si="1"/>
        <v>0.7142857142857143</v>
      </c>
      <c r="R64" s="121">
        <f t="shared" si="2"/>
        <v>0.7142857142857143</v>
      </c>
      <c r="S64" s="146">
        <f t="shared" si="3"/>
        <v>1</v>
      </c>
      <c r="T64" s="649"/>
    </row>
    <row r="65" spans="1:20" ht="12.75" x14ac:dyDescent="0.2">
      <c r="A65" s="18" t="s">
        <v>72</v>
      </c>
      <c r="B65" s="18" t="s">
        <v>1999</v>
      </c>
      <c r="C65" s="18" t="s">
        <v>605</v>
      </c>
      <c r="D65" s="18" t="s">
        <v>621</v>
      </c>
      <c r="E65" s="18" t="s">
        <v>476</v>
      </c>
      <c r="F65" s="18" t="s">
        <v>504</v>
      </c>
      <c r="G65" s="18" t="s">
        <v>332</v>
      </c>
      <c r="H65" s="18" t="s">
        <v>379</v>
      </c>
      <c r="I65" s="18" t="s">
        <v>148</v>
      </c>
      <c r="J65" s="648">
        <v>1</v>
      </c>
      <c r="K65" s="18"/>
      <c r="L65" s="652">
        <v>2021</v>
      </c>
      <c r="M65" s="653">
        <v>6</v>
      </c>
      <c r="N65" s="654">
        <v>1</v>
      </c>
      <c r="O65" s="113">
        <f t="shared" si="0"/>
        <v>6</v>
      </c>
      <c r="P65" s="653">
        <v>5</v>
      </c>
      <c r="Q65" s="120">
        <f t="shared" si="1"/>
        <v>0.83333333333333337</v>
      </c>
      <c r="R65" s="121">
        <f t="shared" si="2"/>
        <v>0.83333333333333337</v>
      </c>
      <c r="S65" s="146">
        <f t="shared" si="3"/>
        <v>1</v>
      </c>
      <c r="T65" s="649"/>
    </row>
    <row r="66" spans="1:20" ht="12.75" x14ac:dyDescent="0.2">
      <c r="A66" s="18" t="s">
        <v>72</v>
      </c>
      <c r="B66" s="18" t="s">
        <v>1999</v>
      </c>
      <c r="C66" s="18" t="s">
        <v>607</v>
      </c>
      <c r="D66" s="18" t="s">
        <v>621</v>
      </c>
      <c r="E66" s="18" t="s">
        <v>476</v>
      </c>
      <c r="F66" s="18" t="s">
        <v>504</v>
      </c>
      <c r="G66" s="18" t="s">
        <v>332</v>
      </c>
      <c r="H66" s="18" t="s">
        <v>381</v>
      </c>
      <c r="I66" s="18" t="s">
        <v>148</v>
      </c>
      <c r="J66" s="648">
        <v>0.1691275167785235</v>
      </c>
      <c r="K66" s="18" t="s">
        <v>2059</v>
      </c>
      <c r="L66" s="652">
        <v>2021</v>
      </c>
      <c r="M66" s="653">
        <v>732</v>
      </c>
      <c r="N66" s="654">
        <v>9.8360655737704916E-2</v>
      </c>
      <c r="O66" s="113">
        <f t="shared" si="0"/>
        <v>72</v>
      </c>
      <c r="P66" s="653">
        <v>48</v>
      </c>
      <c r="Q66" s="120">
        <f t="shared" si="1"/>
        <v>0.66666666666666663</v>
      </c>
      <c r="R66" s="121">
        <f t="shared" si="2"/>
        <v>6.5573770491803282E-2</v>
      </c>
      <c r="S66" s="146">
        <f t="shared" si="3"/>
        <v>0.58157689305230287</v>
      </c>
      <c r="T66" s="649" t="s">
        <v>3025</v>
      </c>
    </row>
    <row r="67" spans="1:20" ht="12.75" x14ac:dyDescent="0.2">
      <c r="A67" s="18" t="s">
        <v>72</v>
      </c>
      <c r="B67" s="18" t="s">
        <v>1999</v>
      </c>
      <c r="C67" s="18" t="s">
        <v>600</v>
      </c>
      <c r="D67" s="18" t="s">
        <v>622</v>
      </c>
      <c r="E67" s="18" t="s">
        <v>476</v>
      </c>
      <c r="F67" s="18" t="s">
        <v>504</v>
      </c>
      <c r="G67" s="18" t="s">
        <v>332</v>
      </c>
      <c r="H67" s="18" t="s">
        <v>379</v>
      </c>
      <c r="I67" s="18" t="s">
        <v>148</v>
      </c>
      <c r="J67" s="648">
        <v>1</v>
      </c>
      <c r="K67" s="18" t="s">
        <v>2059</v>
      </c>
      <c r="L67" s="652">
        <v>2021</v>
      </c>
      <c r="M67" s="653">
        <v>2</v>
      </c>
      <c r="N67" s="654">
        <v>1</v>
      </c>
      <c r="O67" s="113">
        <f t="shared" si="0"/>
        <v>2</v>
      </c>
      <c r="P67" s="653">
        <v>2</v>
      </c>
      <c r="Q67" s="120">
        <f t="shared" si="1"/>
        <v>1</v>
      </c>
      <c r="R67" s="121">
        <f t="shared" si="2"/>
        <v>1</v>
      </c>
      <c r="S67" s="146">
        <f t="shared" si="3"/>
        <v>1</v>
      </c>
      <c r="T67" s="649" t="s">
        <v>3025</v>
      </c>
    </row>
    <row r="68" spans="1:20" ht="12.75" x14ac:dyDescent="0.2">
      <c r="A68" s="18" t="s">
        <v>72</v>
      </c>
      <c r="B68" s="18" t="s">
        <v>1999</v>
      </c>
      <c r="C68" s="18" t="s">
        <v>608</v>
      </c>
      <c r="D68" s="18" t="s">
        <v>623</v>
      </c>
      <c r="E68" s="18" t="s">
        <v>476</v>
      </c>
      <c r="F68" s="18" t="s">
        <v>504</v>
      </c>
      <c r="G68" s="18" t="s">
        <v>332</v>
      </c>
      <c r="H68" s="18" t="s">
        <v>379</v>
      </c>
      <c r="I68" s="18" t="s">
        <v>148</v>
      </c>
      <c r="J68" s="648">
        <v>1</v>
      </c>
      <c r="K68" s="18" t="s">
        <v>2059</v>
      </c>
      <c r="L68" s="652">
        <v>2021</v>
      </c>
      <c r="M68" s="653">
        <v>10</v>
      </c>
      <c r="N68" s="654">
        <v>0.7</v>
      </c>
      <c r="O68" s="113">
        <f t="shared" si="0"/>
        <v>7</v>
      </c>
      <c r="P68" s="653">
        <v>5</v>
      </c>
      <c r="Q68" s="120">
        <f t="shared" si="1"/>
        <v>0.7142857142857143</v>
      </c>
      <c r="R68" s="121">
        <f t="shared" si="2"/>
        <v>0.5</v>
      </c>
      <c r="S68" s="146">
        <f t="shared" si="3"/>
        <v>0.7</v>
      </c>
      <c r="T68" s="649" t="s">
        <v>3024</v>
      </c>
    </row>
    <row r="69" spans="1:20" ht="12.75" x14ac:dyDescent="0.2">
      <c r="A69" s="18" t="s">
        <v>72</v>
      </c>
      <c r="B69" s="18" t="s">
        <v>1999</v>
      </c>
      <c r="C69" s="18" t="s">
        <v>599</v>
      </c>
      <c r="D69" s="18" t="s">
        <v>624</v>
      </c>
      <c r="E69" s="18" t="s">
        <v>476</v>
      </c>
      <c r="F69" s="18" t="s">
        <v>504</v>
      </c>
      <c r="G69" s="18" t="s">
        <v>332</v>
      </c>
      <c r="H69" s="18" t="s">
        <v>381</v>
      </c>
      <c r="I69" s="18" t="s">
        <v>148</v>
      </c>
      <c r="J69" s="648">
        <v>1</v>
      </c>
      <c r="K69" s="18" t="s">
        <v>2059</v>
      </c>
      <c r="L69" s="652">
        <v>2021</v>
      </c>
      <c r="M69" s="653">
        <v>34</v>
      </c>
      <c r="N69" s="654">
        <v>0.82352941176470584</v>
      </c>
      <c r="O69" s="113">
        <f t="shared" ref="O69:O132" si="4">ROUNDUP(N69*M69,0)</f>
        <v>28</v>
      </c>
      <c r="P69" s="653">
        <v>25</v>
      </c>
      <c r="Q69" s="120">
        <f t="shared" ref="Q69:Q132" si="5">P69/(O69)</f>
        <v>0.8928571428571429</v>
      </c>
      <c r="R69" s="121">
        <f t="shared" ref="R69:R132" si="6">P69/M69</f>
        <v>0.73529411764705888</v>
      </c>
      <c r="S69" s="146">
        <f t="shared" ref="S69:S132" si="7">N69/J69</f>
        <v>0.82352941176470584</v>
      </c>
      <c r="T69" s="649" t="s">
        <v>3025</v>
      </c>
    </row>
    <row r="70" spans="1:20" ht="12.75" x14ac:dyDescent="0.2">
      <c r="A70" s="18" t="s">
        <v>72</v>
      </c>
      <c r="B70" s="18" t="s">
        <v>1999</v>
      </c>
      <c r="C70" s="18" t="s">
        <v>603</v>
      </c>
      <c r="D70" s="18" t="s">
        <v>626</v>
      </c>
      <c r="E70" s="18" t="s">
        <v>476</v>
      </c>
      <c r="F70" s="18" t="s">
        <v>504</v>
      </c>
      <c r="G70" s="18" t="s">
        <v>332</v>
      </c>
      <c r="H70" s="18" t="s">
        <v>379</v>
      </c>
      <c r="I70" s="18" t="s">
        <v>148</v>
      </c>
      <c r="J70" s="648">
        <v>1</v>
      </c>
      <c r="K70" s="18" t="s">
        <v>2059</v>
      </c>
      <c r="L70" s="652">
        <v>2021</v>
      </c>
      <c r="M70" s="653">
        <v>13</v>
      </c>
      <c r="N70" s="654">
        <v>0.69230769230769229</v>
      </c>
      <c r="O70" s="113">
        <f t="shared" si="4"/>
        <v>9</v>
      </c>
      <c r="P70" s="653">
        <v>8</v>
      </c>
      <c r="Q70" s="120">
        <f t="shared" si="5"/>
        <v>0.88888888888888884</v>
      </c>
      <c r="R70" s="121">
        <f t="shared" si="6"/>
        <v>0.61538461538461542</v>
      </c>
      <c r="S70" s="146">
        <f t="shared" si="7"/>
        <v>0.69230769230769229</v>
      </c>
      <c r="T70" s="649" t="s">
        <v>3024</v>
      </c>
    </row>
    <row r="71" spans="1:20" ht="12.75" x14ac:dyDescent="0.2">
      <c r="A71" s="18" t="s">
        <v>72</v>
      </c>
      <c r="B71" s="18" t="s">
        <v>1999</v>
      </c>
      <c r="C71" s="18" t="s">
        <v>603</v>
      </c>
      <c r="D71" s="18" t="s">
        <v>625</v>
      </c>
      <c r="E71" s="18" t="s">
        <v>476</v>
      </c>
      <c r="F71" s="18" t="s">
        <v>504</v>
      </c>
      <c r="G71" s="18" t="s">
        <v>332</v>
      </c>
      <c r="H71" s="18" t="s">
        <v>379</v>
      </c>
      <c r="I71" s="18" t="s">
        <v>148</v>
      </c>
      <c r="J71" s="648">
        <v>1</v>
      </c>
      <c r="K71" s="18" t="s">
        <v>2059</v>
      </c>
      <c r="L71" s="652">
        <v>2021</v>
      </c>
      <c r="M71" s="653">
        <v>4</v>
      </c>
      <c r="N71" s="654">
        <v>1</v>
      </c>
      <c r="O71" s="113">
        <f t="shared" si="4"/>
        <v>4</v>
      </c>
      <c r="P71" s="653">
        <v>4</v>
      </c>
      <c r="Q71" s="120">
        <f t="shared" si="5"/>
        <v>1</v>
      </c>
      <c r="R71" s="121">
        <f t="shared" si="6"/>
        <v>1</v>
      </c>
      <c r="S71" s="146">
        <f t="shared" si="7"/>
        <v>1</v>
      </c>
      <c r="T71" s="649" t="s">
        <v>3025</v>
      </c>
    </row>
    <row r="72" spans="1:20" ht="12.75" x14ac:dyDescent="0.2">
      <c r="A72" s="18" t="s">
        <v>72</v>
      </c>
      <c r="B72" s="18" t="s">
        <v>1999</v>
      </c>
      <c r="C72" s="18" t="s">
        <v>603</v>
      </c>
      <c r="D72" s="18" t="s">
        <v>610</v>
      </c>
      <c r="E72" s="18" t="s">
        <v>476</v>
      </c>
      <c r="F72" s="18" t="s">
        <v>518</v>
      </c>
      <c r="G72" s="18" t="s">
        <v>332</v>
      </c>
      <c r="H72" s="18" t="s">
        <v>379</v>
      </c>
      <c r="I72" s="18" t="s">
        <v>148</v>
      </c>
      <c r="J72" s="648">
        <v>1</v>
      </c>
      <c r="K72" s="18" t="s">
        <v>2059</v>
      </c>
      <c r="L72" s="652">
        <v>2021</v>
      </c>
      <c r="M72" s="653">
        <v>5</v>
      </c>
      <c r="N72" s="654">
        <v>0.8</v>
      </c>
      <c r="O72" s="113">
        <f t="shared" si="4"/>
        <v>4</v>
      </c>
      <c r="P72" s="653">
        <v>2</v>
      </c>
      <c r="Q72" s="120">
        <f t="shared" si="5"/>
        <v>0.5</v>
      </c>
      <c r="R72" s="121">
        <f t="shared" si="6"/>
        <v>0.4</v>
      </c>
      <c r="S72" s="146">
        <f t="shared" si="7"/>
        <v>0.8</v>
      </c>
      <c r="T72" s="649" t="s">
        <v>3024</v>
      </c>
    </row>
    <row r="73" spans="1:20" ht="12.75" x14ac:dyDescent="0.2">
      <c r="A73" s="18" t="s">
        <v>72</v>
      </c>
      <c r="B73" s="18" t="s">
        <v>1999</v>
      </c>
      <c r="C73" s="18" t="s">
        <v>598</v>
      </c>
      <c r="D73" s="18" t="s">
        <v>611</v>
      </c>
      <c r="E73" s="18" t="s">
        <v>476</v>
      </c>
      <c r="F73" s="18" t="s">
        <v>518</v>
      </c>
      <c r="G73" s="18" t="s">
        <v>332</v>
      </c>
      <c r="H73" s="18" t="s">
        <v>381</v>
      </c>
      <c r="I73" s="18" t="s">
        <v>148</v>
      </c>
      <c r="J73" s="648">
        <v>0.55405405405405406</v>
      </c>
      <c r="K73" s="18" t="s">
        <v>2059</v>
      </c>
      <c r="L73" s="652">
        <v>2021</v>
      </c>
      <c r="M73" s="653">
        <v>75</v>
      </c>
      <c r="N73" s="654">
        <v>0.48</v>
      </c>
      <c r="O73" s="113">
        <f t="shared" si="4"/>
        <v>36</v>
      </c>
      <c r="P73" s="653">
        <v>28</v>
      </c>
      <c r="Q73" s="120">
        <f t="shared" si="5"/>
        <v>0.77777777777777779</v>
      </c>
      <c r="R73" s="121">
        <f t="shared" si="6"/>
        <v>0.37333333333333335</v>
      </c>
      <c r="S73" s="146">
        <f t="shared" si="7"/>
        <v>0.86634146341463414</v>
      </c>
      <c r="T73" s="649" t="s">
        <v>3025</v>
      </c>
    </row>
    <row r="74" spans="1:20" ht="12.75" x14ac:dyDescent="0.2">
      <c r="A74" s="18" t="s">
        <v>72</v>
      </c>
      <c r="B74" s="18" t="s">
        <v>1999</v>
      </c>
      <c r="C74" s="18" t="s">
        <v>604</v>
      </c>
      <c r="D74" s="18" t="s">
        <v>611</v>
      </c>
      <c r="E74" s="18" t="s">
        <v>476</v>
      </c>
      <c r="F74" s="18" t="s">
        <v>518</v>
      </c>
      <c r="G74" s="18" t="s">
        <v>332</v>
      </c>
      <c r="H74" s="18" t="s">
        <v>379</v>
      </c>
      <c r="I74" s="18" t="s">
        <v>148</v>
      </c>
      <c r="J74" s="648">
        <v>1</v>
      </c>
      <c r="K74" s="18"/>
      <c r="L74" s="652">
        <v>2021</v>
      </c>
      <c r="M74" s="653">
        <v>7</v>
      </c>
      <c r="N74" s="654">
        <v>0.7142857142857143</v>
      </c>
      <c r="O74" s="113">
        <f t="shared" si="4"/>
        <v>5</v>
      </c>
      <c r="P74" s="653">
        <v>3</v>
      </c>
      <c r="Q74" s="120">
        <f t="shared" si="5"/>
        <v>0.6</v>
      </c>
      <c r="R74" s="121">
        <f t="shared" si="6"/>
        <v>0.42857142857142855</v>
      </c>
      <c r="S74" s="146">
        <f t="shared" si="7"/>
        <v>0.7142857142857143</v>
      </c>
      <c r="T74" s="649" t="s">
        <v>3026</v>
      </c>
    </row>
    <row r="75" spans="1:20" ht="12.75" x14ac:dyDescent="0.2">
      <c r="A75" s="18" t="s">
        <v>72</v>
      </c>
      <c r="B75" s="18" t="s">
        <v>1999</v>
      </c>
      <c r="C75" s="18" t="s">
        <v>598</v>
      </c>
      <c r="D75" s="18" t="s">
        <v>612</v>
      </c>
      <c r="E75" s="18" t="s">
        <v>476</v>
      </c>
      <c r="F75" s="18" t="s">
        <v>518</v>
      </c>
      <c r="G75" s="18" t="s">
        <v>332</v>
      </c>
      <c r="H75" s="18" t="s">
        <v>379</v>
      </c>
      <c r="I75" s="18" t="s">
        <v>148</v>
      </c>
      <c r="J75" s="648">
        <v>1</v>
      </c>
      <c r="K75" s="18" t="s">
        <v>2059</v>
      </c>
      <c r="L75" s="652">
        <v>2021</v>
      </c>
      <c r="M75" s="653">
        <v>5</v>
      </c>
      <c r="N75" s="654">
        <v>0.8</v>
      </c>
      <c r="O75" s="113">
        <f t="shared" si="4"/>
        <v>4</v>
      </c>
      <c r="P75" s="653">
        <v>4</v>
      </c>
      <c r="Q75" s="120">
        <f t="shared" si="5"/>
        <v>1</v>
      </c>
      <c r="R75" s="121">
        <f t="shared" si="6"/>
        <v>0.8</v>
      </c>
      <c r="S75" s="146">
        <f t="shared" si="7"/>
        <v>0.8</v>
      </c>
      <c r="T75" s="649" t="s">
        <v>3026</v>
      </c>
    </row>
    <row r="76" spans="1:20" ht="12.75" x14ac:dyDescent="0.2">
      <c r="A76" s="18" t="s">
        <v>72</v>
      </c>
      <c r="B76" s="18" t="s">
        <v>1999</v>
      </c>
      <c r="C76" s="18" t="s">
        <v>602</v>
      </c>
      <c r="D76" s="18" t="s">
        <v>612</v>
      </c>
      <c r="E76" s="18" t="s">
        <v>476</v>
      </c>
      <c r="F76" s="18" t="s">
        <v>518</v>
      </c>
      <c r="G76" s="18" t="s">
        <v>332</v>
      </c>
      <c r="H76" s="18" t="s">
        <v>381</v>
      </c>
      <c r="I76" s="18" t="s">
        <v>148</v>
      </c>
      <c r="J76" s="648">
        <v>1</v>
      </c>
      <c r="K76" s="18"/>
      <c r="L76" s="652">
        <v>2021</v>
      </c>
      <c r="M76" s="653">
        <v>19</v>
      </c>
      <c r="N76" s="654">
        <v>0.89473684210526316</v>
      </c>
      <c r="O76" s="113">
        <f t="shared" si="4"/>
        <v>17</v>
      </c>
      <c r="P76" s="653">
        <v>16</v>
      </c>
      <c r="Q76" s="120">
        <f t="shared" si="5"/>
        <v>0.94117647058823528</v>
      </c>
      <c r="R76" s="121">
        <f t="shared" si="6"/>
        <v>0.84210526315789469</v>
      </c>
      <c r="S76" s="146">
        <f t="shared" si="7"/>
        <v>0.89473684210526316</v>
      </c>
      <c r="T76" s="649"/>
    </row>
    <row r="77" spans="1:20" ht="12.75" x14ac:dyDescent="0.2">
      <c r="A77" s="18" t="s">
        <v>72</v>
      </c>
      <c r="B77" s="18" t="s">
        <v>1999</v>
      </c>
      <c r="C77" s="18" t="s">
        <v>604</v>
      </c>
      <c r="D77" s="18" t="s">
        <v>612</v>
      </c>
      <c r="E77" s="18" t="s">
        <v>476</v>
      </c>
      <c r="F77" s="18" t="s">
        <v>518</v>
      </c>
      <c r="G77" s="18" t="s">
        <v>332</v>
      </c>
      <c r="H77" s="18" t="s">
        <v>379</v>
      </c>
      <c r="I77" s="18" t="s">
        <v>148</v>
      </c>
      <c r="J77" s="648">
        <v>1</v>
      </c>
      <c r="K77" s="18"/>
      <c r="L77" s="652">
        <v>2021</v>
      </c>
      <c r="M77" s="653">
        <v>3</v>
      </c>
      <c r="N77" s="654">
        <v>1</v>
      </c>
      <c r="O77" s="113">
        <f t="shared" si="4"/>
        <v>3</v>
      </c>
      <c r="P77" s="653">
        <v>3</v>
      </c>
      <c r="Q77" s="120">
        <f t="shared" si="5"/>
        <v>1</v>
      </c>
      <c r="R77" s="121">
        <f t="shared" si="6"/>
        <v>1</v>
      </c>
      <c r="S77" s="146">
        <f t="shared" si="7"/>
        <v>1</v>
      </c>
      <c r="T77" s="649"/>
    </row>
    <row r="78" spans="1:20" ht="12.75" x14ac:dyDescent="0.2">
      <c r="A78" s="18" t="s">
        <v>72</v>
      </c>
      <c r="B78" s="18" t="s">
        <v>1999</v>
      </c>
      <c r="C78" s="18" t="s">
        <v>596</v>
      </c>
      <c r="D78" s="18" t="s">
        <v>613</v>
      </c>
      <c r="E78" s="18" t="s">
        <v>476</v>
      </c>
      <c r="F78" s="18" t="s">
        <v>518</v>
      </c>
      <c r="G78" s="18" t="s">
        <v>332</v>
      </c>
      <c r="H78" s="18" t="s">
        <v>381</v>
      </c>
      <c r="I78" s="18" t="s">
        <v>148</v>
      </c>
      <c r="J78" s="648">
        <v>1</v>
      </c>
      <c r="K78" s="18"/>
      <c r="L78" s="652">
        <v>2021</v>
      </c>
      <c r="M78" s="653">
        <v>18</v>
      </c>
      <c r="N78" s="654">
        <v>0.94444444444444442</v>
      </c>
      <c r="O78" s="113">
        <f t="shared" si="4"/>
        <v>17</v>
      </c>
      <c r="P78" s="653">
        <v>15</v>
      </c>
      <c r="Q78" s="120">
        <f t="shared" si="5"/>
        <v>0.88235294117647056</v>
      </c>
      <c r="R78" s="121">
        <f t="shared" si="6"/>
        <v>0.83333333333333337</v>
      </c>
      <c r="S78" s="146">
        <f t="shared" si="7"/>
        <v>0.94444444444444442</v>
      </c>
      <c r="T78" s="649"/>
    </row>
    <row r="79" spans="1:20" ht="12.75" x14ac:dyDescent="0.2">
      <c r="A79" s="18" t="s">
        <v>72</v>
      </c>
      <c r="B79" s="18" t="s">
        <v>1999</v>
      </c>
      <c r="C79" s="18" t="s">
        <v>598</v>
      </c>
      <c r="D79" s="18" t="s">
        <v>613</v>
      </c>
      <c r="E79" s="18" t="s">
        <v>476</v>
      </c>
      <c r="F79" s="18" t="s">
        <v>518</v>
      </c>
      <c r="G79" s="18" t="s">
        <v>332</v>
      </c>
      <c r="H79" s="18" t="s">
        <v>379</v>
      </c>
      <c r="I79" s="18" t="s">
        <v>148</v>
      </c>
      <c r="J79" s="648">
        <v>1</v>
      </c>
      <c r="K79" s="18"/>
      <c r="L79" s="652">
        <v>2021</v>
      </c>
      <c r="M79" s="653">
        <v>3</v>
      </c>
      <c r="N79" s="654">
        <v>0.66666666666666663</v>
      </c>
      <c r="O79" s="113">
        <f t="shared" si="4"/>
        <v>2</v>
      </c>
      <c r="P79" s="653">
        <v>2</v>
      </c>
      <c r="Q79" s="120">
        <f t="shared" si="5"/>
        <v>1</v>
      </c>
      <c r="R79" s="121">
        <f t="shared" si="6"/>
        <v>0.66666666666666663</v>
      </c>
      <c r="S79" s="146">
        <f t="shared" si="7"/>
        <v>0.66666666666666663</v>
      </c>
      <c r="T79" s="649" t="s">
        <v>3026</v>
      </c>
    </row>
    <row r="80" spans="1:20" ht="12.75" x14ac:dyDescent="0.2">
      <c r="A80" s="18" t="s">
        <v>72</v>
      </c>
      <c r="B80" s="18" t="s">
        <v>1999</v>
      </c>
      <c r="C80" s="18" t="s">
        <v>602</v>
      </c>
      <c r="D80" s="18" t="s">
        <v>614</v>
      </c>
      <c r="E80" s="18" t="s">
        <v>476</v>
      </c>
      <c r="F80" s="18" t="s">
        <v>518</v>
      </c>
      <c r="G80" s="18" t="s">
        <v>332</v>
      </c>
      <c r="H80" s="18" t="s">
        <v>379</v>
      </c>
      <c r="I80" s="18" t="s">
        <v>148</v>
      </c>
      <c r="J80" s="648">
        <v>1</v>
      </c>
      <c r="K80" s="18"/>
      <c r="L80" s="652">
        <v>2021</v>
      </c>
      <c r="M80" s="653">
        <v>3</v>
      </c>
      <c r="N80" s="654">
        <v>1</v>
      </c>
      <c r="O80" s="113">
        <f t="shared" si="4"/>
        <v>3</v>
      </c>
      <c r="P80" s="653">
        <v>3</v>
      </c>
      <c r="Q80" s="120">
        <f t="shared" si="5"/>
        <v>1</v>
      </c>
      <c r="R80" s="121">
        <f t="shared" si="6"/>
        <v>1</v>
      </c>
      <c r="S80" s="146">
        <f t="shared" si="7"/>
        <v>1</v>
      </c>
      <c r="T80" s="649"/>
    </row>
    <row r="81" spans="1:20" ht="12.75" x14ac:dyDescent="0.2">
      <c r="A81" s="18" t="s">
        <v>72</v>
      </c>
      <c r="B81" s="18" t="s">
        <v>1999</v>
      </c>
      <c r="C81" s="18" t="s">
        <v>598</v>
      </c>
      <c r="D81" s="18" t="s">
        <v>617</v>
      </c>
      <c r="E81" s="18" t="s">
        <v>476</v>
      </c>
      <c r="F81" s="18" t="s">
        <v>518</v>
      </c>
      <c r="G81" s="18" t="s">
        <v>332</v>
      </c>
      <c r="H81" s="18" t="s">
        <v>379</v>
      </c>
      <c r="I81" s="18" t="s">
        <v>148</v>
      </c>
      <c r="J81" s="648">
        <v>1</v>
      </c>
      <c r="K81" s="18" t="s">
        <v>2059</v>
      </c>
      <c r="L81" s="652">
        <v>2021</v>
      </c>
      <c r="M81" s="653">
        <v>7</v>
      </c>
      <c r="N81" s="654">
        <v>0.8571428571428571</v>
      </c>
      <c r="O81" s="113">
        <f t="shared" si="4"/>
        <v>6</v>
      </c>
      <c r="P81" s="653">
        <v>6</v>
      </c>
      <c r="Q81" s="120">
        <f t="shared" si="5"/>
        <v>1</v>
      </c>
      <c r="R81" s="121">
        <f t="shared" si="6"/>
        <v>0.8571428571428571</v>
      </c>
      <c r="S81" s="146">
        <f t="shared" si="7"/>
        <v>0.8571428571428571</v>
      </c>
      <c r="T81" s="649" t="s">
        <v>3024</v>
      </c>
    </row>
    <row r="82" spans="1:20" ht="12.75" x14ac:dyDescent="0.2">
      <c r="A82" s="18" t="s">
        <v>72</v>
      </c>
      <c r="B82" s="18" t="s">
        <v>1999</v>
      </c>
      <c r="C82" s="18" t="s">
        <v>598</v>
      </c>
      <c r="D82" s="18" t="s">
        <v>618</v>
      </c>
      <c r="E82" s="18" t="s">
        <v>476</v>
      </c>
      <c r="F82" s="18" t="s">
        <v>518</v>
      </c>
      <c r="G82" s="18" t="s">
        <v>332</v>
      </c>
      <c r="H82" s="18" t="s">
        <v>379</v>
      </c>
      <c r="I82" s="18" t="s">
        <v>148</v>
      </c>
      <c r="J82" s="648">
        <v>1</v>
      </c>
      <c r="K82" s="18"/>
      <c r="L82" s="652">
        <v>2021</v>
      </c>
      <c r="M82" s="653">
        <v>6</v>
      </c>
      <c r="N82" s="654">
        <v>0.83333333333333337</v>
      </c>
      <c r="O82" s="113">
        <f t="shared" si="4"/>
        <v>5</v>
      </c>
      <c r="P82" s="653">
        <v>5</v>
      </c>
      <c r="Q82" s="120">
        <f t="shared" si="5"/>
        <v>1</v>
      </c>
      <c r="R82" s="121">
        <f t="shared" si="6"/>
        <v>0.83333333333333337</v>
      </c>
      <c r="S82" s="146">
        <f t="shared" si="7"/>
        <v>0.83333333333333337</v>
      </c>
      <c r="T82" s="649" t="s">
        <v>3026</v>
      </c>
    </row>
    <row r="83" spans="1:20" ht="12.75" x14ac:dyDescent="0.2">
      <c r="A83" s="18" t="s">
        <v>72</v>
      </c>
      <c r="B83" s="18" t="s">
        <v>1999</v>
      </c>
      <c r="C83" s="18" t="s">
        <v>603</v>
      </c>
      <c r="D83" s="18" t="s">
        <v>618</v>
      </c>
      <c r="E83" s="18" t="s">
        <v>476</v>
      </c>
      <c r="F83" s="18" t="s">
        <v>518</v>
      </c>
      <c r="G83" s="18" t="s">
        <v>332</v>
      </c>
      <c r="H83" s="18" t="s">
        <v>379</v>
      </c>
      <c r="I83" s="18" t="s">
        <v>148</v>
      </c>
      <c r="J83" s="648">
        <v>1</v>
      </c>
      <c r="K83" s="18" t="s">
        <v>2059</v>
      </c>
      <c r="L83" s="652">
        <v>2021</v>
      </c>
      <c r="M83" s="653">
        <v>6</v>
      </c>
      <c r="N83" s="654">
        <v>1</v>
      </c>
      <c r="O83" s="113">
        <f t="shared" si="4"/>
        <v>6</v>
      </c>
      <c r="P83" s="653">
        <v>5</v>
      </c>
      <c r="Q83" s="120">
        <f t="shared" si="5"/>
        <v>0.83333333333333337</v>
      </c>
      <c r="R83" s="121">
        <f t="shared" si="6"/>
        <v>0.83333333333333337</v>
      </c>
      <c r="S83" s="146">
        <f t="shared" si="7"/>
        <v>1</v>
      </c>
      <c r="T83" s="649" t="s">
        <v>3025</v>
      </c>
    </row>
    <row r="84" spans="1:20" ht="12.75" x14ac:dyDescent="0.2">
      <c r="A84" s="18" t="s">
        <v>72</v>
      </c>
      <c r="B84" s="18" t="s">
        <v>1999</v>
      </c>
      <c r="C84" s="18" t="s">
        <v>605</v>
      </c>
      <c r="D84" s="18" t="s">
        <v>619</v>
      </c>
      <c r="E84" s="18" t="s">
        <v>476</v>
      </c>
      <c r="F84" s="18" t="s">
        <v>518</v>
      </c>
      <c r="G84" s="18" t="s">
        <v>332</v>
      </c>
      <c r="H84" s="18" t="s">
        <v>381</v>
      </c>
      <c r="I84" s="18" t="s">
        <v>148</v>
      </c>
      <c r="J84" s="648">
        <v>9.193054136874361E-2</v>
      </c>
      <c r="K84" s="18" t="s">
        <v>2059</v>
      </c>
      <c r="L84" s="652">
        <v>2021</v>
      </c>
      <c r="M84" s="653">
        <v>1920</v>
      </c>
      <c r="N84" s="654">
        <v>4.9479166666666664E-2</v>
      </c>
      <c r="O84" s="113">
        <f t="shared" si="4"/>
        <v>95</v>
      </c>
      <c r="P84" s="653">
        <v>86</v>
      </c>
      <c r="Q84" s="120">
        <f t="shared" si="5"/>
        <v>0.90526315789473688</v>
      </c>
      <c r="R84" s="121">
        <f t="shared" si="6"/>
        <v>4.4791666666666667E-2</v>
      </c>
      <c r="S84" s="146">
        <f t="shared" si="7"/>
        <v>0.53822337962962963</v>
      </c>
      <c r="T84" s="649" t="s">
        <v>3025</v>
      </c>
    </row>
    <row r="85" spans="1:20" ht="12.75" x14ac:dyDescent="0.2">
      <c r="A85" s="18" t="s">
        <v>72</v>
      </c>
      <c r="B85" s="18" t="s">
        <v>1999</v>
      </c>
      <c r="C85" s="18" t="s">
        <v>606</v>
      </c>
      <c r="D85" s="18" t="s">
        <v>619</v>
      </c>
      <c r="E85" s="18" t="s">
        <v>476</v>
      </c>
      <c r="F85" s="18" t="s">
        <v>518</v>
      </c>
      <c r="G85" s="18" t="s">
        <v>332</v>
      </c>
      <c r="H85" s="18" t="s">
        <v>379</v>
      </c>
      <c r="I85" s="18" t="s">
        <v>148</v>
      </c>
      <c r="J85" s="648">
        <v>1</v>
      </c>
      <c r="K85" s="18"/>
      <c r="L85" s="652">
        <v>2021</v>
      </c>
      <c r="M85" s="653">
        <v>5</v>
      </c>
      <c r="N85" s="654">
        <v>0.4</v>
      </c>
      <c r="O85" s="113">
        <f t="shared" si="4"/>
        <v>2</v>
      </c>
      <c r="P85" s="653">
        <v>2</v>
      </c>
      <c r="Q85" s="120">
        <f t="shared" si="5"/>
        <v>1</v>
      </c>
      <c r="R85" s="121">
        <f t="shared" si="6"/>
        <v>0.4</v>
      </c>
      <c r="S85" s="146">
        <f t="shared" si="7"/>
        <v>0.4</v>
      </c>
      <c r="T85" s="649" t="s">
        <v>3026</v>
      </c>
    </row>
    <row r="86" spans="1:20" ht="12.75" x14ac:dyDescent="0.2">
      <c r="A86" s="18" t="s">
        <v>72</v>
      </c>
      <c r="B86" s="18" t="s">
        <v>1999</v>
      </c>
      <c r="C86" s="18" t="s">
        <v>605</v>
      </c>
      <c r="D86" s="18" t="s">
        <v>620</v>
      </c>
      <c r="E86" s="18" t="s">
        <v>476</v>
      </c>
      <c r="F86" s="18" t="s">
        <v>518</v>
      </c>
      <c r="G86" s="18" t="s">
        <v>332</v>
      </c>
      <c r="H86" s="18" t="s">
        <v>381</v>
      </c>
      <c r="I86" s="18" t="s">
        <v>148</v>
      </c>
      <c r="J86" s="648">
        <v>0.60465116279069764</v>
      </c>
      <c r="K86" s="18" t="s">
        <v>2059</v>
      </c>
      <c r="L86" s="652">
        <v>2021</v>
      </c>
      <c r="M86" s="653">
        <v>41</v>
      </c>
      <c r="N86" s="654">
        <v>0.36585365853658536</v>
      </c>
      <c r="O86" s="113">
        <f t="shared" si="4"/>
        <v>15</v>
      </c>
      <c r="P86" s="653">
        <v>13</v>
      </c>
      <c r="Q86" s="120">
        <f t="shared" si="5"/>
        <v>0.8666666666666667</v>
      </c>
      <c r="R86" s="121">
        <f t="shared" si="6"/>
        <v>0.31707317073170732</v>
      </c>
      <c r="S86" s="146">
        <f t="shared" si="7"/>
        <v>0.60506566604127587</v>
      </c>
      <c r="T86" s="649" t="s">
        <v>3025</v>
      </c>
    </row>
    <row r="87" spans="1:20" ht="12.75" x14ac:dyDescent="0.2">
      <c r="A87" s="18" t="s">
        <v>72</v>
      </c>
      <c r="B87" s="18" t="s">
        <v>1999</v>
      </c>
      <c r="C87" s="18" t="s">
        <v>608</v>
      </c>
      <c r="D87" s="18" t="s">
        <v>620</v>
      </c>
      <c r="E87" s="18" t="s">
        <v>476</v>
      </c>
      <c r="F87" s="18" t="s">
        <v>518</v>
      </c>
      <c r="G87" s="18" t="s">
        <v>332</v>
      </c>
      <c r="H87" s="18" t="s">
        <v>379</v>
      </c>
      <c r="I87" s="18" t="s">
        <v>148</v>
      </c>
      <c r="J87" s="648">
        <v>1</v>
      </c>
      <c r="K87" s="18"/>
      <c r="L87" s="652">
        <v>2021</v>
      </c>
      <c r="M87" s="653">
        <v>7</v>
      </c>
      <c r="N87" s="654">
        <v>1</v>
      </c>
      <c r="O87" s="113">
        <f t="shared" si="4"/>
        <v>7</v>
      </c>
      <c r="P87" s="653">
        <v>5</v>
      </c>
      <c r="Q87" s="120">
        <f t="shared" si="5"/>
        <v>0.7142857142857143</v>
      </c>
      <c r="R87" s="121">
        <f t="shared" si="6"/>
        <v>0.7142857142857143</v>
      </c>
      <c r="S87" s="146">
        <f t="shared" si="7"/>
        <v>1</v>
      </c>
      <c r="T87" s="649"/>
    </row>
    <row r="88" spans="1:20" ht="12.75" x14ac:dyDescent="0.2">
      <c r="A88" s="18" t="s">
        <v>72</v>
      </c>
      <c r="B88" s="18" t="s">
        <v>1999</v>
      </c>
      <c r="C88" s="18" t="s">
        <v>605</v>
      </c>
      <c r="D88" s="18" t="s">
        <v>621</v>
      </c>
      <c r="E88" s="18" t="s">
        <v>476</v>
      </c>
      <c r="F88" s="18" t="s">
        <v>518</v>
      </c>
      <c r="G88" s="18" t="s">
        <v>332</v>
      </c>
      <c r="H88" s="18" t="s">
        <v>379</v>
      </c>
      <c r="I88" s="18" t="s">
        <v>148</v>
      </c>
      <c r="J88" s="648">
        <v>1</v>
      </c>
      <c r="K88" s="18"/>
      <c r="L88" s="652">
        <v>2021</v>
      </c>
      <c r="M88" s="653">
        <v>6</v>
      </c>
      <c r="N88" s="654">
        <v>1</v>
      </c>
      <c r="O88" s="113">
        <f t="shared" si="4"/>
        <v>6</v>
      </c>
      <c r="P88" s="653">
        <v>5</v>
      </c>
      <c r="Q88" s="120">
        <f t="shared" si="5"/>
        <v>0.83333333333333337</v>
      </c>
      <c r="R88" s="121">
        <f t="shared" si="6"/>
        <v>0.83333333333333337</v>
      </c>
      <c r="S88" s="146">
        <f t="shared" si="7"/>
        <v>1</v>
      </c>
      <c r="T88" s="649"/>
    </row>
    <row r="89" spans="1:20" ht="12.75" x14ac:dyDescent="0.2">
      <c r="A89" s="18" t="s">
        <v>72</v>
      </c>
      <c r="B89" s="18" t="s">
        <v>1999</v>
      </c>
      <c r="C89" s="18" t="s">
        <v>607</v>
      </c>
      <c r="D89" s="18" t="s">
        <v>621</v>
      </c>
      <c r="E89" s="18" t="s">
        <v>476</v>
      </c>
      <c r="F89" s="18" t="s">
        <v>518</v>
      </c>
      <c r="G89" s="18" t="s">
        <v>332</v>
      </c>
      <c r="H89" s="18" t="s">
        <v>381</v>
      </c>
      <c r="I89" s="18" t="s">
        <v>148</v>
      </c>
      <c r="J89" s="648">
        <v>0.1691275167785235</v>
      </c>
      <c r="K89" s="18" t="s">
        <v>2059</v>
      </c>
      <c r="L89" s="652">
        <v>2021</v>
      </c>
      <c r="M89" s="653">
        <v>732</v>
      </c>
      <c r="N89" s="654">
        <v>9.8360655737704916E-2</v>
      </c>
      <c r="O89" s="113">
        <f t="shared" si="4"/>
        <v>72</v>
      </c>
      <c r="P89" s="653">
        <v>48</v>
      </c>
      <c r="Q89" s="120">
        <f t="shared" si="5"/>
        <v>0.66666666666666663</v>
      </c>
      <c r="R89" s="121">
        <f t="shared" si="6"/>
        <v>6.5573770491803282E-2</v>
      </c>
      <c r="S89" s="146">
        <f t="shared" si="7"/>
        <v>0.58157689305230287</v>
      </c>
      <c r="T89" s="649" t="s">
        <v>3025</v>
      </c>
    </row>
    <row r="90" spans="1:20" ht="12.75" x14ac:dyDescent="0.2">
      <c r="A90" s="18" t="s">
        <v>72</v>
      </c>
      <c r="B90" s="18" t="s">
        <v>1999</v>
      </c>
      <c r="C90" s="18" t="s">
        <v>600</v>
      </c>
      <c r="D90" s="18" t="s">
        <v>622</v>
      </c>
      <c r="E90" s="18" t="s">
        <v>476</v>
      </c>
      <c r="F90" s="18" t="s">
        <v>518</v>
      </c>
      <c r="G90" s="18" t="s">
        <v>332</v>
      </c>
      <c r="H90" s="18" t="s">
        <v>379</v>
      </c>
      <c r="I90" s="18" t="s">
        <v>148</v>
      </c>
      <c r="J90" s="648">
        <v>1</v>
      </c>
      <c r="K90" s="18" t="s">
        <v>2059</v>
      </c>
      <c r="L90" s="652">
        <v>2021</v>
      </c>
      <c r="M90" s="653">
        <v>2</v>
      </c>
      <c r="N90" s="654">
        <v>1</v>
      </c>
      <c r="O90" s="113">
        <f t="shared" si="4"/>
        <v>2</v>
      </c>
      <c r="P90" s="653">
        <v>2</v>
      </c>
      <c r="Q90" s="120">
        <f t="shared" si="5"/>
        <v>1</v>
      </c>
      <c r="R90" s="121">
        <f t="shared" si="6"/>
        <v>1</v>
      </c>
      <c r="S90" s="146">
        <f t="shared" si="7"/>
        <v>1</v>
      </c>
      <c r="T90" s="649" t="s">
        <v>3025</v>
      </c>
    </row>
    <row r="91" spans="1:20" ht="12.75" x14ac:dyDescent="0.2">
      <c r="A91" s="18" t="s">
        <v>72</v>
      </c>
      <c r="B91" s="18" t="s">
        <v>1999</v>
      </c>
      <c r="C91" s="18" t="s">
        <v>608</v>
      </c>
      <c r="D91" s="18" t="s">
        <v>623</v>
      </c>
      <c r="E91" s="18" t="s">
        <v>476</v>
      </c>
      <c r="F91" s="18" t="s">
        <v>518</v>
      </c>
      <c r="G91" s="18" t="s">
        <v>332</v>
      </c>
      <c r="H91" s="18" t="s">
        <v>379</v>
      </c>
      <c r="I91" s="18" t="s">
        <v>148</v>
      </c>
      <c r="J91" s="648">
        <v>1</v>
      </c>
      <c r="K91" s="18" t="s">
        <v>2059</v>
      </c>
      <c r="L91" s="652">
        <v>2021</v>
      </c>
      <c r="M91" s="653">
        <v>10</v>
      </c>
      <c r="N91" s="654">
        <v>0.7</v>
      </c>
      <c r="O91" s="113">
        <f t="shared" si="4"/>
        <v>7</v>
      </c>
      <c r="P91" s="653">
        <v>5</v>
      </c>
      <c r="Q91" s="120">
        <f t="shared" si="5"/>
        <v>0.7142857142857143</v>
      </c>
      <c r="R91" s="121">
        <f t="shared" si="6"/>
        <v>0.5</v>
      </c>
      <c r="S91" s="146">
        <f t="shared" si="7"/>
        <v>0.7</v>
      </c>
      <c r="T91" s="649" t="s">
        <v>3024</v>
      </c>
    </row>
    <row r="92" spans="1:20" ht="12.75" x14ac:dyDescent="0.2">
      <c r="A92" s="18" t="s">
        <v>72</v>
      </c>
      <c r="B92" s="18" t="s">
        <v>1999</v>
      </c>
      <c r="C92" s="18" t="s">
        <v>599</v>
      </c>
      <c r="D92" s="18" t="s">
        <v>624</v>
      </c>
      <c r="E92" s="18" t="s">
        <v>476</v>
      </c>
      <c r="F92" s="18" t="s">
        <v>518</v>
      </c>
      <c r="G92" s="18" t="s">
        <v>332</v>
      </c>
      <c r="H92" s="18" t="s">
        <v>381</v>
      </c>
      <c r="I92" s="18" t="s">
        <v>148</v>
      </c>
      <c r="J92" s="648">
        <v>1</v>
      </c>
      <c r="K92" s="18" t="s">
        <v>2059</v>
      </c>
      <c r="L92" s="652">
        <v>2021</v>
      </c>
      <c r="M92" s="653">
        <v>34</v>
      </c>
      <c r="N92" s="654">
        <v>0.82352941176470584</v>
      </c>
      <c r="O92" s="113">
        <f t="shared" si="4"/>
        <v>28</v>
      </c>
      <c r="P92" s="653">
        <v>25</v>
      </c>
      <c r="Q92" s="120">
        <f t="shared" si="5"/>
        <v>0.8928571428571429</v>
      </c>
      <c r="R92" s="121">
        <f t="shared" si="6"/>
        <v>0.73529411764705888</v>
      </c>
      <c r="S92" s="146">
        <f t="shared" si="7"/>
        <v>0.82352941176470584</v>
      </c>
      <c r="T92" s="649" t="s">
        <v>3025</v>
      </c>
    </row>
    <row r="93" spans="1:20" ht="12.75" x14ac:dyDescent="0.2">
      <c r="A93" s="18" t="s">
        <v>72</v>
      </c>
      <c r="B93" s="18" t="s">
        <v>1999</v>
      </c>
      <c r="C93" s="18" t="s">
        <v>603</v>
      </c>
      <c r="D93" s="18" t="s">
        <v>626</v>
      </c>
      <c r="E93" s="18" t="s">
        <v>476</v>
      </c>
      <c r="F93" s="18" t="s">
        <v>518</v>
      </c>
      <c r="G93" s="18" t="s">
        <v>332</v>
      </c>
      <c r="H93" s="18" t="s">
        <v>379</v>
      </c>
      <c r="I93" s="18" t="s">
        <v>148</v>
      </c>
      <c r="J93" s="648">
        <v>1</v>
      </c>
      <c r="K93" s="18" t="s">
        <v>2059</v>
      </c>
      <c r="L93" s="652">
        <v>2021</v>
      </c>
      <c r="M93" s="653">
        <v>13</v>
      </c>
      <c r="N93" s="654">
        <v>0.69230769230769229</v>
      </c>
      <c r="O93" s="113">
        <f t="shared" si="4"/>
        <v>9</v>
      </c>
      <c r="P93" s="653">
        <v>8</v>
      </c>
      <c r="Q93" s="120">
        <f t="shared" si="5"/>
        <v>0.88888888888888884</v>
      </c>
      <c r="R93" s="121">
        <f t="shared" si="6"/>
        <v>0.61538461538461542</v>
      </c>
      <c r="S93" s="146">
        <f t="shared" si="7"/>
        <v>0.69230769230769229</v>
      </c>
      <c r="T93" s="649" t="s">
        <v>3024</v>
      </c>
    </row>
    <row r="94" spans="1:20" ht="12.75" x14ac:dyDescent="0.2">
      <c r="A94" s="18" t="s">
        <v>72</v>
      </c>
      <c r="B94" s="18" t="s">
        <v>1999</v>
      </c>
      <c r="C94" s="18" t="s">
        <v>603</v>
      </c>
      <c r="D94" s="18" t="s">
        <v>625</v>
      </c>
      <c r="E94" s="18" t="s">
        <v>476</v>
      </c>
      <c r="F94" s="18" t="s">
        <v>518</v>
      </c>
      <c r="G94" s="18" t="s">
        <v>332</v>
      </c>
      <c r="H94" s="18" t="s">
        <v>379</v>
      </c>
      <c r="I94" s="18" t="s">
        <v>148</v>
      </c>
      <c r="J94" s="648">
        <v>1</v>
      </c>
      <c r="K94" s="18" t="s">
        <v>2059</v>
      </c>
      <c r="L94" s="652">
        <v>2021</v>
      </c>
      <c r="M94" s="653">
        <v>4</v>
      </c>
      <c r="N94" s="654">
        <v>1</v>
      </c>
      <c r="O94" s="113">
        <f t="shared" si="4"/>
        <v>4</v>
      </c>
      <c r="P94" s="653">
        <v>4</v>
      </c>
      <c r="Q94" s="120">
        <f t="shared" si="5"/>
        <v>1</v>
      </c>
      <c r="R94" s="121">
        <f t="shared" si="6"/>
        <v>1</v>
      </c>
      <c r="S94" s="146">
        <f t="shared" si="7"/>
        <v>1</v>
      </c>
      <c r="T94" s="649" t="s">
        <v>3025</v>
      </c>
    </row>
    <row r="95" spans="1:20" ht="12.75" x14ac:dyDescent="0.2">
      <c r="A95" s="18" t="s">
        <v>72</v>
      </c>
      <c r="B95" s="18" t="s">
        <v>1999</v>
      </c>
      <c r="C95" s="18" t="s">
        <v>603</v>
      </c>
      <c r="D95" s="18" t="s">
        <v>610</v>
      </c>
      <c r="E95" s="18" t="s">
        <v>476</v>
      </c>
      <c r="F95" s="18" t="s">
        <v>479</v>
      </c>
      <c r="G95" s="18" t="s">
        <v>332</v>
      </c>
      <c r="H95" s="18" t="s">
        <v>379</v>
      </c>
      <c r="I95" s="18" t="s">
        <v>148</v>
      </c>
      <c r="J95" s="648">
        <v>1</v>
      </c>
      <c r="K95" s="18" t="s">
        <v>2059</v>
      </c>
      <c r="L95" s="652">
        <v>2021</v>
      </c>
      <c r="M95" s="653">
        <v>5</v>
      </c>
      <c r="N95" s="654">
        <v>0.8</v>
      </c>
      <c r="O95" s="113">
        <f t="shared" si="4"/>
        <v>4</v>
      </c>
      <c r="P95" s="653">
        <v>2</v>
      </c>
      <c r="Q95" s="120">
        <f t="shared" si="5"/>
        <v>0.5</v>
      </c>
      <c r="R95" s="121">
        <f t="shared" si="6"/>
        <v>0.4</v>
      </c>
      <c r="S95" s="146">
        <f t="shared" si="7"/>
        <v>0.8</v>
      </c>
      <c r="T95" s="649" t="s">
        <v>3024</v>
      </c>
    </row>
    <row r="96" spans="1:20" ht="12.75" x14ac:dyDescent="0.2">
      <c r="A96" s="18" t="s">
        <v>72</v>
      </c>
      <c r="B96" s="18" t="s">
        <v>1999</v>
      </c>
      <c r="C96" s="18" t="s">
        <v>598</v>
      </c>
      <c r="D96" s="18" t="s">
        <v>611</v>
      </c>
      <c r="E96" s="18" t="s">
        <v>476</v>
      </c>
      <c r="F96" s="18" t="s">
        <v>479</v>
      </c>
      <c r="G96" s="18" t="s">
        <v>332</v>
      </c>
      <c r="H96" s="18" t="s">
        <v>381</v>
      </c>
      <c r="I96" s="18" t="s">
        <v>148</v>
      </c>
      <c r="J96" s="648">
        <v>0.55405405405405406</v>
      </c>
      <c r="K96" s="18" t="s">
        <v>2059</v>
      </c>
      <c r="L96" s="652">
        <v>2021</v>
      </c>
      <c r="M96" s="653">
        <v>75</v>
      </c>
      <c r="N96" s="654">
        <v>0.48</v>
      </c>
      <c r="O96" s="113">
        <f t="shared" si="4"/>
        <v>36</v>
      </c>
      <c r="P96" s="653">
        <v>28</v>
      </c>
      <c r="Q96" s="120">
        <f t="shared" si="5"/>
        <v>0.77777777777777779</v>
      </c>
      <c r="R96" s="121">
        <f t="shared" si="6"/>
        <v>0.37333333333333335</v>
      </c>
      <c r="S96" s="146">
        <f t="shared" si="7"/>
        <v>0.86634146341463414</v>
      </c>
      <c r="T96" s="649" t="s">
        <v>3025</v>
      </c>
    </row>
    <row r="97" spans="1:20" ht="12.75" x14ac:dyDescent="0.2">
      <c r="A97" s="18" t="s">
        <v>72</v>
      </c>
      <c r="B97" s="18" t="s">
        <v>1999</v>
      </c>
      <c r="C97" s="18" t="s">
        <v>604</v>
      </c>
      <c r="D97" s="18" t="s">
        <v>611</v>
      </c>
      <c r="E97" s="18" t="s">
        <v>476</v>
      </c>
      <c r="F97" s="18" t="s">
        <v>479</v>
      </c>
      <c r="G97" s="18" t="s">
        <v>332</v>
      </c>
      <c r="H97" s="18" t="s">
        <v>379</v>
      </c>
      <c r="I97" s="18" t="s">
        <v>148</v>
      </c>
      <c r="J97" s="648">
        <v>1</v>
      </c>
      <c r="K97" s="18"/>
      <c r="L97" s="652">
        <v>2021</v>
      </c>
      <c r="M97" s="653">
        <v>7</v>
      </c>
      <c r="N97" s="654">
        <v>0.7142857142857143</v>
      </c>
      <c r="O97" s="113">
        <f t="shared" si="4"/>
        <v>5</v>
      </c>
      <c r="P97" s="653">
        <v>3</v>
      </c>
      <c r="Q97" s="120">
        <f t="shared" si="5"/>
        <v>0.6</v>
      </c>
      <c r="R97" s="121">
        <f t="shared" si="6"/>
        <v>0.42857142857142855</v>
      </c>
      <c r="S97" s="146">
        <f t="shared" si="7"/>
        <v>0.7142857142857143</v>
      </c>
      <c r="T97" s="649" t="s">
        <v>3026</v>
      </c>
    </row>
    <row r="98" spans="1:20" ht="12.75" x14ac:dyDescent="0.2">
      <c r="A98" s="18" t="s">
        <v>72</v>
      </c>
      <c r="B98" s="18" t="s">
        <v>1999</v>
      </c>
      <c r="C98" s="18" t="s">
        <v>598</v>
      </c>
      <c r="D98" s="18" t="s">
        <v>612</v>
      </c>
      <c r="E98" s="18" t="s">
        <v>476</v>
      </c>
      <c r="F98" s="18" t="s">
        <v>479</v>
      </c>
      <c r="G98" s="18" t="s">
        <v>332</v>
      </c>
      <c r="H98" s="18" t="s">
        <v>379</v>
      </c>
      <c r="I98" s="18" t="s">
        <v>148</v>
      </c>
      <c r="J98" s="648">
        <v>1</v>
      </c>
      <c r="K98" s="18" t="s">
        <v>2059</v>
      </c>
      <c r="L98" s="652">
        <v>2021</v>
      </c>
      <c r="M98" s="653">
        <v>5</v>
      </c>
      <c r="N98" s="654">
        <v>0.8</v>
      </c>
      <c r="O98" s="113">
        <f t="shared" si="4"/>
        <v>4</v>
      </c>
      <c r="P98" s="653">
        <v>4</v>
      </c>
      <c r="Q98" s="120">
        <f t="shared" si="5"/>
        <v>1</v>
      </c>
      <c r="R98" s="121">
        <f t="shared" si="6"/>
        <v>0.8</v>
      </c>
      <c r="S98" s="146">
        <f t="shared" si="7"/>
        <v>0.8</v>
      </c>
      <c r="T98" s="649" t="s">
        <v>3026</v>
      </c>
    </row>
    <row r="99" spans="1:20" ht="12.75" x14ac:dyDescent="0.2">
      <c r="A99" s="18" t="s">
        <v>72</v>
      </c>
      <c r="B99" s="18" t="s">
        <v>1999</v>
      </c>
      <c r="C99" s="18" t="s">
        <v>602</v>
      </c>
      <c r="D99" s="18" t="s">
        <v>612</v>
      </c>
      <c r="E99" s="18" t="s">
        <v>476</v>
      </c>
      <c r="F99" s="18" t="s">
        <v>479</v>
      </c>
      <c r="G99" s="18" t="s">
        <v>332</v>
      </c>
      <c r="H99" s="18" t="s">
        <v>381</v>
      </c>
      <c r="I99" s="18" t="s">
        <v>148</v>
      </c>
      <c r="J99" s="648">
        <v>1</v>
      </c>
      <c r="K99" s="18"/>
      <c r="L99" s="652">
        <v>2021</v>
      </c>
      <c r="M99" s="653">
        <v>19</v>
      </c>
      <c r="N99" s="654">
        <v>0.89473684210526316</v>
      </c>
      <c r="O99" s="113">
        <f t="shared" si="4"/>
        <v>17</v>
      </c>
      <c r="P99" s="653">
        <v>16</v>
      </c>
      <c r="Q99" s="120">
        <f t="shared" si="5"/>
        <v>0.94117647058823528</v>
      </c>
      <c r="R99" s="121">
        <f t="shared" si="6"/>
        <v>0.84210526315789469</v>
      </c>
      <c r="S99" s="146">
        <f t="shared" si="7"/>
        <v>0.89473684210526316</v>
      </c>
      <c r="T99" s="649"/>
    </row>
    <row r="100" spans="1:20" ht="12.75" x14ac:dyDescent="0.2">
      <c r="A100" s="18" t="s">
        <v>72</v>
      </c>
      <c r="B100" s="18" t="s">
        <v>1999</v>
      </c>
      <c r="C100" s="18" t="s">
        <v>604</v>
      </c>
      <c r="D100" s="18" t="s">
        <v>612</v>
      </c>
      <c r="E100" s="18" t="s">
        <v>476</v>
      </c>
      <c r="F100" s="18" t="s">
        <v>479</v>
      </c>
      <c r="G100" s="18" t="s">
        <v>332</v>
      </c>
      <c r="H100" s="18" t="s">
        <v>379</v>
      </c>
      <c r="I100" s="18" t="s">
        <v>148</v>
      </c>
      <c r="J100" s="648">
        <v>1</v>
      </c>
      <c r="K100" s="18"/>
      <c r="L100" s="652">
        <v>2021</v>
      </c>
      <c r="M100" s="653">
        <v>3</v>
      </c>
      <c r="N100" s="654">
        <v>1</v>
      </c>
      <c r="O100" s="113">
        <f t="shared" si="4"/>
        <v>3</v>
      </c>
      <c r="P100" s="653">
        <v>3</v>
      </c>
      <c r="Q100" s="120">
        <f t="shared" si="5"/>
        <v>1</v>
      </c>
      <c r="R100" s="121">
        <f t="shared" si="6"/>
        <v>1</v>
      </c>
      <c r="S100" s="146">
        <f t="shared" si="7"/>
        <v>1</v>
      </c>
      <c r="T100" s="649"/>
    </row>
    <row r="101" spans="1:20" ht="12.75" x14ac:dyDescent="0.2">
      <c r="A101" s="18" t="s">
        <v>72</v>
      </c>
      <c r="B101" s="18" t="s">
        <v>1999</v>
      </c>
      <c r="C101" s="18" t="s">
        <v>596</v>
      </c>
      <c r="D101" s="18" t="s">
        <v>613</v>
      </c>
      <c r="E101" s="18" t="s">
        <v>476</v>
      </c>
      <c r="F101" s="18" t="s">
        <v>479</v>
      </c>
      <c r="G101" s="18" t="s">
        <v>332</v>
      </c>
      <c r="H101" s="18" t="s">
        <v>381</v>
      </c>
      <c r="I101" s="18" t="s">
        <v>148</v>
      </c>
      <c r="J101" s="648">
        <v>1</v>
      </c>
      <c r="K101" s="18"/>
      <c r="L101" s="652">
        <v>2021</v>
      </c>
      <c r="M101" s="653">
        <v>18</v>
      </c>
      <c r="N101" s="654">
        <v>0.94444444444444442</v>
      </c>
      <c r="O101" s="113">
        <f t="shared" si="4"/>
        <v>17</v>
      </c>
      <c r="P101" s="653">
        <v>15</v>
      </c>
      <c r="Q101" s="120">
        <f t="shared" si="5"/>
        <v>0.88235294117647056</v>
      </c>
      <c r="R101" s="121">
        <f t="shared" si="6"/>
        <v>0.83333333333333337</v>
      </c>
      <c r="S101" s="146">
        <f t="shared" si="7"/>
        <v>0.94444444444444442</v>
      </c>
      <c r="T101" s="649"/>
    </row>
    <row r="102" spans="1:20" ht="12.75" x14ac:dyDescent="0.2">
      <c r="A102" s="18" t="s">
        <v>72</v>
      </c>
      <c r="B102" s="18" t="s">
        <v>1999</v>
      </c>
      <c r="C102" s="18" t="s">
        <v>598</v>
      </c>
      <c r="D102" s="18" t="s">
        <v>613</v>
      </c>
      <c r="E102" s="18" t="s">
        <v>476</v>
      </c>
      <c r="F102" s="18" t="s">
        <v>479</v>
      </c>
      <c r="G102" s="18" t="s">
        <v>332</v>
      </c>
      <c r="H102" s="18" t="s">
        <v>379</v>
      </c>
      <c r="I102" s="18" t="s">
        <v>148</v>
      </c>
      <c r="J102" s="648">
        <v>1</v>
      </c>
      <c r="K102" s="18"/>
      <c r="L102" s="652">
        <v>2021</v>
      </c>
      <c r="M102" s="653">
        <v>3</v>
      </c>
      <c r="N102" s="654">
        <v>0.66666666666666663</v>
      </c>
      <c r="O102" s="113">
        <f t="shared" si="4"/>
        <v>2</v>
      </c>
      <c r="P102" s="653">
        <v>2</v>
      </c>
      <c r="Q102" s="120">
        <f t="shared" si="5"/>
        <v>1</v>
      </c>
      <c r="R102" s="121">
        <f t="shared" si="6"/>
        <v>0.66666666666666663</v>
      </c>
      <c r="S102" s="146">
        <f t="shared" si="7"/>
        <v>0.66666666666666663</v>
      </c>
      <c r="T102" s="649" t="s">
        <v>3026</v>
      </c>
    </row>
    <row r="103" spans="1:20" ht="12.75" x14ac:dyDescent="0.2">
      <c r="A103" s="18" t="s">
        <v>72</v>
      </c>
      <c r="B103" s="18" t="s">
        <v>1999</v>
      </c>
      <c r="C103" s="18" t="s">
        <v>602</v>
      </c>
      <c r="D103" s="18" t="s">
        <v>614</v>
      </c>
      <c r="E103" s="18" t="s">
        <v>476</v>
      </c>
      <c r="F103" s="18" t="s">
        <v>479</v>
      </c>
      <c r="G103" s="18" t="s">
        <v>332</v>
      </c>
      <c r="H103" s="18" t="s">
        <v>379</v>
      </c>
      <c r="I103" s="18" t="s">
        <v>148</v>
      </c>
      <c r="J103" s="648">
        <v>1</v>
      </c>
      <c r="K103" s="18"/>
      <c r="L103" s="652">
        <v>2021</v>
      </c>
      <c r="M103" s="653">
        <v>3</v>
      </c>
      <c r="N103" s="654">
        <v>1</v>
      </c>
      <c r="O103" s="113">
        <f t="shared" si="4"/>
        <v>3</v>
      </c>
      <c r="P103" s="653">
        <v>3</v>
      </c>
      <c r="Q103" s="120">
        <f t="shared" si="5"/>
        <v>1</v>
      </c>
      <c r="R103" s="121">
        <f t="shared" si="6"/>
        <v>1</v>
      </c>
      <c r="S103" s="146">
        <f t="shared" si="7"/>
        <v>1</v>
      </c>
      <c r="T103" s="649"/>
    </row>
    <row r="104" spans="1:20" ht="12.75" x14ac:dyDescent="0.2">
      <c r="A104" s="18" t="s">
        <v>72</v>
      </c>
      <c r="B104" s="18" t="s">
        <v>1999</v>
      </c>
      <c r="C104" s="18" t="s">
        <v>598</v>
      </c>
      <c r="D104" s="18" t="s">
        <v>617</v>
      </c>
      <c r="E104" s="18" t="s">
        <v>476</v>
      </c>
      <c r="F104" s="18" t="s">
        <v>479</v>
      </c>
      <c r="G104" s="18" t="s">
        <v>332</v>
      </c>
      <c r="H104" s="18" t="s">
        <v>379</v>
      </c>
      <c r="I104" s="18" t="s">
        <v>148</v>
      </c>
      <c r="J104" s="648">
        <v>1</v>
      </c>
      <c r="K104" s="18" t="s">
        <v>2059</v>
      </c>
      <c r="L104" s="652">
        <v>2021</v>
      </c>
      <c r="M104" s="653">
        <v>7</v>
      </c>
      <c r="N104" s="654">
        <v>0.8571428571428571</v>
      </c>
      <c r="O104" s="113">
        <f t="shared" si="4"/>
        <v>6</v>
      </c>
      <c r="P104" s="653">
        <v>6</v>
      </c>
      <c r="Q104" s="120">
        <f t="shared" si="5"/>
        <v>1</v>
      </c>
      <c r="R104" s="121">
        <f t="shared" si="6"/>
        <v>0.8571428571428571</v>
      </c>
      <c r="S104" s="146">
        <f t="shared" si="7"/>
        <v>0.8571428571428571</v>
      </c>
      <c r="T104" s="649" t="s">
        <v>3024</v>
      </c>
    </row>
    <row r="105" spans="1:20" ht="12.75" x14ac:dyDescent="0.2">
      <c r="A105" s="18" t="s">
        <v>72</v>
      </c>
      <c r="B105" s="18" t="s">
        <v>1999</v>
      </c>
      <c r="C105" s="18" t="s">
        <v>598</v>
      </c>
      <c r="D105" s="18" t="s">
        <v>618</v>
      </c>
      <c r="E105" s="18" t="s">
        <v>476</v>
      </c>
      <c r="F105" s="18" t="s">
        <v>479</v>
      </c>
      <c r="G105" s="18" t="s">
        <v>332</v>
      </c>
      <c r="H105" s="18" t="s">
        <v>379</v>
      </c>
      <c r="I105" s="18" t="s">
        <v>148</v>
      </c>
      <c r="J105" s="648">
        <v>1</v>
      </c>
      <c r="K105" s="18"/>
      <c r="L105" s="652">
        <v>2021</v>
      </c>
      <c r="M105" s="653">
        <v>6</v>
      </c>
      <c r="N105" s="654">
        <v>0.83333333333333337</v>
      </c>
      <c r="O105" s="113">
        <f t="shared" si="4"/>
        <v>5</v>
      </c>
      <c r="P105" s="653">
        <v>5</v>
      </c>
      <c r="Q105" s="120">
        <f t="shared" si="5"/>
        <v>1</v>
      </c>
      <c r="R105" s="121">
        <f t="shared" si="6"/>
        <v>0.83333333333333337</v>
      </c>
      <c r="S105" s="146">
        <f t="shared" si="7"/>
        <v>0.83333333333333337</v>
      </c>
      <c r="T105" s="649" t="s">
        <v>3026</v>
      </c>
    </row>
    <row r="106" spans="1:20" ht="12.75" x14ac:dyDescent="0.2">
      <c r="A106" s="18" t="s">
        <v>72</v>
      </c>
      <c r="B106" s="18" t="s">
        <v>1999</v>
      </c>
      <c r="C106" s="18" t="s">
        <v>603</v>
      </c>
      <c r="D106" s="18" t="s">
        <v>618</v>
      </c>
      <c r="E106" s="18" t="s">
        <v>476</v>
      </c>
      <c r="F106" s="18" t="s">
        <v>479</v>
      </c>
      <c r="G106" s="18" t="s">
        <v>332</v>
      </c>
      <c r="H106" s="18" t="s">
        <v>379</v>
      </c>
      <c r="I106" s="18" t="s">
        <v>148</v>
      </c>
      <c r="J106" s="648">
        <v>1</v>
      </c>
      <c r="K106" s="18" t="s">
        <v>2059</v>
      </c>
      <c r="L106" s="652">
        <v>2021</v>
      </c>
      <c r="M106" s="653">
        <v>6</v>
      </c>
      <c r="N106" s="654">
        <v>1</v>
      </c>
      <c r="O106" s="113">
        <f t="shared" si="4"/>
        <v>6</v>
      </c>
      <c r="P106" s="653">
        <v>5</v>
      </c>
      <c r="Q106" s="120">
        <f t="shared" si="5"/>
        <v>0.83333333333333337</v>
      </c>
      <c r="R106" s="121">
        <f t="shared" si="6"/>
        <v>0.83333333333333337</v>
      </c>
      <c r="S106" s="146">
        <f t="shared" si="7"/>
        <v>1</v>
      </c>
      <c r="T106" s="649" t="s">
        <v>3025</v>
      </c>
    </row>
    <row r="107" spans="1:20" ht="12.75" x14ac:dyDescent="0.2">
      <c r="A107" s="18" t="s">
        <v>72</v>
      </c>
      <c r="B107" s="18" t="s">
        <v>1999</v>
      </c>
      <c r="C107" s="18" t="s">
        <v>605</v>
      </c>
      <c r="D107" s="18" t="s">
        <v>619</v>
      </c>
      <c r="E107" s="18" t="s">
        <v>476</v>
      </c>
      <c r="F107" s="18" t="s">
        <v>479</v>
      </c>
      <c r="G107" s="18" t="s">
        <v>332</v>
      </c>
      <c r="H107" s="18" t="s">
        <v>381</v>
      </c>
      <c r="I107" s="18" t="s">
        <v>148</v>
      </c>
      <c r="J107" s="648">
        <v>9.193054136874361E-2</v>
      </c>
      <c r="K107" s="18" t="s">
        <v>2059</v>
      </c>
      <c r="L107" s="652">
        <v>2021</v>
      </c>
      <c r="M107" s="653">
        <v>1920</v>
      </c>
      <c r="N107" s="654">
        <v>4.9479166666666664E-2</v>
      </c>
      <c r="O107" s="113">
        <f t="shared" si="4"/>
        <v>95</v>
      </c>
      <c r="P107" s="653">
        <v>86</v>
      </c>
      <c r="Q107" s="120">
        <f t="shared" si="5"/>
        <v>0.90526315789473688</v>
      </c>
      <c r="R107" s="121">
        <f t="shared" si="6"/>
        <v>4.4791666666666667E-2</v>
      </c>
      <c r="S107" s="146">
        <f t="shared" si="7"/>
        <v>0.53822337962962963</v>
      </c>
      <c r="T107" s="649" t="s">
        <v>3025</v>
      </c>
    </row>
    <row r="108" spans="1:20" ht="12.75" x14ac:dyDescent="0.2">
      <c r="A108" s="18" t="s">
        <v>72</v>
      </c>
      <c r="B108" s="18" t="s">
        <v>1999</v>
      </c>
      <c r="C108" s="18" t="s">
        <v>606</v>
      </c>
      <c r="D108" s="18" t="s">
        <v>619</v>
      </c>
      <c r="E108" s="18" t="s">
        <v>476</v>
      </c>
      <c r="F108" s="18" t="s">
        <v>479</v>
      </c>
      <c r="G108" s="18" t="s">
        <v>332</v>
      </c>
      <c r="H108" s="18" t="s">
        <v>379</v>
      </c>
      <c r="I108" s="18" t="s">
        <v>148</v>
      </c>
      <c r="J108" s="648">
        <v>1</v>
      </c>
      <c r="K108" s="18"/>
      <c r="L108" s="652">
        <v>2021</v>
      </c>
      <c r="M108" s="653">
        <v>5</v>
      </c>
      <c r="N108" s="654">
        <v>0.4</v>
      </c>
      <c r="O108" s="113">
        <f t="shared" si="4"/>
        <v>2</v>
      </c>
      <c r="P108" s="653">
        <v>2</v>
      </c>
      <c r="Q108" s="120">
        <f t="shared" si="5"/>
        <v>1</v>
      </c>
      <c r="R108" s="121">
        <f t="shared" si="6"/>
        <v>0.4</v>
      </c>
      <c r="S108" s="146">
        <f t="shared" si="7"/>
        <v>0.4</v>
      </c>
      <c r="T108" s="649" t="s">
        <v>3026</v>
      </c>
    </row>
    <row r="109" spans="1:20" ht="12.75" x14ac:dyDescent="0.2">
      <c r="A109" s="18" t="s">
        <v>72</v>
      </c>
      <c r="B109" s="18" t="s">
        <v>1999</v>
      </c>
      <c r="C109" s="18" t="s">
        <v>605</v>
      </c>
      <c r="D109" s="18" t="s">
        <v>620</v>
      </c>
      <c r="E109" s="18" t="s">
        <v>476</v>
      </c>
      <c r="F109" s="18" t="s">
        <v>479</v>
      </c>
      <c r="G109" s="18" t="s">
        <v>332</v>
      </c>
      <c r="H109" s="18" t="s">
        <v>381</v>
      </c>
      <c r="I109" s="18" t="s">
        <v>148</v>
      </c>
      <c r="J109" s="648">
        <v>0.60465116279069764</v>
      </c>
      <c r="K109" s="18" t="s">
        <v>2059</v>
      </c>
      <c r="L109" s="652">
        <v>2021</v>
      </c>
      <c r="M109" s="653">
        <v>41</v>
      </c>
      <c r="N109" s="654">
        <v>0.36585365853658536</v>
      </c>
      <c r="O109" s="113">
        <f t="shared" si="4"/>
        <v>15</v>
      </c>
      <c r="P109" s="653">
        <v>13</v>
      </c>
      <c r="Q109" s="120">
        <f t="shared" si="5"/>
        <v>0.8666666666666667</v>
      </c>
      <c r="R109" s="121">
        <f t="shared" si="6"/>
        <v>0.31707317073170732</v>
      </c>
      <c r="S109" s="146">
        <f t="shared" si="7"/>
        <v>0.60506566604127587</v>
      </c>
      <c r="T109" s="649" t="s">
        <v>3025</v>
      </c>
    </row>
    <row r="110" spans="1:20" ht="12.75" x14ac:dyDescent="0.2">
      <c r="A110" s="18" t="s">
        <v>72</v>
      </c>
      <c r="B110" s="18" t="s">
        <v>1999</v>
      </c>
      <c r="C110" s="18" t="s">
        <v>608</v>
      </c>
      <c r="D110" s="18" t="s">
        <v>620</v>
      </c>
      <c r="E110" s="18" t="s">
        <v>476</v>
      </c>
      <c r="F110" s="18" t="s">
        <v>479</v>
      </c>
      <c r="G110" s="18" t="s">
        <v>332</v>
      </c>
      <c r="H110" s="18" t="s">
        <v>379</v>
      </c>
      <c r="I110" s="18" t="s">
        <v>148</v>
      </c>
      <c r="J110" s="648">
        <v>1</v>
      </c>
      <c r="K110" s="18"/>
      <c r="L110" s="652">
        <v>2021</v>
      </c>
      <c r="M110" s="653">
        <v>7</v>
      </c>
      <c r="N110" s="654">
        <v>1</v>
      </c>
      <c r="O110" s="113">
        <f t="shared" si="4"/>
        <v>7</v>
      </c>
      <c r="P110" s="653">
        <v>5</v>
      </c>
      <c r="Q110" s="120">
        <f t="shared" si="5"/>
        <v>0.7142857142857143</v>
      </c>
      <c r="R110" s="121">
        <f t="shared" si="6"/>
        <v>0.7142857142857143</v>
      </c>
      <c r="S110" s="146">
        <f t="shared" si="7"/>
        <v>1</v>
      </c>
      <c r="T110" s="649"/>
    </row>
    <row r="111" spans="1:20" ht="12.75" x14ac:dyDescent="0.2">
      <c r="A111" s="18" t="s">
        <v>72</v>
      </c>
      <c r="B111" s="18" t="s">
        <v>1999</v>
      </c>
      <c r="C111" s="18" t="s">
        <v>605</v>
      </c>
      <c r="D111" s="18" t="s">
        <v>621</v>
      </c>
      <c r="E111" s="18" t="s">
        <v>476</v>
      </c>
      <c r="F111" s="18" t="s">
        <v>479</v>
      </c>
      <c r="G111" s="18" t="s">
        <v>332</v>
      </c>
      <c r="H111" s="18" t="s">
        <v>379</v>
      </c>
      <c r="I111" s="18" t="s">
        <v>148</v>
      </c>
      <c r="J111" s="648">
        <v>1</v>
      </c>
      <c r="K111" s="18"/>
      <c r="L111" s="652">
        <v>2021</v>
      </c>
      <c r="M111" s="653">
        <v>6</v>
      </c>
      <c r="N111" s="654">
        <v>1</v>
      </c>
      <c r="O111" s="113">
        <f t="shared" si="4"/>
        <v>6</v>
      </c>
      <c r="P111" s="653">
        <v>5</v>
      </c>
      <c r="Q111" s="120">
        <f t="shared" si="5"/>
        <v>0.83333333333333337</v>
      </c>
      <c r="R111" s="121">
        <f t="shared" si="6"/>
        <v>0.83333333333333337</v>
      </c>
      <c r="S111" s="146">
        <f t="shared" si="7"/>
        <v>1</v>
      </c>
      <c r="T111" s="649"/>
    </row>
    <row r="112" spans="1:20" ht="12.75" x14ac:dyDescent="0.2">
      <c r="A112" s="18" t="s">
        <v>72</v>
      </c>
      <c r="B112" s="18" t="s">
        <v>1999</v>
      </c>
      <c r="C112" s="18" t="s">
        <v>607</v>
      </c>
      <c r="D112" s="18" t="s">
        <v>621</v>
      </c>
      <c r="E112" s="18" t="s">
        <v>476</v>
      </c>
      <c r="F112" s="18" t="s">
        <v>479</v>
      </c>
      <c r="G112" s="18" t="s">
        <v>332</v>
      </c>
      <c r="H112" s="18" t="s">
        <v>381</v>
      </c>
      <c r="I112" s="18" t="s">
        <v>148</v>
      </c>
      <c r="J112" s="648">
        <v>0.1691275167785235</v>
      </c>
      <c r="K112" s="18" t="s">
        <v>2059</v>
      </c>
      <c r="L112" s="652">
        <v>2021</v>
      </c>
      <c r="M112" s="653">
        <v>732</v>
      </c>
      <c r="N112" s="654">
        <v>9.8360655737704916E-2</v>
      </c>
      <c r="O112" s="113">
        <f t="shared" si="4"/>
        <v>72</v>
      </c>
      <c r="P112" s="653">
        <v>48</v>
      </c>
      <c r="Q112" s="120">
        <f t="shared" si="5"/>
        <v>0.66666666666666663</v>
      </c>
      <c r="R112" s="121">
        <f t="shared" si="6"/>
        <v>6.5573770491803282E-2</v>
      </c>
      <c r="S112" s="146">
        <f t="shared" si="7"/>
        <v>0.58157689305230287</v>
      </c>
      <c r="T112" s="649" t="s">
        <v>3025</v>
      </c>
    </row>
    <row r="113" spans="1:20" ht="12.75" x14ac:dyDescent="0.2">
      <c r="A113" s="18" t="s">
        <v>72</v>
      </c>
      <c r="B113" s="18" t="s">
        <v>1999</v>
      </c>
      <c r="C113" s="18" t="s">
        <v>600</v>
      </c>
      <c r="D113" s="18" t="s">
        <v>622</v>
      </c>
      <c r="E113" s="18" t="s">
        <v>476</v>
      </c>
      <c r="F113" s="18" t="s">
        <v>479</v>
      </c>
      <c r="G113" s="18" t="s">
        <v>332</v>
      </c>
      <c r="H113" s="18" t="s">
        <v>379</v>
      </c>
      <c r="I113" s="18" t="s">
        <v>148</v>
      </c>
      <c r="J113" s="648">
        <v>1</v>
      </c>
      <c r="K113" s="18" t="s">
        <v>2059</v>
      </c>
      <c r="L113" s="652">
        <v>2021</v>
      </c>
      <c r="M113" s="653">
        <v>2</v>
      </c>
      <c r="N113" s="654">
        <v>1</v>
      </c>
      <c r="O113" s="113">
        <f t="shared" si="4"/>
        <v>2</v>
      </c>
      <c r="P113" s="653">
        <v>2</v>
      </c>
      <c r="Q113" s="120">
        <f t="shared" si="5"/>
        <v>1</v>
      </c>
      <c r="R113" s="121">
        <f t="shared" si="6"/>
        <v>1</v>
      </c>
      <c r="S113" s="146">
        <f t="shared" si="7"/>
        <v>1</v>
      </c>
      <c r="T113" s="649" t="s">
        <v>3025</v>
      </c>
    </row>
    <row r="114" spans="1:20" ht="12.75" x14ac:dyDescent="0.2">
      <c r="A114" s="18" t="s">
        <v>72</v>
      </c>
      <c r="B114" s="18" t="s">
        <v>1999</v>
      </c>
      <c r="C114" s="18" t="s">
        <v>608</v>
      </c>
      <c r="D114" s="18" t="s">
        <v>623</v>
      </c>
      <c r="E114" s="18" t="s">
        <v>476</v>
      </c>
      <c r="F114" s="18" t="s">
        <v>479</v>
      </c>
      <c r="G114" s="18" t="s">
        <v>332</v>
      </c>
      <c r="H114" s="18" t="s">
        <v>379</v>
      </c>
      <c r="I114" s="18" t="s">
        <v>148</v>
      </c>
      <c r="J114" s="648">
        <v>1</v>
      </c>
      <c r="K114" s="18" t="s">
        <v>2059</v>
      </c>
      <c r="L114" s="652">
        <v>2021</v>
      </c>
      <c r="M114" s="653">
        <v>10</v>
      </c>
      <c r="N114" s="654">
        <v>0.7</v>
      </c>
      <c r="O114" s="113">
        <f t="shared" si="4"/>
        <v>7</v>
      </c>
      <c r="P114" s="653">
        <v>5</v>
      </c>
      <c r="Q114" s="120">
        <f t="shared" si="5"/>
        <v>0.7142857142857143</v>
      </c>
      <c r="R114" s="121">
        <f t="shared" si="6"/>
        <v>0.5</v>
      </c>
      <c r="S114" s="146">
        <f t="shared" si="7"/>
        <v>0.7</v>
      </c>
      <c r="T114" s="649" t="s">
        <v>3024</v>
      </c>
    </row>
    <row r="115" spans="1:20" ht="12.75" x14ac:dyDescent="0.2">
      <c r="A115" s="18" t="s">
        <v>72</v>
      </c>
      <c r="B115" s="18" t="s">
        <v>1999</v>
      </c>
      <c r="C115" s="18" t="s">
        <v>599</v>
      </c>
      <c r="D115" s="18" t="s">
        <v>624</v>
      </c>
      <c r="E115" s="18" t="s">
        <v>476</v>
      </c>
      <c r="F115" s="18" t="s">
        <v>479</v>
      </c>
      <c r="G115" s="18" t="s">
        <v>332</v>
      </c>
      <c r="H115" s="18" t="s">
        <v>381</v>
      </c>
      <c r="I115" s="18" t="s">
        <v>148</v>
      </c>
      <c r="J115" s="648">
        <v>1</v>
      </c>
      <c r="K115" s="18" t="s">
        <v>2059</v>
      </c>
      <c r="L115" s="652">
        <v>2021</v>
      </c>
      <c r="M115" s="653">
        <v>34</v>
      </c>
      <c r="N115" s="654">
        <v>0.82352941176470584</v>
      </c>
      <c r="O115" s="113">
        <f t="shared" si="4"/>
        <v>28</v>
      </c>
      <c r="P115" s="653">
        <v>25</v>
      </c>
      <c r="Q115" s="120">
        <f t="shared" si="5"/>
        <v>0.8928571428571429</v>
      </c>
      <c r="R115" s="121">
        <f t="shared" si="6"/>
        <v>0.73529411764705888</v>
      </c>
      <c r="S115" s="146">
        <f t="shared" si="7"/>
        <v>0.82352941176470584</v>
      </c>
      <c r="T115" s="649" t="s">
        <v>3025</v>
      </c>
    </row>
    <row r="116" spans="1:20" ht="12.75" x14ac:dyDescent="0.2">
      <c r="A116" s="18" t="s">
        <v>72</v>
      </c>
      <c r="B116" s="18" t="s">
        <v>1999</v>
      </c>
      <c r="C116" s="18" t="s">
        <v>603</v>
      </c>
      <c r="D116" s="18" t="s">
        <v>626</v>
      </c>
      <c r="E116" s="18" t="s">
        <v>476</v>
      </c>
      <c r="F116" s="18" t="s">
        <v>479</v>
      </c>
      <c r="G116" s="18" t="s">
        <v>332</v>
      </c>
      <c r="H116" s="18" t="s">
        <v>379</v>
      </c>
      <c r="I116" s="18" t="s">
        <v>148</v>
      </c>
      <c r="J116" s="648">
        <v>1</v>
      </c>
      <c r="K116" s="18" t="s">
        <v>2059</v>
      </c>
      <c r="L116" s="652">
        <v>2021</v>
      </c>
      <c r="M116" s="653">
        <v>13</v>
      </c>
      <c r="N116" s="654">
        <v>0.69230769230769229</v>
      </c>
      <c r="O116" s="113">
        <f t="shared" si="4"/>
        <v>9</v>
      </c>
      <c r="P116" s="653">
        <v>8</v>
      </c>
      <c r="Q116" s="120">
        <f t="shared" si="5"/>
        <v>0.88888888888888884</v>
      </c>
      <c r="R116" s="121">
        <f t="shared" si="6"/>
        <v>0.61538461538461542</v>
      </c>
      <c r="S116" s="146">
        <f t="shared" si="7"/>
        <v>0.69230769230769229</v>
      </c>
      <c r="T116" s="649" t="s">
        <v>3024</v>
      </c>
    </row>
    <row r="117" spans="1:20" ht="12.75" x14ac:dyDescent="0.2">
      <c r="A117" s="18" t="s">
        <v>72</v>
      </c>
      <c r="B117" s="18" t="s">
        <v>1999</v>
      </c>
      <c r="C117" s="18" t="s">
        <v>603</v>
      </c>
      <c r="D117" s="18" t="s">
        <v>625</v>
      </c>
      <c r="E117" s="18" t="s">
        <v>476</v>
      </c>
      <c r="F117" s="18" t="s">
        <v>479</v>
      </c>
      <c r="G117" s="18" t="s">
        <v>332</v>
      </c>
      <c r="H117" s="18" t="s">
        <v>379</v>
      </c>
      <c r="I117" s="18" t="s">
        <v>148</v>
      </c>
      <c r="J117" s="648">
        <v>1</v>
      </c>
      <c r="K117" s="18" t="s">
        <v>2059</v>
      </c>
      <c r="L117" s="652">
        <v>2021</v>
      </c>
      <c r="M117" s="653">
        <v>4</v>
      </c>
      <c r="N117" s="654">
        <v>1</v>
      </c>
      <c r="O117" s="113">
        <f t="shared" si="4"/>
        <v>4</v>
      </c>
      <c r="P117" s="653">
        <v>4</v>
      </c>
      <c r="Q117" s="120">
        <f t="shared" si="5"/>
        <v>1</v>
      </c>
      <c r="R117" s="121">
        <f t="shared" si="6"/>
        <v>1</v>
      </c>
      <c r="S117" s="146">
        <f t="shared" si="7"/>
        <v>1</v>
      </c>
      <c r="T117" s="649" t="s">
        <v>3025</v>
      </c>
    </row>
    <row r="118" spans="1:20" ht="12.75" x14ac:dyDescent="0.2">
      <c r="A118" s="18" t="s">
        <v>72</v>
      </c>
      <c r="B118" s="18" t="s">
        <v>1999</v>
      </c>
      <c r="C118" s="18" t="s">
        <v>603</v>
      </c>
      <c r="D118" s="18" t="s">
        <v>610</v>
      </c>
      <c r="E118" s="18" t="s">
        <v>476</v>
      </c>
      <c r="F118" s="18" t="s">
        <v>508</v>
      </c>
      <c r="G118" s="18" t="s">
        <v>332</v>
      </c>
      <c r="H118" s="18" t="s">
        <v>379</v>
      </c>
      <c r="I118" s="18" t="s">
        <v>148</v>
      </c>
      <c r="J118" s="648">
        <v>1</v>
      </c>
      <c r="K118" s="18" t="s">
        <v>2059</v>
      </c>
      <c r="L118" s="652">
        <v>2021</v>
      </c>
      <c r="M118" s="653">
        <v>5</v>
      </c>
      <c r="N118" s="654">
        <v>0.8</v>
      </c>
      <c r="O118" s="113">
        <f t="shared" si="4"/>
        <v>4</v>
      </c>
      <c r="P118" s="653">
        <v>2</v>
      </c>
      <c r="Q118" s="120">
        <f t="shared" si="5"/>
        <v>0.5</v>
      </c>
      <c r="R118" s="121">
        <f t="shared" si="6"/>
        <v>0.4</v>
      </c>
      <c r="S118" s="146">
        <f t="shared" si="7"/>
        <v>0.8</v>
      </c>
      <c r="T118" s="649" t="s">
        <v>3024</v>
      </c>
    </row>
    <row r="119" spans="1:20" ht="12.75" x14ac:dyDescent="0.2">
      <c r="A119" s="18" t="s">
        <v>72</v>
      </c>
      <c r="B119" s="18" t="s">
        <v>1999</v>
      </c>
      <c r="C119" s="18" t="s">
        <v>598</v>
      </c>
      <c r="D119" s="18" t="s">
        <v>611</v>
      </c>
      <c r="E119" s="18" t="s">
        <v>476</v>
      </c>
      <c r="F119" s="18" t="s">
        <v>508</v>
      </c>
      <c r="G119" s="18" t="s">
        <v>332</v>
      </c>
      <c r="H119" s="18" t="s">
        <v>381</v>
      </c>
      <c r="I119" s="18" t="s">
        <v>148</v>
      </c>
      <c r="J119" s="648">
        <v>0.55405405405405406</v>
      </c>
      <c r="K119" s="18" t="s">
        <v>2059</v>
      </c>
      <c r="L119" s="652">
        <v>2021</v>
      </c>
      <c r="M119" s="653">
        <v>75</v>
      </c>
      <c r="N119" s="654">
        <v>0.48</v>
      </c>
      <c r="O119" s="113">
        <f t="shared" si="4"/>
        <v>36</v>
      </c>
      <c r="P119" s="653">
        <v>28</v>
      </c>
      <c r="Q119" s="120">
        <f t="shared" si="5"/>
        <v>0.77777777777777779</v>
      </c>
      <c r="R119" s="121">
        <f t="shared" si="6"/>
        <v>0.37333333333333335</v>
      </c>
      <c r="S119" s="146">
        <f t="shared" si="7"/>
        <v>0.86634146341463414</v>
      </c>
      <c r="T119" s="649" t="s">
        <v>3025</v>
      </c>
    </row>
    <row r="120" spans="1:20" ht="12.75" x14ac:dyDescent="0.2">
      <c r="A120" s="18" t="s">
        <v>72</v>
      </c>
      <c r="B120" s="18" t="s">
        <v>1999</v>
      </c>
      <c r="C120" s="18" t="s">
        <v>604</v>
      </c>
      <c r="D120" s="18" t="s">
        <v>611</v>
      </c>
      <c r="E120" s="18" t="s">
        <v>476</v>
      </c>
      <c r="F120" s="18" t="s">
        <v>508</v>
      </c>
      <c r="G120" s="18" t="s">
        <v>332</v>
      </c>
      <c r="H120" s="18" t="s">
        <v>379</v>
      </c>
      <c r="I120" s="18" t="s">
        <v>148</v>
      </c>
      <c r="J120" s="648">
        <v>1</v>
      </c>
      <c r="K120" s="18"/>
      <c r="L120" s="652">
        <v>2021</v>
      </c>
      <c r="M120" s="653">
        <v>7</v>
      </c>
      <c r="N120" s="654">
        <v>0.7142857142857143</v>
      </c>
      <c r="O120" s="113">
        <f t="shared" si="4"/>
        <v>5</v>
      </c>
      <c r="P120" s="653">
        <v>3</v>
      </c>
      <c r="Q120" s="120">
        <f t="shared" si="5"/>
        <v>0.6</v>
      </c>
      <c r="R120" s="121">
        <f t="shared" si="6"/>
        <v>0.42857142857142855</v>
      </c>
      <c r="S120" s="146">
        <f t="shared" si="7"/>
        <v>0.7142857142857143</v>
      </c>
      <c r="T120" s="649" t="s">
        <v>3026</v>
      </c>
    </row>
    <row r="121" spans="1:20" ht="12.75" x14ac:dyDescent="0.2">
      <c r="A121" s="18" t="s">
        <v>72</v>
      </c>
      <c r="B121" s="18" t="s">
        <v>1999</v>
      </c>
      <c r="C121" s="18" t="s">
        <v>598</v>
      </c>
      <c r="D121" s="18" t="s">
        <v>612</v>
      </c>
      <c r="E121" s="18" t="s">
        <v>476</v>
      </c>
      <c r="F121" s="18" t="s">
        <v>508</v>
      </c>
      <c r="G121" s="18" t="s">
        <v>332</v>
      </c>
      <c r="H121" s="18" t="s">
        <v>379</v>
      </c>
      <c r="I121" s="18" t="s">
        <v>148</v>
      </c>
      <c r="J121" s="648">
        <v>1</v>
      </c>
      <c r="K121" s="18" t="s">
        <v>2059</v>
      </c>
      <c r="L121" s="652">
        <v>2021</v>
      </c>
      <c r="M121" s="653">
        <v>5</v>
      </c>
      <c r="N121" s="654">
        <v>0.8</v>
      </c>
      <c r="O121" s="113">
        <f t="shared" si="4"/>
        <v>4</v>
      </c>
      <c r="P121" s="653">
        <v>4</v>
      </c>
      <c r="Q121" s="120">
        <f t="shared" si="5"/>
        <v>1</v>
      </c>
      <c r="R121" s="121">
        <f t="shared" si="6"/>
        <v>0.8</v>
      </c>
      <c r="S121" s="146">
        <f t="shared" si="7"/>
        <v>0.8</v>
      </c>
      <c r="T121" s="649" t="s">
        <v>3026</v>
      </c>
    </row>
    <row r="122" spans="1:20" ht="12.75" x14ac:dyDescent="0.2">
      <c r="A122" s="18" t="s">
        <v>72</v>
      </c>
      <c r="B122" s="18" t="s">
        <v>1999</v>
      </c>
      <c r="C122" s="18" t="s">
        <v>602</v>
      </c>
      <c r="D122" s="18" t="s">
        <v>612</v>
      </c>
      <c r="E122" s="18" t="s">
        <v>476</v>
      </c>
      <c r="F122" s="18" t="s">
        <v>508</v>
      </c>
      <c r="G122" s="18" t="s">
        <v>332</v>
      </c>
      <c r="H122" s="18" t="s">
        <v>381</v>
      </c>
      <c r="I122" s="18" t="s">
        <v>148</v>
      </c>
      <c r="J122" s="648">
        <v>1</v>
      </c>
      <c r="K122" s="18"/>
      <c r="L122" s="652">
        <v>2021</v>
      </c>
      <c r="M122" s="653">
        <v>19</v>
      </c>
      <c r="N122" s="654">
        <v>0.89473684210526316</v>
      </c>
      <c r="O122" s="113">
        <f t="shared" si="4"/>
        <v>17</v>
      </c>
      <c r="P122" s="653">
        <v>16</v>
      </c>
      <c r="Q122" s="120">
        <f t="shared" si="5"/>
        <v>0.94117647058823528</v>
      </c>
      <c r="R122" s="121">
        <f t="shared" si="6"/>
        <v>0.84210526315789469</v>
      </c>
      <c r="S122" s="146">
        <f t="shared" si="7"/>
        <v>0.89473684210526316</v>
      </c>
      <c r="T122" s="649"/>
    </row>
    <row r="123" spans="1:20" ht="12.75" x14ac:dyDescent="0.2">
      <c r="A123" s="18" t="s">
        <v>72</v>
      </c>
      <c r="B123" s="18" t="s">
        <v>1999</v>
      </c>
      <c r="C123" s="18" t="s">
        <v>604</v>
      </c>
      <c r="D123" s="18" t="s">
        <v>612</v>
      </c>
      <c r="E123" s="18" t="s">
        <v>476</v>
      </c>
      <c r="F123" s="18" t="s">
        <v>508</v>
      </c>
      <c r="G123" s="18" t="s">
        <v>332</v>
      </c>
      <c r="H123" s="18" t="s">
        <v>379</v>
      </c>
      <c r="I123" s="18" t="s">
        <v>148</v>
      </c>
      <c r="J123" s="648">
        <v>1</v>
      </c>
      <c r="K123" s="18"/>
      <c r="L123" s="652">
        <v>2021</v>
      </c>
      <c r="M123" s="653">
        <v>3</v>
      </c>
      <c r="N123" s="654">
        <v>1</v>
      </c>
      <c r="O123" s="113">
        <f t="shared" si="4"/>
        <v>3</v>
      </c>
      <c r="P123" s="653">
        <v>3</v>
      </c>
      <c r="Q123" s="120">
        <f t="shared" si="5"/>
        <v>1</v>
      </c>
      <c r="R123" s="121">
        <f t="shared" si="6"/>
        <v>1</v>
      </c>
      <c r="S123" s="146">
        <f t="shared" si="7"/>
        <v>1</v>
      </c>
      <c r="T123" s="649"/>
    </row>
    <row r="124" spans="1:20" ht="12.75" x14ac:dyDescent="0.2">
      <c r="A124" s="18" t="s">
        <v>72</v>
      </c>
      <c r="B124" s="18" t="s">
        <v>1999</v>
      </c>
      <c r="C124" s="18" t="s">
        <v>596</v>
      </c>
      <c r="D124" s="18" t="s">
        <v>613</v>
      </c>
      <c r="E124" s="18" t="s">
        <v>476</v>
      </c>
      <c r="F124" s="18" t="s">
        <v>508</v>
      </c>
      <c r="G124" s="18" t="s">
        <v>332</v>
      </c>
      <c r="H124" s="18" t="s">
        <v>381</v>
      </c>
      <c r="I124" s="18" t="s">
        <v>148</v>
      </c>
      <c r="J124" s="648">
        <v>1</v>
      </c>
      <c r="K124" s="18"/>
      <c r="L124" s="652">
        <v>2021</v>
      </c>
      <c r="M124" s="653">
        <v>18</v>
      </c>
      <c r="N124" s="654">
        <v>0.94444444444444442</v>
      </c>
      <c r="O124" s="113">
        <f t="shared" si="4"/>
        <v>17</v>
      </c>
      <c r="P124" s="653">
        <v>15</v>
      </c>
      <c r="Q124" s="120">
        <f t="shared" si="5"/>
        <v>0.88235294117647056</v>
      </c>
      <c r="R124" s="121">
        <f t="shared" si="6"/>
        <v>0.83333333333333337</v>
      </c>
      <c r="S124" s="146">
        <f t="shared" si="7"/>
        <v>0.94444444444444442</v>
      </c>
      <c r="T124" s="649"/>
    </row>
    <row r="125" spans="1:20" ht="12.75" x14ac:dyDescent="0.2">
      <c r="A125" s="18" t="s">
        <v>72</v>
      </c>
      <c r="B125" s="18" t="s">
        <v>1999</v>
      </c>
      <c r="C125" s="18" t="s">
        <v>598</v>
      </c>
      <c r="D125" s="18" t="s">
        <v>613</v>
      </c>
      <c r="E125" s="18" t="s">
        <v>476</v>
      </c>
      <c r="F125" s="18" t="s">
        <v>508</v>
      </c>
      <c r="G125" s="18" t="s">
        <v>332</v>
      </c>
      <c r="H125" s="18" t="s">
        <v>379</v>
      </c>
      <c r="I125" s="18" t="s">
        <v>148</v>
      </c>
      <c r="J125" s="648">
        <v>1</v>
      </c>
      <c r="K125" s="18"/>
      <c r="L125" s="652">
        <v>2021</v>
      </c>
      <c r="M125" s="653">
        <v>3</v>
      </c>
      <c r="N125" s="654">
        <v>0.66666666666666663</v>
      </c>
      <c r="O125" s="113">
        <f t="shared" si="4"/>
        <v>2</v>
      </c>
      <c r="P125" s="653">
        <v>2</v>
      </c>
      <c r="Q125" s="120">
        <f t="shared" si="5"/>
        <v>1</v>
      </c>
      <c r="R125" s="121">
        <f t="shared" si="6"/>
        <v>0.66666666666666663</v>
      </c>
      <c r="S125" s="146">
        <f t="shared" si="7"/>
        <v>0.66666666666666663</v>
      </c>
      <c r="T125" s="649" t="s">
        <v>3026</v>
      </c>
    </row>
    <row r="126" spans="1:20" ht="12.75" x14ac:dyDescent="0.2">
      <c r="A126" s="18" t="s">
        <v>72</v>
      </c>
      <c r="B126" s="18" t="s">
        <v>1999</v>
      </c>
      <c r="C126" s="18" t="s">
        <v>602</v>
      </c>
      <c r="D126" s="18" t="s">
        <v>614</v>
      </c>
      <c r="E126" s="18" t="s">
        <v>476</v>
      </c>
      <c r="F126" s="18" t="s">
        <v>508</v>
      </c>
      <c r="G126" s="18" t="s">
        <v>332</v>
      </c>
      <c r="H126" s="18" t="s">
        <v>379</v>
      </c>
      <c r="I126" s="18" t="s">
        <v>148</v>
      </c>
      <c r="J126" s="648">
        <v>1</v>
      </c>
      <c r="K126" s="18"/>
      <c r="L126" s="652">
        <v>2021</v>
      </c>
      <c r="M126" s="653">
        <v>3</v>
      </c>
      <c r="N126" s="654">
        <v>1</v>
      </c>
      <c r="O126" s="113">
        <f t="shared" si="4"/>
        <v>3</v>
      </c>
      <c r="P126" s="653">
        <v>3</v>
      </c>
      <c r="Q126" s="120">
        <f t="shared" si="5"/>
        <v>1</v>
      </c>
      <c r="R126" s="121">
        <f t="shared" si="6"/>
        <v>1</v>
      </c>
      <c r="S126" s="146">
        <f t="shared" si="7"/>
        <v>1</v>
      </c>
      <c r="T126" s="649"/>
    </row>
    <row r="127" spans="1:20" ht="12.75" x14ac:dyDescent="0.2">
      <c r="A127" s="18" t="s">
        <v>72</v>
      </c>
      <c r="B127" s="18" t="s">
        <v>1999</v>
      </c>
      <c r="C127" s="18" t="s">
        <v>598</v>
      </c>
      <c r="D127" s="18" t="s">
        <v>617</v>
      </c>
      <c r="E127" s="18" t="s">
        <v>476</v>
      </c>
      <c r="F127" s="18" t="s">
        <v>508</v>
      </c>
      <c r="G127" s="18" t="s">
        <v>332</v>
      </c>
      <c r="H127" s="18" t="s">
        <v>379</v>
      </c>
      <c r="I127" s="18" t="s">
        <v>148</v>
      </c>
      <c r="J127" s="648">
        <v>1</v>
      </c>
      <c r="K127" s="18" t="s">
        <v>2059</v>
      </c>
      <c r="L127" s="652">
        <v>2021</v>
      </c>
      <c r="M127" s="653">
        <v>7</v>
      </c>
      <c r="N127" s="654">
        <v>0.8571428571428571</v>
      </c>
      <c r="O127" s="113">
        <f t="shared" si="4"/>
        <v>6</v>
      </c>
      <c r="P127" s="653">
        <v>6</v>
      </c>
      <c r="Q127" s="120">
        <f t="shared" si="5"/>
        <v>1</v>
      </c>
      <c r="R127" s="121">
        <f t="shared" si="6"/>
        <v>0.8571428571428571</v>
      </c>
      <c r="S127" s="146">
        <f t="shared" si="7"/>
        <v>0.8571428571428571</v>
      </c>
      <c r="T127" s="649" t="s">
        <v>3024</v>
      </c>
    </row>
    <row r="128" spans="1:20" ht="12.75" x14ac:dyDescent="0.2">
      <c r="A128" s="18" t="s">
        <v>72</v>
      </c>
      <c r="B128" s="18" t="s">
        <v>1999</v>
      </c>
      <c r="C128" s="18" t="s">
        <v>598</v>
      </c>
      <c r="D128" s="18" t="s">
        <v>618</v>
      </c>
      <c r="E128" s="18" t="s">
        <v>476</v>
      </c>
      <c r="F128" s="18" t="s">
        <v>508</v>
      </c>
      <c r="G128" s="18" t="s">
        <v>332</v>
      </c>
      <c r="H128" s="18" t="s">
        <v>379</v>
      </c>
      <c r="I128" s="18" t="s">
        <v>148</v>
      </c>
      <c r="J128" s="648">
        <v>1</v>
      </c>
      <c r="K128" s="18"/>
      <c r="L128" s="652">
        <v>2021</v>
      </c>
      <c r="M128" s="653">
        <v>6</v>
      </c>
      <c r="N128" s="654">
        <v>0.83333333333333337</v>
      </c>
      <c r="O128" s="113">
        <f t="shared" si="4"/>
        <v>5</v>
      </c>
      <c r="P128" s="653">
        <v>5</v>
      </c>
      <c r="Q128" s="120">
        <f t="shared" si="5"/>
        <v>1</v>
      </c>
      <c r="R128" s="121">
        <f t="shared" si="6"/>
        <v>0.83333333333333337</v>
      </c>
      <c r="S128" s="146">
        <f t="shared" si="7"/>
        <v>0.83333333333333337</v>
      </c>
      <c r="T128" s="649" t="s">
        <v>3026</v>
      </c>
    </row>
    <row r="129" spans="1:20" ht="12.75" x14ac:dyDescent="0.2">
      <c r="A129" s="18" t="s">
        <v>72</v>
      </c>
      <c r="B129" s="18" t="s">
        <v>1999</v>
      </c>
      <c r="C129" s="18" t="s">
        <v>603</v>
      </c>
      <c r="D129" s="18" t="s">
        <v>618</v>
      </c>
      <c r="E129" s="18" t="s">
        <v>476</v>
      </c>
      <c r="F129" s="18" t="s">
        <v>508</v>
      </c>
      <c r="G129" s="18" t="s">
        <v>332</v>
      </c>
      <c r="H129" s="18" t="s">
        <v>379</v>
      </c>
      <c r="I129" s="18" t="s">
        <v>148</v>
      </c>
      <c r="J129" s="648">
        <v>1</v>
      </c>
      <c r="K129" s="18" t="s">
        <v>2059</v>
      </c>
      <c r="L129" s="652">
        <v>2021</v>
      </c>
      <c r="M129" s="653">
        <v>6</v>
      </c>
      <c r="N129" s="654">
        <v>1</v>
      </c>
      <c r="O129" s="113">
        <f t="shared" si="4"/>
        <v>6</v>
      </c>
      <c r="P129" s="653">
        <v>5</v>
      </c>
      <c r="Q129" s="120">
        <f t="shared" si="5"/>
        <v>0.83333333333333337</v>
      </c>
      <c r="R129" s="121">
        <f t="shared" si="6"/>
        <v>0.83333333333333337</v>
      </c>
      <c r="S129" s="146">
        <f t="shared" si="7"/>
        <v>1</v>
      </c>
      <c r="T129" s="649" t="s">
        <v>3025</v>
      </c>
    </row>
    <row r="130" spans="1:20" ht="12.75" x14ac:dyDescent="0.2">
      <c r="A130" s="18" t="s">
        <v>72</v>
      </c>
      <c r="B130" s="18" t="s">
        <v>1999</v>
      </c>
      <c r="C130" s="18" t="s">
        <v>605</v>
      </c>
      <c r="D130" s="18" t="s">
        <v>619</v>
      </c>
      <c r="E130" s="18" t="s">
        <v>476</v>
      </c>
      <c r="F130" s="18" t="s">
        <v>508</v>
      </c>
      <c r="G130" s="18" t="s">
        <v>332</v>
      </c>
      <c r="H130" s="18" t="s">
        <v>381</v>
      </c>
      <c r="I130" s="18" t="s">
        <v>148</v>
      </c>
      <c r="J130" s="648">
        <v>9.193054136874361E-2</v>
      </c>
      <c r="K130" s="18" t="s">
        <v>2059</v>
      </c>
      <c r="L130" s="652">
        <v>2021</v>
      </c>
      <c r="M130" s="653">
        <v>1920</v>
      </c>
      <c r="N130" s="654">
        <v>4.9479166666666664E-2</v>
      </c>
      <c r="O130" s="113">
        <f t="shared" si="4"/>
        <v>95</v>
      </c>
      <c r="P130" s="653">
        <v>86</v>
      </c>
      <c r="Q130" s="120">
        <f t="shared" si="5"/>
        <v>0.90526315789473688</v>
      </c>
      <c r="R130" s="121">
        <f t="shared" si="6"/>
        <v>4.4791666666666667E-2</v>
      </c>
      <c r="S130" s="146">
        <f t="shared" si="7"/>
        <v>0.53822337962962963</v>
      </c>
      <c r="T130" s="649" t="s">
        <v>3025</v>
      </c>
    </row>
    <row r="131" spans="1:20" ht="12.75" x14ac:dyDescent="0.2">
      <c r="A131" s="18" t="s">
        <v>72</v>
      </c>
      <c r="B131" s="18" t="s">
        <v>1999</v>
      </c>
      <c r="C131" s="18" t="s">
        <v>606</v>
      </c>
      <c r="D131" s="18" t="s">
        <v>619</v>
      </c>
      <c r="E131" s="18" t="s">
        <v>476</v>
      </c>
      <c r="F131" s="18" t="s">
        <v>508</v>
      </c>
      <c r="G131" s="18" t="s">
        <v>332</v>
      </c>
      <c r="H131" s="18" t="s">
        <v>379</v>
      </c>
      <c r="I131" s="18" t="s">
        <v>148</v>
      </c>
      <c r="J131" s="648">
        <v>1</v>
      </c>
      <c r="K131" s="18"/>
      <c r="L131" s="652">
        <v>2021</v>
      </c>
      <c r="M131" s="653">
        <v>5</v>
      </c>
      <c r="N131" s="654">
        <v>0.4</v>
      </c>
      <c r="O131" s="113">
        <f t="shared" si="4"/>
        <v>2</v>
      </c>
      <c r="P131" s="653">
        <v>2</v>
      </c>
      <c r="Q131" s="120">
        <f t="shared" si="5"/>
        <v>1</v>
      </c>
      <c r="R131" s="121">
        <f t="shared" si="6"/>
        <v>0.4</v>
      </c>
      <c r="S131" s="146">
        <f t="shared" si="7"/>
        <v>0.4</v>
      </c>
      <c r="T131" s="649" t="s">
        <v>3026</v>
      </c>
    </row>
    <row r="132" spans="1:20" ht="12.75" x14ac:dyDescent="0.2">
      <c r="A132" s="18" t="s">
        <v>72</v>
      </c>
      <c r="B132" s="18" t="s">
        <v>1999</v>
      </c>
      <c r="C132" s="18" t="s">
        <v>605</v>
      </c>
      <c r="D132" s="18" t="s">
        <v>620</v>
      </c>
      <c r="E132" s="18" t="s">
        <v>476</v>
      </c>
      <c r="F132" s="18" t="s">
        <v>508</v>
      </c>
      <c r="G132" s="18" t="s">
        <v>332</v>
      </c>
      <c r="H132" s="18" t="s">
        <v>381</v>
      </c>
      <c r="I132" s="18" t="s">
        <v>148</v>
      </c>
      <c r="J132" s="648">
        <v>0.60465116279069764</v>
      </c>
      <c r="K132" s="18" t="s">
        <v>2059</v>
      </c>
      <c r="L132" s="652">
        <v>2021</v>
      </c>
      <c r="M132" s="653">
        <v>41</v>
      </c>
      <c r="N132" s="654">
        <v>0.36585365853658536</v>
      </c>
      <c r="O132" s="113">
        <f t="shared" si="4"/>
        <v>15</v>
      </c>
      <c r="P132" s="653">
        <v>13</v>
      </c>
      <c r="Q132" s="120">
        <f t="shared" si="5"/>
        <v>0.8666666666666667</v>
      </c>
      <c r="R132" s="121">
        <f t="shared" si="6"/>
        <v>0.31707317073170732</v>
      </c>
      <c r="S132" s="146">
        <f t="shared" si="7"/>
        <v>0.60506566604127587</v>
      </c>
      <c r="T132" s="649" t="s">
        <v>3025</v>
      </c>
    </row>
    <row r="133" spans="1:20" ht="12.75" x14ac:dyDescent="0.2">
      <c r="A133" s="18" t="s">
        <v>72</v>
      </c>
      <c r="B133" s="18" t="s">
        <v>1999</v>
      </c>
      <c r="C133" s="18" t="s">
        <v>608</v>
      </c>
      <c r="D133" s="18" t="s">
        <v>620</v>
      </c>
      <c r="E133" s="18" t="s">
        <v>476</v>
      </c>
      <c r="F133" s="18" t="s">
        <v>508</v>
      </c>
      <c r="G133" s="18" t="s">
        <v>332</v>
      </c>
      <c r="H133" s="18" t="s">
        <v>379</v>
      </c>
      <c r="I133" s="18" t="s">
        <v>148</v>
      </c>
      <c r="J133" s="648">
        <v>1</v>
      </c>
      <c r="K133" s="18"/>
      <c r="L133" s="652">
        <v>2021</v>
      </c>
      <c r="M133" s="653">
        <v>7</v>
      </c>
      <c r="N133" s="654">
        <v>1</v>
      </c>
      <c r="O133" s="113">
        <f t="shared" ref="O133:O196" si="8">ROUNDUP(N133*M133,0)</f>
        <v>7</v>
      </c>
      <c r="P133" s="653">
        <v>5</v>
      </c>
      <c r="Q133" s="120">
        <f t="shared" ref="Q133:Q196" si="9">P133/(O133)</f>
        <v>0.7142857142857143</v>
      </c>
      <c r="R133" s="121">
        <f t="shared" ref="R133:R196" si="10">P133/M133</f>
        <v>0.7142857142857143</v>
      </c>
      <c r="S133" s="146">
        <f t="shared" ref="S133:S196" si="11">N133/J133</f>
        <v>1</v>
      </c>
      <c r="T133" s="649"/>
    </row>
    <row r="134" spans="1:20" ht="12.75" x14ac:dyDescent="0.2">
      <c r="A134" s="18" t="s">
        <v>72</v>
      </c>
      <c r="B134" s="18" t="s">
        <v>1999</v>
      </c>
      <c r="C134" s="18" t="s">
        <v>605</v>
      </c>
      <c r="D134" s="18" t="s">
        <v>621</v>
      </c>
      <c r="E134" s="18" t="s">
        <v>476</v>
      </c>
      <c r="F134" s="18" t="s">
        <v>508</v>
      </c>
      <c r="G134" s="18" t="s">
        <v>332</v>
      </c>
      <c r="H134" s="18" t="s">
        <v>379</v>
      </c>
      <c r="I134" s="18" t="s">
        <v>148</v>
      </c>
      <c r="J134" s="648">
        <v>1</v>
      </c>
      <c r="K134" s="18"/>
      <c r="L134" s="652">
        <v>2021</v>
      </c>
      <c r="M134" s="653">
        <v>6</v>
      </c>
      <c r="N134" s="654">
        <v>1</v>
      </c>
      <c r="O134" s="113">
        <f t="shared" si="8"/>
        <v>6</v>
      </c>
      <c r="P134" s="653">
        <v>5</v>
      </c>
      <c r="Q134" s="120">
        <f t="shared" si="9"/>
        <v>0.83333333333333337</v>
      </c>
      <c r="R134" s="121">
        <f t="shared" si="10"/>
        <v>0.83333333333333337</v>
      </c>
      <c r="S134" s="146">
        <f t="shared" si="11"/>
        <v>1</v>
      </c>
      <c r="T134" s="649"/>
    </row>
    <row r="135" spans="1:20" ht="12.75" x14ac:dyDescent="0.2">
      <c r="A135" s="18" t="s">
        <v>72</v>
      </c>
      <c r="B135" s="18" t="s">
        <v>1999</v>
      </c>
      <c r="C135" s="18" t="s">
        <v>607</v>
      </c>
      <c r="D135" s="18" t="s">
        <v>621</v>
      </c>
      <c r="E135" s="18" t="s">
        <v>476</v>
      </c>
      <c r="F135" s="18" t="s">
        <v>508</v>
      </c>
      <c r="G135" s="18" t="s">
        <v>332</v>
      </c>
      <c r="H135" s="18" t="s">
        <v>381</v>
      </c>
      <c r="I135" s="18" t="s">
        <v>148</v>
      </c>
      <c r="J135" s="648">
        <v>0.1691275167785235</v>
      </c>
      <c r="K135" s="18" t="s">
        <v>2059</v>
      </c>
      <c r="L135" s="652">
        <v>2021</v>
      </c>
      <c r="M135" s="653">
        <v>732</v>
      </c>
      <c r="N135" s="654">
        <v>9.8360655737704916E-2</v>
      </c>
      <c r="O135" s="113">
        <f t="shared" si="8"/>
        <v>72</v>
      </c>
      <c r="P135" s="653">
        <v>48</v>
      </c>
      <c r="Q135" s="120">
        <f t="shared" si="9"/>
        <v>0.66666666666666663</v>
      </c>
      <c r="R135" s="121">
        <f t="shared" si="10"/>
        <v>6.5573770491803282E-2</v>
      </c>
      <c r="S135" s="146">
        <f t="shared" si="11"/>
        <v>0.58157689305230287</v>
      </c>
      <c r="T135" s="649" t="s">
        <v>3025</v>
      </c>
    </row>
    <row r="136" spans="1:20" ht="12.75" x14ac:dyDescent="0.2">
      <c r="A136" s="18" t="s">
        <v>72</v>
      </c>
      <c r="B136" s="18" t="s">
        <v>1999</v>
      </c>
      <c r="C136" s="18" t="s">
        <v>600</v>
      </c>
      <c r="D136" s="18" t="s">
        <v>622</v>
      </c>
      <c r="E136" s="18" t="s">
        <v>476</v>
      </c>
      <c r="F136" s="18" t="s">
        <v>508</v>
      </c>
      <c r="G136" s="18" t="s">
        <v>332</v>
      </c>
      <c r="H136" s="18" t="s">
        <v>379</v>
      </c>
      <c r="I136" s="18" t="s">
        <v>148</v>
      </c>
      <c r="J136" s="648">
        <v>1</v>
      </c>
      <c r="K136" s="18" t="s">
        <v>2059</v>
      </c>
      <c r="L136" s="652">
        <v>2021</v>
      </c>
      <c r="M136" s="653">
        <v>2</v>
      </c>
      <c r="N136" s="654">
        <v>1</v>
      </c>
      <c r="O136" s="113">
        <f t="shared" si="8"/>
        <v>2</v>
      </c>
      <c r="P136" s="653">
        <v>2</v>
      </c>
      <c r="Q136" s="120">
        <f t="shared" si="9"/>
        <v>1</v>
      </c>
      <c r="R136" s="121">
        <f t="shared" si="10"/>
        <v>1</v>
      </c>
      <c r="S136" s="146">
        <f t="shared" si="11"/>
        <v>1</v>
      </c>
      <c r="T136" s="649" t="s">
        <v>3025</v>
      </c>
    </row>
    <row r="137" spans="1:20" ht="12.75" x14ac:dyDescent="0.2">
      <c r="A137" s="18" t="s">
        <v>72</v>
      </c>
      <c r="B137" s="18" t="s">
        <v>1999</v>
      </c>
      <c r="C137" s="18" t="s">
        <v>608</v>
      </c>
      <c r="D137" s="18" t="s">
        <v>623</v>
      </c>
      <c r="E137" s="18" t="s">
        <v>476</v>
      </c>
      <c r="F137" s="18" t="s">
        <v>508</v>
      </c>
      <c r="G137" s="18" t="s">
        <v>332</v>
      </c>
      <c r="H137" s="18" t="s">
        <v>379</v>
      </c>
      <c r="I137" s="18" t="s">
        <v>148</v>
      </c>
      <c r="J137" s="648">
        <v>1</v>
      </c>
      <c r="K137" s="18" t="s">
        <v>2059</v>
      </c>
      <c r="L137" s="652">
        <v>2021</v>
      </c>
      <c r="M137" s="653">
        <v>10</v>
      </c>
      <c r="N137" s="654">
        <v>0.7</v>
      </c>
      <c r="O137" s="113">
        <f t="shared" si="8"/>
        <v>7</v>
      </c>
      <c r="P137" s="653">
        <v>5</v>
      </c>
      <c r="Q137" s="120">
        <f t="shared" si="9"/>
        <v>0.7142857142857143</v>
      </c>
      <c r="R137" s="121">
        <f t="shared" si="10"/>
        <v>0.5</v>
      </c>
      <c r="S137" s="146">
        <f t="shared" si="11"/>
        <v>0.7</v>
      </c>
      <c r="T137" s="649" t="s">
        <v>3024</v>
      </c>
    </row>
    <row r="138" spans="1:20" ht="12.75" x14ac:dyDescent="0.2">
      <c r="A138" s="18" t="s">
        <v>72</v>
      </c>
      <c r="B138" s="18" t="s">
        <v>1999</v>
      </c>
      <c r="C138" s="18" t="s">
        <v>599</v>
      </c>
      <c r="D138" s="18" t="s">
        <v>624</v>
      </c>
      <c r="E138" s="18" t="s">
        <v>476</v>
      </c>
      <c r="F138" s="18" t="s">
        <v>508</v>
      </c>
      <c r="G138" s="18" t="s">
        <v>332</v>
      </c>
      <c r="H138" s="18" t="s">
        <v>381</v>
      </c>
      <c r="I138" s="18" t="s">
        <v>148</v>
      </c>
      <c r="J138" s="648">
        <v>1</v>
      </c>
      <c r="K138" s="18" t="s">
        <v>2059</v>
      </c>
      <c r="L138" s="652">
        <v>2021</v>
      </c>
      <c r="M138" s="653">
        <v>34</v>
      </c>
      <c r="N138" s="654">
        <v>0.82352941176470584</v>
      </c>
      <c r="O138" s="113">
        <f t="shared" si="8"/>
        <v>28</v>
      </c>
      <c r="P138" s="653">
        <v>25</v>
      </c>
      <c r="Q138" s="120">
        <f t="shared" si="9"/>
        <v>0.8928571428571429</v>
      </c>
      <c r="R138" s="121">
        <f t="shared" si="10"/>
        <v>0.73529411764705888</v>
      </c>
      <c r="S138" s="146">
        <f t="shared" si="11"/>
        <v>0.82352941176470584</v>
      </c>
      <c r="T138" s="649" t="s">
        <v>3025</v>
      </c>
    </row>
    <row r="139" spans="1:20" ht="12.75" x14ac:dyDescent="0.2">
      <c r="A139" s="18" t="s">
        <v>72</v>
      </c>
      <c r="B139" s="18" t="s">
        <v>1999</v>
      </c>
      <c r="C139" s="18" t="s">
        <v>603</v>
      </c>
      <c r="D139" s="18" t="s">
        <v>626</v>
      </c>
      <c r="E139" s="18" t="s">
        <v>476</v>
      </c>
      <c r="F139" s="18" t="s">
        <v>508</v>
      </c>
      <c r="G139" s="18" t="s">
        <v>332</v>
      </c>
      <c r="H139" s="18" t="s">
        <v>379</v>
      </c>
      <c r="I139" s="18" t="s">
        <v>148</v>
      </c>
      <c r="J139" s="648">
        <v>1</v>
      </c>
      <c r="K139" s="18" t="s">
        <v>2059</v>
      </c>
      <c r="L139" s="652">
        <v>2021</v>
      </c>
      <c r="M139" s="653">
        <v>13</v>
      </c>
      <c r="N139" s="654">
        <v>0.69230769230769229</v>
      </c>
      <c r="O139" s="113">
        <f t="shared" si="8"/>
        <v>9</v>
      </c>
      <c r="P139" s="653">
        <v>8</v>
      </c>
      <c r="Q139" s="120">
        <f t="shared" si="9"/>
        <v>0.88888888888888884</v>
      </c>
      <c r="R139" s="121">
        <f t="shared" si="10"/>
        <v>0.61538461538461542</v>
      </c>
      <c r="S139" s="146">
        <f t="shared" si="11"/>
        <v>0.69230769230769229</v>
      </c>
      <c r="T139" s="649" t="s">
        <v>3024</v>
      </c>
    </row>
    <row r="140" spans="1:20" ht="12.75" x14ac:dyDescent="0.2">
      <c r="A140" s="18" t="s">
        <v>72</v>
      </c>
      <c r="B140" s="18" t="s">
        <v>1999</v>
      </c>
      <c r="C140" s="18" t="s">
        <v>603</v>
      </c>
      <c r="D140" s="18" t="s">
        <v>625</v>
      </c>
      <c r="E140" s="18" t="s">
        <v>476</v>
      </c>
      <c r="F140" s="18" t="s">
        <v>508</v>
      </c>
      <c r="G140" s="18" t="s">
        <v>332</v>
      </c>
      <c r="H140" s="18" t="s">
        <v>379</v>
      </c>
      <c r="I140" s="18" t="s">
        <v>148</v>
      </c>
      <c r="J140" s="648">
        <v>1</v>
      </c>
      <c r="K140" s="18" t="s">
        <v>2059</v>
      </c>
      <c r="L140" s="652">
        <v>2021</v>
      </c>
      <c r="M140" s="653">
        <v>4</v>
      </c>
      <c r="N140" s="654">
        <v>1</v>
      </c>
      <c r="O140" s="113">
        <f t="shared" si="8"/>
        <v>4</v>
      </c>
      <c r="P140" s="653">
        <v>4</v>
      </c>
      <c r="Q140" s="120">
        <f t="shared" si="9"/>
        <v>1</v>
      </c>
      <c r="R140" s="121">
        <f t="shared" si="10"/>
        <v>1</v>
      </c>
      <c r="S140" s="146">
        <f t="shared" si="11"/>
        <v>1</v>
      </c>
      <c r="T140" s="649" t="s">
        <v>3025</v>
      </c>
    </row>
    <row r="141" spans="1:20" ht="12.75" x14ac:dyDescent="0.2">
      <c r="A141" s="18" t="s">
        <v>72</v>
      </c>
      <c r="B141" s="18" t="s">
        <v>1999</v>
      </c>
      <c r="C141" s="18" t="s">
        <v>603</v>
      </c>
      <c r="D141" s="18" t="s">
        <v>610</v>
      </c>
      <c r="E141" s="18" t="s">
        <v>476</v>
      </c>
      <c r="F141" s="18" t="s">
        <v>500</v>
      </c>
      <c r="G141" s="18" t="s">
        <v>332</v>
      </c>
      <c r="H141" s="18" t="s">
        <v>379</v>
      </c>
      <c r="I141" s="18" t="s">
        <v>148</v>
      </c>
      <c r="J141" s="648">
        <v>1</v>
      </c>
      <c r="K141" s="18" t="s">
        <v>2059</v>
      </c>
      <c r="L141" s="652">
        <v>2021</v>
      </c>
      <c r="M141" s="653">
        <v>5</v>
      </c>
      <c r="N141" s="654">
        <v>0.8</v>
      </c>
      <c r="O141" s="113">
        <f t="shared" si="8"/>
        <v>4</v>
      </c>
      <c r="P141" s="653">
        <v>2</v>
      </c>
      <c r="Q141" s="120">
        <f t="shared" si="9"/>
        <v>0.5</v>
      </c>
      <c r="R141" s="121">
        <f t="shared" si="10"/>
        <v>0.4</v>
      </c>
      <c r="S141" s="146">
        <f t="shared" si="11"/>
        <v>0.8</v>
      </c>
      <c r="T141" s="649" t="s">
        <v>3024</v>
      </c>
    </row>
    <row r="142" spans="1:20" ht="12.75" x14ac:dyDescent="0.2">
      <c r="A142" s="18" t="s">
        <v>72</v>
      </c>
      <c r="B142" s="18" t="s">
        <v>1999</v>
      </c>
      <c r="C142" s="18" t="s">
        <v>598</v>
      </c>
      <c r="D142" s="18" t="s">
        <v>611</v>
      </c>
      <c r="E142" s="18" t="s">
        <v>476</v>
      </c>
      <c r="F142" s="18" t="s">
        <v>500</v>
      </c>
      <c r="G142" s="18" t="s">
        <v>332</v>
      </c>
      <c r="H142" s="18" t="s">
        <v>381</v>
      </c>
      <c r="I142" s="18" t="s">
        <v>148</v>
      </c>
      <c r="J142" s="648">
        <v>0.55405405405405406</v>
      </c>
      <c r="K142" s="18" t="s">
        <v>2059</v>
      </c>
      <c r="L142" s="652">
        <v>2021</v>
      </c>
      <c r="M142" s="653">
        <v>75</v>
      </c>
      <c r="N142" s="654">
        <v>0.48</v>
      </c>
      <c r="O142" s="113">
        <f t="shared" si="8"/>
        <v>36</v>
      </c>
      <c r="P142" s="653">
        <v>28</v>
      </c>
      <c r="Q142" s="120">
        <f t="shared" si="9"/>
        <v>0.77777777777777779</v>
      </c>
      <c r="R142" s="121">
        <f t="shared" si="10"/>
        <v>0.37333333333333335</v>
      </c>
      <c r="S142" s="146">
        <f t="shared" si="11"/>
        <v>0.86634146341463414</v>
      </c>
      <c r="T142" s="649" t="s">
        <v>3025</v>
      </c>
    </row>
    <row r="143" spans="1:20" ht="12.75" x14ac:dyDescent="0.2">
      <c r="A143" s="18" t="s">
        <v>72</v>
      </c>
      <c r="B143" s="18" t="s">
        <v>1999</v>
      </c>
      <c r="C143" s="18" t="s">
        <v>604</v>
      </c>
      <c r="D143" s="18" t="s">
        <v>611</v>
      </c>
      <c r="E143" s="18" t="s">
        <v>476</v>
      </c>
      <c r="F143" s="18" t="s">
        <v>500</v>
      </c>
      <c r="G143" s="18" t="s">
        <v>332</v>
      </c>
      <c r="H143" s="18" t="s">
        <v>379</v>
      </c>
      <c r="I143" s="18" t="s">
        <v>148</v>
      </c>
      <c r="J143" s="648">
        <v>1</v>
      </c>
      <c r="K143" s="18"/>
      <c r="L143" s="652">
        <v>2021</v>
      </c>
      <c r="M143" s="653">
        <v>7</v>
      </c>
      <c r="N143" s="654">
        <v>0.7142857142857143</v>
      </c>
      <c r="O143" s="113">
        <f t="shared" si="8"/>
        <v>5</v>
      </c>
      <c r="P143" s="653">
        <v>3</v>
      </c>
      <c r="Q143" s="120">
        <f t="shared" si="9"/>
        <v>0.6</v>
      </c>
      <c r="R143" s="121">
        <f t="shared" si="10"/>
        <v>0.42857142857142855</v>
      </c>
      <c r="S143" s="146">
        <f t="shared" si="11"/>
        <v>0.7142857142857143</v>
      </c>
      <c r="T143" s="649" t="s">
        <v>3026</v>
      </c>
    </row>
    <row r="144" spans="1:20" ht="12.75" x14ac:dyDescent="0.2">
      <c r="A144" s="18" t="s">
        <v>72</v>
      </c>
      <c r="B144" s="18" t="s">
        <v>1999</v>
      </c>
      <c r="C144" s="18" t="s">
        <v>598</v>
      </c>
      <c r="D144" s="18" t="s">
        <v>612</v>
      </c>
      <c r="E144" s="18" t="s">
        <v>476</v>
      </c>
      <c r="F144" s="18" t="s">
        <v>500</v>
      </c>
      <c r="G144" s="18" t="s">
        <v>332</v>
      </c>
      <c r="H144" s="18" t="s">
        <v>379</v>
      </c>
      <c r="I144" s="18" t="s">
        <v>148</v>
      </c>
      <c r="J144" s="648">
        <v>1</v>
      </c>
      <c r="K144" s="18" t="s">
        <v>2059</v>
      </c>
      <c r="L144" s="652">
        <v>2021</v>
      </c>
      <c r="M144" s="653">
        <v>5</v>
      </c>
      <c r="N144" s="654">
        <v>0.8</v>
      </c>
      <c r="O144" s="113">
        <f t="shared" si="8"/>
        <v>4</v>
      </c>
      <c r="P144" s="653">
        <v>4</v>
      </c>
      <c r="Q144" s="120">
        <f t="shared" si="9"/>
        <v>1</v>
      </c>
      <c r="R144" s="121">
        <f t="shared" si="10"/>
        <v>0.8</v>
      </c>
      <c r="S144" s="146">
        <f t="shared" si="11"/>
        <v>0.8</v>
      </c>
      <c r="T144" s="649" t="s">
        <v>3026</v>
      </c>
    </row>
    <row r="145" spans="1:20" ht="12.75" x14ac:dyDescent="0.2">
      <c r="A145" s="18" t="s">
        <v>72</v>
      </c>
      <c r="B145" s="18" t="s">
        <v>1999</v>
      </c>
      <c r="C145" s="18" t="s">
        <v>602</v>
      </c>
      <c r="D145" s="18" t="s">
        <v>612</v>
      </c>
      <c r="E145" s="18" t="s">
        <v>476</v>
      </c>
      <c r="F145" s="18" t="s">
        <v>500</v>
      </c>
      <c r="G145" s="18" t="s">
        <v>332</v>
      </c>
      <c r="H145" s="18" t="s">
        <v>381</v>
      </c>
      <c r="I145" s="18" t="s">
        <v>148</v>
      </c>
      <c r="J145" s="648">
        <v>1</v>
      </c>
      <c r="K145" s="18"/>
      <c r="L145" s="652">
        <v>2021</v>
      </c>
      <c r="M145" s="653">
        <v>19</v>
      </c>
      <c r="N145" s="654">
        <v>0.89473684210526316</v>
      </c>
      <c r="O145" s="113">
        <f t="shared" si="8"/>
        <v>17</v>
      </c>
      <c r="P145" s="653">
        <v>16</v>
      </c>
      <c r="Q145" s="120">
        <f t="shared" si="9"/>
        <v>0.94117647058823528</v>
      </c>
      <c r="R145" s="121">
        <f t="shared" si="10"/>
        <v>0.84210526315789469</v>
      </c>
      <c r="S145" s="146">
        <f t="shared" si="11"/>
        <v>0.89473684210526316</v>
      </c>
      <c r="T145" s="649"/>
    </row>
    <row r="146" spans="1:20" ht="12.75" x14ac:dyDescent="0.2">
      <c r="A146" s="18" t="s">
        <v>72</v>
      </c>
      <c r="B146" s="18" t="s">
        <v>1999</v>
      </c>
      <c r="C146" s="18" t="s">
        <v>604</v>
      </c>
      <c r="D146" s="18" t="s">
        <v>612</v>
      </c>
      <c r="E146" s="18" t="s">
        <v>476</v>
      </c>
      <c r="F146" s="18" t="s">
        <v>500</v>
      </c>
      <c r="G146" s="18" t="s">
        <v>332</v>
      </c>
      <c r="H146" s="18" t="s">
        <v>379</v>
      </c>
      <c r="I146" s="18" t="s">
        <v>148</v>
      </c>
      <c r="J146" s="648">
        <v>1</v>
      </c>
      <c r="K146" s="18"/>
      <c r="L146" s="652">
        <v>2021</v>
      </c>
      <c r="M146" s="653">
        <v>3</v>
      </c>
      <c r="N146" s="654">
        <v>1</v>
      </c>
      <c r="O146" s="113">
        <f t="shared" si="8"/>
        <v>3</v>
      </c>
      <c r="P146" s="653">
        <v>3</v>
      </c>
      <c r="Q146" s="120">
        <f t="shared" si="9"/>
        <v>1</v>
      </c>
      <c r="R146" s="121">
        <f t="shared" si="10"/>
        <v>1</v>
      </c>
      <c r="S146" s="146">
        <f t="shared" si="11"/>
        <v>1</v>
      </c>
      <c r="T146" s="649"/>
    </row>
    <row r="147" spans="1:20" ht="12.75" x14ac:dyDescent="0.2">
      <c r="A147" s="18" t="s">
        <v>72</v>
      </c>
      <c r="B147" s="18" t="s">
        <v>1999</v>
      </c>
      <c r="C147" s="18" t="s">
        <v>596</v>
      </c>
      <c r="D147" s="18" t="s">
        <v>613</v>
      </c>
      <c r="E147" s="18" t="s">
        <v>476</v>
      </c>
      <c r="F147" s="18" t="s">
        <v>500</v>
      </c>
      <c r="G147" s="18" t="s">
        <v>332</v>
      </c>
      <c r="H147" s="18" t="s">
        <v>381</v>
      </c>
      <c r="I147" s="18" t="s">
        <v>148</v>
      </c>
      <c r="J147" s="648">
        <v>1</v>
      </c>
      <c r="K147" s="18"/>
      <c r="L147" s="652">
        <v>2021</v>
      </c>
      <c r="M147" s="653">
        <v>18</v>
      </c>
      <c r="N147" s="654">
        <v>0.94444444444444442</v>
      </c>
      <c r="O147" s="113">
        <f t="shared" si="8"/>
        <v>17</v>
      </c>
      <c r="P147" s="653">
        <v>15</v>
      </c>
      <c r="Q147" s="120">
        <f t="shared" si="9"/>
        <v>0.88235294117647056</v>
      </c>
      <c r="R147" s="121">
        <f t="shared" si="10"/>
        <v>0.83333333333333337</v>
      </c>
      <c r="S147" s="146">
        <f t="shared" si="11"/>
        <v>0.94444444444444442</v>
      </c>
      <c r="T147" s="649"/>
    </row>
    <row r="148" spans="1:20" ht="12.75" x14ac:dyDescent="0.2">
      <c r="A148" s="18" t="s">
        <v>72</v>
      </c>
      <c r="B148" s="18" t="s">
        <v>1999</v>
      </c>
      <c r="C148" s="18" t="s">
        <v>598</v>
      </c>
      <c r="D148" s="18" t="s">
        <v>613</v>
      </c>
      <c r="E148" s="18" t="s">
        <v>476</v>
      </c>
      <c r="F148" s="18" t="s">
        <v>500</v>
      </c>
      <c r="G148" s="18" t="s">
        <v>332</v>
      </c>
      <c r="H148" s="18" t="s">
        <v>379</v>
      </c>
      <c r="I148" s="18" t="s">
        <v>148</v>
      </c>
      <c r="J148" s="648">
        <v>1</v>
      </c>
      <c r="K148" s="18"/>
      <c r="L148" s="652">
        <v>2021</v>
      </c>
      <c r="M148" s="653">
        <v>3</v>
      </c>
      <c r="N148" s="654">
        <v>0.66666666666666663</v>
      </c>
      <c r="O148" s="113">
        <f t="shared" si="8"/>
        <v>2</v>
      </c>
      <c r="P148" s="653">
        <v>2</v>
      </c>
      <c r="Q148" s="120">
        <f t="shared" si="9"/>
        <v>1</v>
      </c>
      <c r="R148" s="121">
        <f t="shared" si="10"/>
        <v>0.66666666666666663</v>
      </c>
      <c r="S148" s="146">
        <f t="shared" si="11"/>
        <v>0.66666666666666663</v>
      </c>
      <c r="T148" s="649" t="s">
        <v>3026</v>
      </c>
    </row>
    <row r="149" spans="1:20" ht="12.75" x14ac:dyDescent="0.2">
      <c r="A149" s="18" t="s">
        <v>72</v>
      </c>
      <c r="B149" s="18" t="s">
        <v>1999</v>
      </c>
      <c r="C149" s="18" t="s">
        <v>602</v>
      </c>
      <c r="D149" s="18" t="s">
        <v>614</v>
      </c>
      <c r="E149" s="18" t="s">
        <v>476</v>
      </c>
      <c r="F149" s="18" t="s">
        <v>500</v>
      </c>
      <c r="G149" s="18" t="s">
        <v>332</v>
      </c>
      <c r="H149" s="18" t="s">
        <v>379</v>
      </c>
      <c r="I149" s="18" t="s">
        <v>148</v>
      </c>
      <c r="J149" s="648">
        <v>1</v>
      </c>
      <c r="K149" s="18"/>
      <c r="L149" s="652">
        <v>2021</v>
      </c>
      <c r="M149" s="653">
        <v>3</v>
      </c>
      <c r="N149" s="654">
        <v>1</v>
      </c>
      <c r="O149" s="113">
        <f t="shared" si="8"/>
        <v>3</v>
      </c>
      <c r="P149" s="653">
        <v>3</v>
      </c>
      <c r="Q149" s="120">
        <f t="shared" si="9"/>
        <v>1</v>
      </c>
      <c r="R149" s="121">
        <f t="shared" si="10"/>
        <v>1</v>
      </c>
      <c r="S149" s="146">
        <f t="shared" si="11"/>
        <v>1</v>
      </c>
      <c r="T149" s="649"/>
    </row>
    <row r="150" spans="1:20" ht="12.75" x14ac:dyDescent="0.2">
      <c r="A150" s="18" t="s">
        <v>72</v>
      </c>
      <c r="B150" s="18" t="s">
        <v>1999</v>
      </c>
      <c r="C150" s="18" t="s">
        <v>598</v>
      </c>
      <c r="D150" s="18" t="s">
        <v>617</v>
      </c>
      <c r="E150" s="18" t="s">
        <v>476</v>
      </c>
      <c r="F150" s="18" t="s">
        <v>500</v>
      </c>
      <c r="G150" s="18" t="s">
        <v>332</v>
      </c>
      <c r="H150" s="18" t="s">
        <v>379</v>
      </c>
      <c r="I150" s="18" t="s">
        <v>148</v>
      </c>
      <c r="J150" s="648">
        <v>1</v>
      </c>
      <c r="K150" s="18" t="s">
        <v>2059</v>
      </c>
      <c r="L150" s="652">
        <v>2021</v>
      </c>
      <c r="M150" s="653">
        <v>7</v>
      </c>
      <c r="N150" s="654">
        <v>0.8571428571428571</v>
      </c>
      <c r="O150" s="113">
        <f t="shared" si="8"/>
        <v>6</v>
      </c>
      <c r="P150" s="653">
        <v>6</v>
      </c>
      <c r="Q150" s="120">
        <f t="shared" si="9"/>
        <v>1</v>
      </c>
      <c r="R150" s="121">
        <f t="shared" si="10"/>
        <v>0.8571428571428571</v>
      </c>
      <c r="S150" s="146">
        <f t="shared" si="11"/>
        <v>0.8571428571428571</v>
      </c>
      <c r="T150" s="649" t="s">
        <v>3024</v>
      </c>
    </row>
    <row r="151" spans="1:20" ht="12.75" x14ac:dyDescent="0.2">
      <c r="A151" s="18" t="s">
        <v>72</v>
      </c>
      <c r="B151" s="18" t="s">
        <v>1999</v>
      </c>
      <c r="C151" s="18" t="s">
        <v>598</v>
      </c>
      <c r="D151" s="18" t="s">
        <v>618</v>
      </c>
      <c r="E151" s="18" t="s">
        <v>476</v>
      </c>
      <c r="F151" s="18" t="s">
        <v>500</v>
      </c>
      <c r="G151" s="18" t="s">
        <v>332</v>
      </c>
      <c r="H151" s="18" t="s">
        <v>379</v>
      </c>
      <c r="I151" s="18" t="s">
        <v>148</v>
      </c>
      <c r="J151" s="648">
        <v>1</v>
      </c>
      <c r="K151" s="18"/>
      <c r="L151" s="652">
        <v>2021</v>
      </c>
      <c r="M151" s="653">
        <v>6</v>
      </c>
      <c r="N151" s="654">
        <v>0.83333333333333337</v>
      </c>
      <c r="O151" s="113">
        <f t="shared" si="8"/>
        <v>5</v>
      </c>
      <c r="P151" s="653">
        <v>5</v>
      </c>
      <c r="Q151" s="120">
        <f t="shared" si="9"/>
        <v>1</v>
      </c>
      <c r="R151" s="121">
        <f t="shared" si="10"/>
        <v>0.83333333333333337</v>
      </c>
      <c r="S151" s="146">
        <f t="shared" si="11"/>
        <v>0.83333333333333337</v>
      </c>
      <c r="T151" s="649" t="s">
        <v>3026</v>
      </c>
    </row>
    <row r="152" spans="1:20" ht="12.75" x14ac:dyDescent="0.2">
      <c r="A152" s="18" t="s">
        <v>72</v>
      </c>
      <c r="B152" s="18" t="s">
        <v>1999</v>
      </c>
      <c r="C152" s="18" t="s">
        <v>603</v>
      </c>
      <c r="D152" s="18" t="s">
        <v>618</v>
      </c>
      <c r="E152" s="18" t="s">
        <v>476</v>
      </c>
      <c r="F152" s="18" t="s">
        <v>500</v>
      </c>
      <c r="G152" s="18" t="s">
        <v>332</v>
      </c>
      <c r="H152" s="18" t="s">
        <v>379</v>
      </c>
      <c r="I152" s="18" t="s">
        <v>148</v>
      </c>
      <c r="J152" s="648">
        <v>1</v>
      </c>
      <c r="K152" s="18" t="s">
        <v>2059</v>
      </c>
      <c r="L152" s="652">
        <v>2021</v>
      </c>
      <c r="M152" s="653">
        <v>6</v>
      </c>
      <c r="N152" s="654">
        <v>1</v>
      </c>
      <c r="O152" s="113">
        <f t="shared" si="8"/>
        <v>6</v>
      </c>
      <c r="P152" s="653">
        <v>5</v>
      </c>
      <c r="Q152" s="120">
        <f t="shared" si="9"/>
        <v>0.83333333333333337</v>
      </c>
      <c r="R152" s="121">
        <f t="shared" si="10"/>
        <v>0.83333333333333337</v>
      </c>
      <c r="S152" s="146">
        <f t="shared" si="11"/>
        <v>1</v>
      </c>
      <c r="T152" s="649" t="s">
        <v>3025</v>
      </c>
    </row>
    <row r="153" spans="1:20" ht="12.75" x14ac:dyDescent="0.2">
      <c r="A153" s="18" t="s">
        <v>72</v>
      </c>
      <c r="B153" s="18" t="s">
        <v>1999</v>
      </c>
      <c r="C153" s="18" t="s">
        <v>605</v>
      </c>
      <c r="D153" s="18" t="s">
        <v>619</v>
      </c>
      <c r="E153" s="18" t="s">
        <v>476</v>
      </c>
      <c r="F153" s="18" t="s">
        <v>500</v>
      </c>
      <c r="G153" s="18" t="s">
        <v>332</v>
      </c>
      <c r="H153" s="18" t="s">
        <v>381</v>
      </c>
      <c r="I153" s="18" t="s">
        <v>148</v>
      </c>
      <c r="J153" s="648">
        <v>9.193054136874361E-2</v>
      </c>
      <c r="K153" s="18" t="s">
        <v>2059</v>
      </c>
      <c r="L153" s="652">
        <v>2021</v>
      </c>
      <c r="M153" s="653">
        <v>1920</v>
      </c>
      <c r="N153" s="654">
        <v>4.9479166666666664E-2</v>
      </c>
      <c r="O153" s="113">
        <f t="shared" si="8"/>
        <v>95</v>
      </c>
      <c r="P153" s="653">
        <v>86</v>
      </c>
      <c r="Q153" s="120">
        <f t="shared" si="9"/>
        <v>0.90526315789473688</v>
      </c>
      <c r="R153" s="121">
        <f t="shared" si="10"/>
        <v>4.4791666666666667E-2</v>
      </c>
      <c r="S153" s="146">
        <f t="shared" si="11"/>
        <v>0.53822337962962963</v>
      </c>
      <c r="T153" s="649" t="s">
        <v>3025</v>
      </c>
    </row>
    <row r="154" spans="1:20" ht="12.75" x14ac:dyDescent="0.2">
      <c r="A154" s="18" t="s">
        <v>72</v>
      </c>
      <c r="B154" s="18" t="s">
        <v>1999</v>
      </c>
      <c r="C154" s="18" t="s">
        <v>606</v>
      </c>
      <c r="D154" s="18" t="s">
        <v>619</v>
      </c>
      <c r="E154" s="18" t="s">
        <v>476</v>
      </c>
      <c r="F154" s="18" t="s">
        <v>500</v>
      </c>
      <c r="G154" s="18" t="s">
        <v>332</v>
      </c>
      <c r="H154" s="18" t="s">
        <v>379</v>
      </c>
      <c r="I154" s="18" t="s">
        <v>148</v>
      </c>
      <c r="J154" s="648">
        <v>1</v>
      </c>
      <c r="K154" s="18"/>
      <c r="L154" s="652">
        <v>2021</v>
      </c>
      <c r="M154" s="653">
        <v>5</v>
      </c>
      <c r="N154" s="654">
        <v>0.4</v>
      </c>
      <c r="O154" s="113">
        <f t="shared" si="8"/>
        <v>2</v>
      </c>
      <c r="P154" s="653">
        <v>2</v>
      </c>
      <c r="Q154" s="120">
        <f t="shared" si="9"/>
        <v>1</v>
      </c>
      <c r="R154" s="121">
        <f t="shared" si="10"/>
        <v>0.4</v>
      </c>
      <c r="S154" s="146">
        <f t="shared" si="11"/>
        <v>0.4</v>
      </c>
      <c r="T154" s="649" t="s">
        <v>3026</v>
      </c>
    </row>
    <row r="155" spans="1:20" ht="12.75" x14ac:dyDescent="0.2">
      <c r="A155" s="18" t="s">
        <v>72</v>
      </c>
      <c r="B155" s="18" t="s">
        <v>1999</v>
      </c>
      <c r="C155" s="18" t="s">
        <v>605</v>
      </c>
      <c r="D155" s="18" t="s">
        <v>620</v>
      </c>
      <c r="E155" s="18" t="s">
        <v>476</v>
      </c>
      <c r="F155" s="18" t="s">
        <v>500</v>
      </c>
      <c r="G155" s="18" t="s">
        <v>332</v>
      </c>
      <c r="H155" s="18" t="s">
        <v>381</v>
      </c>
      <c r="I155" s="18" t="s">
        <v>148</v>
      </c>
      <c r="J155" s="648">
        <v>0.60465116279069764</v>
      </c>
      <c r="K155" s="18" t="s">
        <v>2059</v>
      </c>
      <c r="L155" s="652">
        <v>2021</v>
      </c>
      <c r="M155" s="653">
        <v>41</v>
      </c>
      <c r="N155" s="654">
        <v>0.36585365853658536</v>
      </c>
      <c r="O155" s="113">
        <f t="shared" si="8"/>
        <v>15</v>
      </c>
      <c r="P155" s="653">
        <v>13</v>
      </c>
      <c r="Q155" s="120">
        <f t="shared" si="9"/>
        <v>0.8666666666666667</v>
      </c>
      <c r="R155" s="121">
        <f t="shared" si="10"/>
        <v>0.31707317073170732</v>
      </c>
      <c r="S155" s="146">
        <f t="shared" si="11"/>
        <v>0.60506566604127587</v>
      </c>
      <c r="T155" s="649" t="s">
        <v>3025</v>
      </c>
    </row>
    <row r="156" spans="1:20" ht="12.75" x14ac:dyDescent="0.2">
      <c r="A156" s="18" t="s">
        <v>72</v>
      </c>
      <c r="B156" s="18" t="s">
        <v>1999</v>
      </c>
      <c r="C156" s="18" t="s">
        <v>608</v>
      </c>
      <c r="D156" s="18" t="s">
        <v>620</v>
      </c>
      <c r="E156" s="18" t="s">
        <v>476</v>
      </c>
      <c r="F156" s="18" t="s">
        <v>500</v>
      </c>
      <c r="G156" s="18" t="s">
        <v>332</v>
      </c>
      <c r="H156" s="18" t="s">
        <v>379</v>
      </c>
      <c r="I156" s="18" t="s">
        <v>148</v>
      </c>
      <c r="J156" s="648">
        <v>1</v>
      </c>
      <c r="K156" s="18"/>
      <c r="L156" s="652">
        <v>2021</v>
      </c>
      <c r="M156" s="653">
        <v>7</v>
      </c>
      <c r="N156" s="654">
        <v>1</v>
      </c>
      <c r="O156" s="113">
        <f t="shared" si="8"/>
        <v>7</v>
      </c>
      <c r="P156" s="653">
        <v>5</v>
      </c>
      <c r="Q156" s="120">
        <f t="shared" si="9"/>
        <v>0.7142857142857143</v>
      </c>
      <c r="R156" s="121">
        <f t="shared" si="10"/>
        <v>0.7142857142857143</v>
      </c>
      <c r="S156" s="146">
        <f t="shared" si="11"/>
        <v>1</v>
      </c>
      <c r="T156" s="649"/>
    </row>
    <row r="157" spans="1:20" ht="12.75" x14ac:dyDescent="0.2">
      <c r="A157" s="18" t="s">
        <v>72</v>
      </c>
      <c r="B157" s="18" t="s">
        <v>1999</v>
      </c>
      <c r="C157" s="18" t="s">
        <v>605</v>
      </c>
      <c r="D157" s="18" t="s">
        <v>621</v>
      </c>
      <c r="E157" s="18" t="s">
        <v>476</v>
      </c>
      <c r="F157" s="18" t="s">
        <v>500</v>
      </c>
      <c r="G157" s="18" t="s">
        <v>332</v>
      </c>
      <c r="H157" s="18" t="s">
        <v>379</v>
      </c>
      <c r="I157" s="18" t="s">
        <v>148</v>
      </c>
      <c r="J157" s="648">
        <v>1</v>
      </c>
      <c r="K157" s="18"/>
      <c r="L157" s="652">
        <v>2021</v>
      </c>
      <c r="M157" s="653">
        <v>6</v>
      </c>
      <c r="N157" s="654">
        <v>1</v>
      </c>
      <c r="O157" s="113">
        <f t="shared" si="8"/>
        <v>6</v>
      </c>
      <c r="P157" s="653">
        <v>5</v>
      </c>
      <c r="Q157" s="120">
        <f t="shared" si="9"/>
        <v>0.83333333333333337</v>
      </c>
      <c r="R157" s="121">
        <f t="shared" si="10"/>
        <v>0.83333333333333337</v>
      </c>
      <c r="S157" s="146">
        <f t="shared" si="11"/>
        <v>1</v>
      </c>
      <c r="T157" s="649"/>
    </row>
    <row r="158" spans="1:20" ht="12.75" x14ac:dyDescent="0.2">
      <c r="A158" s="18" t="s">
        <v>72</v>
      </c>
      <c r="B158" s="18" t="s">
        <v>1999</v>
      </c>
      <c r="C158" s="18" t="s">
        <v>607</v>
      </c>
      <c r="D158" s="18" t="s">
        <v>621</v>
      </c>
      <c r="E158" s="18" t="s">
        <v>476</v>
      </c>
      <c r="F158" s="18" t="s">
        <v>500</v>
      </c>
      <c r="G158" s="18" t="s">
        <v>332</v>
      </c>
      <c r="H158" s="18" t="s">
        <v>381</v>
      </c>
      <c r="I158" s="18" t="s">
        <v>148</v>
      </c>
      <c r="J158" s="648">
        <v>0.1691275167785235</v>
      </c>
      <c r="K158" s="18" t="s">
        <v>2059</v>
      </c>
      <c r="L158" s="652">
        <v>2021</v>
      </c>
      <c r="M158" s="653">
        <v>732</v>
      </c>
      <c r="N158" s="654">
        <v>9.8360655737704916E-2</v>
      </c>
      <c r="O158" s="113">
        <f t="shared" si="8"/>
        <v>72</v>
      </c>
      <c r="P158" s="653">
        <v>48</v>
      </c>
      <c r="Q158" s="120">
        <f t="shared" si="9"/>
        <v>0.66666666666666663</v>
      </c>
      <c r="R158" s="121">
        <f t="shared" si="10"/>
        <v>6.5573770491803282E-2</v>
      </c>
      <c r="S158" s="146">
        <f t="shared" si="11"/>
        <v>0.58157689305230287</v>
      </c>
      <c r="T158" s="649" t="s">
        <v>3025</v>
      </c>
    </row>
    <row r="159" spans="1:20" ht="12.75" x14ac:dyDescent="0.2">
      <c r="A159" s="18" t="s">
        <v>72</v>
      </c>
      <c r="B159" s="18" t="s">
        <v>1999</v>
      </c>
      <c r="C159" s="18" t="s">
        <v>600</v>
      </c>
      <c r="D159" s="18" t="s">
        <v>622</v>
      </c>
      <c r="E159" s="18" t="s">
        <v>476</v>
      </c>
      <c r="F159" s="18" t="s">
        <v>500</v>
      </c>
      <c r="G159" s="18" t="s">
        <v>332</v>
      </c>
      <c r="H159" s="18" t="s">
        <v>379</v>
      </c>
      <c r="I159" s="18" t="s">
        <v>148</v>
      </c>
      <c r="J159" s="648">
        <v>1</v>
      </c>
      <c r="K159" s="18" t="s">
        <v>2059</v>
      </c>
      <c r="L159" s="652">
        <v>2021</v>
      </c>
      <c r="M159" s="653">
        <v>2</v>
      </c>
      <c r="N159" s="654">
        <v>1</v>
      </c>
      <c r="O159" s="113">
        <f t="shared" si="8"/>
        <v>2</v>
      </c>
      <c r="P159" s="653">
        <v>2</v>
      </c>
      <c r="Q159" s="120">
        <f t="shared" si="9"/>
        <v>1</v>
      </c>
      <c r="R159" s="121">
        <f t="shared" si="10"/>
        <v>1</v>
      </c>
      <c r="S159" s="146">
        <f t="shared" si="11"/>
        <v>1</v>
      </c>
      <c r="T159" s="649" t="s">
        <v>3025</v>
      </c>
    </row>
    <row r="160" spans="1:20" ht="12.75" x14ac:dyDescent="0.2">
      <c r="A160" s="18" t="s">
        <v>72</v>
      </c>
      <c r="B160" s="18" t="s">
        <v>1999</v>
      </c>
      <c r="C160" s="18" t="s">
        <v>608</v>
      </c>
      <c r="D160" s="18" t="s">
        <v>623</v>
      </c>
      <c r="E160" s="18" t="s">
        <v>476</v>
      </c>
      <c r="F160" s="18" t="s">
        <v>500</v>
      </c>
      <c r="G160" s="18" t="s">
        <v>332</v>
      </c>
      <c r="H160" s="18" t="s">
        <v>379</v>
      </c>
      <c r="I160" s="18" t="s">
        <v>148</v>
      </c>
      <c r="J160" s="648">
        <v>1</v>
      </c>
      <c r="K160" s="18" t="s">
        <v>2059</v>
      </c>
      <c r="L160" s="652">
        <v>2021</v>
      </c>
      <c r="M160" s="653">
        <v>10</v>
      </c>
      <c r="N160" s="654">
        <v>0.7</v>
      </c>
      <c r="O160" s="113">
        <f t="shared" si="8"/>
        <v>7</v>
      </c>
      <c r="P160" s="653">
        <v>5</v>
      </c>
      <c r="Q160" s="120">
        <f t="shared" si="9"/>
        <v>0.7142857142857143</v>
      </c>
      <c r="R160" s="121">
        <f t="shared" si="10"/>
        <v>0.5</v>
      </c>
      <c r="S160" s="146">
        <f t="shared" si="11"/>
        <v>0.7</v>
      </c>
      <c r="T160" s="649" t="s">
        <v>3024</v>
      </c>
    </row>
    <row r="161" spans="1:20" ht="12.75" x14ac:dyDescent="0.2">
      <c r="A161" s="18" t="s">
        <v>72</v>
      </c>
      <c r="B161" s="18" t="s">
        <v>1999</v>
      </c>
      <c r="C161" s="18" t="s">
        <v>599</v>
      </c>
      <c r="D161" s="18" t="s">
        <v>624</v>
      </c>
      <c r="E161" s="18" t="s">
        <v>476</v>
      </c>
      <c r="F161" s="18" t="s">
        <v>500</v>
      </c>
      <c r="G161" s="18" t="s">
        <v>332</v>
      </c>
      <c r="H161" s="18" t="s">
        <v>381</v>
      </c>
      <c r="I161" s="18" t="s">
        <v>148</v>
      </c>
      <c r="J161" s="648">
        <v>1</v>
      </c>
      <c r="K161" s="18" t="s">
        <v>2059</v>
      </c>
      <c r="L161" s="652">
        <v>2021</v>
      </c>
      <c r="M161" s="653">
        <v>34</v>
      </c>
      <c r="N161" s="654">
        <v>0.82352941176470584</v>
      </c>
      <c r="O161" s="113">
        <f t="shared" si="8"/>
        <v>28</v>
      </c>
      <c r="P161" s="653">
        <v>25</v>
      </c>
      <c r="Q161" s="120">
        <f t="shared" si="9"/>
        <v>0.8928571428571429</v>
      </c>
      <c r="R161" s="121">
        <f t="shared" si="10"/>
        <v>0.73529411764705888</v>
      </c>
      <c r="S161" s="146">
        <f t="shared" si="11"/>
        <v>0.82352941176470584</v>
      </c>
      <c r="T161" s="649" t="s">
        <v>3025</v>
      </c>
    </row>
    <row r="162" spans="1:20" ht="12.75" x14ac:dyDescent="0.2">
      <c r="A162" s="18" t="s">
        <v>72</v>
      </c>
      <c r="B162" s="18" t="s">
        <v>1999</v>
      </c>
      <c r="C162" s="18" t="s">
        <v>603</v>
      </c>
      <c r="D162" s="18" t="s">
        <v>626</v>
      </c>
      <c r="E162" s="18" t="s">
        <v>476</v>
      </c>
      <c r="F162" s="18" t="s">
        <v>500</v>
      </c>
      <c r="G162" s="18" t="s">
        <v>332</v>
      </c>
      <c r="H162" s="18" t="s">
        <v>379</v>
      </c>
      <c r="I162" s="18" t="s">
        <v>148</v>
      </c>
      <c r="J162" s="648">
        <v>1</v>
      </c>
      <c r="K162" s="18" t="s">
        <v>2059</v>
      </c>
      <c r="L162" s="652">
        <v>2021</v>
      </c>
      <c r="M162" s="653">
        <v>13</v>
      </c>
      <c r="N162" s="654">
        <v>0.69230769230769229</v>
      </c>
      <c r="O162" s="113">
        <f t="shared" si="8"/>
        <v>9</v>
      </c>
      <c r="P162" s="653">
        <v>8</v>
      </c>
      <c r="Q162" s="120">
        <f t="shared" si="9"/>
        <v>0.88888888888888884</v>
      </c>
      <c r="R162" s="121">
        <f t="shared" si="10"/>
        <v>0.61538461538461542</v>
      </c>
      <c r="S162" s="146">
        <f t="shared" si="11"/>
        <v>0.69230769230769229</v>
      </c>
      <c r="T162" s="649" t="s">
        <v>3024</v>
      </c>
    </row>
    <row r="163" spans="1:20" ht="12.75" x14ac:dyDescent="0.2">
      <c r="A163" s="18" t="s">
        <v>72</v>
      </c>
      <c r="B163" s="18" t="s">
        <v>1999</v>
      </c>
      <c r="C163" s="18" t="s">
        <v>603</v>
      </c>
      <c r="D163" s="18" t="s">
        <v>625</v>
      </c>
      <c r="E163" s="18" t="s">
        <v>476</v>
      </c>
      <c r="F163" s="18" t="s">
        <v>500</v>
      </c>
      <c r="G163" s="18" t="s">
        <v>332</v>
      </c>
      <c r="H163" s="18" t="s">
        <v>379</v>
      </c>
      <c r="I163" s="18" t="s">
        <v>148</v>
      </c>
      <c r="J163" s="648">
        <v>1</v>
      </c>
      <c r="K163" s="18" t="s">
        <v>2059</v>
      </c>
      <c r="L163" s="652">
        <v>2021</v>
      </c>
      <c r="M163" s="653">
        <v>4</v>
      </c>
      <c r="N163" s="654">
        <v>1</v>
      </c>
      <c r="O163" s="113">
        <f t="shared" si="8"/>
        <v>4</v>
      </c>
      <c r="P163" s="653">
        <v>4</v>
      </c>
      <c r="Q163" s="120">
        <f t="shared" si="9"/>
        <v>1</v>
      </c>
      <c r="R163" s="121">
        <f t="shared" si="10"/>
        <v>1</v>
      </c>
      <c r="S163" s="146">
        <f t="shared" si="11"/>
        <v>1</v>
      </c>
      <c r="T163" s="649" t="s">
        <v>3025</v>
      </c>
    </row>
    <row r="164" spans="1:20" ht="12.75" x14ac:dyDescent="0.2">
      <c r="A164" s="18" t="s">
        <v>72</v>
      </c>
      <c r="B164" s="18" t="s">
        <v>1999</v>
      </c>
      <c r="C164" s="18" t="s">
        <v>603</v>
      </c>
      <c r="D164" s="18" t="s">
        <v>610</v>
      </c>
      <c r="E164" s="18" t="s">
        <v>476</v>
      </c>
      <c r="F164" s="18" t="s">
        <v>507</v>
      </c>
      <c r="G164" s="18" t="s">
        <v>332</v>
      </c>
      <c r="H164" s="18" t="s">
        <v>379</v>
      </c>
      <c r="I164" s="18" t="s">
        <v>148</v>
      </c>
      <c r="J164" s="648">
        <v>1</v>
      </c>
      <c r="K164" s="18" t="s">
        <v>2059</v>
      </c>
      <c r="L164" s="652">
        <v>2021</v>
      </c>
      <c r="M164" s="653">
        <v>5</v>
      </c>
      <c r="N164" s="654">
        <v>0.8</v>
      </c>
      <c r="O164" s="113">
        <f t="shared" si="8"/>
        <v>4</v>
      </c>
      <c r="P164" s="653">
        <v>2</v>
      </c>
      <c r="Q164" s="120">
        <f t="shared" si="9"/>
        <v>0.5</v>
      </c>
      <c r="R164" s="121">
        <f t="shared" si="10"/>
        <v>0.4</v>
      </c>
      <c r="S164" s="146">
        <f t="shared" si="11"/>
        <v>0.8</v>
      </c>
      <c r="T164" s="649" t="s">
        <v>3024</v>
      </c>
    </row>
    <row r="165" spans="1:20" ht="12.75" x14ac:dyDescent="0.2">
      <c r="A165" s="18" t="s">
        <v>72</v>
      </c>
      <c r="B165" s="18" t="s">
        <v>1999</v>
      </c>
      <c r="C165" s="18" t="s">
        <v>598</v>
      </c>
      <c r="D165" s="18" t="s">
        <v>611</v>
      </c>
      <c r="E165" s="18" t="s">
        <v>476</v>
      </c>
      <c r="F165" s="18" t="s">
        <v>507</v>
      </c>
      <c r="G165" s="18" t="s">
        <v>332</v>
      </c>
      <c r="H165" s="18" t="s">
        <v>381</v>
      </c>
      <c r="I165" s="18" t="s">
        <v>148</v>
      </c>
      <c r="J165" s="648">
        <v>0.55405405405405406</v>
      </c>
      <c r="K165" s="18" t="s">
        <v>2059</v>
      </c>
      <c r="L165" s="652">
        <v>2021</v>
      </c>
      <c r="M165" s="653">
        <v>75</v>
      </c>
      <c r="N165" s="654">
        <v>0.48</v>
      </c>
      <c r="O165" s="113">
        <f t="shared" si="8"/>
        <v>36</v>
      </c>
      <c r="P165" s="653">
        <v>28</v>
      </c>
      <c r="Q165" s="120">
        <f t="shared" si="9"/>
        <v>0.77777777777777779</v>
      </c>
      <c r="R165" s="121">
        <f t="shared" si="10"/>
        <v>0.37333333333333335</v>
      </c>
      <c r="S165" s="146">
        <f t="shared" si="11"/>
        <v>0.86634146341463414</v>
      </c>
      <c r="T165" s="649" t="s">
        <v>3025</v>
      </c>
    </row>
    <row r="166" spans="1:20" ht="12.75" x14ac:dyDescent="0.2">
      <c r="A166" s="18" t="s">
        <v>72</v>
      </c>
      <c r="B166" s="18" t="s">
        <v>1999</v>
      </c>
      <c r="C166" s="18" t="s">
        <v>604</v>
      </c>
      <c r="D166" s="18" t="s">
        <v>611</v>
      </c>
      <c r="E166" s="18" t="s">
        <v>476</v>
      </c>
      <c r="F166" s="18" t="s">
        <v>507</v>
      </c>
      <c r="G166" s="18" t="s">
        <v>332</v>
      </c>
      <c r="H166" s="18" t="s">
        <v>379</v>
      </c>
      <c r="I166" s="18" t="s">
        <v>148</v>
      </c>
      <c r="J166" s="648">
        <v>1</v>
      </c>
      <c r="K166" s="18"/>
      <c r="L166" s="652">
        <v>2021</v>
      </c>
      <c r="M166" s="653">
        <v>7</v>
      </c>
      <c r="N166" s="654">
        <v>0.7142857142857143</v>
      </c>
      <c r="O166" s="113">
        <f t="shared" si="8"/>
        <v>5</v>
      </c>
      <c r="P166" s="653">
        <v>3</v>
      </c>
      <c r="Q166" s="120">
        <f t="shared" si="9"/>
        <v>0.6</v>
      </c>
      <c r="R166" s="121">
        <f t="shared" si="10"/>
        <v>0.42857142857142855</v>
      </c>
      <c r="S166" s="146">
        <f t="shared" si="11"/>
        <v>0.7142857142857143</v>
      </c>
      <c r="T166" s="649" t="s">
        <v>3026</v>
      </c>
    </row>
    <row r="167" spans="1:20" ht="12.75" x14ac:dyDescent="0.2">
      <c r="A167" s="18" t="s">
        <v>72</v>
      </c>
      <c r="B167" s="18" t="s">
        <v>1999</v>
      </c>
      <c r="C167" s="18" t="s">
        <v>598</v>
      </c>
      <c r="D167" s="18" t="s">
        <v>612</v>
      </c>
      <c r="E167" s="18" t="s">
        <v>476</v>
      </c>
      <c r="F167" s="18" t="s">
        <v>507</v>
      </c>
      <c r="G167" s="18" t="s">
        <v>332</v>
      </c>
      <c r="H167" s="18" t="s">
        <v>379</v>
      </c>
      <c r="I167" s="18" t="s">
        <v>148</v>
      </c>
      <c r="J167" s="648">
        <v>1</v>
      </c>
      <c r="K167" s="18" t="s">
        <v>2059</v>
      </c>
      <c r="L167" s="652">
        <v>2021</v>
      </c>
      <c r="M167" s="653">
        <v>5</v>
      </c>
      <c r="N167" s="654">
        <v>0.8</v>
      </c>
      <c r="O167" s="113">
        <f t="shared" si="8"/>
        <v>4</v>
      </c>
      <c r="P167" s="653">
        <v>4</v>
      </c>
      <c r="Q167" s="120">
        <f t="shared" si="9"/>
        <v>1</v>
      </c>
      <c r="R167" s="121">
        <f t="shared" si="10"/>
        <v>0.8</v>
      </c>
      <c r="S167" s="146">
        <f t="shared" si="11"/>
        <v>0.8</v>
      </c>
      <c r="T167" s="649" t="s">
        <v>3026</v>
      </c>
    </row>
    <row r="168" spans="1:20" ht="12.75" x14ac:dyDescent="0.2">
      <c r="A168" s="18" t="s">
        <v>72</v>
      </c>
      <c r="B168" s="18" t="s">
        <v>1999</v>
      </c>
      <c r="C168" s="18" t="s">
        <v>602</v>
      </c>
      <c r="D168" s="18" t="s">
        <v>612</v>
      </c>
      <c r="E168" s="18" t="s">
        <v>476</v>
      </c>
      <c r="F168" s="18" t="s">
        <v>507</v>
      </c>
      <c r="G168" s="18" t="s">
        <v>332</v>
      </c>
      <c r="H168" s="18" t="s">
        <v>381</v>
      </c>
      <c r="I168" s="18" t="s">
        <v>148</v>
      </c>
      <c r="J168" s="648">
        <v>1</v>
      </c>
      <c r="K168" s="18"/>
      <c r="L168" s="652">
        <v>2021</v>
      </c>
      <c r="M168" s="653">
        <v>19</v>
      </c>
      <c r="N168" s="654">
        <v>0.89473684210526316</v>
      </c>
      <c r="O168" s="113">
        <f t="shared" si="8"/>
        <v>17</v>
      </c>
      <c r="P168" s="653">
        <v>16</v>
      </c>
      <c r="Q168" s="120">
        <f t="shared" si="9"/>
        <v>0.94117647058823528</v>
      </c>
      <c r="R168" s="121">
        <f t="shared" si="10"/>
        <v>0.84210526315789469</v>
      </c>
      <c r="S168" s="146">
        <f t="shared" si="11"/>
        <v>0.89473684210526316</v>
      </c>
      <c r="T168" s="649"/>
    </row>
    <row r="169" spans="1:20" ht="12.75" x14ac:dyDescent="0.2">
      <c r="A169" s="18" t="s">
        <v>72</v>
      </c>
      <c r="B169" s="18" t="s">
        <v>1999</v>
      </c>
      <c r="C169" s="18" t="s">
        <v>604</v>
      </c>
      <c r="D169" s="18" t="s">
        <v>612</v>
      </c>
      <c r="E169" s="18" t="s">
        <v>476</v>
      </c>
      <c r="F169" s="18" t="s">
        <v>507</v>
      </c>
      <c r="G169" s="18" t="s">
        <v>332</v>
      </c>
      <c r="H169" s="18" t="s">
        <v>379</v>
      </c>
      <c r="I169" s="18" t="s">
        <v>148</v>
      </c>
      <c r="J169" s="648">
        <v>1</v>
      </c>
      <c r="K169" s="18"/>
      <c r="L169" s="652">
        <v>2021</v>
      </c>
      <c r="M169" s="653">
        <v>3</v>
      </c>
      <c r="N169" s="654">
        <v>1</v>
      </c>
      <c r="O169" s="113">
        <f t="shared" si="8"/>
        <v>3</v>
      </c>
      <c r="P169" s="653">
        <v>3</v>
      </c>
      <c r="Q169" s="120">
        <f t="shared" si="9"/>
        <v>1</v>
      </c>
      <c r="R169" s="121">
        <f t="shared" si="10"/>
        <v>1</v>
      </c>
      <c r="S169" s="146">
        <f t="shared" si="11"/>
        <v>1</v>
      </c>
      <c r="T169" s="649"/>
    </row>
    <row r="170" spans="1:20" ht="12.75" x14ac:dyDescent="0.2">
      <c r="A170" s="18" t="s">
        <v>72</v>
      </c>
      <c r="B170" s="18" t="s">
        <v>1999</v>
      </c>
      <c r="C170" s="18" t="s">
        <v>596</v>
      </c>
      <c r="D170" s="18" t="s">
        <v>613</v>
      </c>
      <c r="E170" s="18" t="s">
        <v>476</v>
      </c>
      <c r="F170" s="18" t="s">
        <v>507</v>
      </c>
      <c r="G170" s="18" t="s">
        <v>332</v>
      </c>
      <c r="H170" s="18" t="s">
        <v>381</v>
      </c>
      <c r="I170" s="18" t="s">
        <v>148</v>
      </c>
      <c r="J170" s="648">
        <v>1</v>
      </c>
      <c r="K170" s="18"/>
      <c r="L170" s="652">
        <v>2021</v>
      </c>
      <c r="M170" s="653">
        <v>18</v>
      </c>
      <c r="N170" s="654">
        <v>0.94444444444444442</v>
      </c>
      <c r="O170" s="113">
        <f t="shared" si="8"/>
        <v>17</v>
      </c>
      <c r="P170" s="653">
        <v>15</v>
      </c>
      <c r="Q170" s="120">
        <f t="shared" si="9"/>
        <v>0.88235294117647056</v>
      </c>
      <c r="R170" s="121">
        <f t="shared" si="10"/>
        <v>0.83333333333333337</v>
      </c>
      <c r="S170" s="146">
        <f t="shared" si="11"/>
        <v>0.94444444444444442</v>
      </c>
      <c r="T170" s="649"/>
    </row>
    <row r="171" spans="1:20" ht="12.75" x14ac:dyDescent="0.2">
      <c r="A171" s="18" t="s">
        <v>72</v>
      </c>
      <c r="B171" s="18" t="s">
        <v>1999</v>
      </c>
      <c r="C171" s="18" t="s">
        <v>598</v>
      </c>
      <c r="D171" s="18" t="s">
        <v>613</v>
      </c>
      <c r="E171" s="18" t="s">
        <v>476</v>
      </c>
      <c r="F171" s="18" t="s">
        <v>507</v>
      </c>
      <c r="G171" s="18" t="s">
        <v>332</v>
      </c>
      <c r="H171" s="18" t="s">
        <v>379</v>
      </c>
      <c r="I171" s="18" t="s">
        <v>148</v>
      </c>
      <c r="J171" s="648">
        <v>1</v>
      </c>
      <c r="K171" s="18"/>
      <c r="L171" s="652">
        <v>2021</v>
      </c>
      <c r="M171" s="653">
        <v>3</v>
      </c>
      <c r="N171" s="654">
        <v>0.66666666666666663</v>
      </c>
      <c r="O171" s="113">
        <f t="shared" si="8"/>
        <v>2</v>
      </c>
      <c r="P171" s="653">
        <v>2</v>
      </c>
      <c r="Q171" s="120">
        <f t="shared" si="9"/>
        <v>1</v>
      </c>
      <c r="R171" s="121">
        <f t="shared" si="10"/>
        <v>0.66666666666666663</v>
      </c>
      <c r="S171" s="146">
        <f t="shared" si="11"/>
        <v>0.66666666666666663</v>
      </c>
      <c r="T171" s="649" t="s">
        <v>3026</v>
      </c>
    </row>
    <row r="172" spans="1:20" ht="12.75" x14ac:dyDescent="0.2">
      <c r="A172" s="18" t="s">
        <v>72</v>
      </c>
      <c r="B172" s="18" t="s">
        <v>1999</v>
      </c>
      <c r="C172" s="18" t="s">
        <v>602</v>
      </c>
      <c r="D172" s="18" t="s">
        <v>614</v>
      </c>
      <c r="E172" s="18" t="s">
        <v>476</v>
      </c>
      <c r="F172" s="18" t="s">
        <v>507</v>
      </c>
      <c r="G172" s="18" t="s">
        <v>332</v>
      </c>
      <c r="H172" s="18" t="s">
        <v>379</v>
      </c>
      <c r="I172" s="18" t="s">
        <v>148</v>
      </c>
      <c r="J172" s="648">
        <v>1</v>
      </c>
      <c r="K172" s="18"/>
      <c r="L172" s="652">
        <v>2021</v>
      </c>
      <c r="M172" s="653">
        <v>3</v>
      </c>
      <c r="N172" s="654">
        <v>1</v>
      </c>
      <c r="O172" s="113">
        <f t="shared" si="8"/>
        <v>3</v>
      </c>
      <c r="P172" s="653">
        <v>3</v>
      </c>
      <c r="Q172" s="120">
        <f t="shared" si="9"/>
        <v>1</v>
      </c>
      <c r="R172" s="121">
        <f t="shared" si="10"/>
        <v>1</v>
      </c>
      <c r="S172" s="146">
        <f t="shared" si="11"/>
        <v>1</v>
      </c>
      <c r="T172" s="649"/>
    </row>
    <row r="173" spans="1:20" ht="12.75" x14ac:dyDescent="0.2">
      <c r="A173" s="18" t="s">
        <v>72</v>
      </c>
      <c r="B173" s="18" t="s">
        <v>1999</v>
      </c>
      <c r="C173" s="18" t="s">
        <v>598</v>
      </c>
      <c r="D173" s="18" t="s">
        <v>617</v>
      </c>
      <c r="E173" s="18" t="s">
        <v>476</v>
      </c>
      <c r="F173" s="18" t="s">
        <v>507</v>
      </c>
      <c r="G173" s="18" t="s">
        <v>332</v>
      </c>
      <c r="H173" s="18" t="s">
        <v>379</v>
      </c>
      <c r="I173" s="18" t="s">
        <v>148</v>
      </c>
      <c r="J173" s="648">
        <v>1</v>
      </c>
      <c r="K173" s="18" t="s">
        <v>2059</v>
      </c>
      <c r="L173" s="652">
        <v>2021</v>
      </c>
      <c r="M173" s="653">
        <v>7</v>
      </c>
      <c r="N173" s="654">
        <v>0.8571428571428571</v>
      </c>
      <c r="O173" s="113">
        <f t="shared" si="8"/>
        <v>6</v>
      </c>
      <c r="P173" s="653">
        <v>6</v>
      </c>
      <c r="Q173" s="120">
        <f t="shared" si="9"/>
        <v>1</v>
      </c>
      <c r="R173" s="121">
        <f t="shared" si="10"/>
        <v>0.8571428571428571</v>
      </c>
      <c r="S173" s="146">
        <f t="shared" si="11"/>
        <v>0.8571428571428571</v>
      </c>
      <c r="T173" s="649" t="s">
        <v>3024</v>
      </c>
    </row>
    <row r="174" spans="1:20" ht="12.75" x14ac:dyDescent="0.2">
      <c r="A174" s="18" t="s">
        <v>72</v>
      </c>
      <c r="B174" s="18" t="s">
        <v>1999</v>
      </c>
      <c r="C174" s="18" t="s">
        <v>598</v>
      </c>
      <c r="D174" s="18" t="s">
        <v>618</v>
      </c>
      <c r="E174" s="18" t="s">
        <v>476</v>
      </c>
      <c r="F174" s="18" t="s">
        <v>507</v>
      </c>
      <c r="G174" s="18" t="s">
        <v>332</v>
      </c>
      <c r="H174" s="18" t="s">
        <v>379</v>
      </c>
      <c r="I174" s="18" t="s">
        <v>148</v>
      </c>
      <c r="J174" s="648">
        <v>1</v>
      </c>
      <c r="K174" s="18"/>
      <c r="L174" s="652">
        <v>2021</v>
      </c>
      <c r="M174" s="653">
        <v>6</v>
      </c>
      <c r="N174" s="654">
        <v>0.83333333333333337</v>
      </c>
      <c r="O174" s="113">
        <f t="shared" si="8"/>
        <v>5</v>
      </c>
      <c r="P174" s="653">
        <v>5</v>
      </c>
      <c r="Q174" s="120">
        <f t="shared" si="9"/>
        <v>1</v>
      </c>
      <c r="R174" s="121">
        <f t="shared" si="10"/>
        <v>0.83333333333333337</v>
      </c>
      <c r="S174" s="146">
        <f t="shared" si="11"/>
        <v>0.83333333333333337</v>
      </c>
      <c r="T174" s="649" t="s">
        <v>3026</v>
      </c>
    </row>
    <row r="175" spans="1:20" ht="12.75" x14ac:dyDescent="0.2">
      <c r="A175" s="18" t="s">
        <v>72</v>
      </c>
      <c r="B175" s="18" t="s">
        <v>1999</v>
      </c>
      <c r="C175" s="18" t="s">
        <v>603</v>
      </c>
      <c r="D175" s="18" t="s">
        <v>618</v>
      </c>
      <c r="E175" s="18" t="s">
        <v>476</v>
      </c>
      <c r="F175" s="18" t="s">
        <v>507</v>
      </c>
      <c r="G175" s="18" t="s">
        <v>332</v>
      </c>
      <c r="H175" s="18" t="s">
        <v>379</v>
      </c>
      <c r="I175" s="18" t="s">
        <v>148</v>
      </c>
      <c r="J175" s="648">
        <v>1</v>
      </c>
      <c r="K175" s="18" t="s">
        <v>2059</v>
      </c>
      <c r="L175" s="652">
        <v>2021</v>
      </c>
      <c r="M175" s="653">
        <v>6</v>
      </c>
      <c r="N175" s="654">
        <v>1</v>
      </c>
      <c r="O175" s="113">
        <f t="shared" si="8"/>
        <v>6</v>
      </c>
      <c r="P175" s="653">
        <v>5</v>
      </c>
      <c r="Q175" s="120">
        <f t="shared" si="9"/>
        <v>0.83333333333333337</v>
      </c>
      <c r="R175" s="121">
        <f t="shared" si="10"/>
        <v>0.83333333333333337</v>
      </c>
      <c r="S175" s="146">
        <f t="shared" si="11"/>
        <v>1</v>
      </c>
      <c r="T175" s="649" t="s">
        <v>3025</v>
      </c>
    </row>
    <row r="176" spans="1:20" ht="12.75" x14ac:dyDescent="0.2">
      <c r="A176" s="18" t="s">
        <v>72</v>
      </c>
      <c r="B176" s="18" t="s">
        <v>1999</v>
      </c>
      <c r="C176" s="18" t="s">
        <v>605</v>
      </c>
      <c r="D176" s="18" t="s">
        <v>619</v>
      </c>
      <c r="E176" s="18" t="s">
        <v>476</v>
      </c>
      <c r="F176" s="18" t="s">
        <v>507</v>
      </c>
      <c r="G176" s="18" t="s">
        <v>332</v>
      </c>
      <c r="H176" s="18" t="s">
        <v>381</v>
      </c>
      <c r="I176" s="18" t="s">
        <v>148</v>
      </c>
      <c r="J176" s="648">
        <v>9.193054136874361E-2</v>
      </c>
      <c r="K176" s="18" t="s">
        <v>2059</v>
      </c>
      <c r="L176" s="652">
        <v>2021</v>
      </c>
      <c r="M176" s="653">
        <v>1920</v>
      </c>
      <c r="N176" s="654">
        <v>4.9479166666666664E-2</v>
      </c>
      <c r="O176" s="113">
        <f t="shared" si="8"/>
        <v>95</v>
      </c>
      <c r="P176" s="653">
        <v>86</v>
      </c>
      <c r="Q176" s="120">
        <f t="shared" si="9"/>
        <v>0.90526315789473688</v>
      </c>
      <c r="R176" s="121">
        <f t="shared" si="10"/>
        <v>4.4791666666666667E-2</v>
      </c>
      <c r="S176" s="146">
        <f t="shared" si="11"/>
        <v>0.53822337962962963</v>
      </c>
      <c r="T176" s="649" t="s">
        <v>3025</v>
      </c>
    </row>
    <row r="177" spans="1:20" ht="12.75" x14ac:dyDescent="0.2">
      <c r="A177" s="18" t="s">
        <v>72</v>
      </c>
      <c r="B177" s="18" t="s">
        <v>1999</v>
      </c>
      <c r="C177" s="18" t="s">
        <v>606</v>
      </c>
      <c r="D177" s="18" t="s">
        <v>619</v>
      </c>
      <c r="E177" s="18" t="s">
        <v>476</v>
      </c>
      <c r="F177" s="18" t="s">
        <v>507</v>
      </c>
      <c r="G177" s="18" t="s">
        <v>332</v>
      </c>
      <c r="H177" s="18" t="s">
        <v>379</v>
      </c>
      <c r="I177" s="18" t="s">
        <v>148</v>
      </c>
      <c r="J177" s="648">
        <v>1</v>
      </c>
      <c r="K177" s="18"/>
      <c r="L177" s="652">
        <v>2021</v>
      </c>
      <c r="M177" s="653">
        <v>5</v>
      </c>
      <c r="N177" s="654">
        <v>0.4</v>
      </c>
      <c r="O177" s="113">
        <f t="shared" si="8"/>
        <v>2</v>
      </c>
      <c r="P177" s="653">
        <v>2</v>
      </c>
      <c r="Q177" s="120">
        <f t="shared" si="9"/>
        <v>1</v>
      </c>
      <c r="R177" s="121">
        <f t="shared" si="10"/>
        <v>0.4</v>
      </c>
      <c r="S177" s="146">
        <f t="shared" si="11"/>
        <v>0.4</v>
      </c>
      <c r="T177" s="649" t="s">
        <v>3026</v>
      </c>
    </row>
    <row r="178" spans="1:20" ht="12.75" x14ac:dyDescent="0.2">
      <c r="A178" s="18" t="s">
        <v>72</v>
      </c>
      <c r="B178" s="18" t="s">
        <v>1999</v>
      </c>
      <c r="C178" s="18" t="s">
        <v>605</v>
      </c>
      <c r="D178" s="18" t="s">
        <v>620</v>
      </c>
      <c r="E178" s="18" t="s">
        <v>476</v>
      </c>
      <c r="F178" s="18" t="s">
        <v>507</v>
      </c>
      <c r="G178" s="18" t="s">
        <v>332</v>
      </c>
      <c r="H178" s="18" t="s">
        <v>381</v>
      </c>
      <c r="I178" s="18" t="s">
        <v>148</v>
      </c>
      <c r="J178" s="648">
        <v>0.60465116279069764</v>
      </c>
      <c r="K178" s="18" t="s">
        <v>2059</v>
      </c>
      <c r="L178" s="652">
        <v>2021</v>
      </c>
      <c r="M178" s="653">
        <v>41</v>
      </c>
      <c r="N178" s="654">
        <v>0.36585365853658536</v>
      </c>
      <c r="O178" s="113">
        <f t="shared" si="8"/>
        <v>15</v>
      </c>
      <c r="P178" s="653">
        <v>13</v>
      </c>
      <c r="Q178" s="120">
        <f t="shared" si="9"/>
        <v>0.8666666666666667</v>
      </c>
      <c r="R178" s="121">
        <f t="shared" si="10"/>
        <v>0.31707317073170732</v>
      </c>
      <c r="S178" s="146">
        <f t="shared" si="11"/>
        <v>0.60506566604127587</v>
      </c>
      <c r="T178" s="649" t="s">
        <v>3025</v>
      </c>
    </row>
    <row r="179" spans="1:20" ht="12.75" x14ac:dyDescent="0.2">
      <c r="A179" s="18" t="s">
        <v>72</v>
      </c>
      <c r="B179" s="18" t="s">
        <v>1999</v>
      </c>
      <c r="C179" s="18" t="s">
        <v>608</v>
      </c>
      <c r="D179" s="18" t="s">
        <v>620</v>
      </c>
      <c r="E179" s="18" t="s">
        <v>476</v>
      </c>
      <c r="F179" s="18" t="s">
        <v>507</v>
      </c>
      <c r="G179" s="18" t="s">
        <v>332</v>
      </c>
      <c r="H179" s="18" t="s">
        <v>379</v>
      </c>
      <c r="I179" s="18" t="s">
        <v>148</v>
      </c>
      <c r="J179" s="648">
        <v>1</v>
      </c>
      <c r="K179" s="18"/>
      <c r="L179" s="652">
        <v>2021</v>
      </c>
      <c r="M179" s="653">
        <v>7</v>
      </c>
      <c r="N179" s="654">
        <v>1</v>
      </c>
      <c r="O179" s="113">
        <f t="shared" si="8"/>
        <v>7</v>
      </c>
      <c r="P179" s="653">
        <v>5</v>
      </c>
      <c r="Q179" s="120">
        <f t="shared" si="9"/>
        <v>0.7142857142857143</v>
      </c>
      <c r="R179" s="121">
        <f t="shared" si="10"/>
        <v>0.7142857142857143</v>
      </c>
      <c r="S179" s="146">
        <f t="shared" si="11"/>
        <v>1</v>
      </c>
      <c r="T179" s="649"/>
    </row>
    <row r="180" spans="1:20" ht="12.75" x14ac:dyDescent="0.2">
      <c r="A180" s="18" t="s">
        <v>72</v>
      </c>
      <c r="B180" s="18" t="s">
        <v>1999</v>
      </c>
      <c r="C180" s="18" t="s">
        <v>605</v>
      </c>
      <c r="D180" s="18" t="s">
        <v>621</v>
      </c>
      <c r="E180" s="18" t="s">
        <v>476</v>
      </c>
      <c r="F180" s="18" t="s">
        <v>507</v>
      </c>
      <c r="G180" s="18" t="s">
        <v>332</v>
      </c>
      <c r="H180" s="18" t="s">
        <v>379</v>
      </c>
      <c r="I180" s="18" t="s">
        <v>148</v>
      </c>
      <c r="J180" s="648">
        <v>1</v>
      </c>
      <c r="K180" s="18"/>
      <c r="L180" s="652">
        <v>2021</v>
      </c>
      <c r="M180" s="653">
        <v>6</v>
      </c>
      <c r="N180" s="654">
        <v>1</v>
      </c>
      <c r="O180" s="113">
        <f t="shared" si="8"/>
        <v>6</v>
      </c>
      <c r="P180" s="653">
        <v>5</v>
      </c>
      <c r="Q180" s="120">
        <f t="shared" si="9"/>
        <v>0.83333333333333337</v>
      </c>
      <c r="R180" s="121">
        <f t="shared" si="10"/>
        <v>0.83333333333333337</v>
      </c>
      <c r="S180" s="146">
        <f t="shared" si="11"/>
        <v>1</v>
      </c>
      <c r="T180" s="649"/>
    </row>
    <row r="181" spans="1:20" ht="12.75" x14ac:dyDescent="0.2">
      <c r="A181" s="18" t="s">
        <v>72</v>
      </c>
      <c r="B181" s="18" t="s">
        <v>1999</v>
      </c>
      <c r="C181" s="18" t="s">
        <v>607</v>
      </c>
      <c r="D181" s="18" t="s">
        <v>621</v>
      </c>
      <c r="E181" s="18" t="s">
        <v>476</v>
      </c>
      <c r="F181" s="18" t="s">
        <v>507</v>
      </c>
      <c r="G181" s="18" t="s">
        <v>332</v>
      </c>
      <c r="H181" s="18" t="s">
        <v>381</v>
      </c>
      <c r="I181" s="18" t="s">
        <v>148</v>
      </c>
      <c r="J181" s="648">
        <v>0.1691275167785235</v>
      </c>
      <c r="K181" s="18" t="s">
        <v>2059</v>
      </c>
      <c r="L181" s="652">
        <v>2021</v>
      </c>
      <c r="M181" s="653">
        <v>732</v>
      </c>
      <c r="N181" s="654">
        <v>9.8360655737704916E-2</v>
      </c>
      <c r="O181" s="113">
        <f t="shared" si="8"/>
        <v>72</v>
      </c>
      <c r="P181" s="653">
        <v>48</v>
      </c>
      <c r="Q181" s="120">
        <f t="shared" si="9"/>
        <v>0.66666666666666663</v>
      </c>
      <c r="R181" s="121">
        <f t="shared" si="10"/>
        <v>6.5573770491803282E-2</v>
      </c>
      <c r="S181" s="146">
        <f t="shared" si="11"/>
        <v>0.58157689305230287</v>
      </c>
      <c r="T181" s="649" t="s">
        <v>3025</v>
      </c>
    </row>
    <row r="182" spans="1:20" ht="12.75" x14ac:dyDescent="0.2">
      <c r="A182" s="18" t="s">
        <v>72</v>
      </c>
      <c r="B182" s="18" t="s">
        <v>1999</v>
      </c>
      <c r="C182" s="18" t="s">
        <v>600</v>
      </c>
      <c r="D182" s="18" t="s">
        <v>622</v>
      </c>
      <c r="E182" s="18" t="s">
        <v>476</v>
      </c>
      <c r="F182" s="18" t="s">
        <v>507</v>
      </c>
      <c r="G182" s="18" t="s">
        <v>332</v>
      </c>
      <c r="H182" s="18" t="s">
        <v>379</v>
      </c>
      <c r="I182" s="18" t="s">
        <v>148</v>
      </c>
      <c r="J182" s="648">
        <v>1</v>
      </c>
      <c r="K182" s="18" t="s">
        <v>2059</v>
      </c>
      <c r="L182" s="652">
        <v>2021</v>
      </c>
      <c r="M182" s="653">
        <v>2</v>
      </c>
      <c r="N182" s="654">
        <v>1</v>
      </c>
      <c r="O182" s="113">
        <f t="shared" si="8"/>
        <v>2</v>
      </c>
      <c r="P182" s="653">
        <v>2</v>
      </c>
      <c r="Q182" s="120">
        <f t="shared" si="9"/>
        <v>1</v>
      </c>
      <c r="R182" s="121">
        <f t="shared" si="10"/>
        <v>1</v>
      </c>
      <c r="S182" s="146">
        <f t="shared" si="11"/>
        <v>1</v>
      </c>
      <c r="T182" s="649" t="s">
        <v>3025</v>
      </c>
    </row>
    <row r="183" spans="1:20" ht="12.75" x14ac:dyDescent="0.2">
      <c r="A183" s="18" t="s">
        <v>72</v>
      </c>
      <c r="B183" s="18" t="s">
        <v>1999</v>
      </c>
      <c r="C183" s="18" t="s">
        <v>608</v>
      </c>
      <c r="D183" s="18" t="s">
        <v>623</v>
      </c>
      <c r="E183" s="18" t="s">
        <v>476</v>
      </c>
      <c r="F183" s="18" t="s">
        <v>507</v>
      </c>
      <c r="G183" s="18" t="s">
        <v>332</v>
      </c>
      <c r="H183" s="18" t="s">
        <v>379</v>
      </c>
      <c r="I183" s="18" t="s">
        <v>148</v>
      </c>
      <c r="J183" s="648">
        <v>1</v>
      </c>
      <c r="K183" s="18" t="s">
        <v>2059</v>
      </c>
      <c r="L183" s="652">
        <v>2021</v>
      </c>
      <c r="M183" s="653">
        <v>10</v>
      </c>
      <c r="N183" s="654">
        <v>0.7</v>
      </c>
      <c r="O183" s="113">
        <f t="shared" si="8"/>
        <v>7</v>
      </c>
      <c r="P183" s="653">
        <v>5</v>
      </c>
      <c r="Q183" s="120">
        <f t="shared" si="9"/>
        <v>0.7142857142857143</v>
      </c>
      <c r="R183" s="121">
        <f t="shared" si="10"/>
        <v>0.5</v>
      </c>
      <c r="S183" s="146">
        <f t="shared" si="11"/>
        <v>0.7</v>
      </c>
      <c r="T183" s="649" t="s">
        <v>3024</v>
      </c>
    </row>
    <row r="184" spans="1:20" ht="12.75" x14ac:dyDescent="0.2">
      <c r="A184" s="18" t="s">
        <v>72</v>
      </c>
      <c r="B184" s="18" t="s">
        <v>1999</v>
      </c>
      <c r="C184" s="18" t="s">
        <v>599</v>
      </c>
      <c r="D184" s="18" t="s">
        <v>624</v>
      </c>
      <c r="E184" s="18" t="s">
        <v>476</v>
      </c>
      <c r="F184" s="18" t="s">
        <v>507</v>
      </c>
      <c r="G184" s="18" t="s">
        <v>332</v>
      </c>
      <c r="H184" s="18" t="s">
        <v>381</v>
      </c>
      <c r="I184" s="18" t="s">
        <v>148</v>
      </c>
      <c r="J184" s="648">
        <v>1</v>
      </c>
      <c r="K184" s="18" t="s">
        <v>2059</v>
      </c>
      <c r="L184" s="652">
        <v>2021</v>
      </c>
      <c r="M184" s="653">
        <v>34</v>
      </c>
      <c r="N184" s="654">
        <v>0.82352941176470584</v>
      </c>
      <c r="O184" s="113">
        <f t="shared" si="8"/>
        <v>28</v>
      </c>
      <c r="P184" s="653">
        <v>25</v>
      </c>
      <c r="Q184" s="120">
        <f t="shared" si="9"/>
        <v>0.8928571428571429</v>
      </c>
      <c r="R184" s="121">
        <f t="shared" si="10"/>
        <v>0.73529411764705888</v>
      </c>
      <c r="S184" s="146">
        <f t="shared" si="11"/>
        <v>0.82352941176470584</v>
      </c>
      <c r="T184" s="649" t="s">
        <v>3025</v>
      </c>
    </row>
    <row r="185" spans="1:20" ht="12.75" x14ac:dyDescent="0.2">
      <c r="A185" s="18" t="s">
        <v>72</v>
      </c>
      <c r="B185" s="18" t="s">
        <v>1999</v>
      </c>
      <c r="C185" s="18" t="s">
        <v>603</v>
      </c>
      <c r="D185" s="18" t="s">
        <v>626</v>
      </c>
      <c r="E185" s="18" t="s">
        <v>476</v>
      </c>
      <c r="F185" s="18" t="s">
        <v>507</v>
      </c>
      <c r="G185" s="18" t="s">
        <v>332</v>
      </c>
      <c r="H185" s="18" t="s">
        <v>379</v>
      </c>
      <c r="I185" s="18" t="s">
        <v>148</v>
      </c>
      <c r="J185" s="648">
        <v>1</v>
      </c>
      <c r="K185" s="18" t="s">
        <v>2059</v>
      </c>
      <c r="L185" s="652">
        <v>2021</v>
      </c>
      <c r="M185" s="653">
        <v>13</v>
      </c>
      <c r="N185" s="654">
        <v>0.69230769230769229</v>
      </c>
      <c r="O185" s="113">
        <f t="shared" si="8"/>
        <v>9</v>
      </c>
      <c r="P185" s="653">
        <v>8</v>
      </c>
      <c r="Q185" s="120">
        <f t="shared" si="9"/>
        <v>0.88888888888888884</v>
      </c>
      <c r="R185" s="121">
        <f t="shared" si="10"/>
        <v>0.61538461538461542</v>
      </c>
      <c r="S185" s="146">
        <f t="shared" si="11"/>
        <v>0.69230769230769229</v>
      </c>
      <c r="T185" s="649" t="s">
        <v>3024</v>
      </c>
    </row>
    <row r="186" spans="1:20" ht="12.75" x14ac:dyDescent="0.2">
      <c r="A186" s="18" t="s">
        <v>72</v>
      </c>
      <c r="B186" s="18" t="s">
        <v>1999</v>
      </c>
      <c r="C186" s="18" t="s">
        <v>603</v>
      </c>
      <c r="D186" s="18" t="s">
        <v>625</v>
      </c>
      <c r="E186" s="18" t="s">
        <v>476</v>
      </c>
      <c r="F186" s="18" t="s">
        <v>507</v>
      </c>
      <c r="G186" s="18" t="s">
        <v>332</v>
      </c>
      <c r="H186" s="18" t="s">
        <v>379</v>
      </c>
      <c r="I186" s="18" t="s">
        <v>148</v>
      </c>
      <c r="J186" s="648">
        <v>1</v>
      </c>
      <c r="K186" s="18" t="s">
        <v>2059</v>
      </c>
      <c r="L186" s="652">
        <v>2021</v>
      </c>
      <c r="M186" s="653">
        <v>4</v>
      </c>
      <c r="N186" s="654">
        <v>1</v>
      </c>
      <c r="O186" s="113">
        <f t="shared" si="8"/>
        <v>4</v>
      </c>
      <c r="P186" s="653">
        <v>4</v>
      </c>
      <c r="Q186" s="120">
        <f t="shared" si="9"/>
        <v>1</v>
      </c>
      <c r="R186" s="121">
        <f t="shared" si="10"/>
        <v>1</v>
      </c>
      <c r="S186" s="146">
        <f t="shared" si="11"/>
        <v>1</v>
      </c>
      <c r="T186" s="649" t="s">
        <v>3025</v>
      </c>
    </row>
    <row r="187" spans="1:20" ht="12.75" x14ac:dyDescent="0.2">
      <c r="A187" s="18" t="s">
        <v>72</v>
      </c>
      <c r="B187" s="18" t="s">
        <v>1999</v>
      </c>
      <c r="C187" s="18" t="s">
        <v>603</v>
      </c>
      <c r="D187" s="18" t="s">
        <v>610</v>
      </c>
      <c r="E187" s="18" t="s">
        <v>476</v>
      </c>
      <c r="F187" s="18" t="s">
        <v>506</v>
      </c>
      <c r="G187" s="18" t="s">
        <v>332</v>
      </c>
      <c r="H187" s="18" t="s">
        <v>379</v>
      </c>
      <c r="I187" s="18" t="s">
        <v>148</v>
      </c>
      <c r="J187" s="648">
        <v>1</v>
      </c>
      <c r="K187" s="18" t="s">
        <v>2059</v>
      </c>
      <c r="L187" s="652">
        <v>2021</v>
      </c>
      <c r="M187" s="653">
        <v>5</v>
      </c>
      <c r="N187" s="654">
        <v>0.8</v>
      </c>
      <c r="O187" s="113">
        <f t="shared" si="8"/>
        <v>4</v>
      </c>
      <c r="P187" s="653">
        <v>2</v>
      </c>
      <c r="Q187" s="120">
        <f t="shared" si="9"/>
        <v>0.5</v>
      </c>
      <c r="R187" s="121">
        <f t="shared" si="10"/>
        <v>0.4</v>
      </c>
      <c r="S187" s="146">
        <f t="shared" si="11"/>
        <v>0.8</v>
      </c>
      <c r="T187" s="649" t="s">
        <v>3024</v>
      </c>
    </row>
    <row r="188" spans="1:20" ht="12.75" x14ac:dyDescent="0.2">
      <c r="A188" s="18" t="s">
        <v>72</v>
      </c>
      <c r="B188" s="18" t="s">
        <v>1999</v>
      </c>
      <c r="C188" s="18" t="s">
        <v>598</v>
      </c>
      <c r="D188" s="18" t="s">
        <v>611</v>
      </c>
      <c r="E188" s="18" t="s">
        <v>476</v>
      </c>
      <c r="F188" s="18" t="s">
        <v>506</v>
      </c>
      <c r="G188" s="18" t="s">
        <v>332</v>
      </c>
      <c r="H188" s="18" t="s">
        <v>381</v>
      </c>
      <c r="I188" s="18" t="s">
        <v>148</v>
      </c>
      <c r="J188" s="648">
        <v>0.55405405405405406</v>
      </c>
      <c r="K188" s="18" t="s">
        <v>2059</v>
      </c>
      <c r="L188" s="652">
        <v>2021</v>
      </c>
      <c r="M188" s="653">
        <v>75</v>
      </c>
      <c r="N188" s="654">
        <v>0.48</v>
      </c>
      <c r="O188" s="113">
        <f t="shared" si="8"/>
        <v>36</v>
      </c>
      <c r="P188" s="653">
        <v>28</v>
      </c>
      <c r="Q188" s="120">
        <f t="shared" si="9"/>
        <v>0.77777777777777779</v>
      </c>
      <c r="R188" s="121">
        <f t="shared" si="10"/>
        <v>0.37333333333333335</v>
      </c>
      <c r="S188" s="146">
        <f t="shared" si="11"/>
        <v>0.86634146341463414</v>
      </c>
      <c r="T188" s="649" t="s">
        <v>3025</v>
      </c>
    </row>
    <row r="189" spans="1:20" ht="12.75" x14ac:dyDescent="0.2">
      <c r="A189" s="18" t="s">
        <v>72</v>
      </c>
      <c r="B189" s="18" t="s">
        <v>1999</v>
      </c>
      <c r="C189" s="18" t="s">
        <v>604</v>
      </c>
      <c r="D189" s="18" t="s">
        <v>611</v>
      </c>
      <c r="E189" s="18" t="s">
        <v>476</v>
      </c>
      <c r="F189" s="18" t="s">
        <v>506</v>
      </c>
      <c r="G189" s="18" t="s">
        <v>332</v>
      </c>
      <c r="H189" s="18" t="s">
        <v>379</v>
      </c>
      <c r="I189" s="18" t="s">
        <v>148</v>
      </c>
      <c r="J189" s="648">
        <v>1</v>
      </c>
      <c r="K189" s="18"/>
      <c r="L189" s="652">
        <v>2021</v>
      </c>
      <c r="M189" s="653">
        <v>7</v>
      </c>
      <c r="N189" s="654">
        <v>0.7142857142857143</v>
      </c>
      <c r="O189" s="113">
        <f t="shared" si="8"/>
        <v>5</v>
      </c>
      <c r="P189" s="653">
        <v>3</v>
      </c>
      <c r="Q189" s="120">
        <f t="shared" si="9"/>
        <v>0.6</v>
      </c>
      <c r="R189" s="121">
        <f t="shared" si="10"/>
        <v>0.42857142857142855</v>
      </c>
      <c r="S189" s="146">
        <f t="shared" si="11"/>
        <v>0.7142857142857143</v>
      </c>
      <c r="T189" s="649" t="s">
        <v>3026</v>
      </c>
    </row>
    <row r="190" spans="1:20" ht="12.75" x14ac:dyDescent="0.2">
      <c r="A190" s="18" t="s">
        <v>72</v>
      </c>
      <c r="B190" s="18" t="s">
        <v>1999</v>
      </c>
      <c r="C190" s="18" t="s">
        <v>598</v>
      </c>
      <c r="D190" s="18" t="s">
        <v>612</v>
      </c>
      <c r="E190" s="18" t="s">
        <v>476</v>
      </c>
      <c r="F190" s="18" t="s">
        <v>506</v>
      </c>
      <c r="G190" s="18" t="s">
        <v>332</v>
      </c>
      <c r="H190" s="18" t="s">
        <v>379</v>
      </c>
      <c r="I190" s="18" t="s">
        <v>148</v>
      </c>
      <c r="J190" s="648">
        <v>1</v>
      </c>
      <c r="K190" s="18" t="s">
        <v>2059</v>
      </c>
      <c r="L190" s="652">
        <v>2021</v>
      </c>
      <c r="M190" s="653">
        <v>5</v>
      </c>
      <c r="N190" s="654">
        <v>0.8</v>
      </c>
      <c r="O190" s="113">
        <f t="shared" si="8"/>
        <v>4</v>
      </c>
      <c r="P190" s="653">
        <v>4</v>
      </c>
      <c r="Q190" s="120">
        <f t="shared" si="9"/>
        <v>1</v>
      </c>
      <c r="R190" s="121">
        <f t="shared" si="10"/>
        <v>0.8</v>
      </c>
      <c r="S190" s="146">
        <f t="shared" si="11"/>
        <v>0.8</v>
      </c>
      <c r="T190" s="649" t="s">
        <v>3026</v>
      </c>
    </row>
    <row r="191" spans="1:20" ht="12.75" x14ac:dyDescent="0.2">
      <c r="A191" s="18" t="s">
        <v>72</v>
      </c>
      <c r="B191" s="18" t="s">
        <v>1999</v>
      </c>
      <c r="C191" s="18" t="s">
        <v>602</v>
      </c>
      <c r="D191" s="18" t="s">
        <v>612</v>
      </c>
      <c r="E191" s="18" t="s">
        <v>476</v>
      </c>
      <c r="F191" s="18" t="s">
        <v>506</v>
      </c>
      <c r="G191" s="18" t="s">
        <v>332</v>
      </c>
      <c r="H191" s="18" t="s">
        <v>381</v>
      </c>
      <c r="I191" s="18" t="s">
        <v>148</v>
      </c>
      <c r="J191" s="648">
        <v>1</v>
      </c>
      <c r="K191" s="18"/>
      <c r="L191" s="652">
        <v>2021</v>
      </c>
      <c r="M191" s="653">
        <v>19</v>
      </c>
      <c r="N191" s="654">
        <v>0.89473684210526316</v>
      </c>
      <c r="O191" s="113">
        <f t="shared" si="8"/>
        <v>17</v>
      </c>
      <c r="P191" s="653">
        <v>16</v>
      </c>
      <c r="Q191" s="120">
        <f t="shared" si="9"/>
        <v>0.94117647058823528</v>
      </c>
      <c r="R191" s="121">
        <f t="shared" si="10"/>
        <v>0.84210526315789469</v>
      </c>
      <c r="S191" s="146">
        <f t="shared" si="11"/>
        <v>0.89473684210526316</v>
      </c>
      <c r="T191" s="649"/>
    </row>
    <row r="192" spans="1:20" ht="12.75" x14ac:dyDescent="0.2">
      <c r="A192" s="18" t="s">
        <v>72</v>
      </c>
      <c r="B192" s="18" t="s">
        <v>1999</v>
      </c>
      <c r="C192" s="18" t="s">
        <v>604</v>
      </c>
      <c r="D192" s="18" t="s">
        <v>612</v>
      </c>
      <c r="E192" s="18" t="s">
        <v>476</v>
      </c>
      <c r="F192" s="18" t="s">
        <v>506</v>
      </c>
      <c r="G192" s="18" t="s">
        <v>332</v>
      </c>
      <c r="H192" s="18" t="s">
        <v>379</v>
      </c>
      <c r="I192" s="18" t="s">
        <v>148</v>
      </c>
      <c r="J192" s="648">
        <v>1</v>
      </c>
      <c r="K192" s="18"/>
      <c r="L192" s="652">
        <v>2021</v>
      </c>
      <c r="M192" s="653">
        <v>3</v>
      </c>
      <c r="N192" s="654">
        <v>1</v>
      </c>
      <c r="O192" s="113">
        <f t="shared" si="8"/>
        <v>3</v>
      </c>
      <c r="P192" s="653">
        <v>3</v>
      </c>
      <c r="Q192" s="120">
        <f t="shared" si="9"/>
        <v>1</v>
      </c>
      <c r="R192" s="121">
        <f t="shared" si="10"/>
        <v>1</v>
      </c>
      <c r="S192" s="146">
        <f t="shared" si="11"/>
        <v>1</v>
      </c>
      <c r="T192" s="649"/>
    </row>
    <row r="193" spans="1:20" ht="12.75" x14ac:dyDescent="0.2">
      <c r="A193" s="18" t="s">
        <v>72</v>
      </c>
      <c r="B193" s="18" t="s">
        <v>1999</v>
      </c>
      <c r="C193" s="18" t="s">
        <v>596</v>
      </c>
      <c r="D193" s="18" t="s">
        <v>613</v>
      </c>
      <c r="E193" s="18" t="s">
        <v>476</v>
      </c>
      <c r="F193" s="18" t="s">
        <v>506</v>
      </c>
      <c r="G193" s="18" t="s">
        <v>332</v>
      </c>
      <c r="H193" s="18" t="s">
        <v>381</v>
      </c>
      <c r="I193" s="18" t="s">
        <v>148</v>
      </c>
      <c r="J193" s="648">
        <v>1</v>
      </c>
      <c r="K193" s="18"/>
      <c r="L193" s="652">
        <v>2021</v>
      </c>
      <c r="M193" s="653">
        <v>18</v>
      </c>
      <c r="N193" s="654">
        <v>0.94444444444444442</v>
      </c>
      <c r="O193" s="113">
        <f t="shared" si="8"/>
        <v>17</v>
      </c>
      <c r="P193" s="653">
        <v>15</v>
      </c>
      <c r="Q193" s="120">
        <f t="shared" si="9"/>
        <v>0.88235294117647056</v>
      </c>
      <c r="R193" s="121">
        <f t="shared" si="10"/>
        <v>0.83333333333333337</v>
      </c>
      <c r="S193" s="146">
        <f t="shared" si="11"/>
        <v>0.94444444444444442</v>
      </c>
      <c r="T193" s="649"/>
    </row>
    <row r="194" spans="1:20" ht="12.75" x14ac:dyDescent="0.2">
      <c r="A194" s="18" t="s">
        <v>72</v>
      </c>
      <c r="B194" s="18" t="s">
        <v>1999</v>
      </c>
      <c r="C194" s="18" t="s">
        <v>598</v>
      </c>
      <c r="D194" s="18" t="s">
        <v>613</v>
      </c>
      <c r="E194" s="18" t="s">
        <v>476</v>
      </c>
      <c r="F194" s="18" t="s">
        <v>506</v>
      </c>
      <c r="G194" s="18" t="s">
        <v>332</v>
      </c>
      <c r="H194" s="18" t="s">
        <v>379</v>
      </c>
      <c r="I194" s="18" t="s">
        <v>148</v>
      </c>
      <c r="J194" s="648">
        <v>1</v>
      </c>
      <c r="K194" s="18"/>
      <c r="L194" s="652">
        <v>2021</v>
      </c>
      <c r="M194" s="653">
        <v>3</v>
      </c>
      <c r="N194" s="654">
        <v>0.66666666666666663</v>
      </c>
      <c r="O194" s="113">
        <f t="shared" si="8"/>
        <v>2</v>
      </c>
      <c r="P194" s="653">
        <v>2</v>
      </c>
      <c r="Q194" s="120">
        <f t="shared" si="9"/>
        <v>1</v>
      </c>
      <c r="R194" s="121">
        <f t="shared" si="10"/>
        <v>0.66666666666666663</v>
      </c>
      <c r="S194" s="146">
        <f t="shared" si="11"/>
        <v>0.66666666666666663</v>
      </c>
      <c r="T194" s="649" t="s">
        <v>3026</v>
      </c>
    </row>
    <row r="195" spans="1:20" ht="12.75" x14ac:dyDescent="0.2">
      <c r="A195" s="18" t="s">
        <v>72</v>
      </c>
      <c r="B195" s="18" t="s">
        <v>1999</v>
      </c>
      <c r="C195" s="18" t="s">
        <v>602</v>
      </c>
      <c r="D195" s="18" t="s">
        <v>614</v>
      </c>
      <c r="E195" s="18" t="s">
        <v>476</v>
      </c>
      <c r="F195" s="18" t="s">
        <v>506</v>
      </c>
      <c r="G195" s="18" t="s">
        <v>332</v>
      </c>
      <c r="H195" s="18" t="s">
        <v>379</v>
      </c>
      <c r="I195" s="18" t="s">
        <v>148</v>
      </c>
      <c r="J195" s="648">
        <v>1</v>
      </c>
      <c r="K195" s="18"/>
      <c r="L195" s="652">
        <v>2021</v>
      </c>
      <c r="M195" s="653">
        <v>3</v>
      </c>
      <c r="N195" s="654">
        <v>1</v>
      </c>
      <c r="O195" s="113">
        <f t="shared" si="8"/>
        <v>3</v>
      </c>
      <c r="P195" s="653">
        <v>3</v>
      </c>
      <c r="Q195" s="120">
        <f t="shared" si="9"/>
        <v>1</v>
      </c>
      <c r="R195" s="121">
        <f t="shared" si="10"/>
        <v>1</v>
      </c>
      <c r="S195" s="146">
        <f t="shared" si="11"/>
        <v>1</v>
      </c>
      <c r="T195" s="649"/>
    </row>
    <row r="196" spans="1:20" ht="12.75" x14ac:dyDescent="0.2">
      <c r="A196" s="18" t="s">
        <v>72</v>
      </c>
      <c r="B196" s="18" t="s">
        <v>1999</v>
      </c>
      <c r="C196" s="18" t="s">
        <v>598</v>
      </c>
      <c r="D196" s="18" t="s">
        <v>617</v>
      </c>
      <c r="E196" s="18" t="s">
        <v>476</v>
      </c>
      <c r="F196" s="18" t="s">
        <v>506</v>
      </c>
      <c r="G196" s="18" t="s">
        <v>332</v>
      </c>
      <c r="H196" s="18" t="s">
        <v>379</v>
      </c>
      <c r="I196" s="18" t="s">
        <v>148</v>
      </c>
      <c r="J196" s="648">
        <v>1</v>
      </c>
      <c r="K196" s="18" t="s">
        <v>2059</v>
      </c>
      <c r="L196" s="652">
        <v>2021</v>
      </c>
      <c r="M196" s="653">
        <v>7</v>
      </c>
      <c r="N196" s="654">
        <v>0.8571428571428571</v>
      </c>
      <c r="O196" s="113">
        <f t="shared" si="8"/>
        <v>6</v>
      </c>
      <c r="P196" s="653">
        <v>6</v>
      </c>
      <c r="Q196" s="120">
        <f t="shared" si="9"/>
        <v>1</v>
      </c>
      <c r="R196" s="121">
        <f t="shared" si="10"/>
        <v>0.8571428571428571</v>
      </c>
      <c r="S196" s="146">
        <f t="shared" si="11"/>
        <v>0.8571428571428571</v>
      </c>
      <c r="T196" s="649" t="s">
        <v>3024</v>
      </c>
    </row>
    <row r="197" spans="1:20" ht="12.75" x14ac:dyDescent="0.2">
      <c r="A197" s="18" t="s">
        <v>72</v>
      </c>
      <c r="B197" s="18" t="s">
        <v>1999</v>
      </c>
      <c r="C197" s="18" t="s">
        <v>598</v>
      </c>
      <c r="D197" s="18" t="s">
        <v>618</v>
      </c>
      <c r="E197" s="18" t="s">
        <v>476</v>
      </c>
      <c r="F197" s="18" t="s">
        <v>506</v>
      </c>
      <c r="G197" s="18" t="s">
        <v>332</v>
      </c>
      <c r="H197" s="18" t="s">
        <v>379</v>
      </c>
      <c r="I197" s="18" t="s">
        <v>148</v>
      </c>
      <c r="J197" s="648">
        <v>1</v>
      </c>
      <c r="K197" s="18"/>
      <c r="L197" s="652">
        <v>2021</v>
      </c>
      <c r="M197" s="653">
        <v>6</v>
      </c>
      <c r="N197" s="654">
        <v>0.83333333333333337</v>
      </c>
      <c r="O197" s="113">
        <f t="shared" ref="O197:O260" si="12">ROUNDUP(N197*M197,0)</f>
        <v>5</v>
      </c>
      <c r="P197" s="653">
        <v>5</v>
      </c>
      <c r="Q197" s="120">
        <f t="shared" ref="Q197:Q260" si="13">P197/(O197)</f>
        <v>1</v>
      </c>
      <c r="R197" s="121">
        <f t="shared" ref="R197:R260" si="14">P197/M197</f>
        <v>0.83333333333333337</v>
      </c>
      <c r="S197" s="146">
        <f t="shared" ref="S197:S260" si="15">N197/J197</f>
        <v>0.83333333333333337</v>
      </c>
      <c r="T197" s="649" t="s">
        <v>3026</v>
      </c>
    </row>
    <row r="198" spans="1:20" ht="12.75" x14ac:dyDescent="0.2">
      <c r="A198" s="18" t="s">
        <v>72</v>
      </c>
      <c r="B198" s="18" t="s">
        <v>1999</v>
      </c>
      <c r="C198" s="18" t="s">
        <v>603</v>
      </c>
      <c r="D198" s="18" t="s">
        <v>618</v>
      </c>
      <c r="E198" s="18" t="s">
        <v>476</v>
      </c>
      <c r="F198" s="18" t="s">
        <v>506</v>
      </c>
      <c r="G198" s="18" t="s">
        <v>332</v>
      </c>
      <c r="H198" s="18" t="s">
        <v>379</v>
      </c>
      <c r="I198" s="18" t="s">
        <v>148</v>
      </c>
      <c r="J198" s="648">
        <v>1</v>
      </c>
      <c r="K198" s="18" t="s">
        <v>2059</v>
      </c>
      <c r="L198" s="652">
        <v>2021</v>
      </c>
      <c r="M198" s="653">
        <v>6</v>
      </c>
      <c r="N198" s="654">
        <v>1</v>
      </c>
      <c r="O198" s="113">
        <f t="shared" si="12"/>
        <v>6</v>
      </c>
      <c r="P198" s="653">
        <v>5</v>
      </c>
      <c r="Q198" s="120">
        <f t="shared" si="13"/>
        <v>0.83333333333333337</v>
      </c>
      <c r="R198" s="121">
        <f t="shared" si="14"/>
        <v>0.83333333333333337</v>
      </c>
      <c r="S198" s="146">
        <f t="shared" si="15"/>
        <v>1</v>
      </c>
      <c r="T198" s="649" t="s">
        <v>3025</v>
      </c>
    </row>
    <row r="199" spans="1:20" ht="12.75" x14ac:dyDescent="0.2">
      <c r="A199" s="18" t="s">
        <v>72</v>
      </c>
      <c r="B199" s="18" t="s">
        <v>1999</v>
      </c>
      <c r="C199" s="18" t="s">
        <v>605</v>
      </c>
      <c r="D199" s="18" t="s">
        <v>619</v>
      </c>
      <c r="E199" s="18" t="s">
        <v>476</v>
      </c>
      <c r="F199" s="18" t="s">
        <v>506</v>
      </c>
      <c r="G199" s="18" t="s">
        <v>332</v>
      </c>
      <c r="H199" s="18" t="s">
        <v>381</v>
      </c>
      <c r="I199" s="18" t="s">
        <v>148</v>
      </c>
      <c r="J199" s="648">
        <v>9.193054136874361E-2</v>
      </c>
      <c r="K199" s="18" t="s">
        <v>2059</v>
      </c>
      <c r="L199" s="652">
        <v>2021</v>
      </c>
      <c r="M199" s="653">
        <v>1920</v>
      </c>
      <c r="N199" s="654">
        <v>4.9479166666666664E-2</v>
      </c>
      <c r="O199" s="113">
        <f t="shared" si="12"/>
        <v>95</v>
      </c>
      <c r="P199" s="653">
        <v>86</v>
      </c>
      <c r="Q199" s="120">
        <f t="shared" si="13"/>
        <v>0.90526315789473688</v>
      </c>
      <c r="R199" s="121">
        <f t="shared" si="14"/>
        <v>4.4791666666666667E-2</v>
      </c>
      <c r="S199" s="146">
        <f t="shared" si="15"/>
        <v>0.53822337962962963</v>
      </c>
      <c r="T199" s="649" t="s">
        <v>3025</v>
      </c>
    </row>
    <row r="200" spans="1:20" ht="12.75" x14ac:dyDescent="0.2">
      <c r="A200" s="18" t="s">
        <v>72</v>
      </c>
      <c r="B200" s="18" t="s">
        <v>1999</v>
      </c>
      <c r="C200" s="18" t="s">
        <v>606</v>
      </c>
      <c r="D200" s="18" t="s">
        <v>619</v>
      </c>
      <c r="E200" s="18" t="s">
        <v>476</v>
      </c>
      <c r="F200" s="18" t="s">
        <v>506</v>
      </c>
      <c r="G200" s="18" t="s">
        <v>332</v>
      </c>
      <c r="H200" s="18" t="s">
        <v>379</v>
      </c>
      <c r="I200" s="18" t="s">
        <v>148</v>
      </c>
      <c r="J200" s="648">
        <v>1</v>
      </c>
      <c r="K200" s="18"/>
      <c r="L200" s="652">
        <v>2021</v>
      </c>
      <c r="M200" s="653">
        <v>5</v>
      </c>
      <c r="N200" s="654">
        <v>0.4</v>
      </c>
      <c r="O200" s="113">
        <f t="shared" si="12"/>
        <v>2</v>
      </c>
      <c r="P200" s="653">
        <v>2</v>
      </c>
      <c r="Q200" s="120">
        <f t="shared" si="13"/>
        <v>1</v>
      </c>
      <c r="R200" s="121">
        <f t="shared" si="14"/>
        <v>0.4</v>
      </c>
      <c r="S200" s="146">
        <f t="shared" si="15"/>
        <v>0.4</v>
      </c>
      <c r="T200" s="649" t="s">
        <v>3026</v>
      </c>
    </row>
    <row r="201" spans="1:20" ht="12.75" x14ac:dyDescent="0.2">
      <c r="A201" s="18" t="s">
        <v>72</v>
      </c>
      <c r="B201" s="18" t="s">
        <v>1999</v>
      </c>
      <c r="C201" s="18" t="s">
        <v>605</v>
      </c>
      <c r="D201" s="18" t="s">
        <v>620</v>
      </c>
      <c r="E201" s="18" t="s">
        <v>476</v>
      </c>
      <c r="F201" s="18" t="s">
        <v>506</v>
      </c>
      <c r="G201" s="18" t="s">
        <v>332</v>
      </c>
      <c r="H201" s="18" t="s">
        <v>381</v>
      </c>
      <c r="I201" s="18" t="s">
        <v>148</v>
      </c>
      <c r="J201" s="648">
        <v>0.60465116279069764</v>
      </c>
      <c r="K201" s="18" t="s">
        <v>2059</v>
      </c>
      <c r="L201" s="652">
        <v>2021</v>
      </c>
      <c r="M201" s="653">
        <v>41</v>
      </c>
      <c r="N201" s="654">
        <v>0.36585365853658536</v>
      </c>
      <c r="O201" s="113">
        <f t="shared" si="12"/>
        <v>15</v>
      </c>
      <c r="P201" s="653">
        <v>13</v>
      </c>
      <c r="Q201" s="120">
        <f t="shared" si="13"/>
        <v>0.8666666666666667</v>
      </c>
      <c r="R201" s="121">
        <f t="shared" si="14"/>
        <v>0.31707317073170732</v>
      </c>
      <c r="S201" s="146">
        <f t="shared" si="15"/>
        <v>0.60506566604127587</v>
      </c>
      <c r="T201" s="649" t="s">
        <v>3025</v>
      </c>
    </row>
    <row r="202" spans="1:20" ht="12.75" x14ac:dyDescent="0.2">
      <c r="A202" s="18" t="s">
        <v>72</v>
      </c>
      <c r="B202" s="18" t="s">
        <v>1999</v>
      </c>
      <c r="C202" s="18" t="s">
        <v>608</v>
      </c>
      <c r="D202" s="18" t="s">
        <v>620</v>
      </c>
      <c r="E202" s="18" t="s">
        <v>476</v>
      </c>
      <c r="F202" s="18" t="s">
        <v>506</v>
      </c>
      <c r="G202" s="18" t="s">
        <v>332</v>
      </c>
      <c r="H202" s="18" t="s">
        <v>379</v>
      </c>
      <c r="I202" s="18" t="s">
        <v>148</v>
      </c>
      <c r="J202" s="648">
        <v>1</v>
      </c>
      <c r="K202" s="18"/>
      <c r="L202" s="652">
        <v>2021</v>
      </c>
      <c r="M202" s="653">
        <v>7</v>
      </c>
      <c r="N202" s="654">
        <v>1</v>
      </c>
      <c r="O202" s="113">
        <f t="shared" si="12"/>
        <v>7</v>
      </c>
      <c r="P202" s="653">
        <v>5</v>
      </c>
      <c r="Q202" s="120">
        <f t="shared" si="13"/>
        <v>0.7142857142857143</v>
      </c>
      <c r="R202" s="121">
        <f t="shared" si="14"/>
        <v>0.7142857142857143</v>
      </c>
      <c r="S202" s="146">
        <f t="shared" si="15"/>
        <v>1</v>
      </c>
      <c r="T202" s="649"/>
    </row>
    <row r="203" spans="1:20" ht="12.75" x14ac:dyDescent="0.2">
      <c r="A203" s="18" t="s">
        <v>72</v>
      </c>
      <c r="B203" s="18" t="s">
        <v>1999</v>
      </c>
      <c r="C203" s="18" t="s">
        <v>605</v>
      </c>
      <c r="D203" s="18" t="s">
        <v>621</v>
      </c>
      <c r="E203" s="18" t="s">
        <v>476</v>
      </c>
      <c r="F203" s="18" t="s">
        <v>506</v>
      </c>
      <c r="G203" s="18" t="s">
        <v>332</v>
      </c>
      <c r="H203" s="18" t="s">
        <v>379</v>
      </c>
      <c r="I203" s="18" t="s">
        <v>148</v>
      </c>
      <c r="J203" s="648">
        <v>1</v>
      </c>
      <c r="K203" s="18"/>
      <c r="L203" s="652">
        <v>2021</v>
      </c>
      <c r="M203" s="653">
        <v>6</v>
      </c>
      <c r="N203" s="654">
        <v>1</v>
      </c>
      <c r="O203" s="113">
        <f t="shared" si="12"/>
        <v>6</v>
      </c>
      <c r="P203" s="653">
        <v>5</v>
      </c>
      <c r="Q203" s="120">
        <f t="shared" si="13"/>
        <v>0.83333333333333337</v>
      </c>
      <c r="R203" s="121">
        <f t="shared" si="14"/>
        <v>0.83333333333333337</v>
      </c>
      <c r="S203" s="146">
        <f t="shared" si="15"/>
        <v>1</v>
      </c>
      <c r="T203" s="649"/>
    </row>
    <row r="204" spans="1:20" ht="12.75" x14ac:dyDescent="0.2">
      <c r="A204" s="18" t="s">
        <v>72</v>
      </c>
      <c r="B204" s="18" t="s">
        <v>1999</v>
      </c>
      <c r="C204" s="18" t="s">
        <v>607</v>
      </c>
      <c r="D204" s="18" t="s">
        <v>621</v>
      </c>
      <c r="E204" s="18" t="s">
        <v>476</v>
      </c>
      <c r="F204" s="18" t="s">
        <v>506</v>
      </c>
      <c r="G204" s="18" t="s">
        <v>332</v>
      </c>
      <c r="H204" s="18" t="s">
        <v>381</v>
      </c>
      <c r="I204" s="18" t="s">
        <v>148</v>
      </c>
      <c r="J204" s="648">
        <v>0.1691275167785235</v>
      </c>
      <c r="K204" s="18" t="s">
        <v>2059</v>
      </c>
      <c r="L204" s="652">
        <v>2021</v>
      </c>
      <c r="M204" s="653">
        <v>732</v>
      </c>
      <c r="N204" s="654">
        <v>9.8360655737704916E-2</v>
      </c>
      <c r="O204" s="113">
        <f t="shared" si="12"/>
        <v>72</v>
      </c>
      <c r="P204" s="653">
        <v>48</v>
      </c>
      <c r="Q204" s="120">
        <f t="shared" si="13"/>
        <v>0.66666666666666663</v>
      </c>
      <c r="R204" s="121">
        <f t="shared" si="14"/>
        <v>6.5573770491803282E-2</v>
      </c>
      <c r="S204" s="146">
        <f t="shared" si="15"/>
        <v>0.58157689305230287</v>
      </c>
      <c r="T204" s="649" t="s">
        <v>3025</v>
      </c>
    </row>
    <row r="205" spans="1:20" ht="12.75" x14ac:dyDescent="0.2">
      <c r="A205" s="18" t="s">
        <v>72</v>
      </c>
      <c r="B205" s="18" t="s">
        <v>1999</v>
      </c>
      <c r="C205" s="18" t="s">
        <v>600</v>
      </c>
      <c r="D205" s="18" t="s">
        <v>622</v>
      </c>
      <c r="E205" s="18" t="s">
        <v>476</v>
      </c>
      <c r="F205" s="18" t="s">
        <v>506</v>
      </c>
      <c r="G205" s="18" t="s">
        <v>332</v>
      </c>
      <c r="H205" s="18" t="s">
        <v>379</v>
      </c>
      <c r="I205" s="18" t="s">
        <v>148</v>
      </c>
      <c r="J205" s="648">
        <v>1</v>
      </c>
      <c r="K205" s="18" t="s">
        <v>2059</v>
      </c>
      <c r="L205" s="652">
        <v>2021</v>
      </c>
      <c r="M205" s="653">
        <v>2</v>
      </c>
      <c r="N205" s="654">
        <v>1</v>
      </c>
      <c r="O205" s="113">
        <f t="shared" si="12"/>
        <v>2</v>
      </c>
      <c r="P205" s="653">
        <v>2</v>
      </c>
      <c r="Q205" s="120">
        <f t="shared" si="13"/>
        <v>1</v>
      </c>
      <c r="R205" s="121">
        <f t="shared" si="14"/>
        <v>1</v>
      </c>
      <c r="S205" s="146">
        <f t="shared" si="15"/>
        <v>1</v>
      </c>
      <c r="T205" s="649" t="s">
        <v>3025</v>
      </c>
    </row>
    <row r="206" spans="1:20" ht="12.75" x14ac:dyDescent="0.2">
      <c r="A206" s="18" t="s">
        <v>72</v>
      </c>
      <c r="B206" s="18" t="s">
        <v>1999</v>
      </c>
      <c r="C206" s="18" t="s">
        <v>608</v>
      </c>
      <c r="D206" s="18" t="s">
        <v>623</v>
      </c>
      <c r="E206" s="18" t="s">
        <v>476</v>
      </c>
      <c r="F206" s="18" t="s">
        <v>506</v>
      </c>
      <c r="G206" s="18" t="s">
        <v>332</v>
      </c>
      <c r="H206" s="18" t="s">
        <v>379</v>
      </c>
      <c r="I206" s="18" t="s">
        <v>148</v>
      </c>
      <c r="J206" s="648">
        <v>1</v>
      </c>
      <c r="K206" s="18" t="s">
        <v>2059</v>
      </c>
      <c r="L206" s="652">
        <v>2021</v>
      </c>
      <c r="M206" s="653">
        <v>10</v>
      </c>
      <c r="N206" s="654">
        <v>0.7</v>
      </c>
      <c r="O206" s="113">
        <f t="shared" si="12"/>
        <v>7</v>
      </c>
      <c r="P206" s="653">
        <v>5</v>
      </c>
      <c r="Q206" s="120">
        <f t="shared" si="13"/>
        <v>0.7142857142857143</v>
      </c>
      <c r="R206" s="121">
        <f t="shared" si="14"/>
        <v>0.5</v>
      </c>
      <c r="S206" s="146">
        <f t="shared" si="15"/>
        <v>0.7</v>
      </c>
      <c r="T206" s="649" t="s">
        <v>3024</v>
      </c>
    </row>
    <row r="207" spans="1:20" ht="12.75" x14ac:dyDescent="0.2">
      <c r="A207" s="18" t="s">
        <v>72</v>
      </c>
      <c r="B207" s="18" t="s">
        <v>1999</v>
      </c>
      <c r="C207" s="18" t="s">
        <v>599</v>
      </c>
      <c r="D207" s="18" t="s">
        <v>624</v>
      </c>
      <c r="E207" s="18" t="s">
        <v>476</v>
      </c>
      <c r="F207" s="18" t="s">
        <v>506</v>
      </c>
      <c r="G207" s="18" t="s">
        <v>332</v>
      </c>
      <c r="H207" s="18" t="s">
        <v>381</v>
      </c>
      <c r="I207" s="18" t="s">
        <v>148</v>
      </c>
      <c r="J207" s="648">
        <v>1</v>
      </c>
      <c r="K207" s="18" t="s">
        <v>2059</v>
      </c>
      <c r="L207" s="652">
        <v>2021</v>
      </c>
      <c r="M207" s="653">
        <v>34</v>
      </c>
      <c r="N207" s="654">
        <v>0.82352941176470584</v>
      </c>
      <c r="O207" s="113">
        <f t="shared" si="12"/>
        <v>28</v>
      </c>
      <c r="P207" s="653">
        <v>25</v>
      </c>
      <c r="Q207" s="120">
        <f t="shared" si="13"/>
        <v>0.8928571428571429</v>
      </c>
      <c r="R207" s="121">
        <f t="shared" si="14"/>
        <v>0.73529411764705888</v>
      </c>
      <c r="S207" s="146">
        <f t="shared" si="15"/>
        <v>0.82352941176470584</v>
      </c>
      <c r="T207" s="649" t="s">
        <v>3025</v>
      </c>
    </row>
    <row r="208" spans="1:20" ht="12.75" x14ac:dyDescent="0.2">
      <c r="A208" s="18" t="s">
        <v>72</v>
      </c>
      <c r="B208" s="18" t="s">
        <v>1999</v>
      </c>
      <c r="C208" s="18" t="s">
        <v>603</v>
      </c>
      <c r="D208" s="18" t="s">
        <v>626</v>
      </c>
      <c r="E208" s="18" t="s">
        <v>476</v>
      </c>
      <c r="F208" s="18" t="s">
        <v>506</v>
      </c>
      <c r="G208" s="18" t="s">
        <v>332</v>
      </c>
      <c r="H208" s="18" t="s">
        <v>379</v>
      </c>
      <c r="I208" s="18" t="s">
        <v>148</v>
      </c>
      <c r="J208" s="648">
        <v>1</v>
      </c>
      <c r="K208" s="18" t="s">
        <v>2059</v>
      </c>
      <c r="L208" s="652">
        <v>2021</v>
      </c>
      <c r="M208" s="653">
        <v>13</v>
      </c>
      <c r="N208" s="654">
        <v>0.69230769230769229</v>
      </c>
      <c r="O208" s="113">
        <f t="shared" si="12"/>
        <v>9</v>
      </c>
      <c r="P208" s="653">
        <v>8</v>
      </c>
      <c r="Q208" s="120">
        <f t="shared" si="13"/>
        <v>0.88888888888888884</v>
      </c>
      <c r="R208" s="121">
        <f t="shared" si="14"/>
        <v>0.61538461538461542</v>
      </c>
      <c r="S208" s="146">
        <f t="shared" si="15"/>
        <v>0.69230769230769229</v>
      </c>
      <c r="T208" s="649" t="s">
        <v>3024</v>
      </c>
    </row>
    <row r="209" spans="1:20" ht="12.75" x14ac:dyDescent="0.2">
      <c r="A209" s="18" t="s">
        <v>72</v>
      </c>
      <c r="B209" s="18" t="s">
        <v>1999</v>
      </c>
      <c r="C209" s="18" t="s">
        <v>603</v>
      </c>
      <c r="D209" s="18" t="s">
        <v>625</v>
      </c>
      <c r="E209" s="18" t="s">
        <v>476</v>
      </c>
      <c r="F209" s="18" t="s">
        <v>506</v>
      </c>
      <c r="G209" s="18" t="s">
        <v>332</v>
      </c>
      <c r="H209" s="18" t="s">
        <v>379</v>
      </c>
      <c r="I209" s="18" t="s">
        <v>148</v>
      </c>
      <c r="J209" s="648">
        <v>1</v>
      </c>
      <c r="K209" s="18" t="s">
        <v>2059</v>
      </c>
      <c r="L209" s="652">
        <v>2021</v>
      </c>
      <c r="M209" s="653">
        <v>4</v>
      </c>
      <c r="N209" s="654">
        <v>1</v>
      </c>
      <c r="O209" s="113">
        <f t="shared" si="12"/>
        <v>4</v>
      </c>
      <c r="P209" s="653">
        <v>4</v>
      </c>
      <c r="Q209" s="120">
        <f t="shared" si="13"/>
        <v>1</v>
      </c>
      <c r="R209" s="121">
        <f t="shared" si="14"/>
        <v>1</v>
      </c>
      <c r="S209" s="146">
        <f t="shared" si="15"/>
        <v>1</v>
      </c>
      <c r="T209" s="649" t="s">
        <v>3025</v>
      </c>
    </row>
    <row r="210" spans="1:20" ht="12.75" x14ac:dyDescent="0.2">
      <c r="A210" s="18" t="s">
        <v>72</v>
      </c>
      <c r="B210" s="18" t="s">
        <v>1999</v>
      </c>
      <c r="C210" s="18" t="s">
        <v>603</v>
      </c>
      <c r="D210" s="18" t="s">
        <v>610</v>
      </c>
      <c r="E210" s="18" t="s">
        <v>476</v>
      </c>
      <c r="F210" s="18" t="s">
        <v>497</v>
      </c>
      <c r="G210" s="18" t="s">
        <v>332</v>
      </c>
      <c r="H210" s="18" t="s">
        <v>379</v>
      </c>
      <c r="I210" s="18" t="s">
        <v>148</v>
      </c>
      <c r="J210" s="648">
        <v>1</v>
      </c>
      <c r="K210" s="18" t="s">
        <v>2059</v>
      </c>
      <c r="L210" s="652">
        <v>2021</v>
      </c>
      <c r="M210" s="653">
        <v>5</v>
      </c>
      <c r="N210" s="654">
        <v>0.8</v>
      </c>
      <c r="O210" s="113">
        <f t="shared" si="12"/>
        <v>4</v>
      </c>
      <c r="P210" s="653">
        <v>2</v>
      </c>
      <c r="Q210" s="120">
        <f t="shared" si="13"/>
        <v>0.5</v>
      </c>
      <c r="R210" s="121">
        <f t="shared" si="14"/>
        <v>0.4</v>
      </c>
      <c r="S210" s="146">
        <f t="shared" si="15"/>
        <v>0.8</v>
      </c>
      <c r="T210" s="649" t="s">
        <v>3024</v>
      </c>
    </row>
    <row r="211" spans="1:20" ht="12.75" x14ac:dyDescent="0.2">
      <c r="A211" s="18" t="s">
        <v>72</v>
      </c>
      <c r="B211" s="18" t="s">
        <v>1999</v>
      </c>
      <c r="C211" s="18" t="s">
        <v>598</v>
      </c>
      <c r="D211" s="18" t="s">
        <v>611</v>
      </c>
      <c r="E211" s="18" t="s">
        <v>476</v>
      </c>
      <c r="F211" s="18" t="s">
        <v>497</v>
      </c>
      <c r="G211" s="18" t="s">
        <v>332</v>
      </c>
      <c r="H211" s="18" t="s">
        <v>381</v>
      </c>
      <c r="I211" s="18" t="s">
        <v>148</v>
      </c>
      <c r="J211" s="648">
        <v>0.55405405405405406</v>
      </c>
      <c r="K211" s="18" t="s">
        <v>2059</v>
      </c>
      <c r="L211" s="652">
        <v>2021</v>
      </c>
      <c r="M211" s="653">
        <v>75</v>
      </c>
      <c r="N211" s="654">
        <v>0.48</v>
      </c>
      <c r="O211" s="113">
        <f t="shared" si="12"/>
        <v>36</v>
      </c>
      <c r="P211" s="653">
        <v>28</v>
      </c>
      <c r="Q211" s="120">
        <f t="shared" si="13"/>
        <v>0.77777777777777779</v>
      </c>
      <c r="R211" s="121">
        <f t="shared" si="14"/>
        <v>0.37333333333333335</v>
      </c>
      <c r="S211" s="146">
        <f t="shared" si="15"/>
        <v>0.86634146341463414</v>
      </c>
      <c r="T211" s="649" t="s">
        <v>3025</v>
      </c>
    </row>
    <row r="212" spans="1:20" ht="12.75" x14ac:dyDescent="0.2">
      <c r="A212" s="18" t="s">
        <v>72</v>
      </c>
      <c r="B212" s="18" t="s">
        <v>1999</v>
      </c>
      <c r="C212" s="18" t="s">
        <v>604</v>
      </c>
      <c r="D212" s="18" t="s">
        <v>611</v>
      </c>
      <c r="E212" s="18" t="s">
        <v>476</v>
      </c>
      <c r="F212" s="18" t="s">
        <v>497</v>
      </c>
      <c r="G212" s="18" t="s">
        <v>332</v>
      </c>
      <c r="H212" s="18" t="s">
        <v>379</v>
      </c>
      <c r="I212" s="18" t="s">
        <v>148</v>
      </c>
      <c r="J212" s="648">
        <v>1</v>
      </c>
      <c r="K212" s="18"/>
      <c r="L212" s="652">
        <v>2021</v>
      </c>
      <c r="M212" s="653">
        <v>7</v>
      </c>
      <c r="N212" s="654">
        <v>0.7142857142857143</v>
      </c>
      <c r="O212" s="113">
        <f t="shared" si="12"/>
        <v>5</v>
      </c>
      <c r="P212" s="653">
        <v>3</v>
      </c>
      <c r="Q212" s="120">
        <f t="shared" si="13"/>
        <v>0.6</v>
      </c>
      <c r="R212" s="121">
        <f t="shared" si="14"/>
        <v>0.42857142857142855</v>
      </c>
      <c r="S212" s="146">
        <f t="shared" si="15"/>
        <v>0.7142857142857143</v>
      </c>
      <c r="T212" s="649" t="s">
        <v>3026</v>
      </c>
    </row>
    <row r="213" spans="1:20" ht="12.75" x14ac:dyDescent="0.2">
      <c r="A213" s="18" t="s">
        <v>72</v>
      </c>
      <c r="B213" s="18" t="s">
        <v>1999</v>
      </c>
      <c r="C213" s="18" t="s">
        <v>598</v>
      </c>
      <c r="D213" s="18" t="s">
        <v>612</v>
      </c>
      <c r="E213" s="18" t="s">
        <v>476</v>
      </c>
      <c r="F213" s="18" t="s">
        <v>497</v>
      </c>
      <c r="G213" s="18" t="s">
        <v>332</v>
      </c>
      <c r="H213" s="18" t="s">
        <v>379</v>
      </c>
      <c r="I213" s="18" t="s">
        <v>148</v>
      </c>
      <c r="J213" s="648">
        <v>1</v>
      </c>
      <c r="K213" s="18" t="s">
        <v>2059</v>
      </c>
      <c r="L213" s="652">
        <v>2021</v>
      </c>
      <c r="M213" s="653">
        <v>5</v>
      </c>
      <c r="N213" s="654">
        <v>0.8</v>
      </c>
      <c r="O213" s="113">
        <f t="shared" si="12"/>
        <v>4</v>
      </c>
      <c r="P213" s="653">
        <v>4</v>
      </c>
      <c r="Q213" s="120">
        <f t="shared" si="13"/>
        <v>1</v>
      </c>
      <c r="R213" s="121">
        <f t="shared" si="14"/>
        <v>0.8</v>
      </c>
      <c r="S213" s="146">
        <f t="shared" si="15"/>
        <v>0.8</v>
      </c>
      <c r="T213" s="649" t="s">
        <v>3026</v>
      </c>
    </row>
    <row r="214" spans="1:20" ht="12.75" x14ac:dyDescent="0.2">
      <c r="A214" s="18" t="s">
        <v>72</v>
      </c>
      <c r="B214" s="18" t="s">
        <v>1999</v>
      </c>
      <c r="C214" s="18" t="s">
        <v>602</v>
      </c>
      <c r="D214" s="18" t="s">
        <v>612</v>
      </c>
      <c r="E214" s="18" t="s">
        <v>476</v>
      </c>
      <c r="F214" s="18" t="s">
        <v>497</v>
      </c>
      <c r="G214" s="18" t="s">
        <v>332</v>
      </c>
      <c r="H214" s="18" t="s">
        <v>381</v>
      </c>
      <c r="I214" s="18" t="s">
        <v>148</v>
      </c>
      <c r="J214" s="648">
        <v>1</v>
      </c>
      <c r="K214" s="18"/>
      <c r="L214" s="652">
        <v>2021</v>
      </c>
      <c r="M214" s="653">
        <v>19</v>
      </c>
      <c r="N214" s="654">
        <v>0.89473684210526316</v>
      </c>
      <c r="O214" s="113">
        <f t="shared" si="12"/>
        <v>17</v>
      </c>
      <c r="P214" s="653">
        <v>16</v>
      </c>
      <c r="Q214" s="120">
        <f t="shared" si="13"/>
        <v>0.94117647058823528</v>
      </c>
      <c r="R214" s="121">
        <f t="shared" si="14"/>
        <v>0.84210526315789469</v>
      </c>
      <c r="S214" s="146">
        <f t="shared" si="15"/>
        <v>0.89473684210526316</v>
      </c>
      <c r="T214" s="649"/>
    </row>
    <row r="215" spans="1:20" ht="12.75" x14ac:dyDescent="0.2">
      <c r="A215" s="18" t="s">
        <v>72</v>
      </c>
      <c r="B215" s="18" t="s">
        <v>1999</v>
      </c>
      <c r="C215" s="18" t="s">
        <v>604</v>
      </c>
      <c r="D215" s="18" t="s">
        <v>612</v>
      </c>
      <c r="E215" s="18" t="s">
        <v>476</v>
      </c>
      <c r="F215" s="18" t="s">
        <v>497</v>
      </c>
      <c r="G215" s="18" t="s">
        <v>332</v>
      </c>
      <c r="H215" s="18" t="s">
        <v>379</v>
      </c>
      <c r="I215" s="18" t="s">
        <v>148</v>
      </c>
      <c r="J215" s="648">
        <v>1</v>
      </c>
      <c r="K215" s="18"/>
      <c r="L215" s="652">
        <v>2021</v>
      </c>
      <c r="M215" s="653">
        <v>3</v>
      </c>
      <c r="N215" s="654">
        <v>1</v>
      </c>
      <c r="O215" s="113">
        <f t="shared" si="12"/>
        <v>3</v>
      </c>
      <c r="P215" s="653">
        <v>3</v>
      </c>
      <c r="Q215" s="120">
        <f t="shared" si="13"/>
        <v>1</v>
      </c>
      <c r="R215" s="121">
        <f t="shared" si="14"/>
        <v>1</v>
      </c>
      <c r="S215" s="146">
        <f t="shared" si="15"/>
        <v>1</v>
      </c>
      <c r="T215" s="649"/>
    </row>
    <row r="216" spans="1:20" ht="12.75" x14ac:dyDescent="0.2">
      <c r="A216" s="18" t="s">
        <v>72</v>
      </c>
      <c r="B216" s="18" t="s">
        <v>1999</v>
      </c>
      <c r="C216" s="18" t="s">
        <v>596</v>
      </c>
      <c r="D216" s="18" t="s">
        <v>613</v>
      </c>
      <c r="E216" s="18" t="s">
        <v>476</v>
      </c>
      <c r="F216" s="18" t="s">
        <v>497</v>
      </c>
      <c r="G216" s="18" t="s">
        <v>332</v>
      </c>
      <c r="H216" s="18" t="s">
        <v>381</v>
      </c>
      <c r="I216" s="18" t="s">
        <v>148</v>
      </c>
      <c r="J216" s="648">
        <v>1</v>
      </c>
      <c r="K216" s="18"/>
      <c r="L216" s="652">
        <v>2021</v>
      </c>
      <c r="M216" s="653">
        <v>18</v>
      </c>
      <c r="N216" s="654">
        <v>0.94444444444444442</v>
      </c>
      <c r="O216" s="113">
        <f t="shared" si="12"/>
        <v>17</v>
      </c>
      <c r="P216" s="653">
        <v>15</v>
      </c>
      <c r="Q216" s="120">
        <f t="shared" si="13"/>
        <v>0.88235294117647056</v>
      </c>
      <c r="R216" s="121">
        <f t="shared" si="14"/>
        <v>0.83333333333333337</v>
      </c>
      <c r="S216" s="146">
        <f t="shared" si="15"/>
        <v>0.94444444444444442</v>
      </c>
      <c r="T216" s="649"/>
    </row>
    <row r="217" spans="1:20" ht="12.75" x14ac:dyDescent="0.2">
      <c r="A217" s="18" t="s">
        <v>72</v>
      </c>
      <c r="B217" s="18" t="s">
        <v>1999</v>
      </c>
      <c r="C217" s="18" t="s">
        <v>598</v>
      </c>
      <c r="D217" s="18" t="s">
        <v>613</v>
      </c>
      <c r="E217" s="18" t="s">
        <v>476</v>
      </c>
      <c r="F217" s="18" t="s">
        <v>497</v>
      </c>
      <c r="G217" s="18" t="s">
        <v>332</v>
      </c>
      <c r="H217" s="18" t="s">
        <v>379</v>
      </c>
      <c r="I217" s="18" t="s">
        <v>148</v>
      </c>
      <c r="J217" s="648">
        <v>1</v>
      </c>
      <c r="K217" s="18"/>
      <c r="L217" s="652">
        <v>2021</v>
      </c>
      <c r="M217" s="653">
        <v>3</v>
      </c>
      <c r="N217" s="654">
        <v>0.66666666666666663</v>
      </c>
      <c r="O217" s="113">
        <f t="shared" si="12"/>
        <v>2</v>
      </c>
      <c r="P217" s="653">
        <v>2</v>
      </c>
      <c r="Q217" s="120">
        <f t="shared" si="13"/>
        <v>1</v>
      </c>
      <c r="R217" s="121">
        <f t="shared" si="14"/>
        <v>0.66666666666666663</v>
      </c>
      <c r="S217" s="146">
        <f t="shared" si="15"/>
        <v>0.66666666666666663</v>
      </c>
      <c r="T217" s="649" t="s">
        <v>3026</v>
      </c>
    </row>
    <row r="218" spans="1:20" ht="12.75" x14ac:dyDescent="0.2">
      <c r="A218" s="18" t="s">
        <v>72</v>
      </c>
      <c r="B218" s="18" t="s">
        <v>1999</v>
      </c>
      <c r="C218" s="18" t="s">
        <v>602</v>
      </c>
      <c r="D218" s="18" t="s">
        <v>614</v>
      </c>
      <c r="E218" s="18" t="s">
        <v>476</v>
      </c>
      <c r="F218" s="18" t="s">
        <v>497</v>
      </c>
      <c r="G218" s="18" t="s">
        <v>332</v>
      </c>
      <c r="H218" s="18" t="s">
        <v>379</v>
      </c>
      <c r="I218" s="18" t="s">
        <v>148</v>
      </c>
      <c r="J218" s="648">
        <v>1</v>
      </c>
      <c r="K218" s="18"/>
      <c r="L218" s="652">
        <v>2021</v>
      </c>
      <c r="M218" s="653">
        <v>3</v>
      </c>
      <c r="N218" s="654">
        <v>1</v>
      </c>
      <c r="O218" s="113">
        <f t="shared" si="12"/>
        <v>3</v>
      </c>
      <c r="P218" s="653">
        <v>3</v>
      </c>
      <c r="Q218" s="120">
        <f t="shared" si="13"/>
        <v>1</v>
      </c>
      <c r="R218" s="121">
        <f t="shared" si="14"/>
        <v>1</v>
      </c>
      <c r="S218" s="146">
        <f t="shared" si="15"/>
        <v>1</v>
      </c>
      <c r="T218" s="649"/>
    </row>
    <row r="219" spans="1:20" ht="12.75" x14ac:dyDescent="0.2">
      <c r="A219" s="18" t="s">
        <v>72</v>
      </c>
      <c r="B219" s="18" t="s">
        <v>1999</v>
      </c>
      <c r="C219" s="18" t="s">
        <v>598</v>
      </c>
      <c r="D219" s="18" t="s">
        <v>617</v>
      </c>
      <c r="E219" s="18" t="s">
        <v>476</v>
      </c>
      <c r="F219" s="18" t="s">
        <v>497</v>
      </c>
      <c r="G219" s="18" t="s">
        <v>332</v>
      </c>
      <c r="H219" s="18" t="s">
        <v>379</v>
      </c>
      <c r="I219" s="18" t="s">
        <v>148</v>
      </c>
      <c r="J219" s="648">
        <v>1</v>
      </c>
      <c r="K219" s="18" t="s">
        <v>2059</v>
      </c>
      <c r="L219" s="652">
        <v>2021</v>
      </c>
      <c r="M219" s="653">
        <v>7</v>
      </c>
      <c r="N219" s="654">
        <v>0.8571428571428571</v>
      </c>
      <c r="O219" s="113">
        <f t="shared" si="12"/>
        <v>6</v>
      </c>
      <c r="P219" s="653">
        <v>6</v>
      </c>
      <c r="Q219" s="120">
        <f t="shared" si="13"/>
        <v>1</v>
      </c>
      <c r="R219" s="121">
        <f t="shared" si="14"/>
        <v>0.8571428571428571</v>
      </c>
      <c r="S219" s="146">
        <f t="shared" si="15"/>
        <v>0.8571428571428571</v>
      </c>
      <c r="T219" s="649" t="s">
        <v>3024</v>
      </c>
    </row>
    <row r="220" spans="1:20" ht="12.75" x14ac:dyDescent="0.2">
      <c r="A220" s="18" t="s">
        <v>72</v>
      </c>
      <c r="B220" s="18" t="s">
        <v>1999</v>
      </c>
      <c r="C220" s="18" t="s">
        <v>598</v>
      </c>
      <c r="D220" s="18" t="s">
        <v>618</v>
      </c>
      <c r="E220" s="18" t="s">
        <v>476</v>
      </c>
      <c r="F220" s="18" t="s">
        <v>497</v>
      </c>
      <c r="G220" s="18" t="s">
        <v>332</v>
      </c>
      <c r="H220" s="18" t="s">
        <v>379</v>
      </c>
      <c r="I220" s="18" t="s">
        <v>148</v>
      </c>
      <c r="J220" s="648">
        <v>1</v>
      </c>
      <c r="K220" s="18"/>
      <c r="L220" s="652">
        <v>2021</v>
      </c>
      <c r="M220" s="653">
        <v>6</v>
      </c>
      <c r="N220" s="654">
        <v>0.83333333333333337</v>
      </c>
      <c r="O220" s="113">
        <f t="shared" si="12"/>
        <v>5</v>
      </c>
      <c r="P220" s="653">
        <v>5</v>
      </c>
      <c r="Q220" s="120">
        <f t="shared" si="13"/>
        <v>1</v>
      </c>
      <c r="R220" s="121">
        <f t="shared" si="14"/>
        <v>0.83333333333333337</v>
      </c>
      <c r="S220" s="146">
        <f t="shared" si="15"/>
        <v>0.83333333333333337</v>
      </c>
      <c r="T220" s="649" t="s">
        <v>3026</v>
      </c>
    </row>
    <row r="221" spans="1:20" ht="12.75" x14ac:dyDescent="0.2">
      <c r="A221" s="18" t="s">
        <v>72</v>
      </c>
      <c r="B221" s="18" t="s">
        <v>1999</v>
      </c>
      <c r="C221" s="18" t="s">
        <v>603</v>
      </c>
      <c r="D221" s="18" t="s">
        <v>618</v>
      </c>
      <c r="E221" s="18" t="s">
        <v>476</v>
      </c>
      <c r="F221" s="18" t="s">
        <v>497</v>
      </c>
      <c r="G221" s="18" t="s">
        <v>332</v>
      </c>
      <c r="H221" s="18" t="s">
        <v>379</v>
      </c>
      <c r="I221" s="18" t="s">
        <v>148</v>
      </c>
      <c r="J221" s="648">
        <v>1</v>
      </c>
      <c r="K221" s="18" t="s">
        <v>2059</v>
      </c>
      <c r="L221" s="652">
        <v>2021</v>
      </c>
      <c r="M221" s="653">
        <v>6</v>
      </c>
      <c r="N221" s="654">
        <v>1</v>
      </c>
      <c r="O221" s="113">
        <f t="shared" si="12"/>
        <v>6</v>
      </c>
      <c r="P221" s="653">
        <v>5</v>
      </c>
      <c r="Q221" s="120">
        <f t="shared" si="13"/>
        <v>0.83333333333333337</v>
      </c>
      <c r="R221" s="121">
        <f t="shared" si="14"/>
        <v>0.83333333333333337</v>
      </c>
      <c r="S221" s="146">
        <f t="shared" si="15"/>
        <v>1</v>
      </c>
      <c r="T221" s="649" t="s">
        <v>3025</v>
      </c>
    </row>
    <row r="222" spans="1:20" ht="12.75" x14ac:dyDescent="0.2">
      <c r="A222" s="18" t="s">
        <v>72</v>
      </c>
      <c r="B222" s="18" t="s">
        <v>1999</v>
      </c>
      <c r="C222" s="18" t="s">
        <v>605</v>
      </c>
      <c r="D222" s="18" t="s">
        <v>619</v>
      </c>
      <c r="E222" s="18" t="s">
        <v>476</v>
      </c>
      <c r="F222" s="18" t="s">
        <v>497</v>
      </c>
      <c r="G222" s="18" t="s">
        <v>332</v>
      </c>
      <c r="H222" s="18" t="s">
        <v>381</v>
      </c>
      <c r="I222" s="18" t="s">
        <v>148</v>
      </c>
      <c r="J222" s="648">
        <v>9.193054136874361E-2</v>
      </c>
      <c r="K222" s="18" t="s">
        <v>2059</v>
      </c>
      <c r="L222" s="652">
        <v>2021</v>
      </c>
      <c r="M222" s="653">
        <v>1920</v>
      </c>
      <c r="N222" s="654">
        <v>4.9479166666666664E-2</v>
      </c>
      <c r="O222" s="113">
        <f t="shared" si="12"/>
        <v>95</v>
      </c>
      <c r="P222" s="653">
        <v>86</v>
      </c>
      <c r="Q222" s="120">
        <f t="shared" si="13"/>
        <v>0.90526315789473688</v>
      </c>
      <c r="R222" s="121">
        <f t="shared" si="14"/>
        <v>4.4791666666666667E-2</v>
      </c>
      <c r="S222" s="146">
        <f t="shared" si="15"/>
        <v>0.53822337962962963</v>
      </c>
      <c r="T222" s="649" t="s">
        <v>3025</v>
      </c>
    </row>
    <row r="223" spans="1:20" ht="12.75" x14ac:dyDescent="0.2">
      <c r="A223" s="18" t="s">
        <v>72</v>
      </c>
      <c r="B223" s="18" t="s">
        <v>1999</v>
      </c>
      <c r="C223" s="18" t="s">
        <v>606</v>
      </c>
      <c r="D223" s="18" t="s">
        <v>619</v>
      </c>
      <c r="E223" s="18" t="s">
        <v>476</v>
      </c>
      <c r="F223" s="18" t="s">
        <v>497</v>
      </c>
      <c r="G223" s="18" t="s">
        <v>332</v>
      </c>
      <c r="H223" s="18" t="s">
        <v>379</v>
      </c>
      <c r="I223" s="18" t="s">
        <v>148</v>
      </c>
      <c r="J223" s="648">
        <v>1</v>
      </c>
      <c r="K223" s="18"/>
      <c r="L223" s="652">
        <v>2021</v>
      </c>
      <c r="M223" s="653">
        <v>5</v>
      </c>
      <c r="N223" s="654">
        <v>0.4</v>
      </c>
      <c r="O223" s="113">
        <f t="shared" si="12"/>
        <v>2</v>
      </c>
      <c r="P223" s="653">
        <v>2</v>
      </c>
      <c r="Q223" s="120">
        <f t="shared" si="13"/>
        <v>1</v>
      </c>
      <c r="R223" s="121">
        <f t="shared" si="14"/>
        <v>0.4</v>
      </c>
      <c r="S223" s="146">
        <f t="shared" si="15"/>
        <v>0.4</v>
      </c>
      <c r="T223" s="649" t="s">
        <v>3026</v>
      </c>
    </row>
    <row r="224" spans="1:20" ht="12.75" x14ac:dyDescent="0.2">
      <c r="A224" s="18" t="s">
        <v>72</v>
      </c>
      <c r="B224" s="18" t="s">
        <v>1999</v>
      </c>
      <c r="C224" s="18" t="s">
        <v>605</v>
      </c>
      <c r="D224" s="18" t="s">
        <v>620</v>
      </c>
      <c r="E224" s="18" t="s">
        <v>476</v>
      </c>
      <c r="F224" s="18" t="s">
        <v>497</v>
      </c>
      <c r="G224" s="18" t="s">
        <v>332</v>
      </c>
      <c r="H224" s="18" t="s">
        <v>381</v>
      </c>
      <c r="I224" s="18" t="s">
        <v>148</v>
      </c>
      <c r="J224" s="648">
        <v>0.60465116279069764</v>
      </c>
      <c r="K224" s="18" t="s">
        <v>2059</v>
      </c>
      <c r="L224" s="652">
        <v>2021</v>
      </c>
      <c r="M224" s="653">
        <v>41</v>
      </c>
      <c r="N224" s="654">
        <v>0.36585365853658536</v>
      </c>
      <c r="O224" s="113">
        <f t="shared" si="12"/>
        <v>15</v>
      </c>
      <c r="P224" s="653">
        <v>13</v>
      </c>
      <c r="Q224" s="120">
        <f t="shared" si="13"/>
        <v>0.8666666666666667</v>
      </c>
      <c r="R224" s="121">
        <f t="shared" si="14"/>
        <v>0.31707317073170732</v>
      </c>
      <c r="S224" s="146">
        <f t="shared" si="15"/>
        <v>0.60506566604127587</v>
      </c>
      <c r="T224" s="649" t="s">
        <v>3025</v>
      </c>
    </row>
    <row r="225" spans="1:20" ht="12.75" x14ac:dyDescent="0.2">
      <c r="A225" s="18" t="s">
        <v>72</v>
      </c>
      <c r="B225" s="18" t="s">
        <v>1999</v>
      </c>
      <c r="C225" s="18" t="s">
        <v>608</v>
      </c>
      <c r="D225" s="18" t="s">
        <v>620</v>
      </c>
      <c r="E225" s="18" t="s">
        <v>476</v>
      </c>
      <c r="F225" s="18" t="s">
        <v>497</v>
      </c>
      <c r="G225" s="18" t="s">
        <v>332</v>
      </c>
      <c r="H225" s="18" t="s">
        <v>379</v>
      </c>
      <c r="I225" s="18" t="s">
        <v>148</v>
      </c>
      <c r="J225" s="648">
        <v>1</v>
      </c>
      <c r="K225" s="18"/>
      <c r="L225" s="652">
        <v>2021</v>
      </c>
      <c r="M225" s="653">
        <v>7</v>
      </c>
      <c r="N225" s="654">
        <v>1</v>
      </c>
      <c r="O225" s="113">
        <f t="shared" si="12"/>
        <v>7</v>
      </c>
      <c r="P225" s="653">
        <v>5</v>
      </c>
      <c r="Q225" s="120">
        <f t="shared" si="13"/>
        <v>0.7142857142857143</v>
      </c>
      <c r="R225" s="121">
        <f t="shared" si="14"/>
        <v>0.7142857142857143</v>
      </c>
      <c r="S225" s="146">
        <f t="shared" si="15"/>
        <v>1</v>
      </c>
      <c r="T225" s="649"/>
    </row>
    <row r="226" spans="1:20" ht="12.75" x14ac:dyDescent="0.2">
      <c r="A226" s="18" t="s">
        <v>72</v>
      </c>
      <c r="B226" s="18" t="s">
        <v>1999</v>
      </c>
      <c r="C226" s="18" t="s">
        <v>605</v>
      </c>
      <c r="D226" s="18" t="s">
        <v>621</v>
      </c>
      <c r="E226" s="18" t="s">
        <v>476</v>
      </c>
      <c r="F226" s="18" t="s">
        <v>497</v>
      </c>
      <c r="G226" s="18" t="s">
        <v>332</v>
      </c>
      <c r="H226" s="18" t="s">
        <v>379</v>
      </c>
      <c r="I226" s="18" t="s">
        <v>148</v>
      </c>
      <c r="J226" s="648">
        <v>1</v>
      </c>
      <c r="K226" s="18"/>
      <c r="L226" s="652">
        <v>2021</v>
      </c>
      <c r="M226" s="653">
        <v>6</v>
      </c>
      <c r="N226" s="654">
        <v>1</v>
      </c>
      <c r="O226" s="113">
        <f t="shared" si="12"/>
        <v>6</v>
      </c>
      <c r="P226" s="653">
        <v>5</v>
      </c>
      <c r="Q226" s="120">
        <f t="shared" si="13"/>
        <v>0.83333333333333337</v>
      </c>
      <c r="R226" s="121">
        <f t="shared" si="14"/>
        <v>0.83333333333333337</v>
      </c>
      <c r="S226" s="146">
        <f t="shared" si="15"/>
        <v>1</v>
      </c>
      <c r="T226" s="649"/>
    </row>
    <row r="227" spans="1:20" ht="12.75" x14ac:dyDescent="0.2">
      <c r="A227" s="18" t="s">
        <v>72</v>
      </c>
      <c r="B227" s="18" t="s">
        <v>1999</v>
      </c>
      <c r="C227" s="18" t="s">
        <v>607</v>
      </c>
      <c r="D227" s="18" t="s">
        <v>621</v>
      </c>
      <c r="E227" s="18" t="s">
        <v>476</v>
      </c>
      <c r="F227" s="18" t="s">
        <v>497</v>
      </c>
      <c r="G227" s="18" t="s">
        <v>332</v>
      </c>
      <c r="H227" s="18" t="s">
        <v>381</v>
      </c>
      <c r="I227" s="18" t="s">
        <v>148</v>
      </c>
      <c r="J227" s="648">
        <v>0.1691275167785235</v>
      </c>
      <c r="K227" s="18" t="s">
        <v>2059</v>
      </c>
      <c r="L227" s="652">
        <v>2021</v>
      </c>
      <c r="M227" s="653">
        <v>732</v>
      </c>
      <c r="N227" s="654">
        <v>9.8360655737704916E-2</v>
      </c>
      <c r="O227" s="113">
        <f t="shared" si="12"/>
        <v>72</v>
      </c>
      <c r="P227" s="653">
        <v>48</v>
      </c>
      <c r="Q227" s="120">
        <f t="shared" si="13"/>
        <v>0.66666666666666663</v>
      </c>
      <c r="R227" s="121">
        <f t="shared" si="14"/>
        <v>6.5573770491803282E-2</v>
      </c>
      <c r="S227" s="146">
        <f t="shared" si="15"/>
        <v>0.58157689305230287</v>
      </c>
      <c r="T227" s="649" t="s">
        <v>3025</v>
      </c>
    </row>
    <row r="228" spans="1:20" ht="12.75" x14ac:dyDescent="0.2">
      <c r="A228" s="18" t="s">
        <v>72</v>
      </c>
      <c r="B228" s="18" t="s">
        <v>1999</v>
      </c>
      <c r="C228" s="18" t="s">
        <v>600</v>
      </c>
      <c r="D228" s="18" t="s">
        <v>622</v>
      </c>
      <c r="E228" s="18" t="s">
        <v>476</v>
      </c>
      <c r="F228" s="18" t="s">
        <v>497</v>
      </c>
      <c r="G228" s="18" t="s">
        <v>332</v>
      </c>
      <c r="H228" s="18" t="s">
        <v>379</v>
      </c>
      <c r="I228" s="18" t="s">
        <v>148</v>
      </c>
      <c r="J228" s="648">
        <v>1</v>
      </c>
      <c r="K228" s="18" t="s">
        <v>2059</v>
      </c>
      <c r="L228" s="652">
        <v>2021</v>
      </c>
      <c r="M228" s="653">
        <v>2</v>
      </c>
      <c r="N228" s="654">
        <v>1</v>
      </c>
      <c r="O228" s="113">
        <f t="shared" si="12"/>
        <v>2</v>
      </c>
      <c r="P228" s="653">
        <v>2</v>
      </c>
      <c r="Q228" s="120">
        <f t="shared" si="13"/>
        <v>1</v>
      </c>
      <c r="R228" s="121">
        <f t="shared" si="14"/>
        <v>1</v>
      </c>
      <c r="S228" s="146">
        <f t="shared" si="15"/>
        <v>1</v>
      </c>
      <c r="T228" s="649" t="s">
        <v>3025</v>
      </c>
    </row>
    <row r="229" spans="1:20" ht="12.75" x14ac:dyDescent="0.2">
      <c r="A229" s="18" t="s">
        <v>72</v>
      </c>
      <c r="B229" s="18" t="s">
        <v>1999</v>
      </c>
      <c r="C229" s="18" t="s">
        <v>608</v>
      </c>
      <c r="D229" s="18" t="s">
        <v>623</v>
      </c>
      <c r="E229" s="18" t="s">
        <v>476</v>
      </c>
      <c r="F229" s="18" t="s">
        <v>497</v>
      </c>
      <c r="G229" s="18" t="s">
        <v>332</v>
      </c>
      <c r="H229" s="18" t="s">
        <v>379</v>
      </c>
      <c r="I229" s="18" t="s">
        <v>148</v>
      </c>
      <c r="J229" s="648">
        <v>1</v>
      </c>
      <c r="K229" s="18" t="s">
        <v>2059</v>
      </c>
      <c r="L229" s="652">
        <v>2021</v>
      </c>
      <c r="M229" s="653">
        <v>10</v>
      </c>
      <c r="N229" s="654">
        <v>0.7</v>
      </c>
      <c r="O229" s="113">
        <f t="shared" si="12"/>
        <v>7</v>
      </c>
      <c r="P229" s="653">
        <v>5</v>
      </c>
      <c r="Q229" s="120">
        <f t="shared" si="13"/>
        <v>0.7142857142857143</v>
      </c>
      <c r="R229" s="121">
        <f t="shared" si="14"/>
        <v>0.5</v>
      </c>
      <c r="S229" s="146">
        <f t="shared" si="15"/>
        <v>0.7</v>
      </c>
      <c r="T229" s="649" t="s">
        <v>3024</v>
      </c>
    </row>
    <row r="230" spans="1:20" ht="12.75" x14ac:dyDescent="0.2">
      <c r="A230" s="18" t="s">
        <v>72</v>
      </c>
      <c r="B230" s="18" t="s">
        <v>1999</v>
      </c>
      <c r="C230" s="18" t="s">
        <v>599</v>
      </c>
      <c r="D230" s="18" t="s">
        <v>624</v>
      </c>
      <c r="E230" s="18" t="s">
        <v>476</v>
      </c>
      <c r="F230" s="18" t="s">
        <v>497</v>
      </c>
      <c r="G230" s="18" t="s">
        <v>332</v>
      </c>
      <c r="H230" s="18" t="s">
        <v>381</v>
      </c>
      <c r="I230" s="18" t="s">
        <v>148</v>
      </c>
      <c r="J230" s="648">
        <v>1</v>
      </c>
      <c r="K230" s="18" t="s">
        <v>2059</v>
      </c>
      <c r="L230" s="652">
        <v>2021</v>
      </c>
      <c r="M230" s="653">
        <v>34</v>
      </c>
      <c r="N230" s="654">
        <v>0.82352941176470584</v>
      </c>
      <c r="O230" s="113">
        <f t="shared" si="12"/>
        <v>28</v>
      </c>
      <c r="P230" s="653">
        <v>25</v>
      </c>
      <c r="Q230" s="120">
        <f t="shared" si="13"/>
        <v>0.8928571428571429</v>
      </c>
      <c r="R230" s="121">
        <f t="shared" si="14"/>
        <v>0.73529411764705888</v>
      </c>
      <c r="S230" s="146">
        <f t="shared" si="15"/>
        <v>0.82352941176470584</v>
      </c>
      <c r="T230" s="649" t="s">
        <v>3025</v>
      </c>
    </row>
    <row r="231" spans="1:20" ht="12.75" x14ac:dyDescent="0.2">
      <c r="A231" s="18" t="s">
        <v>72</v>
      </c>
      <c r="B231" s="18" t="s">
        <v>1999</v>
      </c>
      <c r="C231" s="18" t="s">
        <v>603</v>
      </c>
      <c r="D231" s="18" t="s">
        <v>626</v>
      </c>
      <c r="E231" s="18" t="s">
        <v>476</v>
      </c>
      <c r="F231" s="18" t="s">
        <v>497</v>
      </c>
      <c r="G231" s="18" t="s">
        <v>332</v>
      </c>
      <c r="H231" s="18" t="s">
        <v>379</v>
      </c>
      <c r="I231" s="18" t="s">
        <v>148</v>
      </c>
      <c r="J231" s="648">
        <v>1</v>
      </c>
      <c r="K231" s="18" t="s">
        <v>2059</v>
      </c>
      <c r="L231" s="652">
        <v>2021</v>
      </c>
      <c r="M231" s="653">
        <v>13</v>
      </c>
      <c r="N231" s="654">
        <v>0.69230769230769229</v>
      </c>
      <c r="O231" s="113">
        <f t="shared" si="12"/>
        <v>9</v>
      </c>
      <c r="P231" s="653">
        <v>8</v>
      </c>
      <c r="Q231" s="120">
        <f t="shared" si="13"/>
        <v>0.88888888888888884</v>
      </c>
      <c r="R231" s="121">
        <f t="shared" si="14"/>
        <v>0.61538461538461542</v>
      </c>
      <c r="S231" s="146">
        <f t="shared" si="15"/>
        <v>0.69230769230769229</v>
      </c>
      <c r="T231" s="649" t="s">
        <v>3024</v>
      </c>
    </row>
    <row r="232" spans="1:20" ht="12.75" x14ac:dyDescent="0.2">
      <c r="A232" s="18" t="s">
        <v>72</v>
      </c>
      <c r="B232" s="18" t="s">
        <v>1999</v>
      </c>
      <c r="C232" s="18" t="s">
        <v>603</v>
      </c>
      <c r="D232" s="18" t="s">
        <v>625</v>
      </c>
      <c r="E232" s="18" t="s">
        <v>476</v>
      </c>
      <c r="F232" s="18" t="s">
        <v>497</v>
      </c>
      <c r="G232" s="18" t="s">
        <v>332</v>
      </c>
      <c r="H232" s="18" t="s">
        <v>379</v>
      </c>
      <c r="I232" s="18" t="s">
        <v>148</v>
      </c>
      <c r="J232" s="648">
        <v>1</v>
      </c>
      <c r="K232" s="18" t="s">
        <v>2059</v>
      </c>
      <c r="L232" s="652">
        <v>2021</v>
      </c>
      <c r="M232" s="653">
        <v>4</v>
      </c>
      <c r="N232" s="654">
        <v>1</v>
      </c>
      <c r="O232" s="113">
        <f t="shared" si="12"/>
        <v>4</v>
      </c>
      <c r="P232" s="653">
        <v>4</v>
      </c>
      <c r="Q232" s="120">
        <f t="shared" si="13"/>
        <v>1</v>
      </c>
      <c r="R232" s="121">
        <f t="shared" si="14"/>
        <v>1</v>
      </c>
      <c r="S232" s="146">
        <f t="shared" si="15"/>
        <v>1</v>
      </c>
      <c r="T232" s="649" t="s">
        <v>3025</v>
      </c>
    </row>
    <row r="233" spans="1:20" ht="12.75" x14ac:dyDescent="0.2">
      <c r="A233" s="18" t="s">
        <v>72</v>
      </c>
      <c r="B233" s="18" t="s">
        <v>1999</v>
      </c>
      <c r="C233" s="18" t="s">
        <v>603</v>
      </c>
      <c r="D233" s="18" t="s">
        <v>610</v>
      </c>
      <c r="E233" s="18" t="s">
        <v>476</v>
      </c>
      <c r="F233" s="18" t="s">
        <v>509</v>
      </c>
      <c r="G233" s="18" t="s">
        <v>332</v>
      </c>
      <c r="H233" s="18" t="s">
        <v>379</v>
      </c>
      <c r="I233" s="18" t="s">
        <v>148</v>
      </c>
      <c r="J233" s="648">
        <v>1</v>
      </c>
      <c r="K233" s="18" t="s">
        <v>2059</v>
      </c>
      <c r="L233" s="652">
        <v>2021</v>
      </c>
      <c r="M233" s="653">
        <v>5</v>
      </c>
      <c r="N233" s="654">
        <v>0.8</v>
      </c>
      <c r="O233" s="113">
        <f t="shared" si="12"/>
        <v>4</v>
      </c>
      <c r="P233" s="653">
        <v>2</v>
      </c>
      <c r="Q233" s="120">
        <f t="shared" si="13"/>
        <v>0.5</v>
      </c>
      <c r="R233" s="121">
        <f t="shared" si="14"/>
        <v>0.4</v>
      </c>
      <c r="S233" s="146">
        <f t="shared" si="15"/>
        <v>0.8</v>
      </c>
      <c r="T233" s="649" t="s">
        <v>3024</v>
      </c>
    </row>
    <row r="234" spans="1:20" ht="12.75" x14ac:dyDescent="0.2">
      <c r="A234" s="18" t="s">
        <v>72</v>
      </c>
      <c r="B234" s="18" t="s">
        <v>1999</v>
      </c>
      <c r="C234" s="18" t="s">
        <v>598</v>
      </c>
      <c r="D234" s="18" t="s">
        <v>611</v>
      </c>
      <c r="E234" s="18" t="s">
        <v>476</v>
      </c>
      <c r="F234" s="18" t="s">
        <v>509</v>
      </c>
      <c r="G234" s="18" t="s">
        <v>332</v>
      </c>
      <c r="H234" s="18" t="s">
        <v>381</v>
      </c>
      <c r="I234" s="18" t="s">
        <v>148</v>
      </c>
      <c r="J234" s="648">
        <v>0.55405405405405406</v>
      </c>
      <c r="K234" s="18" t="s">
        <v>2059</v>
      </c>
      <c r="L234" s="652">
        <v>2021</v>
      </c>
      <c r="M234" s="653">
        <v>75</v>
      </c>
      <c r="N234" s="654">
        <v>0.48</v>
      </c>
      <c r="O234" s="113">
        <f t="shared" si="12"/>
        <v>36</v>
      </c>
      <c r="P234" s="653">
        <v>28</v>
      </c>
      <c r="Q234" s="120">
        <f t="shared" si="13"/>
        <v>0.77777777777777779</v>
      </c>
      <c r="R234" s="121">
        <f t="shared" si="14"/>
        <v>0.37333333333333335</v>
      </c>
      <c r="S234" s="146">
        <f t="shared" si="15"/>
        <v>0.86634146341463414</v>
      </c>
      <c r="T234" s="649" t="s">
        <v>3025</v>
      </c>
    </row>
    <row r="235" spans="1:20" ht="12.75" x14ac:dyDescent="0.2">
      <c r="A235" s="18" t="s">
        <v>72</v>
      </c>
      <c r="B235" s="18" t="s">
        <v>1999</v>
      </c>
      <c r="C235" s="18" t="s">
        <v>604</v>
      </c>
      <c r="D235" s="18" t="s">
        <v>611</v>
      </c>
      <c r="E235" s="18" t="s">
        <v>476</v>
      </c>
      <c r="F235" s="18" t="s">
        <v>509</v>
      </c>
      <c r="G235" s="18" t="s">
        <v>332</v>
      </c>
      <c r="H235" s="18" t="s">
        <v>379</v>
      </c>
      <c r="I235" s="18" t="s">
        <v>148</v>
      </c>
      <c r="J235" s="648">
        <v>1</v>
      </c>
      <c r="K235" s="18"/>
      <c r="L235" s="652">
        <v>2021</v>
      </c>
      <c r="M235" s="653">
        <v>7</v>
      </c>
      <c r="N235" s="654">
        <v>0.7142857142857143</v>
      </c>
      <c r="O235" s="113">
        <f t="shared" si="12"/>
        <v>5</v>
      </c>
      <c r="P235" s="653">
        <v>3</v>
      </c>
      <c r="Q235" s="120">
        <f t="shared" si="13"/>
        <v>0.6</v>
      </c>
      <c r="R235" s="121">
        <f t="shared" si="14"/>
        <v>0.42857142857142855</v>
      </c>
      <c r="S235" s="146">
        <f t="shared" si="15"/>
        <v>0.7142857142857143</v>
      </c>
      <c r="T235" s="649" t="s">
        <v>3026</v>
      </c>
    </row>
    <row r="236" spans="1:20" ht="12.75" x14ac:dyDescent="0.2">
      <c r="A236" s="18" t="s">
        <v>72</v>
      </c>
      <c r="B236" s="18" t="s">
        <v>1999</v>
      </c>
      <c r="C236" s="18" t="s">
        <v>598</v>
      </c>
      <c r="D236" s="18" t="s">
        <v>612</v>
      </c>
      <c r="E236" s="18" t="s">
        <v>476</v>
      </c>
      <c r="F236" s="18" t="s">
        <v>509</v>
      </c>
      <c r="G236" s="18" t="s">
        <v>332</v>
      </c>
      <c r="H236" s="18" t="s">
        <v>379</v>
      </c>
      <c r="I236" s="18" t="s">
        <v>148</v>
      </c>
      <c r="J236" s="648">
        <v>1</v>
      </c>
      <c r="K236" s="18" t="s">
        <v>2059</v>
      </c>
      <c r="L236" s="652">
        <v>2021</v>
      </c>
      <c r="M236" s="653">
        <v>5</v>
      </c>
      <c r="N236" s="654">
        <v>0.8</v>
      </c>
      <c r="O236" s="113">
        <f t="shared" si="12"/>
        <v>4</v>
      </c>
      <c r="P236" s="653">
        <v>4</v>
      </c>
      <c r="Q236" s="120">
        <f t="shared" si="13"/>
        <v>1</v>
      </c>
      <c r="R236" s="121">
        <f t="shared" si="14"/>
        <v>0.8</v>
      </c>
      <c r="S236" s="146">
        <f t="shared" si="15"/>
        <v>0.8</v>
      </c>
      <c r="T236" s="649" t="s">
        <v>3026</v>
      </c>
    </row>
    <row r="237" spans="1:20" ht="12.75" x14ac:dyDescent="0.2">
      <c r="A237" s="18" t="s">
        <v>72</v>
      </c>
      <c r="B237" s="18" t="s">
        <v>1999</v>
      </c>
      <c r="C237" s="18" t="s">
        <v>602</v>
      </c>
      <c r="D237" s="18" t="s">
        <v>612</v>
      </c>
      <c r="E237" s="18" t="s">
        <v>476</v>
      </c>
      <c r="F237" s="18" t="s">
        <v>509</v>
      </c>
      <c r="G237" s="18" t="s">
        <v>332</v>
      </c>
      <c r="H237" s="18" t="s">
        <v>381</v>
      </c>
      <c r="I237" s="18" t="s">
        <v>148</v>
      </c>
      <c r="J237" s="648">
        <v>1</v>
      </c>
      <c r="K237" s="18"/>
      <c r="L237" s="652">
        <v>2021</v>
      </c>
      <c r="M237" s="653">
        <v>19</v>
      </c>
      <c r="N237" s="654">
        <v>0.89473684210526316</v>
      </c>
      <c r="O237" s="113">
        <f t="shared" si="12"/>
        <v>17</v>
      </c>
      <c r="P237" s="653">
        <v>16</v>
      </c>
      <c r="Q237" s="120">
        <f t="shared" si="13"/>
        <v>0.94117647058823528</v>
      </c>
      <c r="R237" s="121">
        <f t="shared" si="14"/>
        <v>0.84210526315789469</v>
      </c>
      <c r="S237" s="146">
        <f t="shared" si="15"/>
        <v>0.89473684210526316</v>
      </c>
      <c r="T237" s="649"/>
    </row>
    <row r="238" spans="1:20" ht="12.75" x14ac:dyDescent="0.2">
      <c r="A238" s="18" t="s">
        <v>72</v>
      </c>
      <c r="B238" s="18" t="s">
        <v>1999</v>
      </c>
      <c r="C238" s="18" t="s">
        <v>604</v>
      </c>
      <c r="D238" s="18" t="s">
        <v>612</v>
      </c>
      <c r="E238" s="18" t="s">
        <v>476</v>
      </c>
      <c r="F238" s="18" t="s">
        <v>509</v>
      </c>
      <c r="G238" s="18" t="s">
        <v>332</v>
      </c>
      <c r="H238" s="18" t="s">
        <v>379</v>
      </c>
      <c r="I238" s="18" t="s">
        <v>148</v>
      </c>
      <c r="J238" s="648">
        <v>1</v>
      </c>
      <c r="K238" s="18"/>
      <c r="L238" s="652">
        <v>2021</v>
      </c>
      <c r="M238" s="653">
        <v>3</v>
      </c>
      <c r="N238" s="654">
        <v>1</v>
      </c>
      <c r="O238" s="113">
        <f t="shared" si="12"/>
        <v>3</v>
      </c>
      <c r="P238" s="653">
        <v>3</v>
      </c>
      <c r="Q238" s="120">
        <f t="shared" si="13"/>
        <v>1</v>
      </c>
      <c r="R238" s="121">
        <f t="shared" si="14"/>
        <v>1</v>
      </c>
      <c r="S238" s="146">
        <f t="shared" si="15"/>
        <v>1</v>
      </c>
      <c r="T238" s="649"/>
    </row>
    <row r="239" spans="1:20" ht="12.75" x14ac:dyDescent="0.2">
      <c r="A239" s="18" t="s">
        <v>72</v>
      </c>
      <c r="B239" s="18" t="s">
        <v>1999</v>
      </c>
      <c r="C239" s="18" t="s">
        <v>596</v>
      </c>
      <c r="D239" s="18" t="s">
        <v>613</v>
      </c>
      <c r="E239" s="18" t="s">
        <v>476</v>
      </c>
      <c r="F239" s="18" t="s">
        <v>509</v>
      </c>
      <c r="G239" s="18" t="s">
        <v>332</v>
      </c>
      <c r="H239" s="18" t="s">
        <v>381</v>
      </c>
      <c r="I239" s="18" t="s">
        <v>148</v>
      </c>
      <c r="J239" s="648">
        <v>1</v>
      </c>
      <c r="K239" s="18"/>
      <c r="L239" s="652">
        <v>2021</v>
      </c>
      <c r="M239" s="653">
        <v>18</v>
      </c>
      <c r="N239" s="654">
        <v>0.94444444444444442</v>
      </c>
      <c r="O239" s="113">
        <f t="shared" si="12"/>
        <v>17</v>
      </c>
      <c r="P239" s="653">
        <v>15</v>
      </c>
      <c r="Q239" s="120">
        <f t="shared" si="13"/>
        <v>0.88235294117647056</v>
      </c>
      <c r="R239" s="121">
        <f t="shared" si="14"/>
        <v>0.83333333333333337</v>
      </c>
      <c r="S239" s="146">
        <f t="shared" si="15"/>
        <v>0.94444444444444442</v>
      </c>
      <c r="T239" s="649"/>
    </row>
    <row r="240" spans="1:20" ht="12.75" x14ac:dyDescent="0.2">
      <c r="A240" s="18" t="s">
        <v>72</v>
      </c>
      <c r="B240" s="18" t="s">
        <v>1999</v>
      </c>
      <c r="C240" s="18" t="s">
        <v>598</v>
      </c>
      <c r="D240" s="18" t="s">
        <v>613</v>
      </c>
      <c r="E240" s="18" t="s">
        <v>476</v>
      </c>
      <c r="F240" s="18" t="s">
        <v>509</v>
      </c>
      <c r="G240" s="18" t="s">
        <v>332</v>
      </c>
      <c r="H240" s="18" t="s">
        <v>379</v>
      </c>
      <c r="I240" s="18" t="s">
        <v>148</v>
      </c>
      <c r="J240" s="648">
        <v>1</v>
      </c>
      <c r="K240" s="18"/>
      <c r="L240" s="652">
        <v>2021</v>
      </c>
      <c r="M240" s="653">
        <v>3</v>
      </c>
      <c r="N240" s="654">
        <v>0.66666666666666663</v>
      </c>
      <c r="O240" s="113">
        <f t="shared" si="12"/>
        <v>2</v>
      </c>
      <c r="P240" s="653">
        <v>2</v>
      </c>
      <c r="Q240" s="120">
        <f t="shared" si="13"/>
        <v>1</v>
      </c>
      <c r="R240" s="121">
        <f t="shared" si="14"/>
        <v>0.66666666666666663</v>
      </c>
      <c r="S240" s="146">
        <f t="shared" si="15"/>
        <v>0.66666666666666663</v>
      </c>
      <c r="T240" s="649" t="s">
        <v>3026</v>
      </c>
    </row>
    <row r="241" spans="1:20" ht="12.75" x14ac:dyDescent="0.2">
      <c r="A241" s="18" t="s">
        <v>72</v>
      </c>
      <c r="B241" s="18" t="s">
        <v>1999</v>
      </c>
      <c r="C241" s="18" t="s">
        <v>602</v>
      </c>
      <c r="D241" s="18" t="s">
        <v>614</v>
      </c>
      <c r="E241" s="18" t="s">
        <v>476</v>
      </c>
      <c r="F241" s="18" t="s">
        <v>509</v>
      </c>
      <c r="G241" s="18" t="s">
        <v>332</v>
      </c>
      <c r="H241" s="18" t="s">
        <v>379</v>
      </c>
      <c r="I241" s="18" t="s">
        <v>148</v>
      </c>
      <c r="J241" s="648">
        <v>1</v>
      </c>
      <c r="K241" s="18"/>
      <c r="L241" s="652">
        <v>2021</v>
      </c>
      <c r="M241" s="653">
        <v>3</v>
      </c>
      <c r="N241" s="654">
        <v>1</v>
      </c>
      <c r="O241" s="113">
        <f t="shared" si="12"/>
        <v>3</v>
      </c>
      <c r="P241" s="653">
        <v>3</v>
      </c>
      <c r="Q241" s="120">
        <f t="shared" si="13"/>
        <v>1</v>
      </c>
      <c r="R241" s="121">
        <f t="shared" si="14"/>
        <v>1</v>
      </c>
      <c r="S241" s="146">
        <f t="shared" si="15"/>
        <v>1</v>
      </c>
      <c r="T241" s="649"/>
    </row>
    <row r="242" spans="1:20" ht="12.75" x14ac:dyDescent="0.2">
      <c r="A242" s="18" t="s">
        <v>72</v>
      </c>
      <c r="B242" s="18" t="s">
        <v>1999</v>
      </c>
      <c r="C242" s="18" t="s">
        <v>598</v>
      </c>
      <c r="D242" s="18" t="s">
        <v>617</v>
      </c>
      <c r="E242" s="18" t="s">
        <v>476</v>
      </c>
      <c r="F242" s="18" t="s">
        <v>509</v>
      </c>
      <c r="G242" s="18" t="s">
        <v>332</v>
      </c>
      <c r="H242" s="18" t="s">
        <v>379</v>
      </c>
      <c r="I242" s="18" t="s">
        <v>148</v>
      </c>
      <c r="J242" s="648">
        <v>1</v>
      </c>
      <c r="K242" s="18" t="s">
        <v>2059</v>
      </c>
      <c r="L242" s="652">
        <v>2021</v>
      </c>
      <c r="M242" s="653">
        <v>7</v>
      </c>
      <c r="N242" s="654">
        <v>0.8571428571428571</v>
      </c>
      <c r="O242" s="113">
        <f t="shared" si="12"/>
        <v>6</v>
      </c>
      <c r="P242" s="653">
        <v>6</v>
      </c>
      <c r="Q242" s="120">
        <f t="shared" si="13"/>
        <v>1</v>
      </c>
      <c r="R242" s="121">
        <f t="shared" si="14"/>
        <v>0.8571428571428571</v>
      </c>
      <c r="S242" s="146">
        <f t="shared" si="15"/>
        <v>0.8571428571428571</v>
      </c>
      <c r="T242" s="649" t="s">
        <v>3024</v>
      </c>
    </row>
    <row r="243" spans="1:20" ht="12.75" x14ac:dyDescent="0.2">
      <c r="A243" s="18" t="s">
        <v>72</v>
      </c>
      <c r="B243" s="18" t="s">
        <v>1999</v>
      </c>
      <c r="C243" s="18" t="s">
        <v>598</v>
      </c>
      <c r="D243" s="18" t="s">
        <v>618</v>
      </c>
      <c r="E243" s="18" t="s">
        <v>476</v>
      </c>
      <c r="F243" s="18" t="s">
        <v>509</v>
      </c>
      <c r="G243" s="18" t="s">
        <v>332</v>
      </c>
      <c r="H243" s="18" t="s">
        <v>379</v>
      </c>
      <c r="I243" s="18" t="s">
        <v>148</v>
      </c>
      <c r="J243" s="648">
        <v>1</v>
      </c>
      <c r="K243" s="18"/>
      <c r="L243" s="652">
        <v>2021</v>
      </c>
      <c r="M243" s="653">
        <v>6</v>
      </c>
      <c r="N243" s="654">
        <v>0.83333333333333337</v>
      </c>
      <c r="O243" s="113">
        <f t="shared" si="12"/>
        <v>5</v>
      </c>
      <c r="P243" s="653">
        <v>5</v>
      </c>
      <c r="Q243" s="120">
        <f t="shared" si="13"/>
        <v>1</v>
      </c>
      <c r="R243" s="121">
        <f t="shared" si="14"/>
        <v>0.83333333333333337</v>
      </c>
      <c r="S243" s="146">
        <f t="shared" si="15"/>
        <v>0.83333333333333337</v>
      </c>
      <c r="T243" s="649" t="s">
        <v>3026</v>
      </c>
    </row>
    <row r="244" spans="1:20" ht="12.75" x14ac:dyDescent="0.2">
      <c r="A244" s="18" t="s">
        <v>72</v>
      </c>
      <c r="B244" s="18" t="s">
        <v>1999</v>
      </c>
      <c r="C244" s="18" t="s">
        <v>603</v>
      </c>
      <c r="D244" s="18" t="s">
        <v>618</v>
      </c>
      <c r="E244" s="18" t="s">
        <v>476</v>
      </c>
      <c r="F244" s="18" t="s">
        <v>509</v>
      </c>
      <c r="G244" s="18" t="s">
        <v>332</v>
      </c>
      <c r="H244" s="18" t="s">
        <v>379</v>
      </c>
      <c r="I244" s="18" t="s">
        <v>148</v>
      </c>
      <c r="J244" s="648">
        <v>1</v>
      </c>
      <c r="K244" s="18" t="s">
        <v>2059</v>
      </c>
      <c r="L244" s="652">
        <v>2021</v>
      </c>
      <c r="M244" s="653">
        <v>6</v>
      </c>
      <c r="N244" s="654">
        <v>1</v>
      </c>
      <c r="O244" s="113">
        <f t="shared" si="12"/>
        <v>6</v>
      </c>
      <c r="P244" s="653">
        <v>5</v>
      </c>
      <c r="Q244" s="120">
        <f t="shared" si="13"/>
        <v>0.83333333333333337</v>
      </c>
      <c r="R244" s="121">
        <f t="shared" si="14"/>
        <v>0.83333333333333337</v>
      </c>
      <c r="S244" s="146">
        <f t="shared" si="15"/>
        <v>1</v>
      </c>
      <c r="T244" s="649" t="s">
        <v>3025</v>
      </c>
    </row>
    <row r="245" spans="1:20" ht="12.75" x14ac:dyDescent="0.2">
      <c r="A245" s="18" t="s">
        <v>72</v>
      </c>
      <c r="B245" s="18" t="s">
        <v>1999</v>
      </c>
      <c r="C245" s="18" t="s">
        <v>605</v>
      </c>
      <c r="D245" s="18" t="s">
        <v>619</v>
      </c>
      <c r="E245" s="18" t="s">
        <v>476</v>
      </c>
      <c r="F245" s="18" t="s">
        <v>509</v>
      </c>
      <c r="G245" s="18" t="s">
        <v>332</v>
      </c>
      <c r="H245" s="18" t="s">
        <v>381</v>
      </c>
      <c r="I245" s="18" t="s">
        <v>148</v>
      </c>
      <c r="J245" s="648">
        <v>9.193054136874361E-2</v>
      </c>
      <c r="K245" s="18" t="s">
        <v>2059</v>
      </c>
      <c r="L245" s="652">
        <v>2021</v>
      </c>
      <c r="M245" s="653">
        <v>1920</v>
      </c>
      <c r="N245" s="654">
        <v>4.9479166666666664E-2</v>
      </c>
      <c r="O245" s="113">
        <f t="shared" si="12"/>
        <v>95</v>
      </c>
      <c r="P245" s="653">
        <v>86</v>
      </c>
      <c r="Q245" s="120">
        <f t="shared" si="13"/>
        <v>0.90526315789473688</v>
      </c>
      <c r="R245" s="121">
        <f t="shared" si="14"/>
        <v>4.4791666666666667E-2</v>
      </c>
      <c r="S245" s="146">
        <f t="shared" si="15"/>
        <v>0.53822337962962963</v>
      </c>
      <c r="T245" s="649" t="s">
        <v>3025</v>
      </c>
    </row>
    <row r="246" spans="1:20" ht="12.75" x14ac:dyDescent="0.2">
      <c r="A246" s="18" t="s">
        <v>72</v>
      </c>
      <c r="B246" s="18" t="s">
        <v>1999</v>
      </c>
      <c r="C246" s="18" t="s">
        <v>606</v>
      </c>
      <c r="D246" s="18" t="s">
        <v>619</v>
      </c>
      <c r="E246" s="18" t="s">
        <v>476</v>
      </c>
      <c r="F246" s="18" t="s">
        <v>509</v>
      </c>
      <c r="G246" s="18" t="s">
        <v>332</v>
      </c>
      <c r="H246" s="18" t="s">
        <v>379</v>
      </c>
      <c r="I246" s="18" t="s">
        <v>148</v>
      </c>
      <c r="J246" s="648">
        <v>1</v>
      </c>
      <c r="K246" s="18"/>
      <c r="L246" s="652">
        <v>2021</v>
      </c>
      <c r="M246" s="653">
        <v>5</v>
      </c>
      <c r="N246" s="654">
        <v>0.4</v>
      </c>
      <c r="O246" s="113">
        <f t="shared" si="12"/>
        <v>2</v>
      </c>
      <c r="P246" s="653">
        <v>2</v>
      </c>
      <c r="Q246" s="120">
        <f t="shared" si="13"/>
        <v>1</v>
      </c>
      <c r="R246" s="121">
        <f t="shared" si="14"/>
        <v>0.4</v>
      </c>
      <c r="S246" s="146">
        <f t="shared" si="15"/>
        <v>0.4</v>
      </c>
      <c r="T246" s="649" t="s">
        <v>3026</v>
      </c>
    </row>
    <row r="247" spans="1:20" ht="12.75" x14ac:dyDescent="0.2">
      <c r="A247" s="18" t="s">
        <v>72</v>
      </c>
      <c r="B247" s="18" t="s">
        <v>1999</v>
      </c>
      <c r="C247" s="18" t="s">
        <v>605</v>
      </c>
      <c r="D247" s="18" t="s">
        <v>620</v>
      </c>
      <c r="E247" s="18" t="s">
        <v>476</v>
      </c>
      <c r="F247" s="18" t="s">
        <v>509</v>
      </c>
      <c r="G247" s="18" t="s">
        <v>332</v>
      </c>
      <c r="H247" s="18" t="s">
        <v>381</v>
      </c>
      <c r="I247" s="18" t="s">
        <v>148</v>
      </c>
      <c r="J247" s="648">
        <v>0.60465116279069764</v>
      </c>
      <c r="K247" s="18" t="s">
        <v>2059</v>
      </c>
      <c r="L247" s="652">
        <v>2021</v>
      </c>
      <c r="M247" s="653">
        <v>41</v>
      </c>
      <c r="N247" s="654">
        <v>0.36585365853658536</v>
      </c>
      <c r="O247" s="113">
        <f t="shared" si="12"/>
        <v>15</v>
      </c>
      <c r="P247" s="653">
        <v>13</v>
      </c>
      <c r="Q247" s="120">
        <f t="shared" si="13"/>
        <v>0.8666666666666667</v>
      </c>
      <c r="R247" s="121">
        <f t="shared" si="14"/>
        <v>0.31707317073170732</v>
      </c>
      <c r="S247" s="146">
        <f t="shared" si="15"/>
        <v>0.60506566604127587</v>
      </c>
      <c r="T247" s="649" t="s">
        <v>3025</v>
      </c>
    </row>
    <row r="248" spans="1:20" ht="12.75" x14ac:dyDescent="0.2">
      <c r="A248" s="18" t="s">
        <v>72</v>
      </c>
      <c r="B248" s="18" t="s">
        <v>1999</v>
      </c>
      <c r="C248" s="18" t="s">
        <v>608</v>
      </c>
      <c r="D248" s="18" t="s">
        <v>620</v>
      </c>
      <c r="E248" s="18" t="s">
        <v>476</v>
      </c>
      <c r="F248" s="18" t="s">
        <v>509</v>
      </c>
      <c r="G248" s="18" t="s">
        <v>332</v>
      </c>
      <c r="H248" s="18" t="s">
        <v>379</v>
      </c>
      <c r="I248" s="18" t="s">
        <v>148</v>
      </c>
      <c r="J248" s="648">
        <v>1</v>
      </c>
      <c r="K248" s="18"/>
      <c r="L248" s="652">
        <v>2021</v>
      </c>
      <c r="M248" s="653">
        <v>7</v>
      </c>
      <c r="N248" s="654">
        <v>1</v>
      </c>
      <c r="O248" s="113">
        <f t="shared" si="12"/>
        <v>7</v>
      </c>
      <c r="P248" s="653">
        <v>5</v>
      </c>
      <c r="Q248" s="120">
        <f t="shared" si="13"/>
        <v>0.7142857142857143</v>
      </c>
      <c r="R248" s="121">
        <f t="shared" si="14"/>
        <v>0.7142857142857143</v>
      </c>
      <c r="S248" s="146">
        <f t="shared" si="15"/>
        <v>1</v>
      </c>
      <c r="T248" s="649"/>
    </row>
    <row r="249" spans="1:20" ht="12.75" x14ac:dyDescent="0.2">
      <c r="A249" s="18" t="s">
        <v>72</v>
      </c>
      <c r="B249" s="18" t="s">
        <v>1999</v>
      </c>
      <c r="C249" s="18" t="s">
        <v>605</v>
      </c>
      <c r="D249" s="18" t="s">
        <v>621</v>
      </c>
      <c r="E249" s="18" t="s">
        <v>476</v>
      </c>
      <c r="F249" s="18" t="s">
        <v>509</v>
      </c>
      <c r="G249" s="18" t="s">
        <v>332</v>
      </c>
      <c r="H249" s="18" t="s">
        <v>379</v>
      </c>
      <c r="I249" s="18" t="s">
        <v>148</v>
      </c>
      <c r="J249" s="648">
        <v>1</v>
      </c>
      <c r="K249" s="18"/>
      <c r="L249" s="652">
        <v>2021</v>
      </c>
      <c r="M249" s="653">
        <v>6</v>
      </c>
      <c r="N249" s="654">
        <v>1</v>
      </c>
      <c r="O249" s="113">
        <f t="shared" si="12"/>
        <v>6</v>
      </c>
      <c r="P249" s="653">
        <v>5</v>
      </c>
      <c r="Q249" s="120">
        <f t="shared" si="13"/>
        <v>0.83333333333333337</v>
      </c>
      <c r="R249" s="121">
        <f t="shared" si="14"/>
        <v>0.83333333333333337</v>
      </c>
      <c r="S249" s="146">
        <f t="shared" si="15"/>
        <v>1</v>
      </c>
      <c r="T249" s="649"/>
    </row>
    <row r="250" spans="1:20" ht="12.75" x14ac:dyDescent="0.2">
      <c r="A250" s="18" t="s">
        <v>72</v>
      </c>
      <c r="B250" s="18" t="s">
        <v>1999</v>
      </c>
      <c r="C250" s="18" t="s">
        <v>607</v>
      </c>
      <c r="D250" s="18" t="s">
        <v>621</v>
      </c>
      <c r="E250" s="18" t="s">
        <v>476</v>
      </c>
      <c r="F250" s="18" t="s">
        <v>509</v>
      </c>
      <c r="G250" s="18" t="s">
        <v>332</v>
      </c>
      <c r="H250" s="18" t="s">
        <v>381</v>
      </c>
      <c r="I250" s="18" t="s">
        <v>148</v>
      </c>
      <c r="J250" s="648">
        <v>0.1691275167785235</v>
      </c>
      <c r="K250" s="18" t="s">
        <v>2059</v>
      </c>
      <c r="L250" s="652">
        <v>2021</v>
      </c>
      <c r="M250" s="653">
        <v>732</v>
      </c>
      <c r="N250" s="654">
        <v>9.8360655737704916E-2</v>
      </c>
      <c r="O250" s="113">
        <f t="shared" si="12"/>
        <v>72</v>
      </c>
      <c r="P250" s="653">
        <v>48</v>
      </c>
      <c r="Q250" s="120">
        <f t="shared" si="13"/>
        <v>0.66666666666666663</v>
      </c>
      <c r="R250" s="121">
        <f t="shared" si="14"/>
        <v>6.5573770491803282E-2</v>
      </c>
      <c r="S250" s="146">
        <f t="shared" si="15"/>
        <v>0.58157689305230287</v>
      </c>
      <c r="T250" s="649" t="s">
        <v>3025</v>
      </c>
    </row>
    <row r="251" spans="1:20" ht="12.75" x14ac:dyDescent="0.2">
      <c r="A251" s="18" t="s">
        <v>72</v>
      </c>
      <c r="B251" s="18" t="s">
        <v>1999</v>
      </c>
      <c r="C251" s="18" t="s">
        <v>600</v>
      </c>
      <c r="D251" s="18" t="s">
        <v>622</v>
      </c>
      <c r="E251" s="18" t="s">
        <v>476</v>
      </c>
      <c r="F251" s="18" t="s">
        <v>509</v>
      </c>
      <c r="G251" s="18" t="s">
        <v>332</v>
      </c>
      <c r="H251" s="18" t="s">
        <v>379</v>
      </c>
      <c r="I251" s="18" t="s">
        <v>148</v>
      </c>
      <c r="J251" s="648">
        <v>1</v>
      </c>
      <c r="K251" s="18" t="s">
        <v>2059</v>
      </c>
      <c r="L251" s="652">
        <v>2021</v>
      </c>
      <c r="M251" s="653">
        <v>2</v>
      </c>
      <c r="N251" s="654">
        <v>1</v>
      </c>
      <c r="O251" s="113">
        <f t="shared" si="12"/>
        <v>2</v>
      </c>
      <c r="P251" s="653">
        <v>2</v>
      </c>
      <c r="Q251" s="120">
        <f t="shared" si="13"/>
        <v>1</v>
      </c>
      <c r="R251" s="121">
        <f t="shared" si="14"/>
        <v>1</v>
      </c>
      <c r="S251" s="146">
        <f t="shared" si="15"/>
        <v>1</v>
      </c>
      <c r="T251" s="649" t="s">
        <v>3025</v>
      </c>
    </row>
    <row r="252" spans="1:20" ht="12.75" x14ac:dyDescent="0.2">
      <c r="A252" s="18" t="s">
        <v>72</v>
      </c>
      <c r="B252" s="18" t="s">
        <v>1999</v>
      </c>
      <c r="C252" s="18" t="s">
        <v>608</v>
      </c>
      <c r="D252" s="18" t="s">
        <v>623</v>
      </c>
      <c r="E252" s="18" t="s">
        <v>476</v>
      </c>
      <c r="F252" s="18" t="s">
        <v>509</v>
      </c>
      <c r="G252" s="18" t="s">
        <v>332</v>
      </c>
      <c r="H252" s="18" t="s">
        <v>379</v>
      </c>
      <c r="I252" s="18" t="s">
        <v>148</v>
      </c>
      <c r="J252" s="648">
        <v>1</v>
      </c>
      <c r="K252" s="18" t="s">
        <v>2059</v>
      </c>
      <c r="L252" s="652">
        <v>2021</v>
      </c>
      <c r="M252" s="653">
        <v>10</v>
      </c>
      <c r="N252" s="654">
        <v>0.7</v>
      </c>
      <c r="O252" s="113">
        <f t="shared" si="12"/>
        <v>7</v>
      </c>
      <c r="P252" s="653">
        <v>5</v>
      </c>
      <c r="Q252" s="120">
        <f t="shared" si="13"/>
        <v>0.7142857142857143</v>
      </c>
      <c r="R252" s="121">
        <f t="shared" si="14"/>
        <v>0.5</v>
      </c>
      <c r="S252" s="146">
        <f t="shared" si="15"/>
        <v>0.7</v>
      </c>
      <c r="T252" s="649" t="s">
        <v>3024</v>
      </c>
    </row>
    <row r="253" spans="1:20" ht="12.75" x14ac:dyDescent="0.2">
      <c r="A253" s="18" t="s">
        <v>72</v>
      </c>
      <c r="B253" s="18" t="s">
        <v>1999</v>
      </c>
      <c r="C253" s="18" t="s">
        <v>599</v>
      </c>
      <c r="D253" s="18" t="s">
        <v>624</v>
      </c>
      <c r="E253" s="18" t="s">
        <v>476</v>
      </c>
      <c r="F253" s="18" t="s">
        <v>509</v>
      </c>
      <c r="G253" s="18" t="s">
        <v>332</v>
      </c>
      <c r="H253" s="18" t="s">
        <v>381</v>
      </c>
      <c r="I253" s="18" t="s">
        <v>148</v>
      </c>
      <c r="J253" s="648">
        <v>1</v>
      </c>
      <c r="K253" s="18" t="s">
        <v>2059</v>
      </c>
      <c r="L253" s="652">
        <v>2021</v>
      </c>
      <c r="M253" s="653">
        <v>34</v>
      </c>
      <c r="N253" s="654">
        <v>0.82352941176470584</v>
      </c>
      <c r="O253" s="113">
        <f t="shared" si="12"/>
        <v>28</v>
      </c>
      <c r="P253" s="653">
        <v>25</v>
      </c>
      <c r="Q253" s="120">
        <f t="shared" si="13"/>
        <v>0.8928571428571429</v>
      </c>
      <c r="R253" s="121">
        <f t="shared" si="14"/>
        <v>0.73529411764705888</v>
      </c>
      <c r="S253" s="146">
        <f t="shared" si="15"/>
        <v>0.82352941176470584</v>
      </c>
      <c r="T253" s="649" t="s">
        <v>3025</v>
      </c>
    </row>
    <row r="254" spans="1:20" ht="12.75" x14ac:dyDescent="0.2">
      <c r="A254" s="18" t="s">
        <v>72</v>
      </c>
      <c r="B254" s="18" t="s">
        <v>1999</v>
      </c>
      <c r="C254" s="18" t="s">
        <v>603</v>
      </c>
      <c r="D254" s="18" t="s">
        <v>626</v>
      </c>
      <c r="E254" s="18" t="s">
        <v>476</v>
      </c>
      <c r="F254" s="18" t="s">
        <v>509</v>
      </c>
      <c r="G254" s="18" t="s">
        <v>332</v>
      </c>
      <c r="H254" s="18" t="s">
        <v>379</v>
      </c>
      <c r="I254" s="18" t="s">
        <v>148</v>
      </c>
      <c r="J254" s="648">
        <v>1</v>
      </c>
      <c r="K254" s="18" t="s">
        <v>2059</v>
      </c>
      <c r="L254" s="652">
        <v>2021</v>
      </c>
      <c r="M254" s="653">
        <v>13</v>
      </c>
      <c r="N254" s="654">
        <v>0.69230769230769229</v>
      </c>
      <c r="O254" s="113">
        <f t="shared" si="12"/>
        <v>9</v>
      </c>
      <c r="P254" s="653">
        <v>8</v>
      </c>
      <c r="Q254" s="120">
        <f t="shared" si="13"/>
        <v>0.88888888888888884</v>
      </c>
      <c r="R254" s="121">
        <f t="shared" si="14"/>
        <v>0.61538461538461542</v>
      </c>
      <c r="S254" s="146">
        <f t="shared" si="15"/>
        <v>0.69230769230769229</v>
      </c>
      <c r="T254" s="649" t="s">
        <v>3024</v>
      </c>
    </row>
    <row r="255" spans="1:20" ht="12.75" x14ac:dyDescent="0.2">
      <c r="A255" s="18" t="s">
        <v>72</v>
      </c>
      <c r="B255" s="18" t="s">
        <v>1999</v>
      </c>
      <c r="C255" s="18" t="s">
        <v>603</v>
      </c>
      <c r="D255" s="18" t="s">
        <v>625</v>
      </c>
      <c r="E255" s="18" t="s">
        <v>476</v>
      </c>
      <c r="F255" s="18" t="s">
        <v>509</v>
      </c>
      <c r="G255" s="18" t="s">
        <v>332</v>
      </c>
      <c r="H255" s="18" t="s">
        <v>379</v>
      </c>
      <c r="I255" s="18" t="s">
        <v>148</v>
      </c>
      <c r="J255" s="648">
        <v>1</v>
      </c>
      <c r="K255" s="18" t="s">
        <v>2059</v>
      </c>
      <c r="L255" s="652">
        <v>2021</v>
      </c>
      <c r="M255" s="653">
        <v>4</v>
      </c>
      <c r="N255" s="654">
        <v>1</v>
      </c>
      <c r="O255" s="113">
        <f t="shared" si="12"/>
        <v>4</v>
      </c>
      <c r="P255" s="653">
        <v>4</v>
      </c>
      <c r="Q255" s="120">
        <f t="shared" si="13"/>
        <v>1</v>
      </c>
      <c r="R255" s="121">
        <f t="shared" si="14"/>
        <v>1</v>
      </c>
      <c r="S255" s="146">
        <f t="shared" si="15"/>
        <v>1</v>
      </c>
      <c r="T255" s="649" t="s">
        <v>3025</v>
      </c>
    </row>
    <row r="256" spans="1:20" ht="12.75" x14ac:dyDescent="0.2">
      <c r="A256" s="18" t="s">
        <v>72</v>
      </c>
      <c r="B256" s="18" t="s">
        <v>1999</v>
      </c>
      <c r="C256" s="18" t="s">
        <v>603</v>
      </c>
      <c r="D256" s="18" t="s">
        <v>610</v>
      </c>
      <c r="E256" s="18" t="s">
        <v>476</v>
      </c>
      <c r="F256" s="18" t="s">
        <v>475</v>
      </c>
      <c r="G256" s="18" t="s">
        <v>332</v>
      </c>
      <c r="H256" s="18" t="s">
        <v>379</v>
      </c>
      <c r="I256" s="18" t="s">
        <v>148</v>
      </c>
      <c r="J256" s="648">
        <v>1</v>
      </c>
      <c r="K256" s="18" t="s">
        <v>2059</v>
      </c>
      <c r="L256" s="652">
        <v>2021</v>
      </c>
      <c r="M256" s="653">
        <v>5</v>
      </c>
      <c r="N256" s="654">
        <v>0.8</v>
      </c>
      <c r="O256" s="113">
        <f t="shared" si="12"/>
        <v>4</v>
      </c>
      <c r="P256" s="653">
        <v>2</v>
      </c>
      <c r="Q256" s="120">
        <f t="shared" si="13"/>
        <v>0.5</v>
      </c>
      <c r="R256" s="121">
        <f t="shared" si="14"/>
        <v>0.4</v>
      </c>
      <c r="S256" s="146">
        <f t="shared" si="15"/>
        <v>0.8</v>
      </c>
      <c r="T256" s="649" t="s">
        <v>3024</v>
      </c>
    </row>
    <row r="257" spans="1:20" ht="12.75" x14ac:dyDescent="0.2">
      <c r="A257" s="18" t="s">
        <v>72</v>
      </c>
      <c r="B257" s="18" t="s">
        <v>1999</v>
      </c>
      <c r="C257" s="18" t="s">
        <v>598</v>
      </c>
      <c r="D257" s="18" t="s">
        <v>611</v>
      </c>
      <c r="E257" s="18" t="s">
        <v>476</v>
      </c>
      <c r="F257" s="18" t="s">
        <v>475</v>
      </c>
      <c r="G257" s="18" t="s">
        <v>332</v>
      </c>
      <c r="H257" s="18" t="s">
        <v>381</v>
      </c>
      <c r="I257" s="18" t="s">
        <v>148</v>
      </c>
      <c r="J257" s="648">
        <v>0.55405405405405406</v>
      </c>
      <c r="K257" s="18" t="s">
        <v>2059</v>
      </c>
      <c r="L257" s="652">
        <v>2021</v>
      </c>
      <c r="M257" s="653">
        <v>75</v>
      </c>
      <c r="N257" s="654">
        <v>0.48</v>
      </c>
      <c r="O257" s="113">
        <f t="shared" si="12"/>
        <v>36</v>
      </c>
      <c r="P257" s="653">
        <v>28</v>
      </c>
      <c r="Q257" s="120">
        <f t="shared" si="13"/>
        <v>0.77777777777777779</v>
      </c>
      <c r="R257" s="121">
        <f t="shared" si="14"/>
        <v>0.37333333333333335</v>
      </c>
      <c r="S257" s="146">
        <f t="shared" si="15"/>
        <v>0.86634146341463414</v>
      </c>
      <c r="T257" s="649" t="s">
        <v>3025</v>
      </c>
    </row>
    <row r="258" spans="1:20" ht="12.75" x14ac:dyDescent="0.2">
      <c r="A258" s="18" t="s">
        <v>72</v>
      </c>
      <c r="B258" s="18" t="s">
        <v>1999</v>
      </c>
      <c r="C258" s="18" t="s">
        <v>604</v>
      </c>
      <c r="D258" s="18" t="s">
        <v>611</v>
      </c>
      <c r="E258" s="18" t="s">
        <v>476</v>
      </c>
      <c r="F258" s="18" t="s">
        <v>475</v>
      </c>
      <c r="G258" s="18" t="s">
        <v>332</v>
      </c>
      <c r="H258" s="18" t="s">
        <v>379</v>
      </c>
      <c r="I258" s="18" t="s">
        <v>148</v>
      </c>
      <c r="J258" s="648">
        <v>1</v>
      </c>
      <c r="K258" s="18"/>
      <c r="L258" s="652">
        <v>2021</v>
      </c>
      <c r="M258" s="653">
        <v>7</v>
      </c>
      <c r="N258" s="654">
        <v>0.7142857142857143</v>
      </c>
      <c r="O258" s="113">
        <f t="shared" si="12"/>
        <v>5</v>
      </c>
      <c r="P258" s="653">
        <v>3</v>
      </c>
      <c r="Q258" s="120">
        <f t="shared" si="13"/>
        <v>0.6</v>
      </c>
      <c r="R258" s="121">
        <f t="shared" si="14"/>
        <v>0.42857142857142855</v>
      </c>
      <c r="S258" s="146">
        <f t="shared" si="15"/>
        <v>0.7142857142857143</v>
      </c>
      <c r="T258" s="649" t="s">
        <v>3026</v>
      </c>
    </row>
    <row r="259" spans="1:20" ht="12.75" x14ac:dyDescent="0.2">
      <c r="A259" s="18" t="s">
        <v>72</v>
      </c>
      <c r="B259" s="18" t="s">
        <v>1999</v>
      </c>
      <c r="C259" s="18" t="s">
        <v>598</v>
      </c>
      <c r="D259" s="18" t="s">
        <v>612</v>
      </c>
      <c r="E259" s="18" t="s">
        <v>476</v>
      </c>
      <c r="F259" s="18" t="s">
        <v>475</v>
      </c>
      <c r="G259" s="18" t="s">
        <v>332</v>
      </c>
      <c r="H259" s="18" t="s">
        <v>379</v>
      </c>
      <c r="I259" s="18" t="s">
        <v>148</v>
      </c>
      <c r="J259" s="648">
        <v>1</v>
      </c>
      <c r="K259" s="18" t="s">
        <v>2059</v>
      </c>
      <c r="L259" s="652">
        <v>2021</v>
      </c>
      <c r="M259" s="653">
        <v>5</v>
      </c>
      <c r="N259" s="654">
        <v>0.8</v>
      </c>
      <c r="O259" s="113">
        <f t="shared" si="12"/>
        <v>4</v>
      </c>
      <c r="P259" s="653">
        <v>4</v>
      </c>
      <c r="Q259" s="120">
        <f t="shared" si="13"/>
        <v>1</v>
      </c>
      <c r="R259" s="121">
        <f t="shared" si="14"/>
        <v>0.8</v>
      </c>
      <c r="S259" s="146">
        <f t="shared" si="15"/>
        <v>0.8</v>
      </c>
      <c r="T259" s="649" t="s">
        <v>3026</v>
      </c>
    </row>
    <row r="260" spans="1:20" ht="12.75" x14ac:dyDescent="0.2">
      <c r="A260" s="18" t="s">
        <v>72</v>
      </c>
      <c r="B260" s="18" t="s">
        <v>1999</v>
      </c>
      <c r="C260" s="18" t="s">
        <v>602</v>
      </c>
      <c r="D260" s="18" t="s">
        <v>612</v>
      </c>
      <c r="E260" s="18" t="s">
        <v>476</v>
      </c>
      <c r="F260" s="18" t="s">
        <v>475</v>
      </c>
      <c r="G260" s="18" t="s">
        <v>332</v>
      </c>
      <c r="H260" s="18" t="s">
        <v>381</v>
      </c>
      <c r="I260" s="18" t="s">
        <v>148</v>
      </c>
      <c r="J260" s="648">
        <v>1</v>
      </c>
      <c r="K260" s="18"/>
      <c r="L260" s="652">
        <v>2021</v>
      </c>
      <c r="M260" s="653">
        <v>19</v>
      </c>
      <c r="N260" s="654">
        <v>0.89473684210526316</v>
      </c>
      <c r="O260" s="113">
        <f t="shared" si="12"/>
        <v>17</v>
      </c>
      <c r="P260" s="653">
        <v>16</v>
      </c>
      <c r="Q260" s="120">
        <f t="shared" si="13"/>
        <v>0.94117647058823528</v>
      </c>
      <c r="R260" s="121">
        <f t="shared" si="14"/>
        <v>0.84210526315789469</v>
      </c>
      <c r="S260" s="146">
        <f t="shared" si="15"/>
        <v>0.89473684210526316</v>
      </c>
      <c r="T260" s="649"/>
    </row>
    <row r="261" spans="1:20" ht="12.75" x14ac:dyDescent="0.2">
      <c r="A261" s="18" t="s">
        <v>72</v>
      </c>
      <c r="B261" s="18" t="s">
        <v>1999</v>
      </c>
      <c r="C261" s="18" t="s">
        <v>604</v>
      </c>
      <c r="D261" s="18" t="s">
        <v>612</v>
      </c>
      <c r="E261" s="18" t="s">
        <v>476</v>
      </c>
      <c r="F261" s="18" t="s">
        <v>475</v>
      </c>
      <c r="G261" s="18" t="s">
        <v>332</v>
      </c>
      <c r="H261" s="18" t="s">
        <v>379</v>
      </c>
      <c r="I261" s="18" t="s">
        <v>148</v>
      </c>
      <c r="J261" s="648">
        <v>1</v>
      </c>
      <c r="K261" s="18"/>
      <c r="L261" s="652">
        <v>2021</v>
      </c>
      <c r="M261" s="653">
        <v>3</v>
      </c>
      <c r="N261" s="654">
        <v>1</v>
      </c>
      <c r="O261" s="113">
        <f t="shared" ref="O261:O324" si="16">ROUNDUP(N261*M261,0)</f>
        <v>3</v>
      </c>
      <c r="P261" s="653">
        <v>3</v>
      </c>
      <c r="Q261" s="120">
        <f t="shared" ref="Q261:Q324" si="17">P261/(O261)</f>
        <v>1</v>
      </c>
      <c r="R261" s="121">
        <f t="shared" ref="R261:R324" si="18">P261/M261</f>
        <v>1</v>
      </c>
      <c r="S261" s="146">
        <f t="shared" ref="S261:S324" si="19">N261/J261</f>
        <v>1</v>
      </c>
      <c r="T261" s="649"/>
    </row>
    <row r="262" spans="1:20" ht="12.75" x14ac:dyDescent="0.2">
      <c r="A262" s="18" t="s">
        <v>72</v>
      </c>
      <c r="B262" s="18" t="s">
        <v>1999</v>
      </c>
      <c r="C262" s="18" t="s">
        <v>596</v>
      </c>
      <c r="D262" s="18" t="s">
        <v>613</v>
      </c>
      <c r="E262" s="18" t="s">
        <v>476</v>
      </c>
      <c r="F262" s="18" t="s">
        <v>475</v>
      </c>
      <c r="G262" s="18" t="s">
        <v>332</v>
      </c>
      <c r="H262" s="18" t="s">
        <v>381</v>
      </c>
      <c r="I262" s="18" t="s">
        <v>148</v>
      </c>
      <c r="J262" s="648">
        <v>1</v>
      </c>
      <c r="K262" s="18"/>
      <c r="L262" s="652">
        <v>2021</v>
      </c>
      <c r="M262" s="653">
        <v>18</v>
      </c>
      <c r="N262" s="654">
        <v>0.94444444444444442</v>
      </c>
      <c r="O262" s="113">
        <f t="shared" si="16"/>
        <v>17</v>
      </c>
      <c r="P262" s="653">
        <v>15</v>
      </c>
      <c r="Q262" s="120">
        <f t="shared" si="17"/>
        <v>0.88235294117647056</v>
      </c>
      <c r="R262" s="121">
        <f t="shared" si="18"/>
        <v>0.83333333333333337</v>
      </c>
      <c r="S262" s="146">
        <f t="shared" si="19"/>
        <v>0.94444444444444442</v>
      </c>
      <c r="T262" s="649"/>
    </row>
    <row r="263" spans="1:20" ht="12.75" x14ac:dyDescent="0.2">
      <c r="A263" s="18" t="s">
        <v>72</v>
      </c>
      <c r="B263" s="18" t="s">
        <v>1999</v>
      </c>
      <c r="C263" s="18" t="s">
        <v>598</v>
      </c>
      <c r="D263" s="18" t="s">
        <v>613</v>
      </c>
      <c r="E263" s="18" t="s">
        <v>476</v>
      </c>
      <c r="F263" s="18" t="s">
        <v>475</v>
      </c>
      <c r="G263" s="18" t="s">
        <v>332</v>
      </c>
      <c r="H263" s="18" t="s">
        <v>379</v>
      </c>
      <c r="I263" s="18" t="s">
        <v>148</v>
      </c>
      <c r="J263" s="648">
        <v>1</v>
      </c>
      <c r="K263" s="18"/>
      <c r="L263" s="652">
        <v>2021</v>
      </c>
      <c r="M263" s="653">
        <v>3</v>
      </c>
      <c r="N263" s="654">
        <v>0.66666666666666663</v>
      </c>
      <c r="O263" s="113">
        <f t="shared" si="16"/>
        <v>2</v>
      </c>
      <c r="P263" s="653">
        <v>2</v>
      </c>
      <c r="Q263" s="120">
        <f t="shared" si="17"/>
        <v>1</v>
      </c>
      <c r="R263" s="121">
        <f t="shared" si="18"/>
        <v>0.66666666666666663</v>
      </c>
      <c r="S263" s="146">
        <f t="shared" si="19"/>
        <v>0.66666666666666663</v>
      </c>
      <c r="T263" s="649" t="s">
        <v>3026</v>
      </c>
    </row>
    <row r="264" spans="1:20" ht="12.75" x14ac:dyDescent="0.2">
      <c r="A264" s="18" t="s">
        <v>72</v>
      </c>
      <c r="B264" s="18" t="s">
        <v>1999</v>
      </c>
      <c r="C264" s="18" t="s">
        <v>602</v>
      </c>
      <c r="D264" s="18" t="s">
        <v>614</v>
      </c>
      <c r="E264" s="18" t="s">
        <v>476</v>
      </c>
      <c r="F264" s="18" t="s">
        <v>475</v>
      </c>
      <c r="G264" s="18" t="s">
        <v>332</v>
      </c>
      <c r="H264" s="18" t="s">
        <v>379</v>
      </c>
      <c r="I264" s="18" t="s">
        <v>148</v>
      </c>
      <c r="J264" s="648">
        <v>1</v>
      </c>
      <c r="K264" s="18"/>
      <c r="L264" s="652">
        <v>2021</v>
      </c>
      <c r="M264" s="653">
        <v>3</v>
      </c>
      <c r="N264" s="654">
        <v>1</v>
      </c>
      <c r="O264" s="113">
        <f t="shared" si="16"/>
        <v>3</v>
      </c>
      <c r="P264" s="653">
        <v>3</v>
      </c>
      <c r="Q264" s="120">
        <f t="shared" si="17"/>
        <v>1</v>
      </c>
      <c r="R264" s="121">
        <f t="shared" si="18"/>
        <v>1</v>
      </c>
      <c r="S264" s="146">
        <f t="shared" si="19"/>
        <v>1</v>
      </c>
      <c r="T264" s="649"/>
    </row>
    <row r="265" spans="1:20" ht="12.75" x14ac:dyDescent="0.2">
      <c r="A265" s="18" t="s">
        <v>72</v>
      </c>
      <c r="B265" s="18" t="s">
        <v>1999</v>
      </c>
      <c r="C265" s="18" t="s">
        <v>598</v>
      </c>
      <c r="D265" s="18" t="s">
        <v>617</v>
      </c>
      <c r="E265" s="18" t="s">
        <v>476</v>
      </c>
      <c r="F265" s="18" t="s">
        <v>475</v>
      </c>
      <c r="G265" s="18" t="s">
        <v>332</v>
      </c>
      <c r="H265" s="18" t="s">
        <v>379</v>
      </c>
      <c r="I265" s="18" t="s">
        <v>148</v>
      </c>
      <c r="J265" s="648">
        <v>1</v>
      </c>
      <c r="K265" s="18" t="s">
        <v>2059</v>
      </c>
      <c r="L265" s="652">
        <v>2021</v>
      </c>
      <c r="M265" s="653">
        <v>7</v>
      </c>
      <c r="N265" s="654">
        <v>0.8571428571428571</v>
      </c>
      <c r="O265" s="113">
        <f t="shared" si="16"/>
        <v>6</v>
      </c>
      <c r="P265" s="653">
        <v>6</v>
      </c>
      <c r="Q265" s="120">
        <f t="shared" si="17"/>
        <v>1</v>
      </c>
      <c r="R265" s="121">
        <f t="shared" si="18"/>
        <v>0.8571428571428571</v>
      </c>
      <c r="S265" s="146">
        <f t="shared" si="19"/>
        <v>0.8571428571428571</v>
      </c>
      <c r="T265" s="649" t="s">
        <v>3024</v>
      </c>
    </row>
    <row r="266" spans="1:20" ht="12.75" x14ac:dyDescent="0.2">
      <c r="A266" s="18" t="s">
        <v>72</v>
      </c>
      <c r="B266" s="18" t="s">
        <v>1999</v>
      </c>
      <c r="C266" s="18" t="s">
        <v>598</v>
      </c>
      <c r="D266" s="18" t="s">
        <v>618</v>
      </c>
      <c r="E266" s="18" t="s">
        <v>476</v>
      </c>
      <c r="F266" s="18" t="s">
        <v>475</v>
      </c>
      <c r="G266" s="18" t="s">
        <v>332</v>
      </c>
      <c r="H266" s="18" t="s">
        <v>379</v>
      </c>
      <c r="I266" s="18" t="s">
        <v>148</v>
      </c>
      <c r="J266" s="648">
        <v>1</v>
      </c>
      <c r="K266" s="18"/>
      <c r="L266" s="652">
        <v>2021</v>
      </c>
      <c r="M266" s="653">
        <v>6</v>
      </c>
      <c r="N266" s="654">
        <v>0.83333333333333337</v>
      </c>
      <c r="O266" s="113">
        <f t="shared" si="16"/>
        <v>5</v>
      </c>
      <c r="P266" s="653">
        <v>5</v>
      </c>
      <c r="Q266" s="120">
        <f t="shared" si="17"/>
        <v>1</v>
      </c>
      <c r="R266" s="121">
        <f t="shared" si="18"/>
        <v>0.83333333333333337</v>
      </c>
      <c r="S266" s="146">
        <f t="shared" si="19"/>
        <v>0.83333333333333337</v>
      </c>
      <c r="T266" s="649" t="s">
        <v>3026</v>
      </c>
    </row>
    <row r="267" spans="1:20" ht="12.75" x14ac:dyDescent="0.2">
      <c r="A267" s="18" t="s">
        <v>72</v>
      </c>
      <c r="B267" s="18" t="s">
        <v>1999</v>
      </c>
      <c r="C267" s="18" t="s">
        <v>603</v>
      </c>
      <c r="D267" s="18" t="s">
        <v>618</v>
      </c>
      <c r="E267" s="18" t="s">
        <v>476</v>
      </c>
      <c r="F267" s="18" t="s">
        <v>475</v>
      </c>
      <c r="G267" s="18" t="s">
        <v>332</v>
      </c>
      <c r="H267" s="18" t="s">
        <v>379</v>
      </c>
      <c r="I267" s="18" t="s">
        <v>148</v>
      </c>
      <c r="J267" s="648">
        <v>1</v>
      </c>
      <c r="K267" s="18" t="s">
        <v>2059</v>
      </c>
      <c r="L267" s="652">
        <v>2021</v>
      </c>
      <c r="M267" s="653">
        <v>6</v>
      </c>
      <c r="N267" s="654">
        <v>1</v>
      </c>
      <c r="O267" s="113">
        <f t="shared" si="16"/>
        <v>6</v>
      </c>
      <c r="P267" s="653">
        <v>5</v>
      </c>
      <c r="Q267" s="120">
        <f t="shared" si="17"/>
        <v>0.83333333333333337</v>
      </c>
      <c r="R267" s="121">
        <f t="shared" si="18"/>
        <v>0.83333333333333337</v>
      </c>
      <c r="S267" s="146">
        <f t="shared" si="19"/>
        <v>1</v>
      </c>
      <c r="T267" s="649" t="s">
        <v>3025</v>
      </c>
    </row>
    <row r="268" spans="1:20" ht="12.75" x14ac:dyDescent="0.2">
      <c r="A268" s="18" t="s">
        <v>72</v>
      </c>
      <c r="B268" s="18" t="s">
        <v>1999</v>
      </c>
      <c r="C268" s="18" t="s">
        <v>605</v>
      </c>
      <c r="D268" s="18" t="s">
        <v>619</v>
      </c>
      <c r="E268" s="18" t="s">
        <v>476</v>
      </c>
      <c r="F268" s="18" t="s">
        <v>475</v>
      </c>
      <c r="G268" s="18" t="s">
        <v>332</v>
      </c>
      <c r="H268" s="18" t="s">
        <v>381</v>
      </c>
      <c r="I268" s="18" t="s">
        <v>148</v>
      </c>
      <c r="J268" s="648">
        <v>9.193054136874361E-2</v>
      </c>
      <c r="K268" s="18" t="s">
        <v>2059</v>
      </c>
      <c r="L268" s="652">
        <v>2021</v>
      </c>
      <c r="M268" s="653">
        <v>1920</v>
      </c>
      <c r="N268" s="654">
        <v>4.9479166666666664E-2</v>
      </c>
      <c r="O268" s="113">
        <f t="shared" si="16"/>
        <v>95</v>
      </c>
      <c r="P268" s="653">
        <v>86</v>
      </c>
      <c r="Q268" s="120">
        <f t="shared" si="17"/>
        <v>0.90526315789473688</v>
      </c>
      <c r="R268" s="121">
        <f t="shared" si="18"/>
        <v>4.4791666666666667E-2</v>
      </c>
      <c r="S268" s="146">
        <f t="shared" si="19"/>
        <v>0.53822337962962963</v>
      </c>
      <c r="T268" s="649" t="s">
        <v>3025</v>
      </c>
    </row>
    <row r="269" spans="1:20" ht="12.75" x14ac:dyDescent="0.2">
      <c r="A269" s="18" t="s">
        <v>72</v>
      </c>
      <c r="B269" s="18" t="s">
        <v>1999</v>
      </c>
      <c r="C269" s="18" t="s">
        <v>606</v>
      </c>
      <c r="D269" s="18" t="s">
        <v>619</v>
      </c>
      <c r="E269" s="18" t="s">
        <v>476</v>
      </c>
      <c r="F269" s="18" t="s">
        <v>475</v>
      </c>
      <c r="G269" s="18" t="s">
        <v>332</v>
      </c>
      <c r="H269" s="18" t="s">
        <v>379</v>
      </c>
      <c r="I269" s="18" t="s">
        <v>148</v>
      </c>
      <c r="J269" s="648">
        <v>1</v>
      </c>
      <c r="K269" s="18"/>
      <c r="L269" s="652">
        <v>2021</v>
      </c>
      <c r="M269" s="653">
        <v>5</v>
      </c>
      <c r="N269" s="654">
        <v>0.4</v>
      </c>
      <c r="O269" s="113">
        <f t="shared" si="16"/>
        <v>2</v>
      </c>
      <c r="P269" s="653">
        <v>2</v>
      </c>
      <c r="Q269" s="120">
        <f t="shared" si="17"/>
        <v>1</v>
      </c>
      <c r="R269" s="121">
        <f t="shared" si="18"/>
        <v>0.4</v>
      </c>
      <c r="S269" s="146">
        <f t="shared" si="19"/>
        <v>0.4</v>
      </c>
      <c r="T269" s="649" t="s">
        <v>3026</v>
      </c>
    </row>
    <row r="270" spans="1:20" ht="12.75" x14ac:dyDescent="0.2">
      <c r="A270" s="18" t="s">
        <v>72</v>
      </c>
      <c r="B270" s="18" t="s">
        <v>1999</v>
      </c>
      <c r="C270" s="18" t="s">
        <v>605</v>
      </c>
      <c r="D270" s="18" t="s">
        <v>620</v>
      </c>
      <c r="E270" s="18" t="s">
        <v>476</v>
      </c>
      <c r="F270" s="18" t="s">
        <v>475</v>
      </c>
      <c r="G270" s="18" t="s">
        <v>332</v>
      </c>
      <c r="H270" s="18" t="s">
        <v>381</v>
      </c>
      <c r="I270" s="18" t="s">
        <v>148</v>
      </c>
      <c r="J270" s="648">
        <v>0.60465116279069764</v>
      </c>
      <c r="K270" s="18" t="s">
        <v>2059</v>
      </c>
      <c r="L270" s="652">
        <v>2021</v>
      </c>
      <c r="M270" s="653">
        <v>41</v>
      </c>
      <c r="N270" s="654">
        <v>0.36585365853658536</v>
      </c>
      <c r="O270" s="113">
        <f t="shared" si="16"/>
        <v>15</v>
      </c>
      <c r="P270" s="653">
        <v>13</v>
      </c>
      <c r="Q270" s="120">
        <f t="shared" si="17"/>
        <v>0.8666666666666667</v>
      </c>
      <c r="R270" s="121">
        <f t="shared" si="18"/>
        <v>0.31707317073170732</v>
      </c>
      <c r="S270" s="146">
        <f t="shared" si="19"/>
        <v>0.60506566604127587</v>
      </c>
      <c r="T270" s="649" t="s">
        <v>3025</v>
      </c>
    </row>
    <row r="271" spans="1:20" ht="12.75" x14ac:dyDescent="0.2">
      <c r="A271" s="18" t="s">
        <v>72</v>
      </c>
      <c r="B271" s="18" t="s">
        <v>1999</v>
      </c>
      <c r="C271" s="18" t="s">
        <v>608</v>
      </c>
      <c r="D271" s="18" t="s">
        <v>620</v>
      </c>
      <c r="E271" s="18" t="s">
        <v>476</v>
      </c>
      <c r="F271" s="18" t="s">
        <v>475</v>
      </c>
      <c r="G271" s="18" t="s">
        <v>332</v>
      </c>
      <c r="H271" s="18" t="s">
        <v>379</v>
      </c>
      <c r="I271" s="18" t="s">
        <v>148</v>
      </c>
      <c r="J271" s="648">
        <v>1</v>
      </c>
      <c r="K271" s="18"/>
      <c r="L271" s="652">
        <v>2021</v>
      </c>
      <c r="M271" s="653">
        <v>7</v>
      </c>
      <c r="N271" s="654">
        <v>1</v>
      </c>
      <c r="O271" s="113">
        <f t="shared" si="16"/>
        <v>7</v>
      </c>
      <c r="P271" s="653">
        <v>5</v>
      </c>
      <c r="Q271" s="120">
        <f t="shared" si="17"/>
        <v>0.7142857142857143</v>
      </c>
      <c r="R271" s="121">
        <f t="shared" si="18"/>
        <v>0.7142857142857143</v>
      </c>
      <c r="S271" s="146">
        <f t="shared" si="19"/>
        <v>1</v>
      </c>
      <c r="T271" s="649"/>
    </row>
    <row r="272" spans="1:20" ht="12.75" x14ac:dyDescent="0.2">
      <c r="A272" s="18" t="s">
        <v>72</v>
      </c>
      <c r="B272" s="18" t="s">
        <v>1999</v>
      </c>
      <c r="C272" s="18" t="s">
        <v>605</v>
      </c>
      <c r="D272" s="18" t="s">
        <v>621</v>
      </c>
      <c r="E272" s="18" t="s">
        <v>476</v>
      </c>
      <c r="F272" s="18" t="s">
        <v>475</v>
      </c>
      <c r="G272" s="18" t="s">
        <v>332</v>
      </c>
      <c r="H272" s="18" t="s">
        <v>379</v>
      </c>
      <c r="I272" s="18" t="s">
        <v>148</v>
      </c>
      <c r="J272" s="648">
        <v>1</v>
      </c>
      <c r="K272" s="18"/>
      <c r="L272" s="652">
        <v>2021</v>
      </c>
      <c r="M272" s="653">
        <v>6</v>
      </c>
      <c r="N272" s="654">
        <v>1</v>
      </c>
      <c r="O272" s="113">
        <f t="shared" si="16"/>
        <v>6</v>
      </c>
      <c r="P272" s="653">
        <v>5</v>
      </c>
      <c r="Q272" s="120">
        <f t="shared" si="17"/>
        <v>0.83333333333333337</v>
      </c>
      <c r="R272" s="121">
        <f t="shared" si="18"/>
        <v>0.83333333333333337</v>
      </c>
      <c r="S272" s="146">
        <f t="shared" si="19"/>
        <v>1</v>
      </c>
      <c r="T272" s="649"/>
    </row>
    <row r="273" spans="1:20" ht="12.75" x14ac:dyDescent="0.2">
      <c r="A273" s="18" t="s">
        <v>72</v>
      </c>
      <c r="B273" s="18" t="s">
        <v>1999</v>
      </c>
      <c r="C273" s="18" t="s">
        <v>607</v>
      </c>
      <c r="D273" s="18" t="s">
        <v>621</v>
      </c>
      <c r="E273" s="18" t="s">
        <v>476</v>
      </c>
      <c r="F273" s="18" t="s">
        <v>475</v>
      </c>
      <c r="G273" s="18" t="s">
        <v>332</v>
      </c>
      <c r="H273" s="18" t="s">
        <v>381</v>
      </c>
      <c r="I273" s="18" t="s">
        <v>148</v>
      </c>
      <c r="J273" s="648">
        <v>0.1691275167785235</v>
      </c>
      <c r="K273" s="18" t="s">
        <v>2059</v>
      </c>
      <c r="L273" s="652">
        <v>2021</v>
      </c>
      <c r="M273" s="653">
        <v>732</v>
      </c>
      <c r="N273" s="654">
        <v>9.8360655737704916E-2</v>
      </c>
      <c r="O273" s="113">
        <f t="shared" si="16"/>
        <v>72</v>
      </c>
      <c r="P273" s="653">
        <v>48</v>
      </c>
      <c r="Q273" s="120">
        <f t="shared" si="17"/>
        <v>0.66666666666666663</v>
      </c>
      <c r="R273" s="121">
        <f t="shared" si="18"/>
        <v>6.5573770491803282E-2</v>
      </c>
      <c r="S273" s="146">
        <f t="shared" si="19"/>
        <v>0.58157689305230287</v>
      </c>
      <c r="T273" s="649" t="s">
        <v>3025</v>
      </c>
    </row>
    <row r="274" spans="1:20" ht="12.75" x14ac:dyDescent="0.2">
      <c r="A274" s="18" t="s">
        <v>72</v>
      </c>
      <c r="B274" s="18" t="s">
        <v>1999</v>
      </c>
      <c r="C274" s="18" t="s">
        <v>600</v>
      </c>
      <c r="D274" s="18" t="s">
        <v>622</v>
      </c>
      <c r="E274" s="18" t="s">
        <v>476</v>
      </c>
      <c r="F274" s="18" t="s">
        <v>475</v>
      </c>
      <c r="G274" s="18" t="s">
        <v>332</v>
      </c>
      <c r="H274" s="18" t="s">
        <v>379</v>
      </c>
      <c r="I274" s="18" t="s">
        <v>148</v>
      </c>
      <c r="J274" s="648">
        <v>1</v>
      </c>
      <c r="K274" s="18" t="s">
        <v>2059</v>
      </c>
      <c r="L274" s="652">
        <v>2021</v>
      </c>
      <c r="M274" s="653">
        <v>2</v>
      </c>
      <c r="N274" s="654">
        <v>1</v>
      </c>
      <c r="O274" s="113">
        <f t="shared" si="16"/>
        <v>2</v>
      </c>
      <c r="P274" s="653">
        <v>2</v>
      </c>
      <c r="Q274" s="120">
        <f t="shared" si="17"/>
        <v>1</v>
      </c>
      <c r="R274" s="121">
        <f t="shared" si="18"/>
        <v>1</v>
      </c>
      <c r="S274" s="146">
        <f t="shared" si="19"/>
        <v>1</v>
      </c>
      <c r="T274" s="649" t="s">
        <v>3025</v>
      </c>
    </row>
    <row r="275" spans="1:20" ht="12.75" x14ac:dyDescent="0.2">
      <c r="A275" s="18" t="s">
        <v>72</v>
      </c>
      <c r="B275" s="18" t="s">
        <v>1999</v>
      </c>
      <c r="C275" s="18" t="s">
        <v>608</v>
      </c>
      <c r="D275" s="18" t="s">
        <v>623</v>
      </c>
      <c r="E275" s="18" t="s">
        <v>476</v>
      </c>
      <c r="F275" s="18" t="s">
        <v>475</v>
      </c>
      <c r="G275" s="18" t="s">
        <v>332</v>
      </c>
      <c r="H275" s="18" t="s">
        <v>379</v>
      </c>
      <c r="I275" s="18" t="s">
        <v>148</v>
      </c>
      <c r="J275" s="648">
        <v>1</v>
      </c>
      <c r="K275" s="18" t="s">
        <v>2059</v>
      </c>
      <c r="L275" s="652">
        <v>2021</v>
      </c>
      <c r="M275" s="653">
        <v>10</v>
      </c>
      <c r="N275" s="654">
        <v>0.7</v>
      </c>
      <c r="O275" s="113">
        <f t="shared" si="16"/>
        <v>7</v>
      </c>
      <c r="P275" s="653">
        <v>5</v>
      </c>
      <c r="Q275" s="120">
        <f t="shared" si="17"/>
        <v>0.7142857142857143</v>
      </c>
      <c r="R275" s="121">
        <f t="shared" si="18"/>
        <v>0.5</v>
      </c>
      <c r="S275" s="146">
        <f t="shared" si="19"/>
        <v>0.7</v>
      </c>
      <c r="T275" s="649" t="s">
        <v>3024</v>
      </c>
    </row>
    <row r="276" spans="1:20" ht="12.75" x14ac:dyDescent="0.2">
      <c r="A276" s="18" t="s">
        <v>72</v>
      </c>
      <c r="B276" s="18" t="s">
        <v>1999</v>
      </c>
      <c r="C276" s="18" t="s">
        <v>599</v>
      </c>
      <c r="D276" s="18" t="s">
        <v>624</v>
      </c>
      <c r="E276" s="18" t="s">
        <v>476</v>
      </c>
      <c r="F276" s="18" t="s">
        <v>475</v>
      </c>
      <c r="G276" s="18" t="s">
        <v>332</v>
      </c>
      <c r="H276" s="18" t="s">
        <v>381</v>
      </c>
      <c r="I276" s="18" t="s">
        <v>148</v>
      </c>
      <c r="J276" s="648">
        <v>1</v>
      </c>
      <c r="K276" s="18" t="s">
        <v>2059</v>
      </c>
      <c r="L276" s="652">
        <v>2021</v>
      </c>
      <c r="M276" s="653">
        <v>34</v>
      </c>
      <c r="N276" s="654">
        <v>0.82352941176470584</v>
      </c>
      <c r="O276" s="113">
        <f t="shared" si="16"/>
        <v>28</v>
      </c>
      <c r="P276" s="653">
        <v>25</v>
      </c>
      <c r="Q276" s="120">
        <f t="shared" si="17"/>
        <v>0.8928571428571429</v>
      </c>
      <c r="R276" s="121">
        <f t="shared" si="18"/>
        <v>0.73529411764705888</v>
      </c>
      <c r="S276" s="146">
        <f t="shared" si="19"/>
        <v>0.82352941176470584</v>
      </c>
      <c r="T276" s="649" t="s">
        <v>3025</v>
      </c>
    </row>
    <row r="277" spans="1:20" ht="12.75" x14ac:dyDescent="0.2">
      <c r="A277" s="18" t="s">
        <v>72</v>
      </c>
      <c r="B277" s="18" t="s">
        <v>1999</v>
      </c>
      <c r="C277" s="18" t="s">
        <v>603</v>
      </c>
      <c r="D277" s="18" t="s">
        <v>626</v>
      </c>
      <c r="E277" s="18" t="s">
        <v>476</v>
      </c>
      <c r="F277" s="18" t="s">
        <v>475</v>
      </c>
      <c r="G277" s="18" t="s">
        <v>332</v>
      </c>
      <c r="H277" s="18" t="s">
        <v>379</v>
      </c>
      <c r="I277" s="18" t="s">
        <v>148</v>
      </c>
      <c r="J277" s="648">
        <v>1</v>
      </c>
      <c r="K277" s="18" t="s">
        <v>2059</v>
      </c>
      <c r="L277" s="652">
        <v>2021</v>
      </c>
      <c r="M277" s="653">
        <v>13</v>
      </c>
      <c r="N277" s="654">
        <v>0.69230769230769229</v>
      </c>
      <c r="O277" s="113">
        <f t="shared" si="16"/>
        <v>9</v>
      </c>
      <c r="P277" s="653">
        <v>8</v>
      </c>
      <c r="Q277" s="120">
        <f t="shared" si="17"/>
        <v>0.88888888888888884</v>
      </c>
      <c r="R277" s="121">
        <f t="shared" si="18"/>
        <v>0.61538461538461542</v>
      </c>
      <c r="S277" s="146">
        <f t="shared" si="19"/>
        <v>0.69230769230769229</v>
      </c>
      <c r="T277" s="649" t="s">
        <v>3024</v>
      </c>
    </row>
    <row r="278" spans="1:20" ht="12.75" x14ac:dyDescent="0.2">
      <c r="A278" s="18" t="s">
        <v>72</v>
      </c>
      <c r="B278" s="18" t="s">
        <v>1999</v>
      </c>
      <c r="C278" s="18" t="s">
        <v>603</v>
      </c>
      <c r="D278" s="18" t="s">
        <v>625</v>
      </c>
      <c r="E278" s="18" t="s">
        <v>476</v>
      </c>
      <c r="F278" s="18" t="s">
        <v>475</v>
      </c>
      <c r="G278" s="18" t="s">
        <v>332</v>
      </c>
      <c r="H278" s="18" t="s">
        <v>379</v>
      </c>
      <c r="I278" s="18" t="s">
        <v>148</v>
      </c>
      <c r="J278" s="648">
        <v>1</v>
      </c>
      <c r="K278" s="18" t="s">
        <v>2059</v>
      </c>
      <c r="L278" s="652">
        <v>2021</v>
      </c>
      <c r="M278" s="653">
        <v>4</v>
      </c>
      <c r="N278" s="654">
        <v>1</v>
      </c>
      <c r="O278" s="113">
        <f t="shared" si="16"/>
        <v>4</v>
      </c>
      <c r="P278" s="653">
        <v>4</v>
      </c>
      <c r="Q278" s="120">
        <f t="shared" si="17"/>
        <v>1</v>
      </c>
      <c r="R278" s="121">
        <f t="shared" si="18"/>
        <v>1</v>
      </c>
      <c r="S278" s="146">
        <f t="shared" si="19"/>
        <v>1</v>
      </c>
      <c r="T278" s="649" t="s">
        <v>3025</v>
      </c>
    </row>
    <row r="279" spans="1:20" ht="12.75" x14ac:dyDescent="0.2">
      <c r="A279" s="18" t="s">
        <v>72</v>
      </c>
      <c r="B279" s="18" t="s">
        <v>1999</v>
      </c>
      <c r="C279" s="18" t="s">
        <v>603</v>
      </c>
      <c r="D279" s="18" t="s">
        <v>610</v>
      </c>
      <c r="E279" s="18" t="s">
        <v>476</v>
      </c>
      <c r="F279" s="18" t="s">
        <v>482</v>
      </c>
      <c r="G279" s="18" t="s">
        <v>332</v>
      </c>
      <c r="H279" s="18" t="s">
        <v>379</v>
      </c>
      <c r="I279" s="18" t="s">
        <v>148</v>
      </c>
      <c r="J279" s="648">
        <v>1</v>
      </c>
      <c r="K279" s="18" t="s">
        <v>2059</v>
      </c>
      <c r="L279" s="652">
        <v>2021</v>
      </c>
      <c r="M279" s="653">
        <v>5</v>
      </c>
      <c r="N279" s="654">
        <v>0.8</v>
      </c>
      <c r="O279" s="113">
        <f t="shared" si="16"/>
        <v>4</v>
      </c>
      <c r="P279" s="653">
        <v>2</v>
      </c>
      <c r="Q279" s="120">
        <f t="shared" si="17"/>
        <v>0.5</v>
      </c>
      <c r="R279" s="121">
        <f t="shared" si="18"/>
        <v>0.4</v>
      </c>
      <c r="S279" s="146">
        <f t="shared" si="19"/>
        <v>0.8</v>
      </c>
      <c r="T279" s="649" t="s">
        <v>3024</v>
      </c>
    </row>
    <row r="280" spans="1:20" ht="12.75" x14ac:dyDescent="0.2">
      <c r="A280" s="18" t="s">
        <v>72</v>
      </c>
      <c r="B280" s="18" t="s">
        <v>1999</v>
      </c>
      <c r="C280" s="18" t="s">
        <v>598</v>
      </c>
      <c r="D280" s="18" t="s">
        <v>611</v>
      </c>
      <c r="E280" s="18" t="s">
        <v>476</v>
      </c>
      <c r="F280" s="18" t="s">
        <v>482</v>
      </c>
      <c r="G280" s="18" t="s">
        <v>332</v>
      </c>
      <c r="H280" s="18" t="s">
        <v>381</v>
      </c>
      <c r="I280" s="18" t="s">
        <v>148</v>
      </c>
      <c r="J280" s="648">
        <v>0.55405405405405406</v>
      </c>
      <c r="K280" s="18" t="s">
        <v>2059</v>
      </c>
      <c r="L280" s="652">
        <v>2021</v>
      </c>
      <c r="M280" s="653">
        <v>75</v>
      </c>
      <c r="N280" s="654">
        <v>0.48</v>
      </c>
      <c r="O280" s="113">
        <f t="shared" si="16"/>
        <v>36</v>
      </c>
      <c r="P280" s="653">
        <v>28</v>
      </c>
      <c r="Q280" s="120">
        <f t="shared" si="17"/>
        <v>0.77777777777777779</v>
      </c>
      <c r="R280" s="121">
        <f t="shared" si="18"/>
        <v>0.37333333333333335</v>
      </c>
      <c r="S280" s="146">
        <f t="shared" si="19"/>
        <v>0.86634146341463414</v>
      </c>
      <c r="T280" s="649" t="s">
        <v>3025</v>
      </c>
    </row>
    <row r="281" spans="1:20" ht="12.75" x14ac:dyDescent="0.2">
      <c r="A281" s="18" t="s">
        <v>72</v>
      </c>
      <c r="B281" s="18" t="s">
        <v>1999</v>
      </c>
      <c r="C281" s="18" t="s">
        <v>604</v>
      </c>
      <c r="D281" s="18" t="s">
        <v>611</v>
      </c>
      <c r="E281" s="18" t="s">
        <v>476</v>
      </c>
      <c r="F281" s="18" t="s">
        <v>482</v>
      </c>
      <c r="G281" s="18" t="s">
        <v>332</v>
      </c>
      <c r="H281" s="18" t="s">
        <v>379</v>
      </c>
      <c r="I281" s="18" t="s">
        <v>148</v>
      </c>
      <c r="J281" s="648">
        <v>1</v>
      </c>
      <c r="K281" s="18"/>
      <c r="L281" s="652">
        <v>2021</v>
      </c>
      <c r="M281" s="653">
        <v>7</v>
      </c>
      <c r="N281" s="654">
        <v>0.7142857142857143</v>
      </c>
      <c r="O281" s="113">
        <f t="shared" si="16"/>
        <v>5</v>
      </c>
      <c r="P281" s="653">
        <v>3</v>
      </c>
      <c r="Q281" s="120">
        <f t="shared" si="17"/>
        <v>0.6</v>
      </c>
      <c r="R281" s="121">
        <f t="shared" si="18"/>
        <v>0.42857142857142855</v>
      </c>
      <c r="S281" s="146">
        <f t="shared" si="19"/>
        <v>0.7142857142857143</v>
      </c>
      <c r="T281" s="649" t="s">
        <v>3026</v>
      </c>
    </row>
    <row r="282" spans="1:20" ht="12.75" x14ac:dyDescent="0.2">
      <c r="A282" s="18" t="s">
        <v>72</v>
      </c>
      <c r="B282" s="18" t="s">
        <v>1999</v>
      </c>
      <c r="C282" s="18" t="s">
        <v>598</v>
      </c>
      <c r="D282" s="18" t="s">
        <v>612</v>
      </c>
      <c r="E282" s="18" t="s">
        <v>476</v>
      </c>
      <c r="F282" s="18" t="s">
        <v>482</v>
      </c>
      <c r="G282" s="18" t="s">
        <v>332</v>
      </c>
      <c r="H282" s="18" t="s">
        <v>379</v>
      </c>
      <c r="I282" s="18" t="s">
        <v>148</v>
      </c>
      <c r="J282" s="648">
        <v>1</v>
      </c>
      <c r="K282" s="18" t="s">
        <v>2059</v>
      </c>
      <c r="L282" s="652">
        <v>2021</v>
      </c>
      <c r="M282" s="653">
        <v>5</v>
      </c>
      <c r="N282" s="654">
        <v>0.8</v>
      </c>
      <c r="O282" s="113">
        <f t="shared" si="16"/>
        <v>4</v>
      </c>
      <c r="P282" s="653">
        <v>4</v>
      </c>
      <c r="Q282" s="120">
        <f t="shared" si="17"/>
        <v>1</v>
      </c>
      <c r="R282" s="121">
        <f t="shared" si="18"/>
        <v>0.8</v>
      </c>
      <c r="S282" s="146">
        <f t="shared" si="19"/>
        <v>0.8</v>
      </c>
      <c r="T282" s="649" t="s">
        <v>3026</v>
      </c>
    </row>
    <row r="283" spans="1:20" ht="12.75" x14ac:dyDescent="0.2">
      <c r="A283" s="18" t="s">
        <v>72</v>
      </c>
      <c r="B283" s="18" t="s">
        <v>1999</v>
      </c>
      <c r="C283" s="18" t="s">
        <v>602</v>
      </c>
      <c r="D283" s="18" t="s">
        <v>612</v>
      </c>
      <c r="E283" s="18" t="s">
        <v>476</v>
      </c>
      <c r="F283" s="18" t="s">
        <v>482</v>
      </c>
      <c r="G283" s="18" t="s">
        <v>332</v>
      </c>
      <c r="H283" s="18" t="s">
        <v>381</v>
      </c>
      <c r="I283" s="18" t="s">
        <v>148</v>
      </c>
      <c r="J283" s="648">
        <v>1</v>
      </c>
      <c r="K283" s="18"/>
      <c r="L283" s="652">
        <v>2021</v>
      </c>
      <c r="M283" s="653">
        <v>19</v>
      </c>
      <c r="N283" s="654">
        <v>0.89473684210526316</v>
      </c>
      <c r="O283" s="113">
        <f t="shared" si="16"/>
        <v>17</v>
      </c>
      <c r="P283" s="653">
        <v>16</v>
      </c>
      <c r="Q283" s="120">
        <f t="shared" si="17"/>
        <v>0.94117647058823528</v>
      </c>
      <c r="R283" s="121">
        <f t="shared" si="18"/>
        <v>0.84210526315789469</v>
      </c>
      <c r="S283" s="146">
        <f t="shared" si="19"/>
        <v>0.89473684210526316</v>
      </c>
      <c r="T283" s="649"/>
    </row>
    <row r="284" spans="1:20" ht="12.75" x14ac:dyDescent="0.2">
      <c r="A284" s="18" t="s">
        <v>72</v>
      </c>
      <c r="B284" s="18" t="s">
        <v>1999</v>
      </c>
      <c r="C284" s="18" t="s">
        <v>604</v>
      </c>
      <c r="D284" s="18" t="s">
        <v>612</v>
      </c>
      <c r="E284" s="18" t="s">
        <v>476</v>
      </c>
      <c r="F284" s="18" t="s">
        <v>482</v>
      </c>
      <c r="G284" s="18" t="s">
        <v>332</v>
      </c>
      <c r="H284" s="18" t="s">
        <v>379</v>
      </c>
      <c r="I284" s="18" t="s">
        <v>148</v>
      </c>
      <c r="J284" s="648">
        <v>1</v>
      </c>
      <c r="K284" s="18"/>
      <c r="L284" s="652">
        <v>2021</v>
      </c>
      <c r="M284" s="653">
        <v>3</v>
      </c>
      <c r="N284" s="654">
        <v>1</v>
      </c>
      <c r="O284" s="113">
        <f t="shared" si="16"/>
        <v>3</v>
      </c>
      <c r="P284" s="653">
        <v>3</v>
      </c>
      <c r="Q284" s="120">
        <f t="shared" si="17"/>
        <v>1</v>
      </c>
      <c r="R284" s="121">
        <f t="shared" si="18"/>
        <v>1</v>
      </c>
      <c r="S284" s="146">
        <f t="shared" si="19"/>
        <v>1</v>
      </c>
      <c r="T284" s="649"/>
    </row>
    <row r="285" spans="1:20" ht="12.75" x14ac:dyDescent="0.2">
      <c r="A285" s="18" t="s">
        <v>72</v>
      </c>
      <c r="B285" s="18" t="s">
        <v>1999</v>
      </c>
      <c r="C285" s="18" t="s">
        <v>596</v>
      </c>
      <c r="D285" s="18" t="s">
        <v>613</v>
      </c>
      <c r="E285" s="18" t="s">
        <v>476</v>
      </c>
      <c r="F285" s="18" t="s">
        <v>482</v>
      </c>
      <c r="G285" s="18" t="s">
        <v>332</v>
      </c>
      <c r="H285" s="18" t="s">
        <v>381</v>
      </c>
      <c r="I285" s="18" t="s">
        <v>148</v>
      </c>
      <c r="J285" s="648">
        <v>1</v>
      </c>
      <c r="K285" s="18"/>
      <c r="L285" s="652">
        <v>2021</v>
      </c>
      <c r="M285" s="653">
        <v>18</v>
      </c>
      <c r="N285" s="654">
        <v>0.94444444444444442</v>
      </c>
      <c r="O285" s="113">
        <f t="shared" si="16"/>
        <v>17</v>
      </c>
      <c r="P285" s="653">
        <v>15</v>
      </c>
      <c r="Q285" s="120">
        <f t="shared" si="17"/>
        <v>0.88235294117647056</v>
      </c>
      <c r="R285" s="121">
        <f t="shared" si="18"/>
        <v>0.83333333333333337</v>
      </c>
      <c r="S285" s="146">
        <f t="shared" si="19"/>
        <v>0.94444444444444442</v>
      </c>
      <c r="T285" s="649"/>
    </row>
    <row r="286" spans="1:20" ht="12.75" x14ac:dyDescent="0.2">
      <c r="A286" s="18" t="s">
        <v>72</v>
      </c>
      <c r="B286" s="18" t="s">
        <v>1999</v>
      </c>
      <c r="C286" s="18" t="s">
        <v>598</v>
      </c>
      <c r="D286" s="18" t="s">
        <v>613</v>
      </c>
      <c r="E286" s="18" t="s">
        <v>476</v>
      </c>
      <c r="F286" s="18" t="s">
        <v>482</v>
      </c>
      <c r="G286" s="18" t="s">
        <v>332</v>
      </c>
      <c r="H286" s="18" t="s">
        <v>379</v>
      </c>
      <c r="I286" s="18" t="s">
        <v>148</v>
      </c>
      <c r="J286" s="648">
        <v>1</v>
      </c>
      <c r="K286" s="18"/>
      <c r="L286" s="652">
        <v>2021</v>
      </c>
      <c r="M286" s="653">
        <v>3</v>
      </c>
      <c r="N286" s="654">
        <v>0.66666666666666663</v>
      </c>
      <c r="O286" s="113">
        <f t="shared" si="16"/>
        <v>2</v>
      </c>
      <c r="P286" s="653">
        <v>2</v>
      </c>
      <c r="Q286" s="120">
        <f t="shared" si="17"/>
        <v>1</v>
      </c>
      <c r="R286" s="121">
        <f t="shared" si="18"/>
        <v>0.66666666666666663</v>
      </c>
      <c r="S286" s="146">
        <f t="shared" si="19"/>
        <v>0.66666666666666663</v>
      </c>
      <c r="T286" s="649" t="s">
        <v>3026</v>
      </c>
    </row>
    <row r="287" spans="1:20" ht="12.75" x14ac:dyDescent="0.2">
      <c r="A287" s="18" t="s">
        <v>72</v>
      </c>
      <c r="B287" s="18" t="s">
        <v>1999</v>
      </c>
      <c r="C287" s="18" t="s">
        <v>602</v>
      </c>
      <c r="D287" s="18" t="s">
        <v>614</v>
      </c>
      <c r="E287" s="18" t="s">
        <v>476</v>
      </c>
      <c r="F287" s="18" t="s">
        <v>482</v>
      </c>
      <c r="G287" s="18" t="s">
        <v>332</v>
      </c>
      <c r="H287" s="18" t="s">
        <v>379</v>
      </c>
      <c r="I287" s="18" t="s">
        <v>148</v>
      </c>
      <c r="J287" s="648">
        <v>1</v>
      </c>
      <c r="K287" s="18"/>
      <c r="L287" s="652">
        <v>2021</v>
      </c>
      <c r="M287" s="653">
        <v>3</v>
      </c>
      <c r="N287" s="654">
        <v>1</v>
      </c>
      <c r="O287" s="113">
        <f t="shared" si="16"/>
        <v>3</v>
      </c>
      <c r="P287" s="653">
        <v>3</v>
      </c>
      <c r="Q287" s="120">
        <f t="shared" si="17"/>
        <v>1</v>
      </c>
      <c r="R287" s="121">
        <f t="shared" si="18"/>
        <v>1</v>
      </c>
      <c r="S287" s="146">
        <f t="shared" si="19"/>
        <v>1</v>
      </c>
      <c r="T287" s="649"/>
    </row>
    <row r="288" spans="1:20" ht="12.75" x14ac:dyDescent="0.2">
      <c r="A288" s="18" t="s">
        <v>72</v>
      </c>
      <c r="B288" s="18" t="s">
        <v>1999</v>
      </c>
      <c r="C288" s="18" t="s">
        <v>598</v>
      </c>
      <c r="D288" s="18" t="s">
        <v>617</v>
      </c>
      <c r="E288" s="18" t="s">
        <v>476</v>
      </c>
      <c r="F288" s="18" t="s">
        <v>482</v>
      </c>
      <c r="G288" s="18" t="s">
        <v>332</v>
      </c>
      <c r="H288" s="18" t="s">
        <v>379</v>
      </c>
      <c r="I288" s="18" t="s">
        <v>148</v>
      </c>
      <c r="J288" s="648">
        <v>1</v>
      </c>
      <c r="K288" s="18" t="s">
        <v>2059</v>
      </c>
      <c r="L288" s="652">
        <v>2021</v>
      </c>
      <c r="M288" s="653">
        <v>7</v>
      </c>
      <c r="N288" s="654">
        <v>0.8571428571428571</v>
      </c>
      <c r="O288" s="113">
        <f t="shared" si="16"/>
        <v>6</v>
      </c>
      <c r="P288" s="653">
        <v>6</v>
      </c>
      <c r="Q288" s="120">
        <f t="shared" si="17"/>
        <v>1</v>
      </c>
      <c r="R288" s="121">
        <f t="shared" si="18"/>
        <v>0.8571428571428571</v>
      </c>
      <c r="S288" s="146">
        <f t="shared" si="19"/>
        <v>0.8571428571428571</v>
      </c>
      <c r="T288" s="649" t="s">
        <v>3024</v>
      </c>
    </row>
    <row r="289" spans="1:20" ht="12.75" x14ac:dyDescent="0.2">
      <c r="A289" s="18" t="s">
        <v>72</v>
      </c>
      <c r="B289" s="18" t="s">
        <v>1999</v>
      </c>
      <c r="C289" s="18" t="s">
        <v>598</v>
      </c>
      <c r="D289" s="18" t="s">
        <v>618</v>
      </c>
      <c r="E289" s="18" t="s">
        <v>476</v>
      </c>
      <c r="F289" s="18" t="s">
        <v>482</v>
      </c>
      <c r="G289" s="18" t="s">
        <v>332</v>
      </c>
      <c r="H289" s="18" t="s">
        <v>379</v>
      </c>
      <c r="I289" s="18" t="s">
        <v>148</v>
      </c>
      <c r="J289" s="648">
        <v>1</v>
      </c>
      <c r="K289" s="18"/>
      <c r="L289" s="652">
        <v>2021</v>
      </c>
      <c r="M289" s="653">
        <v>6</v>
      </c>
      <c r="N289" s="654">
        <v>0.83333333333333337</v>
      </c>
      <c r="O289" s="113">
        <f t="shared" si="16"/>
        <v>5</v>
      </c>
      <c r="P289" s="653">
        <v>5</v>
      </c>
      <c r="Q289" s="120">
        <f t="shared" si="17"/>
        <v>1</v>
      </c>
      <c r="R289" s="121">
        <f t="shared" si="18"/>
        <v>0.83333333333333337</v>
      </c>
      <c r="S289" s="146">
        <f t="shared" si="19"/>
        <v>0.83333333333333337</v>
      </c>
      <c r="T289" s="649" t="s">
        <v>3026</v>
      </c>
    </row>
    <row r="290" spans="1:20" ht="12.75" x14ac:dyDescent="0.2">
      <c r="A290" s="18" t="s">
        <v>72</v>
      </c>
      <c r="B290" s="18" t="s">
        <v>1999</v>
      </c>
      <c r="C290" s="18" t="s">
        <v>603</v>
      </c>
      <c r="D290" s="18" t="s">
        <v>618</v>
      </c>
      <c r="E290" s="18" t="s">
        <v>476</v>
      </c>
      <c r="F290" s="18" t="s">
        <v>482</v>
      </c>
      <c r="G290" s="18" t="s">
        <v>332</v>
      </c>
      <c r="H290" s="18" t="s">
        <v>379</v>
      </c>
      <c r="I290" s="18" t="s">
        <v>148</v>
      </c>
      <c r="J290" s="648">
        <v>1</v>
      </c>
      <c r="K290" s="18" t="s">
        <v>2059</v>
      </c>
      <c r="L290" s="652">
        <v>2021</v>
      </c>
      <c r="M290" s="653">
        <v>6</v>
      </c>
      <c r="N290" s="654">
        <v>1</v>
      </c>
      <c r="O290" s="113">
        <f t="shared" si="16"/>
        <v>6</v>
      </c>
      <c r="P290" s="653">
        <v>5</v>
      </c>
      <c r="Q290" s="120">
        <f t="shared" si="17"/>
        <v>0.83333333333333337</v>
      </c>
      <c r="R290" s="121">
        <f t="shared" si="18"/>
        <v>0.83333333333333337</v>
      </c>
      <c r="S290" s="146">
        <f t="shared" si="19"/>
        <v>1</v>
      </c>
      <c r="T290" s="649" t="s">
        <v>3025</v>
      </c>
    </row>
    <row r="291" spans="1:20" ht="12.75" x14ac:dyDescent="0.2">
      <c r="A291" s="18" t="s">
        <v>72</v>
      </c>
      <c r="B291" s="18" t="s">
        <v>1999</v>
      </c>
      <c r="C291" s="18" t="s">
        <v>605</v>
      </c>
      <c r="D291" s="18" t="s">
        <v>619</v>
      </c>
      <c r="E291" s="18" t="s">
        <v>476</v>
      </c>
      <c r="F291" s="18" t="s">
        <v>482</v>
      </c>
      <c r="G291" s="18" t="s">
        <v>332</v>
      </c>
      <c r="H291" s="18" t="s">
        <v>381</v>
      </c>
      <c r="I291" s="18" t="s">
        <v>148</v>
      </c>
      <c r="J291" s="648">
        <v>9.193054136874361E-2</v>
      </c>
      <c r="K291" s="18" t="s">
        <v>2059</v>
      </c>
      <c r="L291" s="652">
        <v>2021</v>
      </c>
      <c r="M291" s="653">
        <v>1920</v>
      </c>
      <c r="N291" s="654">
        <v>4.9479166666666664E-2</v>
      </c>
      <c r="O291" s="113">
        <f t="shared" si="16"/>
        <v>95</v>
      </c>
      <c r="P291" s="653">
        <v>86</v>
      </c>
      <c r="Q291" s="120">
        <f t="shared" si="17"/>
        <v>0.90526315789473688</v>
      </c>
      <c r="R291" s="121">
        <f t="shared" si="18"/>
        <v>4.4791666666666667E-2</v>
      </c>
      <c r="S291" s="146">
        <f t="shared" si="19"/>
        <v>0.53822337962962963</v>
      </c>
      <c r="T291" s="649" t="s">
        <v>3025</v>
      </c>
    </row>
    <row r="292" spans="1:20" ht="12.75" x14ac:dyDescent="0.2">
      <c r="A292" s="18" t="s">
        <v>72</v>
      </c>
      <c r="B292" s="18" t="s">
        <v>1999</v>
      </c>
      <c r="C292" s="18" t="s">
        <v>606</v>
      </c>
      <c r="D292" s="18" t="s">
        <v>619</v>
      </c>
      <c r="E292" s="18" t="s">
        <v>476</v>
      </c>
      <c r="F292" s="18" t="s">
        <v>482</v>
      </c>
      <c r="G292" s="18" t="s">
        <v>332</v>
      </c>
      <c r="H292" s="18" t="s">
        <v>379</v>
      </c>
      <c r="I292" s="18" t="s">
        <v>148</v>
      </c>
      <c r="J292" s="648">
        <v>1</v>
      </c>
      <c r="K292" s="18"/>
      <c r="L292" s="652">
        <v>2021</v>
      </c>
      <c r="M292" s="653">
        <v>5</v>
      </c>
      <c r="N292" s="654">
        <v>0.4</v>
      </c>
      <c r="O292" s="113">
        <f t="shared" si="16"/>
        <v>2</v>
      </c>
      <c r="P292" s="653">
        <v>2</v>
      </c>
      <c r="Q292" s="120">
        <f t="shared" si="17"/>
        <v>1</v>
      </c>
      <c r="R292" s="121">
        <f t="shared" si="18"/>
        <v>0.4</v>
      </c>
      <c r="S292" s="146">
        <f t="shared" si="19"/>
        <v>0.4</v>
      </c>
      <c r="T292" s="649" t="s">
        <v>3026</v>
      </c>
    </row>
    <row r="293" spans="1:20" ht="12.75" x14ac:dyDescent="0.2">
      <c r="A293" s="18" t="s">
        <v>72</v>
      </c>
      <c r="B293" s="18" t="s">
        <v>1999</v>
      </c>
      <c r="C293" s="18" t="s">
        <v>605</v>
      </c>
      <c r="D293" s="18" t="s">
        <v>620</v>
      </c>
      <c r="E293" s="18" t="s">
        <v>476</v>
      </c>
      <c r="F293" s="18" t="s">
        <v>482</v>
      </c>
      <c r="G293" s="18" t="s">
        <v>332</v>
      </c>
      <c r="H293" s="18" t="s">
        <v>381</v>
      </c>
      <c r="I293" s="18" t="s">
        <v>148</v>
      </c>
      <c r="J293" s="648">
        <v>0.60465116279069764</v>
      </c>
      <c r="K293" s="18" t="s">
        <v>2059</v>
      </c>
      <c r="L293" s="652">
        <v>2021</v>
      </c>
      <c r="M293" s="653">
        <v>41</v>
      </c>
      <c r="N293" s="654">
        <v>0.36585365853658536</v>
      </c>
      <c r="O293" s="113">
        <f t="shared" si="16"/>
        <v>15</v>
      </c>
      <c r="P293" s="653">
        <v>13</v>
      </c>
      <c r="Q293" s="120">
        <f t="shared" si="17"/>
        <v>0.8666666666666667</v>
      </c>
      <c r="R293" s="121">
        <f t="shared" si="18"/>
        <v>0.31707317073170732</v>
      </c>
      <c r="S293" s="146">
        <f t="shared" si="19"/>
        <v>0.60506566604127587</v>
      </c>
      <c r="T293" s="649" t="s">
        <v>3025</v>
      </c>
    </row>
    <row r="294" spans="1:20" ht="12.75" x14ac:dyDescent="0.2">
      <c r="A294" s="18" t="s">
        <v>72</v>
      </c>
      <c r="B294" s="18" t="s">
        <v>1999</v>
      </c>
      <c r="C294" s="18" t="s">
        <v>608</v>
      </c>
      <c r="D294" s="18" t="s">
        <v>620</v>
      </c>
      <c r="E294" s="18" t="s">
        <v>476</v>
      </c>
      <c r="F294" s="18" t="s">
        <v>482</v>
      </c>
      <c r="G294" s="18" t="s">
        <v>332</v>
      </c>
      <c r="H294" s="18" t="s">
        <v>379</v>
      </c>
      <c r="I294" s="18" t="s">
        <v>148</v>
      </c>
      <c r="J294" s="648">
        <v>1</v>
      </c>
      <c r="K294" s="18"/>
      <c r="L294" s="652">
        <v>2021</v>
      </c>
      <c r="M294" s="653">
        <v>7</v>
      </c>
      <c r="N294" s="654">
        <v>1</v>
      </c>
      <c r="O294" s="113">
        <f t="shared" si="16"/>
        <v>7</v>
      </c>
      <c r="P294" s="653">
        <v>5</v>
      </c>
      <c r="Q294" s="120">
        <f t="shared" si="17"/>
        <v>0.7142857142857143</v>
      </c>
      <c r="R294" s="121">
        <f t="shared" si="18"/>
        <v>0.7142857142857143</v>
      </c>
      <c r="S294" s="146">
        <f t="shared" si="19"/>
        <v>1</v>
      </c>
      <c r="T294" s="649"/>
    </row>
    <row r="295" spans="1:20" ht="12.75" x14ac:dyDescent="0.2">
      <c r="A295" s="18" t="s">
        <v>72</v>
      </c>
      <c r="B295" s="18" t="s">
        <v>1999</v>
      </c>
      <c r="C295" s="18" t="s">
        <v>605</v>
      </c>
      <c r="D295" s="18" t="s">
        <v>621</v>
      </c>
      <c r="E295" s="18" t="s">
        <v>476</v>
      </c>
      <c r="F295" s="18" t="s">
        <v>482</v>
      </c>
      <c r="G295" s="18" t="s">
        <v>332</v>
      </c>
      <c r="H295" s="18" t="s">
        <v>379</v>
      </c>
      <c r="I295" s="18" t="s">
        <v>148</v>
      </c>
      <c r="J295" s="648">
        <v>1</v>
      </c>
      <c r="K295" s="18"/>
      <c r="L295" s="652">
        <v>2021</v>
      </c>
      <c r="M295" s="653">
        <v>6</v>
      </c>
      <c r="N295" s="654">
        <v>1</v>
      </c>
      <c r="O295" s="113">
        <f t="shared" si="16"/>
        <v>6</v>
      </c>
      <c r="P295" s="653">
        <v>5</v>
      </c>
      <c r="Q295" s="120">
        <f t="shared" si="17"/>
        <v>0.83333333333333337</v>
      </c>
      <c r="R295" s="121">
        <f t="shared" si="18"/>
        <v>0.83333333333333337</v>
      </c>
      <c r="S295" s="146">
        <f t="shared" si="19"/>
        <v>1</v>
      </c>
      <c r="T295" s="649"/>
    </row>
    <row r="296" spans="1:20" ht="12.75" x14ac:dyDescent="0.2">
      <c r="A296" s="18" t="s">
        <v>72</v>
      </c>
      <c r="B296" s="18" t="s">
        <v>1999</v>
      </c>
      <c r="C296" s="18" t="s">
        <v>607</v>
      </c>
      <c r="D296" s="18" t="s">
        <v>621</v>
      </c>
      <c r="E296" s="18" t="s">
        <v>476</v>
      </c>
      <c r="F296" s="18" t="s">
        <v>482</v>
      </c>
      <c r="G296" s="18" t="s">
        <v>332</v>
      </c>
      <c r="H296" s="18" t="s">
        <v>381</v>
      </c>
      <c r="I296" s="18" t="s">
        <v>148</v>
      </c>
      <c r="J296" s="648">
        <v>0.1691275167785235</v>
      </c>
      <c r="K296" s="18" t="s">
        <v>2059</v>
      </c>
      <c r="L296" s="652">
        <v>2021</v>
      </c>
      <c r="M296" s="653">
        <v>732</v>
      </c>
      <c r="N296" s="654">
        <v>9.8360655737704916E-2</v>
      </c>
      <c r="O296" s="113">
        <f t="shared" si="16"/>
        <v>72</v>
      </c>
      <c r="P296" s="653">
        <v>48</v>
      </c>
      <c r="Q296" s="120">
        <f t="shared" si="17"/>
        <v>0.66666666666666663</v>
      </c>
      <c r="R296" s="121">
        <f t="shared" si="18"/>
        <v>6.5573770491803282E-2</v>
      </c>
      <c r="S296" s="146">
        <f t="shared" si="19"/>
        <v>0.58157689305230287</v>
      </c>
      <c r="T296" s="649" t="s">
        <v>3025</v>
      </c>
    </row>
    <row r="297" spans="1:20" ht="12.75" x14ac:dyDescent="0.2">
      <c r="A297" s="18" t="s">
        <v>72</v>
      </c>
      <c r="B297" s="18" t="s">
        <v>1999</v>
      </c>
      <c r="C297" s="18" t="s">
        <v>600</v>
      </c>
      <c r="D297" s="18" t="s">
        <v>622</v>
      </c>
      <c r="E297" s="18" t="s">
        <v>476</v>
      </c>
      <c r="F297" s="18" t="s">
        <v>482</v>
      </c>
      <c r="G297" s="18" t="s">
        <v>332</v>
      </c>
      <c r="H297" s="18" t="s">
        <v>379</v>
      </c>
      <c r="I297" s="18" t="s">
        <v>148</v>
      </c>
      <c r="J297" s="648">
        <v>1</v>
      </c>
      <c r="K297" s="18" t="s">
        <v>2059</v>
      </c>
      <c r="L297" s="652">
        <v>2021</v>
      </c>
      <c r="M297" s="653">
        <v>2</v>
      </c>
      <c r="N297" s="654">
        <v>1</v>
      </c>
      <c r="O297" s="113">
        <f t="shared" si="16"/>
        <v>2</v>
      </c>
      <c r="P297" s="653">
        <v>2</v>
      </c>
      <c r="Q297" s="120">
        <f t="shared" si="17"/>
        <v>1</v>
      </c>
      <c r="R297" s="121">
        <f t="shared" si="18"/>
        <v>1</v>
      </c>
      <c r="S297" s="146">
        <f t="shared" si="19"/>
        <v>1</v>
      </c>
      <c r="T297" s="649" t="s">
        <v>3025</v>
      </c>
    </row>
    <row r="298" spans="1:20" ht="12.75" x14ac:dyDescent="0.2">
      <c r="A298" s="18" t="s">
        <v>72</v>
      </c>
      <c r="B298" s="18" t="s">
        <v>1999</v>
      </c>
      <c r="C298" s="18" t="s">
        <v>608</v>
      </c>
      <c r="D298" s="18" t="s">
        <v>623</v>
      </c>
      <c r="E298" s="18" t="s">
        <v>476</v>
      </c>
      <c r="F298" s="18" t="s">
        <v>482</v>
      </c>
      <c r="G298" s="18" t="s">
        <v>332</v>
      </c>
      <c r="H298" s="18" t="s">
        <v>379</v>
      </c>
      <c r="I298" s="18" t="s">
        <v>148</v>
      </c>
      <c r="J298" s="648">
        <v>1</v>
      </c>
      <c r="K298" s="18" t="s">
        <v>2059</v>
      </c>
      <c r="L298" s="652">
        <v>2021</v>
      </c>
      <c r="M298" s="653">
        <v>10</v>
      </c>
      <c r="N298" s="654">
        <v>0.7</v>
      </c>
      <c r="O298" s="113">
        <f t="shared" si="16"/>
        <v>7</v>
      </c>
      <c r="P298" s="653">
        <v>5</v>
      </c>
      <c r="Q298" s="120">
        <f t="shared" si="17"/>
        <v>0.7142857142857143</v>
      </c>
      <c r="R298" s="121">
        <f t="shared" si="18"/>
        <v>0.5</v>
      </c>
      <c r="S298" s="146">
        <f t="shared" si="19"/>
        <v>0.7</v>
      </c>
      <c r="T298" s="649" t="s">
        <v>3024</v>
      </c>
    </row>
    <row r="299" spans="1:20" ht="12.75" x14ac:dyDescent="0.2">
      <c r="A299" s="18" t="s">
        <v>72</v>
      </c>
      <c r="B299" s="18" t="s">
        <v>1999</v>
      </c>
      <c r="C299" s="18" t="s">
        <v>599</v>
      </c>
      <c r="D299" s="18" t="s">
        <v>624</v>
      </c>
      <c r="E299" s="18" t="s">
        <v>476</v>
      </c>
      <c r="F299" s="18" t="s">
        <v>482</v>
      </c>
      <c r="G299" s="18" t="s">
        <v>332</v>
      </c>
      <c r="H299" s="18" t="s">
        <v>381</v>
      </c>
      <c r="I299" s="18" t="s">
        <v>148</v>
      </c>
      <c r="J299" s="648">
        <v>1</v>
      </c>
      <c r="K299" s="18" t="s">
        <v>2059</v>
      </c>
      <c r="L299" s="652">
        <v>2021</v>
      </c>
      <c r="M299" s="653">
        <v>34</v>
      </c>
      <c r="N299" s="654">
        <v>0.82352941176470584</v>
      </c>
      <c r="O299" s="113">
        <f t="shared" si="16"/>
        <v>28</v>
      </c>
      <c r="P299" s="653">
        <v>25</v>
      </c>
      <c r="Q299" s="120">
        <f t="shared" si="17"/>
        <v>0.8928571428571429</v>
      </c>
      <c r="R299" s="121">
        <f t="shared" si="18"/>
        <v>0.73529411764705888</v>
      </c>
      <c r="S299" s="146">
        <f t="shared" si="19"/>
        <v>0.82352941176470584</v>
      </c>
      <c r="T299" s="649" t="s">
        <v>3025</v>
      </c>
    </row>
    <row r="300" spans="1:20" ht="12.75" x14ac:dyDescent="0.2">
      <c r="A300" s="18" t="s">
        <v>72</v>
      </c>
      <c r="B300" s="18" t="s">
        <v>1999</v>
      </c>
      <c r="C300" s="18" t="s">
        <v>603</v>
      </c>
      <c r="D300" s="18" t="s">
        <v>626</v>
      </c>
      <c r="E300" s="18" t="s">
        <v>476</v>
      </c>
      <c r="F300" s="18" t="s">
        <v>482</v>
      </c>
      <c r="G300" s="18" t="s">
        <v>332</v>
      </c>
      <c r="H300" s="18" t="s">
        <v>379</v>
      </c>
      <c r="I300" s="18" t="s">
        <v>148</v>
      </c>
      <c r="J300" s="648">
        <v>1</v>
      </c>
      <c r="K300" s="18" t="s">
        <v>2059</v>
      </c>
      <c r="L300" s="652">
        <v>2021</v>
      </c>
      <c r="M300" s="653">
        <v>13</v>
      </c>
      <c r="N300" s="654">
        <v>0.69230769230769229</v>
      </c>
      <c r="O300" s="113">
        <f t="shared" si="16"/>
        <v>9</v>
      </c>
      <c r="P300" s="653">
        <v>8</v>
      </c>
      <c r="Q300" s="120">
        <f t="shared" si="17"/>
        <v>0.88888888888888884</v>
      </c>
      <c r="R300" s="121">
        <f t="shared" si="18"/>
        <v>0.61538461538461542</v>
      </c>
      <c r="S300" s="146">
        <f t="shared" si="19"/>
        <v>0.69230769230769229</v>
      </c>
      <c r="T300" s="649" t="s">
        <v>3024</v>
      </c>
    </row>
    <row r="301" spans="1:20" ht="12.75" x14ac:dyDescent="0.2">
      <c r="A301" s="18" t="s">
        <v>72</v>
      </c>
      <c r="B301" s="18" t="s">
        <v>1999</v>
      </c>
      <c r="C301" s="18" t="s">
        <v>603</v>
      </c>
      <c r="D301" s="18" t="s">
        <v>625</v>
      </c>
      <c r="E301" s="18" t="s">
        <v>476</v>
      </c>
      <c r="F301" s="18" t="s">
        <v>482</v>
      </c>
      <c r="G301" s="18" t="s">
        <v>332</v>
      </c>
      <c r="H301" s="18" t="s">
        <v>379</v>
      </c>
      <c r="I301" s="18" t="s">
        <v>148</v>
      </c>
      <c r="J301" s="648">
        <v>1</v>
      </c>
      <c r="K301" s="18" t="s">
        <v>2059</v>
      </c>
      <c r="L301" s="652">
        <v>2021</v>
      </c>
      <c r="M301" s="653">
        <v>4</v>
      </c>
      <c r="N301" s="654">
        <v>1</v>
      </c>
      <c r="O301" s="113">
        <f t="shared" si="16"/>
        <v>4</v>
      </c>
      <c r="P301" s="653">
        <v>4</v>
      </c>
      <c r="Q301" s="120">
        <f t="shared" si="17"/>
        <v>1</v>
      </c>
      <c r="R301" s="121">
        <f t="shared" si="18"/>
        <v>1</v>
      </c>
      <c r="S301" s="146">
        <f t="shared" si="19"/>
        <v>1</v>
      </c>
      <c r="T301" s="649" t="s">
        <v>3025</v>
      </c>
    </row>
    <row r="302" spans="1:20" ht="12.75" x14ac:dyDescent="0.2">
      <c r="A302" s="18" t="s">
        <v>72</v>
      </c>
      <c r="B302" s="18" t="s">
        <v>1999</v>
      </c>
      <c r="C302" s="18" t="s">
        <v>603</v>
      </c>
      <c r="D302" s="18" t="s">
        <v>610</v>
      </c>
      <c r="E302" s="18" t="s">
        <v>476</v>
      </c>
      <c r="F302" s="18" t="s">
        <v>481</v>
      </c>
      <c r="G302" s="18" t="s">
        <v>332</v>
      </c>
      <c r="H302" s="18" t="s">
        <v>379</v>
      </c>
      <c r="I302" s="18" t="s">
        <v>148</v>
      </c>
      <c r="J302" s="648">
        <v>1</v>
      </c>
      <c r="K302" s="18" t="s">
        <v>2059</v>
      </c>
      <c r="L302" s="652">
        <v>2021</v>
      </c>
      <c r="M302" s="653">
        <v>5</v>
      </c>
      <c r="N302" s="654">
        <v>0.8</v>
      </c>
      <c r="O302" s="113">
        <f t="shared" si="16"/>
        <v>4</v>
      </c>
      <c r="P302" s="653">
        <v>2</v>
      </c>
      <c r="Q302" s="120">
        <f t="shared" si="17"/>
        <v>0.5</v>
      </c>
      <c r="R302" s="121">
        <f t="shared" si="18"/>
        <v>0.4</v>
      </c>
      <c r="S302" s="146">
        <f t="shared" si="19"/>
        <v>0.8</v>
      </c>
      <c r="T302" s="649" t="s">
        <v>3024</v>
      </c>
    </row>
    <row r="303" spans="1:20" ht="12.75" x14ac:dyDescent="0.2">
      <c r="A303" s="18" t="s">
        <v>72</v>
      </c>
      <c r="B303" s="18" t="s">
        <v>1999</v>
      </c>
      <c r="C303" s="18" t="s">
        <v>598</v>
      </c>
      <c r="D303" s="18" t="s">
        <v>611</v>
      </c>
      <c r="E303" s="18" t="s">
        <v>476</v>
      </c>
      <c r="F303" s="18" t="s">
        <v>481</v>
      </c>
      <c r="G303" s="18" t="s">
        <v>332</v>
      </c>
      <c r="H303" s="18" t="s">
        <v>381</v>
      </c>
      <c r="I303" s="18" t="s">
        <v>148</v>
      </c>
      <c r="J303" s="648">
        <v>0.55405405405405406</v>
      </c>
      <c r="K303" s="18" t="s">
        <v>2059</v>
      </c>
      <c r="L303" s="652">
        <v>2021</v>
      </c>
      <c r="M303" s="653">
        <v>75</v>
      </c>
      <c r="N303" s="654">
        <v>0.48</v>
      </c>
      <c r="O303" s="113">
        <f t="shared" si="16"/>
        <v>36</v>
      </c>
      <c r="P303" s="653">
        <v>28</v>
      </c>
      <c r="Q303" s="120">
        <f t="shared" si="17"/>
        <v>0.77777777777777779</v>
      </c>
      <c r="R303" s="121">
        <f t="shared" si="18"/>
        <v>0.37333333333333335</v>
      </c>
      <c r="S303" s="146">
        <f t="shared" si="19"/>
        <v>0.86634146341463414</v>
      </c>
      <c r="T303" s="649" t="s">
        <v>3025</v>
      </c>
    </row>
    <row r="304" spans="1:20" ht="12.75" x14ac:dyDescent="0.2">
      <c r="A304" s="18" t="s">
        <v>72</v>
      </c>
      <c r="B304" s="18" t="s">
        <v>1999</v>
      </c>
      <c r="C304" s="18" t="s">
        <v>604</v>
      </c>
      <c r="D304" s="18" t="s">
        <v>611</v>
      </c>
      <c r="E304" s="18" t="s">
        <v>476</v>
      </c>
      <c r="F304" s="18" t="s">
        <v>481</v>
      </c>
      <c r="G304" s="18" t="s">
        <v>332</v>
      </c>
      <c r="H304" s="18" t="s">
        <v>379</v>
      </c>
      <c r="I304" s="18" t="s">
        <v>148</v>
      </c>
      <c r="J304" s="648">
        <v>1</v>
      </c>
      <c r="K304" s="18"/>
      <c r="L304" s="652">
        <v>2021</v>
      </c>
      <c r="M304" s="653">
        <v>7</v>
      </c>
      <c r="N304" s="654">
        <v>0.7142857142857143</v>
      </c>
      <c r="O304" s="113">
        <f t="shared" si="16"/>
        <v>5</v>
      </c>
      <c r="P304" s="653">
        <v>3</v>
      </c>
      <c r="Q304" s="120">
        <f t="shared" si="17"/>
        <v>0.6</v>
      </c>
      <c r="R304" s="121">
        <f t="shared" si="18"/>
        <v>0.42857142857142855</v>
      </c>
      <c r="S304" s="146">
        <f t="shared" si="19"/>
        <v>0.7142857142857143</v>
      </c>
      <c r="T304" s="649" t="s">
        <v>3026</v>
      </c>
    </row>
    <row r="305" spans="1:20" ht="12.75" x14ac:dyDescent="0.2">
      <c r="A305" s="18" t="s">
        <v>72</v>
      </c>
      <c r="B305" s="18" t="s">
        <v>1999</v>
      </c>
      <c r="C305" s="18" t="s">
        <v>598</v>
      </c>
      <c r="D305" s="18" t="s">
        <v>612</v>
      </c>
      <c r="E305" s="18" t="s">
        <v>476</v>
      </c>
      <c r="F305" s="18" t="s">
        <v>481</v>
      </c>
      <c r="G305" s="18" t="s">
        <v>332</v>
      </c>
      <c r="H305" s="18" t="s">
        <v>379</v>
      </c>
      <c r="I305" s="18" t="s">
        <v>148</v>
      </c>
      <c r="J305" s="648">
        <v>1</v>
      </c>
      <c r="K305" s="18" t="s">
        <v>2059</v>
      </c>
      <c r="L305" s="652">
        <v>2021</v>
      </c>
      <c r="M305" s="653">
        <v>5</v>
      </c>
      <c r="N305" s="654">
        <v>0.8</v>
      </c>
      <c r="O305" s="113">
        <f t="shared" si="16"/>
        <v>4</v>
      </c>
      <c r="P305" s="653">
        <v>4</v>
      </c>
      <c r="Q305" s="120">
        <f t="shared" si="17"/>
        <v>1</v>
      </c>
      <c r="R305" s="121">
        <f t="shared" si="18"/>
        <v>0.8</v>
      </c>
      <c r="S305" s="146">
        <f t="shared" si="19"/>
        <v>0.8</v>
      </c>
      <c r="T305" s="649" t="s">
        <v>3026</v>
      </c>
    </row>
    <row r="306" spans="1:20" ht="12.75" x14ac:dyDescent="0.2">
      <c r="A306" s="18" t="s">
        <v>72</v>
      </c>
      <c r="B306" s="18" t="s">
        <v>1999</v>
      </c>
      <c r="C306" s="18" t="s">
        <v>602</v>
      </c>
      <c r="D306" s="18" t="s">
        <v>612</v>
      </c>
      <c r="E306" s="18" t="s">
        <v>476</v>
      </c>
      <c r="F306" s="18" t="s">
        <v>481</v>
      </c>
      <c r="G306" s="18" t="s">
        <v>332</v>
      </c>
      <c r="H306" s="18" t="s">
        <v>381</v>
      </c>
      <c r="I306" s="18" t="s">
        <v>148</v>
      </c>
      <c r="J306" s="648">
        <v>1</v>
      </c>
      <c r="K306" s="18"/>
      <c r="L306" s="652">
        <v>2021</v>
      </c>
      <c r="M306" s="653">
        <v>19</v>
      </c>
      <c r="N306" s="654">
        <v>0.89473684210526316</v>
      </c>
      <c r="O306" s="113">
        <f t="shared" si="16"/>
        <v>17</v>
      </c>
      <c r="P306" s="653">
        <v>16</v>
      </c>
      <c r="Q306" s="120">
        <f t="shared" si="17"/>
        <v>0.94117647058823528</v>
      </c>
      <c r="R306" s="121">
        <f t="shared" si="18"/>
        <v>0.84210526315789469</v>
      </c>
      <c r="S306" s="146">
        <f t="shared" si="19"/>
        <v>0.89473684210526316</v>
      </c>
      <c r="T306" s="649"/>
    </row>
    <row r="307" spans="1:20" ht="12.75" x14ac:dyDescent="0.2">
      <c r="A307" s="18" t="s">
        <v>72</v>
      </c>
      <c r="B307" s="18" t="s">
        <v>1999</v>
      </c>
      <c r="C307" s="18" t="s">
        <v>604</v>
      </c>
      <c r="D307" s="18" t="s">
        <v>612</v>
      </c>
      <c r="E307" s="18" t="s">
        <v>476</v>
      </c>
      <c r="F307" s="18" t="s">
        <v>481</v>
      </c>
      <c r="G307" s="18" t="s">
        <v>332</v>
      </c>
      <c r="H307" s="18" t="s">
        <v>379</v>
      </c>
      <c r="I307" s="18" t="s">
        <v>148</v>
      </c>
      <c r="J307" s="648">
        <v>1</v>
      </c>
      <c r="K307" s="18"/>
      <c r="L307" s="652">
        <v>2021</v>
      </c>
      <c r="M307" s="653">
        <v>3</v>
      </c>
      <c r="N307" s="654">
        <v>1</v>
      </c>
      <c r="O307" s="113">
        <f t="shared" si="16"/>
        <v>3</v>
      </c>
      <c r="P307" s="653">
        <v>3</v>
      </c>
      <c r="Q307" s="120">
        <f t="shared" si="17"/>
        <v>1</v>
      </c>
      <c r="R307" s="121">
        <f t="shared" si="18"/>
        <v>1</v>
      </c>
      <c r="S307" s="146">
        <f t="shared" si="19"/>
        <v>1</v>
      </c>
      <c r="T307" s="649"/>
    </row>
    <row r="308" spans="1:20" ht="12.75" x14ac:dyDescent="0.2">
      <c r="A308" s="18" t="s">
        <v>72</v>
      </c>
      <c r="B308" s="18" t="s">
        <v>1999</v>
      </c>
      <c r="C308" s="18" t="s">
        <v>596</v>
      </c>
      <c r="D308" s="18" t="s">
        <v>613</v>
      </c>
      <c r="E308" s="18" t="s">
        <v>476</v>
      </c>
      <c r="F308" s="18" t="s">
        <v>481</v>
      </c>
      <c r="G308" s="18" t="s">
        <v>332</v>
      </c>
      <c r="H308" s="18" t="s">
        <v>381</v>
      </c>
      <c r="I308" s="18" t="s">
        <v>148</v>
      </c>
      <c r="J308" s="648">
        <v>1</v>
      </c>
      <c r="K308" s="18"/>
      <c r="L308" s="652">
        <v>2021</v>
      </c>
      <c r="M308" s="653">
        <v>18</v>
      </c>
      <c r="N308" s="654">
        <v>0.94444444444444442</v>
      </c>
      <c r="O308" s="113">
        <f t="shared" si="16"/>
        <v>17</v>
      </c>
      <c r="P308" s="653">
        <v>15</v>
      </c>
      <c r="Q308" s="120">
        <f t="shared" si="17"/>
        <v>0.88235294117647056</v>
      </c>
      <c r="R308" s="121">
        <f t="shared" si="18"/>
        <v>0.83333333333333337</v>
      </c>
      <c r="S308" s="146">
        <f t="shared" si="19"/>
        <v>0.94444444444444442</v>
      </c>
      <c r="T308" s="649"/>
    </row>
    <row r="309" spans="1:20" ht="12.75" x14ac:dyDescent="0.2">
      <c r="A309" s="18" t="s">
        <v>72</v>
      </c>
      <c r="B309" s="18" t="s">
        <v>1999</v>
      </c>
      <c r="C309" s="18" t="s">
        <v>598</v>
      </c>
      <c r="D309" s="18" t="s">
        <v>613</v>
      </c>
      <c r="E309" s="18" t="s">
        <v>476</v>
      </c>
      <c r="F309" s="18" t="s">
        <v>481</v>
      </c>
      <c r="G309" s="18" t="s">
        <v>332</v>
      </c>
      <c r="H309" s="18" t="s">
        <v>379</v>
      </c>
      <c r="I309" s="18" t="s">
        <v>148</v>
      </c>
      <c r="J309" s="648">
        <v>1</v>
      </c>
      <c r="K309" s="18"/>
      <c r="L309" s="652">
        <v>2021</v>
      </c>
      <c r="M309" s="653">
        <v>3</v>
      </c>
      <c r="N309" s="654">
        <v>0.66666666666666663</v>
      </c>
      <c r="O309" s="113">
        <f t="shared" si="16"/>
        <v>2</v>
      </c>
      <c r="P309" s="653">
        <v>2</v>
      </c>
      <c r="Q309" s="120">
        <f t="shared" si="17"/>
        <v>1</v>
      </c>
      <c r="R309" s="121">
        <f t="shared" si="18"/>
        <v>0.66666666666666663</v>
      </c>
      <c r="S309" s="146">
        <f t="shared" si="19"/>
        <v>0.66666666666666663</v>
      </c>
      <c r="T309" s="649" t="s">
        <v>3026</v>
      </c>
    </row>
    <row r="310" spans="1:20" ht="12.75" x14ac:dyDescent="0.2">
      <c r="A310" s="18" t="s">
        <v>72</v>
      </c>
      <c r="B310" s="18" t="s">
        <v>1999</v>
      </c>
      <c r="C310" s="18" t="s">
        <v>602</v>
      </c>
      <c r="D310" s="18" t="s">
        <v>614</v>
      </c>
      <c r="E310" s="18" t="s">
        <v>476</v>
      </c>
      <c r="F310" s="18" t="s">
        <v>481</v>
      </c>
      <c r="G310" s="18" t="s">
        <v>332</v>
      </c>
      <c r="H310" s="18" t="s">
        <v>379</v>
      </c>
      <c r="I310" s="18" t="s">
        <v>148</v>
      </c>
      <c r="J310" s="648">
        <v>1</v>
      </c>
      <c r="K310" s="18"/>
      <c r="L310" s="652">
        <v>2021</v>
      </c>
      <c r="M310" s="653">
        <v>3</v>
      </c>
      <c r="N310" s="654">
        <v>1</v>
      </c>
      <c r="O310" s="113">
        <f t="shared" si="16"/>
        <v>3</v>
      </c>
      <c r="P310" s="653">
        <v>3</v>
      </c>
      <c r="Q310" s="120">
        <f t="shared" si="17"/>
        <v>1</v>
      </c>
      <c r="R310" s="121">
        <f t="shared" si="18"/>
        <v>1</v>
      </c>
      <c r="S310" s="146">
        <f t="shared" si="19"/>
        <v>1</v>
      </c>
      <c r="T310" s="649"/>
    </row>
    <row r="311" spans="1:20" ht="12.75" x14ac:dyDescent="0.2">
      <c r="A311" s="18" t="s">
        <v>72</v>
      </c>
      <c r="B311" s="18" t="s">
        <v>1999</v>
      </c>
      <c r="C311" s="18" t="s">
        <v>598</v>
      </c>
      <c r="D311" s="18" t="s">
        <v>617</v>
      </c>
      <c r="E311" s="18" t="s">
        <v>476</v>
      </c>
      <c r="F311" s="18" t="s">
        <v>481</v>
      </c>
      <c r="G311" s="18" t="s">
        <v>332</v>
      </c>
      <c r="H311" s="18" t="s">
        <v>379</v>
      </c>
      <c r="I311" s="18" t="s">
        <v>148</v>
      </c>
      <c r="J311" s="648">
        <v>1</v>
      </c>
      <c r="K311" s="18" t="s">
        <v>2059</v>
      </c>
      <c r="L311" s="652">
        <v>2021</v>
      </c>
      <c r="M311" s="653">
        <v>7</v>
      </c>
      <c r="N311" s="654">
        <v>0.8571428571428571</v>
      </c>
      <c r="O311" s="113">
        <f t="shared" si="16"/>
        <v>6</v>
      </c>
      <c r="P311" s="653">
        <v>6</v>
      </c>
      <c r="Q311" s="120">
        <f t="shared" si="17"/>
        <v>1</v>
      </c>
      <c r="R311" s="121">
        <f t="shared" si="18"/>
        <v>0.8571428571428571</v>
      </c>
      <c r="S311" s="146">
        <f t="shared" si="19"/>
        <v>0.8571428571428571</v>
      </c>
      <c r="T311" s="649" t="s">
        <v>3024</v>
      </c>
    </row>
    <row r="312" spans="1:20" ht="12.75" x14ac:dyDescent="0.2">
      <c r="A312" s="18" t="s">
        <v>72</v>
      </c>
      <c r="B312" s="18" t="s">
        <v>1999</v>
      </c>
      <c r="C312" s="18" t="s">
        <v>598</v>
      </c>
      <c r="D312" s="18" t="s">
        <v>618</v>
      </c>
      <c r="E312" s="18" t="s">
        <v>476</v>
      </c>
      <c r="F312" s="18" t="s">
        <v>481</v>
      </c>
      <c r="G312" s="18" t="s">
        <v>332</v>
      </c>
      <c r="H312" s="18" t="s">
        <v>379</v>
      </c>
      <c r="I312" s="18" t="s">
        <v>148</v>
      </c>
      <c r="J312" s="648">
        <v>1</v>
      </c>
      <c r="K312" s="18"/>
      <c r="L312" s="652">
        <v>2021</v>
      </c>
      <c r="M312" s="653">
        <v>6</v>
      </c>
      <c r="N312" s="654">
        <v>0.83333333333333337</v>
      </c>
      <c r="O312" s="113">
        <f t="shared" si="16"/>
        <v>5</v>
      </c>
      <c r="P312" s="653">
        <v>5</v>
      </c>
      <c r="Q312" s="120">
        <f t="shared" si="17"/>
        <v>1</v>
      </c>
      <c r="R312" s="121">
        <f t="shared" si="18"/>
        <v>0.83333333333333337</v>
      </c>
      <c r="S312" s="146">
        <f t="shared" si="19"/>
        <v>0.83333333333333337</v>
      </c>
      <c r="T312" s="649" t="s">
        <v>3026</v>
      </c>
    </row>
    <row r="313" spans="1:20" ht="12.75" x14ac:dyDescent="0.2">
      <c r="A313" s="18" t="s">
        <v>72</v>
      </c>
      <c r="B313" s="18" t="s">
        <v>1999</v>
      </c>
      <c r="C313" s="18" t="s">
        <v>603</v>
      </c>
      <c r="D313" s="18" t="s">
        <v>618</v>
      </c>
      <c r="E313" s="18" t="s">
        <v>476</v>
      </c>
      <c r="F313" s="18" t="s">
        <v>481</v>
      </c>
      <c r="G313" s="18" t="s">
        <v>332</v>
      </c>
      <c r="H313" s="18" t="s">
        <v>379</v>
      </c>
      <c r="I313" s="18" t="s">
        <v>148</v>
      </c>
      <c r="J313" s="648">
        <v>1</v>
      </c>
      <c r="K313" s="18" t="s">
        <v>2059</v>
      </c>
      <c r="L313" s="652">
        <v>2021</v>
      </c>
      <c r="M313" s="653">
        <v>6</v>
      </c>
      <c r="N313" s="654">
        <v>1</v>
      </c>
      <c r="O313" s="113">
        <f t="shared" si="16"/>
        <v>6</v>
      </c>
      <c r="P313" s="653">
        <v>5</v>
      </c>
      <c r="Q313" s="120">
        <f t="shared" si="17"/>
        <v>0.83333333333333337</v>
      </c>
      <c r="R313" s="121">
        <f t="shared" si="18"/>
        <v>0.83333333333333337</v>
      </c>
      <c r="S313" s="146">
        <f t="shared" si="19"/>
        <v>1</v>
      </c>
      <c r="T313" s="649" t="s">
        <v>3025</v>
      </c>
    </row>
    <row r="314" spans="1:20" ht="12.75" x14ac:dyDescent="0.2">
      <c r="A314" s="18" t="s">
        <v>72</v>
      </c>
      <c r="B314" s="18" t="s">
        <v>1999</v>
      </c>
      <c r="C314" s="18" t="s">
        <v>605</v>
      </c>
      <c r="D314" s="18" t="s">
        <v>619</v>
      </c>
      <c r="E314" s="18" t="s">
        <v>476</v>
      </c>
      <c r="F314" s="18" t="s">
        <v>481</v>
      </c>
      <c r="G314" s="18" t="s">
        <v>332</v>
      </c>
      <c r="H314" s="18" t="s">
        <v>381</v>
      </c>
      <c r="I314" s="18" t="s">
        <v>148</v>
      </c>
      <c r="J314" s="648">
        <v>9.193054136874361E-2</v>
      </c>
      <c r="K314" s="18" t="s">
        <v>2059</v>
      </c>
      <c r="L314" s="652">
        <v>2021</v>
      </c>
      <c r="M314" s="653">
        <v>1920</v>
      </c>
      <c r="N314" s="654">
        <v>4.9479166666666664E-2</v>
      </c>
      <c r="O314" s="113">
        <f t="shared" si="16"/>
        <v>95</v>
      </c>
      <c r="P314" s="653">
        <v>86</v>
      </c>
      <c r="Q314" s="120">
        <f t="shared" si="17"/>
        <v>0.90526315789473688</v>
      </c>
      <c r="R314" s="121">
        <f t="shared" si="18"/>
        <v>4.4791666666666667E-2</v>
      </c>
      <c r="S314" s="146">
        <f t="shared" si="19"/>
        <v>0.53822337962962963</v>
      </c>
      <c r="T314" s="649" t="s">
        <v>3025</v>
      </c>
    </row>
    <row r="315" spans="1:20" ht="12.75" x14ac:dyDescent="0.2">
      <c r="A315" s="18" t="s">
        <v>72</v>
      </c>
      <c r="B315" s="18" t="s">
        <v>1999</v>
      </c>
      <c r="C315" s="18" t="s">
        <v>606</v>
      </c>
      <c r="D315" s="18" t="s">
        <v>619</v>
      </c>
      <c r="E315" s="18" t="s">
        <v>476</v>
      </c>
      <c r="F315" s="18" t="s">
        <v>481</v>
      </c>
      <c r="G315" s="18" t="s">
        <v>332</v>
      </c>
      <c r="H315" s="18" t="s">
        <v>379</v>
      </c>
      <c r="I315" s="18" t="s">
        <v>148</v>
      </c>
      <c r="J315" s="648">
        <v>1</v>
      </c>
      <c r="K315" s="18"/>
      <c r="L315" s="652">
        <v>2021</v>
      </c>
      <c r="M315" s="653">
        <v>5</v>
      </c>
      <c r="N315" s="654">
        <v>0.4</v>
      </c>
      <c r="O315" s="113">
        <f t="shared" si="16"/>
        <v>2</v>
      </c>
      <c r="P315" s="653">
        <v>2</v>
      </c>
      <c r="Q315" s="120">
        <f t="shared" si="17"/>
        <v>1</v>
      </c>
      <c r="R315" s="121">
        <f t="shared" si="18"/>
        <v>0.4</v>
      </c>
      <c r="S315" s="146">
        <f t="shared" si="19"/>
        <v>0.4</v>
      </c>
      <c r="T315" s="649" t="s">
        <v>3026</v>
      </c>
    </row>
    <row r="316" spans="1:20" ht="12.75" x14ac:dyDescent="0.2">
      <c r="A316" s="18" t="s">
        <v>72</v>
      </c>
      <c r="B316" s="18" t="s">
        <v>1999</v>
      </c>
      <c r="C316" s="18" t="s">
        <v>605</v>
      </c>
      <c r="D316" s="18" t="s">
        <v>620</v>
      </c>
      <c r="E316" s="18" t="s">
        <v>476</v>
      </c>
      <c r="F316" s="18" t="s">
        <v>481</v>
      </c>
      <c r="G316" s="18" t="s">
        <v>332</v>
      </c>
      <c r="H316" s="18" t="s">
        <v>381</v>
      </c>
      <c r="I316" s="18" t="s">
        <v>148</v>
      </c>
      <c r="J316" s="648">
        <v>0.60465116279069764</v>
      </c>
      <c r="K316" s="18" t="s">
        <v>2059</v>
      </c>
      <c r="L316" s="652">
        <v>2021</v>
      </c>
      <c r="M316" s="653">
        <v>41</v>
      </c>
      <c r="N316" s="654">
        <v>0.36585365853658536</v>
      </c>
      <c r="O316" s="113">
        <f t="shared" si="16"/>
        <v>15</v>
      </c>
      <c r="P316" s="653">
        <v>13</v>
      </c>
      <c r="Q316" s="120">
        <f t="shared" si="17"/>
        <v>0.8666666666666667</v>
      </c>
      <c r="R316" s="121">
        <f t="shared" si="18"/>
        <v>0.31707317073170732</v>
      </c>
      <c r="S316" s="146">
        <f t="shared" si="19"/>
        <v>0.60506566604127587</v>
      </c>
      <c r="T316" s="649" t="s">
        <v>3025</v>
      </c>
    </row>
    <row r="317" spans="1:20" ht="12.75" x14ac:dyDescent="0.2">
      <c r="A317" s="18" t="s">
        <v>72</v>
      </c>
      <c r="B317" s="18" t="s">
        <v>1999</v>
      </c>
      <c r="C317" s="18" t="s">
        <v>608</v>
      </c>
      <c r="D317" s="18" t="s">
        <v>620</v>
      </c>
      <c r="E317" s="18" t="s">
        <v>476</v>
      </c>
      <c r="F317" s="18" t="s">
        <v>481</v>
      </c>
      <c r="G317" s="18" t="s">
        <v>332</v>
      </c>
      <c r="H317" s="18" t="s">
        <v>379</v>
      </c>
      <c r="I317" s="18" t="s">
        <v>148</v>
      </c>
      <c r="J317" s="648">
        <v>1</v>
      </c>
      <c r="K317" s="18"/>
      <c r="L317" s="652">
        <v>2021</v>
      </c>
      <c r="M317" s="653">
        <v>7</v>
      </c>
      <c r="N317" s="654">
        <v>1</v>
      </c>
      <c r="O317" s="113">
        <f t="shared" si="16"/>
        <v>7</v>
      </c>
      <c r="P317" s="653">
        <v>5</v>
      </c>
      <c r="Q317" s="120">
        <f t="shared" si="17"/>
        <v>0.7142857142857143</v>
      </c>
      <c r="R317" s="121">
        <f t="shared" si="18"/>
        <v>0.7142857142857143</v>
      </c>
      <c r="S317" s="146">
        <f t="shared" si="19"/>
        <v>1</v>
      </c>
      <c r="T317" s="649"/>
    </row>
    <row r="318" spans="1:20" ht="12.75" x14ac:dyDescent="0.2">
      <c r="A318" s="18" t="s">
        <v>72</v>
      </c>
      <c r="B318" s="18" t="s">
        <v>1999</v>
      </c>
      <c r="C318" s="18" t="s">
        <v>605</v>
      </c>
      <c r="D318" s="18" t="s">
        <v>621</v>
      </c>
      <c r="E318" s="18" t="s">
        <v>476</v>
      </c>
      <c r="F318" s="18" t="s">
        <v>481</v>
      </c>
      <c r="G318" s="18" t="s">
        <v>332</v>
      </c>
      <c r="H318" s="18" t="s">
        <v>379</v>
      </c>
      <c r="I318" s="18" t="s">
        <v>148</v>
      </c>
      <c r="J318" s="648">
        <v>1</v>
      </c>
      <c r="K318" s="18"/>
      <c r="L318" s="652">
        <v>2021</v>
      </c>
      <c r="M318" s="653">
        <v>6</v>
      </c>
      <c r="N318" s="654">
        <v>1</v>
      </c>
      <c r="O318" s="113">
        <f t="shared" si="16"/>
        <v>6</v>
      </c>
      <c r="P318" s="653">
        <v>5</v>
      </c>
      <c r="Q318" s="120">
        <f t="shared" si="17"/>
        <v>0.83333333333333337</v>
      </c>
      <c r="R318" s="121">
        <f t="shared" si="18"/>
        <v>0.83333333333333337</v>
      </c>
      <c r="S318" s="146">
        <f t="shared" si="19"/>
        <v>1</v>
      </c>
      <c r="T318" s="649"/>
    </row>
    <row r="319" spans="1:20" ht="12.75" x14ac:dyDescent="0.2">
      <c r="A319" s="18" t="s">
        <v>72</v>
      </c>
      <c r="B319" s="18" t="s">
        <v>1999</v>
      </c>
      <c r="C319" s="18" t="s">
        <v>607</v>
      </c>
      <c r="D319" s="18" t="s">
        <v>621</v>
      </c>
      <c r="E319" s="18" t="s">
        <v>476</v>
      </c>
      <c r="F319" s="18" t="s">
        <v>481</v>
      </c>
      <c r="G319" s="18" t="s">
        <v>332</v>
      </c>
      <c r="H319" s="18" t="s">
        <v>381</v>
      </c>
      <c r="I319" s="18" t="s">
        <v>148</v>
      </c>
      <c r="J319" s="648">
        <v>0.1691275167785235</v>
      </c>
      <c r="K319" s="18" t="s">
        <v>2059</v>
      </c>
      <c r="L319" s="652">
        <v>2021</v>
      </c>
      <c r="M319" s="653">
        <v>732</v>
      </c>
      <c r="N319" s="654">
        <v>9.8360655737704916E-2</v>
      </c>
      <c r="O319" s="113">
        <f t="shared" si="16"/>
        <v>72</v>
      </c>
      <c r="P319" s="653">
        <v>48</v>
      </c>
      <c r="Q319" s="120">
        <f t="shared" si="17"/>
        <v>0.66666666666666663</v>
      </c>
      <c r="R319" s="121">
        <f t="shared" si="18"/>
        <v>6.5573770491803282E-2</v>
      </c>
      <c r="S319" s="146">
        <f t="shared" si="19"/>
        <v>0.58157689305230287</v>
      </c>
      <c r="T319" s="649" t="s">
        <v>3025</v>
      </c>
    </row>
    <row r="320" spans="1:20" ht="12.75" x14ac:dyDescent="0.2">
      <c r="A320" s="18" t="s">
        <v>72</v>
      </c>
      <c r="B320" s="18" t="s">
        <v>1999</v>
      </c>
      <c r="C320" s="18" t="s">
        <v>600</v>
      </c>
      <c r="D320" s="18" t="s">
        <v>622</v>
      </c>
      <c r="E320" s="18" t="s">
        <v>476</v>
      </c>
      <c r="F320" s="18" t="s">
        <v>481</v>
      </c>
      <c r="G320" s="18" t="s">
        <v>332</v>
      </c>
      <c r="H320" s="18" t="s">
        <v>379</v>
      </c>
      <c r="I320" s="18" t="s">
        <v>148</v>
      </c>
      <c r="J320" s="648">
        <v>1</v>
      </c>
      <c r="K320" s="18" t="s">
        <v>2059</v>
      </c>
      <c r="L320" s="652">
        <v>2021</v>
      </c>
      <c r="M320" s="653">
        <v>2</v>
      </c>
      <c r="N320" s="654">
        <v>1</v>
      </c>
      <c r="O320" s="113">
        <f t="shared" si="16"/>
        <v>2</v>
      </c>
      <c r="P320" s="653">
        <v>2</v>
      </c>
      <c r="Q320" s="120">
        <f t="shared" si="17"/>
        <v>1</v>
      </c>
      <c r="R320" s="121">
        <f t="shared" si="18"/>
        <v>1</v>
      </c>
      <c r="S320" s="146">
        <f t="shared" si="19"/>
        <v>1</v>
      </c>
      <c r="T320" s="649" t="s">
        <v>3025</v>
      </c>
    </row>
    <row r="321" spans="1:20" ht="12.75" x14ac:dyDescent="0.2">
      <c r="A321" s="18" t="s">
        <v>72</v>
      </c>
      <c r="B321" s="18" t="s">
        <v>1999</v>
      </c>
      <c r="C321" s="18" t="s">
        <v>608</v>
      </c>
      <c r="D321" s="18" t="s">
        <v>623</v>
      </c>
      <c r="E321" s="18" t="s">
        <v>476</v>
      </c>
      <c r="F321" s="18" t="s">
        <v>481</v>
      </c>
      <c r="G321" s="18" t="s">
        <v>332</v>
      </c>
      <c r="H321" s="18" t="s">
        <v>379</v>
      </c>
      <c r="I321" s="18" t="s">
        <v>148</v>
      </c>
      <c r="J321" s="648">
        <v>1</v>
      </c>
      <c r="K321" s="18" t="s">
        <v>2059</v>
      </c>
      <c r="L321" s="652">
        <v>2021</v>
      </c>
      <c r="M321" s="653">
        <v>10</v>
      </c>
      <c r="N321" s="654">
        <v>0.7</v>
      </c>
      <c r="O321" s="113">
        <f t="shared" si="16"/>
        <v>7</v>
      </c>
      <c r="P321" s="653">
        <v>5</v>
      </c>
      <c r="Q321" s="120">
        <f t="shared" si="17"/>
        <v>0.7142857142857143</v>
      </c>
      <c r="R321" s="121">
        <f t="shared" si="18"/>
        <v>0.5</v>
      </c>
      <c r="S321" s="146">
        <f t="shared" si="19"/>
        <v>0.7</v>
      </c>
      <c r="T321" s="649" t="s">
        <v>3024</v>
      </c>
    </row>
    <row r="322" spans="1:20" ht="12.75" x14ac:dyDescent="0.2">
      <c r="A322" s="18" t="s">
        <v>72</v>
      </c>
      <c r="B322" s="18" t="s">
        <v>1999</v>
      </c>
      <c r="C322" s="18" t="s">
        <v>599</v>
      </c>
      <c r="D322" s="18" t="s">
        <v>624</v>
      </c>
      <c r="E322" s="18" t="s">
        <v>476</v>
      </c>
      <c r="F322" s="18" t="s">
        <v>481</v>
      </c>
      <c r="G322" s="18" t="s">
        <v>332</v>
      </c>
      <c r="H322" s="18" t="s">
        <v>381</v>
      </c>
      <c r="I322" s="18" t="s">
        <v>148</v>
      </c>
      <c r="J322" s="648">
        <v>1</v>
      </c>
      <c r="K322" s="18" t="s">
        <v>2059</v>
      </c>
      <c r="L322" s="652">
        <v>2021</v>
      </c>
      <c r="M322" s="653">
        <v>34</v>
      </c>
      <c r="N322" s="654">
        <v>0.82352941176470584</v>
      </c>
      <c r="O322" s="113">
        <f t="shared" si="16"/>
        <v>28</v>
      </c>
      <c r="P322" s="653">
        <v>25</v>
      </c>
      <c r="Q322" s="120">
        <f t="shared" si="17"/>
        <v>0.8928571428571429</v>
      </c>
      <c r="R322" s="121">
        <f t="shared" si="18"/>
        <v>0.73529411764705888</v>
      </c>
      <c r="S322" s="146">
        <f t="shared" si="19"/>
        <v>0.82352941176470584</v>
      </c>
      <c r="T322" s="649" t="s">
        <v>3025</v>
      </c>
    </row>
    <row r="323" spans="1:20" ht="12.75" x14ac:dyDescent="0.2">
      <c r="A323" s="18" t="s">
        <v>72</v>
      </c>
      <c r="B323" s="18" t="s">
        <v>1999</v>
      </c>
      <c r="C323" s="18" t="s">
        <v>603</v>
      </c>
      <c r="D323" s="18" t="s">
        <v>626</v>
      </c>
      <c r="E323" s="18" t="s">
        <v>476</v>
      </c>
      <c r="F323" s="18" t="s">
        <v>481</v>
      </c>
      <c r="G323" s="18" t="s">
        <v>332</v>
      </c>
      <c r="H323" s="18" t="s">
        <v>379</v>
      </c>
      <c r="I323" s="18" t="s">
        <v>148</v>
      </c>
      <c r="J323" s="648">
        <v>1</v>
      </c>
      <c r="K323" s="18" t="s">
        <v>2059</v>
      </c>
      <c r="L323" s="652">
        <v>2021</v>
      </c>
      <c r="M323" s="653">
        <v>13</v>
      </c>
      <c r="N323" s="654">
        <v>0.69230769230769229</v>
      </c>
      <c r="O323" s="113">
        <f t="shared" si="16"/>
        <v>9</v>
      </c>
      <c r="P323" s="653">
        <v>8</v>
      </c>
      <c r="Q323" s="120">
        <f t="shared" si="17"/>
        <v>0.88888888888888884</v>
      </c>
      <c r="R323" s="121">
        <f t="shared" si="18"/>
        <v>0.61538461538461542</v>
      </c>
      <c r="S323" s="146">
        <f t="shared" si="19"/>
        <v>0.69230769230769229</v>
      </c>
      <c r="T323" s="649" t="s">
        <v>3024</v>
      </c>
    </row>
    <row r="324" spans="1:20" ht="12.75" x14ac:dyDescent="0.2">
      <c r="A324" s="18" t="s">
        <v>72</v>
      </c>
      <c r="B324" s="18" t="s">
        <v>1999</v>
      </c>
      <c r="C324" s="18" t="s">
        <v>603</v>
      </c>
      <c r="D324" s="18" t="s">
        <v>625</v>
      </c>
      <c r="E324" s="18" t="s">
        <v>476</v>
      </c>
      <c r="F324" s="18" t="s">
        <v>481</v>
      </c>
      <c r="G324" s="18" t="s">
        <v>332</v>
      </c>
      <c r="H324" s="18" t="s">
        <v>379</v>
      </c>
      <c r="I324" s="18" t="s">
        <v>148</v>
      </c>
      <c r="J324" s="648">
        <v>1</v>
      </c>
      <c r="K324" s="18" t="s">
        <v>2059</v>
      </c>
      <c r="L324" s="652">
        <v>2021</v>
      </c>
      <c r="M324" s="653">
        <v>4</v>
      </c>
      <c r="N324" s="654">
        <v>1</v>
      </c>
      <c r="O324" s="113">
        <f t="shared" si="16"/>
        <v>4</v>
      </c>
      <c r="P324" s="653">
        <v>4</v>
      </c>
      <c r="Q324" s="120">
        <f t="shared" si="17"/>
        <v>1</v>
      </c>
      <c r="R324" s="121">
        <f t="shared" si="18"/>
        <v>1</v>
      </c>
      <c r="S324" s="146">
        <f t="shared" si="19"/>
        <v>1</v>
      </c>
      <c r="T324" s="649" t="s">
        <v>3025</v>
      </c>
    </row>
    <row r="325" spans="1:20" ht="12.75" x14ac:dyDescent="0.2">
      <c r="A325" s="18" t="s">
        <v>72</v>
      </c>
      <c r="B325" s="18" t="s">
        <v>1999</v>
      </c>
      <c r="C325" s="18" t="s">
        <v>603</v>
      </c>
      <c r="D325" s="18" t="s">
        <v>610</v>
      </c>
      <c r="E325" s="18" t="s">
        <v>476</v>
      </c>
      <c r="F325" s="18" t="s">
        <v>488</v>
      </c>
      <c r="G325" s="18" t="s">
        <v>332</v>
      </c>
      <c r="H325" s="18" t="s">
        <v>379</v>
      </c>
      <c r="I325" s="18" t="s">
        <v>148</v>
      </c>
      <c r="J325" s="648">
        <v>1</v>
      </c>
      <c r="K325" s="18" t="s">
        <v>2059</v>
      </c>
      <c r="L325" s="652">
        <v>2021</v>
      </c>
      <c r="M325" s="653">
        <v>5</v>
      </c>
      <c r="N325" s="654">
        <v>0.8</v>
      </c>
      <c r="O325" s="113">
        <f t="shared" ref="O325:O388" si="20">ROUNDUP(N325*M325,0)</f>
        <v>4</v>
      </c>
      <c r="P325" s="653">
        <v>2</v>
      </c>
      <c r="Q325" s="120">
        <f t="shared" ref="Q325:Q388" si="21">P325/(O325)</f>
        <v>0.5</v>
      </c>
      <c r="R325" s="121">
        <f t="shared" ref="R325:R388" si="22">P325/M325</f>
        <v>0.4</v>
      </c>
      <c r="S325" s="146">
        <f t="shared" ref="S325:S388" si="23">N325/J325</f>
        <v>0.8</v>
      </c>
      <c r="T325" s="649" t="s">
        <v>3024</v>
      </c>
    </row>
    <row r="326" spans="1:20" ht="12.75" x14ac:dyDescent="0.2">
      <c r="A326" s="18" t="s">
        <v>72</v>
      </c>
      <c r="B326" s="18" t="s">
        <v>1999</v>
      </c>
      <c r="C326" s="18" t="s">
        <v>598</v>
      </c>
      <c r="D326" s="18" t="s">
        <v>611</v>
      </c>
      <c r="E326" s="18" t="s">
        <v>476</v>
      </c>
      <c r="F326" s="18" t="s">
        <v>488</v>
      </c>
      <c r="G326" s="18" t="s">
        <v>332</v>
      </c>
      <c r="H326" s="18" t="s">
        <v>381</v>
      </c>
      <c r="I326" s="18" t="s">
        <v>148</v>
      </c>
      <c r="J326" s="648">
        <v>0.55405405405405406</v>
      </c>
      <c r="K326" s="18" t="s">
        <v>2059</v>
      </c>
      <c r="L326" s="652">
        <v>2021</v>
      </c>
      <c r="M326" s="653">
        <v>75</v>
      </c>
      <c r="N326" s="654">
        <v>0.48</v>
      </c>
      <c r="O326" s="113">
        <f t="shared" si="20"/>
        <v>36</v>
      </c>
      <c r="P326" s="653">
        <v>28</v>
      </c>
      <c r="Q326" s="120">
        <f t="shared" si="21"/>
        <v>0.77777777777777779</v>
      </c>
      <c r="R326" s="121">
        <f t="shared" si="22"/>
        <v>0.37333333333333335</v>
      </c>
      <c r="S326" s="146">
        <f t="shared" si="23"/>
        <v>0.86634146341463414</v>
      </c>
      <c r="T326" s="649" t="s">
        <v>3025</v>
      </c>
    </row>
    <row r="327" spans="1:20" ht="12.75" x14ac:dyDescent="0.2">
      <c r="A327" s="18" t="s">
        <v>72</v>
      </c>
      <c r="B327" s="18" t="s">
        <v>1999</v>
      </c>
      <c r="C327" s="18" t="s">
        <v>604</v>
      </c>
      <c r="D327" s="18" t="s">
        <v>611</v>
      </c>
      <c r="E327" s="18" t="s">
        <v>476</v>
      </c>
      <c r="F327" s="18" t="s">
        <v>488</v>
      </c>
      <c r="G327" s="18" t="s">
        <v>332</v>
      </c>
      <c r="H327" s="18" t="s">
        <v>379</v>
      </c>
      <c r="I327" s="18" t="s">
        <v>148</v>
      </c>
      <c r="J327" s="648">
        <v>1</v>
      </c>
      <c r="K327" s="18"/>
      <c r="L327" s="652">
        <v>2021</v>
      </c>
      <c r="M327" s="653">
        <v>7</v>
      </c>
      <c r="N327" s="654">
        <v>0.7142857142857143</v>
      </c>
      <c r="O327" s="113">
        <f t="shared" si="20"/>
        <v>5</v>
      </c>
      <c r="P327" s="653">
        <v>3</v>
      </c>
      <c r="Q327" s="120">
        <f t="shared" si="21"/>
        <v>0.6</v>
      </c>
      <c r="R327" s="121">
        <f t="shared" si="22"/>
        <v>0.42857142857142855</v>
      </c>
      <c r="S327" s="146">
        <f t="shared" si="23"/>
        <v>0.7142857142857143</v>
      </c>
      <c r="T327" s="649" t="s">
        <v>3026</v>
      </c>
    </row>
    <row r="328" spans="1:20" ht="12.75" x14ac:dyDescent="0.2">
      <c r="A328" s="18" t="s">
        <v>72</v>
      </c>
      <c r="B328" s="18" t="s">
        <v>1999</v>
      </c>
      <c r="C328" s="18" t="s">
        <v>598</v>
      </c>
      <c r="D328" s="18" t="s">
        <v>612</v>
      </c>
      <c r="E328" s="18" t="s">
        <v>476</v>
      </c>
      <c r="F328" s="18" t="s">
        <v>488</v>
      </c>
      <c r="G328" s="18" t="s">
        <v>332</v>
      </c>
      <c r="H328" s="18" t="s">
        <v>379</v>
      </c>
      <c r="I328" s="18" t="s">
        <v>148</v>
      </c>
      <c r="J328" s="648">
        <v>1</v>
      </c>
      <c r="K328" s="18" t="s">
        <v>2059</v>
      </c>
      <c r="L328" s="652">
        <v>2021</v>
      </c>
      <c r="M328" s="653">
        <v>5</v>
      </c>
      <c r="N328" s="654">
        <v>0.8</v>
      </c>
      <c r="O328" s="113">
        <f t="shared" si="20"/>
        <v>4</v>
      </c>
      <c r="P328" s="653">
        <v>4</v>
      </c>
      <c r="Q328" s="120">
        <f t="shared" si="21"/>
        <v>1</v>
      </c>
      <c r="R328" s="121">
        <f t="shared" si="22"/>
        <v>0.8</v>
      </c>
      <c r="S328" s="146">
        <f t="shared" si="23"/>
        <v>0.8</v>
      </c>
      <c r="T328" s="649" t="s">
        <v>3026</v>
      </c>
    </row>
    <row r="329" spans="1:20" ht="12.75" x14ac:dyDescent="0.2">
      <c r="A329" s="18" t="s">
        <v>72</v>
      </c>
      <c r="B329" s="18" t="s">
        <v>1999</v>
      </c>
      <c r="C329" s="18" t="s">
        <v>602</v>
      </c>
      <c r="D329" s="18" t="s">
        <v>612</v>
      </c>
      <c r="E329" s="18" t="s">
        <v>476</v>
      </c>
      <c r="F329" s="18" t="s">
        <v>488</v>
      </c>
      <c r="G329" s="18" t="s">
        <v>332</v>
      </c>
      <c r="H329" s="18" t="s">
        <v>381</v>
      </c>
      <c r="I329" s="18" t="s">
        <v>148</v>
      </c>
      <c r="J329" s="648">
        <v>1</v>
      </c>
      <c r="K329" s="18"/>
      <c r="L329" s="652">
        <v>2021</v>
      </c>
      <c r="M329" s="653">
        <v>19</v>
      </c>
      <c r="N329" s="654">
        <v>0.89473684210526316</v>
      </c>
      <c r="O329" s="113">
        <f t="shared" si="20"/>
        <v>17</v>
      </c>
      <c r="P329" s="653">
        <v>16</v>
      </c>
      <c r="Q329" s="120">
        <f t="shared" si="21"/>
        <v>0.94117647058823528</v>
      </c>
      <c r="R329" s="121">
        <f t="shared" si="22"/>
        <v>0.84210526315789469</v>
      </c>
      <c r="S329" s="146">
        <f t="shared" si="23"/>
        <v>0.89473684210526316</v>
      </c>
      <c r="T329" s="649"/>
    </row>
    <row r="330" spans="1:20" ht="12.75" x14ac:dyDescent="0.2">
      <c r="A330" s="18" t="s">
        <v>72</v>
      </c>
      <c r="B330" s="18" t="s">
        <v>1999</v>
      </c>
      <c r="C330" s="18" t="s">
        <v>604</v>
      </c>
      <c r="D330" s="18" t="s">
        <v>612</v>
      </c>
      <c r="E330" s="18" t="s">
        <v>476</v>
      </c>
      <c r="F330" s="18" t="s">
        <v>488</v>
      </c>
      <c r="G330" s="18" t="s">
        <v>332</v>
      </c>
      <c r="H330" s="18" t="s">
        <v>379</v>
      </c>
      <c r="I330" s="18" t="s">
        <v>148</v>
      </c>
      <c r="J330" s="648">
        <v>1</v>
      </c>
      <c r="K330" s="18"/>
      <c r="L330" s="652">
        <v>2021</v>
      </c>
      <c r="M330" s="653">
        <v>3</v>
      </c>
      <c r="N330" s="654">
        <v>1</v>
      </c>
      <c r="O330" s="113">
        <f t="shared" si="20"/>
        <v>3</v>
      </c>
      <c r="P330" s="653">
        <v>3</v>
      </c>
      <c r="Q330" s="120">
        <f t="shared" si="21"/>
        <v>1</v>
      </c>
      <c r="R330" s="121">
        <f t="shared" si="22"/>
        <v>1</v>
      </c>
      <c r="S330" s="146">
        <f t="shared" si="23"/>
        <v>1</v>
      </c>
      <c r="T330" s="649"/>
    </row>
    <row r="331" spans="1:20" ht="12.75" x14ac:dyDescent="0.2">
      <c r="A331" s="18" t="s">
        <v>72</v>
      </c>
      <c r="B331" s="18" t="s">
        <v>1999</v>
      </c>
      <c r="C331" s="18" t="s">
        <v>596</v>
      </c>
      <c r="D331" s="18" t="s">
        <v>613</v>
      </c>
      <c r="E331" s="18" t="s">
        <v>476</v>
      </c>
      <c r="F331" s="18" t="s">
        <v>488</v>
      </c>
      <c r="G331" s="18" t="s">
        <v>332</v>
      </c>
      <c r="H331" s="18" t="s">
        <v>381</v>
      </c>
      <c r="I331" s="18" t="s">
        <v>148</v>
      </c>
      <c r="J331" s="648">
        <v>1</v>
      </c>
      <c r="K331" s="18"/>
      <c r="L331" s="652">
        <v>2021</v>
      </c>
      <c r="M331" s="653">
        <v>18</v>
      </c>
      <c r="N331" s="654">
        <v>0.94444444444444442</v>
      </c>
      <c r="O331" s="113">
        <f t="shared" si="20"/>
        <v>17</v>
      </c>
      <c r="P331" s="653">
        <v>15</v>
      </c>
      <c r="Q331" s="120">
        <f t="shared" si="21"/>
        <v>0.88235294117647056</v>
      </c>
      <c r="R331" s="121">
        <f t="shared" si="22"/>
        <v>0.83333333333333337</v>
      </c>
      <c r="S331" s="146">
        <f t="shared" si="23"/>
        <v>0.94444444444444442</v>
      </c>
      <c r="T331" s="649"/>
    </row>
    <row r="332" spans="1:20" ht="12.75" x14ac:dyDescent="0.2">
      <c r="A332" s="18" t="s">
        <v>72</v>
      </c>
      <c r="B332" s="18" t="s">
        <v>1999</v>
      </c>
      <c r="C332" s="18" t="s">
        <v>598</v>
      </c>
      <c r="D332" s="18" t="s">
        <v>613</v>
      </c>
      <c r="E332" s="18" t="s">
        <v>476</v>
      </c>
      <c r="F332" s="18" t="s">
        <v>488</v>
      </c>
      <c r="G332" s="18" t="s">
        <v>332</v>
      </c>
      <c r="H332" s="18" t="s">
        <v>379</v>
      </c>
      <c r="I332" s="18" t="s">
        <v>148</v>
      </c>
      <c r="J332" s="648">
        <v>1</v>
      </c>
      <c r="K332" s="18"/>
      <c r="L332" s="652">
        <v>2021</v>
      </c>
      <c r="M332" s="653">
        <v>3</v>
      </c>
      <c r="N332" s="654">
        <v>0.66666666666666663</v>
      </c>
      <c r="O332" s="113">
        <f t="shared" si="20"/>
        <v>2</v>
      </c>
      <c r="P332" s="653">
        <v>2</v>
      </c>
      <c r="Q332" s="120">
        <f t="shared" si="21"/>
        <v>1</v>
      </c>
      <c r="R332" s="121">
        <f t="shared" si="22"/>
        <v>0.66666666666666663</v>
      </c>
      <c r="S332" s="146">
        <f t="shared" si="23"/>
        <v>0.66666666666666663</v>
      </c>
      <c r="T332" s="649" t="s">
        <v>3026</v>
      </c>
    </row>
    <row r="333" spans="1:20" ht="12.75" x14ac:dyDescent="0.2">
      <c r="A333" s="18" t="s">
        <v>72</v>
      </c>
      <c r="B333" s="18" t="s">
        <v>1999</v>
      </c>
      <c r="C333" s="18" t="s">
        <v>602</v>
      </c>
      <c r="D333" s="18" t="s">
        <v>614</v>
      </c>
      <c r="E333" s="18" t="s">
        <v>476</v>
      </c>
      <c r="F333" s="18" t="s">
        <v>488</v>
      </c>
      <c r="G333" s="18" t="s">
        <v>332</v>
      </c>
      <c r="H333" s="18" t="s">
        <v>379</v>
      </c>
      <c r="I333" s="18" t="s">
        <v>148</v>
      </c>
      <c r="J333" s="648">
        <v>1</v>
      </c>
      <c r="K333" s="18"/>
      <c r="L333" s="652">
        <v>2021</v>
      </c>
      <c r="M333" s="653">
        <v>3</v>
      </c>
      <c r="N333" s="654">
        <v>1</v>
      </c>
      <c r="O333" s="113">
        <f t="shared" si="20"/>
        <v>3</v>
      </c>
      <c r="P333" s="653">
        <v>3</v>
      </c>
      <c r="Q333" s="120">
        <f t="shared" si="21"/>
        <v>1</v>
      </c>
      <c r="R333" s="121">
        <f t="shared" si="22"/>
        <v>1</v>
      </c>
      <c r="S333" s="146">
        <f t="shared" si="23"/>
        <v>1</v>
      </c>
      <c r="T333" s="649"/>
    </row>
    <row r="334" spans="1:20" ht="12.75" x14ac:dyDescent="0.2">
      <c r="A334" s="18" t="s">
        <v>72</v>
      </c>
      <c r="B334" s="18" t="s">
        <v>1999</v>
      </c>
      <c r="C334" s="18" t="s">
        <v>598</v>
      </c>
      <c r="D334" s="18" t="s">
        <v>617</v>
      </c>
      <c r="E334" s="18" t="s">
        <v>476</v>
      </c>
      <c r="F334" s="18" t="s">
        <v>488</v>
      </c>
      <c r="G334" s="18" t="s">
        <v>332</v>
      </c>
      <c r="H334" s="18" t="s">
        <v>379</v>
      </c>
      <c r="I334" s="18" t="s">
        <v>148</v>
      </c>
      <c r="J334" s="648">
        <v>1</v>
      </c>
      <c r="K334" s="18" t="s">
        <v>2059</v>
      </c>
      <c r="L334" s="652">
        <v>2021</v>
      </c>
      <c r="M334" s="653">
        <v>7</v>
      </c>
      <c r="N334" s="654">
        <v>0.8571428571428571</v>
      </c>
      <c r="O334" s="113">
        <f t="shared" si="20"/>
        <v>6</v>
      </c>
      <c r="P334" s="653">
        <v>6</v>
      </c>
      <c r="Q334" s="120">
        <f t="shared" si="21"/>
        <v>1</v>
      </c>
      <c r="R334" s="121">
        <f t="shared" si="22"/>
        <v>0.8571428571428571</v>
      </c>
      <c r="S334" s="146">
        <f t="shared" si="23"/>
        <v>0.8571428571428571</v>
      </c>
      <c r="T334" s="649" t="s">
        <v>3024</v>
      </c>
    </row>
    <row r="335" spans="1:20" ht="12.75" x14ac:dyDescent="0.2">
      <c r="A335" s="18" t="s">
        <v>72</v>
      </c>
      <c r="B335" s="18" t="s">
        <v>1999</v>
      </c>
      <c r="C335" s="18" t="s">
        <v>598</v>
      </c>
      <c r="D335" s="18" t="s">
        <v>618</v>
      </c>
      <c r="E335" s="18" t="s">
        <v>476</v>
      </c>
      <c r="F335" s="18" t="s">
        <v>488</v>
      </c>
      <c r="G335" s="18" t="s">
        <v>332</v>
      </c>
      <c r="H335" s="18" t="s">
        <v>379</v>
      </c>
      <c r="I335" s="18" t="s">
        <v>148</v>
      </c>
      <c r="J335" s="648">
        <v>1</v>
      </c>
      <c r="K335" s="18"/>
      <c r="L335" s="652">
        <v>2021</v>
      </c>
      <c r="M335" s="653">
        <v>6</v>
      </c>
      <c r="N335" s="654">
        <v>0.83333333333333337</v>
      </c>
      <c r="O335" s="113">
        <f t="shared" si="20"/>
        <v>5</v>
      </c>
      <c r="P335" s="653">
        <v>5</v>
      </c>
      <c r="Q335" s="120">
        <f t="shared" si="21"/>
        <v>1</v>
      </c>
      <c r="R335" s="121">
        <f t="shared" si="22"/>
        <v>0.83333333333333337</v>
      </c>
      <c r="S335" s="146">
        <f t="shared" si="23"/>
        <v>0.83333333333333337</v>
      </c>
      <c r="T335" s="649" t="s">
        <v>3026</v>
      </c>
    </row>
    <row r="336" spans="1:20" ht="12.75" x14ac:dyDescent="0.2">
      <c r="A336" s="18" t="s">
        <v>72</v>
      </c>
      <c r="B336" s="18" t="s">
        <v>1999</v>
      </c>
      <c r="C336" s="18" t="s">
        <v>603</v>
      </c>
      <c r="D336" s="18" t="s">
        <v>618</v>
      </c>
      <c r="E336" s="18" t="s">
        <v>476</v>
      </c>
      <c r="F336" s="18" t="s">
        <v>488</v>
      </c>
      <c r="G336" s="18" t="s">
        <v>332</v>
      </c>
      <c r="H336" s="18" t="s">
        <v>379</v>
      </c>
      <c r="I336" s="18" t="s">
        <v>148</v>
      </c>
      <c r="J336" s="648">
        <v>1</v>
      </c>
      <c r="K336" s="18" t="s">
        <v>2059</v>
      </c>
      <c r="L336" s="652">
        <v>2021</v>
      </c>
      <c r="M336" s="653">
        <v>6</v>
      </c>
      <c r="N336" s="654">
        <v>1</v>
      </c>
      <c r="O336" s="113">
        <f t="shared" si="20"/>
        <v>6</v>
      </c>
      <c r="P336" s="653">
        <v>5</v>
      </c>
      <c r="Q336" s="120">
        <f t="shared" si="21"/>
        <v>0.83333333333333337</v>
      </c>
      <c r="R336" s="121">
        <f t="shared" si="22"/>
        <v>0.83333333333333337</v>
      </c>
      <c r="S336" s="146">
        <f t="shared" si="23"/>
        <v>1</v>
      </c>
      <c r="T336" s="649" t="s">
        <v>3025</v>
      </c>
    </row>
    <row r="337" spans="1:20" ht="12.75" x14ac:dyDescent="0.2">
      <c r="A337" s="18" t="s">
        <v>72</v>
      </c>
      <c r="B337" s="18" t="s">
        <v>1999</v>
      </c>
      <c r="C337" s="18" t="s">
        <v>605</v>
      </c>
      <c r="D337" s="18" t="s">
        <v>619</v>
      </c>
      <c r="E337" s="18" t="s">
        <v>476</v>
      </c>
      <c r="F337" s="18" t="s">
        <v>488</v>
      </c>
      <c r="G337" s="18" t="s">
        <v>332</v>
      </c>
      <c r="H337" s="18" t="s">
        <v>381</v>
      </c>
      <c r="I337" s="18" t="s">
        <v>148</v>
      </c>
      <c r="J337" s="648">
        <v>9.193054136874361E-2</v>
      </c>
      <c r="K337" s="18" t="s">
        <v>2059</v>
      </c>
      <c r="L337" s="652">
        <v>2021</v>
      </c>
      <c r="M337" s="653">
        <v>1920</v>
      </c>
      <c r="N337" s="654">
        <v>4.9479166666666664E-2</v>
      </c>
      <c r="O337" s="113">
        <f t="shared" si="20"/>
        <v>95</v>
      </c>
      <c r="P337" s="653">
        <v>86</v>
      </c>
      <c r="Q337" s="120">
        <f t="shared" si="21"/>
        <v>0.90526315789473688</v>
      </c>
      <c r="R337" s="121">
        <f t="shared" si="22"/>
        <v>4.4791666666666667E-2</v>
      </c>
      <c r="S337" s="146">
        <f t="shared" si="23"/>
        <v>0.53822337962962963</v>
      </c>
      <c r="T337" s="649" t="s">
        <v>3025</v>
      </c>
    </row>
    <row r="338" spans="1:20" ht="12.75" x14ac:dyDescent="0.2">
      <c r="A338" s="18" t="s">
        <v>72</v>
      </c>
      <c r="B338" s="18" t="s">
        <v>1999</v>
      </c>
      <c r="C338" s="18" t="s">
        <v>606</v>
      </c>
      <c r="D338" s="18" t="s">
        <v>619</v>
      </c>
      <c r="E338" s="18" t="s">
        <v>476</v>
      </c>
      <c r="F338" s="18" t="s">
        <v>488</v>
      </c>
      <c r="G338" s="18" t="s">
        <v>332</v>
      </c>
      <c r="H338" s="18" t="s">
        <v>379</v>
      </c>
      <c r="I338" s="18" t="s">
        <v>148</v>
      </c>
      <c r="J338" s="648">
        <v>1</v>
      </c>
      <c r="K338" s="18"/>
      <c r="L338" s="652">
        <v>2021</v>
      </c>
      <c r="M338" s="653">
        <v>5</v>
      </c>
      <c r="N338" s="654">
        <v>0.4</v>
      </c>
      <c r="O338" s="113">
        <f t="shared" si="20"/>
        <v>2</v>
      </c>
      <c r="P338" s="653">
        <v>2</v>
      </c>
      <c r="Q338" s="120">
        <f t="shared" si="21"/>
        <v>1</v>
      </c>
      <c r="R338" s="121">
        <f t="shared" si="22"/>
        <v>0.4</v>
      </c>
      <c r="S338" s="146">
        <f t="shared" si="23"/>
        <v>0.4</v>
      </c>
      <c r="T338" s="649" t="s">
        <v>3026</v>
      </c>
    </row>
    <row r="339" spans="1:20" ht="12.75" x14ac:dyDescent="0.2">
      <c r="A339" s="18" t="s">
        <v>72</v>
      </c>
      <c r="B339" s="18" t="s">
        <v>1999</v>
      </c>
      <c r="C339" s="18" t="s">
        <v>605</v>
      </c>
      <c r="D339" s="18" t="s">
        <v>620</v>
      </c>
      <c r="E339" s="18" t="s">
        <v>476</v>
      </c>
      <c r="F339" s="18" t="s">
        <v>488</v>
      </c>
      <c r="G339" s="18" t="s">
        <v>332</v>
      </c>
      <c r="H339" s="18" t="s">
        <v>381</v>
      </c>
      <c r="I339" s="18" t="s">
        <v>148</v>
      </c>
      <c r="J339" s="648">
        <v>0.60465116279069764</v>
      </c>
      <c r="K339" s="18" t="s">
        <v>2059</v>
      </c>
      <c r="L339" s="652">
        <v>2021</v>
      </c>
      <c r="M339" s="653">
        <v>41</v>
      </c>
      <c r="N339" s="654">
        <v>0.36585365853658536</v>
      </c>
      <c r="O339" s="113">
        <f t="shared" si="20"/>
        <v>15</v>
      </c>
      <c r="P339" s="653">
        <v>13</v>
      </c>
      <c r="Q339" s="120">
        <f t="shared" si="21"/>
        <v>0.8666666666666667</v>
      </c>
      <c r="R339" s="121">
        <f t="shared" si="22"/>
        <v>0.31707317073170732</v>
      </c>
      <c r="S339" s="146">
        <f t="shared" si="23"/>
        <v>0.60506566604127587</v>
      </c>
      <c r="T339" s="649" t="s">
        <v>3025</v>
      </c>
    </row>
    <row r="340" spans="1:20" ht="12.75" x14ac:dyDescent="0.2">
      <c r="A340" s="18" t="s">
        <v>72</v>
      </c>
      <c r="B340" s="18" t="s">
        <v>1999</v>
      </c>
      <c r="C340" s="18" t="s">
        <v>608</v>
      </c>
      <c r="D340" s="18" t="s">
        <v>620</v>
      </c>
      <c r="E340" s="18" t="s">
        <v>476</v>
      </c>
      <c r="F340" s="18" t="s">
        <v>488</v>
      </c>
      <c r="G340" s="18" t="s">
        <v>332</v>
      </c>
      <c r="H340" s="18" t="s">
        <v>379</v>
      </c>
      <c r="I340" s="18" t="s">
        <v>148</v>
      </c>
      <c r="J340" s="648">
        <v>1</v>
      </c>
      <c r="K340" s="18"/>
      <c r="L340" s="652">
        <v>2021</v>
      </c>
      <c r="M340" s="653">
        <v>7</v>
      </c>
      <c r="N340" s="654">
        <v>1</v>
      </c>
      <c r="O340" s="113">
        <f t="shared" si="20"/>
        <v>7</v>
      </c>
      <c r="P340" s="653">
        <v>5</v>
      </c>
      <c r="Q340" s="120">
        <f t="shared" si="21"/>
        <v>0.7142857142857143</v>
      </c>
      <c r="R340" s="121">
        <f t="shared" si="22"/>
        <v>0.7142857142857143</v>
      </c>
      <c r="S340" s="146">
        <f t="shared" si="23"/>
        <v>1</v>
      </c>
      <c r="T340" s="649"/>
    </row>
    <row r="341" spans="1:20" ht="12.75" x14ac:dyDescent="0.2">
      <c r="A341" s="18" t="s">
        <v>72</v>
      </c>
      <c r="B341" s="18" t="s">
        <v>1999</v>
      </c>
      <c r="C341" s="18" t="s">
        <v>605</v>
      </c>
      <c r="D341" s="18" t="s">
        <v>621</v>
      </c>
      <c r="E341" s="18" t="s">
        <v>476</v>
      </c>
      <c r="F341" s="18" t="s">
        <v>488</v>
      </c>
      <c r="G341" s="18" t="s">
        <v>332</v>
      </c>
      <c r="H341" s="18" t="s">
        <v>379</v>
      </c>
      <c r="I341" s="18" t="s">
        <v>148</v>
      </c>
      <c r="J341" s="648">
        <v>1</v>
      </c>
      <c r="K341" s="18"/>
      <c r="L341" s="652">
        <v>2021</v>
      </c>
      <c r="M341" s="653">
        <v>6</v>
      </c>
      <c r="N341" s="654">
        <v>1</v>
      </c>
      <c r="O341" s="113">
        <f t="shared" si="20"/>
        <v>6</v>
      </c>
      <c r="P341" s="653">
        <v>5</v>
      </c>
      <c r="Q341" s="120">
        <f t="shared" si="21"/>
        <v>0.83333333333333337</v>
      </c>
      <c r="R341" s="121">
        <f t="shared" si="22"/>
        <v>0.83333333333333337</v>
      </c>
      <c r="S341" s="146">
        <f t="shared" si="23"/>
        <v>1</v>
      </c>
      <c r="T341" s="649"/>
    </row>
    <row r="342" spans="1:20" ht="12.75" x14ac:dyDescent="0.2">
      <c r="A342" s="18" t="s">
        <v>72</v>
      </c>
      <c r="B342" s="18" t="s">
        <v>1999</v>
      </c>
      <c r="C342" s="18" t="s">
        <v>607</v>
      </c>
      <c r="D342" s="18" t="s">
        <v>621</v>
      </c>
      <c r="E342" s="18" t="s">
        <v>476</v>
      </c>
      <c r="F342" s="18" t="s">
        <v>488</v>
      </c>
      <c r="G342" s="18" t="s">
        <v>332</v>
      </c>
      <c r="H342" s="18" t="s">
        <v>381</v>
      </c>
      <c r="I342" s="18" t="s">
        <v>148</v>
      </c>
      <c r="J342" s="648">
        <v>0.1691275167785235</v>
      </c>
      <c r="K342" s="18" t="s">
        <v>2059</v>
      </c>
      <c r="L342" s="652">
        <v>2021</v>
      </c>
      <c r="M342" s="653">
        <v>732</v>
      </c>
      <c r="N342" s="654">
        <v>9.8360655737704916E-2</v>
      </c>
      <c r="O342" s="113">
        <f t="shared" si="20"/>
        <v>72</v>
      </c>
      <c r="P342" s="653">
        <v>48</v>
      </c>
      <c r="Q342" s="120">
        <f t="shared" si="21"/>
        <v>0.66666666666666663</v>
      </c>
      <c r="R342" s="121">
        <f t="shared" si="22"/>
        <v>6.5573770491803282E-2</v>
      </c>
      <c r="S342" s="146">
        <f t="shared" si="23"/>
        <v>0.58157689305230287</v>
      </c>
      <c r="T342" s="649" t="s">
        <v>3025</v>
      </c>
    </row>
    <row r="343" spans="1:20" ht="12.75" x14ac:dyDescent="0.2">
      <c r="A343" s="18" t="s">
        <v>72</v>
      </c>
      <c r="B343" s="18" t="s">
        <v>1999</v>
      </c>
      <c r="C343" s="18" t="s">
        <v>600</v>
      </c>
      <c r="D343" s="18" t="s">
        <v>622</v>
      </c>
      <c r="E343" s="18" t="s">
        <v>476</v>
      </c>
      <c r="F343" s="18" t="s">
        <v>488</v>
      </c>
      <c r="G343" s="18" t="s">
        <v>332</v>
      </c>
      <c r="H343" s="18" t="s">
        <v>379</v>
      </c>
      <c r="I343" s="18" t="s">
        <v>148</v>
      </c>
      <c r="J343" s="648">
        <v>1</v>
      </c>
      <c r="K343" s="18" t="s">
        <v>2059</v>
      </c>
      <c r="L343" s="652">
        <v>2021</v>
      </c>
      <c r="M343" s="653">
        <v>2</v>
      </c>
      <c r="N343" s="654">
        <v>1</v>
      </c>
      <c r="O343" s="113">
        <f t="shared" si="20"/>
        <v>2</v>
      </c>
      <c r="P343" s="653">
        <v>2</v>
      </c>
      <c r="Q343" s="120">
        <f t="shared" si="21"/>
        <v>1</v>
      </c>
      <c r="R343" s="121">
        <f t="shared" si="22"/>
        <v>1</v>
      </c>
      <c r="S343" s="146">
        <f t="shared" si="23"/>
        <v>1</v>
      </c>
      <c r="T343" s="649" t="s">
        <v>3025</v>
      </c>
    </row>
    <row r="344" spans="1:20" ht="12.75" x14ac:dyDescent="0.2">
      <c r="A344" s="18" t="s">
        <v>72</v>
      </c>
      <c r="B344" s="18" t="s">
        <v>1999</v>
      </c>
      <c r="C344" s="18" t="s">
        <v>608</v>
      </c>
      <c r="D344" s="18" t="s">
        <v>623</v>
      </c>
      <c r="E344" s="18" t="s">
        <v>476</v>
      </c>
      <c r="F344" s="18" t="s">
        <v>488</v>
      </c>
      <c r="G344" s="18" t="s">
        <v>332</v>
      </c>
      <c r="H344" s="18" t="s">
        <v>379</v>
      </c>
      <c r="I344" s="18" t="s">
        <v>148</v>
      </c>
      <c r="J344" s="648">
        <v>1</v>
      </c>
      <c r="K344" s="18" t="s">
        <v>2059</v>
      </c>
      <c r="L344" s="652">
        <v>2021</v>
      </c>
      <c r="M344" s="653">
        <v>10</v>
      </c>
      <c r="N344" s="654">
        <v>0.7</v>
      </c>
      <c r="O344" s="113">
        <f t="shared" si="20"/>
        <v>7</v>
      </c>
      <c r="P344" s="653">
        <v>5</v>
      </c>
      <c r="Q344" s="120">
        <f t="shared" si="21"/>
        <v>0.7142857142857143</v>
      </c>
      <c r="R344" s="121">
        <f t="shared" si="22"/>
        <v>0.5</v>
      </c>
      <c r="S344" s="146">
        <f t="shared" si="23"/>
        <v>0.7</v>
      </c>
      <c r="T344" s="649" t="s">
        <v>3024</v>
      </c>
    </row>
    <row r="345" spans="1:20" ht="12.75" x14ac:dyDescent="0.2">
      <c r="A345" s="18" t="s">
        <v>72</v>
      </c>
      <c r="B345" s="18" t="s">
        <v>1999</v>
      </c>
      <c r="C345" s="18" t="s">
        <v>599</v>
      </c>
      <c r="D345" s="18" t="s">
        <v>624</v>
      </c>
      <c r="E345" s="18" t="s">
        <v>476</v>
      </c>
      <c r="F345" s="18" t="s">
        <v>488</v>
      </c>
      <c r="G345" s="18" t="s">
        <v>332</v>
      </c>
      <c r="H345" s="18" t="s">
        <v>381</v>
      </c>
      <c r="I345" s="18" t="s">
        <v>148</v>
      </c>
      <c r="J345" s="648">
        <v>1</v>
      </c>
      <c r="K345" s="18" t="s">
        <v>2059</v>
      </c>
      <c r="L345" s="652">
        <v>2021</v>
      </c>
      <c r="M345" s="653">
        <v>34</v>
      </c>
      <c r="N345" s="654">
        <v>0.82352941176470584</v>
      </c>
      <c r="O345" s="113">
        <f t="shared" si="20"/>
        <v>28</v>
      </c>
      <c r="P345" s="653">
        <v>25</v>
      </c>
      <c r="Q345" s="120">
        <f t="shared" si="21"/>
        <v>0.8928571428571429</v>
      </c>
      <c r="R345" s="121">
        <f t="shared" si="22"/>
        <v>0.73529411764705888</v>
      </c>
      <c r="S345" s="146">
        <f t="shared" si="23"/>
        <v>0.82352941176470584</v>
      </c>
      <c r="T345" s="649" t="s">
        <v>3025</v>
      </c>
    </row>
    <row r="346" spans="1:20" ht="12.75" x14ac:dyDescent="0.2">
      <c r="A346" s="18" t="s">
        <v>72</v>
      </c>
      <c r="B346" s="18" t="s">
        <v>1999</v>
      </c>
      <c r="C346" s="18" t="s">
        <v>603</v>
      </c>
      <c r="D346" s="18" t="s">
        <v>626</v>
      </c>
      <c r="E346" s="18" t="s">
        <v>476</v>
      </c>
      <c r="F346" s="18" t="s">
        <v>488</v>
      </c>
      <c r="G346" s="18" t="s">
        <v>332</v>
      </c>
      <c r="H346" s="18" t="s">
        <v>379</v>
      </c>
      <c r="I346" s="18" t="s">
        <v>148</v>
      </c>
      <c r="J346" s="648">
        <v>1</v>
      </c>
      <c r="K346" s="18" t="s">
        <v>2059</v>
      </c>
      <c r="L346" s="652">
        <v>2021</v>
      </c>
      <c r="M346" s="653">
        <v>13</v>
      </c>
      <c r="N346" s="654">
        <v>0.69230769230769229</v>
      </c>
      <c r="O346" s="113">
        <f t="shared" si="20"/>
        <v>9</v>
      </c>
      <c r="P346" s="653">
        <v>8</v>
      </c>
      <c r="Q346" s="120">
        <f t="shared" si="21"/>
        <v>0.88888888888888884</v>
      </c>
      <c r="R346" s="121">
        <f t="shared" si="22"/>
        <v>0.61538461538461542</v>
      </c>
      <c r="S346" s="146">
        <f t="shared" si="23"/>
        <v>0.69230769230769229</v>
      </c>
      <c r="T346" s="649" t="s">
        <v>3024</v>
      </c>
    </row>
    <row r="347" spans="1:20" ht="12.75" x14ac:dyDescent="0.2">
      <c r="A347" s="18" t="s">
        <v>72</v>
      </c>
      <c r="B347" s="18" t="s">
        <v>1999</v>
      </c>
      <c r="C347" s="18" t="s">
        <v>603</v>
      </c>
      <c r="D347" s="18" t="s">
        <v>625</v>
      </c>
      <c r="E347" s="18" t="s">
        <v>476</v>
      </c>
      <c r="F347" s="18" t="s">
        <v>488</v>
      </c>
      <c r="G347" s="18" t="s">
        <v>332</v>
      </c>
      <c r="H347" s="18" t="s">
        <v>379</v>
      </c>
      <c r="I347" s="18" t="s">
        <v>148</v>
      </c>
      <c r="J347" s="648">
        <v>1</v>
      </c>
      <c r="K347" s="18" t="s">
        <v>2059</v>
      </c>
      <c r="L347" s="652">
        <v>2021</v>
      </c>
      <c r="M347" s="653">
        <v>4</v>
      </c>
      <c r="N347" s="654">
        <v>1</v>
      </c>
      <c r="O347" s="113">
        <f t="shared" si="20"/>
        <v>4</v>
      </c>
      <c r="P347" s="653">
        <v>4</v>
      </c>
      <c r="Q347" s="120">
        <f t="shared" si="21"/>
        <v>1</v>
      </c>
      <c r="R347" s="121">
        <f t="shared" si="22"/>
        <v>1</v>
      </c>
      <c r="S347" s="146">
        <f t="shared" si="23"/>
        <v>1</v>
      </c>
      <c r="T347" s="649" t="s">
        <v>3025</v>
      </c>
    </row>
    <row r="348" spans="1:20" ht="12.75" x14ac:dyDescent="0.2">
      <c r="A348" s="18" t="s">
        <v>72</v>
      </c>
      <c r="B348" s="18" t="s">
        <v>1999</v>
      </c>
      <c r="C348" s="18" t="s">
        <v>603</v>
      </c>
      <c r="D348" s="18" t="s">
        <v>610</v>
      </c>
      <c r="E348" s="18" t="s">
        <v>476</v>
      </c>
      <c r="F348" s="18" t="s">
        <v>483</v>
      </c>
      <c r="G348" s="18" t="s">
        <v>332</v>
      </c>
      <c r="H348" s="18" t="s">
        <v>379</v>
      </c>
      <c r="I348" s="18" t="s">
        <v>148</v>
      </c>
      <c r="J348" s="648">
        <v>1</v>
      </c>
      <c r="K348" s="18" t="s">
        <v>2059</v>
      </c>
      <c r="L348" s="652">
        <v>2021</v>
      </c>
      <c r="M348" s="653">
        <v>5</v>
      </c>
      <c r="N348" s="654">
        <v>0.8</v>
      </c>
      <c r="O348" s="113">
        <f t="shared" si="20"/>
        <v>4</v>
      </c>
      <c r="P348" s="653">
        <v>2</v>
      </c>
      <c r="Q348" s="120">
        <f t="shared" si="21"/>
        <v>0.5</v>
      </c>
      <c r="R348" s="121">
        <f t="shared" si="22"/>
        <v>0.4</v>
      </c>
      <c r="S348" s="146">
        <f t="shared" si="23"/>
        <v>0.8</v>
      </c>
      <c r="T348" s="649" t="s">
        <v>3024</v>
      </c>
    </row>
    <row r="349" spans="1:20" ht="12.75" x14ac:dyDescent="0.2">
      <c r="A349" s="18" t="s">
        <v>72</v>
      </c>
      <c r="B349" s="18" t="s">
        <v>1999</v>
      </c>
      <c r="C349" s="18" t="s">
        <v>598</v>
      </c>
      <c r="D349" s="18" t="s">
        <v>611</v>
      </c>
      <c r="E349" s="18" t="s">
        <v>476</v>
      </c>
      <c r="F349" s="18" t="s">
        <v>483</v>
      </c>
      <c r="G349" s="18" t="s">
        <v>332</v>
      </c>
      <c r="H349" s="18" t="s">
        <v>381</v>
      </c>
      <c r="I349" s="18" t="s">
        <v>148</v>
      </c>
      <c r="J349" s="648">
        <v>0.55405405405405406</v>
      </c>
      <c r="K349" s="18" t="s">
        <v>2059</v>
      </c>
      <c r="L349" s="652">
        <v>2021</v>
      </c>
      <c r="M349" s="653">
        <v>75</v>
      </c>
      <c r="N349" s="654">
        <v>0.48</v>
      </c>
      <c r="O349" s="113">
        <f t="shared" si="20"/>
        <v>36</v>
      </c>
      <c r="P349" s="653">
        <v>28</v>
      </c>
      <c r="Q349" s="120">
        <f t="shared" si="21"/>
        <v>0.77777777777777779</v>
      </c>
      <c r="R349" s="121">
        <f t="shared" si="22"/>
        <v>0.37333333333333335</v>
      </c>
      <c r="S349" s="146">
        <f t="shared" si="23"/>
        <v>0.86634146341463414</v>
      </c>
      <c r="T349" s="649" t="s">
        <v>3025</v>
      </c>
    </row>
    <row r="350" spans="1:20" ht="12.75" x14ac:dyDescent="0.2">
      <c r="A350" s="18" t="s">
        <v>72</v>
      </c>
      <c r="B350" s="18" t="s">
        <v>1999</v>
      </c>
      <c r="C350" s="18" t="s">
        <v>604</v>
      </c>
      <c r="D350" s="18" t="s">
        <v>611</v>
      </c>
      <c r="E350" s="18" t="s">
        <v>476</v>
      </c>
      <c r="F350" s="18" t="s">
        <v>483</v>
      </c>
      <c r="G350" s="18" t="s">
        <v>332</v>
      </c>
      <c r="H350" s="18" t="s">
        <v>379</v>
      </c>
      <c r="I350" s="18" t="s">
        <v>148</v>
      </c>
      <c r="J350" s="648">
        <v>1</v>
      </c>
      <c r="K350" s="18"/>
      <c r="L350" s="652">
        <v>2021</v>
      </c>
      <c r="M350" s="653">
        <v>7</v>
      </c>
      <c r="N350" s="654">
        <v>0.7142857142857143</v>
      </c>
      <c r="O350" s="113">
        <f t="shared" si="20"/>
        <v>5</v>
      </c>
      <c r="P350" s="653">
        <v>3</v>
      </c>
      <c r="Q350" s="120">
        <f t="shared" si="21"/>
        <v>0.6</v>
      </c>
      <c r="R350" s="121">
        <f t="shared" si="22"/>
        <v>0.42857142857142855</v>
      </c>
      <c r="S350" s="146">
        <f t="shared" si="23"/>
        <v>0.7142857142857143</v>
      </c>
      <c r="T350" s="649" t="s">
        <v>3026</v>
      </c>
    </row>
    <row r="351" spans="1:20" ht="12.75" x14ac:dyDescent="0.2">
      <c r="A351" s="18" t="s">
        <v>72</v>
      </c>
      <c r="B351" s="18" t="s">
        <v>1999</v>
      </c>
      <c r="C351" s="18" t="s">
        <v>598</v>
      </c>
      <c r="D351" s="18" t="s">
        <v>612</v>
      </c>
      <c r="E351" s="18" t="s">
        <v>476</v>
      </c>
      <c r="F351" s="18" t="s">
        <v>483</v>
      </c>
      <c r="G351" s="18" t="s">
        <v>332</v>
      </c>
      <c r="H351" s="18" t="s">
        <v>379</v>
      </c>
      <c r="I351" s="18" t="s">
        <v>148</v>
      </c>
      <c r="J351" s="648">
        <v>1</v>
      </c>
      <c r="K351" s="18" t="s">
        <v>2059</v>
      </c>
      <c r="L351" s="652">
        <v>2021</v>
      </c>
      <c r="M351" s="653">
        <v>5</v>
      </c>
      <c r="N351" s="654">
        <v>0.8</v>
      </c>
      <c r="O351" s="113">
        <f t="shared" si="20"/>
        <v>4</v>
      </c>
      <c r="P351" s="653">
        <v>4</v>
      </c>
      <c r="Q351" s="120">
        <f t="shared" si="21"/>
        <v>1</v>
      </c>
      <c r="R351" s="121">
        <f t="shared" si="22"/>
        <v>0.8</v>
      </c>
      <c r="S351" s="146">
        <f t="shared" si="23"/>
        <v>0.8</v>
      </c>
      <c r="T351" s="649" t="s">
        <v>3026</v>
      </c>
    </row>
    <row r="352" spans="1:20" ht="12.75" x14ac:dyDescent="0.2">
      <c r="A352" s="18" t="s">
        <v>72</v>
      </c>
      <c r="B352" s="18" t="s">
        <v>1999</v>
      </c>
      <c r="C352" s="18" t="s">
        <v>602</v>
      </c>
      <c r="D352" s="18" t="s">
        <v>612</v>
      </c>
      <c r="E352" s="18" t="s">
        <v>476</v>
      </c>
      <c r="F352" s="18" t="s">
        <v>483</v>
      </c>
      <c r="G352" s="18" t="s">
        <v>332</v>
      </c>
      <c r="H352" s="18" t="s">
        <v>381</v>
      </c>
      <c r="I352" s="18" t="s">
        <v>148</v>
      </c>
      <c r="J352" s="648">
        <v>1</v>
      </c>
      <c r="K352" s="18"/>
      <c r="L352" s="652">
        <v>2021</v>
      </c>
      <c r="M352" s="653">
        <v>19</v>
      </c>
      <c r="N352" s="654">
        <v>0.89473684210526316</v>
      </c>
      <c r="O352" s="113">
        <f t="shared" si="20"/>
        <v>17</v>
      </c>
      <c r="P352" s="653">
        <v>16</v>
      </c>
      <c r="Q352" s="120">
        <f t="shared" si="21"/>
        <v>0.94117647058823528</v>
      </c>
      <c r="R352" s="121">
        <f t="shared" si="22"/>
        <v>0.84210526315789469</v>
      </c>
      <c r="S352" s="146">
        <f t="shared" si="23"/>
        <v>0.89473684210526316</v>
      </c>
      <c r="T352" s="649"/>
    </row>
    <row r="353" spans="1:20" ht="12.75" x14ac:dyDescent="0.2">
      <c r="A353" s="18" t="s">
        <v>72</v>
      </c>
      <c r="B353" s="18" t="s">
        <v>1999</v>
      </c>
      <c r="C353" s="18" t="s">
        <v>604</v>
      </c>
      <c r="D353" s="18" t="s">
        <v>612</v>
      </c>
      <c r="E353" s="18" t="s">
        <v>476</v>
      </c>
      <c r="F353" s="18" t="s">
        <v>483</v>
      </c>
      <c r="G353" s="18" t="s">
        <v>332</v>
      </c>
      <c r="H353" s="18" t="s">
        <v>379</v>
      </c>
      <c r="I353" s="18" t="s">
        <v>148</v>
      </c>
      <c r="J353" s="648">
        <v>1</v>
      </c>
      <c r="K353" s="18"/>
      <c r="L353" s="652">
        <v>2021</v>
      </c>
      <c r="M353" s="653">
        <v>3</v>
      </c>
      <c r="N353" s="654">
        <v>1</v>
      </c>
      <c r="O353" s="113">
        <f t="shared" si="20"/>
        <v>3</v>
      </c>
      <c r="P353" s="653">
        <v>3</v>
      </c>
      <c r="Q353" s="120">
        <f t="shared" si="21"/>
        <v>1</v>
      </c>
      <c r="R353" s="121">
        <f t="shared" si="22"/>
        <v>1</v>
      </c>
      <c r="S353" s="146">
        <f t="shared" si="23"/>
        <v>1</v>
      </c>
      <c r="T353" s="649"/>
    </row>
    <row r="354" spans="1:20" ht="12.75" x14ac:dyDescent="0.2">
      <c r="A354" s="18" t="s">
        <v>72</v>
      </c>
      <c r="B354" s="18" t="s">
        <v>1999</v>
      </c>
      <c r="C354" s="18" t="s">
        <v>596</v>
      </c>
      <c r="D354" s="18" t="s">
        <v>613</v>
      </c>
      <c r="E354" s="18" t="s">
        <v>476</v>
      </c>
      <c r="F354" s="18" t="s">
        <v>483</v>
      </c>
      <c r="G354" s="18" t="s">
        <v>332</v>
      </c>
      <c r="H354" s="18" t="s">
        <v>381</v>
      </c>
      <c r="I354" s="18" t="s">
        <v>148</v>
      </c>
      <c r="J354" s="648">
        <v>1</v>
      </c>
      <c r="K354" s="18"/>
      <c r="L354" s="652">
        <v>2021</v>
      </c>
      <c r="M354" s="653">
        <v>18</v>
      </c>
      <c r="N354" s="654">
        <v>0.94444444444444442</v>
      </c>
      <c r="O354" s="113">
        <f t="shared" si="20"/>
        <v>17</v>
      </c>
      <c r="P354" s="653">
        <v>15</v>
      </c>
      <c r="Q354" s="120">
        <f t="shared" si="21"/>
        <v>0.88235294117647056</v>
      </c>
      <c r="R354" s="121">
        <f t="shared" si="22"/>
        <v>0.83333333333333337</v>
      </c>
      <c r="S354" s="146">
        <f t="shared" si="23"/>
        <v>0.94444444444444442</v>
      </c>
      <c r="T354" s="649"/>
    </row>
    <row r="355" spans="1:20" ht="12.75" x14ac:dyDescent="0.2">
      <c r="A355" s="18" t="s">
        <v>72</v>
      </c>
      <c r="B355" s="18" t="s">
        <v>1999</v>
      </c>
      <c r="C355" s="18" t="s">
        <v>598</v>
      </c>
      <c r="D355" s="18" t="s">
        <v>613</v>
      </c>
      <c r="E355" s="18" t="s">
        <v>476</v>
      </c>
      <c r="F355" s="18" t="s">
        <v>483</v>
      </c>
      <c r="G355" s="18" t="s">
        <v>332</v>
      </c>
      <c r="H355" s="18" t="s">
        <v>379</v>
      </c>
      <c r="I355" s="18" t="s">
        <v>148</v>
      </c>
      <c r="J355" s="648">
        <v>1</v>
      </c>
      <c r="K355" s="18"/>
      <c r="L355" s="652">
        <v>2021</v>
      </c>
      <c r="M355" s="653">
        <v>3</v>
      </c>
      <c r="N355" s="654">
        <v>0.66666666666666663</v>
      </c>
      <c r="O355" s="113">
        <f t="shared" si="20"/>
        <v>2</v>
      </c>
      <c r="P355" s="653">
        <v>2</v>
      </c>
      <c r="Q355" s="120">
        <f t="shared" si="21"/>
        <v>1</v>
      </c>
      <c r="R355" s="121">
        <f t="shared" si="22"/>
        <v>0.66666666666666663</v>
      </c>
      <c r="S355" s="146">
        <f t="shared" si="23"/>
        <v>0.66666666666666663</v>
      </c>
      <c r="T355" s="649" t="s">
        <v>3026</v>
      </c>
    </row>
    <row r="356" spans="1:20" ht="12.75" x14ac:dyDescent="0.2">
      <c r="A356" s="18" t="s">
        <v>72</v>
      </c>
      <c r="B356" s="18" t="s">
        <v>1999</v>
      </c>
      <c r="C356" s="18" t="s">
        <v>602</v>
      </c>
      <c r="D356" s="18" t="s">
        <v>614</v>
      </c>
      <c r="E356" s="18" t="s">
        <v>476</v>
      </c>
      <c r="F356" s="18" t="s">
        <v>483</v>
      </c>
      <c r="G356" s="18" t="s">
        <v>332</v>
      </c>
      <c r="H356" s="18" t="s">
        <v>379</v>
      </c>
      <c r="I356" s="18" t="s">
        <v>148</v>
      </c>
      <c r="J356" s="648">
        <v>1</v>
      </c>
      <c r="K356" s="18"/>
      <c r="L356" s="652">
        <v>2021</v>
      </c>
      <c r="M356" s="653">
        <v>3</v>
      </c>
      <c r="N356" s="654">
        <v>1</v>
      </c>
      <c r="O356" s="113">
        <f t="shared" si="20"/>
        <v>3</v>
      </c>
      <c r="P356" s="653">
        <v>3</v>
      </c>
      <c r="Q356" s="120">
        <f t="shared" si="21"/>
        <v>1</v>
      </c>
      <c r="R356" s="121">
        <f t="shared" si="22"/>
        <v>1</v>
      </c>
      <c r="S356" s="146">
        <f t="shared" si="23"/>
        <v>1</v>
      </c>
      <c r="T356" s="649"/>
    </row>
    <row r="357" spans="1:20" ht="12.75" x14ac:dyDescent="0.2">
      <c r="A357" s="18" t="s">
        <v>72</v>
      </c>
      <c r="B357" s="18" t="s">
        <v>1999</v>
      </c>
      <c r="C357" s="18" t="s">
        <v>598</v>
      </c>
      <c r="D357" s="18" t="s">
        <v>617</v>
      </c>
      <c r="E357" s="18" t="s">
        <v>476</v>
      </c>
      <c r="F357" s="18" t="s">
        <v>483</v>
      </c>
      <c r="G357" s="18" t="s">
        <v>332</v>
      </c>
      <c r="H357" s="18" t="s">
        <v>379</v>
      </c>
      <c r="I357" s="18" t="s">
        <v>148</v>
      </c>
      <c r="J357" s="648">
        <v>1</v>
      </c>
      <c r="K357" s="18" t="s">
        <v>2059</v>
      </c>
      <c r="L357" s="652">
        <v>2021</v>
      </c>
      <c r="M357" s="653">
        <v>7</v>
      </c>
      <c r="N357" s="654">
        <v>0.8571428571428571</v>
      </c>
      <c r="O357" s="113">
        <f t="shared" si="20"/>
        <v>6</v>
      </c>
      <c r="P357" s="653">
        <v>6</v>
      </c>
      <c r="Q357" s="120">
        <f t="shared" si="21"/>
        <v>1</v>
      </c>
      <c r="R357" s="121">
        <f t="shared" si="22"/>
        <v>0.8571428571428571</v>
      </c>
      <c r="S357" s="146">
        <f t="shared" si="23"/>
        <v>0.8571428571428571</v>
      </c>
      <c r="T357" s="649" t="s">
        <v>3024</v>
      </c>
    </row>
    <row r="358" spans="1:20" ht="12.75" x14ac:dyDescent="0.2">
      <c r="A358" s="18" t="s">
        <v>72</v>
      </c>
      <c r="B358" s="18" t="s">
        <v>1999</v>
      </c>
      <c r="C358" s="18" t="s">
        <v>598</v>
      </c>
      <c r="D358" s="18" t="s">
        <v>618</v>
      </c>
      <c r="E358" s="18" t="s">
        <v>476</v>
      </c>
      <c r="F358" s="18" t="s">
        <v>483</v>
      </c>
      <c r="G358" s="18" t="s">
        <v>332</v>
      </c>
      <c r="H358" s="18" t="s">
        <v>379</v>
      </c>
      <c r="I358" s="18" t="s">
        <v>148</v>
      </c>
      <c r="J358" s="648">
        <v>1</v>
      </c>
      <c r="K358" s="18"/>
      <c r="L358" s="652">
        <v>2021</v>
      </c>
      <c r="M358" s="653">
        <v>6</v>
      </c>
      <c r="N358" s="654">
        <v>0.83333333333333337</v>
      </c>
      <c r="O358" s="113">
        <f t="shared" si="20"/>
        <v>5</v>
      </c>
      <c r="P358" s="653">
        <v>5</v>
      </c>
      <c r="Q358" s="120">
        <f t="shared" si="21"/>
        <v>1</v>
      </c>
      <c r="R358" s="121">
        <f t="shared" si="22"/>
        <v>0.83333333333333337</v>
      </c>
      <c r="S358" s="146">
        <f t="shared" si="23"/>
        <v>0.83333333333333337</v>
      </c>
      <c r="T358" s="649" t="s">
        <v>3026</v>
      </c>
    </row>
    <row r="359" spans="1:20" ht="12.75" x14ac:dyDescent="0.2">
      <c r="A359" s="18" t="s">
        <v>72</v>
      </c>
      <c r="B359" s="18" t="s">
        <v>1999</v>
      </c>
      <c r="C359" s="18" t="s">
        <v>603</v>
      </c>
      <c r="D359" s="18" t="s">
        <v>618</v>
      </c>
      <c r="E359" s="18" t="s">
        <v>476</v>
      </c>
      <c r="F359" s="18" t="s">
        <v>483</v>
      </c>
      <c r="G359" s="18" t="s">
        <v>332</v>
      </c>
      <c r="H359" s="18" t="s">
        <v>379</v>
      </c>
      <c r="I359" s="18" t="s">
        <v>148</v>
      </c>
      <c r="J359" s="648">
        <v>1</v>
      </c>
      <c r="K359" s="18" t="s">
        <v>2059</v>
      </c>
      <c r="L359" s="652">
        <v>2021</v>
      </c>
      <c r="M359" s="653">
        <v>6</v>
      </c>
      <c r="N359" s="654">
        <v>1</v>
      </c>
      <c r="O359" s="113">
        <f t="shared" si="20"/>
        <v>6</v>
      </c>
      <c r="P359" s="653">
        <v>5</v>
      </c>
      <c r="Q359" s="120">
        <f t="shared" si="21"/>
        <v>0.83333333333333337</v>
      </c>
      <c r="R359" s="121">
        <f t="shared" si="22"/>
        <v>0.83333333333333337</v>
      </c>
      <c r="S359" s="146">
        <f t="shared" si="23"/>
        <v>1</v>
      </c>
      <c r="T359" s="649" t="s">
        <v>3025</v>
      </c>
    </row>
    <row r="360" spans="1:20" ht="12.75" x14ac:dyDescent="0.2">
      <c r="A360" s="18" t="s">
        <v>72</v>
      </c>
      <c r="B360" s="18" t="s">
        <v>1999</v>
      </c>
      <c r="C360" s="18" t="s">
        <v>605</v>
      </c>
      <c r="D360" s="18" t="s">
        <v>619</v>
      </c>
      <c r="E360" s="18" t="s">
        <v>476</v>
      </c>
      <c r="F360" s="18" t="s">
        <v>483</v>
      </c>
      <c r="G360" s="18" t="s">
        <v>332</v>
      </c>
      <c r="H360" s="18" t="s">
        <v>381</v>
      </c>
      <c r="I360" s="18" t="s">
        <v>148</v>
      </c>
      <c r="J360" s="648">
        <v>9.193054136874361E-2</v>
      </c>
      <c r="K360" s="18" t="s">
        <v>2059</v>
      </c>
      <c r="L360" s="652">
        <v>2021</v>
      </c>
      <c r="M360" s="653">
        <v>1920</v>
      </c>
      <c r="N360" s="654">
        <v>4.9479166666666664E-2</v>
      </c>
      <c r="O360" s="113">
        <f t="shared" si="20"/>
        <v>95</v>
      </c>
      <c r="P360" s="653">
        <v>86</v>
      </c>
      <c r="Q360" s="120">
        <f t="shared" si="21"/>
        <v>0.90526315789473688</v>
      </c>
      <c r="R360" s="121">
        <f t="shared" si="22"/>
        <v>4.4791666666666667E-2</v>
      </c>
      <c r="S360" s="146">
        <f t="shared" si="23"/>
        <v>0.53822337962962963</v>
      </c>
      <c r="T360" s="649" t="s">
        <v>3025</v>
      </c>
    </row>
    <row r="361" spans="1:20" ht="12.75" x14ac:dyDescent="0.2">
      <c r="A361" s="18" t="s">
        <v>72</v>
      </c>
      <c r="B361" s="18" t="s">
        <v>1999</v>
      </c>
      <c r="C361" s="18" t="s">
        <v>606</v>
      </c>
      <c r="D361" s="18" t="s">
        <v>619</v>
      </c>
      <c r="E361" s="18" t="s">
        <v>476</v>
      </c>
      <c r="F361" s="18" t="s">
        <v>483</v>
      </c>
      <c r="G361" s="18" t="s">
        <v>332</v>
      </c>
      <c r="H361" s="18" t="s">
        <v>379</v>
      </c>
      <c r="I361" s="18" t="s">
        <v>148</v>
      </c>
      <c r="J361" s="648">
        <v>1</v>
      </c>
      <c r="K361" s="18"/>
      <c r="L361" s="652">
        <v>2021</v>
      </c>
      <c r="M361" s="653">
        <v>5</v>
      </c>
      <c r="N361" s="654">
        <v>0.4</v>
      </c>
      <c r="O361" s="113">
        <f t="shared" si="20"/>
        <v>2</v>
      </c>
      <c r="P361" s="653">
        <v>2</v>
      </c>
      <c r="Q361" s="120">
        <f t="shared" si="21"/>
        <v>1</v>
      </c>
      <c r="R361" s="121">
        <f t="shared" si="22"/>
        <v>0.4</v>
      </c>
      <c r="S361" s="146">
        <f t="shared" si="23"/>
        <v>0.4</v>
      </c>
      <c r="T361" s="649" t="s">
        <v>3026</v>
      </c>
    </row>
    <row r="362" spans="1:20" ht="12.75" x14ac:dyDescent="0.2">
      <c r="A362" s="18" t="s">
        <v>72</v>
      </c>
      <c r="B362" s="18" t="s">
        <v>1999</v>
      </c>
      <c r="C362" s="18" t="s">
        <v>605</v>
      </c>
      <c r="D362" s="18" t="s">
        <v>620</v>
      </c>
      <c r="E362" s="18" t="s">
        <v>476</v>
      </c>
      <c r="F362" s="18" t="s">
        <v>483</v>
      </c>
      <c r="G362" s="18" t="s">
        <v>332</v>
      </c>
      <c r="H362" s="18" t="s">
        <v>381</v>
      </c>
      <c r="I362" s="18" t="s">
        <v>148</v>
      </c>
      <c r="J362" s="648">
        <v>0.60465116279069764</v>
      </c>
      <c r="K362" s="18" t="s">
        <v>2059</v>
      </c>
      <c r="L362" s="652">
        <v>2021</v>
      </c>
      <c r="M362" s="653">
        <v>41</v>
      </c>
      <c r="N362" s="654">
        <v>0.36585365853658536</v>
      </c>
      <c r="O362" s="113">
        <f t="shared" si="20"/>
        <v>15</v>
      </c>
      <c r="P362" s="653">
        <v>13</v>
      </c>
      <c r="Q362" s="120">
        <f t="shared" si="21"/>
        <v>0.8666666666666667</v>
      </c>
      <c r="R362" s="121">
        <f t="shared" si="22"/>
        <v>0.31707317073170732</v>
      </c>
      <c r="S362" s="146">
        <f t="shared" si="23"/>
        <v>0.60506566604127587</v>
      </c>
      <c r="T362" s="649" t="s">
        <v>3025</v>
      </c>
    </row>
    <row r="363" spans="1:20" ht="12.75" x14ac:dyDescent="0.2">
      <c r="A363" s="18" t="s">
        <v>72</v>
      </c>
      <c r="B363" s="18" t="s">
        <v>1999</v>
      </c>
      <c r="C363" s="18" t="s">
        <v>608</v>
      </c>
      <c r="D363" s="18" t="s">
        <v>620</v>
      </c>
      <c r="E363" s="18" t="s">
        <v>476</v>
      </c>
      <c r="F363" s="18" t="s">
        <v>483</v>
      </c>
      <c r="G363" s="18" t="s">
        <v>332</v>
      </c>
      <c r="H363" s="18" t="s">
        <v>379</v>
      </c>
      <c r="I363" s="18" t="s">
        <v>148</v>
      </c>
      <c r="J363" s="648">
        <v>1</v>
      </c>
      <c r="K363" s="18"/>
      <c r="L363" s="652">
        <v>2021</v>
      </c>
      <c r="M363" s="653">
        <v>7</v>
      </c>
      <c r="N363" s="654">
        <v>1</v>
      </c>
      <c r="O363" s="113">
        <f t="shared" si="20"/>
        <v>7</v>
      </c>
      <c r="P363" s="653">
        <v>5</v>
      </c>
      <c r="Q363" s="120">
        <f t="shared" si="21"/>
        <v>0.7142857142857143</v>
      </c>
      <c r="R363" s="121">
        <f t="shared" si="22"/>
        <v>0.7142857142857143</v>
      </c>
      <c r="S363" s="146">
        <f t="shared" si="23"/>
        <v>1</v>
      </c>
      <c r="T363" s="649"/>
    </row>
    <row r="364" spans="1:20" ht="12.75" x14ac:dyDescent="0.2">
      <c r="A364" s="18" t="s">
        <v>72</v>
      </c>
      <c r="B364" s="18" t="s">
        <v>1999</v>
      </c>
      <c r="C364" s="18" t="s">
        <v>605</v>
      </c>
      <c r="D364" s="18" t="s">
        <v>621</v>
      </c>
      <c r="E364" s="18" t="s">
        <v>476</v>
      </c>
      <c r="F364" s="18" t="s">
        <v>483</v>
      </c>
      <c r="G364" s="18" t="s">
        <v>332</v>
      </c>
      <c r="H364" s="18" t="s">
        <v>379</v>
      </c>
      <c r="I364" s="18" t="s">
        <v>148</v>
      </c>
      <c r="J364" s="648">
        <v>1</v>
      </c>
      <c r="K364" s="18"/>
      <c r="L364" s="652">
        <v>2021</v>
      </c>
      <c r="M364" s="653">
        <v>6</v>
      </c>
      <c r="N364" s="654">
        <v>1</v>
      </c>
      <c r="O364" s="113">
        <f t="shared" si="20"/>
        <v>6</v>
      </c>
      <c r="P364" s="653">
        <v>5</v>
      </c>
      <c r="Q364" s="120">
        <f t="shared" si="21"/>
        <v>0.83333333333333337</v>
      </c>
      <c r="R364" s="121">
        <f t="shared" si="22"/>
        <v>0.83333333333333337</v>
      </c>
      <c r="S364" s="146">
        <f t="shared" si="23"/>
        <v>1</v>
      </c>
      <c r="T364" s="649"/>
    </row>
    <row r="365" spans="1:20" ht="12.75" x14ac:dyDescent="0.2">
      <c r="A365" s="18" t="s">
        <v>72</v>
      </c>
      <c r="B365" s="18" t="s">
        <v>1999</v>
      </c>
      <c r="C365" s="18" t="s">
        <v>607</v>
      </c>
      <c r="D365" s="18" t="s">
        <v>621</v>
      </c>
      <c r="E365" s="18" t="s">
        <v>476</v>
      </c>
      <c r="F365" s="18" t="s">
        <v>483</v>
      </c>
      <c r="G365" s="18" t="s">
        <v>332</v>
      </c>
      <c r="H365" s="18" t="s">
        <v>381</v>
      </c>
      <c r="I365" s="18" t="s">
        <v>148</v>
      </c>
      <c r="J365" s="648">
        <v>0.1691275167785235</v>
      </c>
      <c r="K365" s="18" t="s">
        <v>2059</v>
      </c>
      <c r="L365" s="652">
        <v>2021</v>
      </c>
      <c r="M365" s="653">
        <v>732</v>
      </c>
      <c r="N365" s="654">
        <v>9.8360655737704916E-2</v>
      </c>
      <c r="O365" s="113">
        <f t="shared" si="20"/>
        <v>72</v>
      </c>
      <c r="P365" s="653">
        <v>48</v>
      </c>
      <c r="Q365" s="120">
        <f t="shared" si="21"/>
        <v>0.66666666666666663</v>
      </c>
      <c r="R365" s="121">
        <f t="shared" si="22"/>
        <v>6.5573770491803282E-2</v>
      </c>
      <c r="S365" s="146">
        <f t="shared" si="23"/>
        <v>0.58157689305230287</v>
      </c>
      <c r="T365" s="649" t="s">
        <v>3025</v>
      </c>
    </row>
    <row r="366" spans="1:20" ht="12.75" x14ac:dyDescent="0.2">
      <c r="A366" s="18" t="s">
        <v>72</v>
      </c>
      <c r="B366" s="18" t="s">
        <v>1999</v>
      </c>
      <c r="C366" s="18" t="s">
        <v>600</v>
      </c>
      <c r="D366" s="18" t="s">
        <v>622</v>
      </c>
      <c r="E366" s="18" t="s">
        <v>476</v>
      </c>
      <c r="F366" s="18" t="s">
        <v>483</v>
      </c>
      <c r="G366" s="18" t="s">
        <v>332</v>
      </c>
      <c r="H366" s="18" t="s">
        <v>379</v>
      </c>
      <c r="I366" s="18" t="s">
        <v>148</v>
      </c>
      <c r="J366" s="648">
        <v>1</v>
      </c>
      <c r="K366" s="18" t="s">
        <v>2059</v>
      </c>
      <c r="L366" s="652">
        <v>2021</v>
      </c>
      <c r="M366" s="653">
        <v>2</v>
      </c>
      <c r="N366" s="654">
        <v>1</v>
      </c>
      <c r="O366" s="113">
        <f t="shared" si="20"/>
        <v>2</v>
      </c>
      <c r="P366" s="653">
        <v>2</v>
      </c>
      <c r="Q366" s="120">
        <f t="shared" si="21"/>
        <v>1</v>
      </c>
      <c r="R366" s="121">
        <f t="shared" si="22"/>
        <v>1</v>
      </c>
      <c r="S366" s="146">
        <f t="shared" si="23"/>
        <v>1</v>
      </c>
      <c r="T366" s="649" t="s">
        <v>3025</v>
      </c>
    </row>
    <row r="367" spans="1:20" ht="12.75" x14ac:dyDescent="0.2">
      <c r="A367" s="18" t="s">
        <v>72</v>
      </c>
      <c r="B367" s="18" t="s">
        <v>1999</v>
      </c>
      <c r="C367" s="18" t="s">
        <v>608</v>
      </c>
      <c r="D367" s="18" t="s">
        <v>623</v>
      </c>
      <c r="E367" s="18" t="s">
        <v>476</v>
      </c>
      <c r="F367" s="18" t="s">
        <v>483</v>
      </c>
      <c r="G367" s="18" t="s">
        <v>332</v>
      </c>
      <c r="H367" s="18" t="s">
        <v>379</v>
      </c>
      <c r="I367" s="18" t="s">
        <v>148</v>
      </c>
      <c r="J367" s="648">
        <v>1</v>
      </c>
      <c r="K367" s="18" t="s">
        <v>2059</v>
      </c>
      <c r="L367" s="652">
        <v>2021</v>
      </c>
      <c r="M367" s="653">
        <v>10</v>
      </c>
      <c r="N367" s="654">
        <v>0.7</v>
      </c>
      <c r="O367" s="113">
        <f t="shared" si="20"/>
        <v>7</v>
      </c>
      <c r="P367" s="653">
        <v>5</v>
      </c>
      <c r="Q367" s="120">
        <f t="shared" si="21"/>
        <v>0.7142857142857143</v>
      </c>
      <c r="R367" s="121">
        <f t="shared" si="22"/>
        <v>0.5</v>
      </c>
      <c r="S367" s="146">
        <f t="shared" si="23"/>
        <v>0.7</v>
      </c>
      <c r="T367" s="649" t="s">
        <v>3024</v>
      </c>
    </row>
    <row r="368" spans="1:20" ht="12.75" x14ac:dyDescent="0.2">
      <c r="A368" s="18" t="s">
        <v>72</v>
      </c>
      <c r="B368" s="18" t="s">
        <v>1999</v>
      </c>
      <c r="C368" s="18" t="s">
        <v>599</v>
      </c>
      <c r="D368" s="18" t="s">
        <v>624</v>
      </c>
      <c r="E368" s="18" t="s">
        <v>476</v>
      </c>
      <c r="F368" s="18" t="s">
        <v>483</v>
      </c>
      <c r="G368" s="18" t="s">
        <v>332</v>
      </c>
      <c r="H368" s="18" t="s">
        <v>381</v>
      </c>
      <c r="I368" s="18" t="s">
        <v>148</v>
      </c>
      <c r="J368" s="648">
        <v>1</v>
      </c>
      <c r="K368" s="18" t="s">
        <v>2059</v>
      </c>
      <c r="L368" s="652">
        <v>2021</v>
      </c>
      <c r="M368" s="653">
        <v>34</v>
      </c>
      <c r="N368" s="654">
        <v>0.82352941176470584</v>
      </c>
      <c r="O368" s="113">
        <f t="shared" si="20"/>
        <v>28</v>
      </c>
      <c r="P368" s="653">
        <v>25</v>
      </c>
      <c r="Q368" s="120">
        <f t="shared" si="21"/>
        <v>0.8928571428571429</v>
      </c>
      <c r="R368" s="121">
        <f t="shared" si="22"/>
        <v>0.73529411764705888</v>
      </c>
      <c r="S368" s="146">
        <f t="shared" si="23"/>
        <v>0.82352941176470584</v>
      </c>
      <c r="T368" s="649" t="s">
        <v>3025</v>
      </c>
    </row>
    <row r="369" spans="1:20" ht="12.75" x14ac:dyDescent="0.2">
      <c r="A369" s="18" t="s">
        <v>72</v>
      </c>
      <c r="B369" s="18" t="s">
        <v>1999</v>
      </c>
      <c r="C369" s="18" t="s">
        <v>603</v>
      </c>
      <c r="D369" s="18" t="s">
        <v>626</v>
      </c>
      <c r="E369" s="18" t="s">
        <v>476</v>
      </c>
      <c r="F369" s="18" t="s">
        <v>483</v>
      </c>
      <c r="G369" s="18" t="s">
        <v>332</v>
      </c>
      <c r="H369" s="18" t="s">
        <v>379</v>
      </c>
      <c r="I369" s="18" t="s">
        <v>148</v>
      </c>
      <c r="J369" s="648">
        <v>1</v>
      </c>
      <c r="K369" s="18" t="s">
        <v>2059</v>
      </c>
      <c r="L369" s="652">
        <v>2021</v>
      </c>
      <c r="M369" s="653">
        <v>13</v>
      </c>
      <c r="N369" s="654">
        <v>0.69230769230769229</v>
      </c>
      <c r="O369" s="113">
        <f t="shared" si="20"/>
        <v>9</v>
      </c>
      <c r="P369" s="653">
        <v>8</v>
      </c>
      <c r="Q369" s="120">
        <f t="shared" si="21"/>
        <v>0.88888888888888884</v>
      </c>
      <c r="R369" s="121">
        <f t="shared" si="22"/>
        <v>0.61538461538461542</v>
      </c>
      <c r="S369" s="146">
        <f t="shared" si="23"/>
        <v>0.69230769230769229</v>
      </c>
      <c r="T369" s="649" t="s">
        <v>3024</v>
      </c>
    </row>
    <row r="370" spans="1:20" ht="12.75" x14ac:dyDescent="0.2">
      <c r="A370" s="18" t="s">
        <v>72</v>
      </c>
      <c r="B370" s="18" t="s">
        <v>1999</v>
      </c>
      <c r="C370" s="18" t="s">
        <v>603</v>
      </c>
      <c r="D370" s="18" t="s">
        <v>625</v>
      </c>
      <c r="E370" s="18" t="s">
        <v>476</v>
      </c>
      <c r="F370" s="18" t="s">
        <v>483</v>
      </c>
      <c r="G370" s="18" t="s">
        <v>332</v>
      </c>
      <c r="H370" s="18" t="s">
        <v>379</v>
      </c>
      <c r="I370" s="18" t="s">
        <v>148</v>
      </c>
      <c r="J370" s="648">
        <v>1</v>
      </c>
      <c r="K370" s="18" t="s">
        <v>2059</v>
      </c>
      <c r="L370" s="652">
        <v>2021</v>
      </c>
      <c r="M370" s="653">
        <v>4</v>
      </c>
      <c r="N370" s="654">
        <v>1</v>
      </c>
      <c r="O370" s="113">
        <f t="shared" si="20"/>
        <v>4</v>
      </c>
      <c r="P370" s="653">
        <v>4</v>
      </c>
      <c r="Q370" s="120">
        <f t="shared" si="21"/>
        <v>1</v>
      </c>
      <c r="R370" s="121">
        <f t="shared" si="22"/>
        <v>1</v>
      </c>
      <c r="S370" s="146">
        <f t="shared" si="23"/>
        <v>1</v>
      </c>
      <c r="T370" s="649" t="s">
        <v>3025</v>
      </c>
    </row>
    <row r="371" spans="1:20" ht="12.75" x14ac:dyDescent="0.2">
      <c r="A371" s="18" t="s">
        <v>72</v>
      </c>
      <c r="B371" s="18" t="s">
        <v>1999</v>
      </c>
      <c r="C371" s="18" t="s">
        <v>603</v>
      </c>
      <c r="D371" s="18" t="s">
        <v>610</v>
      </c>
      <c r="E371" s="18" t="s">
        <v>476</v>
      </c>
      <c r="F371" s="18" t="s">
        <v>511</v>
      </c>
      <c r="G371" s="18" t="s">
        <v>332</v>
      </c>
      <c r="H371" s="18" t="s">
        <v>379</v>
      </c>
      <c r="I371" s="18" t="s">
        <v>148</v>
      </c>
      <c r="J371" s="648">
        <v>1</v>
      </c>
      <c r="K371" s="18" t="s">
        <v>2059</v>
      </c>
      <c r="L371" s="652">
        <v>2021</v>
      </c>
      <c r="M371" s="653">
        <v>5</v>
      </c>
      <c r="N371" s="654">
        <v>0.8</v>
      </c>
      <c r="O371" s="113">
        <f t="shared" si="20"/>
        <v>4</v>
      </c>
      <c r="P371" s="653">
        <v>2</v>
      </c>
      <c r="Q371" s="120">
        <f t="shared" si="21"/>
        <v>0.5</v>
      </c>
      <c r="R371" s="121">
        <f t="shared" si="22"/>
        <v>0.4</v>
      </c>
      <c r="S371" s="146">
        <f t="shared" si="23"/>
        <v>0.8</v>
      </c>
      <c r="T371" s="649" t="s">
        <v>3024</v>
      </c>
    </row>
    <row r="372" spans="1:20" ht="12.75" x14ac:dyDescent="0.2">
      <c r="A372" s="18" t="s">
        <v>72</v>
      </c>
      <c r="B372" s="18" t="s">
        <v>1999</v>
      </c>
      <c r="C372" s="18" t="s">
        <v>598</v>
      </c>
      <c r="D372" s="18" t="s">
        <v>611</v>
      </c>
      <c r="E372" s="18" t="s">
        <v>476</v>
      </c>
      <c r="F372" s="18" t="s">
        <v>511</v>
      </c>
      <c r="G372" s="18" t="s">
        <v>332</v>
      </c>
      <c r="H372" s="18" t="s">
        <v>381</v>
      </c>
      <c r="I372" s="18" t="s">
        <v>148</v>
      </c>
      <c r="J372" s="648">
        <v>0.55405405405405406</v>
      </c>
      <c r="K372" s="18" t="s">
        <v>2059</v>
      </c>
      <c r="L372" s="652">
        <v>2021</v>
      </c>
      <c r="M372" s="653">
        <v>75</v>
      </c>
      <c r="N372" s="654">
        <v>0.48</v>
      </c>
      <c r="O372" s="113">
        <f t="shared" si="20"/>
        <v>36</v>
      </c>
      <c r="P372" s="653">
        <v>28</v>
      </c>
      <c r="Q372" s="120">
        <f t="shared" si="21"/>
        <v>0.77777777777777779</v>
      </c>
      <c r="R372" s="121">
        <f t="shared" si="22"/>
        <v>0.37333333333333335</v>
      </c>
      <c r="S372" s="146">
        <f t="shared" si="23"/>
        <v>0.86634146341463414</v>
      </c>
      <c r="T372" s="649" t="s">
        <v>3025</v>
      </c>
    </row>
    <row r="373" spans="1:20" ht="12.75" x14ac:dyDescent="0.2">
      <c r="A373" s="18" t="s">
        <v>72</v>
      </c>
      <c r="B373" s="18" t="s">
        <v>1999</v>
      </c>
      <c r="C373" s="18" t="s">
        <v>604</v>
      </c>
      <c r="D373" s="18" t="s">
        <v>611</v>
      </c>
      <c r="E373" s="18" t="s">
        <v>476</v>
      </c>
      <c r="F373" s="18" t="s">
        <v>511</v>
      </c>
      <c r="G373" s="18" t="s">
        <v>332</v>
      </c>
      <c r="H373" s="18" t="s">
        <v>379</v>
      </c>
      <c r="I373" s="18" t="s">
        <v>148</v>
      </c>
      <c r="J373" s="648">
        <v>1</v>
      </c>
      <c r="K373" s="18"/>
      <c r="L373" s="652">
        <v>2021</v>
      </c>
      <c r="M373" s="653">
        <v>7</v>
      </c>
      <c r="N373" s="654">
        <v>0.7142857142857143</v>
      </c>
      <c r="O373" s="113">
        <f t="shared" si="20"/>
        <v>5</v>
      </c>
      <c r="P373" s="653">
        <v>3</v>
      </c>
      <c r="Q373" s="120">
        <f t="shared" si="21"/>
        <v>0.6</v>
      </c>
      <c r="R373" s="121">
        <f t="shared" si="22"/>
        <v>0.42857142857142855</v>
      </c>
      <c r="S373" s="146">
        <f t="shared" si="23"/>
        <v>0.7142857142857143</v>
      </c>
      <c r="T373" s="649" t="s">
        <v>3026</v>
      </c>
    </row>
    <row r="374" spans="1:20" ht="12.75" x14ac:dyDescent="0.2">
      <c r="A374" s="18" t="s">
        <v>72</v>
      </c>
      <c r="B374" s="18" t="s">
        <v>1999</v>
      </c>
      <c r="C374" s="18" t="s">
        <v>598</v>
      </c>
      <c r="D374" s="18" t="s">
        <v>612</v>
      </c>
      <c r="E374" s="18" t="s">
        <v>476</v>
      </c>
      <c r="F374" s="18" t="s">
        <v>511</v>
      </c>
      <c r="G374" s="18" t="s">
        <v>332</v>
      </c>
      <c r="H374" s="18" t="s">
        <v>379</v>
      </c>
      <c r="I374" s="18" t="s">
        <v>148</v>
      </c>
      <c r="J374" s="648">
        <v>1</v>
      </c>
      <c r="K374" s="18" t="s">
        <v>2059</v>
      </c>
      <c r="L374" s="652">
        <v>2021</v>
      </c>
      <c r="M374" s="653">
        <v>5</v>
      </c>
      <c r="N374" s="654">
        <v>0.8</v>
      </c>
      <c r="O374" s="113">
        <f t="shared" si="20"/>
        <v>4</v>
      </c>
      <c r="P374" s="653">
        <v>4</v>
      </c>
      <c r="Q374" s="120">
        <f t="shared" si="21"/>
        <v>1</v>
      </c>
      <c r="R374" s="121">
        <f t="shared" si="22"/>
        <v>0.8</v>
      </c>
      <c r="S374" s="146">
        <f t="shared" si="23"/>
        <v>0.8</v>
      </c>
      <c r="T374" s="649" t="s">
        <v>3026</v>
      </c>
    </row>
    <row r="375" spans="1:20" ht="12.75" x14ac:dyDescent="0.2">
      <c r="A375" s="18" t="s">
        <v>72</v>
      </c>
      <c r="B375" s="18" t="s">
        <v>1999</v>
      </c>
      <c r="C375" s="18" t="s">
        <v>602</v>
      </c>
      <c r="D375" s="18" t="s">
        <v>612</v>
      </c>
      <c r="E375" s="18" t="s">
        <v>476</v>
      </c>
      <c r="F375" s="18" t="s">
        <v>511</v>
      </c>
      <c r="G375" s="18" t="s">
        <v>332</v>
      </c>
      <c r="H375" s="18" t="s">
        <v>381</v>
      </c>
      <c r="I375" s="18" t="s">
        <v>148</v>
      </c>
      <c r="J375" s="648">
        <v>1</v>
      </c>
      <c r="K375" s="18"/>
      <c r="L375" s="652">
        <v>2021</v>
      </c>
      <c r="M375" s="653">
        <v>19</v>
      </c>
      <c r="N375" s="654">
        <v>0.89473684210526316</v>
      </c>
      <c r="O375" s="113">
        <f t="shared" si="20"/>
        <v>17</v>
      </c>
      <c r="P375" s="653">
        <v>16</v>
      </c>
      <c r="Q375" s="120">
        <f t="shared" si="21"/>
        <v>0.94117647058823528</v>
      </c>
      <c r="R375" s="121">
        <f t="shared" si="22"/>
        <v>0.84210526315789469</v>
      </c>
      <c r="S375" s="146">
        <f t="shared" si="23"/>
        <v>0.89473684210526316</v>
      </c>
      <c r="T375" s="649"/>
    </row>
    <row r="376" spans="1:20" ht="12.75" x14ac:dyDescent="0.2">
      <c r="A376" s="18" t="s">
        <v>72</v>
      </c>
      <c r="B376" s="18" t="s">
        <v>1999</v>
      </c>
      <c r="C376" s="18" t="s">
        <v>604</v>
      </c>
      <c r="D376" s="18" t="s">
        <v>612</v>
      </c>
      <c r="E376" s="18" t="s">
        <v>476</v>
      </c>
      <c r="F376" s="18" t="s">
        <v>511</v>
      </c>
      <c r="G376" s="18" t="s">
        <v>332</v>
      </c>
      <c r="H376" s="18" t="s">
        <v>379</v>
      </c>
      <c r="I376" s="18" t="s">
        <v>148</v>
      </c>
      <c r="J376" s="648">
        <v>1</v>
      </c>
      <c r="K376" s="18"/>
      <c r="L376" s="652">
        <v>2021</v>
      </c>
      <c r="M376" s="653">
        <v>3</v>
      </c>
      <c r="N376" s="654">
        <v>1</v>
      </c>
      <c r="O376" s="113">
        <f t="shared" si="20"/>
        <v>3</v>
      </c>
      <c r="P376" s="653">
        <v>3</v>
      </c>
      <c r="Q376" s="120">
        <f t="shared" si="21"/>
        <v>1</v>
      </c>
      <c r="R376" s="121">
        <f t="shared" si="22"/>
        <v>1</v>
      </c>
      <c r="S376" s="146">
        <f t="shared" si="23"/>
        <v>1</v>
      </c>
      <c r="T376" s="649"/>
    </row>
    <row r="377" spans="1:20" ht="12.75" x14ac:dyDescent="0.2">
      <c r="A377" s="18" t="s">
        <v>72</v>
      </c>
      <c r="B377" s="18" t="s">
        <v>1999</v>
      </c>
      <c r="C377" s="18" t="s">
        <v>596</v>
      </c>
      <c r="D377" s="18" t="s">
        <v>613</v>
      </c>
      <c r="E377" s="18" t="s">
        <v>476</v>
      </c>
      <c r="F377" s="18" t="s">
        <v>511</v>
      </c>
      <c r="G377" s="18" t="s">
        <v>332</v>
      </c>
      <c r="H377" s="18" t="s">
        <v>381</v>
      </c>
      <c r="I377" s="18" t="s">
        <v>148</v>
      </c>
      <c r="J377" s="648">
        <v>1</v>
      </c>
      <c r="K377" s="18"/>
      <c r="L377" s="652">
        <v>2021</v>
      </c>
      <c r="M377" s="653">
        <v>18</v>
      </c>
      <c r="N377" s="654">
        <v>0.94444444444444442</v>
      </c>
      <c r="O377" s="113">
        <f t="shared" si="20"/>
        <v>17</v>
      </c>
      <c r="P377" s="653">
        <v>15</v>
      </c>
      <c r="Q377" s="120">
        <f t="shared" si="21"/>
        <v>0.88235294117647056</v>
      </c>
      <c r="R377" s="121">
        <f t="shared" si="22"/>
        <v>0.83333333333333337</v>
      </c>
      <c r="S377" s="146">
        <f t="shared" si="23"/>
        <v>0.94444444444444442</v>
      </c>
      <c r="T377" s="649"/>
    </row>
    <row r="378" spans="1:20" ht="12.75" x14ac:dyDescent="0.2">
      <c r="A378" s="18" t="s">
        <v>72</v>
      </c>
      <c r="B378" s="18" t="s">
        <v>1999</v>
      </c>
      <c r="C378" s="18" t="s">
        <v>598</v>
      </c>
      <c r="D378" s="18" t="s">
        <v>613</v>
      </c>
      <c r="E378" s="18" t="s">
        <v>476</v>
      </c>
      <c r="F378" s="18" t="s">
        <v>511</v>
      </c>
      <c r="G378" s="18" t="s">
        <v>332</v>
      </c>
      <c r="H378" s="18" t="s">
        <v>379</v>
      </c>
      <c r="I378" s="18" t="s">
        <v>148</v>
      </c>
      <c r="J378" s="648">
        <v>1</v>
      </c>
      <c r="K378" s="18"/>
      <c r="L378" s="652">
        <v>2021</v>
      </c>
      <c r="M378" s="653">
        <v>3</v>
      </c>
      <c r="N378" s="654">
        <v>0.66666666666666663</v>
      </c>
      <c r="O378" s="113">
        <f t="shared" si="20"/>
        <v>2</v>
      </c>
      <c r="P378" s="653">
        <v>2</v>
      </c>
      <c r="Q378" s="120">
        <f t="shared" si="21"/>
        <v>1</v>
      </c>
      <c r="R378" s="121">
        <f t="shared" si="22"/>
        <v>0.66666666666666663</v>
      </c>
      <c r="S378" s="146">
        <f t="shared" si="23"/>
        <v>0.66666666666666663</v>
      </c>
      <c r="T378" s="649" t="s">
        <v>3026</v>
      </c>
    </row>
    <row r="379" spans="1:20" ht="12.75" x14ac:dyDescent="0.2">
      <c r="A379" s="18" t="s">
        <v>72</v>
      </c>
      <c r="B379" s="18" t="s">
        <v>1999</v>
      </c>
      <c r="C379" s="18" t="s">
        <v>602</v>
      </c>
      <c r="D379" s="18" t="s">
        <v>614</v>
      </c>
      <c r="E379" s="18" t="s">
        <v>476</v>
      </c>
      <c r="F379" s="18" t="s">
        <v>511</v>
      </c>
      <c r="G379" s="18" t="s">
        <v>332</v>
      </c>
      <c r="H379" s="18" t="s">
        <v>379</v>
      </c>
      <c r="I379" s="18" t="s">
        <v>148</v>
      </c>
      <c r="J379" s="648">
        <v>1</v>
      </c>
      <c r="K379" s="18"/>
      <c r="L379" s="652">
        <v>2021</v>
      </c>
      <c r="M379" s="653">
        <v>3</v>
      </c>
      <c r="N379" s="654">
        <v>1</v>
      </c>
      <c r="O379" s="113">
        <f t="shared" si="20"/>
        <v>3</v>
      </c>
      <c r="P379" s="653">
        <v>3</v>
      </c>
      <c r="Q379" s="120">
        <f t="shared" si="21"/>
        <v>1</v>
      </c>
      <c r="R379" s="121">
        <f t="shared" si="22"/>
        <v>1</v>
      </c>
      <c r="S379" s="146">
        <f t="shared" si="23"/>
        <v>1</v>
      </c>
      <c r="T379" s="649"/>
    </row>
    <row r="380" spans="1:20" ht="12.75" x14ac:dyDescent="0.2">
      <c r="A380" s="18" t="s">
        <v>72</v>
      </c>
      <c r="B380" s="18" t="s">
        <v>1999</v>
      </c>
      <c r="C380" s="18" t="s">
        <v>598</v>
      </c>
      <c r="D380" s="18" t="s">
        <v>617</v>
      </c>
      <c r="E380" s="18" t="s">
        <v>476</v>
      </c>
      <c r="F380" s="18" t="s">
        <v>511</v>
      </c>
      <c r="G380" s="18" t="s">
        <v>332</v>
      </c>
      <c r="H380" s="18" t="s">
        <v>379</v>
      </c>
      <c r="I380" s="18" t="s">
        <v>148</v>
      </c>
      <c r="J380" s="648">
        <v>1</v>
      </c>
      <c r="K380" s="18" t="s">
        <v>2059</v>
      </c>
      <c r="L380" s="652">
        <v>2021</v>
      </c>
      <c r="M380" s="653">
        <v>7</v>
      </c>
      <c r="N380" s="654">
        <v>0.8571428571428571</v>
      </c>
      <c r="O380" s="113">
        <f t="shared" si="20"/>
        <v>6</v>
      </c>
      <c r="P380" s="653">
        <v>6</v>
      </c>
      <c r="Q380" s="120">
        <f t="shared" si="21"/>
        <v>1</v>
      </c>
      <c r="R380" s="121">
        <f t="shared" si="22"/>
        <v>0.8571428571428571</v>
      </c>
      <c r="S380" s="146">
        <f t="shared" si="23"/>
        <v>0.8571428571428571</v>
      </c>
      <c r="T380" s="649" t="s">
        <v>3024</v>
      </c>
    </row>
    <row r="381" spans="1:20" ht="12.75" x14ac:dyDescent="0.2">
      <c r="A381" s="18" t="s">
        <v>72</v>
      </c>
      <c r="B381" s="18" t="s">
        <v>1999</v>
      </c>
      <c r="C381" s="18" t="s">
        <v>598</v>
      </c>
      <c r="D381" s="18" t="s">
        <v>618</v>
      </c>
      <c r="E381" s="18" t="s">
        <v>476</v>
      </c>
      <c r="F381" s="18" t="s">
        <v>511</v>
      </c>
      <c r="G381" s="18" t="s">
        <v>332</v>
      </c>
      <c r="H381" s="18" t="s">
        <v>379</v>
      </c>
      <c r="I381" s="18" t="s">
        <v>148</v>
      </c>
      <c r="J381" s="648">
        <v>1</v>
      </c>
      <c r="K381" s="18"/>
      <c r="L381" s="652">
        <v>2021</v>
      </c>
      <c r="M381" s="653">
        <v>6</v>
      </c>
      <c r="N381" s="654">
        <v>0.83333333333333337</v>
      </c>
      <c r="O381" s="113">
        <f t="shared" si="20"/>
        <v>5</v>
      </c>
      <c r="P381" s="653">
        <v>5</v>
      </c>
      <c r="Q381" s="120">
        <f t="shared" si="21"/>
        <v>1</v>
      </c>
      <c r="R381" s="121">
        <f t="shared" si="22"/>
        <v>0.83333333333333337</v>
      </c>
      <c r="S381" s="146">
        <f t="shared" si="23"/>
        <v>0.83333333333333337</v>
      </c>
      <c r="T381" s="649" t="s">
        <v>3026</v>
      </c>
    </row>
    <row r="382" spans="1:20" ht="12.75" x14ac:dyDescent="0.2">
      <c r="A382" s="18" t="s">
        <v>72</v>
      </c>
      <c r="B382" s="18" t="s">
        <v>1999</v>
      </c>
      <c r="C382" s="18" t="s">
        <v>603</v>
      </c>
      <c r="D382" s="18" t="s">
        <v>618</v>
      </c>
      <c r="E382" s="18" t="s">
        <v>476</v>
      </c>
      <c r="F382" s="18" t="s">
        <v>511</v>
      </c>
      <c r="G382" s="18" t="s">
        <v>332</v>
      </c>
      <c r="H382" s="18" t="s">
        <v>379</v>
      </c>
      <c r="I382" s="18" t="s">
        <v>148</v>
      </c>
      <c r="J382" s="648">
        <v>1</v>
      </c>
      <c r="K382" s="18" t="s">
        <v>2059</v>
      </c>
      <c r="L382" s="652">
        <v>2021</v>
      </c>
      <c r="M382" s="653">
        <v>6</v>
      </c>
      <c r="N382" s="654">
        <v>1</v>
      </c>
      <c r="O382" s="113">
        <f t="shared" si="20"/>
        <v>6</v>
      </c>
      <c r="P382" s="653">
        <v>5</v>
      </c>
      <c r="Q382" s="120">
        <f t="shared" si="21"/>
        <v>0.83333333333333337</v>
      </c>
      <c r="R382" s="121">
        <f t="shared" si="22"/>
        <v>0.83333333333333337</v>
      </c>
      <c r="S382" s="146">
        <f t="shared" si="23"/>
        <v>1</v>
      </c>
      <c r="T382" s="649" t="s">
        <v>3025</v>
      </c>
    </row>
    <row r="383" spans="1:20" ht="12.75" x14ac:dyDescent="0.2">
      <c r="A383" s="18" t="s">
        <v>72</v>
      </c>
      <c r="B383" s="18" t="s">
        <v>1999</v>
      </c>
      <c r="C383" s="18" t="s">
        <v>605</v>
      </c>
      <c r="D383" s="18" t="s">
        <v>619</v>
      </c>
      <c r="E383" s="18" t="s">
        <v>476</v>
      </c>
      <c r="F383" s="18" t="s">
        <v>511</v>
      </c>
      <c r="G383" s="18" t="s">
        <v>332</v>
      </c>
      <c r="H383" s="18" t="s">
        <v>381</v>
      </c>
      <c r="I383" s="18" t="s">
        <v>148</v>
      </c>
      <c r="J383" s="648">
        <v>9.193054136874361E-2</v>
      </c>
      <c r="K383" s="18" t="s">
        <v>2059</v>
      </c>
      <c r="L383" s="652">
        <v>2021</v>
      </c>
      <c r="M383" s="653">
        <v>1920</v>
      </c>
      <c r="N383" s="654">
        <v>4.9479166666666664E-2</v>
      </c>
      <c r="O383" s="113">
        <f t="shared" si="20"/>
        <v>95</v>
      </c>
      <c r="P383" s="653">
        <v>86</v>
      </c>
      <c r="Q383" s="120">
        <f t="shared" si="21"/>
        <v>0.90526315789473688</v>
      </c>
      <c r="R383" s="121">
        <f t="shared" si="22"/>
        <v>4.4791666666666667E-2</v>
      </c>
      <c r="S383" s="146">
        <f t="shared" si="23"/>
        <v>0.53822337962962963</v>
      </c>
      <c r="T383" s="649" t="s">
        <v>3025</v>
      </c>
    </row>
    <row r="384" spans="1:20" ht="12.75" x14ac:dyDescent="0.2">
      <c r="A384" s="18" t="s">
        <v>72</v>
      </c>
      <c r="B384" s="18" t="s">
        <v>1999</v>
      </c>
      <c r="C384" s="18" t="s">
        <v>606</v>
      </c>
      <c r="D384" s="18" t="s">
        <v>619</v>
      </c>
      <c r="E384" s="18" t="s">
        <v>476</v>
      </c>
      <c r="F384" s="18" t="s">
        <v>511</v>
      </c>
      <c r="G384" s="18" t="s">
        <v>332</v>
      </c>
      <c r="H384" s="18" t="s">
        <v>379</v>
      </c>
      <c r="I384" s="18" t="s">
        <v>148</v>
      </c>
      <c r="J384" s="648">
        <v>1</v>
      </c>
      <c r="K384" s="18"/>
      <c r="L384" s="652">
        <v>2021</v>
      </c>
      <c r="M384" s="653">
        <v>5</v>
      </c>
      <c r="N384" s="654">
        <v>0.4</v>
      </c>
      <c r="O384" s="113">
        <f t="shared" si="20"/>
        <v>2</v>
      </c>
      <c r="P384" s="653">
        <v>2</v>
      </c>
      <c r="Q384" s="120">
        <f t="shared" si="21"/>
        <v>1</v>
      </c>
      <c r="R384" s="121">
        <f t="shared" si="22"/>
        <v>0.4</v>
      </c>
      <c r="S384" s="146">
        <f t="shared" si="23"/>
        <v>0.4</v>
      </c>
      <c r="T384" s="649" t="s">
        <v>3026</v>
      </c>
    </row>
    <row r="385" spans="1:20" ht="12.75" x14ac:dyDescent="0.2">
      <c r="A385" s="18" t="s">
        <v>72</v>
      </c>
      <c r="B385" s="18" t="s">
        <v>1999</v>
      </c>
      <c r="C385" s="18" t="s">
        <v>605</v>
      </c>
      <c r="D385" s="18" t="s">
        <v>620</v>
      </c>
      <c r="E385" s="18" t="s">
        <v>476</v>
      </c>
      <c r="F385" s="18" t="s">
        <v>511</v>
      </c>
      <c r="G385" s="18" t="s">
        <v>332</v>
      </c>
      <c r="H385" s="18" t="s">
        <v>381</v>
      </c>
      <c r="I385" s="18" t="s">
        <v>148</v>
      </c>
      <c r="J385" s="648">
        <v>0.60465116279069764</v>
      </c>
      <c r="K385" s="18" t="s">
        <v>2059</v>
      </c>
      <c r="L385" s="652">
        <v>2021</v>
      </c>
      <c r="M385" s="653">
        <v>41</v>
      </c>
      <c r="N385" s="654">
        <v>0.36585365853658536</v>
      </c>
      <c r="O385" s="113">
        <f t="shared" si="20"/>
        <v>15</v>
      </c>
      <c r="P385" s="653">
        <v>13</v>
      </c>
      <c r="Q385" s="120">
        <f t="shared" si="21"/>
        <v>0.8666666666666667</v>
      </c>
      <c r="R385" s="121">
        <f t="shared" si="22"/>
        <v>0.31707317073170732</v>
      </c>
      <c r="S385" s="146">
        <f t="shared" si="23"/>
        <v>0.60506566604127587</v>
      </c>
      <c r="T385" s="649" t="s">
        <v>3025</v>
      </c>
    </row>
    <row r="386" spans="1:20" ht="12.75" x14ac:dyDescent="0.2">
      <c r="A386" s="18" t="s">
        <v>72</v>
      </c>
      <c r="B386" s="18" t="s">
        <v>1999</v>
      </c>
      <c r="C386" s="18" t="s">
        <v>608</v>
      </c>
      <c r="D386" s="18" t="s">
        <v>620</v>
      </c>
      <c r="E386" s="18" t="s">
        <v>476</v>
      </c>
      <c r="F386" s="18" t="s">
        <v>511</v>
      </c>
      <c r="G386" s="18" t="s">
        <v>332</v>
      </c>
      <c r="H386" s="18" t="s">
        <v>379</v>
      </c>
      <c r="I386" s="18" t="s">
        <v>148</v>
      </c>
      <c r="J386" s="648">
        <v>1</v>
      </c>
      <c r="K386" s="18"/>
      <c r="L386" s="652">
        <v>2021</v>
      </c>
      <c r="M386" s="653">
        <v>7</v>
      </c>
      <c r="N386" s="654">
        <v>1</v>
      </c>
      <c r="O386" s="113">
        <f t="shared" si="20"/>
        <v>7</v>
      </c>
      <c r="P386" s="653">
        <v>5</v>
      </c>
      <c r="Q386" s="120">
        <f t="shared" si="21"/>
        <v>0.7142857142857143</v>
      </c>
      <c r="R386" s="121">
        <f t="shared" si="22"/>
        <v>0.7142857142857143</v>
      </c>
      <c r="S386" s="146">
        <f t="shared" si="23"/>
        <v>1</v>
      </c>
      <c r="T386" s="649"/>
    </row>
    <row r="387" spans="1:20" ht="12.75" x14ac:dyDescent="0.2">
      <c r="A387" s="18" t="s">
        <v>72</v>
      </c>
      <c r="B387" s="18" t="s">
        <v>1999</v>
      </c>
      <c r="C387" s="18" t="s">
        <v>605</v>
      </c>
      <c r="D387" s="18" t="s">
        <v>621</v>
      </c>
      <c r="E387" s="18" t="s">
        <v>476</v>
      </c>
      <c r="F387" s="18" t="s">
        <v>511</v>
      </c>
      <c r="G387" s="18" t="s">
        <v>332</v>
      </c>
      <c r="H387" s="18" t="s">
        <v>379</v>
      </c>
      <c r="I387" s="18" t="s">
        <v>148</v>
      </c>
      <c r="J387" s="648">
        <v>1</v>
      </c>
      <c r="K387" s="18"/>
      <c r="L387" s="652">
        <v>2021</v>
      </c>
      <c r="M387" s="653">
        <v>6</v>
      </c>
      <c r="N387" s="654">
        <v>1</v>
      </c>
      <c r="O387" s="113">
        <f t="shared" si="20"/>
        <v>6</v>
      </c>
      <c r="P387" s="653">
        <v>5</v>
      </c>
      <c r="Q387" s="120">
        <f t="shared" si="21"/>
        <v>0.83333333333333337</v>
      </c>
      <c r="R387" s="121">
        <f t="shared" si="22"/>
        <v>0.83333333333333337</v>
      </c>
      <c r="S387" s="146">
        <f t="shared" si="23"/>
        <v>1</v>
      </c>
      <c r="T387" s="649"/>
    </row>
    <row r="388" spans="1:20" ht="12.75" x14ac:dyDescent="0.2">
      <c r="A388" s="18" t="s">
        <v>72</v>
      </c>
      <c r="B388" s="18" t="s">
        <v>1999</v>
      </c>
      <c r="C388" s="18" t="s">
        <v>607</v>
      </c>
      <c r="D388" s="18" t="s">
        <v>621</v>
      </c>
      <c r="E388" s="18" t="s">
        <v>476</v>
      </c>
      <c r="F388" s="18" t="s">
        <v>511</v>
      </c>
      <c r="G388" s="18" t="s">
        <v>332</v>
      </c>
      <c r="H388" s="18" t="s">
        <v>381</v>
      </c>
      <c r="I388" s="18" t="s">
        <v>148</v>
      </c>
      <c r="J388" s="648">
        <v>0.1691275167785235</v>
      </c>
      <c r="K388" s="18" t="s">
        <v>2059</v>
      </c>
      <c r="L388" s="652">
        <v>2021</v>
      </c>
      <c r="M388" s="653">
        <v>732</v>
      </c>
      <c r="N388" s="654">
        <v>9.8360655737704916E-2</v>
      </c>
      <c r="O388" s="113">
        <f t="shared" si="20"/>
        <v>72</v>
      </c>
      <c r="P388" s="653">
        <v>48</v>
      </c>
      <c r="Q388" s="120">
        <f t="shared" si="21"/>
        <v>0.66666666666666663</v>
      </c>
      <c r="R388" s="121">
        <f t="shared" si="22"/>
        <v>6.5573770491803282E-2</v>
      </c>
      <c r="S388" s="146">
        <f t="shared" si="23"/>
        <v>0.58157689305230287</v>
      </c>
      <c r="T388" s="649" t="s">
        <v>3025</v>
      </c>
    </row>
    <row r="389" spans="1:20" ht="12.75" x14ac:dyDescent="0.2">
      <c r="A389" s="18" t="s">
        <v>72</v>
      </c>
      <c r="B389" s="18" t="s">
        <v>1999</v>
      </c>
      <c r="C389" s="18" t="s">
        <v>600</v>
      </c>
      <c r="D389" s="18" t="s">
        <v>622</v>
      </c>
      <c r="E389" s="18" t="s">
        <v>476</v>
      </c>
      <c r="F389" s="18" t="s">
        <v>511</v>
      </c>
      <c r="G389" s="18" t="s">
        <v>332</v>
      </c>
      <c r="H389" s="18" t="s">
        <v>379</v>
      </c>
      <c r="I389" s="18" t="s">
        <v>148</v>
      </c>
      <c r="J389" s="648">
        <v>1</v>
      </c>
      <c r="K389" s="18" t="s">
        <v>2059</v>
      </c>
      <c r="L389" s="652">
        <v>2021</v>
      </c>
      <c r="M389" s="653">
        <v>2</v>
      </c>
      <c r="N389" s="654">
        <v>1</v>
      </c>
      <c r="O389" s="113">
        <f t="shared" ref="O389:O452" si="24">ROUNDUP(N389*M389,0)</f>
        <v>2</v>
      </c>
      <c r="P389" s="653">
        <v>2</v>
      </c>
      <c r="Q389" s="120">
        <f t="shared" ref="Q389:Q452" si="25">P389/(O389)</f>
        <v>1</v>
      </c>
      <c r="R389" s="121">
        <f t="shared" ref="R389:R452" si="26">P389/M389</f>
        <v>1</v>
      </c>
      <c r="S389" s="146">
        <f t="shared" ref="S389:S452" si="27">N389/J389</f>
        <v>1</v>
      </c>
      <c r="T389" s="649" t="s">
        <v>3025</v>
      </c>
    </row>
    <row r="390" spans="1:20" ht="12.75" x14ac:dyDescent="0.2">
      <c r="A390" s="18" t="s">
        <v>72</v>
      </c>
      <c r="B390" s="18" t="s">
        <v>1999</v>
      </c>
      <c r="C390" s="18" t="s">
        <v>608</v>
      </c>
      <c r="D390" s="18" t="s">
        <v>623</v>
      </c>
      <c r="E390" s="18" t="s">
        <v>476</v>
      </c>
      <c r="F390" s="18" t="s">
        <v>511</v>
      </c>
      <c r="G390" s="18" t="s">
        <v>332</v>
      </c>
      <c r="H390" s="18" t="s">
        <v>379</v>
      </c>
      <c r="I390" s="18" t="s">
        <v>148</v>
      </c>
      <c r="J390" s="648">
        <v>1</v>
      </c>
      <c r="K390" s="18" t="s">
        <v>2059</v>
      </c>
      <c r="L390" s="652">
        <v>2021</v>
      </c>
      <c r="M390" s="653">
        <v>10</v>
      </c>
      <c r="N390" s="654">
        <v>0.7</v>
      </c>
      <c r="O390" s="113">
        <f t="shared" si="24"/>
        <v>7</v>
      </c>
      <c r="P390" s="653">
        <v>5</v>
      </c>
      <c r="Q390" s="120">
        <f t="shared" si="25"/>
        <v>0.7142857142857143</v>
      </c>
      <c r="R390" s="121">
        <f t="shared" si="26"/>
        <v>0.5</v>
      </c>
      <c r="S390" s="146">
        <f t="shared" si="27"/>
        <v>0.7</v>
      </c>
      <c r="T390" s="649" t="s">
        <v>3024</v>
      </c>
    </row>
    <row r="391" spans="1:20" ht="12.75" x14ac:dyDescent="0.2">
      <c r="A391" s="18" t="s">
        <v>72</v>
      </c>
      <c r="B391" s="18" t="s">
        <v>1999</v>
      </c>
      <c r="C391" s="18" t="s">
        <v>599</v>
      </c>
      <c r="D391" s="18" t="s">
        <v>624</v>
      </c>
      <c r="E391" s="18" t="s">
        <v>476</v>
      </c>
      <c r="F391" s="18" t="s">
        <v>511</v>
      </c>
      <c r="G391" s="18" t="s">
        <v>332</v>
      </c>
      <c r="H391" s="18" t="s">
        <v>381</v>
      </c>
      <c r="I391" s="18" t="s">
        <v>148</v>
      </c>
      <c r="J391" s="648">
        <v>1</v>
      </c>
      <c r="K391" s="18" t="s">
        <v>2059</v>
      </c>
      <c r="L391" s="652">
        <v>2021</v>
      </c>
      <c r="M391" s="653">
        <v>34</v>
      </c>
      <c r="N391" s="654">
        <v>0.82352941176470584</v>
      </c>
      <c r="O391" s="113">
        <f t="shared" si="24"/>
        <v>28</v>
      </c>
      <c r="P391" s="653">
        <v>25</v>
      </c>
      <c r="Q391" s="120">
        <f t="shared" si="25"/>
        <v>0.8928571428571429</v>
      </c>
      <c r="R391" s="121">
        <f t="shared" si="26"/>
        <v>0.73529411764705888</v>
      </c>
      <c r="S391" s="146">
        <f t="shared" si="27"/>
        <v>0.82352941176470584</v>
      </c>
      <c r="T391" s="649" t="s">
        <v>3025</v>
      </c>
    </row>
    <row r="392" spans="1:20" ht="12.75" x14ac:dyDescent="0.2">
      <c r="A392" s="18" t="s">
        <v>72</v>
      </c>
      <c r="B392" s="18" t="s">
        <v>1999</v>
      </c>
      <c r="C392" s="18" t="s">
        <v>603</v>
      </c>
      <c r="D392" s="18" t="s">
        <v>626</v>
      </c>
      <c r="E392" s="18" t="s">
        <v>476</v>
      </c>
      <c r="F392" s="18" t="s">
        <v>511</v>
      </c>
      <c r="G392" s="18" t="s">
        <v>332</v>
      </c>
      <c r="H392" s="18" t="s">
        <v>379</v>
      </c>
      <c r="I392" s="18" t="s">
        <v>148</v>
      </c>
      <c r="J392" s="648">
        <v>1</v>
      </c>
      <c r="K392" s="18" t="s">
        <v>2059</v>
      </c>
      <c r="L392" s="652">
        <v>2021</v>
      </c>
      <c r="M392" s="653">
        <v>13</v>
      </c>
      <c r="N392" s="654">
        <v>0.69230769230769229</v>
      </c>
      <c r="O392" s="113">
        <f t="shared" si="24"/>
        <v>9</v>
      </c>
      <c r="P392" s="653">
        <v>8</v>
      </c>
      <c r="Q392" s="120">
        <f t="shared" si="25"/>
        <v>0.88888888888888884</v>
      </c>
      <c r="R392" s="121">
        <f t="shared" si="26"/>
        <v>0.61538461538461542</v>
      </c>
      <c r="S392" s="146">
        <f t="shared" si="27"/>
        <v>0.69230769230769229</v>
      </c>
      <c r="T392" s="649" t="s">
        <v>3024</v>
      </c>
    </row>
    <row r="393" spans="1:20" ht="12.75" x14ac:dyDescent="0.2">
      <c r="A393" s="18" t="s">
        <v>72</v>
      </c>
      <c r="B393" s="18" t="s">
        <v>1999</v>
      </c>
      <c r="C393" s="18" t="s">
        <v>603</v>
      </c>
      <c r="D393" s="18" t="s">
        <v>625</v>
      </c>
      <c r="E393" s="18" t="s">
        <v>476</v>
      </c>
      <c r="F393" s="18" t="s">
        <v>511</v>
      </c>
      <c r="G393" s="18" t="s">
        <v>332</v>
      </c>
      <c r="H393" s="18" t="s">
        <v>379</v>
      </c>
      <c r="I393" s="18" t="s">
        <v>148</v>
      </c>
      <c r="J393" s="648">
        <v>1</v>
      </c>
      <c r="K393" s="18" t="s">
        <v>2059</v>
      </c>
      <c r="L393" s="652">
        <v>2021</v>
      </c>
      <c r="M393" s="653">
        <v>4</v>
      </c>
      <c r="N393" s="654">
        <v>1</v>
      </c>
      <c r="O393" s="113">
        <f t="shared" si="24"/>
        <v>4</v>
      </c>
      <c r="P393" s="653">
        <v>4</v>
      </c>
      <c r="Q393" s="120">
        <f t="shared" si="25"/>
        <v>1</v>
      </c>
      <c r="R393" s="121">
        <f t="shared" si="26"/>
        <v>1</v>
      </c>
      <c r="S393" s="146">
        <f t="shared" si="27"/>
        <v>1</v>
      </c>
      <c r="T393" s="649" t="s">
        <v>3025</v>
      </c>
    </row>
    <row r="394" spans="1:20" ht="12.75" x14ac:dyDescent="0.2">
      <c r="A394" s="18" t="s">
        <v>72</v>
      </c>
      <c r="B394" s="18" t="s">
        <v>1999</v>
      </c>
      <c r="C394" s="18" t="s">
        <v>603</v>
      </c>
      <c r="D394" s="18" t="s">
        <v>610</v>
      </c>
      <c r="E394" s="18" t="s">
        <v>476</v>
      </c>
      <c r="F394" s="18" t="s">
        <v>490</v>
      </c>
      <c r="G394" s="18" t="s">
        <v>332</v>
      </c>
      <c r="H394" s="18" t="s">
        <v>379</v>
      </c>
      <c r="I394" s="18" t="s">
        <v>148</v>
      </c>
      <c r="J394" s="648">
        <v>1</v>
      </c>
      <c r="K394" s="18" t="s">
        <v>2059</v>
      </c>
      <c r="L394" s="652">
        <v>2021</v>
      </c>
      <c r="M394" s="653">
        <v>5</v>
      </c>
      <c r="N394" s="654">
        <v>1</v>
      </c>
      <c r="O394" s="113">
        <f t="shared" si="24"/>
        <v>5</v>
      </c>
      <c r="P394" s="653">
        <v>5</v>
      </c>
      <c r="Q394" s="120">
        <f t="shared" si="25"/>
        <v>1</v>
      </c>
      <c r="R394" s="121">
        <f t="shared" si="26"/>
        <v>1</v>
      </c>
      <c r="S394" s="146">
        <f t="shared" si="27"/>
        <v>1</v>
      </c>
      <c r="T394" s="649" t="s">
        <v>3025</v>
      </c>
    </row>
    <row r="395" spans="1:20" ht="12.75" x14ac:dyDescent="0.2">
      <c r="A395" s="18" t="s">
        <v>72</v>
      </c>
      <c r="B395" s="18" t="s">
        <v>1999</v>
      </c>
      <c r="C395" s="18" t="s">
        <v>598</v>
      </c>
      <c r="D395" s="18" t="s">
        <v>611</v>
      </c>
      <c r="E395" s="18" t="s">
        <v>476</v>
      </c>
      <c r="F395" s="18" t="s">
        <v>490</v>
      </c>
      <c r="G395" s="18" t="s">
        <v>332</v>
      </c>
      <c r="H395" s="18" t="s">
        <v>379</v>
      </c>
      <c r="I395" s="18" t="s">
        <v>148</v>
      </c>
      <c r="J395" s="648">
        <v>1</v>
      </c>
      <c r="K395" s="18" t="s">
        <v>2059</v>
      </c>
      <c r="L395" s="652">
        <v>2021</v>
      </c>
      <c r="M395" s="653">
        <v>75</v>
      </c>
      <c r="N395" s="654">
        <v>1</v>
      </c>
      <c r="O395" s="113">
        <f t="shared" si="24"/>
        <v>75</v>
      </c>
      <c r="P395" s="653">
        <v>75</v>
      </c>
      <c r="Q395" s="120">
        <f t="shared" si="25"/>
        <v>1</v>
      </c>
      <c r="R395" s="121">
        <f t="shared" si="26"/>
        <v>1</v>
      </c>
      <c r="S395" s="146">
        <f t="shared" si="27"/>
        <v>1</v>
      </c>
      <c r="T395" s="649" t="s">
        <v>3025</v>
      </c>
    </row>
    <row r="396" spans="1:20" ht="12.75" x14ac:dyDescent="0.2">
      <c r="A396" s="18" t="s">
        <v>72</v>
      </c>
      <c r="B396" s="18" t="s">
        <v>1999</v>
      </c>
      <c r="C396" s="18" t="s">
        <v>604</v>
      </c>
      <c r="D396" s="18" t="s">
        <v>611</v>
      </c>
      <c r="E396" s="18" t="s">
        <v>476</v>
      </c>
      <c r="F396" s="18" t="s">
        <v>490</v>
      </c>
      <c r="G396" s="18" t="s">
        <v>332</v>
      </c>
      <c r="H396" s="18" t="s">
        <v>379</v>
      </c>
      <c r="I396" s="18" t="s">
        <v>148</v>
      </c>
      <c r="J396" s="648">
        <v>1</v>
      </c>
      <c r="K396" s="18"/>
      <c r="L396" s="652">
        <v>2021</v>
      </c>
      <c r="M396" s="653">
        <v>7</v>
      </c>
      <c r="N396" s="654">
        <v>1</v>
      </c>
      <c r="O396" s="113">
        <f t="shared" si="24"/>
        <v>7</v>
      </c>
      <c r="P396" s="653">
        <v>7</v>
      </c>
      <c r="Q396" s="120">
        <f t="shared" si="25"/>
        <v>1</v>
      </c>
      <c r="R396" s="121">
        <f t="shared" si="26"/>
        <v>1</v>
      </c>
      <c r="S396" s="146">
        <f t="shared" si="27"/>
        <v>1</v>
      </c>
      <c r="T396" s="649"/>
    </row>
    <row r="397" spans="1:20" ht="12.75" x14ac:dyDescent="0.2">
      <c r="A397" s="18" t="s">
        <v>72</v>
      </c>
      <c r="B397" s="18" t="s">
        <v>1999</v>
      </c>
      <c r="C397" s="18" t="s">
        <v>598</v>
      </c>
      <c r="D397" s="18" t="s">
        <v>612</v>
      </c>
      <c r="E397" s="18" t="s">
        <v>476</v>
      </c>
      <c r="F397" s="18" t="s">
        <v>490</v>
      </c>
      <c r="G397" s="18" t="s">
        <v>332</v>
      </c>
      <c r="H397" s="18" t="s">
        <v>379</v>
      </c>
      <c r="I397" s="18" t="s">
        <v>148</v>
      </c>
      <c r="J397" s="648">
        <v>1</v>
      </c>
      <c r="K397" s="18" t="s">
        <v>2059</v>
      </c>
      <c r="L397" s="652">
        <v>2021</v>
      </c>
      <c r="M397" s="653">
        <v>5</v>
      </c>
      <c r="N397" s="654">
        <v>1</v>
      </c>
      <c r="O397" s="113">
        <f t="shared" si="24"/>
        <v>5</v>
      </c>
      <c r="P397" s="653">
        <v>5</v>
      </c>
      <c r="Q397" s="120">
        <f t="shared" si="25"/>
        <v>1</v>
      </c>
      <c r="R397" s="121">
        <f t="shared" si="26"/>
        <v>1</v>
      </c>
      <c r="S397" s="146">
        <f t="shared" si="27"/>
        <v>1</v>
      </c>
      <c r="T397" s="649"/>
    </row>
    <row r="398" spans="1:20" ht="12.75" x14ac:dyDescent="0.2">
      <c r="A398" s="18" t="s">
        <v>72</v>
      </c>
      <c r="B398" s="18" t="s">
        <v>1999</v>
      </c>
      <c r="C398" s="18" t="s">
        <v>602</v>
      </c>
      <c r="D398" s="18" t="s">
        <v>612</v>
      </c>
      <c r="E398" s="18" t="s">
        <v>476</v>
      </c>
      <c r="F398" s="18" t="s">
        <v>490</v>
      </c>
      <c r="G398" s="18" t="s">
        <v>332</v>
      </c>
      <c r="H398" s="18" t="s">
        <v>379</v>
      </c>
      <c r="I398" s="18" t="s">
        <v>148</v>
      </c>
      <c r="J398" s="648">
        <v>1</v>
      </c>
      <c r="K398" s="18"/>
      <c r="L398" s="652">
        <v>2021</v>
      </c>
      <c r="M398" s="653">
        <v>19</v>
      </c>
      <c r="N398" s="654">
        <v>1</v>
      </c>
      <c r="O398" s="113">
        <f t="shared" si="24"/>
        <v>19</v>
      </c>
      <c r="P398" s="653">
        <v>19</v>
      </c>
      <c r="Q398" s="120">
        <f t="shared" si="25"/>
        <v>1</v>
      </c>
      <c r="R398" s="121">
        <f t="shared" si="26"/>
        <v>1</v>
      </c>
      <c r="S398" s="146">
        <f t="shared" si="27"/>
        <v>1</v>
      </c>
      <c r="T398" s="649"/>
    </row>
    <row r="399" spans="1:20" ht="12.75" x14ac:dyDescent="0.2">
      <c r="A399" s="18" t="s">
        <v>72</v>
      </c>
      <c r="B399" s="18" t="s">
        <v>1999</v>
      </c>
      <c r="C399" s="18" t="s">
        <v>604</v>
      </c>
      <c r="D399" s="18" t="s">
        <v>612</v>
      </c>
      <c r="E399" s="18" t="s">
        <v>476</v>
      </c>
      <c r="F399" s="18" t="s">
        <v>490</v>
      </c>
      <c r="G399" s="18" t="s">
        <v>332</v>
      </c>
      <c r="H399" s="18" t="s">
        <v>379</v>
      </c>
      <c r="I399" s="18" t="s">
        <v>148</v>
      </c>
      <c r="J399" s="648">
        <v>1</v>
      </c>
      <c r="K399" s="18"/>
      <c r="L399" s="652">
        <v>2021</v>
      </c>
      <c r="M399" s="653">
        <v>3</v>
      </c>
      <c r="N399" s="654">
        <v>1</v>
      </c>
      <c r="O399" s="113">
        <f t="shared" si="24"/>
        <v>3</v>
      </c>
      <c r="P399" s="653">
        <v>3</v>
      </c>
      <c r="Q399" s="120">
        <f t="shared" si="25"/>
        <v>1</v>
      </c>
      <c r="R399" s="121">
        <f t="shared" si="26"/>
        <v>1</v>
      </c>
      <c r="S399" s="146">
        <f t="shared" si="27"/>
        <v>1</v>
      </c>
      <c r="T399" s="649"/>
    </row>
    <row r="400" spans="1:20" ht="12.75" x14ac:dyDescent="0.2">
      <c r="A400" s="18" t="s">
        <v>72</v>
      </c>
      <c r="B400" s="18" t="s">
        <v>1999</v>
      </c>
      <c r="C400" s="18" t="s">
        <v>596</v>
      </c>
      <c r="D400" s="18" t="s">
        <v>613</v>
      </c>
      <c r="E400" s="18" t="s">
        <v>476</v>
      </c>
      <c r="F400" s="18" t="s">
        <v>490</v>
      </c>
      <c r="G400" s="18" t="s">
        <v>332</v>
      </c>
      <c r="H400" s="18" t="s">
        <v>379</v>
      </c>
      <c r="I400" s="18" t="s">
        <v>148</v>
      </c>
      <c r="J400" s="648">
        <v>1</v>
      </c>
      <c r="K400" s="18"/>
      <c r="L400" s="652">
        <v>2021</v>
      </c>
      <c r="M400" s="653">
        <v>18</v>
      </c>
      <c r="N400" s="654">
        <v>1</v>
      </c>
      <c r="O400" s="113">
        <f t="shared" si="24"/>
        <v>18</v>
      </c>
      <c r="P400" s="653">
        <v>18</v>
      </c>
      <c r="Q400" s="120">
        <f t="shared" si="25"/>
        <v>1</v>
      </c>
      <c r="R400" s="121">
        <f t="shared" si="26"/>
        <v>1</v>
      </c>
      <c r="S400" s="146">
        <f t="shared" si="27"/>
        <v>1</v>
      </c>
      <c r="T400" s="649"/>
    </row>
    <row r="401" spans="1:20" ht="12.75" x14ac:dyDescent="0.2">
      <c r="A401" s="18" t="s">
        <v>72</v>
      </c>
      <c r="B401" s="18" t="s">
        <v>1999</v>
      </c>
      <c r="C401" s="18" t="s">
        <v>598</v>
      </c>
      <c r="D401" s="18" t="s">
        <v>613</v>
      </c>
      <c r="E401" s="18" t="s">
        <v>476</v>
      </c>
      <c r="F401" s="18" t="s">
        <v>490</v>
      </c>
      <c r="G401" s="18" t="s">
        <v>332</v>
      </c>
      <c r="H401" s="18" t="s">
        <v>379</v>
      </c>
      <c r="I401" s="18" t="s">
        <v>148</v>
      </c>
      <c r="J401" s="648">
        <v>1</v>
      </c>
      <c r="K401" s="18"/>
      <c r="L401" s="652">
        <v>2021</v>
      </c>
      <c r="M401" s="653">
        <v>3</v>
      </c>
      <c r="N401" s="654">
        <v>1</v>
      </c>
      <c r="O401" s="113">
        <f t="shared" si="24"/>
        <v>3</v>
      </c>
      <c r="P401" s="653">
        <v>3</v>
      </c>
      <c r="Q401" s="120">
        <f t="shared" si="25"/>
        <v>1</v>
      </c>
      <c r="R401" s="121">
        <f t="shared" si="26"/>
        <v>1</v>
      </c>
      <c r="S401" s="146">
        <f t="shared" si="27"/>
        <v>1</v>
      </c>
      <c r="T401" s="649"/>
    </row>
    <row r="402" spans="1:20" ht="12.75" x14ac:dyDescent="0.2">
      <c r="A402" s="18" t="s">
        <v>72</v>
      </c>
      <c r="B402" s="18" t="s">
        <v>1999</v>
      </c>
      <c r="C402" s="18" t="s">
        <v>602</v>
      </c>
      <c r="D402" s="18" t="s">
        <v>614</v>
      </c>
      <c r="E402" s="18" t="s">
        <v>476</v>
      </c>
      <c r="F402" s="18" t="s">
        <v>490</v>
      </c>
      <c r="G402" s="18" t="s">
        <v>332</v>
      </c>
      <c r="H402" s="18" t="s">
        <v>379</v>
      </c>
      <c r="I402" s="18" t="s">
        <v>148</v>
      </c>
      <c r="J402" s="648">
        <v>1</v>
      </c>
      <c r="K402" s="18"/>
      <c r="L402" s="652">
        <v>2021</v>
      </c>
      <c r="M402" s="653">
        <v>3</v>
      </c>
      <c r="N402" s="654">
        <v>1</v>
      </c>
      <c r="O402" s="113">
        <f t="shared" si="24"/>
        <v>3</v>
      </c>
      <c r="P402" s="653">
        <v>3</v>
      </c>
      <c r="Q402" s="120">
        <f t="shared" si="25"/>
        <v>1</v>
      </c>
      <c r="R402" s="121">
        <f t="shared" si="26"/>
        <v>1</v>
      </c>
      <c r="S402" s="146">
        <f t="shared" si="27"/>
        <v>1</v>
      </c>
      <c r="T402" s="649"/>
    </row>
    <row r="403" spans="1:20" ht="12.75" x14ac:dyDescent="0.2">
      <c r="A403" s="18" t="s">
        <v>72</v>
      </c>
      <c r="B403" s="18" t="s">
        <v>1999</v>
      </c>
      <c r="C403" s="18" t="s">
        <v>598</v>
      </c>
      <c r="D403" s="18" t="s">
        <v>617</v>
      </c>
      <c r="E403" s="18" t="s">
        <v>476</v>
      </c>
      <c r="F403" s="18" t="s">
        <v>490</v>
      </c>
      <c r="G403" s="18" t="s">
        <v>332</v>
      </c>
      <c r="H403" s="18" t="s">
        <v>379</v>
      </c>
      <c r="I403" s="18" t="s">
        <v>148</v>
      </c>
      <c r="J403" s="648">
        <v>1</v>
      </c>
      <c r="K403" s="18" t="s">
        <v>2059</v>
      </c>
      <c r="L403" s="652">
        <v>2021</v>
      </c>
      <c r="M403" s="653">
        <v>7</v>
      </c>
      <c r="N403" s="654">
        <v>1</v>
      </c>
      <c r="O403" s="113">
        <f t="shared" si="24"/>
        <v>7</v>
      </c>
      <c r="P403" s="653">
        <v>7</v>
      </c>
      <c r="Q403" s="120">
        <f t="shared" si="25"/>
        <v>1</v>
      </c>
      <c r="R403" s="121">
        <f t="shared" si="26"/>
        <v>1</v>
      </c>
      <c r="S403" s="146">
        <f t="shared" si="27"/>
        <v>1</v>
      </c>
      <c r="T403" s="649" t="s">
        <v>3025</v>
      </c>
    </row>
    <row r="404" spans="1:20" ht="12.75" x14ac:dyDescent="0.2">
      <c r="A404" s="18" t="s">
        <v>72</v>
      </c>
      <c r="B404" s="18" t="s">
        <v>1999</v>
      </c>
      <c r="C404" s="18" t="s">
        <v>598</v>
      </c>
      <c r="D404" s="18" t="s">
        <v>618</v>
      </c>
      <c r="E404" s="18" t="s">
        <v>476</v>
      </c>
      <c r="F404" s="18" t="s">
        <v>490</v>
      </c>
      <c r="G404" s="18" t="s">
        <v>332</v>
      </c>
      <c r="H404" s="18" t="s">
        <v>379</v>
      </c>
      <c r="I404" s="18" t="s">
        <v>148</v>
      </c>
      <c r="J404" s="648">
        <v>1</v>
      </c>
      <c r="K404" s="18"/>
      <c r="L404" s="652">
        <v>2021</v>
      </c>
      <c r="M404" s="653">
        <v>6</v>
      </c>
      <c r="N404" s="654">
        <v>1</v>
      </c>
      <c r="O404" s="113">
        <f t="shared" si="24"/>
        <v>6</v>
      </c>
      <c r="P404" s="653">
        <v>6</v>
      </c>
      <c r="Q404" s="120">
        <f t="shared" si="25"/>
        <v>1</v>
      </c>
      <c r="R404" s="121">
        <f t="shared" si="26"/>
        <v>1</v>
      </c>
      <c r="S404" s="146">
        <f t="shared" si="27"/>
        <v>1</v>
      </c>
      <c r="T404" s="649"/>
    </row>
    <row r="405" spans="1:20" ht="12.75" x14ac:dyDescent="0.2">
      <c r="A405" s="18" t="s">
        <v>72</v>
      </c>
      <c r="B405" s="18" t="s">
        <v>1999</v>
      </c>
      <c r="C405" s="18" t="s">
        <v>603</v>
      </c>
      <c r="D405" s="18" t="s">
        <v>618</v>
      </c>
      <c r="E405" s="18" t="s">
        <v>476</v>
      </c>
      <c r="F405" s="18" t="s">
        <v>490</v>
      </c>
      <c r="G405" s="18" t="s">
        <v>332</v>
      </c>
      <c r="H405" s="18" t="s">
        <v>379</v>
      </c>
      <c r="I405" s="18" t="s">
        <v>148</v>
      </c>
      <c r="J405" s="648">
        <v>1</v>
      </c>
      <c r="K405" s="18" t="s">
        <v>2059</v>
      </c>
      <c r="L405" s="652">
        <v>2021</v>
      </c>
      <c r="M405" s="653">
        <v>6</v>
      </c>
      <c r="N405" s="654">
        <v>1</v>
      </c>
      <c r="O405" s="113">
        <f t="shared" si="24"/>
        <v>6</v>
      </c>
      <c r="P405" s="653">
        <v>6</v>
      </c>
      <c r="Q405" s="120">
        <f t="shared" si="25"/>
        <v>1</v>
      </c>
      <c r="R405" s="121">
        <f t="shared" si="26"/>
        <v>1</v>
      </c>
      <c r="S405" s="146">
        <f t="shared" si="27"/>
        <v>1</v>
      </c>
      <c r="T405" s="649" t="s">
        <v>3025</v>
      </c>
    </row>
    <row r="406" spans="1:20" ht="12.75" x14ac:dyDescent="0.2">
      <c r="A406" s="18" t="s">
        <v>72</v>
      </c>
      <c r="B406" s="18" t="s">
        <v>1999</v>
      </c>
      <c r="C406" s="18" t="s">
        <v>605</v>
      </c>
      <c r="D406" s="18" t="s">
        <v>619</v>
      </c>
      <c r="E406" s="18" t="s">
        <v>476</v>
      </c>
      <c r="F406" s="18" t="s">
        <v>490</v>
      </c>
      <c r="G406" s="18" t="s">
        <v>332</v>
      </c>
      <c r="H406" s="18" t="s">
        <v>379</v>
      </c>
      <c r="I406" s="18" t="s">
        <v>148</v>
      </c>
      <c r="J406" s="648">
        <v>1</v>
      </c>
      <c r="K406" s="18" t="s">
        <v>2059</v>
      </c>
      <c r="L406" s="652">
        <v>2021</v>
      </c>
      <c r="M406" s="653">
        <v>1920</v>
      </c>
      <c r="N406" s="654">
        <v>1</v>
      </c>
      <c r="O406" s="113">
        <f t="shared" si="24"/>
        <v>1920</v>
      </c>
      <c r="P406" s="653">
        <v>1920</v>
      </c>
      <c r="Q406" s="120">
        <f t="shared" si="25"/>
        <v>1</v>
      </c>
      <c r="R406" s="121">
        <f t="shared" si="26"/>
        <v>1</v>
      </c>
      <c r="S406" s="146">
        <f t="shared" si="27"/>
        <v>1</v>
      </c>
      <c r="T406" s="649" t="s">
        <v>3025</v>
      </c>
    </row>
    <row r="407" spans="1:20" ht="12.75" x14ac:dyDescent="0.2">
      <c r="A407" s="18" t="s">
        <v>72</v>
      </c>
      <c r="B407" s="18" t="s">
        <v>1999</v>
      </c>
      <c r="C407" s="18" t="s">
        <v>606</v>
      </c>
      <c r="D407" s="18" t="s">
        <v>619</v>
      </c>
      <c r="E407" s="18" t="s">
        <v>476</v>
      </c>
      <c r="F407" s="18" t="s">
        <v>490</v>
      </c>
      <c r="G407" s="18" t="s">
        <v>332</v>
      </c>
      <c r="H407" s="18" t="s">
        <v>379</v>
      </c>
      <c r="I407" s="18" t="s">
        <v>148</v>
      </c>
      <c r="J407" s="648">
        <v>1</v>
      </c>
      <c r="K407" s="18"/>
      <c r="L407" s="652">
        <v>2021</v>
      </c>
      <c r="M407" s="653">
        <v>5</v>
      </c>
      <c r="N407" s="654">
        <v>1</v>
      </c>
      <c r="O407" s="113">
        <f t="shared" si="24"/>
        <v>5</v>
      </c>
      <c r="P407" s="653">
        <v>5</v>
      </c>
      <c r="Q407" s="120">
        <f t="shared" si="25"/>
        <v>1</v>
      </c>
      <c r="R407" s="121">
        <f t="shared" si="26"/>
        <v>1</v>
      </c>
      <c r="S407" s="146">
        <f t="shared" si="27"/>
        <v>1</v>
      </c>
      <c r="T407" s="649"/>
    </row>
    <row r="408" spans="1:20" ht="12.75" x14ac:dyDescent="0.2">
      <c r="A408" s="18" t="s">
        <v>72</v>
      </c>
      <c r="B408" s="18" t="s">
        <v>1999</v>
      </c>
      <c r="C408" s="18" t="s">
        <v>605</v>
      </c>
      <c r="D408" s="18" t="s">
        <v>620</v>
      </c>
      <c r="E408" s="18" t="s">
        <v>476</v>
      </c>
      <c r="F408" s="18" t="s">
        <v>490</v>
      </c>
      <c r="G408" s="18" t="s">
        <v>332</v>
      </c>
      <c r="H408" s="18" t="s">
        <v>379</v>
      </c>
      <c r="I408" s="18" t="s">
        <v>148</v>
      </c>
      <c r="J408" s="648">
        <v>1</v>
      </c>
      <c r="K408" s="18" t="s">
        <v>2059</v>
      </c>
      <c r="L408" s="652">
        <v>2021</v>
      </c>
      <c r="M408" s="653">
        <v>41</v>
      </c>
      <c r="N408" s="654">
        <v>1</v>
      </c>
      <c r="O408" s="113">
        <f t="shared" si="24"/>
        <v>41</v>
      </c>
      <c r="P408" s="653">
        <v>41</v>
      </c>
      <c r="Q408" s="120">
        <f t="shared" si="25"/>
        <v>1</v>
      </c>
      <c r="R408" s="121">
        <f t="shared" si="26"/>
        <v>1</v>
      </c>
      <c r="S408" s="146">
        <f t="shared" si="27"/>
        <v>1</v>
      </c>
      <c r="T408" s="649" t="s">
        <v>3025</v>
      </c>
    </row>
    <row r="409" spans="1:20" ht="12.75" x14ac:dyDescent="0.2">
      <c r="A409" s="18" t="s">
        <v>72</v>
      </c>
      <c r="B409" s="18" t="s">
        <v>1999</v>
      </c>
      <c r="C409" s="18" t="s">
        <v>608</v>
      </c>
      <c r="D409" s="18" t="s">
        <v>620</v>
      </c>
      <c r="E409" s="18" t="s">
        <v>476</v>
      </c>
      <c r="F409" s="18" t="s">
        <v>490</v>
      </c>
      <c r="G409" s="18" t="s">
        <v>332</v>
      </c>
      <c r="H409" s="18" t="s">
        <v>379</v>
      </c>
      <c r="I409" s="18" t="s">
        <v>148</v>
      </c>
      <c r="J409" s="648">
        <v>1</v>
      </c>
      <c r="K409" s="18"/>
      <c r="L409" s="652">
        <v>2021</v>
      </c>
      <c r="M409" s="653">
        <v>7</v>
      </c>
      <c r="N409" s="654">
        <v>1</v>
      </c>
      <c r="O409" s="113">
        <f t="shared" si="24"/>
        <v>7</v>
      </c>
      <c r="P409" s="653">
        <v>7</v>
      </c>
      <c r="Q409" s="120">
        <f t="shared" si="25"/>
        <v>1</v>
      </c>
      <c r="R409" s="121">
        <f t="shared" si="26"/>
        <v>1</v>
      </c>
      <c r="S409" s="146">
        <f t="shared" si="27"/>
        <v>1</v>
      </c>
      <c r="T409" s="649"/>
    </row>
    <row r="410" spans="1:20" ht="12.75" x14ac:dyDescent="0.2">
      <c r="A410" s="18" t="s">
        <v>72</v>
      </c>
      <c r="B410" s="18" t="s">
        <v>1999</v>
      </c>
      <c r="C410" s="18" t="s">
        <v>605</v>
      </c>
      <c r="D410" s="18" t="s">
        <v>621</v>
      </c>
      <c r="E410" s="18" t="s">
        <v>476</v>
      </c>
      <c r="F410" s="18" t="s">
        <v>490</v>
      </c>
      <c r="G410" s="18" t="s">
        <v>332</v>
      </c>
      <c r="H410" s="18" t="s">
        <v>379</v>
      </c>
      <c r="I410" s="18" t="s">
        <v>148</v>
      </c>
      <c r="J410" s="648">
        <v>1</v>
      </c>
      <c r="K410" s="18"/>
      <c r="L410" s="652">
        <v>2021</v>
      </c>
      <c r="M410" s="653">
        <v>6</v>
      </c>
      <c r="N410" s="654">
        <v>1</v>
      </c>
      <c r="O410" s="113">
        <f t="shared" si="24"/>
        <v>6</v>
      </c>
      <c r="P410" s="653">
        <v>6</v>
      </c>
      <c r="Q410" s="120">
        <f t="shared" si="25"/>
        <v>1</v>
      </c>
      <c r="R410" s="121">
        <f t="shared" si="26"/>
        <v>1</v>
      </c>
      <c r="S410" s="146">
        <f t="shared" si="27"/>
        <v>1</v>
      </c>
      <c r="T410" s="649"/>
    </row>
    <row r="411" spans="1:20" ht="12.75" x14ac:dyDescent="0.2">
      <c r="A411" s="18" t="s">
        <v>72</v>
      </c>
      <c r="B411" s="18" t="s">
        <v>1999</v>
      </c>
      <c r="C411" s="18" t="s">
        <v>607</v>
      </c>
      <c r="D411" s="18" t="s">
        <v>621</v>
      </c>
      <c r="E411" s="18" t="s">
        <v>476</v>
      </c>
      <c r="F411" s="18" t="s">
        <v>490</v>
      </c>
      <c r="G411" s="18" t="s">
        <v>332</v>
      </c>
      <c r="H411" s="18" t="s">
        <v>379</v>
      </c>
      <c r="I411" s="18" t="s">
        <v>148</v>
      </c>
      <c r="J411" s="648">
        <v>1</v>
      </c>
      <c r="K411" s="18" t="s">
        <v>2059</v>
      </c>
      <c r="L411" s="652">
        <v>2021</v>
      </c>
      <c r="M411" s="653">
        <v>732</v>
      </c>
      <c r="N411" s="654">
        <v>1</v>
      </c>
      <c r="O411" s="113">
        <f t="shared" si="24"/>
        <v>732</v>
      </c>
      <c r="P411" s="653">
        <v>732</v>
      </c>
      <c r="Q411" s="120">
        <f t="shared" si="25"/>
        <v>1</v>
      </c>
      <c r="R411" s="121">
        <f t="shared" si="26"/>
        <v>1</v>
      </c>
      <c r="S411" s="146">
        <f t="shared" si="27"/>
        <v>1</v>
      </c>
      <c r="T411" s="649" t="s">
        <v>3025</v>
      </c>
    </row>
    <row r="412" spans="1:20" ht="12.75" x14ac:dyDescent="0.2">
      <c r="A412" s="18" t="s">
        <v>72</v>
      </c>
      <c r="B412" s="18" t="s">
        <v>1999</v>
      </c>
      <c r="C412" s="18" t="s">
        <v>600</v>
      </c>
      <c r="D412" s="18" t="s">
        <v>622</v>
      </c>
      <c r="E412" s="18" t="s">
        <v>476</v>
      </c>
      <c r="F412" s="18" t="s">
        <v>490</v>
      </c>
      <c r="G412" s="18" t="s">
        <v>332</v>
      </c>
      <c r="H412" s="18" t="s">
        <v>379</v>
      </c>
      <c r="I412" s="18" t="s">
        <v>148</v>
      </c>
      <c r="J412" s="648">
        <v>1</v>
      </c>
      <c r="K412" s="18" t="s">
        <v>2059</v>
      </c>
      <c r="L412" s="652">
        <v>2021</v>
      </c>
      <c r="M412" s="653">
        <v>2</v>
      </c>
      <c r="N412" s="654">
        <v>1</v>
      </c>
      <c r="O412" s="113">
        <f t="shared" si="24"/>
        <v>2</v>
      </c>
      <c r="P412" s="653">
        <v>2</v>
      </c>
      <c r="Q412" s="120">
        <f t="shared" si="25"/>
        <v>1</v>
      </c>
      <c r="R412" s="121">
        <f t="shared" si="26"/>
        <v>1</v>
      </c>
      <c r="S412" s="146">
        <f t="shared" si="27"/>
        <v>1</v>
      </c>
      <c r="T412" s="649" t="s">
        <v>3025</v>
      </c>
    </row>
    <row r="413" spans="1:20" ht="12.75" x14ac:dyDescent="0.2">
      <c r="A413" s="18" t="s">
        <v>72</v>
      </c>
      <c r="B413" s="18" t="s">
        <v>1999</v>
      </c>
      <c r="C413" s="18" t="s">
        <v>608</v>
      </c>
      <c r="D413" s="18" t="s">
        <v>623</v>
      </c>
      <c r="E413" s="18" t="s">
        <v>476</v>
      </c>
      <c r="F413" s="18" t="s">
        <v>490</v>
      </c>
      <c r="G413" s="18" t="s">
        <v>332</v>
      </c>
      <c r="H413" s="18" t="s">
        <v>379</v>
      </c>
      <c r="I413" s="18" t="s">
        <v>148</v>
      </c>
      <c r="J413" s="648">
        <v>1</v>
      </c>
      <c r="K413" s="18" t="s">
        <v>2059</v>
      </c>
      <c r="L413" s="652">
        <v>2021</v>
      </c>
      <c r="M413" s="653">
        <v>10</v>
      </c>
      <c r="N413" s="654">
        <v>1</v>
      </c>
      <c r="O413" s="113">
        <f t="shared" si="24"/>
        <v>10</v>
      </c>
      <c r="P413" s="653">
        <v>10</v>
      </c>
      <c r="Q413" s="120">
        <f t="shared" si="25"/>
        <v>1</v>
      </c>
      <c r="R413" s="121">
        <f t="shared" si="26"/>
        <v>1</v>
      </c>
      <c r="S413" s="146">
        <f t="shared" si="27"/>
        <v>1</v>
      </c>
      <c r="T413" s="649" t="s">
        <v>3025</v>
      </c>
    </row>
    <row r="414" spans="1:20" ht="12.75" x14ac:dyDescent="0.2">
      <c r="A414" s="18" t="s">
        <v>72</v>
      </c>
      <c r="B414" s="18" t="s">
        <v>1999</v>
      </c>
      <c r="C414" s="18" t="s">
        <v>599</v>
      </c>
      <c r="D414" s="18" t="s">
        <v>624</v>
      </c>
      <c r="E414" s="18" t="s">
        <v>476</v>
      </c>
      <c r="F414" s="18" t="s">
        <v>490</v>
      </c>
      <c r="G414" s="18" t="s">
        <v>332</v>
      </c>
      <c r="H414" s="18" t="s">
        <v>379</v>
      </c>
      <c r="I414" s="18" t="s">
        <v>148</v>
      </c>
      <c r="J414" s="648">
        <v>1</v>
      </c>
      <c r="K414" s="18" t="s">
        <v>2059</v>
      </c>
      <c r="L414" s="652">
        <v>2021</v>
      </c>
      <c r="M414" s="653">
        <v>34</v>
      </c>
      <c r="N414" s="654">
        <v>1</v>
      </c>
      <c r="O414" s="113">
        <f t="shared" si="24"/>
        <v>34</v>
      </c>
      <c r="P414" s="653">
        <v>34</v>
      </c>
      <c r="Q414" s="120">
        <f t="shared" si="25"/>
        <v>1</v>
      </c>
      <c r="R414" s="121">
        <f t="shared" si="26"/>
        <v>1</v>
      </c>
      <c r="S414" s="146">
        <f t="shared" si="27"/>
        <v>1</v>
      </c>
      <c r="T414" s="649" t="s">
        <v>3025</v>
      </c>
    </row>
    <row r="415" spans="1:20" ht="12.75" x14ac:dyDescent="0.2">
      <c r="A415" s="18" t="s">
        <v>72</v>
      </c>
      <c r="B415" s="18" t="s">
        <v>1999</v>
      </c>
      <c r="C415" s="18" t="s">
        <v>603</v>
      </c>
      <c r="D415" s="18" t="s">
        <v>626</v>
      </c>
      <c r="E415" s="18" t="s">
        <v>476</v>
      </c>
      <c r="F415" s="18" t="s">
        <v>490</v>
      </c>
      <c r="G415" s="18" t="s">
        <v>332</v>
      </c>
      <c r="H415" s="18" t="s">
        <v>379</v>
      </c>
      <c r="I415" s="18" t="s">
        <v>148</v>
      </c>
      <c r="J415" s="648">
        <v>1</v>
      </c>
      <c r="K415" s="18" t="s">
        <v>2059</v>
      </c>
      <c r="L415" s="652">
        <v>2021</v>
      </c>
      <c r="M415" s="653">
        <v>13</v>
      </c>
      <c r="N415" s="654">
        <v>1</v>
      </c>
      <c r="O415" s="113">
        <f t="shared" si="24"/>
        <v>13</v>
      </c>
      <c r="P415" s="653">
        <v>13</v>
      </c>
      <c r="Q415" s="120">
        <f t="shared" si="25"/>
        <v>1</v>
      </c>
      <c r="R415" s="121">
        <f t="shared" si="26"/>
        <v>1</v>
      </c>
      <c r="S415" s="146">
        <f t="shared" si="27"/>
        <v>1</v>
      </c>
      <c r="T415" s="649" t="s">
        <v>3025</v>
      </c>
    </row>
    <row r="416" spans="1:20" ht="12.75" x14ac:dyDescent="0.2">
      <c r="A416" s="18" t="s">
        <v>72</v>
      </c>
      <c r="B416" s="18" t="s">
        <v>1999</v>
      </c>
      <c r="C416" s="18" t="s">
        <v>603</v>
      </c>
      <c r="D416" s="18" t="s">
        <v>625</v>
      </c>
      <c r="E416" s="18" t="s">
        <v>476</v>
      </c>
      <c r="F416" s="18" t="s">
        <v>490</v>
      </c>
      <c r="G416" s="18" t="s">
        <v>332</v>
      </c>
      <c r="H416" s="18" t="s">
        <v>379</v>
      </c>
      <c r="I416" s="18" t="s">
        <v>148</v>
      </c>
      <c r="J416" s="648">
        <v>1</v>
      </c>
      <c r="K416" s="18" t="s">
        <v>2059</v>
      </c>
      <c r="L416" s="652">
        <v>2021</v>
      </c>
      <c r="M416" s="653">
        <v>4</v>
      </c>
      <c r="N416" s="654">
        <v>1</v>
      </c>
      <c r="O416" s="113">
        <f t="shared" si="24"/>
        <v>4</v>
      </c>
      <c r="P416" s="653">
        <v>4</v>
      </c>
      <c r="Q416" s="120">
        <f t="shared" si="25"/>
        <v>1</v>
      </c>
      <c r="R416" s="121">
        <f t="shared" si="26"/>
        <v>1</v>
      </c>
      <c r="S416" s="146">
        <f t="shared" si="27"/>
        <v>1</v>
      </c>
      <c r="T416" s="649" t="s">
        <v>3025</v>
      </c>
    </row>
    <row r="417" spans="1:20" ht="12.75" x14ac:dyDescent="0.2">
      <c r="A417" s="18" t="s">
        <v>72</v>
      </c>
      <c r="B417" s="18" t="s">
        <v>1999</v>
      </c>
      <c r="C417" s="18" t="s">
        <v>603</v>
      </c>
      <c r="D417" s="18" t="s">
        <v>610</v>
      </c>
      <c r="E417" s="18" t="s">
        <v>476</v>
      </c>
      <c r="F417" s="18" t="s">
        <v>2060</v>
      </c>
      <c r="G417" s="18" t="s">
        <v>332</v>
      </c>
      <c r="H417" s="18" t="s">
        <v>379</v>
      </c>
      <c r="I417" s="18" t="s">
        <v>148</v>
      </c>
      <c r="J417" s="648">
        <v>1</v>
      </c>
      <c r="K417" s="18" t="s">
        <v>2059</v>
      </c>
      <c r="L417" s="652">
        <v>2021</v>
      </c>
      <c r="M417" s="653">
        <v>5</v>
      </c>
      <c r="N417" s="654">
        <v>1</v>
      </c>
      <c r="O417" s="113">
        <f t="shared" si="24"/>
        <v>5</v>
      </c>
      <c r="P417" s="653">
        <v>5</v>
      </c>
      <c r="Q417" s="120">
        <f t="shared" si="25"/>
        <v>1</v>
      </c>
      <c r="R417" s="121">
        <f t="shared" si="26"/>
        <v>1</v>
      </c>
      <c r="S417" s="146">
        <f t="shared" si="27"/>
        <v>1</v>
      </c>
      <c r="T417" s="649" t="s">
        <v>3025</v>
      </c>
    </row>
    <row r="418" spans="1:20" ht="12.75" x14ac:dyDescent="0.2">
      <c r="A418" s="18" t="s">
        <v>72</v>
      </c>
      <c r="B418" s="18" t="s">
        <v>1999</v>
      </c>
      <c r="C418" s="18" t="s">
        <v>598</v>
      </c>
      <c r="D418" s="18" t="s">
        <v>611</v>
      </c>
      <c r="E418" s="18" t="s">
        <v>476</v>
      </c>
      <c r="F418" s="18" t="s">
        <v>2060</v>
      </c>
      <c r="G418" s="18" t="s">
        <v>332</v>
      </c>
      <c r="H418" s="18" t="s">
        <v>379</v>
      </c>
      <c r="I418" s="18" t="s">
        <v>148</v>
      </c>
      <c r="J418" s="648">
        <v>1</v>
      </c>
      <c r="K418" s="18" t="s">
        <v>2059</v>
      </c>
      <c r="L418" s="652">
        <v>2021</v>
      </c>
      <c r="M418" s="653">
        <v>75</v>
      </c>
      <c r="N418" s="654">
        <v>1</v>
      </c>
      <c r="O418" s="113">
        <f t="shared" si="24"/>
        <v>75</v>
      </c>
      <c r="P418" s="653">
        <v>75</v>
      </c>
      <c r="Q418" s="120">
        <f t="shared" si="25"/>
        <v>1</v>
      </c>
      <c r="R418" s="121">
        <f t="shared" si="26"/>
        <v>1</v>
      </c>
      <c r="S418" s="146">
        <f t="shared" si="27"/>
        <v>1</v>
      </c>
      <c r="T418" s="649" t="s">
        <v>3025</v>
      </c>
    </row>
    <row r="419" spans="1:20" ht="12.75" x14ac:dyDescent="0.2">
      <c r="A419" s="18" t="s">
        <v>72</v>
      </c>
      <c r="B419" s="18" t="s">
        <v>1999</v>
      </c>
      <c r="C419" s="18" t="s">
        <v>604</v>
      </c>
      <c r="D419" s="18" t="s">
        <v>611</v>
      </c>
      <c r="E419" s="18" t="s">
        <v>476</v>
      </c>
      <c r="F419" s="18" t="s">
        <v>2060</v>
      </c>
      <c r="G419" s="18" t="s">
        <v>332</v>
      </c>
      <c r="H419" s="18" t="s">
        <v>379</v>
      </c>
      <c r="I419" s="18" t="s">
        <v>148</v>
      </c>
      <c r="J419" s="648">
        <v>1</v>
      </c>
      <c r="K419" s="18"/>
      <c r="L419" s="652">
        <v>2021</v>
      </c>
      <c r="M419" s="653">
        <v>7</v>
      </c>
      <c r="N419" s="654">
        <v>1</v>
      </c>
      <c r="O419" s="113">
        <f t="shared" si="24"/>
        <v>7</v>
      </c>
      <c r="P419" s="653">
        <v>7</v>
      </c>
      <c r="Q419" s="120">
        <f t="shared" si="25"/>
        <v>1</v>
      </c>
      <c r="R419" s="121">
        <f t="shared" si="26"/>
        <v>1</v>
      </c>
      <c r="S419" s="146">
        <f t="shared" si="27"/>
        <v>1</v>
      </c>
      <c r="T419" s="649"/>
    </row>
    <row r="420" spans="1:20" ht="12.75" x14ac:dyDescent="0.2">
      <c r="A420" s="18" t="s">
        <v>72</v>
      </c>
      <c r="B420" s="18" t="s">
        <v>1999</v>
      </c>
      <c r="C420" s="18" t="s">
        <v>598</v>
      </c>
      <c r="D420" s="18" t="s">
        <v>612</v>
      </c>
      <c r="E420" s="18" t="s">
        <v>476</v>
      </c>
      <c r="F420" s="18" t="s">
        <v>2060</v>
      </c>
      <c r="G420" s="18" t="s">
        <v>332</v>
      </c>
      <c r="H420" s="18" t="s">
        <v>379</v>
      </c>
      <c r="I420" s="18" t="s">
        <v>148</v>
      </c>
      <c r="J420" s="648">
        <v>1</v>
      </c>
      <c r="K420" s="18" t="s">
        <v>2059</v>
      </c>
      <c r="L420" s="652">
        <v>2021</v>
      </c>
      <c r="M420" s="653">
        <v>5</v>
      </c>
      <c r="N420" s="654">
        <v>1</v>
      </c>
      <c r="O420" s="113">
        <f t="shared" si="24"/>
        <v>5</v>
      </c>
      <c r="P420" s="653">
        <v>5</v>
      </c>
      <c r="Q420" s="120">
        <f t="shared" si="25"/>
        <v>1</v>
      </c>
      <c r="R420" s="121">
        <f t="shared" si="26"/>
        <v>1</v>
      </c>
      <c r="S420" s="146">
        <f t="shared" si="27"/>
        <v>1</v>
      </c>
      <c r="T420" s="649"/>
    </row>
    <row r="421" spans="1:20" ht="12.75" x14ac:dyDescent="0.2">
      <c r="A421" s="18" t="s">
        <v>72</v>
      </c>
      <c r="B421" s="18" t="s">
        <v>1999</v>
      </c>
      <c r="C421" s="18" t="s">
        <v>602</v>
      </c>
      <c r="D421" s="18" t="s">
        <v>612</v>
      </c>
      <c r="E421" s="18" t="s">
        <v>476</v>
      </c>
      <c r="F421" s="18" t="s">
        <v>2060</v>
      </c>
      <c r="G421" s="18" t="s">
        <v>332</v>
      </c>
      <c r="H421" s="18" t="s">
        <v>379</v>
      </c>
      <c r="I421" s="18" t="s">
        <v>148</v>
      </c>
      <c r="J421" s="648">
        <v>1</v>
      </c>
      <c r="K421" s="18"/>
      <c r="L421" s="652">
        <v>2021</v>
      </c>
      <c r="M421" s="653">
        <v>19</v>
      </c>
      <c r="N421" s="654">
        <v>1</v>
      </c>
      <c r="O421" s="113">
        <f t="shared" si="24"/>
        <v>19</v>
      </c>
      <c r="P421" s="653">
        <v>19</v>
      </c>
      <c r="Q421" s="120">
        <f t="shared" si="25"/>
        <v>1</v>
      </c>
      <c r="R421" s="121">
        <f t="shared" si="26"/>
        <v>1</v>
      </c>
      <c r="S421" s="146">
        <f t="shared" si="27"/>
        <v>1</v>
      </c>
      <c r="T421" s="649"/>
    </row>
    <row r="422" spans="1:20" ht="12.75" x14ac:dyDescent="0.2">
      <c r="A422" s="18" t="s">
        <v>72</v>
      </c>
      <c r="B422" s="18" t="s">
        <v>1999</v>
      </c>
      <c r="C422" s="18" t="s">
        <v>604</v>
      </c>
      <c r="D422" s="18" t="s">
        <v>612</v>
      </c>
      <c r="E422" s="18" t="s">
        <v>476</v>
      </c>
      <c r="F422" s="18" t="s">
        <v>2060</v>
      </c>
      <c r="G422" s="18" t="s">
        <v>332</v>
      </c>
      <c r="H422" s="18" t="s">
        <v>379</v>
      </c>
      <c r="I422" s="18" t="s">
        <v>148</v>
      </c>
      <c r="J422" s="648">
        <v>1</v>
      </c>
      <c r="K422" s="18"/>
      <c r="L422" s="652">
        <v>2021</v>
      </c>
      <c r="M422" s="653">
        <v>3</v>
      </c>
      <c r="N422" s="654">
        <v>1</v>
      </c>
      <c r="O422" s="113">
        <f t="shared" si="24"/>
        <v>3</v>
      </c>
      <c r="P422" s="653">
        <v>3</v>
      </c>
      <c r="Q422" s="120">
        <f t="shared" si="25"/>
        <v>1</v>
      </c>
      <c r="R422" s="121">
        <f t="shared" si="26"/>
        <v>1</v>
      </c>
      <c r="S422" s="146">
        <f t="shared" si="27"/>
        <v>1</v>
      </c>
      <c r="T422" s="649"/>
    </row>
    <row r="423" spans="1:20" ht="12.75" x14ac:dyDescent="0.2">
      <c r="A423" s="18" t="s">
        <v>72</v>
      </c>
      <c r="B423" s="18" t="s">
        <v>1999</v>
      </c>
      <c r="C423" s="18" t="s">
        <v>596</v>
      </c>
      <c r="D423" s="18" t="s">
        <v>613</v>
      </c>
      <c r="E423" s="18" t="s">
        <v>476</v>
      </c>
      <c r="F423" s="18" t="s">
        <v>2060</v>
      </c>
      <c r="G423" s="18" t="s">
        <v>332</v>
      </c>
      <c r="H423" s="18" t="s">
        <v>379</v>
      </c>
      <c r="I423" s="18" t="s">
        <v>148</v>
      </c>
      <c r="J423" s="648">
        <v>1</v>
      </c>
      <c r="K423" s="18"/>
      <c r="L423" s="652">
        <v>2021</v>
      </c>
      <c r="M423" s="653">
        <v>18</v>
      </c>
      <c r="N423" s="654">
        <v>1</v>
      </c>
      <c r="O423" s="113">
        <f t="shared" si="24"/>
        <v>18</v>
      </c>
      <c r="P423" s="653">
        <v>18</v>
      </c>
      <c r="Q423" s="120">
        <f t="shared" si="25"/>
        <v>1</v>
      </c>
      <c r="R423" s="121">
        <f t="shared" si="26"/>
        <v>1</v>
      </c>
      <c r="S423" s="146">
        <f t="shared" si="27"/>
        <v>1</v>
      </c>
      <c r="T423" s="649"/>
    </row>
    <row r="424" spans="1:20" ht="12.75" x14ac:dyDescent="0.2">
      <c r="A424" s="18" t="s">
        <v>72</v>
      </c>
      <c r="B424" s="18" t="s">
        <v>1999</v>
      </c>
      <c r="C424" s="18" t="s">
        <v>598</v>
      </c>
      <c r="D424" s="18" t="s">
        <v>613</v>
      </c>
      <c r="E424" s="18" t="s">
        <v>476</v>
      </c>
      <c r="F424" s="18" t="s">
        <v>2060</v>
      </c>
      <c r="G424" s="18" t="s">
        <v>332</v>
      </c>
      <c r="H424" s="18" t="s">
        <v>379</v>
      </c>
      <c r="I424" s="18" t="s">
        <v>148</v>
      </c>
      <c r="J424" s="648">
        <v>1</v>
      </c>
      <c r="K424" s="18"/>
      <c r="L424" s="652">
        <v>2021</v>
      </c>
      <c r="M424" s="653">
        <v>3</v>
      </c>
      <c r="N424" s="654">
        <v>1</v>
      </c>
      <c r="O424" s="113">
        <f t="shared" si="24"/>
        <v>3</v>
      </c>
      <c r="P424" s="653">
        <v>3</v>
      </c>
      <c r="Q424" s="120">
        <f t="shared" si="25"/>
        <v>1</v>
      </c>
      <c r="R424" s="121">
        <f t="shared" si="26"/>
        <v>1</v>
      </c>
      <c r="S424" s="146">
        <f t="shared" si="27"/>
        <v>1</v>
      </c>
      <c r="T424" s="649"/>
    </row>
    <row r="425" spans="1:20" ht="12.75" x14ac:dyDescent="0.2">
      <c r="A425" s="18" t="s">
        <v>72</v>
      </c>
      <c r="B425" s="18" t="s">
        <v>1999</v>
      </c>
      <c r="C425" s="18" t="s">
        <v>602</v>
      </c>
      <c r="D425" s="18" t="s">
        <v>614</v>
      </c>
      <c r="E425" s="18" t="s">
        <v>476</v>
      </c>
      <c r="F425" s="18" t="s">
        <v>2060</v>
      </c>
      <c r="G425" s="18" t="s">
        <v>332</v>
      </c>
      <c r="H425" s="18" t="s">
        <v>379</v>
      </c>
      <c r="I425" s="18" t="s">
        <v>148</v>
      </c>
      <c r="J425" s="648">
        <v>1</v>
      </c>
      <c r="K425" s="18"/>
      <c r="L425" s="652">
        <v>2021</v>
      </c>
      <c r="M425" s="653">
        <v>3</v>
      </c>
      <c r="N425" s="654">
        <v>1</v>
      </c>
      <c r="O425" s="113">
        <f t="shared" si="24"/>
        <v>3</v>
      </c>
      <c r="P425" s="653">
        <v>3</v>
      </c>
      <c r="Q425" s="120">
        <f t="shared" si="25"/>
        <v>1</v>
      </c>
      <c r="R425" s="121">
        <f t="shared" si="26"/>
        <v>1</v>
      </c>
      <c r="S425" s="146">
        <f t="shared" si="27"/>
        <v>1</v>
      </c>
      <c r="T425" s="649"/>
    </row>
    <row r="426" spans="1:20" ht="12.75" x14ac:dyDescent="0.2">
      <c r="A426" s="18" t="s">
        <v>72</v>
      </c>
      <c r="B426" s="18" t="s">
        <v>1999</v>
      </c>
      <c r="C426" s="18" t="s">
        <v>598</v>
      </c>
      <c r="D426" s="18" t="s">
        <v>617</v>
      </c>
      <c r="E426" s="18" t="s">
        <v>476</v>
      </c>
      <c r="F426" s="18" t="s">
        <v>2060</v>
      </c>
      <c r="G426" s="18" t="s">
        <v>332</v>
      </c>
      <c r="H426" s="18" t="s">
        <v>379</v>
      </c>
      <c r="I426" s="18" t="s">
        <v>148</v>
      </c>
      <c r="J426" s="648">
        <v>1</v>
      </c>
      <c r="K426" s="18" t="s">
        <v>2059</v>
      </c>
      <c r="L426" s="652">
        <v>2021</v>
      </c>
      <c r="M426" s="653">
        <v>7</v>
      </c>
      <c r="N426" s="654">
        <v>1</v>
      </c>
      <c r="O426" s="113">
        <f t="shared" si="24"/>
        <v>7</v>
      </c>
      <c r="P426" s="653">
        <v>7</v>
      </c>
      <c r="Q426" s="120">
        <f t="shared" si="25"/>
        <v>1</v>
      </c>
      <c r="R426" s="121">
        <f t="shared" si="26"/>
        <v>1</v>
      </c>
      <c r="S426" s="146">
        <f t="shared" si="27"/>
        <v>1</v>
      </c>
      <c r="T426" s="649" t="s">
        <v>3025</v>
      </c>
    </row>
    <row r="427" spans="1:20" ht="12.75" x14ac:dyDescent="0.2">
      <c r="A427" s="18" t="s">
        <v>72</v>
      </c>
      <c r="B427" s="18" t="s">
        <v>1999</v>
      </c>
      <c r="C427" s="18" t="s">
        <v>598</v>
      </c>
      <c r="D427" s="18" t="s">
        <v>618</v>
      </c>
      <c r="E427" s="18" t="s">
        <v>476</v>
      </c>
      <c r="F427" s="18" t="s">
        <v>2060</v>
      </c>
      <c r="G427" s="18" t="s">
        <v>332</v>
      </c>
      <c r="H427" s="18" t="s">
        <v>379</v>
      </c>
      <c r="I427" s="18" t="s">
        <v>148</v>
      </c>
      <c r="J427" s="648">
        <v>1</v>
      </c>
      <c r="K427" s="18"/>
      <c r="L427" s="652">
        <v>2021</v>
      </c>
      <c r="M427" s="653">
        <v>6</v>
      </c>
      <c r="N427" s="654">
        <v>1</v>
      </c>
      <c r="O427" s="113">
        <f t="shared" si="24"/>
        <v>6</v>
      </c>
      <c r="P427" s="653">
        <v>6</v>
      </c>
      <c r="Q427" s="120">
        <f t="shared" si="25"/>
        <v>1</v>
      </c>
      <c r="R427" s="121">
        <f t="shared" si="26"/>
        <v>1</v>
      </c>
      <c r="S427" s="146">
        <f t="shared" si="27"/>
        <v>1</v>
      </c>
      <c r="T427" s="649"/>
    </row>
    <row r="428" spans="1:20" ht="12.75" x14ac:dyDescent="0.2">
      <c r="A428" s="18" t="s">
        <v>72</v>
      </c>
      <c r="B428" s="18" t="s">
        <v>1999</v>
      </c>
      <c r="C428" s="18" t="s">
        <v>603</v>
      </c>
      <c r="D428" s="18" t="s">
        <v>618</v>
      </c>
      <c r="E428" s="18" t="s">
        <v>476</v>
      </c>
      <c r="F428" s="18" t="s">
        <v>2060</v>
      </c>
      <c r="G428" s="18" t="s">
        <v>332</v>
      </c>
      <c r="H428" s="18" t="s">
        <v>379</v>
      </c>
      <c r="I428" s="18" t="s">
        <v>148</v>
      </c>
      <c r="J428" s="648">
        <v>1</v>
      </c>
      <c r="K428" s="18" t="s">
        <v>2059</v>
      </c>
      <c r="L428" s="652">
        <v>2021</v>
      </c>
      <c r="M428" s="653">
        <v>6</v>
      </c>
      <c r="N428" s="654">
        <v>1</v>
      </c>
      <c r="O428" s="113">
        <f t="shared" si="24"/>
        <v>6</v>
      </c>
      <c r="P428" s="653">
        <v>6</v>
      </c>
      <c r="Q428" s="120">
        <f t="shared" si="25"/>
        <v>1</v>
      </c>
      <c r="R428" s="121">
        <f t="shared" si="26"/>
        <v>1</v>
      </c>
      <c r="S428" s="146">
        <f t="shared" si="27"/>
        <v>1</v>
      </c>
      <c r="T428" s="649" t="s">
        <v>3025</v>
      </c>
    </row>
    <row r="429" spans="1:20" ht="12.75" x14ac:dyDescent="0.2">
      <c r="A429" s="18" t="s">
        <v>72</v>
      </c>
      <c r="B429" s="18" t="s">
        <v>1999</v>
      </c>
      <c r="C429" s="18" t="s">
        <v>605</v>
      </c>
      <c r="D429" s="18" t="s">
        <v>619</v>
      </c>
      <c r="E429" s="18" t="s">
        <v>476</v>
      </c>
      <c r="F429" s="18" t="s">
        <v>2060</v>
      </c>
      <c r="G429" s="18" t="s">
        <v>332</v>
      </c>
      <c r="H429" s="18" t="s">
        <v>379</v>
      </c>
      <c r="I429" s="18" t="s">
        <v>148</v>
      </c>
      <c r="J429" s="648">
        <v>1</v>
      </c>
      <c r="K429" s="18" t="s">
        <v>2059</v>
      </c>
      <c r="L429" s="652">
        <v>2021</v>
      </c>
      <c r="M429" s="653">
        <v>1920</v>
      </c>
      <c r="N429" s="654">
        <v>1</v>
      </c>
      <c r="O429" s="113">
        <f t="shared" si="24"/>
        <v>1920</v>
      </c>
      <c r="P429" s="653">
        <v>1920</v>
      </c>
      <c r="Q429" s="120">
        <f t="shared" si="25"/>
        <v>1</v>
      </c>
      <c r="R429" s="121">
        <f t="shared" si="26"/>
        <v>1</v>
      </c>
      <c r="S429" s="146">
        <f t="shared" si="27"/>
        <v>1</v>
      </c>
      <c r="T429" s="649" t="s">
        <v>3025</v>
      </c>
    </row>
    <row r="430" spans="1:20" ht="12.75" x14ac:dyDescent="0.2">
      <c r="A430" s="18" t="s">
        <v>72</v>
      </c>
      <c r="B430" s="18" t="s">
        <v>1999</v>
      </c>
      <c r="C430" s="18" t="s">
        <v>606</v>
      </c>
      <c r="D430" s="18" t="s">
        <v>619</v>
      </c>
      <c r="E430" s="18" t="s">
        <v>476</v>
      </c>
      <c r="F430" s="18" t="s">
        <v>2060</v>
      </c>
      <c r="G430" s="18" t="s">
        <v>332</v>
      </c>
      <c r="H430" s="18" t="s">
        <v>379</v>
      </c>
      <c r="I430" s="18" t="s">
        <v>148</v>
      </c>
      <c r="J430" s="648">
        <v>1</v>
      </c>
      <c r="K430" s="18"/>
      <c r="L430" s="652">
        <v>2021</v>
      </c>
      <c r="M430" s="653">
        <v>5</v>
      </c>
      <c r="N430" s="654">
        <v>1</v>
      </c>
      <c r="O430" s="113">
        <f t="shared" si="24"/>
        <v>5</v>
      </c>
      <c r="P430" s="653">
        <v>5</v>
      </c>
      <c r="Q430" s="120">
        <f t="shared" si="25"/>
        <v>1</v>
      </c>
      <c r="R430" s="121">
        <f t="shared" si="26"/>
        <v>1</v>
      </c>
      <c r="S430" s="146">
        <f t="shared" si="27"/>
        <v>1</v>
      </c>
      <c r="T430" s="649"/>
    </row>
    <row r="431" spans="1:20" ht="12.75" x14ac:dyDescent="0.2">
      <c r="A431" s="18" t="s">
        <v>72</v>
      </c>
      <c r="B431" s="18" t="s">
        <v>1999</v>
      </c>
      <c r="C431" s="18" t="s">
        <v>605</v>
      </c>
      <c r="D431" s="18" t="s">
        <v>620</v>
      </c>
      <c r="E431" s="18" t="s">
        <v>476</v>
      </c>
      <c r="F431" s="18" t="s">
        <v>2060</v>
      </c>
      <c r="G431" s="18" t="s">
        <v>332</v>
      </c>
      <c r="H431" s="18" t="s">
        <v>379</v>
      </c>
      <c r="I431" s="18" t="s">
        <v>148</v>
      </c>
      <c r="J431" s="648">
        <v>1</v>
      </c>
      <c r="K431" s="18" t="s">
        <v>2059</v>
      </c>
      <c r="L431" s="652">
        <v>2021</v>
      </c>
      <c r="M431" s="653">
        <v>41</v>
      </c>
      <c r="N431" s="654">
        <v>1</v>
      </c>
      <c r="O431" s="113">
        <f t="shared" si="24"/>
        <v>41</v>
      </c>
      <c r="P431" s="653">
        <v>41</v>
      </c>
      <c r="Q431" s="120">
        <f t="shared" si="25"/>
        <v>1</v>
      </c>
      <c r="R431" s="121">
        <f t="shared" si="26"/>
        <v>1</v>
      </c>
      <c r="S431" s="146">
        <f t="shared" si="27"/>
        <v>1</v>
      </c>
      <c r="T431" s="649" t="s">
        <v>3025</v>
      </c>
    </row>
    <row r="432" spans="1:20" ht="12.75" x14ac:dyDescent="0.2">
      <c r="A432" s="18" t="s">
        <v>72</v>
      </c>
      <c r="B432" s="18" t="s">
        <v>1999</v>
      </c>
      <c r="C432" s="18" t="s">
        <v>608</v>
      </c>
      <c r="D432" s="18" t="s">
        <v>620</v>
      </c>
      <c r="E432" s="18" t="s">
        <v>476</v>
      </c>
      <c r="F432" s="18" t="s">
        <v>2060</v>
      </c>
      <c r="G432" s="18" t="s">
        <v>332</v>
      </c>
      <c r="H432" s="18" t="s">
        <v>379</v>
      </c>
      <c r="I432" s="18" t="s">
        <v>148</v>
      </c>
      <c r="J432" s="648">
        <v>1</v>
      </c>
      <c r="K432" s="18"/>
      <c r="L432" s="652">
        <v>2021</v>
      </c>
      <c r="M432" s="653">
        <v>7</v>
      </c>
      <c r="N432" s="654">
        <v>1</v>
      </c>
      <c r="O432" s="113">
        <f t="shared" si="24"/>
        <v>7</v>
      </c>
      <c r="P432" s="653">
        <v>7</v>
      </c>
      <c r="Q432" s="120">
        <f t="shared" si="25"/>
        <v>1</v>
      </c>
      <c r="R432" s="121">
        <f t="shared" si="26"/>
        <v>1</v>
      </c>
      <c r="S432" s="146">
        <f t="shared" si="27"/>
        <v>1</v>
      </c>
      <c r="T432" s="649"/>
    </row>
    <row r="433" spans="1:20" ht="12.75" x14ac:dyDescent="0.2">
      <c r="A433" s="18" t="s">
        <v>72</v>
      </c>
      <c r="B433" s="18" t="s">
        <v>1999</v>
      </c>
      <c r="C433" s="18" t="s">
        <v>605</v>
      </c>
      <c r="D433" s="18" t="s">
        <v>621</v>
      </c>
      <c r="E433" s="18" t="s">
        <v>476</v>
      </c>
      <c r="F433" s="18" t="s">
        <v>2060</v>
      </c>
      <c r="G433" s="18" t="s">
        <v>332</v>
      </c>
      <c r="H433" s="18" t="s">
        <v>379</v>
      </c>
      <c r="I433" s="18" t="s">
        <v>148</v>
      </c>
      <c r="J433" s="648">
        <v>1</v>
      </c>
      <c r="K433" s="18"/>
      <c r="L433" s="652">
        <v>2021</v>
      </c>
      <c r="M433" s="653">
        <v>6</v>
      </c>
      <c r="N433" s="654">
        <v>1</v>
      </c>
      <c r="O433" s="113">
        <f t="shared" si="24"/>
        <v>6</v>
      </c>
      <c r="P433" s="653">
        <v>6</v>
      </c>
      <c r="Q433" s="120">
        <f t="shared" si="25"/>
        <v>1</v>
      </c>
      <c r="R433" s="121">
        <f t="shared" si="26"/>
        <v>1</v>
      </c>
      <c r="S433" s="146">
        <f t="shared" si="27"/>
        <v>1</v>
      </c>
      <c r="T433" s="649"/>
    </row>
    <row r="434" spans="1:20" ht="12.75" x14ac:dyDescent="0.2">
      <c r="A434" s="18" t="s">
        <v>72</v>
      </c>
      <c r="B434" s="18" t="s">
        <v>1999</v>
      </c>
      <c r="C434" s="18" t="s">
        <v>607</v>
      </c>
      <c r="D434" s="18" t="s">
        <v>621</v>
      </c>
      <c r="E434" s="18" t="s">
        <v>476</v>
      </c>
      <c r="F434" s="18" t="s">
        <v>2060</v>
      </c>
      <c r="G434" s="18" t="s">
        <v>332</v>
      </c>
      <c r="H434" s="18" t="s">
        <v>379</v>
      </c>
      <c r="I434" s="18" t="s">
        <v>148</v>
      </c>
      <c r="J434" s="648">
        <v>1</v>
      </c>
      <c r="K434" s="18" t="s">
        <v>2059</v>
      </c>
      <c r="L434" s="652">
        <v>2021</v>
      </c>
      <c r="M434" s="653">
        <v>732</v>
      </c>
      <c r="N434" s="654">
        <v>1</v>
      </c>
      <c r="O434" s="113">
        <f t="shared" si="24"/>
        <v>732</v>
      </c>
      <c r="P434" s="653">
        <v>732</v>
      </c>
      <c r="Q434" s="120">
        <f t="shared" si="25"/>
        <v>1</v>
      </c>
      <c r="R434" s="121">
        <f t="shared" si="26"/>
        <v>1</v>
      </c>
      <c r="S434" s="146">
        <f t="shared" si="27"/>
        <v>1</v>
      </c>
      <c r="T434" s="649" t="s">
        <v>3025</v>
      </c>
    </row>
    <row r="435" spans="1:20" ht="12.75" x14ac:dyDescent="0.2">
      <c r="A435" s="18" t="s">
        <v>72</v>
      </c>
      <c r="B435" s="18" t="s">
        <v>1999</v>
      </c>
      <c r="C435" s="18" t="s">
        <v>600</v>
      </c>
      <c r="D435" s="18" t="s">
        <v>622</v>
      </c>
      <c r="E435" s="18" t="s">
        <v>476</v>
      </c>
      <c r="F435" s="18" t="s">
        <v>2060</v>
      </c>
      <c r="G435" s="18" t="s">
        <v>332</v>
      </c>
      <c r="H435" s="18" t="s">
        <v>379</v>
      </c>
      <c r="I435" s="18" t="s">
        <v>148</v>
      </c>
      <c r="J435" s="648">
        <v>1</v>
      </c>
      <c r="K435" s="18" t="s">
        <v>2059</v>
      </c>
      <c r="L435" s="652">
        <v>2021</v>
      </c>
      <c r="M435" s="653">
        <v>2</v>
      </c>
      <c r="N435" s="654">
        <v>1</v>
      </c>
      <c r="O435" s="113">
        <f t="shared" si="24"/>
        <v>2</v>
      </c>
      <c r="P435" s="653">
        <v>2</v>
      </c>
      <c r="Q435" s="120">
        <f t="shared" si="25"/>
        <v>1</v>
      </c>
      <c r="R435" s="121">
        <f t="shared" si="26"/>
        <v>1</v>
      </c>
      <c r="S435" s="146">
        <f t="shared" si="27"/>
        <v>1</v>
      </c>
      <c r="T435" s="649" t="s">
        <v>3025</v>
      </c>
    </row>
    <row r="436" spans="1:20" ht="12.75" x14ac:dyDescent="0.2">
      <c r="A436" s="18" t="s">
        <v>72</v>
      </c>
      <c r="B436" s="18" t="s">
        <v>1999</v>
      </c>
      <c r="C436" s="18" t="s">
        <v>608</v>
      </c>
      <c r="D436" s="18" t="s">
        <v>623</v>
      </c>
      <c r="E436" s="18" t="s">
        <v>476</v>
      </c>
      <c r="F436" s="18" t="s">
        <v>2060</v>
      </c>
      <c r="G436" s="18" t="s">
        <v>332</v>
      </c>
      <c r="H436" s="18" t="s">
        <v>379</v>
      </c>
      <c r="I436" s="18" t="s">
        <v>148</v>
      </c>
      <c r="J436" s="648">
        <v>1</v>
      </c>
      <c r="K436" s="18" t="s">
        <v>2059</v>
      </c>
      <c r="L436" s="652">
        <v>2021</v>
      </c>
      <c r="M436" s="653">
        <v>10</v>
      </c>
      <c r="N436" s="654">
        <v>1</v>
      </c>
      <c r="O436" s="113">
        <f t="shared" si="24"/>
        <v>10</v>
      </c>
      <c r="P436" s="653">
        <v>10</v>
      </c>
      <c r="Q436" s="120">
        <f t="shared" si="25"/>
        <v>1</v>
      </c>
      <c r="R436" s="121">
        <f t="shared" si="26"/>
        <v>1</v>
      </c>
      <c r="S436" s="146">
        <f t="shared" si="27"/>
        <v>1</v>
      </c>
      <c r="T436" s="649" t="s">
        <v>3025</v>
      </c>
    </row>
    <row r="437" spans="1:20" ht="12.75" x14ac:dyDescent="0.2">
      <c r="A437" s="18" t="s">
        <v>72</v>
      </c>
      <c r="B437" s="18" t="s">
        <v>1999</v>
      </c>
      <c r="C437" s="18" t="s">
        <v>599</v>
      </c>
      <c r="D437" s="18" t="s">
        <v>624</v>
      </c>
      <c r="E437" s="18" t="s">
        <v>476</v>
      </c>
      <c r="F437" s="18" t="s">
        <v>2060</v>
      </c>
      <c r="G437" s="18" t="s">
        <v>332</v>
      </c>
      <c r="H437" s="18" t="s">
        <v>379</v>
      </c>
      <c r="I437" s="18" t="s">
        <v>148</v>
      </c>
      <c r="J437" s="648">
        <v>1</v>
      </c>
      <c r="K437" s="18" t="s">
        <v>2059</v>
      </c>
      <c r="L437" s="652">
        <v>2021</v>
      </c>
      <c r="M437" s="653">
        <v>34</v>
      </c>
      <c r="N437" s="654">
        <v>1</v>
      </c>
      <c r="O437" s="113">
        <f t="shared" si="24"/>
        <v>34</v>
      </c>
      <c r="P437" s="653">
        <v>34</v>
      </c>
      <c r="Q437" s="120">
        <f t="shared" si="25"/>
        <v>1</v>
      </c>
      <c r="R437" s="121">
        <f t="shared" si="26"/>
        <v>1</v>
      </c>
      <c r="S437" s="146">
        <f t="shared" si="27"/>
        <v>1</v>
      </c>
      <c r="T437" s="649" t="s">
        <v>3025</v>
      </c>
    </row>
    <row r="438" spans="1:20" ht="12.75" x14ac:dyDescent="0.2">
      <c r="A438" s="18" t="s">
        <v>72</v>
      </c>
      <c r="B438" s="18" t="s">
        <v>1999</v>
      </c>
      <c r="C438" s="18" t="s">
        <v>603</v>
      </c>
      <c r="D438" s="18" t="s">
        <v>626</v>
      </c>
      <c r="E438" s="18" t="s">
        <v>476</v>
      </c>
      <c r="F438" s="18" t="s">
        <v>2060</v>
      </c>
      <c r="G438" s="18" t="s">
        <v>332</v>
      </c>
      <c r="H438" s="18" t="s">
        <v>379</v>
      </c>
      <c r="I438" s="18" t="s">
        <v>148</v>
      </c>
      <c r="J438" s="648">
        <v>1</v>
      </c>
      <c r="K438" s="18" t="s">
        <v>2059</v>
      </c>
      <c r="L438" s="652">
        <v>2021</v>
      </c>
      <c r="M438" s="653">
        <v>13</v>
      </c>
      <c r="N438" s="654">
        <v>1</v>
      </c>
      <c r="O438" s="113">
        <f t="shared" si="24"/>
        <v>13</v>
      </c>
      <c r="P438" s="653">
        <v>13</v>
      </c>
      <c r="Q438" s="120">
        <f t="shared" si="25"/>
        <v>1</v>
      </c>
      <c r="R438" s="121">
        <f t="shared" si="26"/>
        <v>1</v>
      </c>
      <c r="S438" s="146">
        <f t="shared" si="27"/>
        <v>1</v>
      </c>
      <c r="T438" s="649" t="s">
        <v>3025</v>
      </c>
    </row>
    <row r="439" spans="1:20" ht="12.75" x14ac:dyDescent="0.2">
      <c r="A439" s="18" t="s">
        <v>72</v>
      </c>
      <c r="B439" s="18" t="s">
        <v>1999</v>
      </c>
      <c r="C439" s="18" t="s">
        <v>603</v>
      </c>
      <c r="D439" s="18" t="s">
        <v>625</v>
      </c>
      <c r="E439" s="18" t="s">
        <v>476</v>
      </c>
      <c r="F439" s="18" t="s">
        <v>2060</v>
      </c>
      <c r="G439" s="18" t="s">
        <v>332</v>
      </c>
      <c r="H439" s="18" t="s">
        <v>379</v>
      </c>
      <c r="I439" s="18" t="s">
        <v>148</v>
      </c>
      <c r="J439" s="648">
        <v>1</v>
      </c>
      <c r="K439" s="18" t="s">
        <v>2059</v>
      </c>
      <c r="L439" s="652">
        <v>2021</v>
      </c>
      <c r="M439" s="653">
        <v>4</v>
      </c>
      <c r="N439" s="654">
        <v>1</v>
      </c>
      <c r="O439" s="113">
        <f t="shared" si="24"/>
        <v>4</v>
      </c>
      <c r="P439" s="653">
        <v>4</v>
      </c>
      <c r="Q439" s="120">
        <f t="shared" si="25"/>
        <v>1</v>
      </c>
      <c r="R439" s="121">
        <f t="shared" si="26"/>
        <v>1</v>
      </c>
      <c r="S439" s="146">
        <f t="shared" si="27"/>
        <v>1</v>
      </c>
      <c r="T439" s="649" t="s">
        <v>3025</v>
      </c>
    </row>
    <row r="440" spans="1:20" ht="12.75" x14ac:dyDescent="0.2">
      <c r="A440" s="18" t="s">
        <v>72</v>
      </c>
      <c r="B440" s="18" t="s">
        <v>1999</v>
      </c>
      <c r="C440" s="18" t="s">
        <v>603</v>
      </c>
      <c r="D440" s="18" t="s">
        <v>610</v>
      </c>
      <c r="E440" s="18" t="s">
        <v>476</v>
      </c>
      <c r="F440" s="18" t="s">
        <v>521</v>
      </c>
      <c r="G440" s="18" t="s">
        <v>332</v>
      </c>
      <c r="H440" s="18" t="s">
        <v>379</v>
      </c>
      <c r="I440" s="18" t="s">
        <v>148</v>
      </c>
      <c r="J440" s="648">
        <v>1</v>
      </c>
      <c r="K440" s="18" t="s">
        <v>2059</v>
      </c>
      <c r="L440" s="652">
        <v>2021</v>
      </c>
      <c r="M440" s="653">
        <v>5</v>
      </c>
      <c r="N440" s="654">
        <v>0.8</v>
      </c>
      <c r="O440" s="113">
        <f t="shared" si="24"/>
        <v>4</v>
      </c>
      <c r="P440" s="653">
        <v>2</v>
      </c>
      <c r="Q440" s="120">
        <f t="shared" si="25"/>
        <v>0.5</v>
      </c>
      <c r="R440" s="121">
        <f t="shared" si="26"/>
        <v>0.4</v>
      </c>
      <c r="S440" s="146">
        <f t="shared" si="27"/>
        <v>0.8</v>
      </c>
      <c r="T440" s="649" t="s">
        <v>3024</v>
      </c>
    </row>
    <row r="441" spans="1:20" ht="12.75" x14ac:dyDescent="0.2">
      <c r="A441" s="18" t="s">
        <v>72</v>
      </c>
      <c r="B441" s="18" t="s">
        <v>1999</v>
      </c>
      <c r="C441" s="18" t="s">
        <v>598</v>
      </c>
      <c r="D441" s="18" t="s">
        <v>611</v>
      </c>
      <c r="E441" s="18" t="s">
        <v>476</v>
      </c>
      <c r="F441" s="18" t="s">
        <v>521</v>
      </c>
      <c r="G441" s="18" t="s">
        <v>332</v>
      </c>
      <c r="H441" s="18" t="s">
        <v>381</v>
      </c>
      <c r="I441" s="18" t="s">
        <v>148</v>
      </c>
      <c r="J441" s="648">
        <v>0.55405405405405406</v>
      </c>
      <c r="K441" s="18" t="s">
        <v>2059</v>
      </c>
      <c r="L441" s="652">
        <v>2021</v>
      </c>
      <c r="M441" s="653">
        <v>75</v>
      </c>
      <c r="N441" s="654">
        <v>0.48</v>
      </c>
      <c r="O441" s="113">
        <f t="shared" si="24"/>
        <v>36</v>
      </c>
      <c r="P441" s="653">
        <v>28</v>
      </c>
      <c r="Q441" s="120">
        <f t="shared" si="25"/>
        <v>0.77777777777777779</v>
      </c>
      <c r="R441" s="121">
        <f t="shared" si="26"/>
        <v>0.37333333333333335</v>
      </c>
      <c r="S441" s="146">
        <f t="shared" si="27"/>
        <v>0.86634146341463414</v>
      </c>
      <c r="T441" s="649" t="s">
        <v>3025</v>
      </c>
    </row>
    <row r="442" spans="1:20" ht="12.75" x14ac:dyDescent="0.2">
      <c r="A442" s="18" t="s">
        <v>72</v>
      </c>
      <c r="B442" s="18" t="s">
        <v>1999</v>
      </c>
      <c r="C442" s="18" t="s">
        <v>604</v>
      </c>
      <c r="D442" s="18" t="s">
        <v>611</v>
      </c>
      <c r="E442" s="18" t="s">
        <v>476</v>
      </c>
      <c r="F442" s="18" t="s">
        <v>521</v>
      </c>
      <c r="G442" s="18" t="s">
        <v>332</v>
      </c>
      <c r="H442" s="18" t="s">
        <v>379</v>
      </c>
      <c r="I442" s="18" t="s">
        <v>148</v>
      </c>
      <c r="J442" s="648">
        <v>1</v>
      </c>
      <c r="K442" s="18"/>
      <c r="L442" s="652">
        <v>2021</v>
      </c>
      <c r="M442" s="653">
        <v>7</v>
      </c>
      <c r="N442" s="654">
        <v>0.7142857142857143</v>
      </c>
      <c r="O442" s="113">
        <f t="shared" si="24"/>
        <v>5</v>
      </c>
      <c r="P442" s="653">
        <v>3</v>
      </c>
      <c r="Q442" s="120">
        <f t="shared" si="25"/>
        <v>0.6</v>
      </c>
      <c r="R442" s="121">
        <f t="shared" si="26"/>
        <v>0.42857142857142855</v>
      </c>
      <c r="S442" s="146">
        <f t="shared" si="27"/>
        <v>0.7142857142857143</v>
      </c>
      <c r="T442" s="649" t="s">
        <v>3026</v>
      </c>
    </row>
    <row r="443" spans="1:20" ht="12.75" x14ac:dyDescent="0.2">
      <c r="A443" s="18" t="s">
        <v>72</v>
      </c>
      <c r="B443" s="18" t="s">
        <v>1999</v>
      </c>
      <c r="C443" s="18" t="s">
        <v>598</v>
      </c>
      <c r="D443" s="18" t="s">
        <v>612</v>
      </c>
      <c r="E443" s="18" t="s">
        <v>476</v>
      </c>
      <c r="F443" s="18" t="s">
        <v>521</v>
      </c>
      <c r="G443" s="18" t="s">
        <v>332</v>
      </c>
      <c r="H443" s="18" t="s">
        <v>379</v>
      </c>
      <c r="I443" s="18" t="s">
        <v>148</v>
      </c>
      <c r="J443" s="648">
        <v>1</v>
      </c>
      <c r="K443" s="18" t="s">
        <v>2059</v>
      </c>
      <c r="L443" s="652">
        <v>2021</v>
      </c>
      <c r="M443" s="653">
        <v>5</v>
      </c>
      <c r="N443" s="654">
        <v>0.8</v>
      </c>
      <c r="O443" s="113">
        <f t="shared" si="24"/>
        <v>4</v>
      </c>
      <c r="P443" s="653">
        <v>4</v>
      </c>
      <c r="Q443" s="120">
        <f t="shared" si="25"/>
        <v>1</v>
      </c>
      <c r="R443" s="121">
        <f t="shared" si="26"/>
        <v>0.8</v>
      </c>
      <c r="S443" s="146">
        <f t="shared" si="27"/>
        <v>0.8</v>
      </c>
      <c r="T443" s="649" t="s">
        <v>3026</v>
      </c>
    </row>
    <row r="444" spans="1:20" ht="12.75" x14ac:dyDescent="0.2">
      <c r="A444" s="18" t="s">
        <v>72</v>
      </c>
      <c r="B444" s="18" t="s">
        <v>1999</v>
      </c>
      <c r="C444" s="18" t="s">
        <v>602</v>
      </c>
      <c r="D444" s="18" t="s">
        <v>612</v>
      </c>
      <c r="E444" s="18" t="s">
        <v>476</v>
      </c>
      <c r="F444" s="18" t="s">
        <v>521</v>
      </c>
      <c r="G444" s="18" t="s">
        <v>332</v>
      </c>
      <c r="H444" s="18" t="s">
        <v>381</v>
      </c>
      <c r="I444" s="18" t="s">
        <v>148</v>
      </c>
      <c r="J444" s="648">
        <v>1</v>
      </c>
      <c r="K444" s="18"/>
      <c r="L444" s="652">
        <v>2021</v>
      </c>
      <c r="M444" s="653">
        <v>19</v>
      </c>
      <c r="N444" s="654">
        <v>0.89473684210526316</v>
      </c>
      <c r="O444" s="113">
        <f t="shared" si="24"/>
        <v>17</v>
      </c>
      <c r="P444" s="653">
        <v>16</v>
      </c>
      <c r="Q444" s="120">
        <f t="shared" si="25"/>
        <v>0.94117647058823528</v>
      </c>
      <c r="R444" s="121">
        <f t="shared" si="26"/>
        <v>0.84210526315789469</v>
      </c>
      <c r="S444" s="146">
        <f t="shared" si="27"/>
        <v>0.89473684210526316</v>
      </c>
      <c r="T444" s="649"/>
    </row>
    <row r="445" spans="1:20" ht="12.75" x14ac:dyDescent="0.2">
      <c r="A445" s="18" t="s">
        <v>72</v>
      </c>
      <c r="B445" s="18" t="s">
        <v>1999</v>
      </c>
      <c r="C445" s="18" t="s">
        <v>604</v>
      </c>
      <c r="D445" s="18" t="s">
        <v>612</v>
      </c>
      <c r="E445" s="18" t="s">
        <v>476</v>
      </c>
      <c r="F445" s="18" t="s">
        <v>521</v>
      </c>
      <c r="G445" s="18" t="s">
        <v>332</v>
      </c>
      <c r="H445" s="18" t="s">
        <v>379</v>
      </c>
      <c r="I445" s="18" t="s">
        <v>148</v>
      </c>
      <c r="J445" s="648">
        <v>1</v>
      </c>
      <c r="K445" s="18"/>
      <c r="L445" s="652">
        <v>2021</v>
      </c>
      <c r="M445" s="653">
        <v>3</v>
      </c>
      <c r="N445" s="654">
        <v>1</v>
      </c>
      <c r="O445" s="113">
        <f t="shared" si="24"/>
        <v>3</v>
      </c>
      <c r="P445" s="653">
        <v>3</v>
      </c>
      <c r="Q445" s="120">
        <f t="shared" si="25"/>
        <v>1</v>
      </c>
      <c r="R445" s="121">
        <f t="shared" si="26"/>
        <v>1</v>
      </c>
      <c r="S445" s="146">
        <f t="shared" si="27"/>
        <v>1</v>
      </c>
      <c r="T445" s="649"/>
    </row>
    <row r="446" spans="1:20" ht="12.75" x14ac:dyDescent="0.2">
      <c r="A446" s="18" t="s">
        <v>72</v>
      </c>
      <c r="B446" s="18" t="s">
        <v>1999</v>
      </c>
      <c r="C446" s="18" t="s">
        <v>596</v>
      </c>
      <c r="D446" s="18" t="s">
        <v>613</v>
      </c>
      <c r="E446" s="18" t="s">
        <v>476</v>
      </c>
      <c r="F446" s="18" t="s">
        <v>521</v>
      </c>
      <c r="G446" s="18" t="s">
        <v>332</v>
      </c>
      <c r="H446" s="18" t="s">
        <v>381</v>
      </c>
      <c r="I446" s="18" t="s">
        <v>148</v>
      </c>
      <c r="J446" s="648">
        <v>1</v>
      </c>
      <c r="K446" s="18"/>
      <c r="L446" s="652">
        <v>2021</v>
      </c>
      <c r="M446" s="653">
        <v>18</v>
      </c>
      <c r="N446" s="654">
        <v>0.94444444444444442</v>
      </c>
      <c r="O446" s="113">
        <f t="shared" si="24"/>
        <v>17</v>
      </c>
      <c r="P446" s="653">
        <v>15</v>
      </c>
      <c r="Q446" s="120">
        <f t="shared" si="25"/>
        <v>0.88235294117647056</v>
      </c>
      <c r="R446" s="121">
        <f t="shared" si="26"/>
        <v>0.83333333333333337</v>
      </c>
      <c r="S446" s="146">
        <f t="shared" si="27"/>
        <v>0.94444444444444442</v>
      </c>
      <c r="T446" s="649"/>
    </row>
    <row r="447" spans="1:20" ht="12.75" x14ac:dyDescent="0.2">
      <c r="A447" s="18" t="s">
        <v>72</v>
      </c>
      <c r="B447" s="18" t="s">
        <v>1999</v>
      </c>
      <c r="C447" s="18" t="s">
        <v>598</v>
      </c>
      <c r="D447" s="18" t="s">
        <v>613</v>
      </c>
      <c r="E447" s="18" t="s">
        <v>476</v>
      </c>
      <c r="F447" s="18" t="s">
        <v>521</v>
      </c>
      <c r="G447" s="18" t="s">
        <v>332</v>
      </c>
      <c r="H447" s="18" t="s">
        <v>379</v>
      </c>
      <c r="I447" s="18" t="s">
        <v>148</v>
      </c>
      <c r="J447" s="648">
        <v>1</v>
      </c>
      <c r="K447" s="18"/>
      <c r="L447" s="652">
        <v>2021</v>
      </c>
      <c r="M447" s="653">
        <v>3</v>
      </c>
      <c r="N447" s="654">
        <v>0.66666666666666663</v>
      </c>
      <c r="O447" s="113">
        <f t="shared" si="24"/>
        <v>2</v>
      </c>
      <c r="P447" s="653">
        <v>2</v>
      </c>
      <c r="Q447" s="120">
        <f t="shared" si="25"/>
        <v>1</v>
      </c>
      <c r="R447" s="121">
        <f t="shared" si="26"/>
        <v>0.66666666666666663</v>
      </c>
      <c r="S447" s="146">
        <f t="shared" si="27"/>
        <v>0.66666666666666663</v>
      </c>
      <c r="T447" s="649" t="s">
        <v>3026</v>
      </c>
    </row>
    <row r="448" spans="1:20" ht="12.75" x14ac:dyDescent="0.2">
      <c r="A448" s="18" t="s">
        <v>72</v>
      </c>
      <c r="B448" s="18" t="s">
        <v>1999</v>
      </c>
      <c r="C448" s="18" t="s">
        <v>602</v>
      </c>
      <c r="D448" s="18" t="s">
        <v>614</v>
      </c>
      <c r="E448" s="18" t="s">
        <v>476</v>
      </c>
      <c r="F448" s="18" t="s">
        <v>521</v>
      </c>
      <c r="G448" s="18" t="s">
        <v>332</v>
      </c>
      <c r="H448" s="18" t="s">
        <v>379</v>
      </c>
      <c r="I448" s="18" t="s">
        <v>148</v>
      </c>
      <c r="J448" s="648">
        <v>1</v>
      </c>
      <c r="K448" s="18"/>
      <c r="L448" s="652">
        <v>2021</v>
      </c>
      <c r="M448" s="653">
        <v>3</v>
      </c>
      <c r="N448" s="654">
        <v>1</v>
      </c>
      <c r="O448" s="113">
        <f t="shared" si="24"/>
        <v>3</v>
      </c>
      <c r="P448" s="653">
        <v>3</v>
      </c>
      <c r="Q448" s="120">
        <f t="shared" si="25"/>
        <v>1</v>
      </c>
      <c r="R448" s="121">
        <f t="shared" si="26"/>
        <v>1</v>
      </c>
      <c r="S448" s="146">
        <f t="shared" si="27"/>
        <v>1</v>
      </c>
      <c r="T448" s="649"/>
    </row>
    <row r="449" spans="1:20" ht="12.75" x14ac:dyDescent="0.2">
      <c r="A449" s="18" t="s">
        <v>72</v>
      </c>
      <c r="B449" s="18" t="s">
        <v>1999</v>
      </c>
      <c r="C449" s="18" t="s">
        <v>598</v>
      </c>
      <c r="D449" s="18" t="s">
        <v>617</v>
      </c>
      <c r="E449" s="18" t="s">
        <v>476</v>
      </c>
      <c r="F449" s="18" t="s">
        <v>521</v>
      </c>
      <c r="G449" s="18" t="s">
        <v>332</v>
      </c>
      <c r="H449" s="18" t="s">
        <v>379</v>
      </c>
      <c r="I449" s="18" t="s">
        <v>148</v>
      </c>
      <c r="J449" s="648">
        <v>1</v>
      </c>
      <c r="K449" s="18" t="s">
        <v>2059</v>
      </c>
      <c r="L449" s="652">
        <v>2021</v>
      </c>
      <c r="M449" s="653">
        <v>7</v>
      </c>
      <c r="N449" s="654">
        <v>0.8571428571428571</v>
      </c>
      <c r="O449" s="113">
        <f t="shared" si="24"/>
        <v>6</v>
      </c>
      <c r="P449" s="653">
        <v>6</v>
      </c>
      <c r="Q449" s="120">
        <f t="shared" si="25"/>
        <v>1</v>
      </c>
      <c r="R449" s="121">
        <f t="shared" si="26"/>
        <v>0.8571428571428571</v>
      </c>
      <c r="S449" s="146">
        <f t="shared" si="27"/>
        <v>0.8571428571428571</v>
      </c>
      <c r="T449" s="649" t="s">
        <v>3024</v>
      </c>
    </row>
    <row r="450" spans="1:20" ht="12.75" x14ac:dyDescent="0.2">
      <c r="A450" s="18" t="s">
        <v>72</v>
      </c>
      <c r="B450" s="18" t="s">
        <v>1999</v>
      </c>
      <c r="C450" s="18" t="s">
        <v>598</v>
      </c>
      <c r="D450" s="18" t="s">
        <v>618</v>
      </c>
      <c r="E450" s="18" t="s">
        <v>476</v>
      </c>
      <c r="F450" s="18" t="s">
        <v>521</v>
      </c>
      <c r="G450" s="18" t="s">
        <v>332</v>
      </c>
      <c r="H450" s="18" t="s">
        <v>379</v>
      </c>
      <c r="I450" s="18" t="s">
        <v>148</v>
      </c>
      <c r="J450" s="648">
        <v>1</v>
      </c>
      <c r="K450" s="18"/>
      <c r="L450" s="652">
        <v>2021</v>
      </c>
      <c r="M450" s="653">
        <v>6</v>
      </c>
      <c r="N450" s="654">
        <v>0.83333333333333337</v>
      </c>
      <c r="O450" s="113">
        <f t="shared" si="24"/>
        <v>5</v>
      </c>
      <c r="P450" s="653">
        <v>5</v>
      </c>
      <c r="Q450" s="120">
        <f t="shared" si="25"/>
        <v>1</v>
      </c>
      <c r="R450" s="121">
        <f t="shared" si="26"/>
        <v>0.83333333333333337</v>
      </c>
      <c r="S450" s="146">
        <f t="shared" si="27"/>
        <v>0.83333333333333337</v>
      </c>
      <c r="T450" s="649" t="s">
        <v>3026</v>
      </c>
    </row>
    <row r="451" spans="1:20" ht="12.75" x14ac:dyDescent="0.2">
      <c r="A451" s="18" t="s">
        <v>72</v>
      </c>
      <c r="B451" s="18" t="s">
        <v>1999</v>
      </c>
      <c r="C451" s="18" t="s">
        <v>603</v>
      </c>
      <c r="D451" s="18" t="s">
        <v>618</v>
      </c>
      <c r="E451" s="18" t="s">
        <v>476</v>
      </c>
      <c r="F451" s="18" t="s">
        <v>521</v>
      </c>
      <c r="G451" s="18" t="s">
        <v>332</v>
      </c>
      <c r="H451" s="18" t="s">
        <v>379</v>
      </c>
      <c r="I451" s="18" t="s">
        <v>148</v>
      </c>
      <c r="J451" s="648">
        <v>1</v>
      </c>
      <c r="K451" s="18" t="s">
        <v>2059</v>
      </c>
      <c r="L451" s="652">
        <v>2021</v>
      </c>
      <c r="M451" s="653">
        <v>6</v>
      </c>
      <c r="N451" s="654">
        <v>1</v>
      </c>
      <c r="O451" s="113">
        <f t="shared" si="24"/>
        <v>6</v>
      </c>
      <c r="P451" s="653">
        <v>5</v>
      </c>
      <c r="Q451" s="120">
        <f t="shared" si="25"/>
        <v>0.83333333333333337</v>
      </c>
      <c r="R451" s="121">
        <f t="shared" si="26"/>
        <v>0.83333333333333337</v>
      </c>
      <c r="S451" s="146">
        <f t="shared" si="27"/>
        <v>1</v>
      </c>
      <c r="T451" s="649" t="s">
        <v>3025</v>
      </c>
    </row>
    <row r="452" spans="1:20" ht="12.75" x14ac:dyDescent="0.2">
      <c r="A452" s="18" t="s">
        <v>72</v>
      </c>
      <c r="B452" s="18" t="s">
        <v>1999</v>
      </c>
      <c r="C452" s="18" t="s">
        <v>605</v>
      </c>
      <c r="D452" s="18" t="s">
        <v>619</v>
      </c>
      <c r="E452" s="18" t="s">
        <v>476</v>
      </c>
      <c r="F452" s="18" t="s">
        <v>521</v>
      </c>
      <c r="G452" s="18" t="s">
        <v>332</v>
      </c>
      <c r="H452" s="18" t="s">
        <v>381</v>
      </c>
      <c r="I452" s="18" t="s">
        <v>148</v>
      </c>
      <c r="J452" s="648">
        <v>9.193054136874361E-2</v>
      </c>
      <c r="K452" s="18" t="s">
        <v>2059</v>
      </c>
      <c r="L452" s="652">
        <v>2021</v>
      </c>
      <c r="M452" s="653">
        <v>1920</v>
      </c>
      <c r="N452" s="654">
        <v>4.9479166666666664E-2</v>
      </c>
      <c r="O452" s="113">
        <f t="shared" si="24"/>
        <v>95</v>
      </c>
      <c r="P452" s="653">
        <v>86</v>
      </c>
      <c r="Q452" s="120">
        <f t="shared" si="25"/>
        <v>0.90526315789473688</v>
      </c>
      <c r="R452" s="121">
        <f t="shared" si="26"/>
        <v>4.4791666666666667E-2</v>
      </c>
      <c r="S452" s="146">
        <f t="shared" si="27"/>
        <v>0.53822337962962963</v>
      </c>
      <c r="T452" s="649" t="s">
        <v>3025</v>
      </c>
    </row>
    <row r="453" spans="1:20" ht="12.75" x14ac:dyDescent="0.2">
      <c r="A453" s="18" t="s">
        <v>72</v>
      </c>
      <c r="B453" s="18" t="s">
        <v>1999</v>
      </c>
      <c r="C453" s="18" t="s">
        <v>606</v>
      </c>
      <c r="D453" s="18" t="s">
        <v>619</v>
      </c>
      <c r="E453" s="18" t="s">
        <v>476</v>
      </c>
      <c r="F453" s="18" t="s">
        <v>521</v>
      </c>
      <c r="G453" s="18" t="s">
        <v>332</v>
      </c>
      <c r="H453" s="18" t="s">
        <v>379</v>
      </c>
      <c r="I453" s="18" t="s">
        <v>148</v>
      </c>
      <c r="J453" s="648">
        <v>1</v>
      </c>
      <c r="K453" s="18"/>
      <c r="L453" s="652">
        <v>2021</v>
      </c>
      <c r="M453" s="653">
        <v>5</v>
      </c>
      <c r="N453" s="654">
        <v>0.4</v>
      </c>
      <c r="O453" s="113">
        <f t="shared" ref="O453:O516" si="28">ROUNDUP(N453*M453,0)</f>
        <v>2</v>
      </c>
      <c r="P453" s="653">
        <v>2</v>
      </c>
      <c r="Q453" s="120">
        <f t="shared" ref="Q453:Q516" si="29">P453/(O453)</f>
        <v>1</v>
      </c>
      <c r="R453" s="121">
        <f t="shared" ref="R453:R516" si="30">P453/M453</f>
        <v>0.4</v>
      </c>
      <c r="S453" s="146">
        <f t="shared" ref="S453:S516" si="31">N453/J453</f>
        <v>0.4</v>
      </c>
      <c r="T453" s="649" t="s">
        <v>3026</v>
      </c>
    </row>
    <row r="454" spans="1:20" ht="12.75" x14ac:dyDescent="0.2">
      <c r="A454" s="18" t="s">
        <v>72</v>
      </c>
      <c r="B454" s="18" t="s">
        <v>1999</v>
      </c>
      <c r="C454" s="18" t="s">
        <v>605</v>
      </c>
      <c r="D454" s="18" t="s">
        <v>620</v>
      </c>
      <c r="E454" s="18" t="s">
        <v>476</v>
      </c>
      <c r="F454" s="18" t="s">
        <v>521</v>
      </c>
      <c r="G454" s="18" t="s">
        <v>332</v>
      </c>
      <c r="H454" s="18" t="s">
        <v>381</v>
      </c>
      <c r="I454" s="18" t="s">
        <v>148</v>
      </c>
      <c r="J454" s="648">
        <v>0.60465116279069764</v>
      </c>
      <c r="K454" s="18" t="s">
        <v>2059</v>
      </c>
      <c r="L454" s="652">
        <v>2021</v>
      </c>
      <c r="M454" s="653">
        <v>41</v>
      </c>
      <c r="N454" s="654">
        <v>0.36585365853658536</v>
      </c>
      <c r="O454" s="113">
        <f t="shared" si="28"/>
        <v>15</v>
      </c>
      <c r="P454" s="653">
        <v>13</v>
      </c>
      <c r="Q454" s="120">
        <f t="shared" si="29"/>
        <v>0.8666666666666667</v>
      </c>
      <c r="R454" s="121">
        <f t="shared" si="30"/>
        <v>0.31707317073170732</v>
      </c>
      <c r="S454" s="146">
        <f t="shared" si="31"/>
        <v>0.60506566604127587</v>
      </c>
      <c r="T454" s="649" t="s">
        <v>3025</v>
      </c>
    </row>
    <row r="455" spans="1:20" ht="12.75" x14ac:dyDescent="0.2">
      <c r="A455" s="18" t="s">
        <v>72</v>
      </c>
      <c r="B455" s="18" t="s">
        <v>1999</v>
      </c>
      <c r="C455" s="18" t="s">
        <v>608</v>
      </c>
      <c r="D455" s="18" t="s">
        <v>620</v>
      </c>
      <c r="E455" s="18" t="s">
        <v>476</v>
      </c>
      <c r="F455" s="18" t="s">
        <v>521</v>
      </c>
      <c r="G455" s="18" t="s">
        <v>332</v>
      </c>
      <c r="H455" s="18" t="s">
        <v>379</v>
      </c>
      <c r="I455" s="18" t="s">
        <v>148</v>
      </c>
      <c r="J455" s="648">
        <v>1</v>
      </c>
      <c r="K455" s="18"/>
      <c r="L455" s="652">
        <v>2021</v>
      </c>
      <c r="M455" s="653">
        <v>7</v>
      </c>
      <c r="N455" s="654">
        <v>1</v>
      </c>
      <c r="O455" s="113">
        <f t="shared" si="28"/>
        <v>7</v>
      </c>
      <c r="P455" s="653">
        <v>5</v>
      </c>
      <c r="Q455" s="120">
        <f t="shared" si="29"/>
        <v>0.7142857142857143</v>
      </c>
      <c r="R455" s="121">
        <f t="shared" si="30"/>
        <v>0.7142857142857143</v>
      </c>
      <c r="S455" s="146">
        <f t="shared" si="31"/>
        <v>1</v>
      </c>
      <c r="T455" s="649"/>
    </row>
    <row r="456" spans="1:20" ht="12.75" x14ac:dyDescent="0.2">
      <c r="A456" s="18" t="s">
        <v>72</v>
      </c>
      <c r="B456" s="18" t="s">
        <v>1999</v>
      </c>
      <c r="C456" s="18" t="s">
        <v>605</v>
      </c>
      <c r="D456" s="18" t="s">
        <v>621</v>
      </c>
      <c r="E456" s="18" t="s">
        <v>476</v>
      </c>
      <c r="F456" s="18" t="s">
        <v>521</v>
      </c>
      <c r="G456" s="18" t="s">
        <v>332</v>
      </c>
      <c r="H456" s="18" t="s">
        <v>379</v>
      </c>
      <c r="I456" s="18" t="s">
        <v>148</v>
      </c>
      <c r="J456" s="648">
        <v>1</v>
      </c>
      <c r="K456" s="18"/>
      <c r="L456" s="652">
        <v>2021</v>
      </c>
      <c r="M456" s="653">
        <v>6</v>
      </c>
      <c r="N456" s="654">
        <v>1</v>
      </c>
      <c r="O456" s="113">
        <f t="shared" si="28"/>
        <v>6</v>
      </c>
      <c r="P456" s="653">
        <v>5</v>
      </c>
      <c r="Q456" s="120">
        <f t="shared" si="29"/>
        <v>0.83333333333333337</v>
      </c>
      <c r="R456" s="121">
        <f t="shared" si="30"/>
        <v>0.83333333333333337</v>
      </c>
      <c r="S456" s="146">
        <f t="shared" si="31"/>
        <v>1</v>
      </c>
      <c r="T456" s="649"/>
    </row>
    <row r="457" spans="1:20" ht="12.75" x14ac:dyDescent="0.2">
      <c r="A457" s="18" t="s">
        <v>72</v>
      </c>
      <c r="B457" s="18" t="s">
        <v>1999</v>
      </c>
      <c r="C457" s="18" t="s">
        <v>607</v>
      </c>
      <c r="D457" s="18" t="s">
        <v>621</v>
      </c>
      <c r="E457" s="18" t="s">
        <v>476</v>
      </c>
      <c r="F457" s="18" t="s">
        <v>521</v>
      </c>
      <c r="G457" s="18" t="s">
        <v>332</v>
      </c>
      <c r="H457" s="18" t="s">
        <v>381</v>
      </c>
      <c r="I457" s="18" t="s">
        <v>148</v>
      </c>
      <c r="J457" s="648">
        <v>0.1691275167785235</v>
      </c>
      <c r="K457" s="18" t="s">
        <v>2059</v>
      </c>
      <c r="L457" s="652">
        <v>2021</v>
      </c>
      <c r="M457" s="653">
        <v>732</v>
      </c>
      <c r="N457" s="654">
        <v>9.8360655737704916E-2</v>
      </c>
      <c r="O457" s="113">
        <f t="shared" si="28"/>
        <v>72</v>
      </c>
      <c r="P457" s="653">
        <v>48</v>
      </c>
      <c r="Q457" s="120">
        <f t="shared" si="29"/>
        <v>0.66666666666666663</v>
      </c>
      <c r="R457" s="121">
        <f t="shared" si="30"/>
        <v>6.5573770491803282E-2</v>
      </c>
      <c r="S457" s="146">
        <f t="shared" si="31"/>
        <v>0.58157689305230287</v>
      </c>
      <c r="T457" s="649" t="s">
        <v>3025</v>
      </c>
    </row>
    <row r="458" spans="1:20" ht="12.75" x14ac:dyDescent="0.2">
      <c r="A458" s="18" t="s">
        <v>72</v>
      </c>
      <c r="B458" s="18" t="s">
        <v>1999</v>
      </c>
      <c r="C458" s="18" t="s">
        <v>600</v>
      </c>
      <c r="D458" s="18" t="s">
        <v>622</v>
      </c>
      <c r="E458" s="18" t="s">
        <v>476</v>
      </c>
      <c r="F458" s="18" t="s">
        <v>521</v>
      </c>
      <c r="G458" s="18" t="s">
        <v>332</v>
      </c>
      <c r="H458" s="18" t="s">
        <v>379</v>
      </c>
      <c r="I458" s="18" t="s">
        <v>148</v>
      </c>
      <c r="J458" s="648">
        <v>1</v>
      </c>
      <c r="K458" s="18" t="s">
        <v>2059</v>
      </c>
      <c r="L458" s="652">
        <v>2021</v>
      </c>
      <c r="M458" s="653">
        <v>2</v>
      </c>
      <c r="N458" s="654">
        <v>1</v>
      </c>
      <c r="O458" s="113">
        <f t="shared" si="28"/>
        <v>2</v>
      </c>
      <c r="P458" s="653">
        <v>2</v>
      </c>
      <c r="Q458" s="120">
        <f t="shared" si="29"/>
        <v>1</v>
      </c>
      <c r="R458" s="121">
        <f t="shared" si="30"/>
        <v>1</v>
      </c>
      <c r="S458" s="146">
        <f t="shared" si="31"/>
        <v>1</v>
      </c>
      <c r="T458" s="649" t="s">
        <v>3025</v>
      </c>
    </row>
    <row r="459" spans="1:20" ht="12.75" x14ac:dyDescent="0.2">
      <c r="A459" s="18" t="s">
        <v>72</v>
      </c>
      <c r="B459" s="18" t="s">
        <v>1999</v>
      </c>
      <c r="C459" s="18" t="s">
        <v>608</v>
      </c>
      <c r="D459" s="18" t="s">
        <v>623</v>
      </c>
      <c r="E459" s="18" t="s">
        <v>476</v>
      </c>
      <c r="F459" s="18" t="s">
        <v>521</v>
      </c>
      <c r="G459" s="18" t="s">
        <v>332</v>
      </c>
      <c r="H459" s="18" t="s">
        <v>379</v>
      </c>
      <c r="I459" s="18" t="s">
        <v>148</v>
      </c>
      <c r="J459" s="648">
        <v>1</v>
      </c>
      <c r="K459" s="18" t="s">
        <v>2059</v>
      </c>
      <c r="L459" s="652">
        <v>2021</v>
      </c>
      <c r="M459" s="653">
        <v>10</v>
      </c>
      <c r="N459" s="654">
        <v>0.7</v>
      </c>
      <c r="O459" s="113">
        <f t="shared" si="28"/>
        <v>7</v>
      </c>
      <c r="P459" s="653">
        <v>5</v>
      </c>
      <c r="Q459" s="120">
        <f t="shared" si="29"/>
        <v>0.7142857142857143</v>
      </c>
      <c r="R459" s="121">
        <f t="shared" si="30"/>
        <v>0.5</v>
      </c>
      <c r="S459" s="146">
        <f t="shared" si="31"/>
        <v>0.7</v>
      </c>
      <c r="T459" s="649" t="s">
        <v>3024</v>
      </c>
    </row>
    <row r="460" spans="1:20" ht="12.75" x14ac:dyDescent="0.2">
      <c r="A460" s="18" t="s">
        <v>72</v>
      </c>
      <c r="B460" s="18" t="s">
        <v>1999</v>
      </c>
      <c r="C460" s="18" t="s">
        <v>599</v>
      </c>
      <c r="D460" s="18" t="s">
        <v>624</v>
      </c>
      <c r="E460" s="18" t="s">
        <v>476</v>
      </c>
      <c r="F460" s="18" t="s">
        <v>521</v>
      </c>
      <c r="G460" s="18" t="s">
        <v>332</v>
      </c>
      <c r="H460" s="18" t="s">
        <v>381</v>
      </c>
      <c r="I460" s="18" t="s">
        <v>148</v>
      </c>
      <c r="J460" s="648">
        <v>1</v>
      </c>
      <c r="K460" s="18" t="s">
        <v>2059</v>
      </c>
      <c r="L460" s="652">
        <v>2021</v>
      </c>
      <c r="M460" s="653">
        <v>34</v>
      </c>
      <c r="N460" s="654">
        <v>0.82352941176470584</v>
      </c>
      <c r="O460" s="113">
        <f t="shared" si="28"/>
        <v>28</v>
      </c>
      <c r="P460" s="653">
        <v>25</v>
      </c>
      <c r="Q460" s="120">
        <f t="shared" si="29"/>
        <v>0.8928571428571429</v>
      </c>
      <c r="R460" s="121">
        <f t="shared" si="30"/>
        <v>0.73529411764705888</v>
      </c>
      <c r="S460" s="146">
        <f t="shared" si="31"/>
        <v>0.82352941176470584</v>
      </c>
      <c r="T460" s="649" t="s">
        <v>3025</v>
      </c>
    </row>
    <row r="461" spans="1:20" ht="12.75" x14ac:dyDescent="0.2">
      <c r="A461" s="18" t="s">
        <v>72</v>
      </c>
      <c r="B461" s="18" t="s">
        <v>1999</v>
      </c>
      <c r="C461" s="18" t="s">
        <v>603</v>
      </c>
      <c r="D461" s="18" t="s">
        <v>626</v>
      </c>
      <c r="E461" s="18" t="s">
        <v>476</v>
      </c>
      <c r="F461" s="18" t="s">
        <v>521</v>
      </c>
      <c r="G461" s="18" t="s">
        <v>332</v>
      </c>
      <c r="H461" s="18" t="s">
        <v>379</v>
      </c>
      <c r="I461" s="18" t="s">
        <v>148</v>
      </c>
      <c r="J461" s="648">
        <v>1</v>
      </c>
      <c r="K461" s="18" t="s">
        <v>2059</v>
      </c>
      <c r="L461" s="652">
        <v>2021</v>
      </c>
      <c r="M461" s="653">
        <v>13</v>
      </c>
      <c r="N461" s="654">
        <v>0.69230769230769229</v>
      </c>
      <c r="O461" s="113">
        <f t="shared" si="28"/>
        <v>9</v>
      </c>
      <c r="P461" s="653">
        <v>8</v>
      </c>
      <c r="Q461" s="120">
        <f t="shared" si="29"/>
        <v>0.88888888888888884</v>
      </c>
      <c r="R461" s="121">
        <f t="shared" si="30"/>
        <v>0.61538461538461542</v>
      </c>
      <c r="S461" s="146">
        <f t="shared" si="31"/>
        <v>0.69230769230769229</v>
      </c>
      <c r="T461" s="649" t="s">
        <v>3024</v>
      </c>
    </row>
    <row r="462" spans="1:20" ht="12.75" x14ac:dyDescent="0.2">
      <c r="A462" s="18" t="s">
        <v>72</v>
      </c>
      <c r="B462" s="18" t="s">
        <v>1999</v>
      </c>
      <c r="C462" s="18" t="s">
        <v>603</v>
      </c>
      <c r="D462" s="18" t="s">
        <v>625</v>
      </c>
      <c r="E462" s="18" t="s">
        <v>476</v>
      </c>
      <c r="F462" s="18" t="s">
        <v>521</v>
      </c>
      <c r="G462" s="18" t="s">
        <v>332</v>
      </c>
      <c r="H462" s="18" t="s">
        <v>379</v>
      </c>
      <c r="I462" s="18" t="s">
        <v>148</v>
      </c>
      <c r="J462" s="648">
        <v>1</v>
      </c>
      <c r="K462" s="18" t="s">
        <v>2059</v>
      </c>
      <c r="L462" s="652">
        <v>2021</v>
      </c>
      <c r="M462" s="653">
        <v>4</v>
      </c>
      <c r="N462" s="654">
        <v>1</v>
      </c>
      <c r="O462" s="113">
        <f t="shared" si="28"/>
        <v>4</v>
      </c>
      <c r="P462" s="653">
        <v>4</v>
      </c>
      <c r="Q462" s="120">
        <f t="shared" si="29"/>
        <v>1</v>
      </c>
      <c r="R462" s="121">
        <f t="shared" si="30"/>
        <v>1</v>
      </c>
      <c r="S462" s="146">
        <f t="shared" si="31"/>
        <v>1</v>
      </c>
      <c r="T462" s="649" t="s">
        <v>3025</v>
      </c>
    </row>
    <row r="463" spans="1:20" ht="12.75" x14ac:dyDescent="0.2">
      <c r="A463" s="18" t="s">
        <v>72</v>
      </c>
      <c r="B463" s="18" t="s">
        <v>1999</v>
      </c>
      <c r="C463" s="18" t="s">
        <v>603</v>
      </c>
      <c r="D463" s="18" t="s">
        <v>610</v>
      </c>
      <c r="E463" s="18" t="s">
        <v>476</v>
      </c>
      <c r="F463" s="18" t="s">
        <v>502</v>
      </c>
      <c r="G463" s="18" t="s">
        <v>332</v>
      </c>
      <c r="H463" s="18" t="s">
        <v>379</v>
      </c>
      <c r="I463" s="18" t="s">
        <v>148</v>
      </c>
      <c r="J463" s="648">
        <v>1</v>
      </c>
      <c r="K463" s="18" t="s">
        <v>2059</v>
      </c>
      <c r="L463" s="652">
        <v>2021</v>
      </c>
      <c r="M463" s="653">
        <v>5</v>
      </c>
      <c r="N463" s="654">
        <v>1</v>
      </c>
      <c r="O463" s="113">
        <f t="shared" si="28"/>
        <v>5</v>
      </c>
      <c r="P463" s="653">
        <v>5</v>
      </c>
      <c r="Q463" s="120">
        <f t="shared" si="29"/>
        <v>1</v>
      </c>
      <c r="R463" s="121">
        <f t="shared" si="30"/>
        <v>1</v>
      </c>
      <c r="S463" s="146">
        <f t="shared" si="31"/>
        <v>1</v>
      </c>
      <c r="T463" s="649" t="s">
        <v>3025</v>
      </c>
    </row>
    <row r="464" spans="1:20" ht="12.75" x14ac:dyDescent="0.2">
      <c r="A464" s="18" t="s">
        <v>72</v>
      </c>
      <c r="B464" s="18" t="s">
        <v>1999</v>
      </c>
      <c r="C464" s="18" t="s">
        <v>598</v>
      </c>
      <c r="D464" s="18" t="s">
        <v>611</v>
      </c>
      <c r="E464" s="18" t="s">
        <v>476</v>
      </c>
      <c r="F464" s="18" t="s">
        <v>502</v>
      </c>
      <c r="G464" s="18" t="s">
        <v>332</v>
      </c>
      <c r="H464" s="18" t="s">
        <v>379</v>
      </c>
      <c r="I464" s="18" t="s">
        <v>148</v>
      </c>
      <c r="J464" s="648">
        <v>1</v>
      </c>
      <c r="K464" s="18" t="s">
        <v>2059</v>
      </c>
      <c r="L464" s="652">
        <v>2021</v>
      </c>
      <c r="M464" s="653">
        <v>75</v>
      </c>
      <c r="N464" s="654">
        <v>1</v>
      </c>
      <c r="O464" s="113">
        <f t="shared" si="28"/>
        <v>75</v>
      </c>
      <c r="P464" s="653">
        <v>75</v>
      </c>
      <c r="Q464" s="120">
        <f t="shared" si="29"/>
        <v>1</v>
      </c>
      <c r="R464" s="121">
        <f t="shared" si="30"/>
        <v>1</v>
      </c>
      <c r="S464" s="146">
        <f t="shared" si="31"/>
        <v>1</v>
      </c>
      <c r="T464" s="649" t="s">
        <v>3025</v>
      </c>
    </row>
    <row r="465" spans="1:20" ht="12.75" x14ac:dyDescent="0.2">
      <c r="A465" s="18" t="s">
        <v>72</v>
      </c>
      <c r="B465" s="18" t="s">
        <v>1999</v>
      </c>
      <c r="C465" s="18" t="s">
        <v>604</v>
      </c>
      <c r="D465" s="18" t="s">
        <v>611</v>
      </c>
      <c r="E465" s="18" t="s">
        <v>476</v>
      </c>
      <c r="F465" s="18" t="s">
        <v>502</v>
      </c>
      <c r="G465" s="18" t="s">
        <v>332</v>
      </c>
      <c r="H465" s="18" t="s">
        <v>379</v>
      </c>
      <c r="I465" s="18" t="s">
        <v>148</v>
      </c>
      <c r="J465" s="648">
        <v>1</v>
      </c>
      <c r="K465" s="18"/>
      <c r="L465" s="652">
        <v>2021</v>
      </c>
      <c r="M465" s="653">
        <v>7</v>
      </c>
      <c r="N465" s="654">
        <v>1</v>
      </c>
      <c r="O465" s="113">
        <f t="shared" si="28"/>
        <v>7</v>
      </c>
      <c r="P465" s="653">
        <v>7</v>
      </c>
      <c r="Q465" s="120">
        <f t="shared" si="29"/>
        <v>1</v>
      </c>
      <c r="R465" s="121">
        <f t="shared" si="30"/>
        <v>1</v>
      </c>
      <c r="S465" s="146">
        <f t="shared" si="31"/>
        <v>1</v>
      </c>
      <c r="T465" s="649"/>
    </row>
    <row r="466" spans="1:20" ht="12.75" x14ac:dyDescent="0.2">
      <c r="A466" s="18" t="s">
        <v>72</v>
      </c>
      <c r="B466" s="18" t="s">
        <v>1999</v>
      </c>
      <c r="C466" s="18" t="s">
        <v>598</v>
      </c>
      <c r="D466" s="18" t="s">
        <v>612</v>
      </c>
      <c r="E466" s="18" t="s">
        <v>476</v>
      </c>
      <c r="F466" s="18" t="s">
        <v>502</v>
      </c>
      <c r="G466" s="18" t="s">
        <v>332</v>
      </c>
      <c r="H466" s="18" t="s">
        <v>379</v>
      </c>
      <c r="I466" s="18" t="s">
        <v>148</v>
      </c>
      <c r="J466" s="648">
        <v>1</v>
      </c>
      <c r="K466" s="18" t="s">
        <v>2059</v>
      </c>
      <c r="L466" s="652">
        <v>2021</v>
      </c>
      <c r="M466" s="653">
        <v>5</v>
      </c>
      <c r="N466" s="654">
        <v>1</v>
      </c>
      <c r="O466" s="113">
        <f t="shared" si="28"/>
        <v>5</v>
      </c>
      <c r="P466" s="653">
        <v>5</v>
      </c>
      <c r="Q466" s="120">
        <f t="shared" si="29"/>
        <v>1</v>
      </c>
      <c r="R466" s="121">
        <f t="shared" si="30"/>
        <v>1</v>
      </c>
      <c r="S466" s="146">
        <f t="shared" si="31"/>
        <v>1</v>
      </c>
      <c r="T466" s="649"/>
    </row>
    <row r="467" spans="1:20" ht="12.75" x14ac:dyDescent="0.2">
      <c r="A467" s="18" t="s">
        <v>72</v>
      </c>
      <c r="B467" s="18" t="s">
        <v>1999</v>
      </c>
      <c r="C467" s="18" t="s">
        <v>602</v>
      </c>
      <c r="D467" s="18" t="s">
        <v>612</v>
      </c>
      <c r="E467" s="18" t="s">
        <v>476</v>
      </c>
      <c r="F467" s="18" t="s">
        <v>502</v>
      </c>
      <c r="G467" s="18" t="s">
        <v>332</v>
      </c>
      <c r="H467" s="18" t="s">
        <v>379</v>
      </c>
      <c r="I467" s="18" t="s">
        <v>148</v>
      </c>
      <c r="J467" s="648">
        <v>1</v>
      </c>
      <c r="K467" s="18"/>
      <c r="L467" s="652">
        <v>2021</v>
      </c>
      <c r="M467" s="653">
        <v>19</v>
      </c>
      <c r="N467" s="654">
        <v>1</v>
      </c>
      <c r="O467" s="113">
        <f t="shared" si="28"/>
        <v>19</v>
      </c>
      <c r="P467" s="653">
        <v>19</v>
      </c>
      <c r="Q467" s="120">
        <f t="shared" si="29"/>
        <v>1</v>
      </c>
      <c r="R467" s="121">
        <f t="shared" si="30"/>
        <v>1</v>
      </c>
      <c r="S467" s="146">
        <f t="shared" si="31"/>
        <v>1</v>
      </c>
      <c r="T467" s="649"/>
    </row>
    <row r="468" spans="1:20" ht="12.75" x14ac:dyDescent="0.2">
      <c r="A468" s="18" t="s">
        <v>72</v>
      </c>
      <c r="B468" s="18" t="s">
        <v>1999</v>
      </c>
      <c r="C468" s="18" t="s">
        <v>604</v>
      </c>
      <c r="D468" s="18" t="s">
        <v>612</v>
      </c>
      <c r="E468" s="18" t="s">
        <v>476</v>
      </c>
      <c r="F468" s="18" t="s">
        <v>502</v>
      </c>
      <c r="G468" s="18" t="s">
        <v>332</v>
      </c>
      <c r="H468" s="18" t="s">
        <v>379</v>
      </c>
      <c r="I468" s="18" t="s">
        <v>148</v>
      </c>
      <c r="J468" s="648">
        <v>1</v>
      </c>
      <c r="K468" s="18"/>
      <c r="L468" s="652">
        <v>2021</v>
      </c>
      <c r="M468" s="653">
        <v>3</v>
      </c>
      <c r="N468" s="654">
        <v>1</v>
      </c>
      <c r="O468" s="113">
        <f t="shared" si="28"/>
        <v>3</v>
      </c>
      <c r="P468" s="653">
        <v>3</v>
      </c>
      <c r="Q468" s="120">
        <f t="shared" si="29"/>
        <v>1</v>
      </c>
      <c r="R468" s="121">
        <f t="shared" si="30"/>
        <v>1</v>
      </c>
      <c r="S468" s="146">
        <f t="shared" si="31"/>
        <v>1</v>
      </c>
      <c r="T468" s="649"/>
    </row>
    <row r="469" spans="1:20" ht="12.75" x14ac:dyDescent="0.2">
      <c r="A469" s="18" t="s">
        <v>72</v>
      </c>
      <c r="B469" s="18" t="s">
        <v>1999</v>
      </c>
      <c r="C469" s="18" t="s">
        <v>596</v>
      </c>
      <c r="D469" s="18" t="s">
        <v>613</v>
      </c>
      <c r="E469" s="18" t="s">
        <v>476</v>
      </c>
      <c r="F469" s="18" t="s">
        <v>502</v>
      </c>
      <c r="G469" s="18" t="s">
        <v>332</v>
      </c>
      <c r="H469" s="18" t="s">
        <v>379</v>
      </c>
      <c r="I469" s="18" t="s">
        <v>148</v>
      </c>
      <c r="J469" s="648">
        <v>1</v>
      </c>
      <c r="K469" s="18"/>
      <c r="L469" s="652">
        <v>2021</v>
      </c>
      <c r="M469" s="653">
        <v>18</v>
      </c>
      <c r="N469" s="654">
        <v>1</v>
      </c>
      <c r="O469" s="113">
        <f t="shared" si="28"/>
        <v>18</v>
      </c>
      <c r="P469" s="653">
        <v>18</v>
      </c>
      <c r="Q469" s="120">
        <f t="shared" si="29"/>
        <v>1</v>
      </c>
      <c r="R469" s="121">
        <f t="shared" si="30"/>
        <v>1</v>
      </c>
      <c r="S469" s="146">
        <f t="shared" si="31"/>
        <v>1</v>
      </c>
      <c r="T469" s="649"/>
    </row>
    <row r="470" spans="1:20" ht="12.75" x14ac:dyDescent="0.2">
      <c r="A470" s="18" t="s">
        <v>72</v>
      </c>
      <c r="B470" s="18" t="s">
        <v>1999</v>
      </c>
      <c r="C470" s="18" t="s">
        <v>598</v>
      </c>
      <c r="D470" s="18" t="s">
        <v>613</v>
      </c>
      <c r="E470" s="18" t="s">
        <v>476</v>
      </c>
      <c r="F470" s="18" t="s">
        <v>502</v>
      </c>
      <c r="G470" s="18" t="s">
        <v>332</v>
      </c>
      <c r="H470" s="18" t="s">
        <v>379</v>
      </c>
      <c r="I470" s="18" t="s">
        <v>148</v>
      </c>
      <c r="J470" s="648">
        <v>1</v>
      </c>
      <c r="K470" s="18"/>
      <c r="L470" s="652">
        <v>2021</v>
      </c>
      <c r="M470" s="653">
        <v>3</v>
      </c>
      <c r="N470" s="654">
        <v>1</v>
      </c>
      <c r="O470" s="113">
        <f t="shared" si="28"/>
        <v>3</v>
      </c>
      <c r="P470" s="653">
        <v>3</v>
      </c>
      <c r="Q470" s="120">
        <f t="shared" si="29"/>
        <v>1</v>
      </c>
      <c r="R470" s="121">
        <f t="shared" si="30"/>
        <v>1</v>
      </c>
      <c r="S470" s="146">
        <f t="shared" si="31"/>
        <v>1</v>
      </c>
      <c r="T470" s="649"/>
    </row>
    <row r="471" spans="1:20" ht="12.75" x14ac:dyDescent="0.2">
      <c r="A471" s="18" t="s">
        <v>72</v>
      </c>
      <c r="B471" s="18" t="s">
        <v>1999</v>
      </c>
      <c r="C471" s="18" t="s">
        <v>602</v>
      </c>
      <c r="D471" s="18" t="s">
        <v>614</v>
      </c>
      <c r="E471" s="18" t="s">
        <v>476</v>
      </c>
      <c r="F471" s="18" t="s">
        <v>502</v>
      </c>
      <c r="G471" s="18" t="s">
        <v>332</v>
      </c>
      <c r="H471" s="18" t="s">
        <v>379</v>
      </c>
      <c r="I471" s="18" t="s">
        <v>148</v>
      </c>
      <c r="J471" s="648">
        <v>1</v>
      </c>
      <c r="K471" s="18"/>
      <c r="L471" s="652">
        <v>2021</v>
      </c>
      <c r="M471" s="653">
        <v>3</v>
      </c>
      <c r="N471" s="654">
        <v>1</v>
      </c>
      <c r="O471" s="113">
        <f t="shared" si="28"/>
        <v>3</v>
      </c>
      <c r="P471" s="653">
        <v>3</v>
      </c>
      <c r="Q471" s="120">
        <f t="shared" si="29"/>
        <v>1</v>
      </c>
      <c r="R471" s="121">
        <f t="shared" si="30"/>
        <v>1</v>
      </c>
      <c r="S471" s="146">
        <f t="shared" si="31"/>
        <v>1</v>
      </c>
      <c r="T471" s="649"/>
    </row>
    <row r="472" spans="1:20" ht="12.75" x14ac:dyDescent="0.2">
      <c r="A472" s="18" t="s">
        <v>72</v>
      </c>
      <c r="B472" s="18" t="s">
        <v>1999</v>
      </c>
      <c r="C472" s="18" t="s">
        <v>598</v>
      </c>
      <c r="D472" s="18" t="s">
        <v>617</v>
      </c>
      <c r="E472" s="18" t="s">
        <v>476</v>
      </c>
      <c r="F472" s="18" t="s">
        <v>502</v>
      </c>
      <c r="G472" s="18" t="s">
        <v>332</v>
      </c>
      <c r="H472" s="18" t="s">
        <v>379</v>
      </c>
      <c r="I472" s="18" t="s">
        <v>148</v>
      </c>
      <c r="J472" s="648">
        <v>1</v>
      </c>
      <c r="K472" s="18" t="s">
        <v>2059</v>
      </c>
      <c r="L472" s="652">
        <v>2021</v>
      </c>
      <c r="M472" s="653">
        <v>7</v>
      </c>
      <c r="N472" s="654">
        <v>1</v>
      </c>
      <c r="O472" s="113">
        <f t="shared" si="28"/>
        <v>7</v>
      </c>
      <c r="P472" s="653">
        <v>7</v>
      </c>
      <c r="Q472" s="120">
        <f t="shared" si="29"/>
        <v>1</v>
      </c>
      <c r="R472" s="121">
        <f t="shared" si="30"/>
        <v>1</v>
      </c>
      <c r="S472" s="146">
        <f t="shared" si="31"/>
        <v>1</v>
      </c>
      <c r="T472" s="649" t="s">
        <v>3025</v>
      </c>
    </row>
    <row r="473" spans="1:20" ht="12.75" x14ac:dyDescent="0.2">
      <c r="A473" s="18" t="s">
        <v>72</v>
      </c>
      <c r="B473" s="18" t="s">
        <v>1999</v>
      </c>
      <c r="C473" s="18" t="s">
        <v>598</v>
      </c>
      <c r="D473" s="18" t="s">
        <v>618</v>
      </c>
      <c r="E473" s="18" t="s">
        <v>476</v>
      </c>
      <c r="F473" s="18" t="s">
        <v>502</v>
      </c>
      <c r="G473" s="18" t="s">
        <v>332</v>
      </c>
      <c r="H473" s="18" t="s">
        <v>379</v>
      </c>
      <c r="I473" s="18" t="s">
        <v>148</v>
      </c>
      <c r="J473" s="648">
        <v>1</v>
      </c>
      <c r="K473" s="18"/>
      <c r="L473" s="652">
        <v>2021</v>
      </c>
      <c r="M473" s="653">
        <v>6</v>
      </c>
      <c r="N473" s="654">
        <v>1</v>
      </c>
      <c r="O473" s="113">
        <f t="shared" si="28"/>
        <v>6</v>
      </c>
      <c r="P473" s="653">
        <v>6</v>
      </c>
      <c r="Q473" s="120">
        <f t="shared" si="29"/>
        <v>1</v>
      </c>
      <c r="R473" s="121">
        <f t="shared" si="30"/>
        <v>1</v>
      </c>
      <c r="S473" s="146">
        <f t="shared" si="31"/>
        <v>1</v>
      </c>
      <c r="T473" s="649"/>
    </row>
    <row r="474" spans="1:20" ht="12.75" x14ac:dyDescent="0.2">
      <c r="A474" s="18" t="s">
        <v>72</v>
      </c>
      <c r="B474" s="18" t="s">
        <v>1999</v>
      </c>
      <c r="C474" s="18" t="s">
        <v>603</v>
      </c>
      <c r="D474" s="18" t="s">
        <v>618</v>
      </c>
      <c r="E474" s="18" t="s">
        <v>476</v>
      </c>
      <c r="F474" s="18" t="s">
        <v>502</v>
      </c>
      <c r="G474" s="18" t="s">
        <v>332</v>
      </c>
      <c r="H474" s="18" t="s">
        <v>379</v>
      </c>
      <c r="I474" s="18" t="s">
        <v>148</v>
      </c>
      <c r="J474" s="648">
        <v>1</v>
      </c>
      <c r="K474" s="18" t="s">
        <v>2059</v>
      </c>
      <c r="L474" s="652">
        <v>2021</v>
      </c>
      <c r="M474" s="653">
        <v>6</v>
      </c>
      <c r="N474" s="654">
        <v>1</v>
      </c>
      <c r="O474" s="113">
        <f t="shared" si="28"/>
        <v>6</v>
      </c>
      <c r="P474" s="653">
        <v>6</v>
      </c>
      <c r="Q474" s="120">
        <f t="shared" si="29"/>
        <v>1</v>
      </c>
      <c r="R474" s="121">
        <f t="shared" si="30"/>
        <v>1</v>
      </c>
      <c r="S474" s="146">
        <f t="shared" si="31"/>
        <v>1</v>
      </c>
      <c r="T474" s="649" t="s">
        <v>3025</v>
      </c>
    </row>
    <row r="475" spans="1:20" ht="12.75" x14ac:dyDescent="0.2">
      <c r="A475" s="18" t="s">
        <v>72</v>
      </c>
      <c r="B475" s="18" t="s">
        <v>1999</v>
      </c>
      <c r="C475" s="18" t="s">
        <v>605</v>
      </c>
      <c r="D475" s="18" t="s">
        <v>619</v>
      </c>
      <c r="E475" s="18" t="s">
        <v>476</v>
      </c>
      <c r="F475" s="18" t="s">
        <v>502</v>
      </c>
      <c r="G475" s="18" t="s">
        <v>332</v>
      </c>
      <c r="H475" s="18" t="s">
        <v>379</v>
      </c>
      <c r="I475" s="18" t="s">
        <v>148</v>
      </c>
      <c r="J475" s="648">
        <v>1</v>
      </c>
      <c r="K475" s="18" t="s">
        <v>2059</v>
      </c>
      <c r="L475" s="652">
        <v>2021</v>
      </c>
      <c r="M475" s="653">
        <v>1920</v>
      </c>
      <c r="N475" s="654">
        <v>1</v>
      </c>
      <c r="O475" s="113">
        <f t="shared" si="28"/>
        <v>1920</v>
      </c>
      <c r="P475" s="653">
        <v>1920</v>
      </c>
      <c r="Q475" s="120">
        <f t="shared" si="29"/>
        <v>1</v>
      </c>
      <c r="R475" s="121">
        <f t="shared" si="30"/>
        <v>1</v>
      </c>
      <c r="S475" s="146">
        <f t="shared" si="31"/>
        <v>1</v>
      </c>
      <c r="T475" s="649" t="s">
        <v>3025</v>
      </c>
    </row>
    <row r="476" spans="1:20" ht="12.75" x14ac:dyDescent="0.2">
      <c r="A476" s="18" t="s">
        <v>72</v>
      </c>
      <c r="B476" s="18" t="s">
        <v>1999</v>
      </c>
      <c r="C476" s="18" t="s">
        <v>606</v>
      </c>
      <c r="D476" s="18" t="s">
        <v>619</v>
      </c>
      <c r="E476" s="18" t="s">
        <v>476</v>
      </c>
      <c r="F476" s="18" t="s">
        <v>502</v>
      </c>
      <c r="G476" s="18" t="s">
        <v>332</v>
      </c>
      <c r="H476" s="18" t="s">
        <v>379</v>
      </c>
      <c r="I476" s="18" t="s">
        <v>148</v>
      </c>
      <c r="J476" s="648">
        <v>1</v>
      </c>
      <c r="K476" s="18"/>
      <c r="L476" s="652">
        <v>2021</v>
      </c>
      <c r="M476" s="653">
        <v>5</v>
      </c>
      <c r="N476" s="654">
        <v>1</v>
      </c>
      <c r="O476" s="113">
        <f t="shared" si="28"/>
        <v>5</v>
      </c>
      <c r="P476" s="653">
        <v>5</v>
      </c>
      <c r="Q476" s="120">
        <f t="shared" si="29"/>
        <v>1</v>
      </c>
      <c r="R476" s="121">
        <f t="shared" si="30"/>
        <v>1</v>
      </c>
      <c r="S476" s="146">
        <f t="shared" si="31"/>
        <v>1</v>
      </c>
      <c r="T476" s="649"/>
    </row>
    <row r="477" spans="1:20" ht="12.75" x14ac:dyDescent="0.2">
      <c r="A477" s="18" t="s">
        <v>72</v>
      </c>
      <c r="B477" s="18" t="s">
        <v>1999</v>
      </c>
      <c r="C477" s="18" t="s">
        <v>605</v>
      </c>
      <c r="D477" s="18" t="s">
        <v>620</v>
      </c>
      <c r="E477" s="18" t="s">
        <v>476</v>
      </c>
      <c r="F477" s="18" t="s">
        <v>502</v>
      </c>
      <c r="G477" s="18" t="s">
        <v>332</v>
      </c>
      <c r="H477" s="18" t="s">
        <v>379</v>
      </c>
      <c r="I477" s="18" t="s">
        <v>148</v>
      </c>
      <c r="J477" s="648">
        <v>1</v>
      </c>
      <c r="K477" s="18" t="s">
        <v>2059</v>
      </c>
      <c r="L477" s="652">
        <v>2021</v>
      </c>
      <c r="M477" s="653">
        <v>41</v>
      </c>
      <c r="N477" s="654">
        <v>1</v>
      </c>
      <c r="O477" s="113">
        <f t="shared" si="28"/>
        <v>41</v>
      </c>
      <c r="P477" s="653">
        <v>41</v>
      </c>
      <c r="Q477" s="120">
        <f t="shared" si="29"/>
        <v>1</v>
      </c>
      <c r="R477" s="121">
        <f t="shared" si="30"/>
        <v>1</v>
      </c>
      <c r="S477" s="146">
        <f t="shared" si="31"/>
        <v>1</v>
      </c>
      <c r="T477" s="649" t="s">
        <v>3025</v>
      </c>
    </row>
    <row r="478" spans="1:20" ht="12.75" x14ac:dyDescent="0.2">
      <c r="A478" s="18" t="s">
        <v>72</v>
      </c>
      <c r="B478" s="18" t="s">
        <v>1999</v>
      </c>
      <c r="C478" s="18" t="s">
        <v>608</v>
      </c>
      <c r="D478" s="18" t="s">
        <v>620</v>
      </c>
      <c r="E478" s="18" t="s">
        <v>476</v>
      </c>
      <c r="F478" s="18" t="s">
        <v>502</v>
      </c>
      <c r="G478" s="18" t="s">
        <v>332</v>
      </c>
      <c r="H478" s="18" t="s">
        <v>379</v>
      </c>
      <c r="I478" s="18" t="s">
        <v>148</v>
      </c>
      <c r="J478" s="648">
        <v>1</v>
      </c>
      <c r="K478" s="18"/>
      <c r="L478" s="652">
        <v>2021</v>
      </c>
      <c r="M478" s="653">
        <v>7</v>
      </c>
      <c r="N478" s="654">
        <v>1</v>
      </c>
      <c r="O478" s="113">
        <f t="shared" si="28"/>
        <v>7</v>
      </c>
      <c r="P478" s="653">
        <v>7</v>
      </c>
      <c r="Q478" s="120">
        <f t="shared" si="29"/>
        <v>1</v>
      </c>
      <c r="R478" s="121">
        <f t="shared" si="30"/>
        <v>1</v>
      </c>
      <c r="S478" s="146">
        <f t="shared" si="31"/>
        <v>1</v>
      </c>
      <c r="T478" s="649"/>
    </row>
    <row r="479" spans="1:20" ht="12.75" x14ac:dyDescent="0.2">
      <c r="A479" s="18" t="s">
        <v>72</v>
      </c>
      <c r="B479" s="18" t="s">
        <v>1999</v>
      </c>
      <c r="C479" s="18" t="s">
        <v>605</v>
      </c>
      <c r="D479" s="18" t="s">
        <v>621</v>
      </c>
      <c r="E479" s="18" t="s">
        <v>476</v>
      </c>
      <c r="F479" s="18" t="s">
        <v>502</v>
      </c>
      <c r="G479" s="18" t="s">
        <v>332</v>
      </c>
      <c r="H479" s="18" t="s">
        <v>379</v>
      </c>
      <c r="I479" s="18" t="s">
        <v>148</v>
      </c>
      <c r="J479" s="648">
        <v>1</v>
      </c>
      <c r="K479" s="18"/>
      <c r="L479" s="652">
        <v>2021</v>
      </c>
      <c r="M479" s="653">
        <v>6</v>
      </c>
      <c r="N479" s="654">
        <v>1</v>
      </c>
      <c r="O479" s="113">
        <f t="shared" si="28"/>
        <v>6</v>
      </c>
      <c r="P479" s="653">
        <v>6</v>
      </c>
      <c r="Q479" s="120">
        <f t="shared" si="29"/>
        <v>1</v>
      </c>
      <c r="R479" s="121">
        <f t="shared" si="30"/>
        <v>1</v>
      </c>
      <c r="S479" s="146">
        <f t="shared" si="31"/>
        <v>1</v>
      </c>
      <c r="T479" s="649"/>
    </row>
    <row r="480" spans="1:20" ht="12.75" x14ac:dyDescent="0.2">
      <c r="A480" s="18" t="s">
        <v>72</v>
      </c>
      <c r="B480" s="18" t="s">
        <v>1999</v>
      </c>
      <c r="C480" s="18" t="s">
        <v>607</v>
      </c>
      <c r="D480" s="18" t="s">
        <v>621</v>
      </c>
      <c r="E480" s="18" t="s">
        <v>476</v>
      </c>
      <c r="F480" s="18" t="s">
        <v>502</v>
      </c>
      <c r="G480" s="18" t="s">
        <v>332</v>
      </c>
      <c r="H480" s="18" t="s">
        <v>379</v>
      </c>
      <c r="I480" s="18" t="s">
        <v>148</v>
      </c>
      <c r="J480" s="648">
        <v>1</v>
      </c>
      <c r="K480" s="18" t="s">
        <v>2059</v>
      </c>
      <c r="L480" s="652">
        <v>2021</v>
      </c>
      <c r="M480" s="653">
        <v>732</v>
      </c>
      <c r="N480" s="654">
        <v>1</v>
      </c>
      <c r="O480" s="113">
        <f t="shared" si="28"/>
        <v>732</v>
      </c>
      <c r="P480" s="653">
        <v>732</v>
      </c>
      <c r="Q480" s="120">
        <f t="shared" si="29"/>
        <v>1</v>
      </c>
      <c r="R480" s="121">
        <f t="shared" si="30"/>
        <v>1</v>
      </c>
      <c r="S480" s="146">
        <f t="shared" si="31"/>
        <v>1</v>
      </c>
      <c r="T480" s="649" t="s">
        <v>3025</v>
      </c>
    </row>
    <row r="481" spans="1:20" ht="12.75" x14ac:dyDescent="0.2">
      <c r="A481" s="18" t="s">
        <v>72</v>
      </c>
      <c r="B481" s="18" t="s">
        <v>1999</v>
      </c>
      <c r="C481" s="18" t="s">
        <v>600</v>
      </c>
      <c r="D481" s="18" t="s">
        <v>622</v>
      </c>
      <c r="E481" s="18" t="s">
        <v>476</v>
      </c>
      <c r="F481" s="18" t="s">
        <v>502</v>
      </c>
      <c r="G481" s="18" t="s">
        <v>332</v>
      </c>
      <c r="H481" s="18" t="s">
        <v>379</v>
      </c>
      <c r="I481" s="18" t="s">
        <v>148</v>
      </c>
      <c r="J481" s="648">
        <v>1</v>
      </c>
      <c r="K481" s="18" t="s">
        <v>2059</v>
      </c>
      <c r="L481" s="652">
        <v>2021</v>
      </c>
      <c r="M481" s="653">
        <v>2</v>
      </c>
      <c r="N481" s="654">
        <v>1</v>
      </c>
      <c r="O481" s="113">
        <f t="shared" si="28"/>
        <v>2</v>
      </c>
      <c r="P481" s="653">
        <v>2</v>
      </c>
      <c r="Q481" s="120">
        <f t="shared" si="29"/>
        <v>1</v>
      </c>
      <c r="R481" s="121">
        <f t="shared" si="30"/>
        <v>1</v>
      </c>
      <c r="S481" s="146">
        <f t="shared" si="31"/>
        <v>1</v>
      </c>
      <c r="T481" s="649" t="s">
        <v>3025</v>
      </c>
    </row>
    <row r="482" spans="1:20" ht="12.75" x14ac:dyDescent="0.2">
      <c r="A482" s="18" t="s">
        <v>72</v>
      </c>
      <c r="B482" s="18" t="s">
        <v>1999</v>
      </c>
      <c r="C482" s="18" t="s">
        <v>608</v>
      </c>
      <c r="D482" s="18" t="s">
        <v>623</v>
      </c>
      <c r="E482" s="18" t="s">
        <v>476</v>
      </c>
      <c r="F482" s="18" t="s">
        <v>502</v>
      </c>
      <c r="G482" s="18" t="s">
        <v>332</v>
      </c>
      <c r="H482" s="18" t="s">
        <v>379</v>
      </c>
      <c r="I482" s="18" t="s">
        <v>148</v>
      </c>
      <c r="J482" s="648">
        <v>1</v>
      </c>
      <c r="K482" s="18" t="s">
        <v>2059</v>
      </c>
      <c r="L482" s="652">
        <v>2021</v>
      </c>
      <c r="M482" s="653">
        <v>10</v>
      </c>
      <c r="N482" s="654">
        <v>1</v>
      </c>
      <c r="O482" s="113">
        <f t="shared" si="28"/>
        <v>10</v>
      </c>
      <c r="P482" s="653">
        <v>10</v>
      </c>
      <c r="Q482" s="120">
        <f t="shared" si="29"/>
        <v>1</v>
      </c>
      <c r="R482" s="121">
        <f t="shared" si="30"/>
        <v>1</v>
      </c>
      <c r="S482" s="146">
        <f t="shared" si="31"/>
        <v>1</v>
      </c>
      <c r="T482" s="649" t="s">
        <v>3025</v>
      </c>
    </row>
    <row r="483" spans="1:20" ht="12.75" x14ac:dyDescent="0.2">
      <c r="A483" s="18" t="s">
        <v>72</v>
      </c>
      <c r="B483" s="18" t="s">
        <v>1999</v>
      </c>
      <c r="C483" s="18" t="s">
        <v>599</v>
      </c>
      <c r="D483" s="18" t="s">
        <v>624</v>
      </c>
      <c r="E483" s="18" t="s">
        <v>476</v>
      </c>
      <c r="F483" s="18" t="s">
        <v>502</v>
      </c>
      <c r="G483" s="18" t="s">
        <v>332</v>
      </c>
      <c r="H483" s="18" t="s">
        <v>379</v>
      </c>
      <c r="I483" s="18" t="s">
        <v>148</v>
      </c>
      <c r="J483" s="648">
        <v>1</v>
      </c>
      <c r="K483" s="18" t="s">
        <v>2059</v>
      </c>
      <c r="L483" s="652">
        <v>2021</v>
      </c>
      <c r="M483" s="653">
        <v>34</v>
      </c>
      <c r="N483" s="654">
        <v>1</v>
      </c>
      <c r="O483" s="113">
        <f t="shared" si="28"/>
        <v>34</v>
      </c>
      <c r="P483" s="653">
        <v>34</v>
      </c>
      <c r="Q483" s="120">
        <f t="shared" si="29"/>
        <v>1</v>
      </c>
      <c r="R483" s="121">
        <f t="shared" si="30"/>
        <v>1</v>
      </c>
      <c r="S483" s="146">
        <f t="shared" si="31"/>
        <v>1</v>
      </c>
      <c r="T483" s="649" t="s">
        <v>3025</v>
      </c>
    </row>
    <row r="484" spans="1:20" ht="12.75" x14ac:dyDescent="0.2">
      <c r="A484" s="18" t="s">
        <v>72</v>
      </c>
      <c r="B484" s="18" t="s">
        <v>1999</v>
      </c>
      <c r="C484" s="18" t="s">
        <v>603</v>
      </c>
      <c r="D484" s="18" t="s">
        <v>626</v>
      </c>
      <c r="E484" s="18" t="s">
        <v>476</v>
      </c>
      <c r="F484" s="18" t="s">
        <v>502</v>
      </c>
      <c r="G484" s="18" t="s">
        <v>332</v>
      </c>
      <c r="H484" s="18" t="s">
        <v>379</v>
      </c>
      <c r="I484" s="18" t="s">
        <v>148</v>
      </c>
      <c r="J484" s="648">
        <v>1</v>
      </c>
      <c r="K484" s="18" t="s">
        <v>2059</v>
      </c>
      <c r="L484" s="652">
        <v>2021</v>
      </c>
      <c r="M484" s="653">
        <v>13</v>
      </c>
      <c r="N484" s="654">
        <v>1</v>
      </c>
      <c r="O484" s="113">
        <f t="shared" si="28"/>
        <v>13</v>
      </c>
      <c r="P484" s="653">
        <v>13</v>
      </c>
      <c r="Q484" s="120">
        <f t="shared" si="29"/>
        <v>1</v>
      </c>
      <c r="R484" s="121">
        <f t="shared" si="30"/>
        <v>1</v>
      </c>
      <c r="S484" s="146">
        <f t="shared" si="31"/>
        <v>1</v>
      </c>
      <c r="T484" s="649" t="s">
        <v>3025</v>
      </c>
    </row>
    <row r="485" spans="1:20" ht="12.75" x14ac:dyDescent="0.2">
      <c r="A485" s="18" t="s">
        <v>72</v>
      </c>
      <c r="B485" s="18" t="s">
        <v>1999</v>
      </c>
      <c r="C485" s="18" t="s">
        <v>603</v>
      </c>
      <c r="D485" s="18" t="s">
        <v>625</v>
      </c>
      <c r="E485" s="18" t="s">
        <v>476</v>
      </c>
      <c r="F485" s="18" t="s">
        <v>502</v>
      </c>
      <c r="G485" s="18" t="s">
        <v>332</v>
      </c>
      <c r="H485" s="18" t="s">
        <v>379</v>
      </c>
      <c r="I485" s="18" t="s">
        <v>148</v>
      </c>
      <c r="J485" s="648">
        <v>1</v>
      </c>
      <c r="K485" s="18" t="s">
        <v>2059</v>
      </c>
      <c r="L485" s="652">
        <v>2021</v>
      </c>
      <c r="M485" s="653">
        <v>4</v>
      </c>
      <c r="N485" s="654">
        <v>1</v>
      </c>
      <c r="O485" s="113">
        <f t="shared" si="28"/>
        <v>4</v>
      </c>
      <c r="P485" s="653">
        <v>4</v>
      </c>
      <c r="Q485" s="120">
        <f t="shared" si="29"/>
        <v>1</v>
      </c>
      <c r="R485" s="121">
        <f t="shared" si="30"/>
        <v>1</v>
      </c>
      <c r="S485" s="146">
        <f t="shared" si="31"/>
        <v>1</v>
      </c>
      <c r="T485" s="649" t="s">
        <v>3025</v>
      </c>
    </row>
    <row r="486" spans="1:20" ht="12.75" x14ac:dyDescent="0.2">
      <c r="A486" s="18" t="s">
        <v>72</v>
      </c>
      <c r="B486" s="18" t="s">
        <v>1999</v>
      </c>
      <c r="C486" s="18" t="s">
        <v>603</v>
      </c>
      <c r="D486" s="18" t="s">
        <v>610</v>
      </c>
      <c r="E486" s="18" t="s">
        <v>476</v>
      </c>
      <c r="F486" s="18" t="s">
        <v>513</v>
      </c>
      <c r="G486" s="18" t="s">
        <v>332</v>
      </c>
      <c r="H486" s="18" t="s">
        <v>379</v>
      </c>
      <c r="I486" s="18" t="s">
        <v>148</v>
      </c>
      <c r="J486" s="648">
        <v>1</v>
      </c>
      <c r="K486" s="18" t="s">
        <v>2059</v>
      </c>
      <c r="L486" s="652">
        <v>2021</v>
      </c>
      <c r="M486" s="653">
        <v>5</v>
      </c>
      <c r="N486" s="654">
        <v>1</v>
      </c>
      <c r="O486" s="113">
        <f t="shared" si="28"/>
        <v>5</v>
      </c>
      <c r="P486" s="653">
        <v>5</v>
      </c>
      <c r="Q486" s="120">
        <f t="shared" si="29"/>
        <v>1</v>
      </c>
      <c r="R486" s="121">
        <f t="shared" si="30"/>
        <v>1</v>
      </c>
      <c r="S486" s="146">
        <f t="shared" si="31"/>
        <v>1</v>
      </c>
      <c r="T486" s="649" t="s">
        <v>3025</v>
      </c>
    </row>
    <row r="487" spans="1:20" ht="12.75" x14ac:dyDescent="0.2">
      <c r="A487" s="18" t="s">
        <v>72</v>
      </c>
      <c r="B487" s="18" t="s">
        <v>1999</v>
      </c>
      <c r="C487" s="18" t="s">
        <v>598</v>
      </c>
      <c r="D487" s="18" t="s">
        <v>611</v>
      </c>
      <c r="E487" s="18" t="s">
        <v>476</v>
      </c>
      <c r="F487" s="18" t="s">
        <v>513</v>
      </c>
      <c r="G487" s="18" t="s">
        <v>332</v>
      </c>
      <c r="H487" s="18" t="s">
        <v>379</v>
      </c>
      <c r="I487" s="18" t="s">
        <v>148</v>
      </c>
      <c r="J487" s="648">
        <v>1</v>
      </c>
      <c r="K487" s="18" t="s">
        <v>2059</v>
      </c>
      <c r="L487" s="652">
        <v>2021</v>
      </c>
      <c r="M487" s="653">
        <v>75</v>
      </c>
      <c r="N487" s="654">
        <v>1</v>
      </c>
      <c r="O487" s="113">
        <f t="shared" si="28"/>
        <v>75</v>
      </c>
      <c r="P487" s="653">
        <v>75</v>
      </c>
      <c r="Q487" s="120">
        <f t="shared" si="29"/>
        <v>1</v>
      </c>
      <c r="R487" s="121">
        <f t="shared" si="30"/>
        <v>1</v>
      </c>
      <c r="S487" s="146">
        <f t="shared" si="31"/>
        <v>1</v>
      </c>
      <c r="T487" s="649" t="s">
        <v>3025</v>
      </c>
    </row>
    <row r="488" spans="1:20" ht="12.75" x14ac:dyDescent="0.2">
      <c r="A488" s="18" t="s">
        <v>72</v>
      </c>
      <c r="B488" s="18" t="s">
        <v>1999</v>
      </c>
      <c r="C488" s="18" t="s">
        <v>604</v>
      </c>
      <c r="D488" s="18" t="s">
        <v>611</v>
      </c>
      <c r="E488" s="18" t="s">
        <v>476</v>
      </c>
      <c r="F488" s="18" t="s">
        <v>513</v>
      </c>
      <c r="G488" s="18" t="s">
        <v>332</v>
      </c>
      <c r="H488" s="18" t="s">
        <v>379</v>
      </c>
      <c r="I488" s="18" t="s">
        <v>148</v>
      </c>
      <c r="J488" s="648">
        <v>1</v>
      </c>
      <c r="K488" s="18"/>
      <c r="L488" s="652">
        <v>2021</v>
      </c>
      <c r="M488" s="653">
        <v>7</v>
      </c>
      <c r="N488" s="654">
        <v>1</v>
      </c>
      <c r="O488" s="113">
        <f t="shared" si="28"/>
        <v>7</v>
      </c>
      <c r="P488" s="653">
        <v>7</v>
      </c>
      <c r="Q488" s="120">
        <f t="shared" si="29"/>
        <v>1</v>
      </c>
      <c r="R488" s="121">
        <f t="shared" si="30"/>
        <v>1</v>
      </c>
      <c r="S488" s="146">
        <f t="shared" si="31"/>
        <v>1</v>
      </c>
      <c r="T488" s="649"/>
    </row>
    <row r="489" spans="1:20" ht="12.75" x14ac:dyDescent="0.2">
      <c r="A489" s="18" t="s">
        <v>72</v>
      </c>
      <c r="B489" s="18" t="s">
        <v>1999</v>
      </c>
      <c r="C489" s="18" t="s">
        <v>598</v>
      </c>
      <c r="D489" s="18" t="s">
        <v>612</v>
      </c>
      <c r="E489" s="18" t="s">
        <v>476</v>
      </c>
      <c r="F489" s="18" t="s">
        <v>513</v>
      </c>
      <c r="G489" s="18" t="s">
        <v>332</v>
      </c>
      <c r="H489" s="18" t="s">
        <v>379</v>
      </c>
      <c r="I489" s="18" t="s">
        <v>148</v>
      </c>
      <c r="J489" s="648">
        <v>1</v>
      </c>
      <c r="K489" s="18" t="s">
        <v>2059</v>
      </c>
      <c r="L489" s="652">
        <v>2021</v>
      </c>
      <c r="M489" s="653">
        <v>5</v>
      </c>
      <c r="N489" s="654">
        <v>1</v>
      </c>
      <c r="O489" s="113">
        <f t="shared" si="28"/>
        <v>5</v>
      </c>
      <c r="P489" s="653">
        <v>5</v>
      </c>
      <c r="Q489" s="120">
        <f t="shared" si="29"/>
        <v>1</v>
      </c>
      <c r="R489" s="121">
        <f t="shared" si="30"/>
        <v>1</v>
      </c>
      <c r="S489" s="146">
        <f t="shared" si="31"/>
        <v>1</v>
      </c>
      <c r="T489" s="649"/>
    </row>
    <row r="490" spans="1:20" ht="12.75" x14ac:dyDescent="0.2">
      <c r="A490" s="18" t="s">
        <v>72</v>
      </c>
      <c r="B490" s="18" t="s">
        <v>1999</v>
      </c>
      <c r="C490" s="18" t="s">
        <v>602</v>
      </c>
      <c r="D490" s="18" t="s">
        <v>612</v>
      </c>
      <c r="E490" s="18" t="s">
        <v>476</v>
      </c>
      <c r="F490" s="18" t="s">
        <v>513</v>
      </c>
      <c r="G490" s="18" t="s">
        <v>332</v>
      </c>
      <c r="H490" s="18" t="s">
        <v>379</v>
      </c>
      <c r="I490" s="18" t="s">
        <v>148</v>
      </c>
      <c r="J490" s="648">
        <v>1</v>
      </c>
      <c r="K490" s="18"/>
      <c r="L490" s="652">
        <v>2021</v>
      </c>
      <c r="M490" s="653">
        <v>19</v>
      </c>
      <c r="N490" s="654">
        <v>1</v>
      </c>
      <c r="O490" s="113">
        <f t="shared" si="28"/>
        <v>19</v>
      </c>
      <c r="P490" s="653">
        <v>19</v>
      </c>
      <c r="Q490" s="120">
        <f t="shared" si="29"/>
        <v>1</v>
      </c>
      <c r="R490" s="121">
        <f t="shared" si="30"/>
        <v>1</v>
      </c>
      <c r="S490" s="146">
        <f t="shared" si="31"/>
        <v>1</v>
      </c>
      <c r="T490" s="649"/>
    </row>
    <row r="491" spans="1:20" ht="12.75" x14ac:dyDescent="0.2">
      <c r="A491" s="18" t="s">
        <v>72</v>
      </c>
      <c r="B491" s="18" t="s">
        <v>1999</v>
      </c>
      <c r="C491" s="18" t="s">
        <v>604</v>
      </c>
      <c r="D491" s="18" t="s">
        <v>612</v>
      </c>
      <c r="E491" s="18" t="s">
        <v>476</v>
      </c>
      <c r="F491" s="18" t="s">
        <v>513</v>
      </c>
      <c r="G491" s="18" t="s">
        <v>332</v>
      </c>
      <c r="H491" s="18" t="s">
        <v>379</v>
      </c>
      <c r="I491" s="18" t="s">
        <v>148</v>
      </c>
      <c r="J491" s="648">
        <v>1</v>
      </c>
      <c r="K491" s="18"/>
      <c r="L491" s="652">
        <v>2021</v>
      </c>
      <c r="M491" s="653">
        <v>3</v>
      </c>
      <c r="N491" s="654">
        <v>1</v>
      </c>
      <c r="O491" s="113">
        <f t="shared" si="28"/>
        <v>3</v>
      </c>
      <c r="P491" s="653">
        <v>3</v>
      </c>
      <c r="Q491" s="120">
        <f t="shared" si="29"/>
        <v>1</v>
      </c>
      <c r="R491" s="121">
        <f t="shared" si="30"/>
        <v>1</v>
      </c>
      <c r="S491" s="146">
        <f t="shared" si="31"/>
        <v>1</v>
      </c>
      <c r="T491" s="649"/>
    </row>
    <row r="492" spans="1:20" ht="12.75" x14ac:dyDescent="0.2">
      <c r="A492" s="18" t="s">
        <v>72</v>
      </c>
      <c r="B492" s="18" t="s">
        <v>1999</v>
      </c>
      <c r="C492" s="18" t="s">
        <v>596</v>
      </c>
      <c r="D492" s="18" t="s">
        <v>613</v>
      </c>
      <c r="E492" s="18" t="s">
        <v>476</v>
      </c>
      <c r="F492" s="18" t="s">
        <v>513</v>
      </c>
      <c r="G492" s="18" t="s">
        <v>332</v>
      </c>
      <c r="H492" s="18" t="s">
        <v>379</v>
      </c>
      <c r="I492" s="18" t="s">
        <v>148</v>
      </c>
      <c r="J492" s="648">
        <v>1</v>
      </c>
      <c r="K492" s="18"/>
      <c r="L492" s="652">
        <v>2021</v>
      </c>
      <c r="M492" s="653">
        <v>18</v>
      </c>
      <c r="N492" s="654">
        <v>1</v>
      </c>
      <c r="O492" s="113">
        <f t="shared" si="28"/>
        <v>18</v>
      </c>
      <c r="P492" s="653">
        <v>18</v>
      </c>
      <c r="Q492" s="120">
        <f t="shared" si="29"/>
        <v>1</v>
      </c>
      <c r="R492" s="121">
        <f t="shared" si="30"/>
        <v>1</v>
      </c>
      <c r="S492" s="146">
        <f t="shared" si="31"/>
        <v>1</v>
      </c>
      <c r="T492" s="649"/>
    </row>
    <row r="493" spans="1:20" ht="12.75" x14ac:dyDescent="0.2">
      <c r="A493" s="18" t="s">
        <v>72</v>
      </c>
      <c r="B493" s="18" t="s">
        <v>1999</v>
      </c>
      <c r="C493" s="18" t="s">
        <v>598</v>
      </c>
      <c r="D493" s="18" t="s">
        <v>613</v>
      </c>
      <c r="E493" s="18" t="s">
        <v>476</v>
      </c>
      <c r="F493" s="18" t="s">
        <v>513</v>
      </c>
      <c r="G493" s="18" t="s">
        <v>332</v>
      </c>
      <c r="H493" s="18" t="s">
        <v>379</v>
      </c>
      <c r="I493" s="18" t="s">
        <v>148</v>
      </c>
      <c r="J493" s="648">
        <v>1</v>
      </c>
      <c r="K493" s="18"/>
      <c r="L493" s="652">
        <v>2021</v>
      </c>
      <c r="M493" s="653">
        <v>3</v>
      </c>
      <c r="N493" s="654">
        <v>1</v>
      </c>
      <c r="O493" s="113">
        <f t="shared" si="28"/>
        <v>3</v>
      </c>
      <c r="P493" s="653">
        <v>3</v>
      </c>
      <c r="Q493" s="120">
        <f t="shared" si="29"/>
        <v>1</v>
      </c>
      <c r="R493" s="121">
        <f t="shared" si="30"/>
        <v>1</v>
      </c>
      <c r="S493" s="146">
        <f t="shared" si="31"/>
        <v>1</v>
      </c>
      <c r="T493" s="649"/>
    </row>
    <row r="494" spans="1:20" ht="12.75" x14ac:dyDescent="0.2">
      <c r="A494" s="18" t="s">
        <v>72</v>
      </c>
      <c r="B494" s="18" t="s">
        <v>1999</v>
      </c>
      <c r="C494" s="18" t="s">
        <v>602</v>
      </c>
      <c r="D494" s="18" t="s">
        <v>614</v>
      </c>
      <c r="E494" s="18" t="s">
        <v>476</v>
      </c>
      <c r="F494" s="18" t="s">
        <v>513</v>
      </c>
      <c r="G494" s="18" t="s">
        <v>332</v>
      </c>
      <c r="H494" s="18" t="s">
        <v>379</v>
      </c>
      <c r="I494" s="18" t="s">
        <v>148</v>
      </c>
      <c r="J494" s="648">
        <v>1</v>
      </c>
      <c r="K494" s="18"/>
      <c r="L494" s="652">
        <v>2021</v>
      </c>
      <c r="M494" s="653">
        <v>3</v>
      </c>
      <c r="N494" s="654">
        <v>1</v>
      </c>
      <c r="O494" s="113">
        <f t="shared" si="28"/>
        <v>3</v>
      </c>
      <c r="P494" s="653">
        <v>3</v>
      </c>
      <c r="Q494" s="120">
        <f t="shared" si="29"/>
        <v>1</v>
      </c>
      <c r="R494" s="121">
        <f t="shared" si="30"/>
        <v>1</v>
      </c>
      <c r="S494" s="146">
        <f t="shared" si="31"/>
        <v>1</v>
      </c>
      <c r="T494" s="649"/>
    </row>
    <row r="495" spans="1:20" ht="12.75" x14ac:dyDescent="0.2">
      <c r="A495" s="18" t="s">
        <v>72</v>
      </c>
      <c r="B495" s="18" t="s">
        <v>1999</v>
      </c>
      <c r="C495" s="18" t="s">
        <v>598</v>
      </c>
      <c r="D495" s="18" t="s">
        <v>617</v>
      </c>
      <c r="E495" s="18" t="s">
        <v>476</v>
      </c>
      <c r="F495" s="18" t="s">
        <v>513</v>
      </c>
      <c r="G495" s="18" t="s">
        <v>332</v>
      </c>
      <c r="H495" s="18" t="s">
        <v>379</v>
      </c>
      <c r="I495" s="18" t="s">
        <v>148</v>
      </c>
      <c r="J495" s="648">
        <v>1</v>
      </c>
      <c r="K495" s="18" t="s">
        <v>2059</v>
      </c>
      <c r="L495" s="652">
        <v>2021</v>
      </c>
      <c r="M495" s="653">
        <v>7</v>
      </c>
      <c r="N495" s="654">
        <v>1</v>
      </c>
      <c r="O495" s="113">
        <f t="shared" si="28"/>
        <v>7</v>
      </c>
      <c r="P495" s="653">
        <v>7</v>
      </c>
      <c r="Q495" s="120">
        <f t="shared" si="29"/>
        <v>1</v>
      </c>
      <c r="R495" s="121">
        <f t="shared" si="30"/>
        <v>1</v>
      </c>
      <c r="S495" s="146">
        <f t="shared" si="31"/>
        <v>1</v>
      </c>
      <c r="T495" s="649" t="s">
        <v>3025</v>
      </c>
    </row>
    <row r="496" spans="1:20" ht="12.75" x14ac:dyDescent="0.2">
      <c r="A496" s="18" t="s">
        <v>72</v>
      </c>
      <c r="B496" s="18" t="s">
        <v>1999</v>
      </c>
      <c r="C496" s="18" t="s">
        <v>598</v>
      </c>
      <c r="D496" s="18" t="s">
        <v>618</v>
      </c>
      <c r="E496" s="18" t="s">
        <v>476</v>
      </c>
      <c r="F496" s="18" t="s">
        <v>513</v>
      </c>
      <c r="G496" s="18" t="s">
        <v>332</v>
      </c>
      <c r="H496" s="18" t="s">
        <v>379</v>
      </c>
      <c r="I496" s="18" t="s">
        <v>148</v>
      </c>
      <c r="J496" s="648">
        <v>1</v>
      </c>
      <c r="K496" s="18"/>
      <c r="L496" s="652">
        <v>2021</v>
      </c>
      <c r="M496" s="653">
        <v>6</v>
      </c>
      <c r="N496" s="654">
        <v>1</v>
      </c>
      <c r="O496" s="113">
        <f t="shared" si="28"/>
        <v>6</v>
      </c>
      <c r="P496" s="653">
        <v>6</v>
      </c>
      <c r="Q496" s="120">
        <f t="shared" si="29"/>
        <v>1</v>
      </c>
      <c r="R496" s="121">
        <f t="shared" si="30"/>
        <v>1</v>
      </c>
      <c r="S496" s="146">
        <f t="shared" si="31"/>
        <v>1</v>
      </c>
      <c r="T496" s="649"/>
    </row>
    <row r="497" spans="1:20" ht="12.75" x14ac:dyDescent="0.2">
      <c r="A497" s="18" t="s">
        <v>72</v>
      </c>
      <c r="B497" s="18" t="s">
        <v>1999</v>
      </c>
      <c r="C497" s="18" t="s">
        <v>603</v>
      </c>
      <c r="D497" s="18" t="s">
        <v>618</v>
      </c>
      <c r="E497" s="18" t="s">
        <v>476</v>
      </c>
      <c r="F497" s="18" t="s">
        <v>513</v>
      </c>
      <c r="G497" s="18" t="s">
        <v>332</v>
      </c>
      <c r="H497" s="18" t="s">
        <v>379</v>
      </c>
      <c r="I497" s="18" t="s">
        <v>148</v>
      </c>
      <c r="J497" s="648">
        <v>1</v>
      </c>
      <c r="K497" s="18" t="s">
        <v>2059</v>
      </c>
      <c r="L497" s="652">
        <v>2021</v>
      </c>
      <c r="M497" s="653">
        <v>6</v>
      </c>
      <c r="N497" s="654">
        <v>1</v>
      </c>
      <c r="O497" s="113">
        <f t="shared" si="28"/>
        <v>6</v>
      </c>
      <c r="P497" s="653">
        <v>6</v>
      </c>
      <c r="Q497" s="120">
        <f t="shared" si="29"/>
        <v>1</v>
      </c>
      <c r="R497" s="121">
        <f t="shared" si="30"/>
        <v>1</v>
      </c>
      <c r="S497" s="146">
        <f t="shared" si="31"/>
        <v>1</v>
      </c>
      <c r="T497" s="649" t="s">
        <v>3025</v>
      </c>
    </row>
    <row r="498" spans="1:20" ht="12.75" x14ac:dyDescent="0.2">
      <c r="A498" s="18" t="s">
        <v>72</v>
      </c>
      <c r="B498" s="18" t="s">
        <v>1999</v>
      </c>
      <c r="C498" s="18" t="s">
        <v>605</v>
      </c>
      <c r="D498" s="18" t="s">
        <v>619</v>
      </c>
      <c r="E498" s="18" t="s">
        <v>476</v>
      </c>
      <c r="F498" s="18" t="s">
        <v>513</v>
      </c>
      <c r="G498" s="18" t="s">
        <v>332</v>
      </c>
      <c r="H498" s="18" t="s">
        <v>379</v>
      </c>
      <c r="I498" s="18" t="s">
        <v>148</v>
      </c>
      <c r="J498" s="648">
        <v>1</v>
      </c>
      <c r="K498" s="18" t="s">
        <v>2059</v>
      </c>
      <c r="L498" s="652">
        <v>2021</v>
      </c>
      <c r="M498" s="653">
        <v>1920</v>
      </c>
      <c r="N498" s="654">
        <v>1</v>
      </c>
      <c r="O498" s="113">
        <f t="shared" si="28"/>
        <v>1920</v>
      </c>
      <c r="P498" s="653">
        <v>1920</v>
      </c>
      <c r="Q498" s="120">
        <f t="shared" si="29"/>
        <v>1</v>
      </c>
      <c r="R498" s="121">
        <f t="shared" si="30"/>
        <v>1</v>
      </c>
      <c r="S498" s="146">
        <f t="shared" si="31"/>
        <v>1</v>
      </c>
      <c r="T498" s="649" t="s">
        <v>3025</v>
      </c>
    </row>
    <row r="499" spans="1:20" ht="12.75" x14ac:dyDescent="0.2">
      <c r="A499" s="18" t="s">
        <v>72</v>
      </c>
      <c r="B499" s="18" t="s">
        <v>1999</v>
      </c>
      <c r="C499" s="18" t="s">
        <v>606</v>
      </c>
      <c r="D499" s="18" t="s">
        <v>619</v>
      </c>
      <c r="E499" s="18" t="s">
        <v>476</v>
      </c>
      <c r="F499" s="18" t="s">
        <v>513</v>
      </c>
      <c r="G499" s="18" t="s">
        <v>332</v>
      </c>
      <c r="H499" s="18" t="s">
        <v>379</v>
      </c>
      <c r="I499" s="18" t="s">
        <v>148</v>
      </c>
      <c r="J499" s="648">
        <v>1</v>
      </c>
      <c r="K499" s="18"/>
      <c r="L499" s="652">
        <v>2021</v>
      </c>
      <c r="M499" s="653">
        <v>5</v>
      </c>
      <c r="N499" s="654">
        <v>1</v>
      </c>
      <c r="O499" s="113">
        <f t="shared" si="28"/>
        <v>5</v>
      </c>
      <c r="P499" s="653">
        <v>5</v>
      </c>
      <c r="Q499" s="120">
        <f t="shared" si="29"/>
        <v>1</v>
      </c>
      <c r="R499" s="121">
        <f t="shared" si="30"/>
        <v>1</v>
      </c>
      <c r="S499" s="146">
        <f t="shared" si="31"/>
        <v>1</v>
      </c>
      <c r="T499" s="649"/>
    </row>
    <row r="500" spans="1:20" ht="12.75" x14ac:dyDescent="0.2">
      <c r="A500" s="18" t="s">
        <v>72</v>
      </c>
      <c r="B500" s="18" t="s">
        <v>1999</v>
      </c>
      <c r="C500" s="18" t="s">
        <v>605</v>
      </c>
      <c r="D500" s="18" t="s">
        <v>620</v>
      </c>
      <c r="E500" s="18" t="s">
        <v>476</v>
      </c>
      <c r="F500" s="18" t="s">
        <v>513</v>
      </c>
      <c r="G500" s="18" t="s">
        <v>332</v>
      </c>
      <c r="H500" s="18" t="s">
        <v>379</v>
      </c>
      <c r="I500" s="18" t="s">
        <v>148</v>
      </c>
      <c r="J500" s="648">
        <v>1</v>
      </c>
      <c r="K500" s="18" t="s">
        <v>2059</v>
      </c>
      <c r="L500" s="652">
        <v>2021</v>
      </c>
      <c r="M500" s="653">
        <v>41</v>
      </c>
      <c r="N500" s="654">
        <v>1</v>
      </c>
      <c r="O500" s="113">
        <f t="shared" si="28"/>
        <v>41</v>
      </c>
      <c r="P500" s="653">
        <v>41</v>
      </c>
      <c r="Q500" s="120">
        <f t="shared" si="29"/>
        <v>1</v>
      </c>
      <c r="R500" s="121">
        <f t="shared" si="30"/>
        <v>1</v>
      </c>
      <c r="S500" s="146">
        <f t="shared" si="31"/>
        <v>1</v>
      </c>
      <c r="T500" s="649" t="s">
        <v>3025</v>
      </c>
    </row>
    <row r="501" spans="1:20" ht="12.75" x14ac:dyDescent="0.2">
      <c r="A501" s="18" t="s">
        <v>72</v>
      </c>
      <c r="B501" s="18" t="s">
        <v>1999</v>
      </c>
      <c r="C501" s="18" t="s">
        <v>608</v>
      </c>
      <c r="D501" s="18" t="s">
        <v>620</v>
      </c>
      <c r="E501" s="18" t="s">
        <v>476</v>
      </c>
      <c r="F501" s="18" t="s">
        <v>513</v>
      </c>
      <c r="G501" s="18" t="s">
        <v>332</v>
      </c>
      <c r="H501" s="18" t="s">
        <v>379</v>
      </c>
      <c r="I501" s="18" t="s">
        <v>148</v>
      </c>
      <c r="J501" s="648">
        <v>1</v>
      </c>
      <c r="K501" s="18"/>
      <c r="L501" s="652">
        <v>2021</v>
      </c>
      <c r="M501" s="653">
        <v>7</v>
      </c>
      <c r="N501" s="654">
        <v>1</v>
      </c>
      <c r="O501" s="113">
        <f t="shared" si="28"/>
        <v>7</v>
      </c>
      <c r="P501" s="653">
        <v>7</v>
      </c>
      <c r="Q501" s="120">
        <f t="shared" si="29"/>
        <v>1</v>
      </c>
      <c r="R501" s="121">
        <f t="shared" si="30"/>
        <v>1</v>
      </c>
      <c r="S501" s="146">
        <f t="shared" si="31"/>
        <v>1</v>
      </c>
      <c r="T501" s="649"/>
    </row>
    <row r="502" spans="1:20" ht="12.75" x14ac:dyDescent="0.2">
      <c r="A502" s="18" t="s">
        <v>72</v>
      </c>
      <c r="B502" s="18" t="s">
        <v>1999</v>
      </c>
      <c r="C502" s="18" t="s">
        <v>605</v>
      </c>
      <c r="D502" s="18" t="s">
        <v>621</v>
      </c>
      <c r="E502" s="18" t="s">
        <v>476</v>
      </c>
      <c r="F502" s="18" t="s">
        <v>513</v>
      </c>
      <c r="G502" s="18" t="s">
        <v>332</v>
      </c>
      <c r="H502" s="18" t="s">
        <v>379</v>
      </c>
      <c r="I502" s="18" t="s">
        <v>148</v>
      </c>
      <c r="J502" s="648">
        <v>1</v>
      </c>
      <c r="K502" s="18"/>
      <c r="L502" s="652">
        <v>2021</v>
      </c>
      <c r="M502" s="653">
        <v>6</v>
      </c>
      <c r="N502" s="654">
        <v>1</v>
      </c>
      <c r="O502" s="113">
        <f t="shared" si="28"/>
        <v>6</v>
      </c>
      <c r="P502" s="653">
        <v>6</v>
      </c>
      <c r="Q502" s="120">
        <f t="shared" si="29"/>
        <v>1</v>
      </c>
      <c r="R502" s="121">
        <f t="shared" si="30"/>
        <v>1</v>
      </c>
      <c r="S502" s="146">
        <f t="shared" si="31"/>
        <v>1</v>
      </c>
      <c r="T502" s="649"/>
    </row>
    <row r="503" spans="1:20" ht="12.75" x14ac:dyDescent="0.2">
      <c r="A503" s="18" t="s">
        <v>72</v>
      </c>
      <c r="B503" s="18" t="s">
        <v>1999</v>
      </c>
      <c r="C503" s="18" t="s">
        <v>607</v>
      </c>
      <c r="D503" s="18" t="s">
        <v>621</v>
      </c>
      <c r="E503" s="18" t="s">
        <v>476</v>
      </c>
      <c r="F503" s="18" t="s">
        <v>513</v>
      </c>
      <c r="G503" s="18" t="s">
        <v>332</v>
      </c>
      <c r="H503" s="18" t="s">
        <v>379</v>
      </c>
      <c r="I503" s="18" t="s">
        <v>148</v>
      </c>
      <c r="J503" s="648">
        <v>1</v>
      </c>
      <c r="K503" s="18" t="s">
        <v>2059</v>
      </c>
      <c r="L503" s="652">
        <v>2021</v>
      </c>
      <c r="M503" s="653">
        <v>732</v>
      </c>
      <c r="N503" s="654">
        <v>1</v>
      </c>
      <c r="O503" s="113">
        <f t="shared" si="28"/>
        <v>732</v>
      </c>
      <c r="P503" s="653">
        <v>732</v>
      </c>
      <c r="Q503" s="120">
        <f t="shared" si="29"/>
        <v>1</v>
      </c>
      <c r="R503" s="121">
        <f t="shared" si="30"/>
        <v>1</v>
      </c>
      <c r="S503" s="146">
        <f t="shared" si="31"/>
        <v>1</v>
      </c>
      <c r="T503" s="649" t="s">
        <v>3025</v>
      </c>
    </row>
    <row r="504" spans="1:20" ht="12.75" x14ac:dyDescent="0.2">
      <c r="A504" s="18" t="s">
        <v>72</v>
      </c>
      <c r="B504" s="18" t="s">
        <v>1999</v>
      </c>
      <c r="C504" s="18" t="s">
        <v>600</v>
      </c>
      <c r="D504" s="18" t="s">
        <v>622</v>
      </c>
      <c r="E504" s="18" t="s">
        <v>476</v>
      </c>
      <c r="F504" s="18" t="s">
        <v>513</v>
      </c>
      <c r="G504" s="18" t="s">
        <v>332</v>
      </c>
      <c r="H504" s="18" t="s">
        <v>379</v>
      </c>
      <c r="I504" s="18" t="s">
        <v>148</v>
      </c>
      <c r="J504" s="648">
        <v>1</v>
      </c>
      <c r="K504" s="18" t="s">
        <v>2059</v>
      </c>
      <c r="L504" s="652">
        <v>2021</v>
      </c>
      <c r="M504" s="653">
        <v>2</v>
      </c>
      <c r="N504" s="654">
        <v>1</v>
      </c>
      <c r="O504" s="113">
        <f t="shared" si="28"/>
        <v>2</v>
      </c>
      <c r="P504" s="653">
        <v>2</v>
      </c>
      <c r="Q504" s="120">
        <f t="shared" si="29"/>
        <v>1</v>
      </c>
      <c r="R504" s="121">
        <f t="shared" si="30"/>
        <v>1</v>
      </c>
      <c r="S504" s="146">
        <f t="shared" si="31"/>
        <v>1</v>
      </c>
      <c r="T504" s="649" t="s">
        <v>3025</v>
      </c>
    </row>
    <row r="505" spans="1:20" ht="12.75" x14ac:dyDescent="0.2">
      <c r="A505" s="18" t="s">
        <v>72</v>
      </c>
      <c r="B505" s="18" t="s">
        <v>1999</v>
      </c>
      <c r="C505" s="18" t="s">
        <v>608</v>
      </c>
      <c r="D505" s="18" t="s">
        <v>623</v>
      </c>
      <c r="E505" s="18" t="s">
        <v>476</v>
      </c>
      <c r="F505" s="18" t="s">
        <v>513</v>
      </c>
      <c r="G505" s="18" t="s">
        <v>332</v>
      </c>
      <c r="H505" s="18" t="s">
        <v>379</v>
      </c>
      <c r="I505" s="18" t="s">
        <v>148</v>
      </c>
      <c r="J505" s="648">
        <v>1</v>
      </c>
      <c r="K505" s="18" t="s">
        <v>2059</v>
      </c>
      <c r="L505" s="652">
        <v>2021</v>
      </c>
      <c r="M505" s="653">
        <v>10</v>
      </c>
      <c r="N505" s="654">
        <v>1</v>
      </c>
      <c r="O505" s="113">
        <f t="shared" si="28"/>
        <v>10</v>
      </c>
      <c r="P505" s="653">
        <v>10</v>
      </c>
      <c r="Q505" s="120">
        <f t="shared" si="29"/>
        <v>1</v>
      </c>
      <c r="R505" s="121">
        <f t="shared" si="30"/>
        <v>1</v>
      </c>
      <c r="S505" s="146">
        <f t="shared" si="31"/>
        <v>1</v>
      </c>
      <c r="T505" s="649" t="s">
        <v>3025</v>
      </c>
    </row>
    <row r="506" spans="1:20" ht="12.75" x14ac:dyDescent="0.2">
      <c r="A506" s="18" t="s">
        <v>72</v>
      </c>
      <c r="B506" s="18" t="s">
        <v>1999</v>
      </c>
      <c r="C506" s="18" t="s">
        <v>599</v>
      </c>
      <c r="D506" s="18" t="s">
        <v>624</v>
      </c>
      <c r="E506" s="18" t="s">
        <v>476</v>
      </c>
      <c r="F506" s="18" t="s">
        <v>513</v>
      </c>
      <c r="G506" s="18" t="s">
        <v>332</v>
      </c>
      <c r="H506" s="18" t="s">
        <v>379</v>
      </c>
      <c r="I506" s="18" t="s">
        <v>148</v>
      </c>
      <c r="J506" s="648">
        <v>1</v>
      </c>
      <c r="K506" s="18" t="s">
        <v>2059</v>
      </c>
      <c r="L506" s="652">
        <v>2021</v>
      </c>
      <c r="M506" s="653">
        <v>34</v>
      </c>
      <c r="N506" s="654">
        <v>1</v>
      </c>
      <c r="O506" s="113">
        <f t="shared" si="28"/>
        <v>34</v>
      </c>
      <c r="P506" s="653">
        <v>34</v>
      </c>
      <c r="Q506" s="120">
        <f t="shared" si="29"/>
        <v>1</v>
      </c>
      <c r="R506" s="121">
        <f t="shared" si="30"/>
        <v>1</v>
      </c>
      <c r="S506" s="146">
        <f t="shared" si="31"/>
        <v>1</v>
      </c>
      <c r="T506" s="649" t="s">
        <v>3025</v>
      </c>
    </row>
    <row r="507" spans="1:20" ht="12.75" x14ac:dyDescent="0.2">
      <c r="A507" s="18" t="s">
        <v>72</v>
      </c>
      <c r="B507" s="18" t="s">
        <v>1999</v>
      </c>
      <c r="C507" s="18" t="s">
        <v>603</v>
      </c>
      <c r="D507" s="18" t="s">
        <v>626</v>
      </c>
      <c r="E507" s="18" t="s">
        <v>476</v>
      </c>
      <c r="F507" s="18" t="s">
        <v>513</v>
      </c>
      <c r="G507" s="18" t="s">
        <v>332</v>
      </c>
      <c r="H507" s="18" t="s">
        <v>379</v>
      </c>
      <c r="I507" s="18" t="s">
        <v>148</v>
      </c>
      <c r="J507" s="648">
        <v>1</v>
      </c>
      <c r="K507" s="18" t="s">
        <v>2059</v>
      </c>
      <c r="L507" s="652">
        <v>2021</v>
      </c>
      <c r="M507" s="653">
        <v>13</v>
      </c>
      <c r="N507" s="654">
        <v>1</v>
      </c>
      <c r="O507" s="113">
        <f t="shared" si="28"/>
        <v>13</v>
      </c>
      <c r="P507" s="653">
        <v>13</v>
      </c>
      <c r="Q507" s="120">
        <f t="shared" si="29"/>
        <v>1</v>
      </c>
      <c r="R507" s="121">
        <f t="shared" si="30"/>
        <v>1</v>
      </c>
      <c r="S507" s="146">
        <f t="shared" si="31"/>
        <v>1</v>
      </c>
      <c r="T507" s="649" t="s">
        <v>3025</v>
      </c>
    </row>
    <row r="508" spans="1:20" ht="12.75" x14ac:dyDescent="0.2">
      <c r="A508" s="18" t="s">
        <v>72</v>
      </c>
      <c r="B508" s="18" t="s">
        <v>1999</v>
      </c>
      <c r="C508" s="18" t="s">
        <v>603</v>
      </c>
      <c r="D508" s="18" t="s">
        <v>625</v>
      </c>
      <c r="E508" s="18" t="s">
        <v>476</v>
      </c>
      <c r="F508" s="18" t="s">
        <v>513</v>
      </c>
      <c r="G508" s="18" t="s">
        <v>332</v>
      </c>
      <c r="H508" s="18" t="s">
        <v>379</v>
      </c>
      <c r="I508" s="18" t="s">
        <v>148</v>
      </c>
      <c r="J508" s="648">
        <v>1</v>
      </c>
      <c r="K508" s="18" t="s">
        <v>2059</v>
      </c>
      <c r="L508" s="652">
        <v>2021</v>
      </c>
      <c r="M508" s="653">
        <v>4</v>
      </c>
      <c r="N508" s="654">
        <v>1</v>
      </c>
      <c r="O508" s="113">
        <f t="shared" si="28"/>
        <v>4</v>
      </c>
      <c r="P508" s="653">
        <v>4</v>
      </c>
      <c r="Q508" s="120">
        <f t="shared" si="29"/>
        <v>1</v>
      </c>
      <c r="R508" s="121">
        <f t="shared" si="30"/>
        <v>1</v>
      </c>
      <c r="S508" s="146">
        <f t="shared" si="31"/>
        <v>1</v>
      </c>
      <c r="T508" s="649" t="s">
        <v>3025</v>
      </c>
    </row>
    <row r="509" spans="1:20" ht="12.75" x14ac:dyDescent="0.2">
      <c r="A509" s="18" t="s">
        <v>72</v>
      </c>
      <c r="B509" s="18" t="s">
        <v>1999</v>
      </c>
      <c r="C509" s="18" t="s">
        <v>603</v>
      </c>
      <c r="D509" s="18" t="s">
        <v>610</v>
      </c>
      <c r="E509" s="18" t="s">
        <v>476</v>
      </c>
      <c r="F509" s="18" t="s">
        <v>2055</v>
      </c>
      <c r="G509" s="18" t="s">
        <v>332</v>
      </c>
      <c r="H509" s="18" t="s">
        <v>379</v>
      </c>
      <c r="I509" s="18" t="s">
        <v>148</v>
      </c>
      <c r="J509" s="648">
        <v>1</v>
      </c>
      <c r="K509" s="18" t="s">
        <v>2059</v>
      </c>
      <c r="L509" s="652">
        <v>2021</v>
      </c>
      <c r="M509" s="653">
        <v>5</v>
      </c>
      <c r="N509" s="654">
        <v>1</v>
      </c>
      <c r="O509" s="113">
        <f t="shared" si="28"/>
        <v>5</v>
      </c>
      <c r="P509" s="653">
        <v>5</v>
      </c>
      <c r="Q509" s="120">
        <f t="shared" si="29"/>
        <v>1</v>
      </c>
      <c r="R509" s="121">
        <f t="shared" si="30"/>
        <v>1</v>
      </c>
      <c r="S509" s="146">
        <f t="shared" si="31"/>
        <v>1</v>
      </c>
      <c r="T509" s="649" t="s">
        <v>3025</v>
      </c>
    </row>
    <row r="510" spans="1:20" ht="12.75" x14ac:dyDescent="0.2">
      <c r="A510" s="18" t="s">
        <v>72</v>
      </c>
      <c r="B510" s="18" t="s">
        <v>1999</v>
      </c>
      <c r="C510" s="18" t="s">
        <v>598</v>
      </c>
      <c r="D510" s="18" t="s">
        <v>611</v>
      </c>
      <c r="E510" s="18" t="s">
        <v>476</v>
      </c>
      <c r="F510" s="18" t="s">
        <v>2055</v>
      </c>
      <c r="G510" s="18" t="s">
        <v>332</v>
      </c>
      <c r="H510" s="18" t="s">
        <v>379</v>
      </c>
      <c r="I510" s="18" t="s">
        <v>148</v>
      </c>
      <c r="J510" s="648">
        <v>1</v>
      </c>
      <c r="K510" s="18" t="s">
        <v>2059</v>
      </c>
      <c r="L510" s="652">
        <v>2021</v>
      </c>
      <c r="M510" s="653">
        <v>75</v>
      </c>
      <c r="N510" s="654">
        <v>1</v>
      </c>
      <c r="O510" s="113">
        <f t="shared" si="28"/>
        <v>75</v>
      </c>
      <c r="P510" s="653">
        <v>75</v>
      </c>
      <c r="Q510" s="120">
        <f t="shared" si="29"/>
        <v>1</v>
      </c>
      <c r="R510" s="121">
        <f t="shared" si="30"/>
        <v>1</v>
      </c>
      <c r="S510" s="146">
        <f t="shared" si="31"/>
        <v>1</v>
      </c>
      <c r="T510" s="649" t="s">
        <v>3025</v>
      </c>
    </row>
    <row r="511" spans="1:20" ht="12.75" x14ac:dyDescent="0.2">
      <c r="A511" s="18" t="s">
        <v>72</v>
      </c>
      <c r="B511" s="18" t="s">
        <v>1999</v>
      </c>
      <c r="C511" s="18" t="s">
        <v>604</v>
      </c>
      <c r="D511" s="18" t="s">
        <v>611</v>
      </c>
      <c r="E511" s="18" t="s">
        <v>476</v>
      </c>
      <c r="F511" s="18" t="s">
        <v>2055</v>
      </c>
      <c r="G511" s="18" t="s">
        <v>332</v>
      </c>
      <c r="H511" s="18" t="s">
        <v>379</v>
      </c>
      <c r="I511" s="18" t="s">
        <v>148</v>
      </c>
      <c r="J511" s="648">
        <v>1</v>
      </c>
      <c r="K511" s="18"/>
      <c r="L511" s="652">
        <v>2021</v>
      </c>
      <c r="M511" s="653">
        <v>7</v>
      </c>
      <c r="N511" s="654">
        <v>1</v>
      </c>
      <c r="O511" s="113">
        <f t="shared" si="28"/>
        <v>7</v>
      </c>
      <c r="P511" s="653">
        <v>7</v>
      </c>
      <c r="Q511" s="120">
        <f t="shared" si="29"/>
        <v>1</v>
      </c>
      <c r="R511" s="121">
        <f t="shared" si="30"/>
        <v>1</v>
      </c>
      <c r="S511" s="146">
        <f t="shared" si="31"/>
        <v>1</v>
      </c>
      <c r="T511" s="649"/>
    </row>
    <row r="512" spans="1:20" ht="12.75" x14ac:dyDescent="0.2">
      <c r="A512" s="18" t="s">
        <v>72</v>
      </c>
      <c r="B512" s="18" t="s">
        <v>1999</v>
      </c>
      <c r="C512" s="18" t="s">
        <v>598</v>
      </c>
      <c r="D512" s="18" t="s">
        <v>612</v>
      </c>
      <c r="E512" s="18" t="s">
        <v>476</v>
      </c>
      <c r="F512" s="18" t="s">
        <v>2055</v>
      </c>
      <c r="G512" s="18" t="s">
        <v>332</v>
      </c>
      <c r="H512" s="18" t="s">
        <v>379</v>
      </c>
      <c r="I512" s="18" t="s">
        <v>148</v>
      </c>
      <c r="J512" s="648">
        <v>1</v>
      </c>
      <c r="K512" s="18" t="s">
        <v>2059</v>
      </c>
      <c r="L512" s="652">
        <v>2021</v>
      </c>
      <c r="M512" s="653">
        <v>5</v>
      </c>
      <c r="N512" s="654">
        <v>1</v>
      </c>
      <c r="O512" s="113">
        <f t="shared" si="28"/>
        <v>5</v>
      </c>
      <c r="P512" s="653">
        <v>5</v>
      </c>
      <c r="Q512" s="120">
        <f t="shared" si="29"/>
        <v>1</v>
      </c>
      <c r="R512" s="121">
        <f t="shared" si="30"/>
        <v>1</v>
      </c>
      <c r="S512" s="146">
        <f t="shared" si="31"/>
        <v>1</v>
      </c>
      <c r="T512" s="649"/>
    </row>
    <row r="513" spans="1:20" ht="12.75" x14ac:dyDescent="0.2">
      <c r="A513" s="18" t="s">
        <v>72</v>
      </c>
      <c r="B513" s="18" t="s">
        <v>1999</v>
      </c>
      <c r="C513" s="18" t="s">
        <v>602</v>
      </c>
      <c r="D513" s="18" t="s">
        <v>612</v>
      </c>
      <c r="E513" s="18" t="s">
        <v>476</v>
      </c>
      <c r="F513" s="18" t="s">
        <v>2055</v>
      </c>
      <c r="G513" s="18" t="s">
        <v>332</v>
      </c>
      <c r="H513" s="18" t="s">
        <v>379</v>
      </c>
      <c r="I513" s="18" t="s">
        <v>148</v>
      </c>
      <c r="J513" s="648">
        <v>1</v>
      </c>
      <c r="K513" s="18"/>
      <c r="L513" s="652">
        <v>2021</v>
      </c>
      <c r="M513" s="653">
        <v>19</v>
      </c>
      <c r="N513" s="654">
        <v>1</v>
      </c>
      <c r="O513" s="113">
        <f t="shared" si="28"/>
        <v>19</v>
      </c>
      <c r="P513" s="653">
        <v>19</v>
      </c>
      <c r="Q513" s="120">
        <f t="shared" si="29"/>
        <v>1</v>
      </c>
      <c r="R513" s="121">
        <f t="shared" si="30"/>
        <v>1</v>
      </c>
      <c r="S513" s="146">
        <f t="shared" si="31"/>
        <v>1</v>
      </c>
      <c r="T513" s="649"/>
    </row>
    <row r="514" spans="1:20" ht="12.75" x14ac:dyDescent="0.2">
      <c r="A514" s="18" t="s">
        <v>72</v>
      </c>
      <c r="B514" s="18" t="s">
        <v>1999</v>
      </c>
      <c r="C514" s="18" t="s">
        <v>604</v>
      </c>
      <c r="D514" s="18" t="s">
        <v>612</v>
      </c>
      <c r="E514" s="18" t="s">
        <v>476</v>
      </c>
      <c r="F514" s="18" t="s">
        <v>2055</v>
      </c>
      <c r="G514" s="18" t="s">
        <v>332</v>
      </c>
      <c r="H514" s="18" t="s">
        <v>379</v>
      </c>
      <c r="I514" s="18" t="s">
        <v>148</v>
      </c>
      <c r="J514" s="648">
        <v>1</v>
      </c>
      <c r="K514" s="18"/>
      <c r="L514" s="652">
        <v>2021</v>
      </c>
      <c r="M514" s="653">
        <v>3</v>
      </c>
      <c r="N514" s="654">
        <v>1</v>
      </c>
      <c r="O514" s="113">
        <f t="shared" si="28"/>
        <v>3</v>
      </c>
      <c r="P514" s="653">
        <v>3</v>
      </c>
      <c r="Q514" s="120">
        <f t="shared" si="29"/>
        <v>1</v>
      </c>
      <c r="R514" s="121">
        <f t="shared" si="30"/>
        <v>1</v>
      </c>
      <c r="S514" s="146">
        <f t="shared" si="31"/>
        <v>1</v>
      </c>
      <c r="T514" s="649"/>
    </row>
    <row r="515" spans="1:20" ht="12.75" x14ac:dyDescent="0.2">
      <c r="A515" s="18" t="s">
        <v>72</v>
      </c>
      <c r="B515" s="18" t="s">
        <v>1999</v>
      </c>
      <c r="C515" s="18" t="s">
        <v>596</v>
      </c>
      <c r="D515" s="18" t="s">
        <v>613</v>
      </c>
      <c r="E515" s="18" t="s">
        <v>476</v>
      </c>
      <c r="F515" s="18" t="s">
        <v>2055</v>
      </c>
      <c r="G515" s="18" t="s">
        <v>332</v>
      </c>
      <c r="H515" s="18" t="s">
        <v>379</v>
      </c>
      <c r="I515" s="18" t="s">
        <v>148</v>
      </c>
      <c r="J515" s="648">
        <v>1</v>
      </c>
      <c r="K515" s="18"/>
      <c r="L515" s="652">
        <v>2021</v>
      </c>
      <c r="M515" s="653">
        <v>18</v>
      </c>
      <c r="N515" s="654">
        <v>1</v>
      </c>
      <c r="O515" s="113">
        <f t="shared" si="28"/>
        <v>18</v>
      </c>
      <c r="P515" s="653">
        <v>18</v>
      </c>
      <c r="Q515" s="120">
        <f t="shared" si="29"/>
        <v>1</v>
      </c>
      <c r="R515" s="121">
        <f t="shared" si="30"/>
        <v>1</v>
      </c>
      <c r="S515" s="146">
        <f t="shared" si="31"/>
        <v>1</v>
      </c>
      <c r="T515" s="649"/>
    </row>
    <row r="516" spans="1:20" ht="12.75" x14ac:dyDescent="0.2">
      <c r="A516" s="18" t="s">
        <v>72</v>
      </c>
      <c r="B516" s="18" t="s">
        <v>1999</v>
      </c>
      <c r="C516" s="18" t="s">
        <v>598</v>
      </c>
      <c r="D516" s="18" t="s">
        <v>613</v>
      </c>
      <c r="E516" s="18" t="s">
        <v>476</v>
      </c>
      <c r="F516" s="18" t="s">
        <v>2055</v>
      </c>
      <c r="G516" s="18" t="s">
        <v>332</v>
      </c>
      <c r="H516" s="18" t="s">
        <v>379</v>
      </c>
      <c r="I516" s="18" t="s">
        <v>148</v>
      </c>
      <c r="J516" s="648">
        <v>1</v>
      </c>
      <c r="K516" s="18"/>
      <c r="L516" s="652">
        <v>2021</v>
      </c>
      <c r="M516" s="653">
        <v>3</v>
      </c>
      <c r="N516" s="654">
        <v>1</v>
      </c>
      <c r="O516" s="113">
        <f t="shared" si="28"/>
        <v>3</v>
      </c>
      <c r="P516" s="653">
        <v>3</v>
      </c>
      <c r="Q516" s="120">
        <f t="shared" si="29"/>
        <v>1</v>
      </c>
      <c r="R516" s="121">
        <f t="shared" si="30"/>
        <v>1</v>
      </c>
      <c r="S516" s="146">
        <f t="shared" si="31"/>
        <v>1</v>
      </c>
      <c r="T516" s="649"/>
    </row>
    <row r="517" spans="1:20" ht="12.75" x14ac:dyDescent="0.2">
      <c r="A517" s="18" t="s">
        <v>72</v>
      </c>
      <c r="B517" s="18" t="s">
        <v>1999</v>
      </c>
      <c r="C517" s="18" t="s">
        <v>602</v>
      </c>
      <c r="D517" s="18" t="s">
        <v>614</v>
      </c>
      <c r="E517" s="18" t="s">
        <v>476</v>
      </c>
      <c r="F517" s="18" t="s">
        <v>2055</v>
      </c>
      <c r="G517" s="18" t="s">
        <v>332</v>
      </c>
      <c r="H517" s="18" t="s">
        <v>379</v>
      </c>
      <c r="I517" s="18" t="s">
        <v>148</v>
      </c>
      <c r="J517" s="648">
        <v>1</v>
      </c>
      <c r="K517" s="18"/>
      <c r="L517" s="652">
        <v>2021</v>
      </c>
      <c r="M517" s="653">
        <v>3</v>
      </c>
      <c r="N517" s="654">
        <v>1</v>
      </c>
      <c r="O517" s="113">
        <f t="shared" ref="O517:O580" si="32">ROUNDUP(N517*M517,0)</f>
        <v>3</v>
      </c>
      <c r="P517" s="653">
        <v>3</v>
      </c>
      <c r="Q517" s="120">
        <f t="shared" ref="Q517:Q580" si="33">P517/(O517)</f>
        <v>1</v>
      </c>
      <c r="R517" s="121">
        <f t="shared" ref="R517:R580" si="34">P517/M517</f>
        <v>1</v>
      </c>
      <c r="S517" s="146">
        <f t="shared" ref="S517:S580" si="35">N517/J517</f>
        <v>1</v>
      </c>
      <c r="T517" s="649"/>
    </row>
    <row r="518" spans="1:20" ht="12.75" x14ac:dyDescent="0.2">
      <c r="A518" s="18" t="s">
        <v>72</v>
      </c>
      <c r="B518" s="18" t="s">
        <v>1999</v>
      </c>
      <c r="C518" s="18" t="s">
        <v>598</v>
      </c>
      <c r="D518" s="18" t="s">
        <v>617</v>
      </c>
      <c r="E518" s="18" t="s">
        <v>476</v>
      </c>
      <c r="F518" s="18" t="s">
        <v>2055</v>
      </c>
      <c r="G518" s="18" t="s">
        <v>332</v>
      </c>
      <c r="H518" s="18" t="s">
        <v>379</v>
      </c>
      <c r="I518" s="18" t="s">
        <v>148</v>
      </c>
      <c r="J518" s="648">
        <v>1</v>
      </c>
      <c r="K518" s="18" t="s">
        <v>2059</v>
      </c>
      <c r="L518" s="652">
        <v>2021</v>
      </c>
      <c r="M518" s="653">
        <v>7</v>
      </c>
      <c r="N518" s="654">
        <v>1</v>
      </c>
      <c r="O518" s="113">
        <f t="shared" si="32"/>
        <v>7</v>
      </c>
      <c r="P518" s="653">
        <v>7</v>
      </c>
      <c r="Q518" s="120">
        <f t="shared" si="33"/>
        <v>1</v>
      </c>
      <c r="R518" s="121">
        <f t="shared" si="34"/>
        <v>1</v>
      </c>
      <c r="S518" s="146">
        <f t="shared" si="35"/>
        <v>1</v>
      </c>
      <c r="T518" s="649" t="s">
        <v>3025</v>
      </c>
    </row>
    <row r="519" spans="1:20" ht="12.75" x14ac:dyDescent="0.2">
      <c r="A519" s="18" t="s">
        <v>72</v>
      </c>
      <c r="B519" s="18" t="s">
        <v>1999</v>
      </c>
      <c r="C519" s="18" t="s">
        <v>598</v>
      </c>
      <c r="D519" s="18" t="s">
        <v>618</v>
      </c>
      <c r="E519" s="18" t="s">
        <v>476</v>
      </c>
      <c r="F519" s="18" t="s">
        <v>2055</v>
      </c>
      <c r="G519" s="18" t="s">
        <v>332</v>
      </c>
      <c r="H519" s="18" t="s">
        <v>379</v>
      </c>
      <c r="I519" s="18" t="s">
        <v>148</v>
      </c>
      <c r="J519" s="648">
        <v>1</v>
      </c>
      <c r="K519" s="18"/>
      <c r="L519" s="652">
        <v>2021</v>
      </c>
      <c r="M519" s="653">
        <v>6</v>
      </c>
      <c r="N519" s="654">
        <v>1</v>
      </c>
      <c r="O519" s="113">
        <f t="shared" si="32"/>
        <v>6</v>
      </c>
      <c r="P519" s="653">
        <v>6</v>
      </c>
      <c r="Q519" s="120">
        <f t="shared" si="33"/>
        <v>1</v>
      </c>
      <c r="R519" s="121">
        <f t="shared" si="34"/>
        <v>1</v>
      </c>
      <c r="S519" s="146">
        <f t="shared" si="35"/>
        <v>1</v>
      </c>
      <c r="T519" s="649"/>
    </row>
    <row r="520" spans="1:20" ht="12.75" x14ac:dyDescent="0.2">
      <c r="A520" s="18" t="s">
        <v>72</v>
      </c>
      <c r="B520" s="18" t="s">
        <v>1999</v>
      </c>
      <c r="C520" s="18" t="s">
        <v>603</v>
      </c>
      <c r="D520" s="18" t="s">
        <v>618</v>
      </c>
      <c r="E520" s="18" t="s">
        <v>476</v>
      </c>
      <c r="F520" s="18" t="s">
        <v>2055</v>
      </c>
      <c r="G520" s="18" t="s">
        <v>332</v>
      </c>
      <c r="H520" s="18" t="s">
        <v>379</v>
      </c>
      <c r="I520" s="18" t="s">
        <v>148</v>
      </c>
      <c r="J520" s="648">
        <v>1</v>
      </c>
      <c r="K520" s="18" t="s">
        <v>2059</v>
      </c>
      <c r="L520" s="652">
        <v>2021</v>
      </c>
      <c r="M520" s="653">
        <v>6</v>
      </c>
      <c r="N520" s="654">
        <v>1</v>
      </c>
      <c r="O520" s="113">
        <f t="shared" si="32"/>
        <v>6</v>
      </c>
      <c r="P520" s="653">
        <v>6</v>
      </c>
      <c r="Q520" s="120">
        <f t="shared" si="33"/>
        <v>1</v>
      </c>
      <c r="R520" s="121">
        <f t="shared" si="34"/>
        <v>1</v>
      </c>
      <c r="S520" s="146">
        <f t="shared" si="35"/>
        <v>1</v>
      </c>
      <c r="T520" s="649" t="s">
        <v>3025</v>
      </c>
    </row>
    <row r="521" spans="1:20" ht="12.75" x14ac:dyDescent="0.2">
      <c r="A521" s="18" t="s">
        <v>72</v>
      </c>
      <c r="B521" s="18" t="s">
        <v>1999</v>
      </c>
      <c r="C521" s="18" t="s">
        <v>605</v>
      </c>
      <c r="D521" s="18" t="s">
        <v>619</v>
      </c>
      <c r="E521" s="18" t="s">
        <v>476</v>
      </c>
      <c r="F521" s="18" t="s">
        <v>2055</v>
      </c>
      <c r="G521" s="18" t="s">
        <v>332</v>
      </c>
      <c r="H521" s="18" t="s">
        <v>379</v>
      </c>
      <c r="I521" s="18" t="s">
        <v>148</v>
      </c>
      <c r="J521" s="648">
        <v>1</v>
      </c>
      <c r="K521" s="18" t="s">
        <v>2059</v>
      </c>
      <c r="L521" s="652">
        <v>2021</v>
      </c>
      <c r="M521" s="653">
        <v>1920</v>
      </c>
      <c r="N521" s="654">
        <v>1</v>
      </c>
      <c r="O521" s="113">
        <f t="shared" si="32"/>
        <v>1920</v>
      </c>
      <c r="P521" s="653">
        <v>1920</v>
      </c>
      <c r="Q521" s="120">
        <f t="shared" si="33"/>
        <v>1</v>
      </c>
      <c r="R521" s="121">
        <f t="shared" si="34"/>
        <v>1</v>
      </c>
      <c r="S521" s="146">
        <f t="shared" si="35"/>
        <v>1</v>
      </c>
      <c r="T521" s="649" t="s">
        <v>3025</v>
      </c>
    </row>
    <row r="522" spans="1:20" ht="12.75" x14ac:dyDescent="0.2">
      <c r="A522" s="18" t="s">
        <v>72</v>
      </c>
      <c r="B522" s="18" t="s">
        <v>1999</v>
      </c>
      <c r="C522" s="18" t="s">
        <v>606</v>
      </c>
      <c r="D522" s="18" t="s">
        <v>619</v>
      </c>
      <c r="E522" s="18" t="s">
        <v>476</v>
      </c>
      <c r="F522" s="18" t="s">
        <v>2055</v>
      </c>
      <c r="G522" s="18" t="s">
        <v>332</v>
      </c>
      <c r="H522" s="18" t="s">
        <v>379</v>
      </c>
      <c r="I522" s="18" t="s">
        <v>148</v>
      </c>
      <c r="J522" s="648">
        <v>1</v>
      </c>
      <c r="K522" s="18"/>
      <c r="L522" s="652">
        <v>2021</v>
      </c>
      <c r="M522" s="653">
        <v>5</v>
      </c>
      <c r="N522" s="654">
        <v>1</v>
      </c>
      <c r="O522" s="113">
        <f t="shared" si="32"/>
        <v>5</v>
      </c>
      <c r="P522" s="653">
        <v>5</v>
      </c>
      <c r="Q522" s="120">
        <f t="shared" si="33"/>
        <v>1</v>
      </c>
      <c r="R522" s="121">
        <f t="shared" si="34"/>
        <v>1</v>
      </c>
      <c r="S522" s="146">
        <f t="shared" si="35"/>
        <v>1</v>
      </c>
      <c r="T522" s="649"/>
    </row>
    <row r="523" spans="1:20" ht="12.75" x14ac:dyDescent="0.2">
      <c r="A523" s="18" t="s">
        <v>72</v>
      </c>
      <c r="B523" s="18" t="s">
        <v>1999</v>
      </c>
      <c r="C523" s="18" t="s">
        <v>605</v>
      </c>
      <c r="D523" s="18" t="s">
        <v>620</v>
      </c>
      <c r="E523" s="18" t="s">
        <v>476</v>
      </c>
      <c r="F523" s="18" t="s">
        <v>2055</v>
      </c>
      <c r="G523" s="18" t="s">
        <v>332</v>
      </c>
      <c r="H523" s="18" t="s">
        <v>379</v>
      </c>
      <c r="I523" s="18" t="s">
        <v>148</v>
      </c>
      <c r="J523" s="648">
        <v>1</v>
      </c>
      <c r="K523" s="18" t="s">
        <v>2059</v>
      </c>
      <c r="L523" s="652">
        <v>2021</v>
      </c>
      <c r="M523" s="653">
        <v>41</v>
      </c>
      <c r="N523" s="654">
        <v>1</v>
      </c>
      <c r="O523" s="113">
        <f t="shared" si="32"/>
        <v>41</v>
      </c>
      <c r="P523" s="653">
        <v>41</v>
      </c>
      <c r="Q523" s="120">
        <f t="shared" si="33"/>
        <v>1</v>
      </c>
      <c r="R523" s="121">
        <f t="shared" si="34"/>
        <v>1</v>
      </c>
      <c r="S523" s="146">
        <f t="shared" si="35"/>
        <v>1</v>
      </c>
      <c r="T523" s="649" t="s">
        <v>3025</v>
      </c>
    </row>
    <row r="524" spans="1:20" ht="12.75" x14ac:dyDescent="0.2">
      <c r="A524" s="18" t="s">
        <v>72</v>
      </c>
      <c r="B524" s="18" t="s">
        <v>1999</v>
      </c>
      <c r="C524" s="18" t="s">
        <v>608</v>
      </c>
      <c r="D524" s="18" t="s">
        <v>620</v>
      </c>
      <c r="E524" s="18" t="s">
        <v>476</v>
      </c>
      <c r="F524" s="18" t="s">
        <v>2055</v>
      </c>
      <c r="G524" s="18" t="s">
        <v>332</v>
      </c>
      <c r="H524" s="18" t="s">
        <v>379</v>
      </c>
      <c r="I524" s="18" t="s">
        <v>148</v>
      </c>
      <c r="J524" s="648">
        <v>1</v>
      </c>
      <c r="K524" s="18"/>
      <c r="L524" s="652">
        <v>2021</v>
      </c>
      <c r="M524" s="653">
        <v>7</v>
      </c>
      <c r="N524" s="654">
        <v>1</v>
      </c>
      <c r="O524" s="113">
        <f t="shared" si="32"/>
        <v>7</v>
      </c>
      <c r="P524" s="653">
        <v>7</v>
      </c>
      <c r="Q524" s="120">
        <f t="shared" si="33"/>
        <v>1</v>
      </c>
      <c r="R524" s="121">
        <f t="shared" si="34"/>
        <v>1</v>
      </c>
      <c r="S524" s="146">
        <f t="shared" si="35"/>
        <v>1</v>
      </c>
      <c r="T524" s="649"/>
    </row>
    <row r="525" spans="1:20" ht="12.75" x14ac:dyDescent="0.2">
      <c r="A525" s="18" t="s">
        <v>72</v>
      </c>
      <c r="B525" s="18" t="s">
        <v>1999</v>
      </c>
      <c r="C525" s="18" t="s">
        <v>605</v>
      </c>
      <c r="D525" s="18" t="s">
        <v>621</v>
      </c>
      <c r="E525" s="18" t="s">
        <v>476</v>
      </c>
      <c r="F525" s="18" t="s">
        <v>2055</v>
      </c>
      <c r="G525" s="18" t="s">
        <v>332</v>
      </c>
      <c r="H525" s="18" t="s">
        <v>379</v>
      </c>
      <c r="I525" s="18" t="s">
        <v>148</v>
      </c>
      <c r="J525" s="648">
        <v>1</v>
      </c>
      <c r="K525" s="18"/>
      <c r="L525" s="652">
        <v>2021</v>
      </c>
      <c r="M525" s="653">
        <v>6</v>
      </c>
      <c r="N525" s="654">
        <v>1</v>
      </c>
      <c r="O525" s="113">
        <f t="shared" si="32"/>
        <v>6</v>
      </c>
      <c r="P525" s="653">
        <v>6</v>
      </c>
      <c r="Q525" s="120">
        <f t="shared" si="33"/>
        <v>1</v>
      </c>
      <c r="R525" s="121">
        <f t="shared" si="34"/>
        <v>1</v>
      </c>
      <c r="S525" s="146">
        <f t="shared" si="35"/>
        <v>1</v>
      </c>
      <c r="T525" s="649"/>
    </row>
    <row r="526" spans="1:20" ht="12.75" x14ac:dyDescent="0.2">
      <c r="A526" s="18" t="s">
        <v>72</v>
      </c>
      <c r="B526" s="18" t="s">
        <v>1999</v>
      </c>
      <c r="C526" s="18" t="s">
        <v>607</v>
      </c>
      <c r="D526" s="18" t="s">
        <v>621</v>
      </c>
      <c r="E526" s="18" t="s">
        <v>476</v>
      </c>
      <c r="F526" s="18" t="s">
        <v>2055</v>
      </c>
      <c r="G526" s="18" t="s">
        <v>332</v>
      </c>
      <c r="H526" s="18" t="s">
        <v>379</v>
      </c>
      <c r="I526" s="18" t="s">
        <v>148</v>
      </c>
      <c r="J526" s="648">
        <v>1</v>
      </c>
      <c r="K526" s="18" t="s">
        <v>2059</v>
      </c>
      <c r="L526" s="652">
        <v>2021</v>
      </c>
      <c r="M526" s="653">
        <v>732</v>
      </c>
      <c r="N526" s="654">
        <v>1</v>
      </c>
      <c r="O526" s="113">
        <f t="shared" si="32"/>
        <v>732</v>
      </c>
      <c r="P526" s="653">
        <v>732</v>
      </c>
      <c r="Q526" s="120">
        <f t="shared" si="33"/>
        <v>1</v>
      </c>
      <c r="R526" s="121">
        <f t="shared" si="34"/>
        <v>1</v>
      </c>
      <c r="S526" s="146">
        <f t="shared" si="35"/>
        <v>1</v>
      </c>
      <c r="T526" s="649" t="s">
        <v>3025</v>
      </c>
    </row>
    <row r="527" spans="1:20" ht="12.75" x14ac:dyDescent="0.2">
      <c r="A527" s="18" t="s">
        <v>72</v>
      </c>
      <c r="B527" s="18" t="s">
        <v>1999</v>
      </c>
      <c r="C527" s="18" t="s">
        <v>600</v>
      </c>
      <c r="D527" s="18" t="s">
        <v>622</v>
      </c>
      <c r="E527" s="18" t="s">
        <v>476</v>
      </c>
      <c r="F527" s="18" t="s">
        <v>2055</v>
      </c>
      <c r="G527" s="18" t="s">
        <v>332</v>
      </c>
      <c r="H527" s="18" t="s">
        <v>379</v>
      </c>
      <c r="I527" s="18" t="s">
        <v>148</v>
      </c>
      <c r="J527" s="648">
        <v>1</v>
      </c>
      <c r="K527" s="18" t="s">
        <v>2059</v>
      </c>
      <c r="L527" s="652">
        <v>2021</v>
      </c>
      <c r="M527" s="653">
        <v>2</v>
      </c>
      <c r="N527" s="654">
        <v>1</v>
      </c>
      <c r="O527" s="113">
        <f t="shared" si="32"/>
        <v>2</v>
      </c>
      <c r="P527" s="653">
        <v>2</v>
      </c>
      <c r="Q527" s="120">
        <f t="shared" si="33"/>
        <v>1</v>
      </c>
      <c r="R527" s="121">
        <f t="shared" si="34"/>
        <v>1</v>
      </c>
      <c r="S527" s="146">
        <f t="shared" si="35"/>
        <v>1</v>
      </c>
      <c r="T527" s="649" t="s">
        <v>3025</v>
      </c>
    </row>
    <row r="528" spans="1:20" ht="12.75" x14ac:dyDescent="0.2">
      <c r="A528" s="18" t="s">
        <v>72</v>
      </c>
      <c r="B528" s="18" t="s">
        <v>1999</v>
      </c>
      <c r="C528" s="18" t="s">
        <v>608</v>
      </c>
      <c r="D528" s="18" t="s">
        <v>623</v>
      </c>
      <c r="E528" s="18" t="s">
        <v>476</v>
      </c>
      <c r="F528" s="18" t="s">
        <v>2055</v>
      </c>
      <c r="G528" s="18" t="s">
        <v>332</v>
      </c>
      <c r="H528" s="18" t="s">
        <v>379</v>
      </c>
      <c r="I528" s="18" t="s">
        <v>148</v>
      </c>
      <c r="J528" s="648">
        <v>1</v>
      </c>
      <c r="K528" s="18" t="s">
        <v>2059</v>
      </c>
      <c r="L528" s="652">
        <v>2021</v>
      </c>
      <c r="M528" s="653">
        <v>10</v>
      </c>
      <c r="N528" s="654">
        <v>1</v>
      </c>
      <c r="O528" s="113">
        <f t="shared" si="32"/>
        <v>10</v>
      </c>
      <c r="P528" s="653">
        <v>10</v>
      </c>
      <c r="Q528" s="120">
        <f t="shared" si="33"/>
        <v>1</v>
      </c>
      <c r="R528" s="121">
        <f t="shared" si="34"/>
        <v>1</v>
      </c>
      <c r="S528" s="146">
        <f t="shared" si="35"/>
        <v>1</v>
      </c>
      <c r="T528" s="649" t="s">
        <v>3025</v>
      </c>
    </row>
    <row r="529" spans="1:20" ht="12.75" x14ac:dyDescent="0.2">
      <c r="A529" s="18" t="s">
        <v>72</v>
      </c>
      <c r="B529" s="18" t="s">
        <v>1999</v>
      </c>
      <c r="C529" s="18" t="s">
        <v>599</v>
      </c>
      <c r="D529" s="18" t="s">
        <v>624</v>
      </c>
      <c r="E529" s="18" t="s">
        <v>476</v>
      </c>
      <c r="F529" s="18" t="s">
        <v>2055</v>
      </c>
      <c r="G529" s="18" t="s">
        <v>332</v>
      </c>
      <c r="H529" s="18" t="s">
        <v>379</v>
      </c>
      <c r="I529" s="18" t="s">
        <v>148</v>
      </c>
      <c r="J529" s="648">
        <v>1</v>
      </c>
      <c r="K529" s="18" t="s">
        <v>2059</v>
      </c>
      <c r="L529" s="652">
        <v>2021</v>
      </c>
      <c r="M529" s="653">
        <v>34</v>
      </c>
      <c r="N529" s="654">
        <v>1</v>
      </c>
      <c r="O529" s="113">
        <f t="shared" si="32"/>
        <v>34</v>
      </c>
      <c r="P529" s="653">
        <v>34</v>
      </c>
      <c r="Q529" s="120">
        <f t="shared" si="33"/>
        <v>1</v>
      </c>
      <c r="R529" s="121">
        <f t="shared" si="34"/>
        <v>1</v>
      </c>
      <c r="S529" s="146">
        <f t="shared" si="35"/>
        <v>1</v>
      </c>
      <c r="T529" s="649" t="s">
        <v>3025</v>
      </c>
    </row>
    <row r="530" spans="1:20" ht="12.75" x14ac:dyDescent="0.2">
      <c r="A530" s="18" t="s">
        <v>72</v>
      </c>
      <c r="B530" s="18" t="s">
        <v>1999</v>
      </c>
      <c r="C530" s="18" t="s">
        <v>603</v>
      </c>
      <c r="D530" s="18" t="s">
        <v>626</v>
      </c>
      <c r="E530" s="18" t="s">
        <v>476</v>
      </c>
      <c r="F530" s="18" t="s">
        <v>2055</v>
      </c>
      <c r="G530" s="18" t="s">
        <v>332</v>
      </c>
      <c r="H530" s="18" t="s">
        <v>379</v>
      </c>
      <c r="I530" s="18" t="s">
        <v>148</v>
      </c>
      <c r="J530" s="648">
        <v>1</v>
      </c>
      <c r="K530" s="18" t="s">
        <v>2059</v>
      </c>
      <c r="L530" s="652">
        <v>2021</v>
      </c>
      <c r="M530" s="653">
        <v>13</v>
      </c>
      <c r="N530" s="654">
        <v>1</v>
      </c>
      <c r="O530" s="113">
        <f t="shared" si="32"/>
        <v>13</v>
      </c>
      <c r="P530" s="653">
        <v>13</v>
      </c>
      <c r="Q530" s="120">
        <f t="shared" si="33"/>
        <v>1</v>
      </c>
      <c r="R530" s="121">
        <f t="shared" si="34"/>
        <v>1</v>
      </c>
      <c r="S530" s="146">
        <f t="shared" si="35"/>
        <v>1</v>
      </c>
      <c r="T530" s="649" t="s">
        <v>3025</v>
      </c>
    </row>
    <row r="531" spans="1:20" ht="12.75" x14ac:dyDescent="0.2">
      <c r="A531" s="18" t="s">
        <v>72</v>
      </c>
      <c r="B531" s="18" t="s">
        <v>1999</v>
      </c>
      <c r="C531" s="18" t="s">
        <v>603</v>
      </c>
      <c r="D531" s="18" t="s">
        <v>625</v>
      </c>
      <c r="E531" s="18" t="s">
        <v>476</v>
      </c>
      <c r="F531" s="18" t="s">
        <v>2055</v>
      </c>
      <c r="G531" s="18" t="s">
        <v>332</v>
      </c>
      <c r="H531" s="18" t="s">
        <v>379</v>
      </c>
      <c r="I531" s="18" t="s">
        <v>148</v>
      </c>
      <c r="J531" s="648">
        <v>1</v>
      </c>
      <c r="K531" s="18" t="s">
        <v>2059</v>
      </c>
      <c r="L531" s="652">
        <v>2021</v>
      </c>
      <c r="M531" s="653">
        <v>4</v>
      </c>
      <c r="N531" s="654">
        <v>1</v>
      </c>
      <c r="O531" s="113">
        <f t="shared" si="32"/>
        <v>4</v>
      </c>
      <c r="P531" s="653">
        <v>4</v>
      </c>
      <c r="Q531" s="120">
        <f t="shared" si="33"/>
        <v>1</v>
      </c>
      <c r="R531" s="121">
        <f t="shared" si="34"/>
        <v>1</v>
      </c>
      <c r="S531" s="146">
        <f t="shared" si="35"/>
        <v>1</v>
      </c>
      <c r="T531" s="649" t="s">
        <v>3025</v>
      </c>
    </row>
    <row r="532" spans="1:20" ht="12.75" x14ac:dyDescent="0.2">
      <c r="A532" s="18" t="s">
        <v>72</v>
      </c>
      <c r="B532" s="18" t="s">
        <v>1999</v>
      </c>
      <c r="C532" s="18" t="s">
        <v>603</v>
      </c>
      <c r="D532" s="18" t="s">
        <v>610</v>
      </c>
      <c r="E532" s="18" t="s">
        <v>476</v>
      </c>
      <c r="F532" s="18" t="s">
        <v>907</v>
      </c>
      <c r="G532" s="18" t="s">
        <v>332</v>
      </c>
      <c r="H532" s="18" t="s">
        <v>379</v>
      </c>
      <c r="I532" s="18" t="s">
        <v>148</v>
      </c>
      <c r="J532" s="648">
        <v>1</v>
      </c>
      <c r="K532" s="18" t="s">
        <v>2059</v>
      </c>
      <c r="L532" s="652">
        <v>2021</v>
      </c>
      <c r="M532" s="653">
        <v>5</v>
      </c>
      <c r="N532" s="654">
        <v>1</v>
      </c>
      <c r="O532" s="113">
        <f t="shared" si="32"/>
        <v>5</v>
      </c>
      <c r="P532" s="653">
        <v>5</v>
      </c>
      <c r="Q532" s="120">
        <f t="shared" si="33"/>
        <v>1</v>
      </c>
      <c r="R532" s="121">
        <f t="shared" si="34"/>
        <v>1</v>
      </c>
      <c r="S532" s="146">
        <f t="shared" si="35"/>
        <v>1</v>
      </c>
      <c r="T532" s="649" t="s">
        <v>3025</v>
      </c>
    </row>
    <row r="533" spans="1:20" ht="12.75" x14ac:dyDescent="0.2">
      <c r="A533" s="18" t="s">
        <v>72</v>
      </c>
      <c r="B533" s="18" t="s">
        <v>1999</v>
      </c>
      <c r="C533" s="18" t="s">
        <v>598</v>
      </c>
      <c r="D533" s="18" t="s">
        <v>611</v>
      </c>
      <c r="E533" s="18" t="s">
        <v>476</v>
      </c>
      <c r="F533" s="18" t="s">
        <v>907</v>
      </c>
      <c r="G533" s="18" t="s">
        <v>332</v>
      </c>
      <c r="H533" s="18" t="s">
        <v>379</v>
      </c>
      <c r="I533" s="18" t="s">
        <v>148</v>
      </c>
      <c r="J533" s="648">
        <v>1</v>
      </c>
      <c r="K533" s="18" t="s">
        <v>2059</v>
      </c>
      <c r="L533" s="652">
        <v>2021</v>
      </c>
      <c r="M533" s="653">
        <v>75</v>
      </c>
      <c r="N533" s="654">
        <v>1</v>
      </c>
      <c r="O533" s="113">
        <f t="shared" si="32"/>
        <v>75</v>
      </c>
      <c r="P533" s="653">
        <v>75</v>
      </c>
      <c r="Q533" s="120">
        <f t="shared" si="33"/>
        <v>1</v>
      </c>
      <c r="R533" s="121">
        <f t="shared" si="34"/>
        <v>1</v>
      </c>
      <c r="S533" s="146">
        <f t="shared" si="35"/>
        <v>1</v>
      </c>
      <c r="T533" s="649" t="s">
        <v>3025</v>
      </c>
    </row>
    <row r="534" spans="1:20" ht="12.75" x14ac:dyDescent="0.2">
      <c r="A534" s="18" t="s">
        <v>72</v>
      </c>
      <c r="B534" s="18" t="s">
        <v>1999</v>
      </c>
      <c r="C534" s="18" t="s">
        <v>604</v>
      </c>
      <c r="D534" s="18" t="s">
        <v>611</v>
      </c>
      <c r="E534" s="18" t="s">
        <v>476</v>
      </c>
      <c r="F534" s="18" t="s">
        <v>907</v>
      </c>
      <c r="G534" s="18" t="s">
        <v>332</v>
      </c>
      <c r="H534" s="18" t="s">
        <v>379</v>
      </c>
      <c r="I534" s="18" t="s">
        <v>148</v>
      </c>
      <c r="J534" s="648">
        <v>1</v>
      </c>
      <c r="K534" s="18"/>
      <c r="L534" s="652">
        <v>2021</v>
      </c>
      <c r="M534" s="653">
        <v>7</v>
      </c>
      <c r="N534" s="654">
        <v>1</v>
      </c>
      <c r="O534" s="113">
        <f t="shared" si="32"/>
        <v>7</v>
      </c>
      <c r="P534" s="653">
        <v>7</v>
      </c>
      <c r="Q534" s="120">
        <f t="shared" si="33"/>
        <v>1</v>
      </c>
      <c r="R534" s="121">
        <f t="shared" si="34"/>
        <v>1</v>
      </c>
      <c r="S534" s="146">
        <f t="shared" si="35"/>
        <v>1</v>
      </c>
      <c r="T534" s="649"/>
    </row>
    <row r="535" spans="1:20" ht="12.75" x14ac:dyDescent="0.2">
      <c r="A535" s="18" t="s">
        <v>72</v>
      </c>
      <c r="B535" s="18" t="s">
        <v>1999</v>
      </c>
      <c r="C535" s="18" t="s">
        <v>598</v>
      </c>
      <c r="D535" s="18" t="s">
        <v>612</v>
      </c>
      <c r="E535" s="18" t="s">
        <v>476</v>
      </c>
      <c r="F535" s="18" t="s">
        <v>907</v>
      </c>
      <c r="G535" s="18" t="s">
        <v>332</v>
      </c>
      <c r="H535" s="18" t="s">
        <v>379</v>
      </c>
      <c r="I535" s="18" t="s">
        <v>148</v>
      </c>
      <c r="J535" s="648">
        <v>1</v>
      </c>
      <c r="K535" s="18" t="s">
        <v>2059</v>
      </c>
      <c r="L535" s="652">
        <v>2021</v>
      </c>
      <c r="M535" s="653">
        <v>5</v>
      </c>
      <c r="N535" s="654">
        <v>1</v>
      </c>
      <c r="O535" s="113">
        <f t="shared" si="32"/>
        <v>5</v>
      </c>
      <c r="P535" s="653">
        <v>5</v>
      </c>
      <c r="Q535" s="120">
        <f t="shared" si="33"/>
        <v>1</v>
      </c>
      <c r="R535" s="121">
        <f t="shared" si="34"/>
        <v>1</v>
      </c>
      <c r="S535" s="146">
        <f t="shared" si="35"/>
        <v>1</v>
      </c>
      <c r="T535" s="649"/>
    </row>
    <row r="536" spans="1:20" ht="12.75" x14ac:dyDescent="0.2">
      <c r="A536" s="18" t="s">
        <v>72</v>
      </c>
      <c r="B536" s="18" t="s">
        <v>1999</v>
      </c>
      <c r="C536" s="18" t="s">
        <v>602</v>
      </c>
      <c r="D536" s="18" t="s">
        <v>612</v>
      </c>
      <c r="E536" s="18" t="s">
        <v>476</v>
      </c>
      <c r="F536" s="18" t="s">
        <v>907</v>
      </c>
      <c r="G536" s="18" t="s">
        <v>332</v>
      </c>
      <c r="H536" s="18" t="s">
        <v>379</v>
      </c>
      <c r="I536" s="18" t="s">
        <v>148</v>
      </c>
      <c r="J536" s="648">
        <v>1</v>
      </c>
      <c r="K536" s="18"/>
      <c r="L536" s="652">
        <v>2021</v>
      </c>
      <c r="M536" s="653">
        <v>19</v>
      </c>
      <c r="N536" s="654">
        <v>1</v>
      </c>
      <c r="O536" s="113">
        <f t="shared" si="32"/>
        <v>19</v>
      </c>
      <c r="P536" s="653">
        <v>19</v>
      </c>
      <c r="Q536" s="120">
        <f t="shared" si="33"/>
        <v>1</v>
      </c>
      <c r="R536" s="121">
        <f t="shared" si="34"/>
        <v>1</v>
      </c>
      <c r="S536" s="146">
        <f t="shared" si="35"/>
        <v>1</v>
      </c>
      <c r="T536" s="649"/>
    </row>
    <row r="537" spans="1:20" ht="12.75" x14ac:dyDescent="0.2">
      <c r="A537" s="18" t="s">
        <v>72</v>
      </c>
      <c r="B537" s="18" t="s">
        <v>1999</v>
      </c>
      <c r="C537" s="18" t="s">
        <v>604</v>
      </c>
      <c r="D537" s="18" t="s">
        <v>612</v>
      </c>
      <c r="E537" s="18" t="s">
        <v>476</v>
      </c>
      <c r="F537" s="18" t="s">
        <v>907</v>
      </c>
      <c r="G537" s="18" t="s">
        <v>332</v>
      </c>
      <c r="H537" s="18" t="s">
        <v>379</v>
      </c>
      <c r="I537" s="18" t="s">
        <v>148</v>
      </c>
      <c r="J537" s="648">
        <v>1</v>
      </c>
      <c r="K537" s="18"/>
      <c r="L537" s="652">
        <v>2021</v>
      </c>
      <c r="M537" s="653">
        <v>3</v>
      </c>
      <c r="N537" s="654">
        <v>1</v>
      </c>
      <c r="O537" s="113">
        <f t="shared" si="32"/>
        <v>3</v>
      </c>
      <c r="P537" s="653">
        <v>3</v>
      </c>
      <c r="Q537" s="120">
        <f t="shared" si="33"/>
        <v>1</v>
      </c>
      <c r="R537" s="121">
        <f t="shared" si="34"/>
        <v>1</v>
      </c>
      <c r="S537" s="146">
        <f t="shared" si="35"/>
        <v>1</v>
      </c>
      <c r="T537" s="649"/>
    </row>
    <row r="538" spans="1:20" ht="12.75" x14ac:dyDescent="0.2">
      <c r="A538" s="18" t="s">
        <v>72</v>
      </c>
      <c r="B538" s="18" t="s">
        <v>1999</v>
      </c>
      <c r="C538" s="18" t="s">
        <v>596</v>
      </c>
      <c r="D538" s="18" t="s">
        <v>613</v>
      </c>
      <c r="E538" s="18" t="s">
        <v>476</v>
      </c>
      <c r="F538" s="18" t="s">
        <v>907</v>
      </c>
      <c r="G538" s="18" t="s">
        <v>332</v>
      </c>
      <c r="H538" s="18" t="s">
        <v>379</v>
      </c>
      <c r="I538" s="18" t="s">
        <v>148</v>
      </c>
      <c r="J538" s="648">
        <v>1</v>
      </c>
      <c r="K538" s="18"/>
      <c r="L538" s="652">
        <v>2021</v>
      </c>
      <c r="M538" s="653">
        <v>18</v>
      </c>
      <c r="N538" s="654">
        <v>1</v>
      </c>
      <c r="O538" s="113">
        <f t="shared" si="32"/>
        <v>18</v>
      </c>
      <c r="P538" s="653">
        <v>18</v>
      </c>
      <c r="Q538" s="120">
        <f t="shared" si="33"/>
        <v>1</v>
      </c>
      <c r="R538" s="121">
        <f t="shared" si="34"/>
        <v>1</v>
      </c>
      <c r="S538" s="146">
        <f t="shared" si="35"/>
        <v>1</v>
      </c>
      <c r="T538" s="649"/>
    </row>
    <row r="539" spans="1:20" ht="12.75" x14ac:dyDescent="0.2">
      <c r="A539" s="18" t="s">
        <v>72</v>
      </c>
      <c r="B539" s="18" t="s">
        <v>1999</v>
      </c>
      <c r="C539" s="18" t="s">
        <v>598</v>
      </c>
      <c r="D539" s="18" t="s">
        <v>613</v>
      </c>
      <c r="E539" s="18" t="s">
        <v>476</v>
      </c>
      <c r="F539" s="18" t="s">
        <v>907</v>
      </c>
      <c r="G539" s="18" t="s">
        <v>332</v>
      </c>
      <c r="H539" s="18" t="s">
        <v>379</v>
      </c>
      <c r="I539" s="18" t="s">
        <v>148</v>
      </c>
      <c r="J539" s="648">
        <v>1</v>
      </c>
      <c r="K539" s="18"/>
      <c r="L539" s="652">
        <v>2021</v>
      </c>
      <c r="M539" s="653">
        <v>3</v>
      </c>
      <c r="N539" s="654">
        <v>1</v>
      </c>
      <c r="O539" s="113">
        <f t="shared" si="32"/>
        <v>3</v>
      </c>
      <c r="P539" s="653">
        <v>3</v>
      </c>
      <c r="Q539" s="120">
        <f t="shared" si="33"/>
        <v>1</v>
      </c>
      <c r="R539" s="121">
        <f t="shared" si="34"/>
        <v>1</v>
      </c>
      <c r="S539" s="146">
        <f t="shared" si="35"/>
        <v>1</v>
      </c>
      <c r="T539" s="649"/>
    </row>
    <row r="540" spans="1:20" ht="12.75" x14ac:dyDescent="0.2">
      <c r="A540" s="18" t="s">
        <v>72</v>
      </c>
      <c r="B540" s="18" t="s">
        <v>1999</v>
      </c>
      <c r="C540" s="18" t="s">
        <v>602</v>
      </c>
      <c r="D540" s="18" t="s">
        <v>614</v>
      </c>
      <c r="E540" s="18" t="s">
        <v>476</v>
      </c>
      <c r="F540" s="18" t="s">
        <v>907</v>
      </c>
      <c r="G540" s="18" t="s">
        <v>332</v>
      </c>
      <c r="H540" s="18" t="s">
        <v>379</v>
      </c>
      <c r="I540" s="18" t="s">
        <v>148</v>
      </c>
      <c r="J540" s="648">
        <v>1</v>
      </c>
      <c r="K540" s="18"/>
      <c r="L540" s="652">
        <v>2021</v>
      </c>
      <c r="M540" s="653">
        <v>3</v>
      </c>
      <c r="N540" s="654">
        <v>1</v>
      </c>
      <c r="O540" s="113">
        <f t="shared" si="32"/>
        <v>3</v>
      </c>
      <c r="P540" s="653">
        <v>3</v>
      </c>
      <c r="Q540" s="120">
        <f t="shared" si="33"/>
        <v>1</v>
      </c>
      <c r="R540" s="121">
        <f t="shared" si="34"/>
        <v>1</v>
      </c>
      <c r="S540" s="146">
        <f t="shared" si="35"/>
        <v>1</v>
      </c>
      <c r="T540" s="649"/>
    </row>
    <row r="541" spans="1:20" ht="12.75" x14ac:dyDescent="0.2">
      <c r="A541" s="18" t="s">
        <v>72</v>
      </c>
      <c r="B541" s="18" t="s">
        <v>1999</v>
      </c>
      <c r="C541" s="18" t="s">
        <v>598</v>
      </c>
      <c r="D541" s="18" t="s">
        <v>617</v>
      </c>
      <c r="E541" s="18" t="s">
        <v>476</v>
      </c>
      <c r="F541" s="18" t="s">
        <v>907</v>
      </c>
      <c r="G541" s="18" t="s">
        <v>332</v>
      </c>
      <c r="H541" s="18" t="s">
        <v>379</v>
      </c>
      <c r="I541" s="18" t="s">
        <v>148</v>
      </c>
      <c r="J541" s="648">
        <v>1</v>
      </c>
      <c r="K541" s="18" t="s">
        <v>2059</v>
      </c>
      <c r="L541" s="652">
        <v>2021</v>
      </c>
      <c r="M541" s="653">
        <v>7</v>
      </c>
      <c r="N541" s="654">
        <v>1</v>
      </c>
      <c r="O541" s="113">
        <f t="shared" si="32"/>
        <v>7</v>
      </c>
      <c r="P541" s="653">
        <v>7</v>
      </c>
      <c r="Q541" s="120">
        <f t="shared" si="33"/>
        <v>1</v>
      </c>
      <c r="R541" s="121">
        <f t="shared" si="34"/>
        <v>1</v>
      </c>
      <c r="S541" s="146">
        <f t="shared" si="35"/>
        <v>1</v>
      </c>
      <c r="T541" s="649" t="s">
        <v>3025</v>
      </c>
    </row>
    <row r="542" spans="1:20" ht="12.75" x14ac:dyDescent="0.2">
      <c r="A542" s="18" t="s">
        <v>72</v>
      </c>
      <c r="B542" s="18" t="s">
        <v>1999</v>
      </c>
      <c r="C542" s="18" t="s">
        <v>598</v>
      </c>
      <c r="D542" s="18" t="s">
        <v>618</v>
      </c>
      <c r="E542" s="18" t="s">
        <v>476</v>
      </c>
      <c r="F542" s="18" t="s">
        <v>907</v>
      </c>
      <c r="G542" s="18" t="s">
        <v>332</v>
      </c>
      <c r="H542" s="18" t="s">
        <v>379</v>
      </c>
      <c r="I542" s="18" t="s">
        <v>148</v>
      </c>
      <c r="J542" s="648">
        <v>1</v>
      </c>
      <c r="K542" s="18"/>
      <c r="L542" s="652">
        <v>2021</v>
      </c>
      <c r="M542" s="653">
        <v>6</v>
      </c>
      <c r="N542" s="654">
        <v>1</v>
      </c>
      <c r="O542" s="113">
        <f t="shared" si="32"/>
        <v>6</v>
      </c>
      <c r="P542" s="653">
        <v>6</v>
      </c>
      <c r="Q542" s="120">
        <f t="shared" si="33"/>
        <v>1</v>
      </c>
      <c r="R542" s="121">
        <f t="shared" si="34"/>
        <v>1</v>
      </c>
      <c r="S542" s="146">
        <f t="shared" si="35"/>
        <v>1</v>
      </c>
      <c r="T542" s="649"/>
    </row>
    <row r="543" spans="1:20" ht="12.75" x14ac:dyDescent="0.2">
      <c r="A543" s="18" t="s">
        <v>72</v>
      </c>
      <c r="B543" s="18" t="s">
        <v>1999</v>
      </c>
      <c r="C543" s="18" t="s">
        <v>603</v>
      </c>
      <c r="D543" s="18" t="s">
        <v>618</v>
      </c>
      <c r="E543" s="18" t="s">
        <v>476</v>
      </c>
      <c r="F543" s="18" t="s">
        <v>907</v>
      </c>
      <c r="G543" s="18" t="s">
        <v>332</v>
      </c>
      <c r="H543" s="18" t="s">
        <v>379</v>
      </c>
      <c r="I543" s="18" t="s">
        <v>148</v>
      </c>
      <c r="J543" s="648">
        <v>1</v>
      </c>
      <c r="K543" s="18" t="s">
        <v>2059</v>
      </c>
      <c r="L543" s="652">
        <v>2021</v>
      </c>
      <c r="M543" s="653">
        <v>6</v>
      </c>
      <c r="N543" s="654">
        <v>1</v>
      </c>
      <c r="O543" s="113">
        <f t="shared" si="32"/>
        <v>6</v>
      </c>
      <c r="P543" s="653">
        <v>6</v>
      </c>
      <c r="Q543" s="120">
        <f t="shared" si="33"/>
        <v>1</v>
      </c>
      <c r="R543" s="121">
        <f t="shared" si="34"/>
        <v>1</v>
      </c>
      <c r="S543" s="146">
        <f t="shared" si="35"/>
        <v>1</v>
      </c>
      <c r="T543" s="649" t="s">
        <v>3025</v>
      </c>
    </row>
    <row r="544" spans="1:20" ht="12.75" x14ac:dyDescent="0.2">
      <c r="A544" s="18" t="s">
        <v>72</v>
      </c>
      <c r="B544" s="18" t="s">
        <v>1999</v>
      </c>
      <c r="C544" s="18" t="s">
        <v>605</v>
      </c>
      <c r="D544" s="18" t="s">
        <v>619</v>
      </c>
      <c r="E544" s="18" t="s">
        <v>476</v>
      </c>
      <c r="F544" s="18" t="s">
        <v>907</v>
      </c>
      <c r="G544" s="18" t="s">
        <v>332</v>
      </c>
      <c r="H544" s="18" t="s">
        <v>379</v>
      </c>
      <c r="I544" s="18" t="s">
        <v>148</v>
      </c>
      <c r="J544" s="648">
        <v>1</v>
      </c>
      <c r="K544" s="18" t="s">
        <v>2059</v>
      </c>
      <c r="L544" s="652">
        <v>2021</v>
      </c>
      <c r="M544" s="653">
        <v>1920</v>
      </c>
      <c r="N544" s="654">
        <v>1</v>
      </c>
      <c r="O544" s="113">
        <f t="shared" si="32"/>
        <v>1920</v>
      </c>
      <c r="P544" s="653">
        <v>1920</v>
      </c>
      <c r="Q544" s="120">
        <f t="shared" si="33"/>
        <v>1</v>
      </c>
      <c r="R544" s="121">
        <f t="shared" si="34"/>
        <v>1</v>
      </c>
      <c r="S544" s="146">
        <f t="shared" si="35"/>
        <v>1</v>
      </c>
      <c r="T544" s="649" t="s">
        <v>3025</v>
      </c>
    </row>
    <row r="545" spans="1:20" ht="12.75" x14ac:dyDescent="0.2">
      <c r="A545" s="18" t="s">
        <v>72</v>
      </c>
      <c r="B545" s="18" t="s">
        <v>1999</v>
      </c>
      <c r="C545" s="18" t="s">
        <v>606</v>
      </c>
      <c r="D545" s="18" t="s">
        <v>619</v>
      </c>
      <c r="E545" s="18" t="s">
        <v>476</v>
      </c>
      <c r="F545" s="18" t="s">
        <v>907</v>
      </c>
      <c r="G545" s="18" t="s">
        <v>332</v>
      </c>
      <c r="H545" s="18" t="s">
        <v>379</v>
      </c>
      <c r="I545" s="18" t="s">
        <v>148</v>
      </c>
      <c r="J545" s="648">
        <v>1</v>
      </c>
      <c r="K545" s="18"/>
      <c r="L545" s="652">
        <v>2021</v>
      </c>
      <c r="M545" s="653">
        <v>5</v>
      </c>
      <c r="N545" s="654">
        <v>1</v>
      </c>
      <c r="O545" s="113">
        <f t="shared" si="32"/>
        <v>5</v>
      </c>
      <c r="P545" s="653">
        <v>5</v>
      </c>
      <c r="Q545" s="120">
        <f t="shared" si="33"/>
        <v>1</v>
      </c>
      <c r="R545" s="121">
        <f t="shared" si="34"/>
        <v>1</v>
      </c>
      <c r="S545" s="146">
        <f t="shared" si="35"/>
        <v>1</v>
      </c>
      <c r="T545" s="649"/>
    </row>
    <row r="546" spans="1:20" ht="12.75" x14ac:dyDescent="0.2">
      <c r="A546" s="18" t="s">
        <v>72</v>
      </c>
      <c r="B546" s="18" t="s">
        <v>1999</v>
      </c>
      <c r="C546" s="18" t="s">
        <v>605</v>
      </c>
      <c r="D546" s="18" t="s">
        <v>620</v>
      </c>
      <c r="E546" s="18" t="s">
        <v>476</v>
      </c>
      <c r="F546" s="18" t="s">
        <v>907</v>
      </c>
      <c r="G546" s="18" t="s">
        <v>332</v>
      </c>
      <c r="H546" s="18" t="s">
        <v>379</v>
      </c>
      <c r="I546" s="18" t="s">
        <v>148</v>
      </c>
      <c r="J546" s="648">
        <v>1</v>
      </c>
      <c r="K546" s="18" t="s">
        <v>2059</v>
      </c>
      <c r="L546" s="652">
        <v>2021</v>
      </c>
      <c r="M546" s="653">
        <v>41</v>
      </c>
      <c r="N546" s="654">
        <v>1</v>
      </c>
      <c r="O546" s="113">
        <f t="shared" si="32"/>
        <v>41</v>
      </c>
      <c r="P546" s="653">
        <v>41</v>
      </c>
      <c r="Q546" s="120">
        <f t="shared" si="33"/>
        <v>1</v>
      </c>
      <c r="R546" s="121">
        <f t="shared" si="34"/>
        <v>1</v>
      </c>
      <c r="S546" s="146">
        <f t="shared" si="35"/>
        <v>1</v>
      </c>
      <c r="T546" s="649" t="s">
        <v>3025</v>
      </c>
    </row>
    <row r="547" spans="1:20" ht="12.75" x14ac:dyDescent="0.2">
      <c r="A547" s="18" t="s">
        <v>72</v>
      </c>
      <c r="B547" s="18" t="s">
        <v>1999</v>
      </c>
      <c r="C547" s="18" t="s">
        <v>608</v>
      </c>
      <c r="D547" s="18" t="s">
        <v>620</v>
      </c>
      <c r="E547" s="18" t="s">
        <v>476</v>
      </c>
      <c r="F547" s="18" t="s">
        <v>907</v>
      </c>
      <c r="G547" s="18" t="s">
        <v>332</v>
      </c>
      <c r="H547" s="18" t="s">
        <v>379</v>
      </c>
      <c r="I547" s="18" t="s">
        <v>148</v>
      </c>
      <c r="J547" s="648">
        <v>1</v>
      </c>
      <c r="K547" s="18"/>
      <c r="L547" s="652">
        <v>2021</v>
      </c>
      <c r="M547" s="653">
        <v>7</v>
      </c>
      <c r="N547" s="654">
        <v>1</v>
      </c>
      <c r="O547" s="113">
        <f t="shared" si="32"/>
        <v>7</v>
      </c>
      <c r="P547" s="653">
        <v>7</v>
      </c>
      <c r="Q547" s="120">
        <f t="shared" si="33"/>
        <v>1</v>
      </c>
      <c r="R547" s="121">
        <f t="shared" si="34"/>
        <v>1</v>
      </c>
      <c r="S547" s="146">
        <f t="shared" si="35"/>
        <v>1</v>
      </c>
      <c r="T547" s="649"/>
    </row>
    <row r="548" spans="1:20" ht="12.75" x14ac:dyDescent="0.2">
      <c r="A548" s="18" t="s">
        <v>72</v>
      </c>
      <c r="B548" s="18" t="s">
        <v>1999</v>
      </c>
      <c r="C548" s="18" t="s">
        <v>605</v>
      </c>
      <c r="D548" s="18" t="s">
        <v>621</v>
      </c>
      <c r="E548" s="18" t="s">
        <v>476</v>
      </c>
      <c r="F548" s="18" t="s">
        <v>907</v>
      </c>
      <c r="G548" s="18" t="s">
        <v>332</v>
      </c>
      <c r="H548" s="18" t="s">
        <v>379</v>
      </c>
      <c r="I548" s="18" t="s">
        <v>148</v>
      </c>
      <c r="J548" s="648">
        <v>1</v>
      </c>
      <c r="K548" s="18"/>
      <c r="L548" s="652">
        <v>2021</v>
      </c>
      <c r="M548" s="653">
        <v>6</v>
      </c>
      <c r="N548" s="654">
        <v>1</v>
      </c>
      <c r="O548" s="113">
        <f t="shared" si="32"/>
        <v>6</v>
      </c>
      <c r="P548" s="653">
        <v>6</v>
      </c>
      <c r="Q548" s="120">
        <f t="shared" si="33"/>
        <v>1</v>
      </c>
      <c r="R548" s="121">
        <f t="shared" si="34"/>
        <v>1</v>
      </c>
      <c r="S548" s="146">
        <f t="shared" si="35"/>
        <v>1</v>
      </c>
      <c r="T548" s="649"/>
    </row>
    <row r="549" spans="1:20" ht="12.75" x14ac:dyDescent="0.2">
      <c r="A549" s="18" t="s">
        <v>72</v>
      </c>
      <c r="B549" s="18" t="s">
        <v>1999</v>
      </c>
      <c r="C549" s="18" t="s">
        <v>607</v>
      </c>
      <c r="D549" s="18" t="s">
        <v>621</v>
      </c>
      <c r="E549" s="18" t="s">
        <v>476</v>
      </c>
      <c r="F549" s="18" t="s">
        <v>907</v>
      </c>
      <c r="G549" s="18" t="s">
        <v>332</v>
      </c>
      <c r="H549" s="18" t="s">
        <v>379</v>
      </c>
      <c r="I549" s="18" t="s">
        <v>148</v>
      </c>
      <c r="J549" s="648">
        <v>1</v>
      </c>
      <c r="K549" s="18" t="s">
        <v>2059</v>
      </c>
      <c r="L549" s="652">
        <v>2021</v>
      </c>
      <c r="M549" s="653">
        <v>732</v>
      </c>
      <c r="N549" s="654">
        <v>1</v>
      </c>
      <c r="O549" s="113">
        <f t="shared" si="32"/>
        <v>732</v>
      </c>
      <c r="P549" s="653">
        <v>732</v>
      </c>
      <c r="Q549" s="120">
        <f t="shared" si="33"/>
        <v>1</v>
      </c>
      <c r="R549" s="121">
        <f t="shared" si="34"/>
        <v>1</v>
      </c>
      <c r="S549" s="146">
        <f t="shared" si="35"/>
        <v>1</v>
      </c>
      <c r="T549" s="649" t="s">
        <v>3025</v>
      </c>
    </row>
    <row r="550" spans="1:20" ht="12.75" x14ac:dyDescent="0.2">
      <c r="A550" s="18" t="s">
        <v>72</v>
      </c>
      <c r="B550" s="18" t="s">
        <v>1999</v>
      </c>
      <c r="C550" s="18" t="s">
        <v>600</v>
      </c>
      <c r="D550" s="18" t="s">
        <v>622</v>
      </c>
      <c r="E550" s="18" t="s">
        <v>476</v>
      </c>
      <c r="F550" s="18" t="s">
        <v>907</v>
      </c>
      <c r="G550" s="18" t="s">
        <v>332</v>
      </c>
      <c r="H550" s="18" t="s">
        <v>379</v>
      </c>
      <c r="I550" s="18" t="s">
        <v>148</v>
      </c>
      <c r="J550" s="648">
        <v>1</v>
      </c>
      <c r="K550" s="18" t="s">
        <v>2059</v>
      </c>
      <c r="L550" s="652">
        <v>2021</v>
      </c>
      <c r="M550" s="653">
        <v>2</v>
      </c>
      <c r="N550" s="654">
        <v>1</v>
      </c>
      <c r="O550" s="113">
        <f t="shared" si="32"/>
        <v>2</v>
      </c>
      <c r="P550" s="653">
        <v>2</v>
      </c>
      <c r="Q550" s="120">
        <f t="shared" si="33"/>
        <v>1</v>
      </c>
      <c r="R550" s="121">
        <f t="shared" si="34"/>
        <v>1</v>
      </c>
      <c r="S550" s="146">
        <f t="shared" si="35"/>
        <v>1</v>
      </c>
      <c r="T550" s="649" t="s">
        <v>3025</v>
      </c>
    </row>
    <row r="551" spans="1:20" ht="12.75" x14ac:dyDescent="0.2">
      <c r="A551" s="18" t="s">
        <v>72</v>
      </c>
      <c r="B551" s="18" t="s">
        <v>1999</v>
      </c>
      <c r="C551" s="18" t="s">
        <v>608</v>
      </c>
      <c r="D551" s="18" t="s">
        <v>623</v>
      </c>
      <c r="E551" s="18" t="s">
        <v>476</v>
      </c>
      <c r="F551" s="18" t="s">
        <v>907</v>
      </c>
      <c r="G551" s="18" t="s">
        <v>332</v>
      </c>
      <c r="H551" s="18" t="s">
        <v>379</v>
      </c>
      <c r="I551" s="18" t="s">
        <v>148</v>
      </c>
      <c r="J551" s="648">
        <v>1</v>
      </c>
      <c r="K551" s="18" t="s">
        <v>2059</v>
      </c>
      <c r="L551" s="652">
        <v>2021</v>
      </c>
      <c r="M551" s="653">
        <v>10</v>
      </c>
      <c r="N551" s="654">
        <v>1</v>
      </c>
      <c r="O551" s="113">
        <f t="shared" si="32"/>
        <v>10</v>
      </c>
      <c r="P551" s="653">
        <v>10</v>
      </c>
      <c r="Q551" s="120">
        <f t="shared" si="33"/>
        <v>1</v>
      </c>
      <c r="R551" s="121">
        <f t="shared" si="34"/>
        <v>1</v>
      </c>
      <c r="S551" s="146">
        <f t="shared" si="35"/>
        <v>1</v>
      </c>
      <c r="T551" s="649" t="s">
        <v>3025</v>
      </c>
    </row>
    <row r="552" spans="1:20" ht="12.75" x14ac:dyDescent="0.2">
      <c r="A552" s="18" t="s">
        <v>72</v>
      </c>
      <c r="B552" s="18" t="s">
        <v>1999</v>
      </c>
      <c r="C552" s="18" t="s">
        <v>599</v>
      </c>
      <c r="D552" s="18" t="s">
        <v>624</v>
      </c>
      <c r="E552" s="18" t="s">
        <v>476</v>
      </c>
      <c r="F552" s="18" t="s">
        <v>907</v>
      </c>
      <c r="G552" s="18" t="s">
        <v>332</v>
      </c>
      <c r="H552" s="18" t="s">
        <v>379</v>
      </c>
      <c r="I552" s="18" t="s">
        <v>148</v>
      </c>
      <c r="J552" s="648">
        <v>1</v>
      </c>
      <c r="K552" s="18" t="s">
        <v>2059</v>
      </c>
      <c r="L552" s="652">
        <v>2021</v>
      </c>
      <c r="M552" s="653">
        <v>34</v>
      </c>
      <c r="N552" s="654">
        <v>1</v>
      </c>
      <c r="O552" s="113">
        <f t="shared" si="32"/>
        <v>34</v>
      </c>
      <c r="P552" s="653">
        <v>34</v>
      </c>
      <c r="Q552" s="120">
        <f t="shared" si="33"/>
        <v>1</v>
      </c>
      <c r="R552" s="121">
        <f t="shared" si="34"/>
        <v>1</v>
      </c>
      <c r="S552" s="146">
        <f t="shared" si="35"/>
        <v>1</v>
      </c>
      <c r="T552" s="649" t="s">
        <v>3025</v>
      </c>
    </row>
    <row r="553" spans="1:20" ht="12.75" x14ac:dyDescent="0.2">
      <c r="A553" s="18" t="s">
        <v>72</v>
      </c>
      <c r="B553" s="18" t="s">
        <v>1999</v>
      </c>
      <c r="C553" s="18" t="s">
        <v>603</v>
      </c>
      <c r="D553" s="18" t="s">
        <v>626</v>
      </c>
      <c r="E553" s="18" t="s">
        <v>476</v>
      </c>
      <c r="F553" s="18" t="s">
        <v>907</v>
      </c>
      <c r="G553" s="18" t="s">
        <v>332</v>
      </c>
      <c r="H553" s="18" t="s">
        <v>379</v>
      </c>
      <c r="I553" s="18" t="s">
        <v>148</v>
      </c>
      <c r="J553" s="648">
        <v>1</v>
      </c>
      <c r="K553" s="18" t="s">
        <v>2059</v>
      </c>
      <c r="L553" s="652">
        <v>2021</v>
      </c>
      <c r="M553" s="653">
        <v>13</v>
      </c>
      <c r="N553" s="654">
        <v>1</v>
      </c>
      <c r="O553" s="113">
        <f t="shared" si="32"/>
        <v>13</v>
      </c>
      <c r="P553" s="653">
        <v>13</v>
      </c>
      <c r="Q553" s="120">
        <f t="shared" si="33"/>
        <v>1</v>
      </c>
      <c r="R553" s="121">
        <f t="shared" si="34"/>
        <v>1</v>
      </c>
      <c r="S553" s="146">
        <f t="shared" si="35"/>
        <v>1</v>
      </c>
      <c r="T553" s="649" t="s">
        <v>3025</v>
      </c>
    </row>
    <row r="554" spans="1:20" ht="12.75" x14ac:dyDescent="0.2">
      <c r="A554" s="18" t="s">
        <v>72</v>
      </c>
      <c r="B554" s="18" t="s">
        <v>1999</v>
      </c>
      <c r="C554" s="18" t="s">
        <v>603</v>
      </c>
      <c r="D554" s="18" t="s">
        <v>625</v>
      </c>
      <c r="E554" s="18" t="s">
        <v>476</v>
      </c>
      <c r="F554" s="18" t="s">
        <v>907</v>
      </c>
      <c r="G554" s="18" t="s">
        <v>332</v>
      </c>
      <c r="H554" s="18" t="s">
        <v>379</v>
      </c>
      <c r="I554" s="18" t="s">
        <v>148</v>
      </c>
      <c r="J554" s="648">
        <v>1</v>
      </c>
      <c r="K554" s="18" t="s">
        <v>2059</v>
      </c>
      <c r="L554" s="652">
        <v>2021</v>
      </c>
      <c r="M554" s="653">
        <v>4</v>
      </c>
      <c r="N554" s="654">
        <v>1</v>
      </c>
      <c r="O554" s="113">
        <f t="shared" si="32"/>
        <v>4</v>
      </c>
      <c r="P554" s="653">
        <v>4</v>
      </c>
      <c r="Q554" s="120">
        <f t="shared" si="33"/>
        <v>1</v>
      </c>
      <c r="R554" s="121">
        <f t="shared" si="34"/>
        <v>1</v>
      </c>
      <c r="S554" s="146">
        <f t="shared" si="35"/>
        <v>1</v>
      </c>
      <c r="T554" s="649" t="s">
        <v>3025</v>
      </c>
    </row>
    <row r="555" spans="1:20" ht="12.75" x14ac:dyDescent="0.2">
      <c r="A555" s="18" t="s">
        <v>72</v>
      </c>
      <c r="B555" s="18" t="s">
        <v>1999</v>
      </c>
      <c r="C555" s="18" t="s">
        <v>603</v>
      </c>
      <c r="D555" s="18" t="s">
        <v>610</v>
      </c>
      <c r="E555" s="18" t="s">
        <v>476</v>
      </c>
      <c r="F555" s="18" t="s">
        <v>494</v>
      </c>
      <c r="G555" s="18" t="s">
        <v>332</v>
      </c>
      <c r="H555" s="18" t="s">
        <v>379</v>
      </c>
      <c r="I555" s="18" t="s">
        <v>148</v>
      </c>
      <c r="J555" s="648">
        <v>1</v>
      </c>
      <c r="K555" s="18" t="s">
        <v>2059</v>
      </c>
      <c r="L555" s="652">
        <v>2021</v>
      </c>
      <c r="M555" s="653">
        <v>5</v>
      </c>
      <c r="N555" s="654">
        <v>1</v>
      </c>
      <c r="O555" s="113">
        <f t="shared" si="32"/>
        <v>5</v>
      </c>
      <c r="P555" s="653">
        <v>5</v>
      </c>
      <c r="Q555" s="120">
        <f t="shared" si="33"/>
        <v>1</v>
      </c>
      <c r="R555" s="121">
        <f t="shared" si="34"/>
        <v>1</v>
      </c>
      <c r="S555" s="146">
        <f t="shared" si="35"/>
        <v>1</v>
      </c>
      <c r="T555" s="649" t="s">
        <v>3025</v>
      </c>
    </row>
    <row r="556" spans="1:20" ht="12.75" x14ac:dyDescent="0.2">
      <c r="A556" s="18" t="s">
        <v>72</v>
      </c>
      <c r="B556" s="18" t="s">
        <v>1999</v>
      </c>
      <c r="C556" s="18" t="s">
        <v>598</v>
      </c>
      <c r="D556" s="18" t="s">
        <v>611</v>
      </c>
      <c r="E556" s="18" t="s">
        <v>476</v>
      </c>
      <c r="F556" s="18" t="s">
        <v>494</v>
      </c>
      <c r="G556" s="18" t="s">
        <v>332</v>
      </c>
      <c r="H556" s="18" t="s">
        <v>379</v>
      </c>
      <c r="I556" s="18" t="s">
        <v>148</v>
      </c>
      <c r="J556" s="648">
        <v>1</v>
      </c>
      <c r="K556" s="18" t="s">
        <v>2059</v>
      </c>
      <c r="L556" s="652">
        <v>2021</v>
      </c>
      <c r="M556" s="653">
        <v>75</v>
      </c>
      <c r="N556" s="654">
        <v>1</v>
      </c>
      <c r="O556" s="113">
        <f t="shared" si="32"/>
        <v>75</v>
      </c>
      <c r="P556" s="653">
        <v>75</v>
      </c>
      <c r="Q556" s="120">
        <f t="shared" si="33"/>
        <v>1</v>
      </c>
      <c r="R556" s="121">
        <f t="shared" si="34"/>
        <v>1</v>
      </c>
      <c r="S556" s="146">
        <f t="shared" si="35"/>
        <v>1</v>
      </c>
      <c r="T556" s="649" t="s">
        <v>3025</v>
      </c>
    </row>
    <row r="557" spans="1:20" ht="12.75" x14ac:dyDescent="0.2">
      <c r="A557" s="18" t="s">
        <v>72</v>
      </c>
      <c r="B557" s="18" t="s">
        <v>1999</v>
      </c>
      <c r="C557" s="18" t="s">
        <v>604</v>
      </c>
      <c r="D557" s="18" t="s">
        <v>611</v>
      </c>
      <c r="E557" s="18" t="s">
        <v>476</v>
      </c>
      <c r="F557" s="18" t="s">
        <v>494</v>
      </c>
      <c r="G557" s="18" t="s">
        <v>332</v>
      </c>
      <c r="H557" s="18" t="s">
        <v>379</v>
      </c>
      <c r="I557" s="18" t="s">
        <v>148</v>
      </c>
      <c r="J557" s="648">
        <v>1</v>
      </c>
      <c r="K557" s="18"/>
      <c r="L557" s="652">
        <v>2021</v>
      </c>
      <c r="M557" s="653">
        <v>7</v>
      </c>
      <c r="N557" s="654">
        <v>1</v>
      </c>
      <c r="O557" s="113">
        <f t="shared" si="32"/>
        <v>7</v>
      </c>
      <c r="P557" s="653">
        <v>7</v>
      </c>
      <c r="Q557" s="120">
        <f t="shared" si="33"/>
        <v>1</v>
      </c>
      <c r="R557" s="121">
        <f t="shared" si="34"/>
        <v>1</v>
      </c>
      <c r="S557" s="146">
        <f t="shared" si="35"/>
        <v>1</v>
      </c>
      <c r="T557" s="649"/>
    </row>
    <row r="558" spans="1:20" ht="12.75" x14ac:dyDescent="0.2">
      <c r="A558" s="18" t="s">
        <v>72</v>
      </c>
      <c r="B558" s="18" t="s">
        <v>1999</v>
      </c>
      <c r="C558" s="18" t="s">
        <v>598</v>
      </c>
      <c r="D558" s="18" t="s">
        <v>612</v>
      </c>
      <c r="E558" s="18" t="s">
        <v>476</v>
      </c>
      <c r="F558" s="18" t="s">
        <v>494</v>
      </c>
      <c r="G558" s="18" t="s">
        <v>332</v>
      </c>
      <c r="H558" s="18" t="s">
        <v>379</v>
      </c>
      <c r="I558" s="18" t="s">
        <v>148</v>
      </c>
      <c r="J558" s="648">
        <v>1</v>
      </c>
      <c r="K558" s="18" t="s">
        <v>2059</v>
      </c>
      <c r="L558" s="652">
        <v>2021</v>
      </c>
      <c r="M558" s="653">
        <v>5</v>
      </c>
      <c r="N558" s="654">
        <v>1</v>
      </c>
      <c r="O558" s="113">
        <f t="shared" si="32"/>
        <v>5</v>
      </c>
      <c r="P558" s="653">
        <v>5</v>
      </c>
      <c r="Q558" s="120">
        <f t="shared" si="33"/>
        <v>1</v>
      </c>
      <c r="R558" s="121">
        <f t="shared" si="34"/>
        <v>1</v>
      </c>
      <c r="S558" s="146">
        <f t="shared" si="35"/>
        <v>1</v>
      </c>
      <c r="T558" s="649"/>
    </row>
    <row r="559" spans="1:20" ht="12.75" x14ac:dyDescent="0.2">
      <c r="A559" s="18" t="s">
        <v>72</v>
      </c>
      <c r="B559" s="18" t="s">
        <v>1999</v>
      </c>
      <c r="C559" s="18" t="s">
        <v>602</v>
      </c>
      <c r="D559" s="18" t="s">
        <v>612</v>
      </c>
      <c r="E559" s="18" t="s">
        <v>476</v>
      </c>
      <c r="F559" s="18" t="s">
        <v>494</v>
      </c>
      <c r="G559" s="18" t="s">
        <v>332</v>
      </c>
      <c r="H559" s="18" t="s">
        <v>379</v>
      </c>
      <c r="I559" s="18" t="s">
        <v>148</v>
      </c>
      <c r="J559" s="648">
        <v>1</v>
      </c>
      <c r="K559" s="18"/>
      <c r="L559" s="652">
        <v>2021</v>
      </c>
      <c r="M559" s="653">
        <v>19</v>
      </c>
      <c r="N559" s="654">
        <v>1</v>
      </c>
      <c r="O559" s="113">
        <f t="shared" si="32"/>
        <v>19</v>
      </c>
      <c r="P559" s="653">
        <v>19</v>
      </c>
      <c r="Q559" s="120">
        <f t="shared" si="33"/>
        <v>1</v>
      </c>
      <c r="R559" s="121">
        <f t="shared" si="34"/>
        <v>1</v>
      </c>
      <c r="S559" s="146">
        <f t="shared" si="35"/>
        <v>1</v>
      </c>
      <c r="T559" s="649"/>
    </row>
    <row r="560" spans="1:20" ht="12.75" x14ac:dyDescent="0.2">
      <c r="A560" s="18" t="s">
        <v>72</v>
      </c>
      <c r="B560" s="18" t="s">
        <v>1999</v>
      </c>
      <c r="C560" s="18" t="s">
        <v>604</v>
      </c>
      <c r="D560" s="18" t="s">
        <v>612</v>
      </c>
      <c r="E560" s="18" t="s">
        <v>476</v>
      </c>
      <c r="F560" s="18" t="s">
        <v>494</v>
      </c>
      <c r="G560" s="18" t="s">
        <v>332</v>
      </c>
      <c r="H560" s="18" t="s">
        <v>379</v>
      </c>
      <c r="I560" s="18" t="s">
        <v>148</v>
      </c>
      <c r="J560" s="648">
        <v>1</v>
      </c>
      <c r="K560" s="18"/>
      <c r="L560" s="652">
        <v>2021</v>
      </c>
      <c r="M560" s="653">
        <v>3</v>
      </c>
      <c r="N560" s="654">
        <v>1</v>
      </c>
      <c r="O560" s="113">
        <f t="shared" si="32"/>
        <v>3</v>
      </c>
      <c r="P560" s="653">
        <v>3</v>
      </c>
      <c r="Q560" s="120">
        <f t="shared" si="33"/>
        <v>1</v>
      </c>
      <c r="R560" s="121">
        <f t="shared" si="34"/>
        <v>1</v>
      </c>
      <c r="S560" s="146">
        <f t="shared" si="35"/>
        <v>1</v>
      </c>
      <c r="T560" s="649"/>
    </row>
    <row r="561" spans="1:20" ht="12.75" x14ac:dyDescent="0.2">
      <c r="A561" s="18" t="s">
        <v>72</v>
      </c>
      <c r="B561" s="18" t="s">
        <v>1999</v>
      </c>
      <c r="C561" s="18" t="s">
        <v>596</v>
      </c>
      <c r="D561" s="18" t="s">
        <v>613</v>
      </c>
      <c r="E561" s="18" t="s">
        <v>476</v>
      </c>
      <c r="F561" s="18" t="s">
        <v>494</v>
      </c>
      <c r="G561" s="18" t="s">
        <v>332</v>
      </c>
      <c r="H561" s="18" t="s">
        <v>379</v>
      </c>
      <c r="I561" s="18" t="s">
        <v>148</v>
      </c>
      <c r="J561" s="648">
        <v>1</v>
      </c>
      <c r="K561" s="18"/>
      <c r="L561" s="652">
        <v>2021</v>
      </c>
      <c r="M561" s="653">
        <v>18</v>
      </c>
      <c r="N561" s="654">
        <v>1</v>
      </c>
      <c r="O561" s="113">
        <f t="shared" si="32"/>
        <v>18</v>
      </c>
      <c r="P561" s="653">
        <v>18</v>
      </c>
      <c r="Q561" s="120">
        <f t="shared" si="33"/>
        <v>1</v>
      </c>
      <c r="R561" s="121">
        <f t="shared" si="34"/>
        <v>1</v>
      </c>
      <c r="S561" s="146">
        <f t="shared" si="35"/>
        <v>1</v>
      </c>
      <c r="T561" s="649"/>
    </row>
    <row r="562" spans="1:20" ht="12.75" x14ac:dyDescent="0.2">
      <c r="A562" s="18" t="s">
        <v>72</v>
      </c>
      <c r="B562" s="18" t="s">
        <v>1999</v>
      </c>
      <c r="C562" s="18" t="s">
        <v>598</v>
      </c>
      <c r="D562" s="18" t="s">
        <v>613</v>
      </c>
      <c r="E562" s="18" t="s">
        <v>476</v>
      </c>
      <c r="F562" s="18" t="s">
        <v>494</v>
      </c>
      <c r="G562" s="18" t="s">
        <v>332</v>
      </c>
      <c r="H562" s="18" t="s">
        <v>379</v>
      </c>
      <c r="I562" s="18" t="s">
        <v>148</v>
      </c>
      <c r="J562" s="648">
        <v>1</v>
      </c>
      <c r="K562" s="18"/>
      <c r="L562" s="652">
        <v>2021</v>
      </c>
      <c r="M562" s="653">
        <v>3</v>
      </c>
      <c r="N562" s="654">
        <v>1</v>
      </c>
      <c r="O562" s="113">
        <f t="shared" si="32"/>
        <v>3</v>
      </c>
      <c r="P562" s="653">
        <v>3</v>
      </c>
      <c r="Q562" s="120">
        <f t="shared" si="33"/>
        <v>1</v>
      </c>
      <c r="R562" s="121">
        <f t="shared" si="34"/>
        <v>1</v>
      </c>
      <c r="S562" s="146">
        <f t="shared" si="35"/>
        <v>1</v>
      </c>
      <c r="T562" s="649"/>
    </row>
    <row r="563" spans="1:20" ht="12.75" x14ac:dyDescent="0.2">
      <c r="A563" s="18" t="s">
        <v>72</v>
      </c>
      <c r="B563" s="18" t="s">
        <v>1999</v>
      </c>
      <c r="C563" s="18" t="s">
        <v>602</v>
      </c>
      <c r="D563" s="18" t="s">
        <v>614</v>
      </c>
      <c r="E563" s="18" t="s">
        <v>476</v>
      </c>
      <c r="F563" s="18" t="s">
        <v>494</v>
      </c>
      <c r="G563" s="18" t="s">
        <v>332</v>
      </c>
      <c r="H563" s="18" t="s">
        <v>379</v>
      </c>
      <c r="I563" s="18" t="s">
        <v>148</v>
      </c>
      <c r="J563" s="648">
        <v>1</v>
      </c>
      <c r="K563" s="18"/>
      <c r="L563" s="652">
        <v>2021</v>
      </c>
      <c r="M563" s="653">
        <v>3</v>
      </c>
      <c r="N563" s="654">
        <v>1</v>
      </c>
      <c r="O563" s="113">
        <f t="shared" si="32"/>
        <v>3</v>
      </c>
      <c r="P563" s="653">
        <v>3</v>
      </c>
      <c r="Q563" s="120">
        <f t="shared" si="33"/>
        <v>1</v>
      </c>
      <c r="R563" s="121">
        <f t="shared" si="34"/>
        <v>1</v>
      </c>
      <c r="S563" s="146">
        <f t="shared" si="35"/>
        <v>1</v>
      </c>
      <c r="T563" s="649"/>
    </row>
    <row r="564" spans="1:20" ht="12.75" x14ac:dyDescent="0.2">
      <c r="A564" s="18" t="s">
        <v>72</v>
      </c>
      <c r="B564" s="18" t="s">
        <v>1999</v>
      </c>
      <c r="C564" s="18" t="s">
        <v>598</v>
      </c>
      <c r="D564" s="18" t="s">
        <v>617</v>
      </c>
      <c r="E564" s="18" t="s">
        <v>476</v>
      </c>
      <c r="F564" s="18" t="s">
        <v>494</v>
      </c>
      <c r="G564" s="18" t="s">
        <v>332</v>
      </c>
      <c r="H564" s="18" t="s">
        <v>379</v>
      </c>
      <c r="I564" s="18" t="s">
        <v>148</v>
      </c>
      <c r="J564" s="648">
        <v>1</v>
      </c>
      <c r="K564" s="18" t="s">
        <v>2059</v>
      </c>
      <c r="L564" s="652">
        <v>2021</v>
      </c>
      <c r="M564" s="653">
        <v>7</v>
      </c>
      <c r="N564" s="654">
        <v>1</v>
      </c>
      <c r="O564" s="113">
        <f t="shared" si="32"/>
        <v>7</v>
      </c>
      <c r="P564" s="653">
        <v>7</v>
      </c>
      <c r="Q564" s="120">
        <f t="shared" si="33"/>
        <v>1</v>
      </c>
      <c r="R564" s="121">
        <f t="shared" si="34"/>
        <v>1</v>
      </c>
      <c r="S564" s="146">
        <f t="shared" si="35"/>
        <v>1</v>
      </c>
      <c r="T564" s="649" t="s">
        <v>3025</v>
      </c>
    </row>
    <row r="565" spans="1:20" ht="12.75" x14ac:dyDescent="0.2">
      <c r="A565" s="18" t="s">
        <v>72</v>
      </c>
      <c r="B565" s="18" t="s">
        <v>1999</v>
      </c>
      <c r="C565" s="18" t="s">
        <v>598</v>
      </c>
      <c r="D565" s="18" t="s">
        <v>618</v>
      </c>
      <c r="E565" s="18" t="s">
        <v>476</v>
      </c>
      <c r="F565" s="18" t="s">
        <v>494</v>
      </c>
      <c r="G565" s="18" t="s">
        <v>332</v>
      </c>
      <c r="H565" s="18" t="s">
        <v>379</v>
      </c>
      <c r="I565" s="18" t="s">
        <v>148</v>
      </c>
      <c r="J565" s="648">
        <v>1</v>
      </c>
      <c r="K565" s="18"/>
      <c r="L565" s="652">
        <v>2021</v>
      </c>
      <c r="M565" s="653">
        <v>6</v>
      </c>
      <c r="N565" s="654">
        <v>1</v>
      </c>
      <c r="O565" s="113">
        <f t="shared" si="32"/>
        <v>6</v>
      </c>
      <c r="P565" s="653">
        <v>6</v>
      </c>
      <c r="Q565" s="120">
        <f t="shared" si="33"/>
        <v>1</v>
      </c>
      <c r="R565" s="121">
        <f t="shared" si="34"/>
        <v>1</v>
      </c>
      <c r="S565" s="146">
        <f t="shared" si="35"/>
        <v>1</v>
      </c>
      <c r="T565" s="649"/>
    </row>
    <row r="566" spans="1:20" ht="12.75" x14ac:dyDescent="0.2">
      <c r="A566" s="18" t="s">
        <v>72</v>
      </c>
      <c r="B566" s="18" t="s">
        <v>1999</v>
      </c>
      <c r="C566" s="18" t="s">
        <v>603</v>
      </c>
      <c r="D566" s="18" t="s">
        <v>618</v>
      </c>
      <c r="E566" s="18" t="s">
        <v>476</v>
      </c>
      <c r="F566" s="18" t="s">
        <v>494</v>
      </c>
      <c r="G566" s="18" t="s">
        <v>332</v>
      </c>
      <c r="H566" s="18" t="s">
        <v>379</v>
      </c>
      <c r="I566" s="18" t="s">
        <v>148</v>
      </c>
      <c r="J566" s="648">
        <v>1</v>
      </c>
      <c r="K566" s="18" t="s">
        <v>2059</v>
      </c>
      <c r="L566" s="652">
        <v>2021</v>
      </c>
      <c r="M566" s="653">
        <v>6</v>
      </c>
      <c r="N566" s="654">
        <v>1</v>
      </c>
      <c r="O566" s="113">
        <f t="shared" si="32"/>
        <v>6</v>
      </c>
      <c r="P566" s="653">
        <v>6</v>
      </c>
      <c r="Q566" s="120">
        <f t="shared" si="33"/>
        <v>1</v>
      </c>
      <c r="R566" s="121">
        <f t="shared" si="34"/>
        <v>1</v>
      </c>
      <c r="S566" s="146">
        <f t="shared" si="35"/>
        <v>1</v>
      </c>
      <c r="T566" s="649" t="s">
        <v>3025</v>
      </c>
    </row>
    <row r="567" spans="1:20" ht="12.75" x14ac:dyDescent="0.2">
      <c r="A567" s="18" t="s">
        <v>72</v>
      </c>
      <c r="B567" s="18" t="s">
        <v>1999</v>
      </c>
      <c r="C567" s="18" t="s">
        <v>605</v>
      </c>
      <c r="D567" s="18" t="s">
        <v>619</v>
      </c>
      <c r="E567" s="18" t="s">
        <v>476</v>
      </c>
      <c r="F567" s="18" t="s">
        <v>494</v>
      </c>
      <c r="G567" s="18" t="s">
        <v>332</v>
      </c>
      <c r="H567" s="18" t="s">
        <v>379</v>
      </c>
      <c r="I567" s="18" t="s">
        <v>148</v>
      </c>
      <c r="J567" s="648">
        <v>1</v>
      </c>
      <c r="K567" s="18" t="s">
        <v>2059</v>
      </c>
      <c r="L567" s="652">
        <v>2021</v>
      </c>
      <c r="M567" s="653">
        <v>1920</v>
      </c>
      <c r="N567" s="654">
        <v>1</v>
      </c>
      <c r="O567" s="113">
        <f t="shared" si="32"/>
        <v>1920</v>
      </c>
      <c r="P567" s="653">
        <v>1920</v>
      </c>
      <c r="Q567" s="120">
        <f t="shared" si="33"/>
        <v>1</v>
      </c>
      <c r="R567" s="121">
        <f t="shared" si="34"/>
        <v>1</v>
      </c>
      <c r="S567" s="146">
        <f t="shared" si="35"/>
        <v>1</v>
      </c>
      <c r="T567" s="649" t="s">
        <v>3025</v>
      </c>
    </row>
    <row r="568" spans="1:20" ht="12.75" x14ac:dyDescent="0.2">
      <c r="A568" s="18" t="s">
        <v>72</v>
      </c>
      <c r="B568" s="18" t="s">
        <v>1999</v>
      </c>
      <c r="C568" s="18" t="s">
        <v>606</v>
      </c>
      <c r="D568" s="18" t="s">
        <v>619</v>
      </c>
      <c r="E568" s="18" t="s">
        <v>476</v>
      </c>
      <c r="F568" s="18" t="s">
        <v>494</v>
      </c>
      <c r="G568" s="18" t="s">
        <v>332</v>
      </c>
      <c r="H568" s="18" t="s">
        <v>379</v>
      </c>
      <c r="I568" s="18" t="s">
        <v>148</v>
      </c>
      <c r="J568" s="648">
        <v>1</v>
      </c>
      <c r="K568" s="18"/>
      <c r="L568" s="652">
        <v>2021</v>
      </c>
      <c r="M568" s="653">
        <v>5</v>
      </c>
      <c r="N568" s="654">
        <v>1</v>
      </c>
      <c r="O568" s="113">
        <f t="shared" si="32"/>
        <v>5</v>
      </c>
      <c r="P568" s="653">
        <v>5</v>
      </c>
      <c r="Q568" s="120">
        <f t="shared" si="33"/>
        <v>1</v>
      </c>
      <c r="R568" s="121">
        <f t="shared" si="34"/>
        <v>1</v>
      </c>
      <c r="S568" s="146">
        <f t="shared" si="35"/>
        <v>1</v>
      </c>
      <c r="T568" s="649"/>
    </row>
    <row r="569" spans="1:20" ht="12.75" x14ac:dyDescent="0.2">
      <c r="A569" s="18" t="s">
        <v>72</v>
      </c>
      <c r="B569" s="18" t="s">
        <v>1999</v>
      </c>
      <c r="C569" s="18" t="s">
        <v>605</v>
      </c>
      <c r="D569" s="18" t="s">
        <v>620</v>
      </c>
      <c r="E569" s="18" t="s">
        <v>476</v>
      </c>
      <c r="F569" s="18" t="s">
        <v>494</v>
      </c>
      <c r="G569" s="18" t="s">
        <v>332</v>
      </c>
      <c r="H569" s="18" t="s">
        <v>379</v>
      </c>
      <c r="I569" s="18" t="s">
        <v>148</v>
      </c>
      <c r="J569" s="648">
        <v>1</v>
      </c>
      <c r="K569" s="18" t="s">
        <v>2059</v>
      </c>
      <c r="L569" s="652">
        <v>2021</v>
      </c>
      <c r="M569" s="653">
        <v>41</v>
      </c>
      <c r="N569" s="654">
        <v>1</v>
      </c>
      <c r="O569" s="113">
        <f t="shared" si="32"/>
        <v>41</v>
      </c>
      <c r="P569" s="653">
        <v>41</v>
      </c>
      <c r="Q569" s="120">
        <f t="shared" si="33"/>
        <v>1</v>
      </c>
      <c r="R569" s="121">
        <f t="shared" si="34"/>
        <v>1</v>
      </c>
      <c r="S569" s="146">
        <f t="shared" si="35"/>
        <v>1</v>
      </c>
      <c r="T569" s="649" t="s">
        <v>3025</v>
      </c>
    </row>
    <row r="570" spans="1:20" ht="12.75" x14ac:dyDescent="0.2">
      <c r="A570" s="18" t="s">
        <v>72</v>
      </c>
      <c r="B570" s="18" t="s">
        <v>1999</v>
      </c>
      <c r="C570" s="18" t="s">
        <v>608</v>
      </c>
      <c r="D570" s="18" t="s">
        <v>620</v>
      </c>
      <c r="E570" s="18" t="s">
        <v>476</v>
      </c>
      <c r="F570" s="18" t="s">
        <v>494</v>
      </c>
      <c r="G570" s="18" t="s">
        <v>332</v>
      </c>
      <c r="H570" s="18" t="s">
        <v>379</v>
      </c>
      <c r="I570" s="18" t="s">
        <v>148</v>
      </c>
      <c r="J570" s="648">
        <v>1</v>
      </c>
      <c r="K570" s="18"/>
      <c r="L570" s="652">
        <v>2021</v>
      </c>
      <c r="M570" s="653">
        <v>7</v>
      </c>
      <c r="N570" s="654">
        <v>1</v>
      </c>
      <c r="O570" s="113">
        <f t="shared" si="32"/>
        <v>7</v>
      </c>
      <c r="P570" s="653">
        <v>7</v>
      </c>
      <c r="Q570" s="120">
        <f t="shared" si="33"/>
        <v>1</v>
      </c>
      <c r="R570" s="121">
        <f t="shared" si="34"/>
        <v>1</v>
      </c>
      <c r="S570" s="146">
        <f t="shared" si="35"/>
        <v>1</v>
      </c>
      <c r="T570" s="649"/>
    </row>
    <row r="571" spans="1:20" ht="12.75" x14ac:dyDescent="0.2">
      <c r="A571" s="18" t="s">
        <v>72</v>
      </c>
      <c r="B571" s="18" t="s">
        <v>1999</v>
      </c>
      <c r="C571" s="18" t="s">
        <v>605</v>
      </c>
      <c r="D571" s="18" t="s">
        <v>621</v>
      </c>
      <c r="E571" s="18" t="s">
        <v>476</v>
      </c>
      <c r="F571" s="18" t="s">
        <v>494</v>
      </c>
      <c r="G571" s="18" t="s">
        <v>332</v>
      </c>
      <c r="H571" s="18" t="s">
        <v>379</v>
      </c>
      <c r="I571" s="18" t="s">
        <v>148</v>
      </c>
      <c r="J571" s="648">
        <v>1</v>
      </c>
      <c r="K571" s="18"/>
      <c r="L571" s="652">
        <v>2021</v>
      </c>
      <c r="M571" s="653">
        <v>6</v>
      </c>
      <c r="N571" s="654">
        <v>1</v>
      </c>
      <c r="O571" s="113">
        <f t="shared" si="32"/>
        <v>6</v>
      </c>
      <c r="P571" s="653">
        <v>6</v>
      </c>
      <c r="Q571" s="120">
        <f t="shared" si="33"/>
        <v>1</v>
      </c>
      <c r="R571" s="121">
        <f t="shared" si="34"/>
        <v>1</v>
      </c>
      <c r="S571" s="146">
        <f t="shared" si="35"/>
        <v>1</v>
      </c>
      <c r="T571" s="649"/>
    </row>
    <row r="572" spans="1:20" ht="12.75" x14ac:dyDescent="0.2">
      <c r="A572" s="18" t="s">
        <v>72</v>
      </c>
      <c r="B572" s="18" t="s">
        <v>1999</v>
      </c>
      <c r="C572" s="18" t="s">
        <v>607</v>
      </c>
      <c r="D572" s="18" t="s">
        <v>621</v>
      </c>
      <c r="E572" s="18" t="s">
        <v>476</v>
      </c>
      <c r="F572" s="18" t="s">
        <v>494</v>
      </c>
      <c r="G572" s="18" t="s">
        <v>332</v>
      </c>
      <c r="H572" s="18" t="s">
        <v>379</v>
      </c>
      <c r="I572" s="18" t="s">
        <v>148</v>
      </c>
      <c r="J572" s="648">
        <v>1</v>
      </c>
      <c r="K572" s="18" t="s">
        <v>2059</v>
      </c>
      <c r="L572" s="652">
        <v>2021</v>
      </c>
      <c r="M572" s="653">
        <v>732</v>
      </c>
      <c r="N572" s="654">
        <v>1</v>
      </c>
      <c r="O572" s="113">
        <f t="shared" si="32"/>
        <v>732</v>
      </c>
      <c r="P572" s="653">
        <v>732</v>
      </c>
      <c r="Q572" s="120">
        <f t="shared" si="33"/>
        <v>1</v>
      </c>
      <c r="R572" s="121">
        <f t="shared" si="34"/>
        <v>1</v>
      </c>
      <c r="S572" s="146">
        <f t="shared" si="35"/>
        <v>1</v>
      </c>
      <c r="T572" s="649" t="s">
        <v>3025</v>
      </c>
    </row>
    <row r="573" spans="1:20" ht="12.75" x14ac:dyDescent="0.2">
      <c r="A573" s="18" t="s">
        <v>72</v>
      </c>
      <c r="B573" s="18" t="s">
        <v>1999</v>
      </c>
      <c r="C573" s="18" t="s">
        <v>600</v>
      </c>
      <c r="D573" s="18" t="s">
        <v>622</v>
      </c>
      <c r="E573" s="18" t="s">
        <v>476</v>
      </c>
      <c r="F573" s="18" t="s">
        <v>494</v>
      </c>
      <c r="G573" s="18" t="s">
        <v>332</v>
      </c>
      <c r="H573" s="18" t="s">
        <v>379</v>
      </c>
      <c r="I573" s="18" t="s">
        <v>148</v>
      </c>
      <c r="J573" s="648">
        <v>1</v>
      </c>
      <c r="K573" s="18" t="s">
        <v>2059</v>
      </c>
      <c r="L573" s="652">
        <v>2021</v>
      </c>
      <c r="M573" s="653">
        <v>2</v>
      </c>
      <c r="N573" s="654">
        <v>1</v>
      </c>
      <c r="O573" s="113">
        <f t="shared" si="32"/>
        <v>2</v>
      </c>
      <c r="P573" s="653">
        <v>2</v>
      </c>
      <c r="Q573" s="120">
        <f t="shared" si="33"/>
        <v>1</v>
      </c>
      <c r="R573" s="121">
        <f t="shared" si="34"/>
        <v>1</v>
      </c>
      <c r="S573" s="146">
        <f t="shared" si="35"/>
        <v>1</v>
      </c>
      <c r="T573" s="649" t="s">
        <v>3025</v>
      </c>
    </row>
    <row r="574" spans="1:20" ht="12.75" x14ac:dyDescent="0.2">
      <c r="A574" s="18" t="s">
        <v>72</v>
      </c>
      <c r="B574" s="18" t="s">
        <v>1999</v>
      </c>
      <c r="C574" s="18" t="s">
        <v>608</v>
      </c>
      <c r="D574" s="18" t="s">
        <v>623</v>
      </c>
      <c r="E574" s="18" t="s">
        <v>476</v>
      </c>
      <c r="F574" s="18" t="s">
        <v>494</v>
      </c>
      <c r="G574" s="18" t="s">
        <v>332</v>
      </c>
      <c r="H574" s="18" t="s">
        <v>379</v>
      </c>
      <c r="I574" s="18" t="s">
        <v>148</v>
      </c>
      <c r="J574" s="648">
        <v>1</v>
      </c>
      <c r="K574" s="18" t="s">
        <v>2059</v>
      </c>
      <c r="L574" s="652">
        <v>2021</v>
      </c>
      <c r="M574" s="653">
        <v>10</v>
      </c>
      <c r="N574" s="654">
        <v>1</v>
      </c>
      <c r="O574" s="113">
        <f t="shared" si="32"/>
        <v>10</v>
      </c>
      <c r="P574" s="653">
        <v>10</v>
      </c>
      <c r="Q574" s="120">
        <f t="shared" si="33"/>
        <v>1</v>
      </c>
      <c r="R574" s="121">
        <f t="shared" si="34"/>
        <v>1</v>
      </c>
      <c r="S574" s="146">
        <f t="shared" si="35"/>
        <v>1</v>
      </c>
      <c r="T574" s="649" t="s">
        <v>3025</v>
      </c>
    </row>
    <row r="575" spans="1:20" ht="12.75" x14ac:dyDescent="0.2">
      <c r="A575" s="18" t="s">
        <v>72</v>
      </c>
      <c r="B575" s="18" t="s">
        <v>1999</v>
      </c>
      <c r="C575" s="18" t="s">
        <v>599</v>
      </c>
      <c r="D575" s="18" t="s">
        <v>624</v>
      </c>
      <c r="E575" s="18" t="s">
        <v>476</v>
      </c>
      <c r="F575" s="18" t="s">
        <v>494</v>
      </c>
      <c r="G575" s="18" t="s">
        <v>332</v>
      </c>
      <c r="H575" s="18" t="s">
        <v>379</v>
      </c>
      <c r="I575" s="18" t="s">
        <v>148</v>
      </c>
      <c r="J575" s="648">
        <v>1</v>
      </c>
      <c r="K575" s="18" t="s">
        <v>2059</v>
      </c>
      <c r="L575" s="652">
        <v>2021</v>
      </c>
      <c r="M575" s="653">
        <v>34</v>
      </c>
      <c r="N575" s="654">
        <v>1</v>
      </c>
      <c r="O575" s="113">
        <f t="shared" si="32"/>
        <v>34</v>
      </c>
      <c r="P575" s="653">
        <v>34</v>
      </c>
      <c r="Q575" s="120">
        <f t="shared" si="33"/>
        <v>1</v>
      </c>
      <c r="R575" s="121">
        <f t="shared" si="34"/>
        <v>1</v>
      </c>
      <c r="S575" s="146">
        <f t="shared" si="35"/>
        <v>1</v>
      </c>
      <c r="T575" s="649" t="s">
        <v>3025</v>
      </c>
    </row>
    <row r="576" spans="1:20" ht="12.75" x14ac:dyDescent="0.2">
      <c r="A576" s="18" t="s">
        <v>72</v>
      </c>
      <c r="B576" s="18" t="s">
        <v>1999</v>
      </c>
      <c r="C576" s="18" t="s">
        <v>603</v>
      </c>
      <c r="D576" s="18" t="s">
        <v>626</v>
      </c>
      <c r="E576" s="18" t="s">
        <v>476</v>
      </c>
      <c r="F576" s="18" t="s">
        <v>494</v>
      </c>
      <c r="G576" s="18" t="s">
        <v>332</v>
      </c>
      <c r="H576" s="18" t="s">
        <v>379</v>
      </c>
      <c r="I576" s="18" t="s">
        <v>148</v>
      </c>
      <c r="J576" s="648">
        <v>1</v>
      </c>
      <c r="K576" s="18" t="s">
        <v>2059</v>
      </c>
      <c r="L576" s="652">
        <v>2021</v>
      </c>
      <c r="M576" s="653">
        <v>13</v>
      </c>
      <c r="N576" s="654">
        <v>1</v>
      </c>
      <c r="O576" s="113">
        <f t="shared" si="32"/>
        <v>13</v>
      </c>
      <c r="P576" s="653">
        <v>13</v>
      </c>
      <c r="Q576" s="120">
        <f t="shared" si="33"/>
        <v>1</v>
      </c>
      <c r="R576" s="121">
        <f t="shared" si="34"/>
        <v>1</v>
      </c>
      <c r="S576" s="146">
        <f t="shared" si="35"/>
        <v>1</v>
      </c>
      <c r="T576" s="649" t="s">
        <v>3025</v>
      </c>
    </row>
    <row r="577" spans="1:20" ht="12.75" x14ac:dyDescent="0.2">
      <c r="A577" s="18" t="s">
        <v>72</v>
      </c>
      <c r="B577" s="18" t="s">
        <v>1999</v>
      </c>
      <c r="C577" s="18" t="s">
        <v>603</v>
      </c>
      <c r="D577" s="18" t="s">
        <v>625</v>
      </c>
      <c r="E577" s="18" t="s">
        <v>476</v>
      </c>
      <c r="F577" s="18" t="s">
        <v>494</v>
      </c>
      <c r="G577" s="18" t="s">
        <v>332</v>
      </c>
      <c r="H577" s="18" t="s">
        <v>379</v>
      </c>
      <c r="I577" s="18" t="s">
        <v>148</v>
      </c>
      <c r="J577" s="648">
        <v>1</v>
      </c>
      <c r="K577" s="18" t="s">
        <v>2059</v>
      </c>
      <c r="L577" s="652">
        <v>2021</v>
      </c>
      <c r="M577" s="653">
        <v>4</v>
      </c>
      <c r="N577" s="654">
        <v>1</v>
      </c>
      <c r="O577" s="113">
        <f t="shared" si="32"/>
        <v>4</v>
      </c>
      <c r="P577" s="653">
        <v>4</v>
      </c>
      <c r="Q577" s="120">
        <f t="shared" si="33"/>
        <v>1</v>
      </c>
      <c r="R577" s="121">
        <f t="shared" si="34"/>
        <v>1</v>
      </c>
      <c r="S577" s="146">
        <f t="shared" si="35"/>
        <v>1</v>
      </c>
      <c r="T577" s="649" t="s">
        <v>3025</v>
      </c>
    </row>
    <row r="578" spans="1:20" ht="12.75" x14ac:dyDescent="0.2">
      <c r="A578" s="18" t="s">
        <v>72</v>
      </c>
      <c r="B578" s="18" t="s">
        <v>1999</v>
      </c>
      <c r="C578" s="18" t="s">
        <v>603</v>
      </c>
      <c r="D578" s="18" t="s">
        <v>610</v>
      </c>
      <c r="E578" s="18" t="s">
        <v>524</v>
      </c>
      <c r="F578" s="18" t="s">
        <v>526</v>
      </c>
      <c r="G578" s="18" t="s">
        <v>332</v>
      </c>
      <c r="H578" s="18" t="s">
        <v>379</v>
      </c>
      <c r="I578" s="18" t="s">
        <v>148</v>
      </c>
      <c r="J578" s="648">
        <v>1</v>
      </c>
      <c r="K578" s="18" t="s">
        <v>2059</v>
      </c>
      <c r="L578" s="652">
        <v>2021</v>
      </c>
      <c r="M578" s="653">
        <v>5</v>
      </c>
      <c r="N578" s="654">
        <v>1</v>
      </c>
      <c r="O578" s="113">
        <f t="shared" si="32"/>
        <v>5</v>
      </c>
      <c r="P578" s="653">
        <v>5</v>
      </c>
      <c r="Q578" s="120">
        <f t="shared" si="33"/>
        <v>1</v>
      </c>
      <c r="R578" s="121">
        <f t="shared" si="34"/>
        <v>1</v>
      </c>
      <c r="S578" s="146">
        <f t="shared" si="35"/>
        <v>1</v>
      </c>
      <c r="T578" s="649" t="s">
        <v>3025</v>
      </c>
    </row>
    <row r="579" spans="1:20" ht="12.75" x14ac:dyDescent="0.2">
      <c r="A579" s="18" t="s">
        <v>72</v>
      </c>
      <c r="B579" s="18" t="s">
        <v>1999</v>
      </c>
      <c r="C579" s="18" t="s">
        <v>598</v>
      </c>
      <c r="D579" s="18" t="s">
        <v>611</v>
      </c>
      <c r="E579" s="18" t="s">
        <v>524</v>
      </c>
      <c r="F579" s="18" t="s">
        <v>526</v>
      </c>
      <c r="G579" s="18" t="s">
        <v>332</v>
      </c>
      <c r="H579" s="18" t="s">
        <v>379</v>
      </c>
      <c r="I579" s="18" t="s">
        <v>148</v>
      </c>
      <c r="J579" s="648">
        <v>1</v>
      </c>
      <c r="K579" s="18" t="s">
        <v>2059</v>
      </c>
      <c r="L579" s="652">
        <v>2021</v>
      </c>
      <c r="M579" s="653">
        <v>75</v>
      </c>
      <c r="N579" s="654">
        <v>1</v>
      </c>
      <c r="O579" s="113">
        <f t="shared" si="32"/>
        <v>75</v>
      </c>
      <c r="P579" s="653">
        <v>75</v>
      </c>
      <c r="Q579" s="120">
        <f t="shared" si="33"/>
        <v>1</v>
      </c>
      <c r="R579" s="121">
        <f t="shared" si="34"/>
        <v>1</v>
      </c>
      <c r="S579" s="146">
        <f t="shared" si="35"/>
        <v>1</v>
      </c>
      <c r="T579" s="649" t="s">
        <v>3025</v>
      </c>
    </row>
    <row r="580" spans="1:20" ht="12.75" x14ac:dyDescent="0.2">
      <c r="A580" s="18" t="s">
        <v>72</v>
      </c>
      <c r="B580" s="18" t="s">
        <v>1999</v>
      </c>
      <c r="C580" s="18" t="s">
        <v>604</v>
      </c>
      <c r="D580" s="18" t="s">
        <v>611</v>
      </c>
      <c r="E580" s="18" t="s">
        <v>524</v>
      </c>
      <c r="F580" s="18" t="s">
        <v>526</v>
      </c>
      <c r="G580" s="18" t="s">
        <v>332</v>
      </c>
      <c r="H580" s="18" t="s">
        <v>379</v>
      </c>
      <c r="I580" s="18" t="s">
        <v>148</v>
      </c>
      <c r="J580" s="648">
        <v>1</v>
      </c>
      <c r="K580" s="18"/>
      <c r="L580" s="652">
        <v>2021</v>
      </c>
      <c r="M580" s="653">
        <v>7</v>
      </c>
      <c r="N580" s="654">
        <v>1</v>
      </c>
      <c r="O580" s="113">
        <f t="shared" si="32"/>
        <v>7</v>
      </c>
      <c r="P580" s="653">
        <v>7</v>
      </c>
      <c r="Q580" s="120">
        <f t="shared" si="33"/>
        <v>1</v>
      </c>
      <c r="R580" s="121">
        <f t="shared" si="34"/>
        <v>1</v>
      </c>
      <c r="S580" s="146">
        <f t="shared" si="35"/>
        <v>1</v>
      </c>
      <c r="T580" s="649"/>
    </row>
    <row r="581" spans="1:20" ht="12.75" x14ac:dyDescent="0.2">
      <c r="A581" s="18" t="s">
        <v>72</v>
      </c>
      <c r="B581" s="18" t="s">
        <v>1999</v>
      </c>
      <c r="C581" s="18" t="s">
        <v>598</v>
      </c>
      <c r="D581" s="18" t="s">
        <v>612</v>
      </c>
      <c r="E581" s="18" t="s">
        <v>524</v>
      </c>
      <c r="F581" s="18" t="s">
        <v>526</v>
      </c>
      <c r="G581" s="18" t="s">
        <v>332</v>
      </c>
      <c r="H581" s="18" t="s">
        <v>379</v>
      </c>
      <c r="I581" s="18" t="s">
        <v>148</v>
      </c>
      <c r="J581" s="648">
        <v>1</v>
      </c>
      <c r="K581" s="18" t="s">
        <v>2059</v>
      </c>
      <c r="L581" s="652">
        <v>2021</v>
      </c>
      <c r="M581" s="653">
        <v>5</v>
      </c>
      <c r="N581" s="654">
        <v>1</v>
      </c>
      <c r="O581" s="113">
        <f t="shared" ref="O581:O644" si="36">ROUNDUP(N581*M581,0)</f>
        <v>5</v>
      </c>
      <c r="P581" s="653">
        <v>5</v>
      </c>
      <c r="Q581" s="120">
        <f t="shared" ref="Q581:Q644" si="37">P581/(O581)</f>
        <v>1</v>
      </c>
      <c r="R581" s="121">
        <f t="shared" ref="R581:R644" si="38">P581/M581</f>
        <v>1</v>
      </c>
      <c r="S581" s="146">
        <f t="shared" ref="S581:S644" si="39">N581/J581</f>
        <v>1</v>
      </c>
      <c r="T581" s="649"/>
    </row>
    <row r="582" spans="1:20" ht="12.75" x14ac:dyDescent="0.2">
      <c r="A582" s="18" t="s">
        <v>72</v>
      </c>
      <c r="B582" s="18" t="s">
        <v>1999</v>
      </c>
      <c r="C582" s="18" t="s">
        <v>602</v>
      </c>
      <c r="D582" s="18" t="s">
        <v>612</v>
      </c>
      <c r="E582" s="18" t="s">
        <v>524</v>
      </c>
      <c r="F582" s="18" t="s">
        <v>526</v>
      </c>
      <c r="G582" s="18" t="s">
        <v>332</v>
      </c>
      <c r="H582" s="18" t="s">
        <v>379</v>
      </c>
      <c r="I582" s="18" t="s">
        <v>148</v>
      </c>
      <c r="J582" s="648">
        <v>1</v>
      </c>
      <c r="K582" s="18"/>
      <c r="L582" s="652">
        <v>2021</v>
      </c>
      <c r="M582" s="653">
        <v>19</v>
      </c>
      <c r="N582" s="654">
        <v>1</v>
      </c>
      <c r="O582" s="113">
        <f t="shared" si="36"/>
        <v>19</v>
      </c>
      <c r="P582" s="653">
        <v>19</v>
      </c>
      <c r="Q582" s="120">
        <f t="shared" si="37"/>
        <v>1</v>
      </c>
      <c r="R582" s="121">
        <f t="shared" si="38"/>
        <v>1</v>
      </c>
      <c r="S582" s="146">
        <f t="shared" si="39"/>
        <v>1</v>
      </c>
      <c r="T582" s="649"/>
    </row>
    <row r="583" spans="1:20" ht="12.75" x14ac:dyDescent="0.2">
      <c r="A583" s="18" t="s">
        <v>72</v>
      </c>
      <c r="B583" s="18" t="s">
        <v>1999</v>
      </c>
      <c r="C583" s="18" t="s">
        <v>604</v>
      </c>
      <c r="D583" s="18" t="s">
        <v>612</v>
      </c>
      <c r="E583" s="18" t="s">
        <v>524</v>
      </c>
      <c r="F583" s="18" t="s">
        <v>526</v>
      </c>
      <c r="G583" s="18" t="s">
        <v>332</v>
      </c>
      <c r="H583" s="18" t="s">
        <v>379</v>
      </c>
      <c r="I583" s="18" t="s">
        <v>148</v>
      </c>
      <c r="J583" s="648">
        <v>1</v>
      </c>
      <c r="K583" s="18"/>
      <c r="L583" s="652">
        <v>2021</v>
      </c>
      <c r="M583" s="653">
        <v>3</v>
      </c>
      <c r="N583" s="654">
        <v>1</v>
      </c>
      <c r="O583" s="113">
        <f t="shared" si="36"/>
        <v>3</v>
      </c>
      <c r="P583" s="653">
        <v>3</v>
      </c>
      <c r="Q583" s="120">
        <f t="shared" si="37"/>
        <v>1</v>
      </c>
      <c r="R583" s="121">
        <f t="shared" si="38"/>
        <v>1</v>
      </c>
      <c r="S583" s="146">
        <f t="shared" si="39"/>
        <v>1</v>
      </c>
      <c r="T583" s="649"/>
    </row>
    <row r="584" spans="1:20" ht="12.75" x14ac:dyDescent="0.2">
      <c r="A584" s="18" t="s">
        <v>72</v>
      </c>
      <c r="B584" s="18" t="s">
        <v>1999</v>
      </c>
      <c r="C584" s="18" t="s">
        <v>596</v>
      </c>
      <c r="D584" s="18" t="s">
        <v>613</v>
      </c>
      <c r="E584" s="18" t="s">
        <v>524</v>
      </c>
      <c r="F584" s="18" t="s">
        <v>526</v>
      </c>
      <c r="G584" s="18" t="s">
        <v>332</v>
      </c>
      <c r="H584" s="18" t="s">
        <v>379</v>
      </c>
      <c r="I584" s="18" t="s">
        <v>148</v>
      </c>
      <c r="J584" s="648">
        <v>1</v>
      </c>
      <c r="K584" s="18"/>
      <c r="L584" s="652">
        <v>2021</v>
      </c>
      <c r="M584" s="653">
        <v>18</v>
      </c>
      <c r="N584" s="654">
        <v>1</v>
      </c>
      <c r="O584" s="113">
        <f t="shared" si="36"/>
        <v>18</v>
      </c>
      <c r="P584" s="653">
        <v>18</v>
      </c>
      <c r="Q584" s="120">
        <f t="shared" si="37"/>
        <v>1</v>
      </c>
      <c r="R584" s="121">
        <f t="shared" si="38"/>
        <v>1</v>
      </c>
      <c r="S584" s="146">
        <f t="shared" si="39"/>
        <v>1</v>
      </c>
      <c r="T584" s="649"/>
    </row>
    <row r="585" spans="1:20" ht="12.75" x14ac:dyDescent="0.2">
      <c r="A585" s="18" t="s">
        <v>72</v>
      </c>
      <c r="B585" s="18" t="s">
        <v>1999</v>
      </c>
      <c r="C585" s="18" t="s">
        <v>598</v>
      </c>
      <c r="D585" s="18" t="s">
        <v>613</v>
      </c>
      <c r="E585" s="18" t="s">
        <v>524</v>
      </c>
      <c r="F585" s="18" t="s">
        <v>526</v>
      </c>
      <c r="G585" s="18" t="s">
        <v>332</v>
      </c>
      <c r="H585" s="18" t="s">
        <v>379</v>
      </c>
      <c r="I585" s="18" t="s">
        <v>148</v>
      </c>
      <c r="J585" s="648">
        <v>1</v>
      </c>
      <c r="K585" s="18"/>
      <c r="L585" s="652">
        <v>2021</v>
      </c>
      <c r="M585" s="653">
        <v>3</v>
      </c>
      <c r="N585" s="654">
        <v>1</v>
      </c>
      <c r="O585" s="113">
        <f t="shared" si="36"/>
        <v>3</v>
      </c>
      <c r="P585" s="653">
        <v>3</v>
      </c>
      <c r="Q585" s="120">
        <f t="shared" si="37"/>
        <v>1</v>
      </c>
      <c r="R585" s="121">
        <f t="shared" si="38"/>
        <v>1</v>
      </c>
      <c r="S585" s="146">
        <f t="shared" si="39"/>
        <v>1</v>
      </c>
      <c r="T585" s="649"/>
    </row>
    <row r="586" spans="1:20" ht="12.75" x14ac:dyDescent="0.2">
      <c r="A586" s="18" t="s">
        <v>72</v>
      </c>
      <c r="B586" s="18" t="s">
        <v>1999</v>
      </c>
      <c r="C586" s="18" t="s">
        <v>602</v>
      </c>
      <c r="D586" s="18" t="s">
        <v>614</v>
      </c>
      <c r="E586" s="18" t="s">
        <v>524</v>
      </c>
      <c r="F586" s="18" t="s">
        <v>526</v>
      </c>
      <c r="G586" s="18" t="s">
        <v>332</v>
      </c>
      <c r="H586" s="18" t="s">
        <v>379</v>
      </c>
      <c r="I586" s="18" t="s">
        <v>148</v>
      </c>
      <c r="J586" s="648">
        <v>1</v>
      </c>
      <c r="K586" s="18"/>
      <c r="L586" s="652">
        <v>2021</v>
      </c>
      <c r="M586" s="653">
        <v>3</v>
      </c>
      <c r="N586" s="654">
        <v>1</v>
      </c>
      <c r="O586" s="113">
        <f t="shared" si="36"/>
        <v>3</v>
      </c>
      <c r="P586" s="653">
        <v>3</v>
      </c>
      <c r="Q586" s="120">
        <f t="shared" si="37"/>
        <v>1</v>
      </c>
      <c r="R586" s="121">
        <f t="shared" si="38"/>
        <v>1</v>
      </c>
      <c r="S586" s="146">
        <f t="shared" si="39"/>
        <v>1</v>
      </c>
      <c r="T586" s="649"/>
    </row>
    <row r="587" spans="1:20" ht="12.75" x14ac:dyDescent="0.2">
      <c r="A587" s="18" t="s">
        <v>72</v>
      </c>
      <c r="B587" s="18" t="s">
        <v>1999</v>
      </c>
      <c r="C587" s="18" t="s">
        <v>598</v>
      </c>
      <c r="D587" s="18" t="s">
        <v>617</v>
      </c>
      <c r="E587" s="18" t="s">
        <v>524</v>
      </c>
      <c r="F587" s="18" t="s">
        <v>526</v>
      </c>
      <c r="G587" s="18" t="s">
        <v>332</v>
      </c>
      <c r="H587" s="18" t="s">
        <v>379</v>
      </c>
      <c r="I587" s="18" t="s">
        <v>148</v>
      </c>
      <c r="J587" s="648">
        <v>1</v>
      </c>
      <c r="K587" s="18" t="s">
        <v>2059</v>
      </c>
      <c r="L587" s="652">
        <v>2021</v>
      </c>
      <c r="M587" s="653">
        <v>7</v>
      </c>
      <c r="N587" s="654">
        <v>1</v>
      </c>
      <c r="O587" s="113">
        <f t="shared" si="36"/>
        <v>7</v>
      </c>
      <c r="P587" s="653">
        <v>7</v>
      </c>
      <c r="Q587" s="120">
        <f t="shared" si="37"/>
        <v>1</v>
      </c>
      <c r="R587" s="121">
        <f t="shared" si="38"/>
        <v>1</v>
      </c>
      <c r="S587" s="146">
        <f t="shared" si="39"/>
        <v>1</v>
      </c>
      <c r="T587" s="649" t="s">
        <v>3025</v>
      </c>
    </row>
    <row r="588" spans="1:20" ht="12.75" x14ac:dyDescent="0.2">
      <c r="A588" s="18" t="s">
        <v>72</v>
      </c>
      <c r="B588" s="18" t="s">
        <v>1999</v>
      </c>
      <c r="C588" s="18" t="s">
        <v>598</v>
      </c>
      <c r="D588" s="18" t="s">
        <v>618</v>
      </c>
      <c r="E588" s="18" t="s">
        <v>524</v>
      </c>
      <c r="F588" s="18" t="s">
        <v>526</v>
      </c>
      <c r="G588" s="18" t="s">
        <v>332</v>
      </c>
      <c r="H588" s="18" t="s">
        <v>379</v>
      </c>
      <c r="I588" s="18" t="s">
        <v>148</v>
      </c>
      <c r="J588" s="648">
        <v>1</v>
      </c>
      <c r="K588" s="18"/>
      <c r="L588" s="652">
        <v>2021</v>
      </c>
      <c r="M588" s="653">
        <v>6</v>
      </c>
      <c r="N588" s="654">
        <v>1</v>
      </c>
      <c r="O588" s="113">
        <f t="shared" si="36"/>
        <v>6</v>
      </c>
      <c r="P588" s="653">
        <v>6</v>
      </c>
      <c r="Q588" s="120">
        <f t="shared" si="37"/>
        <v>1</v>
      </c>
      <c r="R588" s="121">
        <f t="shared" si="38"/>
        <v>1</v>
      </c>
      <c r="S588" s="146">
        <f t="shared" si="39"/>
        <v>1</v>
      </c>
      <c r="T588" s="649"/>
    </row>
    <row r="589" spans="1:20" ht="12.75" x14ac:dyDescent="0.2">
      <c r="A589" s="18" t="s">
        <v>72</v>
      </c>
      <c r="B589" s="18" t="s">
        <v>1999</v>
      </c>
      <c r="C589" s="18" t="s">
        <v>603</v>
      </c>
      <c r="D589" s="18" t="s">
        <v>618</v>
      </c>
      <c r="E589" s="18" t="s">
        <v>524</v>
      </c>
      <c r="F589" s="18" t="s">
        <v>526</v>
      </c>
      <c r="G589" s="18" t="s">
        <v>332</v>
      </c>
      <c r="H589" s="18" t="s">
        <v>379</v>
      </c>
      <c r="I589" s="18" t="s">
        <v>148</v>
      </c>
      <c r="J589" s="648">
        <v>1</v>
      </c>
      <c r="K589" s="18" t="s">
        <v>2059</v>
      </c>
      <c r="L589" s="652">
        <v>2021</v>
      </c>
      <c r="M589" s="653">
        <v>6</v>
      </c>
      <c r="N589" s="654">
        <v>1</v>
      </c>
      <c r="O589" s="113">
        <f t="shared" si="36"/>
        <v>6</v>
      </c>
      <c r="P589" s="653">
        <v>6</v>
      </c>
      <c r="Q589" s="120">
        <f t="shared" si="37"/>
        <v>1</v>
      </c>
      <c r="R589" s="121">
        <f t="shared" si="38"/>
        <v>1</v>
      </c>
      <c r="S589" s="146">
        <f t="shared" si="39"/>
        <v>1</v>
      </c>
      <c r="T589" s="649" t="s">
        <v>3025</v>
      </c>
    </row>
    <row r="590" spans="1:20" ht="12.75" x14ac:dyDescent="0.2">
      <c r="A590" s="18" t="s">
        <v>72</v>
      </c>
      <c r="B590" s="18" t="s">
        <v>1999</v>
      </c>
      <c r="C590" s="18" t="s">
        <v>605</v>
      </c>
      <c r="D590" s="18" t="s">
        <v>619</v>
      </c>
      <c r="E590" s="18" t="s">
        <v>524</v>
      </c>
      <c r="F590" s="18" t="s">
        <v>526</v>
      </c>
      <c r="G590" s="18" t="s">
        <v>332</v>
      </c>
      <c r="H590" s="18" t="s">
        <v>379</v>
      </c>
      <c r="I590" s="18" t="s">
        <v>148</v>
      </c>
      <c r="J590" s="648">
        <v>1</v>
      </c>
      <c r="K590" s="18" t="s">
        <v>2059</v>
      </c>
      <c r="L590" s="652">
        <v>2021</v>
      </c>
      <c r="M590" s="653">
        <v>1920</v>
      </c>
      <c r="N590" s="654">
        <v>1</v>
      </c>
      <c r="O590" s="113">
        <f t="shared" si="36"/>
        <v>1920</v>
      </c>
      <c r="P590" s="653">
        <v>1920</v>
      </c>
      <c r="Q590" s="120">
        <f t="shared" si="37"/>
        <v>1</v>
      </c>
      <c r="R590" s="121">
        <f t="shared" si="38"/>
        <v>1</v>
      </c>
      <c r="S590" s="146">
        <f t="shared" si="39"/>
        <v>1</v>
      </c>
      <c r="T590" s="649" t="s">
        <v>3025</v>
      </c>
    </row>
    <row r="591" spans="1:20" ht="12.75" x14ac:dyDescent="0.2">
      <c r="A591" s="18" t="s">
        <v>72</v>
      </c>
      <c r="B591" s="18" t="s">
        <v>1999</v>
      </c>
      <c r="C591" s="18" t="s">
        <v>606</v>
      </c>
      <c r="D591" s="18" t="s">
        <v>619</v>
      </c>
      <c r="E591" s="18" t="s">
        <v>524</v>
      </c>
      <c r="F591" s="18" t="s">
        <v>526</v>
      </c>
      <c r="G591" s="18" t="s">
        <v>332</v>
      </c>
      <c r="H591" s="18" t="s">
        <v>379</v>
      </c>
      <c r="I591" s="18" t="s">
        <v>148</v>
      </c>
      <c r="J591" s="648">
        <v>1</v>
      </c>
      <c r="K591" s="18"/>
      <c r="L591" s="652">
        <v>2021</v>
      </c>
      <c r="M591" s="653">
        <v>5</v>
      </c>
      <c r="N591" s="654">
        <v>1</v>
      </c>
      <c r="O591" s="113">
        <f t="shared" si="36"/>
        <v>5</v>
      </c>
      <c r="P591" s="653">
        <v>5</v>
      </c>
      <c r="Q591" s="120">
        <f t="shared" si="37"/>
        <v>1</v>
      </c>
      <c r="R591" s="121">
        <f t="shared" si="38"/>
        <v>1</v>
      </c>
      <c r="S591" s="146">
        <f t="shared" si="39"/>
        <v>1</v>
      </c>
      <c r="T591" s="649"/>
    </row>
    <row r="592" spans="1:20" ht="12.75" x14ac:dyDescent="0.2">
      <c r="A592" s="18" t="s">
        <v>72</v>
      </c>
      <c r="B592" s="18" t="s">
        <v>1999</v>
      </c>
      <c r="C592" s="18" t="s">
        <v>605</v>
      </c>
      <c r="D592" s="18" t="s">
        <v>620</v>
      </c>
      <c r="E592" s="18" t="s">
        <v>524</v>
      </c>
      <c r="F592" s="18" t="s">
        <v>526</v>
      </c>
      <c r="G592" s="18" t="s">
        <v>332</v>
      </c>
      <c r="H592" s="18" t="s">
        <v>379</v>
      </c>
      <c r="I592" s="18" t="s">
        <v>148</v>
      </c>
      <c r="J592" s="648">
        <v>1</v>
      </c>
      <c r="K592" s="18" t="s">
        <v>2059</v>
      </c>
      <c r="L592" s="652">
        <v>2021</v>
      </c>
      <c r="M592" s="653">
        <v>41</v>
      </c>
      <c r="N592" s="654">
        <v>1</v>
      </c>
      <c r="O592" s="113">
        <f t="shared" si="36"/>
        <v>41</v>
      </c>
      <c r="P592" s="653">
        <v>41</v>
      </c>
      <c r="Q592" s="120">
        <f t="shared" si="37"/>
        <v>1</v>
      </c>
      <c r="R592" s="121">
        <f t="shared" si="38"/>
        <v>1</v>
      </c>
      <c r="S592" s="146">
        <f t="shared" si="39"/>
        <v>1</v>
      </c>
      <c r="T592" s="649" t="s">
        <v>3025</v>
      </c>
    </row>
    <row r="593" spans="1:20" ht="12.75" x14ac:dyDescent="0.2">
      <c r="A593" s="18" t="s">
        <v>72</v>
      </c>
      <c r="B593" s="18" t="s">
        <v>1999</v>
      </c>
      <c r="C593" s="18" t="s">
        <v>608</v>
      </c>
      <c r="D593" s="18" t="s">
        <v>620</v>
      </c>
      <c r="E593" s="18" t="s">
        <v>524</v>
      </c>
      <c r="F593" s="18" t="s">
        <v>526</v>
      </c>
      <c r="G593" s="18" t="s">
        <v>332</v>
      </c>
      <c r="H593" s="18" t="s">
        <v>379</v>
      </c>
      <c r="I593" s="18" t="s">
        <v>148</v>
      </c>
      <c r="J593" s="648">
        <v>1</v>
      </c>
      <c r="K593" s="18"/>
      <c r="L593" s="652">
        <v>2021</v>
      </c>
      <c r="M593" s="653">
        <v>7</v>
      </c>
      <c r="N593" s="654">
        <v>1</v>
      </c>
      <c r="O593" s="113">
        <f t="shared" si="36"/>
        <v>7</v>
      </c>
      <c r="P593" s="653">
        <v>7</v>
      </c>
      <c r="Q593" s="120">
        <f t="shared" si="37"/>
        <v>1</v>
      </c>
      <c r="R593" s="121">
        <f t="shared" si="38"/>
        <v>1</v>
      </c>
      <c r="S593" s="146">
        <f t="shared" si="39"/>
        <v>1</v>
      </c>
      <c r="T593" s="649"/>
    </row>
    <row r="594" spans="1:20" ht="12.75" x14ac:dyDescent="0.2">
      <c r="A594" s="18" t="s">
        <v>72</v>
      </c>
      <c r="B594" s="18" t="s">
        <v>1999</v>
      </c>
      <c r="C594" s="18" t="s">
        <v>605</v>
      </c>
      <c r="D594" s="18" t="s">
        <v>621</v>
      </c>
      <c r="E594" s="18" t="s">
        <v>524</v>
      </c>
      <c r="F594" s="18" t="s">
        <v>526</v>
      </c>
      <c r="G594" s="18" t="s">
        <v>332</v>
      </c>
      <c r="H594" s="18" t="s">
        <v>379</v>
      </c>
      <c r="I594" s="18" t="s">
        <v>148</v>
      </c>
      <c r="J594" s="648">
        <v>1</v>
      </c>
      <c r="K594" s="18"/>
      <c r="L594" s="652">
        <v>2021</v>
      </c>
      <c r="M594" s="653">
        <v>6</v>
      </c>
      <c r="N594" s="654">
        <v>1</v>
      </c>
      <c r="O594" s="113">
        <f t="shared" si="36"/>
        <v>6</v>
      </c>
      <c r="P594" s="653">
        <v>6</v>
      </c>
      <c r="Q594" s="120">
        <f t="shared" si="37"/>
        <v>1</v>
      </c>
      <c r="R594" s="121">
        <f t="shared" si="38"/>
        <v>1</v>
      </c>
      <c r="S594" s="146">
        <f t="shared" si="39"/>
        <v>1</v>
      </c>
      <c r="T594" s="649"/>
    </row>
    <row r="595" spans="1:20" ht="12.75" x14ac:dyDescent="0.2">
      <c r="A595" s="18" t="s">
        <v>72</v>
      </c>
      <c r="B595" s="18" t="s">
        <v>1999</v>
      </c>
      <c r="C595" s="18" t="s">
        <v>607</v>
      </c>
      <c r="D595" s="18" t="s">
        <v>621</v>
      </c>
      <c r="E595" s="18" t="s">
        <v>524</v>
      </c>
      <c r="F595" s="18" t="s">
        <v>526</v>
      </c>
      <c r="G595" s="18" t="s">
        <v>332</v>
      </c>
      <c r="H595" s="18" t="s">
        <v>379</v>
      </c>
      <c r="I595" s="18" t="s">
        <v>148</v>
      </c>
      <c r="J595" s="648">
        <v>1</v>
      </c>
      <c r="K595" s="18" t="s">
        <v>2059</v>
      </c>
      <c r="L595" s="652">
        <v>2021</v>
      </c>
      <c r="M595" s="653">
        <v>732</v>
      </c>
      <c r="N595" s="654">
        <v>1</v>
      </c>
      <c r="O595" s="113">
        <f t="shared" si="36"/>
        <v>732</v>
      </c>
      <c r="P595" s="653">
        <v>732</v>
      </c>
      <c r="Q595" s="120">
        <f t="shared" si="37"/>
        <v>1</v>
      </c>
      <c r="R595" s="121">
        <f t="shared" si="38"/>
        <v>1</v>
      </c>
      <c r="S595" s="146">
        <f t="shared" si="39"/>
        <v>1</v>
      </c>
      <c r="T595" s="649" t="s">
        <v>3025</v>
      </c>
    </row>
    <row r="596" spans="1:20" ht="12.75" x14ac:dyDescent="0.2">
      <c r="A596" s="18" t="s">
        <v>72</v>
      </c>
      <c r="B596" s="18" t="s">
        <v>1999</v>
      </c>
      <c r="C596" s="18" t="s">
        <v>600</v>
      </c>
      <c r="D596" s="18" t="s">
        <v>622</v>
      </c>
      <c r="E596" s="18" t="s">
        <v>524</v>
      </c>
      <c r="F596" s="18" t="s">
        <v>526</v>
      </c>
      <c r="G596" s="18" t="s">
        <v>332</v>
      </c>
      <c r="H596" s="18" t="s">
        <v>379</v>
      </c>
      <c r="I596" s="18" t="s">
        <v>148</v>
      </c>
      <c r="J596" s="648">
        <v>1</v>
      </c>
      <c r="K596" s="18" t="s">
        <v>2059</v>
      </c>
      <c r="L596" s="652">
        <v>2021</v>
      </c>
      <c r="M596" s="653">
        <v>2</v>
      </c>
      <c r="N596" s="654">
        <v>1</v>
      </c>
      <c r="O596" s="113">
        <f t="shared" si="36"/>
        <v>2</v>
      </c>
      <c r="P596" s="653">
        <v>2</v>
      </c>
      <c r="Q596" s="120">
        <f t="shared" si="37"/>
        <v>1</v>
      </c>
      <c r="R596" s="121">
        <f t="shared" si="38"/>
        <v>1</v>
      </c>
      <c r="S596" s="146">
        <f t="shared" si="39"/>
        <v>1</v>
      </c>
      <c r="T596" s="649" t="s">
        <v>3025</v>
      </c>
    </row>
    <row r="597" spans="1:20" ht="12.75" x14ac:dyDescent="0.2">
      <c r="A597" s="18" t="s">
        <v>72</v>
      </c>
      <c r="B597" s="18" t="s">
        <v>1999</v>
      </c>
      <c r="C597" s="18" t="s">
        <v>608</v>
      </c>
      <c r="D597" s="18" t="s">
        <v>623</v>
      </c>
      <c r="E597" s="18" t="s">
        <v>524</v>
      </c>
      <c r="F597" s="18" t="s">
        <v>526</v>
      </c>
      <c r="G597" s="18" t="s">
        <v>332</v>
      </c>
      <c r="H597" s="18" t="s">
        <v>379</v>
      </c>
      <c r="I597" s="18" t="s">
        <v>148</v>
      </c>
      <c r="J597" s="648">
        <v>1</v>
      </c>
      <c r="K597" s="18" t="s">
        <v>2059</v>
      </c>
      <c r="L597" s="652">
        <v>2021</v>
      </c>
      <c r="M597" s="653">
        <v>10</v>
      </c>
      <c r="N597" s="654">
        <v>1</v>
      </c>
      <c r="O597" s="113">
        <f t="shared" si="36"/>
        <v>10</v>
      </c>
      <c r="P597" s="653">
        <v>10</v>
      </c>
      <c r="Q597" s="120">
        <f t="shared" si="37"/>
        <v>1</v>
      </c>
      <c r="R597" s="121">
        <f t="shared" si="38"/>
        <v>1</v>
      </c>
      <c r="S597" s="146">
        <f t="shared" si="39"/>
        <v>1</v>
      </c>
      <c r="T597" s="649" t="s">
        <v>3025</v>
      </c>
    </row>
    <row r="598" spans="1:20" ht="12.75" x14ac:dyDescent="0.2">
      <c r="A598" s="18" t="s">
        <v>72</v>
      </c>
      <c r="B598" s="18" t="s">
        <v>1999</v>
      </c>
      <c r="C598" s="18" t="s">
        <v>599</v>
      </c>
      <c r="D598" s="18" t="s">
        <v>624</v>
      </c>
      <c r="E598" s="18" t="s">
        <v>524</v>
      </c>
      <c r="F598" s="18" t="s">
        <v>526</v>
      </c>
      <c r="G598" s="18" t="s">
        <v>332</v>
      </c>
      <c r="H598" s="18" t="s">
        <v>379</v>
      </c>
      <c r="I598" s="18" t="s">
        <v>148</v>
      </c>
      <c r="J598" s="648">
        <v>1</v>
      </c>
      <c r="K598" s="18" t="s">
        <v>2059</v>
      </c>
      <c r="L598" s="652">
        <v>2021</v>
      </c>
      <c r="M598" s="653">
        <v>34</v>
      </c>
      <c r="N598" s="654">
        <v>1</v>
      </c>
      <c r="O598" s="113">
        <f t="shared" si="36"/>
        <v>34</v>
      </c>
      <c r="P598" s="653">
        <v>34</v>
      </c>
      <c r="Q598" s="120">
        <f t="shared" si="37"/>
        <v>1</v>
      </c>
      <c r="R598" s="121">
        <f t="shared" si="38"/>
        <v>1</v>
      </c>
      <c r="S598" s="146">
        <f t="shared" si="39"/>
        <v>1</v>
      </c>
      <c r="T598" s="649" t="s">
        <v>3025</v>
      </c>
    </row>
    <row r="599" spans="1:20" ht="12.75" x14ac:dyDescent="0.2">
      <c r="A599" s="18" t="s">
        <v>72</v>
      </c>
      <c r="B599" s="18" t="s">
        <v>1999</v>
      </c>
      <c r="C599" s="18" t="s">
        <v>603</v>
      </c>
      <c r="D599" s="18" t="s">
        <v>626</v>
      </c>
      <c r="E599" s="18" t="s">
        <v>524</v>
      </c>
      <c r="F599" s="18" t="s">
        <v>526</v>
      </c>
      <c r="G599" s="18" t="s">
        <v>332</v>
      </c>
      <c r="H599" s="18" t="s">
        <v>379</v>
      </c>
      <c r="I599" s="18" t="s">
        <v>148</v>
      </c>
      <c r="J599" s="648">
        <v>1</v>
      </c>
      <c r="K599" s="18" t="s">
        <v>2059</v>
      </c>
      <c r="L599" s="652">
        <v>2021</v>
      </c>
      <c r="M599" s="653">
        <v>13</v>
      </c>
      <c r="N599" s="654">
        <v>1</v>
      </c>
      <c r="O599" s="113">
        <f t="shared" si="36"/>
        <v>13</v>
      </c>
      <c r="P599" s="653">
        <v>13</v>
      </c>
      <c r="Q599" s="120">
        <f t="shared" si="37"/>
        <v>1</v>
      </c>
      <c r="R599" s="121">
        <f t="shared" si="38"/>
        <v>1</v>
      </c>
      <c r="S599" s="146">
        <f t="shared" si="39"/>
        <v>1</v>
      </c>
      <c r="T599" s="649" t="s">
        <v>3025</v>
      </c>
    </row>
    <row r="600" spans="1:20" ht="12.75" x14ac:dyDescent="0.2">
      <c r="A600" s="18" t="s">
        <v>72</v>
      </c>
      <c r="B600" s="18" t="s">
        <v>1999</v>
      </c>
      <c r="C600" s="18" t="s">
        <v>603</v>
      </c>
      <c r="D600" s="18" t="s">
        <v>625</v>
      </c>
      <c r="E600" s="18" t="s">
        <v>524</v>
      </c>
      <c r="F600" s="18" t="s">
        <v>526</v>
      </c>
      <c r="G600" s="18" t="s">
        <v>332</v>
      </c>
      <c r="H600" s="18" t="s">
        <v>379</v>
      </c>
      <c r="I600" s="18" t="s">
        <v>148</v>
      </c>
      <c r="J600" s="648">
        <v>1</v>
      </c>
      <c r="K600" s="18" t="s">
        <v>2059</v>
      </c>
      <c r="L600" s="652">
        <v>2021</v>
      </c>
      <c r="M600" s="653">
        <v>4</v>
      </c>
      <c r="N600" s="654">
        <v>1</v>
      </c>
      <c r="O600" s="113">
        <f t="shared" si="36"/>
        <v>4</v>
      </c>
      <c r="P600" s="653">
        <v>4</v>
      </c>
      <c r="Q600" s="120">
        <f t="shared" si="37"/>
        <v>1</v>
      </c>
      <c r="R600" s="121">
        <f t="shared" si="38"/>
        <v>1</v>
      </c>
      <c r="S600" s="146">
        <f t="shared" si="39"/>
        <v>1</v>
      </c>
      <c r="T600" s="649" t="s">
        <v>3025</v>
      </c>
    </row>
    <row r="601" spans="1:20" ht="12.75" x14ac:dyDescent="0.2">
      <c r="A601" s="18" t="s">
        <v>72</v>
      </c>
      <c r="B601" s="18" t="s">
        <v>1999</v>
      </c>
      <c r="C601" s="18" t="s">
        <v>603</v>
      </c>
      <c r="D601" s="18" t="s">
        <v>610</v>
      </c>
      <c r="E601" s="18" t="s">
        <v>524</v>
      </c>
      <c r="F601" s="18" t="s">
        <v>2054</v>
      </c>
      <c r="G601" s="18" t="s">
        <v>332</v>
      </c>
      <c r="H601" s="18" t="s">
        <v>379</v>
      </c>
      <c r="I601" s="18" t="s">
        <v>148</v>
      </c>
      <c r="J601" s="648">
        <v>1</v>
      </c>
      <c r="K601" s="18" t="s">
        <v>2059</v>
      </c>
      <c r="L601" s="652">
        <v>2021</v>
      </c>
      <c r="M601" s="653">
        <v>5</v>
      </c>
      <c r="N601" s="654">
        <v>1</v>
      </c>
      <c r="O601" s="113">
        <f t="shared" si="36"/>
        <v>5</v>
      </c>
      <c r="P601" s="653">
        <v>5</v>
      </c>
      <c r="Q601" s="120">
        <f t="shared" si="37"/>
        <v>1</v>
      </c>
      <c r="R601" s="121">
        <f t="shared" si="38"/>
        <v>1</v>
      </c>
      <c r="S601" s="146">
        <f t="shared" si="39"/>
        <v>1</v>
      </c>
      <c r="T601" s="649" t="s">
        <v>3025</v>
      </c>
    </row>
    <row r="602" spans="1:20" ht="12.75" x14ac:dyDescent="0.2">
      <c r="A602" s="18" t="s">
        <v>72</v>
      </c>
      <c r="B602" s="18" t="s">
        <v>1999</v>
      </c>
      <c r="C602" s="18" t="s">
        <v>598</v>
      </c>
      <c r="D602" s="18" t="s">
        <v>611</v>
      </c>
      <c r="E602" s="18" t="s">
        <v>524</v>
      </c>
      <c r="F602" s="18" t="s">
        <v>2054</v>
      </c>
      <c r="G602" s="18" t="s">
        <v>332</v>
      </c>
      <c r="H602" s="18" t="s">
        <v>379</v>
      </c>
      <c r="I602" s="18" t="s">
        <v>148</v>
      </c>
      <c r="J602" s="648">
        <v>1</v>
      </c>
      <c r="K602" s="18" t="s">
        <v>2059</v>
      </c>
      <c r="L602" s="652">
        <v>2021</v>
      </c>
      <c r="M602" s="653">
        <v>75</v>
      </c>
      <c r="N602" s="654">
        <v>1</v>
      </c>
      <c r="O602" s="113">
        <f t="shared" si="36"/>
        <v>75</v>
      </c>
      <c r="P602" s="653">
        <v>75</v>
      </c>
      <c r="Q602" s="120">
        <f t="shared" si="37"/>
        <v>1</v>
      </c>
      <c r="R602" s="121">
        <f t="shared" si="38"/>
        <v>1</v>
      </c>
      <c r="S602" s="146">
        <f t="shared" si="39"/>
        <v>1</v>
      </c>
      <c r="T602" s="649" t="s">
        <v>3025</v>
      </c>
    </row>
    <row r="603" spans="1:20" ht="12.75" x14ac:dyDescent="0.2">
      <c r="A603" s="18" t="s">
        <v>72</v>
      </c>
      <c r="B603" s="18" t="s">
        <v>1999</v>
      </c>
      <c r="C603" s="18" t="s">
        <v>604</v>
      </c>
      <c r="D603" s="18" t="s">
        <v>611</v>
      </c>
      <c r="E603" s="18" t="s">
        <v>524</v>
      </c>
      <c r="F603" s="18" t="s">
        <v>2054</v>
      </c>
      <c r="G603" s="18" t="s">
        <v>332</v>
      </c>
      <c r="H603" s="18" t="s">
        <v>379</v>
      </c>
      <c r="I603" s="18" t="s">
        <v>148</v>
      </c>
      <c r="J603" s="648">
        <v>1</v>
      </c>
      <c r="K603" s="18"/>
      <c r="L603" s="652">
        <v>2021</v>
      </c>
      <c r="M603" s="653">
        <v>7</v>
      </c>
      <c r="N603" s="654">
        <v>1</v>
      </c>
      <c r="O603" s="113">
        <f t="shared" si="36"/>
        <v>7</v>
      </c>
      <c r="P603" s="653">
        <v>7</v>
      </c>
      <c r="Q603" s="120">
        <f t="shared" si="37"/>
        <v>1</v>
      </c>
      <c r="R603" s="121">
        <f t="shared" si="38"/>
        <v>1</v>
      </c>
      <c r="S603" s="146">
        <f t="shared" si="39"/>
        <v>1</v>
      </c>
      <c r="T603" s="649"/>
    </row>
    <row r="604" spans="1:20" ht="12.75" x14ac:dyDescent="0.2">
      <c r="A604" s="18" t="s">
        <v>72</v>
      </c>
      <c r="B604" s="18" t="s">
        <v>1999</v>
      </c>
      <c r="C604" s="18" t="s">
        <v>598</v>
      </c>
      <c r="D604" s="18" t="s">
        <v>612</v>
      </c>
      <c r="E604" s="18" t="s">
        <v>524</v>
      </c>
      <c r="F604" s="18" t="s">
        <v>2054</v>
      </c>
      <c r="G604" s="18" t="s">
        <v>332</v>
      </c>
      <c r="H604" s="18" t="s">
        <v>379</v>
      </c>
      <c r="I604" s="18" t="s">
        <v>148</v>
      </c>
      <c r="J604" s="648">
        <v>1</v>
      </c>
      <c r="K604" s="18" t="s">
        <v>2059</v>
      </c>
      <c r="L604" s="652">
        <v>2021</v>
      </c>
      <c r="M604" s="653">
        <v>5</v>
      </c>
      <c r="N604" s="654">
        <v>1</v>
      </c>
      <c r="O604" s="113">
        <f t="shared" si="36"/>
        <v>5</v>
      </c>
      <c r="P604" s="653">
        <v>5</v>
      </c>
      <c r="Q604" s="120">
        <f t="shared" si="37"/>
        <v>1</v>
      </c>
      <c r="R604" s="121">
        <f t="shared" si="38"/>
        <v>1</v>
      </c>
      <c r="S604" s="146">
        <f t="shared" si="39"/>
        <v>1</v>
      </c>
      <c r="T604" s="649"/>
    </row>
    <row r="605" spans="1:20" ht="12.75" x14ac:dyDescent="0.2">
      <c r="A605" s="18" t="s">
        <v>72</v>
      </c>
      <c r="B605" s="18" t="s">
        <v>1999</v>
      </c>
      <c r="C605" s="18" t="s">
        <v>602</v>
      </c>
      <c r="D605" s="18" t="s">
        <v>612</v>
      </c>
      <c r="E605" s="18" t="s">
        <v>524</v>
      </c>
      <c r="F605" s="18" t="s">
        <v>2054</v>
      </c>
      <c r="G605" s="18" t="s">
        <v>332</v>
      </c>
      <c r="H605" s="18" t="s">
        <v>379</v>
      </c>
      <c r="I605" s="18" t="s">
        <v>148</v>
      </c>
      <c r="J605" s="648">
        <v>1</v>
      </c>
      <c r="K605" s="18"/>
      <c r="L605" s="652">
        <v>2021</v>
      </c>
      <c r="M605" s="653">
        <v>19</v>
      </c>
      <c r="N605" s="654">
        <v>1</v>
      </c>
      <c r="O605" s="113">
        <f t="shared" si="36"/>
        <v>19</v>
      </c>
      <c r="P605" s="653">
        <v>19</v>
      </c>
      <c r="Q605" s="120">
        <f t="shared" si="37"/>
        <v>1</v>
      </c>
      <c r="R605" s="121">
        <f t="shared" si="38"/>
        <v>1</v>
      </c>
      <c r="S605" s="146">
        <f t="shared" si="39"/>
        <v>1</v>
      </c>
      <c r="T605" s="649"/>
    </row>
    <row r="606" spans="1:20" ht="12.75" x14ac:dyDescent="0.2">
      <c r="A606" s="18" t="s">
        <v>72</v>
      </c>
      <c r="B606" s="18" t="s">
        <v>1999</v>
      </c>
      <c r="C606" s="18" t="s">
        <v>604</v>
      </c>
      <c r="D606" s="18" t="s">
        <v>612</v>
      </c>
      <c r="E606" s="18" t="s">
        <v>524</v>
      </c>
      <c r="F606" s="18" t="s">
        <v>2054</v>
      </c>
      <c r="G606" s="18" t="s">
        <v>332</v>
      </c>
      <c r="H606" s="18" t="s">
        <v>379</v>
      </c>
      <c r="I606" s="18" t="s">
        <v>148</v>
      </c>
      <c r="J606" s="648">
        <v>1</v>
      </c>
      <c r="K606" s="18"/>
      <c r="L606" s="652">
        <v>2021</v>
      </c>
      <c r="M606" s="653">
        <v>3</v>
      </c>
      <c r="N606" s="654">
        <v>1</v>
      </c>
      <c r="O606" s="113">
        <f t="shared" si="36"/>
        <v>3</v>
      </c>
      <c r="P606" s="653">
        <v>3</v>
      </c>
      <c r="Q606" s="120">
        <f t="shared" si="37"/>
        <v>1</v>
      </c>
      <c r="R606" s="121">
        <f t="shared" si="38"/>
        <v>1</v>
      </c>
      <c r="S606" s="146">
        <f t="shared" si="39"/>
        <v>1</v>
      </c>
      <c r="T606" s="649"/>
    </row>
    <row r="607" spans="1:20" ht="12.75" x14ac:dyDescent="0.2">
      <c r="A607" s="18" t="s">
        <v>72</v>
      </c>
      <c r="B607" s="18" t="s">
        <v>1999</v>
      </c>
      <c r="C607" s="18" t="s">
        <v>596</v>
      </c>
      <c r="D607" s="18" t="s">
        <v>613</v>
      </c>
      <c r="E607" s="18" t="s">
        <v>524</v>
      </c>
      <c r="F607" s="18" t="s">
        <v>2054</v>
      </c>
      <c r="G607" s="18" t="s">
        <v>332</v>
      </c>
      <c r="H607" s="18" t="s">
        <v>379</v>
      </c>
      <c r="I607" s="18" t="s">
        <v>148</v>
      </c>
      <c r="J607" s="648">
        <v>1</v>
      </c>
      <c r="K607" s="18"/>
      <c r="L607" s="652">
        <v>2021</v>
      </c>
      <c r="M607" s="653">
        <v>18</v>
      </c>
      <c r="N607" s="654">
        <v>1</v>
      </c>
      <c r="O607" s="113">
        <f t="shared" si="36"/>
        <v>18</v>
      </c>
      <c r="P607" s="653">
        <v>18</v>
      </c>
      <c r="Q607" s="120">
        <f t="shared" si="37"/>
        <v>1</v>
      </c>
      <c r="R607" s="121">
        <f t="shared" si="38"/>
        <v>1</v>
      </c>
      <c r="S607" s="146">
        <f t="shared" si="39"/>
        <v>1</v>
      </c>
      <c r="T607" s="649"/>
    </row>
    <row r="608" spans="1:20" ht="12.75" x14ac:dyDescent="0.2">
      <c r="A608" s="18" t="s">
        <v>72</v>
      </c>
      <c r="B608" s="18" t="s">
        <v>1999</v>
      </c>
      <c r="C608" s="18" t="s">
        <v>598</v>
      </c>
      <c r="D608" s="18" t="s">
        <v>613</v>
      </c>
      <c r="E608" s="18" t="s">
        <v>524</v>
      </c>
      <c r="F608" s="18" t="s">
        <v>2054</v>
      </c>
      <c r="G608" s="18" t="s">
        <v>332</v>
      </c>
      <c r="H608" s="18" t="s">
        <v>379</v>
      </c>
      <c r="I608" s="18" t="s">
        <v>148</v>
      </c>
      <c r="J608" s="648">
        <v>1</v>
      </c>
      <c r="K608" s="18"/>
      <c r="L608" s="652">
        <v>2021</v>
      </c>
      <c r="M608" s="653">
        <v>3</v>
      </c>
      <c r="N608" s="654">
        <v>1</v>
      </c>
      <c r="O608" s="113">
        <f t="shared" si="36"/>
        <v>3</v>
      </c>
      <c r="P608" s="653">
        <v>3</v>
      </c>
      <c r="Q608" s="120">
        <f t="shared" si="37"/>
        <v>1</v>
      </c>
      <c r="R608" s="121">
        <f t="shared" si="38"/>
        <v>1</v>
      </c>
      <c r="S608" s="146">
        <f t="shared" si="39"/>
        <v>1</v>
      </c>
      <c r="T608" s="649"/>
    </row>
    <row r="609" spans="1:20" ht="12.75" x14ac:dyDescent="0.2">
      <c r="A609" s="18" t="s">
        <v>72</v>
      </c>
      <c r="B609" s="18" t="s">
        <v>1999</v>
      </c>
      <c r="C609" s="18" t="s">
        <v>602</v>
      </c>
      <c r="D609" s="18" t="s">
        <v>614</v>
      </c>
      <c r="E609" s="18" t="s">
        <v>524</v>
      </c>
      <c r="F609" s="18" t="s">
        <v>2054</v>
      </c>
      <c r="G609" s="18" t="s">
        <v>332</v>
      </c>
      <c r="H609" s="18" t="s">
        <v>379</v>
      </c>
      <c r="I609" s="18" t="s">
        <v>148</v>
      </c>
      <c r="J609" s="648">
        <v>1</v>
      </c>
      <c r="K609" s="18"/>
      <c r="L609" s="652">
        <v>2021</v>
      </c>
      <c r="M609" s="653">
        <v>3</v>
      </c>
      <c r="N609" s="654">
        <v>1</v>
      </c>
      <c r="O609" s="113">
        <f t="shared" si="36"/>
        <v>3</v>
      </c>
      <c r="P609" s="653">
        <v>3</v>
      </c>
      <c r="Q609" s="120">
        <f t="shared" si="37"/>
        <v>1</v>
      </c>
      <c r="R609" s="121">
        <f t="shared" si="38"/>
        <v>1</v>
      </c>
      <c r="S609" s="146">
        <f t="shared" si="39"/>
        <v>1</v>
      </c>
      <c r="T609" s="649"/>
    </row>
    <row r="610" spans="1:20" ht="12.75" x14ac:dyDescent="0.2">
      <c r="A610" s="18" t="s">
        <v>72</v>
      </c>
      <c r="B610" s="18" t="s">
        <v>1999</v>
      </c>
      <c r="C610" s="18" t="s">
        <v>598</v>
      </c>
      <c r="D610" s="18" t="s">
        <v>617</v>
      </c>
      <c r="E610" s="18" t="s">
        <v>524</v>
      </c>
      <c r="F610" s="18" t="s">
        <v>2054</v>
      </c>
      <c r="G610" s="18" t="s">
        <v>332</v>
      </c>
      <c r="H610" s="18" t="s">
        <v>379</v>
      </c>
      <c r="I610" s="18" t="s">
        <v>148</v>
      </c>
      <c r="J610" s="648">
        <v>1</v>
      </c>
      <c r="K610" s="18" t="s">
        <v>2059</v>
      </c>
      <c r="L610" s="652">
        <v>2021</v>
      </c>
      <c r="M610" s="653">
        <v>7</v>
      </c>
      <c r="N610" s="654">
        <v>1</v>
      </c>
      <c r="O610" s="113">
        <f t="shared" si="36"/>
        <v>7</v>
      </c>
      <c r="P610" s="653">
        <v>7</v>
      </c>
      <c r="Q610" s="120">
        <f t="shared" si="37"/>
        <v>1</v>
      </c>
      <c r="R610" s="121">
        <f t="shared" si="38"/>
        <v>1</v>
      </c>
      <c r="S610" s="146">
        <f t="shared" si="39"/>
        <v>1</v>
      </c>
      <c r="T610" s="649" t="s">
        <v>3025</v>
      </c>
    </row>
    <row r="611" spans="1:20" ht="12.75" x14ac:dyDescent="0.2">
      <c r="A611" s="18" t="s">
        <v>72</v>
      </c>
      <c r="B611" s="18" t="s">
        <v>1999</v>
      </c>
      <c r="C611" s="18" t="s">
        <v>598</v>
      </c>
      <c r="D611" s="18" t="s">
        <v>618</v>
      </c>
      <c r="E611" s="18" t="s">
        <v>524</v>
      </c>
      <c r="F611" s="18" t="s">
        <v>2054</v>
      </c>
      <c r="G611" s="18" t="s">
        <v>332</v>
      </c>
      <c r="H611" s="18" t="s">
        <v>379</v>
      </c>
      <c r="I611" s="18" t="s">
        <v>148</v>
      </c>
      <c r="J611" s="648">
        <v>1</v>
      </c>
      <c r="K611" s="18"/>
      <c r="L611" s="652">
        <v>2021</v>
      </c>
      <c r="M611" s="653">
        <v>6</v>
      </c>
      <c r="N611" s="654">
        <v>1</v>
      </c>
      <c r="O611" s="113">
        <f t="shared" si="36"/>
        <v>6</v>
      </c>
      <c r="P611" s="653">
        <v>6</v>
      </c>
      <c r="Q611" s="120">
        <f t="shared" si="37"/>
        <v>1</v>
      </c>
      <c r="R611" s="121">
        <f t="shared" si="38"/>
        <v>1</v>
      </c>
      <c r="S611" s="146">
        <f t="shared" si="39"/>
        <v>1</v>
      </c>
      <c r="T611" s="649"/>
    </row>
    <row r="612" spans="1:20" ht="12.75" x14ac:dyDescent="0.2">
      <c r="A612" s="18" t="s">
        <v>72</v>
      </c>
      <c r="B612" s="18" t="s">
        <v>1999</v>
      </c>
      <c r="C612" s="18" t="s">
        <v>603</v>
      </c>
      <c r="D612" s="18" t="s">
        <v>618</v>
      </c>
      <c r="E612" s="18" t="s">
        <v>524</v>
      </c>
      <c r="F612" s="18" t="s">
        <v>2054</v>
      </c>
      <c r="G612" s="18" t="s">
        <v>332</v>
      </c>
      <c r="H612" s="18" t="s">
        <v>379</v>
      </c>
      <c r="I612" s="18" t="s">
        <v>148</v>
      </c>
      <c r="J612" s="648">
        <v>1</v>
      </c>
      <c r="K612" s="18" t="s">
        <v>2059</v>
      </c>
      <c r="L612" s="652">
        <v>2021</v>
      </c>
      <c r="M612" s="653">
        <v>6</v>
      </c>
      <c r="N612" s="654">
        <v>1</v>
      </c>
      <c r="O612" s="113">
        <f t="shared" si="36"/>
        <v>6</v>
      </c>
      <c r="P612" s="653">
        <v>6</v>
      </c>
      <c r="Q612" s="120">
        <f t="shared" si="37"/>
        <v>1</v>
      </c>
      <c r="R612" s="121">
        <f t="shared" si="38"/>
        <v>1</v>
      </c>
      <c r="S612" s="146">
        <f t="shared" si="39"/>
        <v>1</v>
      </c>
      <c r="T612" s="649" t="s">
        <v>3025</v>
      </c>
    </row>
    <row r="613" spans="1:20" ht="12.75" x14ac:dyDescent="0.2">
      <c r="A613" s="18" t="s">
        <v>72</v>
      </c>
      <c r="B613" s="18" t="s">
        <v>1999</v>
      </c>
      <c r="C613" s="18" t="s">
        <v>605</v>
      </c>
      <c r="D613" s="18" t="s">
        <v>619</v>
      </c>
      <c r="E613" s="18" t="s">
        <v>524</v>
      </c>
      <c r="F613" s="18" t="s">
        <v>2054</v>
      </c>
      <c r="G613" s="18" t="s">
        <v>332</v>
      </c>
      <c r="H613" s="18" t="s">
        <v>379</v>
      </c>
      <c r="I613" s="18" t="s">
        <v>148</v>
      </c>
      <c r="J613" s="648">
        <v>1</v>
      </c>
      <c r="K613" s="18" t="s">
        <v>2059</v>
      </c>
      <c r="L613" s="652">
        <v>2021</v>
      </c>
      <c r="M613" s="653">
        <v>1920</v>
      </c>
      <c r="N613" s="654">
        <v>1</v>
      </c>
      <c r="O613" s="113">
        <f t="shared" si="36"/>
        <v>1920</v>
      </c>
      <c r="P613" s="653">
        <v>1920</v>
      </c>
      <c r="Q613" s="120">
        <f t="shared" si="37"/>
        <v>1</v>
      </c>
      <c r="R613" s="121">
        <f t="shared" si="38"/>
        <v>1</v>
      </c>
      <c r="S613" s="146">
        <f t="shared" si="39"/>
        <v>1</v>
      </c>
      <c r="T613" s="649" t="s">
        <v>3025</v>
      </c>
    </row>
    <row r="614" spans="1:20" ht="12.75" x14ac:dyDescent="0.2">
      <c r="A614" s="18" t="s">
        <v>72</v>
      </c>
      <c r="B614" s="18" t="s">
        <v>1999</v>
      </c>
      <c r="C614" s="18" t="s">
        <v>606</v>
      </c>
      <c r="D614" s="18" t="s">
        <v>619</v>
      </c>
      <c r="E614" s="18" t="s">
        <v>524</v>
      </c>
      <c r="F614" s="18" t="s">
        <v>2054</v>
      </c>
      <c r="G614" s="18" t="s">
        <v>332</v>
      </c>
      <c r="H614" s="18" t="s">
        <v>379</v>
      </c>
      <c r="I614" s="18" t="s">
        <v>148</v>
      </c>
      <c r="J614" s="648">
        <v>1</v>
      </c>
      <c r="K614" s="18"/>
      <c r="L614" s="652">
        <v>2021</v>
      </c>
      <c r="M614" s="653">
        <v>5</v>
      </c>
      <c r="N614" s="654">
        <v>1</v>
      </c>
      <c r="O614" s="113">
        <f t="shared" si="36"/>
        <v>5</v>
      </c>
      <c r="P614" s="653">
        <v>5</v>
      </c>
      <c r="Q614" s="120">
        <f t="shared" si="37"/>
        <v>1</v>
      </c>
      <c r="R614" s="121">
        <f t="shared" si="38"/>
        <v>1</v>
      </c>
      <c r="S614" s="146">
        <f t="shared" si="39"/>
        <v>1</v>
      </c>
      <c r="T614" s="649"/>
    </row>
    <row r="615" spans="1:20" ht="12.75" x14ac:dyDescent="0.2">
      <c r="A615" s="18" t="s">
        <v>72</v>
      </c>
      <c r="B615" s="18" t="s">
        <v>1999</v>
      </c>
      <c r="C615" s="18" t="s">
        <v>605</v>
      </c>
      <c r="D615" s="18" t="s">
        <v>620</v>
      </c>
      <c r="E615" s="18" t="s">
        <v>524</v>
      </c>
      <c r="F615" s="18" t="s">
        <v>2054</v>
      </c>
      <c r="G615" s="18" t="s">
        <v>332</v>
      </c>
      <c r="H615" s="18" t="s">
        <v>379</v>
      </c>
      <c r="I615" s="18" t="s">
        <v>148</v>
      </c>
      <c r="J615" s="648">
        <v>1</v>
      </c>
      <c r="K615" s="18" t="s">
        <v>2059</v>
      </c>
      <c r="L615" s="652">
        <v>2021</v>
      </c>
      <c r="M615" s="653">
        <v>41</v>
      </c>
      <c r="N615" s="654">
        <v>1</v>
      </c>
      <c r="O615" s="113">
        <f t="shared" si="36"/>
        <v>41</v>
      </c>
      <c r="P615" s="653">
        <v>41</v>
      </c>
      <c r="Q615" s="120">
        <f t="shared" si="37"/>
        <v>1</v>
      </c>
      <c r="R615" s="121">
        <f t="shared" si="38"/>
        <v>1</v>
      </c>
      <c r="S615" s="146">
        <f t="shared" si="39"/>
        <v>1</v>
      </c>
      <c r="T615" s="649" t="s">
        <v>3025</v>
      </c>
    </row>
    <row r="616" spans="1:20" ht="12.75" x14ac:dyDescent="0.2">
      <c r="A616" s="18" t="s">
        <v>72</v>
      </c>
      <c r="B616" s="18" t="s">
        <v>1999</v>
      </c>
      <c r="C616" s="18" t="s">
        <v>608</v>
      </c>
      <c r="D616" s="18" t="s">
        <v>620</v>
      </c>
      <c r="E616" s="18" t="s">
        <v>524</v>
      </c>
      <c r="F616" s="18" t="s">
        <v>2054</v>
      </c>
      <c r="G616" s="18" t="s">
        <v>332</v>
      </c>
      <c r="H616" s="18" t="s">
        <v>379</v>
      </c>
      <c r="I616" s="18" t="s">
        <v>148</v>
      </c>
      <c r="J616" s="648">
        <v>1</v>
      </c>
      <c r="K616" s="18"/>
      <c r="L616" s="652">
        <v>2021</v>
      </c>
      <c r="M616" s="653">
        <v>7</v>
      </c>
      <c r="N616" s="654">
        <v>1</v>
      </c>
      <c r="O616" s="113">
        <f t="shared" si="36"/>
        <v>7</v>
      </c>
      <c r="P616" s="653">
        <v>7</v>
      </c>
      <c r="Q616" s="120">
        <f t="shared" si="37"/>
        <v>1</v>
      </c>
      <c r="R616" s="121">
        <f t="shared" si="38"/>
        <v>1</v>
      </c>
      <c r="S616" s="146">
        <f t="shared" si="39"/>
        <v>1</v>
      </c>
      <c r="T616" s="649"/>
    </row>
    <row r="617" spans="1:20" ht="12.75" x14ac:dyDescent="0.2">
      <c r="A617" s="18" t="s">
        <v>72</v>
      </c>
      <c r="B617" s="18" t="s">
        <v>1999</v>
      </c>
      <c r="C617" s="18" t="s">
        <v>605</v>
      </c>
      <c r="D617" s="18" t="s">
        <v>621</v>
      </c>
      <c r="E617" s="18" t="s">
        <v>524</v>
      </c>
      <c r="F617" s="18" t="s">
        <v>2054</v>
      </c>
      <c r="G617" s="18" t="s">
        <v>332</v>
      </c>
      <c r="H617" s="18" t="s">
        <v>379</v>
      </c>
      <c r="I617" s="18" t="s">
        <v>148</v>
      </c>
      <c r="J617" s="648">
        <v>1</v>
      </c>
      <c r="K617" s="18"/>
      <c r="L617" s="652">
        <v>2021</v>
      </c>
      <c r="M617" s="653">
        <v>6</v>
      </c>
      <c r="N617" s="654">
        <v>1</v>
      </c>
      <c r="O617" s="113">
        <f t="shared" si="36"/>
        <v>6</v>
      </c>
      <c r="P617" s="653">
        <v>6</v>
      </c>
      <c r="Q617" s="120">
        <f t="shared" si="37"/>
        <v>1</v>
      </c>
      <c r="R617" s="121">
        <f t="shared" si="38"/>
        <v>1</v>
      </c>
      <c r="S617" s="146">
        <f t="shared" si="39"/>
        <v>1</v>
      </c>
      <c r="T617" s="649"/>
    </row>
    <row r="618" spans="1:20" ht="12.75" x14ac:dyDescent="0.2">
      <c r="A618" s="18" t="s">
        <v>72</v>
      </c>
      <c r="B618" s="18" t="s">
        <v>1999</v>
      </c>
      <c r="C618" s="18" t="s">
        <v>607</v>
      </c>
      <c r="D618" s="18" t="s">
        <v>621</v>
      </c>
      <c r="E618" s="18" t="s">
        <v>524</v>
      </c>
      <c r="F618" s="18" t="s">
        <v>2054</v>
      </c>
      <c r="G618" s="18" t="s">
        <v>332</v>
      </c>
      <c r="H618" s="18" t="s">
        <v>379</v>
      </c>
      <c r="I618" s="18" t="s">
        <v>148</v>
      </c>
      <c r="J618" s="648">
        <v>1</v>
      </c>
      <c r="K618" s="18" t="s">
        <v>2059</v>
      </c>
      <c r="L618" s="652">
        <v>2021</v>
      </c>
      <c r="M618" s="653">
        <v>732</v>
      </c>
      <c r="N618" s="654">
        <v>1</v>
      </c>
      <c r="O618" s="113">
        <f t="shared" si="36"/>
        <v>732</v>
      </c>
      <c r="P618" s="653">
        <v>732</v>
      </c>
      <c r="Q618" s="120">
        <f t="shared" si="37"/>
        <v>1</v>
      </c>
      <c r="R618" s="121">
        <f t="shared" si="38"/>
        <v>1</v>
      </c>
      <c r="S618" s="146">
        <f t="shared" si="39"/>
        <v>1</v>
      </c>
      <c r="T618" s="649" t="s">
        <v>3025</v>
      </c>
    </row>
    <row r="619" spans="1:20" ht="12.75" x14ac:dyDescent="0.2">
      <c r="A619" s="18" t="s">
        <v>72</v>
      </c>
      <c r="B619" s="18" t="s">
        <v>1999</v>
      </c>
      <c r="C619" s="18" t="s">
        <v>600</v>
      </c>
      <c r="D619" s="18" t="s">
        <v>622</v>
      </c>
      <c r="E619" s="18" t="s">
        <v>524</v>
      </c>
      <c r="F619" s="18" t="s">
        <v>2054</v>
      </c>
      <c r="G619" s="18" t="s">
        <v>332</v>
      </c>
      <c r="H619" s="18" t="s">
        <v>379</v>
      </c>
      <c r="I619" s="18" t="s">
        <v>148</v>
      </c>
      <c r="J619" s="648">
        <v>1</v>
      </c>
      <c r="K619" s="18" t="s">
        <v>2059</v>
      </c>
      <c r="L619" s="652">
        <v>2021</v>
      </c>
      <c r="M619" s="653">
        <v>2</v>
      </c>
      <c r="N619" s="654">
        <v>1</v>
      </c>
      <c r="O619" s="113">
        <f t="shared" si="36"/>
        <v>2</v>
      </c>
      <c r="P619" s="653">
        <v>2</v>
      </c>
      <c r="Q619" s="120">
        <f t="shared" si="37"/>
        <v>1</v>
      </c>
      <c r="R619" s="121">
        <f t="shared" si="38"/>
        <v>1</v>
      </c>
      <c r="S619" s="146">
        <f t="shared" si="39"/>
        <v>1</v>
      </c>
      <c r="T619" s="649" t="s">
        <v>3025</v>
      </c>
    </row>
    <row r="620" spans="1:20" ht="12.75" x14ac:dyDescent="0.2">
      <c r="A620" s="18" t="s">
        <v>72</v>
      </c>
      <c r="B620" s="18" t="s">
        <v>1999</v>
      </c>
      <c r="C620" s="18" t="s">
        <v>608</v>
      </c>
      <c r="D620" s="18" t="s">
        <v>623</v>
      </c>
      <c r="E620" s="18" t="s">
        <v>524</v>
      </c>
      <c r="F620" s="18" t="s">
        <v>2054</v>
      </c>
      <c r="G620" s="18" t="s">
        <v>332</v>
      </c>
      <c r="H620" s="18" t="s">
        <v>379</v>
      </c>
      <c r="I620" s="18" t="s">
        <v>148</v>
      </c>
      <c r="J620" s="648">
        <v>1</v>
      </c>
      <c r="K620" s="18" t="s">
        <v>2059</v>
      </c>
      <c r="L620" s="652">
        <v>2021</v>
      </c>
      <c r="M620" s="653">
        <v>10</v>
      </c>
      <c r="N620" s="654">
        <v>1</v>
      </c>
      <c r="O620" s="113">
        <f t="shared" si="36"/>
        <v>10</v>
      </c>
      <c r="P620" s="653">
        <v>10</v>
      </c>
      <c r="Q620" s="120">
        <f t="shared" si="37"/>
        <v>1</v>
      </c>
      <c r="R620" s="121">
        <f t="shared" si="38"/>
        <v>1</v>
      </c>
      <c r="S620" s="146">
        <f t="shared" si="39"/>
        <v>1</v>
      </c>
      <c r="T620" s="649" t="s">
        <v>3025</v>
      </c>
    </row>
    <row r="621" spans="1:20" ht="12.75" x14ac:dyDescent="0.2">
      <c r="A621" s="18" t="s">
        <v>72</v>
      </c>
      <c r="B621" s="18" t="s">
        <v>1999</v>
      </c>
      <c r="C621" s="18" t="s">
        <v>599</v>
      </c>
      <c r="D621" s="18" t="s">
        <v>624</v>
      </c>
      <c r="E621" s="18" t="s">
        <v>524</v>
      </c>
      <c r="F621" s="18" t="s">
        <v>2054</v>
      </c>
      <c r="G621" s="18" t="s">
        <v>332</v>
      </c>
      <c r="H621" s="18" t="s">
        <v>379</v>
      </c>
      <c r="I621" s="18" t="s">
        <v>148</v>
      </c>
      <c r="J621" s="648">
        <v>1</v>
      </c>
      <c r="K621" s="18" t="s">
        <v>2059</v>
      </c>
      <c r="L621" s="652">
        <v>2021</v>
      </c>
      <c r="M621" s="653">
        <v>34</v>
      </c>
      <c r="N621" s="654">
        <v>1</v>
      </c>
      <c r="O621" s="113">
        <f t="shared" si="36"/>
        <v>34</v>
      </c>
      <c r="P621" s="653">
        <v>34</v>
      </c>
      <c r="Q621" s="120">
        <f t="shared" si="37"/>
        <v>1</v>
      </c>
      <c r="R621" s="121">
        <f t="shared" si="38"/>
        <v>1</v>
      </c>
      <c r="S621" s="146">
        <f t="shared" si="39"/>
        <v>1</v>
      </c>
      <c r="T621" s="649" t="s">
        <v>3025</v>
      </c>
    </row>
    <row r="622" spans="1:20" ht="12.75" x14ac:dyDescent="0.2">
      <c r="A622" s="18" t="s">
        <v>72</v>
      </c>
      <c r="B622" s="18" t="s">
        <v>1999</v>
      </c>
      <c r="C622" s="18" t="s">
        <v>603</v>
      </c>
      <c r="D622" s="18" t="s">
        <v>626</v>
      </c>
      <c r="E622" s="18" t="s">
        <v>524</v>
      </c>
      <c r="F622" s="18" t="s">
        <v>2054</v>
      </c>
      <c r="G622" s="18" t="s">
        <v>332</v>
      </c>
      <c r="H622" s="18" t="s">
        <v>379</v>
      </c>
      <c r="I622" s="18" t="s">
        <v>148</v>
      </c>
      <c r="J622" s="648">
        <v>1</v>
      </c>
      <c r="K622" s="18" t="s">
        <v>2059</v>
      </c>
      <c r="L622" s="652">
        <v>2021</v>
      </c>
      <c r="M622" s="653">
        <v>13</v>
      </c>
      <c r="N622" s="654">
        <v>1</v>
      </c>
      <c r="O622" s="113">
        <f t="shared" si="36"/>
        <v>13</v>
      </c>
      <c r="P622" s="653">
        <v>13</v>
      </c>
      <c r="Q622" s="120">
        <f t="shared" si="37"/>
        <v>1</v>
      </c>
      <c r="R622" s="121">
        <f t="shared" si="38"/>
        <v>1</v>
      </c>
      <c r="S622" s="146">
        <f t="shared" si="39"/>
        <v>1</v>
      </c>
      <c r="T622" s="649" t="s">
        <v>3025</v>
      </c>
    </row>
    <row r="623" spans="1:20" ht="12.75" x14ac:dyDescent="0.2">
      <c r="A623" s="18" t="s">
        <v>72</v>
      </c>
      <c r="B623" s="18" t="s">
        <v>1999</v>
      </c>
      <c r="C623" s="18" t="s">
        <v>603</v>
      </c>
      <c r="D623" s="18" t="s">
        <v>625</v>
      </c>
      <c r="E623" s="18" t="s">
        <v>524</v>
      </c>
      <c r="F623" s="18" t="s">
        <v>2054</v>
      </c>
      <c r="G623" s="18" t="s">
        <v>332</v>
      </c>
      <c r="H623" s="18" t="s">
        <v>379</v>
      </c>
      <c r="I623" s="18" t="s">
        <v>148</v>
      </c>
      <c r="J623" s="648">
        <v>1</v>
      </c>
      <c r="K623" s="18" t="s">
        <v>2059</v>
      </c>
      <c r="L623" s="652">
        <v>2021</v>
      </c>
      <c r="M623" s="653">
        <v>4</v>
      </c>
      <c r="N623" s="654">
        <v>1</v>
      </c>
      <c r="O623" s="113">
        <f t="shared" si="36"/>
        <v>4</v>
      </c>
      <c r="P623" s="653">
        <v>4</v>
      </c>
      <c r="Q623" s="120">
        <f t="shared" si="37"/>
        <v>1</v>
      </c>
      <c r="R623" s="121">
        <f t="shared" si="38"/>
        <v>1</v>
      </c>
      <c r="S623" s="146">
        <f t="shared" si="39"/>
        <v>1</v>
      </c>
      <c r="T623" s="649" t="s">
        <v>3025</v>
      </c>
    </row>
    <row r="624" spans="1:20" ht="12.75" x14ac:dyDescent="0.2">
      <c r="A624" s="18" t="s">
        <v>72</v>
      </c>
      <c r="B624" s="18" t="s">
        <v>1999</v>
      </c>
      <c r="C624" s="18" t="s">
        <v>603</v>
      </c>
      <c r="D624" s="18" t="s">
        <v>610</v>
      </c>
      <c r="E624" s="18" t="s">
        <v>524</v>
      </c>
      <c r="F624" s="18" t="s">
        <v>529</v>
      </c>
      <c r="G624" s="18" t="s">
        <v>332</v>
      </c>
      <c r="H624" s="18" t="s">
        <v>379</v>
      </c>
      <c r="I624" s="18" t="s">
        <v>148</v>
      </c>
      <c r="J624" s="648">
        <v>1</v>
      </c>
      <c r="K624" s="18" t="s">
        <v>2059</v>
      </c>
      <c r="L624" s="652">
        <v>2021</v>
      </c>
      <c r="M624" s="653">
        <v>5</v>
      </c>
      <c r="N624" s="654">
        <v>1</v>
      </c>
      <c r="O624" s="113">
        <f t="shared" si="36"/>
        <v>5</v>
      </c>
      <c r="P624" s="653">
        <v>5</v>
      </c>
      <c r="Q624" s="120">
        <f t="shared" si="37"/>
        <v>1</v>
      </c>
      <c r="R624" s="121">
        <f t="shared" si="38"/>
        <v>1</v>
      </c>
      <c r="S624" s="146">
        <f t="shared" si="39"/>
        <v>1</v>
      </c>
      <c r="T624" s="649" t="s">
        <v>3025</v>
      </c>
    </row>
    <row r="625" spans="1:20" ht="12.75" x14ac:dyDescent="0.2">
      <c r="A625" s="18" t="s">
        <v>72</v>
      </c>
      <c r="B625" s="18" t="s">
        <v>1999</v>
      </c>
      <c r="C625" s="18" t="s">
        <v>598</v>
      </c>
      <c r="D625" s="18" t="s">
        <v>611</v>
      </c>
      <c r="E625" s="18" t="s">
        <v>524</v>
      </c>
      <c r="F625" s="18" t="s">
        <v>529</v>
      </c>
      <c r="G625" s="18" t="s">
        <v>332</v>
      </c>
      <c r="H625" s="18" t="s">
        <v>379</v>
      </c>
      <c r="I625" s="18" t="s">
        <v>148</v>
      </c>
      <c r="J625" s="648">
        <v>1</v>
      </c>
      <c r="K625" s="18" t="s">
        <v>2059</v>
      </c>
      <c r="L625" s="652">
        <v>2021</v>
      </c>
      <c r="M625" s="653">
        <v>75</v>
      </c>
      <c r="N625" s="654">
        <v>1</v>
      </c>
      <c r="O625" s="113">
        <f t="shared" si="36"/>
        <v>75</v>
      </c>
      <c r="P625" s="653">
        <v>75</v>
      </c>
      <c r="Q625" s="120">
        <f t="shared" si="37"/>
        <v>1</v>
      </c>
      <c r="R625" s="121">
        <f t="shared" si="38"/>
        <v>1</v>
      </c>
      <c r="S625" s="146">
        <f t="shared" si="39"/>
        <v>1</v>
      </c>
      <c r="T625" s="649" t="s">
        <v>3025</v>
      </c>
    </row>
    <row r="626" spans="1:20" ht="12.75" x14ac:dyDescent="0.2">
      <c r="A626" s="18" t="s">
        <v>72</v>
      </c>
      <c r="B626" s="18" t="s">
        <v>1999</v>
      </c>
      <c r="C626" s="18" t="s">
        <v>604</v>
      </c>
      <c r="D626" s="18" t="s">
        <v>611</v>
      </c>
      <c r="E626" s="18" t="s">
        <v>524</v>
      </c>
      <c r="F626" s="18" t="s">
        <v>529</v>
      </c>
      <c r="G626" s="18" t="s">
        <v>332</v>
      </c>
      <c r="H626" s="18" t="s">
        <v>379</v>
      </c>
      <c r="I626" s="18" t="s">
        <v>148</v>
      </c>
      <c r="J626" s="648">
        <v>1</v>
      </c>
      <c r="K626" s="18"/>
      <c r="L626" s="652">
        <v>2021</v>
      </c>
      <c r="M626" s="653">
        <v>7</v>
      </c>
      <c r="N626" s="654">
        <v>1</v>
      </c>
      <c r="O626" s="113">
        <f t="shared" si="36"/>
        <v>7</v>
      </c>
      <c r="P626" s="653">
        <v>7</v>
      </c>
      <c r="Q626" s="120">
        <f t="shared" si="37"/>
        <v>1</v>
      </c>
      <c r="R626" s="121">
        <f t="shared" si="38"/>
        <v>1</v>
      </c>
      <c r="S626" s="146">
        <f t="shared" si="39"/>
        <v>1</v>
      </c>
      <c r="T626" s="649"/>
    </row>
    <row r="627" spans="1:20" ht="12.75" x14ac:dyDescent="0.2">
      <c r="A627" s="18" t="s">
        <v>72</v>
      </c>
      <c r="B627" s="18" t="s">
        <v>1999</v>
      </c>
      <c r="C627" s="18" t="s">
        <v>598</v>
      </c>
      <c r="D627" s="18" t="s">
        <v>612</v>
      </c>
      <c r="E627" s="18" t="s">
        <v>524</v>
      </c>
      <c r="F627" s="18" t="s">
        <v>529</v>
      </c>
      <c r="G627" s="18" t="s">
        <v>332</v>
      </c>
      <c r="H627" s="18" t="s">
        <v>379</v>
      </c>
      <c r="I627" s="18" t="s">
        <v>148</v>
      </c>
      <c r="J627" s="648">
        <v>1</v>
      </c>
      <c r="K627" s="18" t="s">
        <v>2059</v>
      </c>
      <c r="L627" s="652">
        <v>2021</v>
      </c>
      <c r="M627" s="653">
        <v>5</v>
      </c>
      <c r="N627" s="654">
        <v>1</v>
      </c>
      <c r="O627" s="113">
        <f t="shared" si="36"/>
        <v>5</v>
      </c>
      <c r="P627" s="653">
        <v>5</v>
      </c>
      <c r="Q627" s="120">
        <f t="shared" si="37"/>
        <v>1</v>
      </c>
      <c r="R627" s="121">
        <f t="shared" si="38"/>
        <v>1</v>
      </c>
      <c r="S627" s="146">
        <f t="shared" si="39"/>
        <v>1</v>
      </c>
      <c r="T627" s="649"/>
    </row>
    <row r="628" spans="1:20" ht="12.75" x14ac:dyDescent="0.2">
      <c r="A628" s="18" t="s">
        <v>72</v>
      </c>
      <c r="B628" s="18" t="s">
        <v>1999</v>
      </c>
      <c r="C628" s="18" t="s">
        <v>602</v>
      </c>
      <c r="D628" s="18" t="s">
        <v>612</v>
      </c>
      <c r="E628" s="18" t="s">
        <v>524</v>
      </c>
      <c r="F628" s="18" t="s">
        <v>529</v>
      </c>
      <c r="G628" s="18" t="s">
        <v>332</v>
      </c>
      <c r="H628" s="18" t="s">
        <v>379</v>
      </c>
      <c r="I628" s="18" t="s">
        <v>148</v>
      </c>
      <c r="J628" s="648">
        <v>1</v>
      </c>
      <c r="K628" s="18"/>
      <c r="L628" s="652">
        <v>2021</v>
      </c>
      <c r="M628" s="653">
        <v>19</v>
      </c>
      <c r="N628" s="654">
        <v>1</v>
      </c>
      <c r="O628" s="113">
        <f t="shared" si="36"/>
        <v>19</v>
      </c>
      <c r="P628" s="653">
        <v>19</v>
      </c>
      <c r="Q628" s="120">
        <f t="shared" si="37"/>
        <v>1</v>
      </c>
      <c r="R628" s="121">
        <f t="shared" si="38"/>
        <v>1</v>
      </c>
      <c r="S628" s="146">
        <f t="shared" si="39"/>
        <v>1</v>
      </c>
      <c r="T628" s="649"/>
    </row>
    <row r="629" spans="1:20" ht="12.75" x14ac:dyDescent="0.2">
      <c r="A629" s="18" t="s">
        <v>72</v>
      </c>
      <c r="B629" s="18" t="s">
        <v>1999</v>
      </c>
      <c r="C629" s="18" t="s">
        <v>604</v>
      </c>
      <c r="D629" s="18" t="s">
        <v>612</v>
      </c>
      <c r="E629" s="18" t="s">
        <v>524</v>
      </c>
      <c r="F629" s="18" t="s">
        <v>529</v>
      </c>
      <c r="G629" s="18" t="s">
        <v>332</v>
      </c>
      <c r="H629" s="18" t="s">
        <v>379</v>
      </c>
      <c r="I629" s="18" t="s">
        <v>148</v>
      </c>
      <c r="J629" s="648">
        <v>1</v>
      </c>
      <c r="K629" s="18"/>
      <c r="L629" s="652">
        <v>2021</v>
      </c>
      <c r="M629" s="653">
        <v>3</v>
      </c>
      <c r="N629" s="654">
        <v>1</v>
      </c>
      <c r="O629" s="113">
        <f t="shared" si="36"/>
        <v>3</v>
      </c>
      <c r="P629" s="653">
        <v>3</v>
      </c>
      <c r="Q629" s="120">
        <f t="shared" si="37"/>
        <v>1</v>
      </c>
      <c r="R629" s="121">
        <f t="shared" si="38"/>
        <v>1</v>
      </c>
      <c r="S629" s="146">
        <f t="shared" si="39"/>
        <v>1</v>
      </c>
      <c r="T629" s="649"/>
    </row>
    <row r="630" spans="1:20" ht="12.75" x14ac:dyDescent="0.2">
      <c r="A630" s="18" t="s">
        <v>72</v>
      </c>
      <c r="B630" s="18" t="s">
        <v>1999</v>
      </c>
      <c r="C630" s="18" t="s">
        <v>596</v>
      </c>
      <c r="D630" s="18" t="s">
        <v>613</v>
      </c>
      <c r="E630" s="18" t="s">
        <v>524</v>
      </c>
      <c r="F630" s="18" t="s">
        <v>529</v>
      </c>
      <c r="G630" s="18" t="s">
        <v>332</v>
      </c>
      <c r="H630" s="18" t="s">
        <v>379</v>
      </c>
      <c r="I630" s="18" t="s">
        <v>148</v>
      </c>
      <c r="J630" s="648">
        <v>1</v>
      </c>
      <c r="K630" s="18"/>
      <c r="L630" s="652">
        <v>2021</v>
      </c>
      <c r="M630" s="653">
        <v>18</v>
      </c>
      <c r="N630" s="654">
        <v>1</v>
      </c>
      <c r="O630" s="113">
        <f t="shared" si="36"/>
        <v>18</v>
      </c>
      <c r="P630" s="653">
        <v>18</v>
      </c>
      <c r="Q630" s="120">
        <f t="shared" si="37"/>
        <v>1</v>
      </c>
      <c r="R630" s="121">
        <f t="shared" si="38"/>
        <v>1</v>
      </c>
      <c r="S630" s="146">
        <f t="shared" si="39"/>
        <v>1</v>
      </c>
      <c r="T630" s="649"/>
    </row>
    <row r="631" spans="1:20" ht="12.75" x14ac:dyDescent="0.2">
      <c r="A631" s="18" t="s">
        <v>72</v>
      </c>
      <c r="B631" s="18" t="s">
        <v>1999</v>
      </c>
      <c r="C631" s="18" t="s">
        <v>598</v>
      </c>
      <c r="D631" s="18" t="s">
        <v>613</v>
      </c>
      <c r="E631" s="18" t="s">
        <v>524</v>
      </c>
      <c r="F631" s="18" t="s">
        <v>529</v>
      </c>
      <c r="G631" s="18" t="s">
        <v>332</v>
      </c>
      <c r="H631" s="18" t="s">
        <v>379</v>
      </c>
      <c r="I631" s="18" t="s">
        <v>148</v>
      </c>
      <c r="J631" s="648">
        <v>1</v>
      </c>
      <c r="K631" s="18"/>
      <c r="L631" s="652">
        <v>2021</v>
      </c>
      <c r="M631" s="653">
        <v>3</v>
      </c>
      <c r="N631" s="654">
        <v>1</v>
      </c>
      <c r="O631" s="113">
        <f t="shared" si="36"/>
        <v>3</v>
      </c>
      <c r="P631" s="653">
        <v>3</v>
      </c>
      <c r="Q631" s="120">
        <f t="shared" si="37"/>
        <v>1</v>
      </c>
      <c r="R631" s="121">
        <f t="shared" si="38"/>
        <v>1</v>
      </c>
      <c r="S631" s="146">
        <f t="shared" si="39"/>
        <v>1</v>
      </c>
      <c r="T631" s="649"/>
    </row>
    <row r="632" spans="1:20" ht="12.75" x14ac:dyDescent="0.2">
      <c r="A632" s="18" t="s">
        <v>72</v>
      </c>
      <c r="B632" s="18" t="s">
        <v>1999</v>
      </c>
      <c r="C632" s="18" t="s">
        <v>602</v>
      </c>
      <c r="D632" s="18" t="s">
        <v>614</v>
      </c>
      <c r="E632" s="18" t="s">
        <v>524</v>
      </c>
      <c r="F632" s="18" t="s">
        <v>529</v>
      </c>
      <c r="G632" s="18" t="s">
        <v>332</v>
      </c>
      <c r="H632" s="18" t="s">
        <v>379</v>
      </c>
      <c r="I632" s="18" t="s">
        <v>148</v>
      </c>
      <c r="J632" s="648">
        <v>1</v>
      </c>
      <c r="K632" s="18"/>
      <c r="L632" s="652">
        <v>2021</v>
      </c>
      <c r="M632" s="653">
        <v>3</v>
      </c>
      <c r="N632" s="654">
        <v>1</v>
      </c>
      <c r="O632" s="113">
        <f t="shared" si="36"/>
        <v>3</v>
      </c>
      <c r="P632" s="653">
        <v>3</v>
      </c>
      <c r="Q632" s="120">
        <f t="shared" si="37"/>
        <v>1</v>
      </c>
      <c r="R632" s="121">
        <f t="shared" si="38"/>
        <v>1</v>
      </c>
      <c r="S632" s="146">
        <f t="shared" si="39"/>
        <v>1</v>
      </c>
      <c r="T632" s="649"/>
    </row>
    <row r="633" spans="1:20" ht="12.75" x14ac:dyDescent="0.2">
      <c r="A633" s="18" t="s">
        <v>72</v>
      </c>
      <c r="B633" s="18" t="s">
        <v>1999</v>
      </c>
      <c r="C633" s="18" t="s">
        <v>598</v>
      </c>
      <c r="D633" s="18" t="s">
        <v>617</v>
      </c>
      <c r="E633" s="18" t="s">
        <v>524</v>
      </c>
      <c r="F633" s="18" t="s">
        <v>529</v>
      </c>
      <c r="G633" s="18" t="s">
        <v>332</v>
      </c>
      <c r="H633" s="18" t="s">
        <v>379</v>
      </c>
      <c r="I633" s="18" t="s">
        <v>148</v>
      </c>
      <c r="J633" s="648">
        <v>1</v>
      </c>
      <c r="K633" s="18" t="s">
        <v>2059</v>
      </c>
      <c r="L633" s="652">
        <v>2021</v>
      </c>
      <c r="M633" s="653">
        <v>7</v>
      </c>
      <c r="N633" s="654">
        <v>1</v>
      </c>
      <c r="O633" s="113">
        <f t="shared" si="36"/>
        <v>7</v>
      </c>
      <c r="P633" s="653">
        <v>7</v>
      </c>
      <c r="Q633" s="120">
        <f t="shared" si="37"/>
        <v>1</v>
      </c>
      <c r="R633" s="121">
        <f t="shared" si="38"/>
        <v>1</v>
      </c>
      <c r="S633" s="146">
        <f t="shared" si="39"/>
        <v>1</v>
      </c>
      <c r="T633" s="649" t="s">
        <v>3025</v>
      </c>
    </row>
    <row r="634" spans="1:20" ht="12.75" x14ac:dyDescent="0.2">
      <c r="A634" s="18" t="s">
        <v>72</v>
      </c>
      <c r="B634" s="18" t="s">
        <v>1999</v>
      </c>
      <c r="C634" s="18" t="s">
        <v>598</v>
      </c>
      <c r="D634" s="18" t="s">
        <v>618</v>
      </c>
      <c r="E634" s="18" t="s">
        <v>524</v>
      </c>
      <c r="F634" s="18" t="s">
        <v>529</v>
      </c>
      <c r="G634" s="18" t="s">
        <v>332</v>
      </c>
      <c r="H634" s="18" t="s">
        <v>379</v>
      </c>
      <c r="I634" s="18" t="s">
        <v>148</v>
      </c>
      <c r="J634" s="648">
        <v>1</v>
      </c>
      <c r="K634" s="18"/>
      <c r="L634" s="652">
        <v>2021</v>
      </c>
      <c r="M634" s="653">
        <v>6</v>
      </c>
      <c r="N634" s="654">
        <v>1</v>
      </c>
      <c r="O634" s="113">
        <f t="shared" si="36"/>
        <v>6</v>
      </c>
      <c r="P634" s="653">
        <v>6</v>
      </c>
      <c r="Q634" s="120">
        <f t="shared" si="37"/>
        <v>1</v>
      </c>
      <c r="R634" s="121">
        <f t="shared" si="38"/>
        <v>1</v>
      </c>
      <c r="S634" s="146">
        <f t="shared" si="39"/>
        <v>1</v>
      </c>
      <c r="T634" s="649"/>
    </row>
    <row r="635" spans="1:20" ht="12.75" x14ac:dyDescent="0.2">
      <c r="A635" s="18" t="s">
        <v>72</v>
      </c>
      <c r="B635" s="18" t="s">
        <v>1999</v>
      </c>
      <c r="C635" s="18" t="s">
        <v>603</v>
      </c>
      <c r="D635" s="18" t="s">
        <v>618</v>
      </c>
      <c r="E635" s="18" t="s">
        <v>524</v>
      </c>
      <c r="F635" s="18" t="s">
        <v>529</v>
      </c>
      <c r="G635" s="18" t="s">
        <v>332</v>
      </c>
      <c r="H635" s="18" t="s">
        <v>379</v>
      </c>
      <c r="I635" s="18" t="s">
        <v>148</v>
      </c>
      <c r="J635" s="648">
        <v>1</v>
      </c>
      <c r="K635" s="18" t="s">
        <v>2059</v>
      </c>
      <c r="L635" s="652">
        <v>2021</v>
      </c>
      <c r="M635" s="653">
        <v>6</v>
      </c>
      <c r="N635" s="654">
        <v>1</v>
      </c>
      <c r="O635" s="113">
        <f t="shared" si="36"/>
        <v>6</v>
      </c>
      <c r="P635" s="653">
        <v>6</v>
      </c>
      <c r="Q635" s="120">
        <f t="shared" si="37"/>
        <v>1</v>
      </c>
      <c r="R635" s="121">
        <f t="shared" si="38"/>
        <v>1</v>
      </c>
      <c r="S635" s="146">
        <f t="shared" si="39"/>
        <v>1</v>
      </c>
      <c r="T635" s="649" t="s">
        <v>3025</v>
      </c>
    </row>
    <row r="636" spans="1:20" ht="12.75" x14ac:dyDescent="0.2">
      <c r="A636" s="18" t="s">
        <v>72</v>
      </c>
      <c r="B636" s="18" t="s">
        <v>1999</v>
      </c>
      <c r="C636" s="18" t="s">
        <v>605</v>
      </c>
      <c r="D636" s="18" t="s">
        <v>619</v>
      </c>
      <c r="E636" s="18" t="s">
        <v>524</v>
      </c>
      <c r="F636" s="18" t="s">
        <v>529</v>
      </c>
      <c r="G636" s="18" t="s">
        <v>332</v>
      </c>
      <c r="H636" s="18" t="s">
        <v>379</v>
      </c>
      <c r="I636" s="18" t="s">
        <v>148</v>
      </c>
      <c r="J636" s="648">
        <v>1</v>
      </c>
      <c r="K636" s="18" t="s">
        <v>2059</v>
      </c>
      <c r="L636" s="652">
        <v>2021</v>
      </c>
      <c r="M636" s="653">
        <v>1920</v>
      </c>
      <c r="N636" s="654">
        <v>1</v>
      </c>
      <c r="O636" s="113">
        <f t="shared" si="36"/>
        <v>1920</v>
      </c>
      <c r="P636" s="653">
        <v>1920</v>
      </c>
      <c r="Q636" s="120">
        <f t="shared" si="37"/>
        <v>1</v>
      </c>
      <c r="R636" s="121">
        <f t="shared" si="38"/>
        <v>1</v>
      </c>
      <c r="S636" s="146">
        <f t="shared" si="39"/>
        <v>1</v>
      </c>
      <c r="T636" s="649" t="s">
        <v>3025</v>
      </c>
    </row>
    <row r="637" spans="1:20" ht="12.75" x14ac:dyDescent="0.2">
      <c r="A637" s="18" t="s">
        <v>72</v>
      </c>
      <c r="B637" s="18" t="s">
        <v>1999</v>
      </c>
      <c r="C637" s="18" t="s">
        <v>606</v>
      </c>
      <c r="D637" s="18" t="s">
        <v>619</v>
      </c>
      <c r="E637" s="18" t="s">
        <v>524</v>
      </c>
      <c r="F637" s="18" t="s">
        <v>529</v>
      </c>
      <c r="G637" s="18" t="s">
        <v>332</v>
      </c>
      <c r="H637" s="18" t="s">
        <v>379</v>
      </c>
      <c r="I637" s="18" t="s">
        <v>148</v>
      </c>
      <c r="J637" s="648">
        <v>1</v>
      </c>
      <c r="K637" s="18"/>
      <c r="L637" s="652">
        <v>2021</v>
      </c>
      <c r="M637" s="653">
        <v>5</v>
      </c>
      <c r="N637" s="654">
        <v>1</v>
      </c>
      <c r="O637" s="113">
        <f t="shared" si="36"/>
        <v>5</v>
      </c>
      <c r="P637" s="653">
        <v>5</v>
      </c>
      <c r="Q637" s="120">
        <f t="shared" si="37"/>
        <v>1</v>
      </c>
      <c r="R637" s="121">
        <f t="shared" si="38"/>
        <v>1</v>
      </c>
      <c r="S637" s="146">
        <f t="shared" si="39"/>
        <v>1</v>
      </c>
      <c r="T637" s="649"/>
    </row>
    <row r="638" spans="1:20" ht="12.75" x14ac:dyDescent="0.2">
      <c r="A638" s="18" t="s">
        <v>72</v>
      </c>
      <c r="B638" s="18" t="s">
        <v>1999</v>
      </c>
      <c r="C638" s="18" t="s">
        <v>605</v>
      </c>
      <c r="D638" s="18" t="s">
        <v>620</v>
      </c>
      <c r="E638" s="18" t="s">
        <v>524</v>
      </c>
      <c r="F638" s="18" t="s">
        <v>529</v>
      </c>
      <c r="G638" s="18" t="s">
        <v>332</v>
      </c>
      <c r="H638" s="18" t="s">
        <v>379</v>
      </c>
      <c r="I638" s="18" t="s">
        <v>148</v>
      </c>
      <c r="J638" s="648">
        <v>1</v>
      </c>
      <c r="K638" s="18" t="s">
        <v>2059</v>
      </c>
      <c r="L638" s="652">
        <v>2021</v>
      </c>
      <c r="M638" s="653">
        <v>41</v>
      </c>
      <c r="N638" s="654">
        <v>1</v>
      </c>
      <c r="O638" s="113">
        <f t="shared" si="36"/>
        <v>41</v>
      </c>
      <c r="P638" s="653">
        <v>41</v>
      </c>
      <c r="Q638" s="120">
        <f t="shared" si="37"/>
        <v>1</v>
      </c>
      <c r="R638" s="121">
        <f t="shared" si="38"/>
        <v>1</v>
      </c>
      <c r="S638" s="146">
        <f t="shared" si="39"/>
        <v>1</v>
      </c>
      <c r="T638" s="649" t="s">
        <v>3025</v>
      </c>
    </row>
    <row r="639" spans="1:20" ht="12.75" x14ac:dyDescent="0.2">
      <c r="A639" s="18" t="s">
        <v>72</v>
      </c>
      <c r="B639" s="18" t="s">
        <v>1999</v>
      </c>
      <c r="C639" s="18" t="s">
        <v>608</v>
      </c>
      <c r="D639" s="18" t="s">
        <v>620</v>
      </c>
      <c r="E639" s="18" t="s">
        <v>524</v>
      </c>
      <c r="F639" s="18" t="s">
        <v>529</v>
      </c>
      <c r="G639" s="18" t="s">
        <v>332</v>
      </c>
      <c r="H639" s="18" t="s">
        <v>379</v>
      </c>
      <c r="I639" s="18" t="s">
        <v>148</v>
      </c>
      <c r="J639" s="648">
        <v>1</v>
      </c>
      <c r="K639" s="18"/>
      <c r="L639" s="652">
        <v>2021</v>
      </c>
      <c r="M639" s="653">
        <v>7</v>
      </c>
      <c r="N639" s="654">
        <v>1</v>
      </c>
      <c r="O639" s="113">
        <f t="shared" si="36"/>
        <v>7</v>
      </c>
      <c r="P639" s="653">
        <v>7</v>
      </c>
      <c r="Q639" s="120">
        <f t="shared" si="37"/>
        <v>1</v>
      </c>
      <c r="R639" s="121">
        <f t="shared" si="38"/>
        <v>1</v>
      </c>
      <c r="S639" s="146">
        <f t="shared" si="39"/>
        <v>1</v>
      </c>
      <c r="T639" s="649"/>
    </row>
    <row r="640" spans="1:20" ht="12.75" x14ac:dyDescent="0.2">
      <c r="A640" s="18" t="s">
        <v>72</v>
      </c>
      <c r="B640" s="18" t="s">
        <v>1999</v>
      </c>
      <c r="C640" s="18" t="s">
        <v>605</v>
      </c>
      <c r="D640" s="18" t="s">
        <v>621</v>
      </c>
      <c r="E640" s="18" t="s">
        <v>524</v>
      </c>
      <c r="F640" s="18" t="s">
        <v>529</v>
      </c>
      <c r="G640" s="18" t="s">
        <v>332</v>
      </c>
      <c r="H640" s="18" t="s">
        <v>379</v>
      </c>
      <c r="I640" s="18" t="s">
        <v>148</v>
      </c>
      <c r="J640" s="648">
        <v>1</v>
      </c>
      <c r="K640" s="18"/>
      <c r="L640" s="652">
        <v>2021</v>
      </c>
      <c r="M640" s="653">
        <v>6</v>
      </c>
      <c r="N640" s="654">
        <v>1</v>
      </c>
      <c r="O640" s="113">
        <f t="shared" si="36"/>
        <v>6</v>
      </c>
      <c r="P640" s="653">
        <v>6</v>
      </c>
      <c r="Q640" s="120">
        <f t="shared" si="37"/>
        <v>1</v>
      </c>
      <c r="R640" s="121">
        <f t="shared" si="38"/>
        <v>1</v>
      </c>
      <c r="S640" s="146">
        <f t="shared" si="39"/>
        <v>1</v>
      </c>
      <c r="T640" s="649"/>
    </row>
    <row r="641" spans="1:20" ht="12.75" x14ac:dyDescent="0.2">
      <c r="A641" s="18" t="s">
        <v>72</v>
      </c>
      <c r="B641" s="18" t="s">
        <v>1999</v>
      </c>
      <c r="C641" s="18" t="s">
        <v>607</v>
      </c>
      <c r="D641" s="18" t="s">
        <v>621</v>
      </c>
      <c r="E641" s="18" t="s">
        <v>524</v>
      </c>
      <c r="F641" s="18" t="s">
        <v>529</v>
      </c>
      <c r="G641" s="18" t="s">
        <v>332</v>
      </c>
      <c r="H641" s="18" t="s">
        <v>379</v>
      </c>
      <c r="I641" s="18" t="s">
        <v>148</v>
      </c>
      <c r="J641" s="648">
        <v>1</v>
      </c>
      <c r="K641" s="18" t="s">
        <v>2059</v>
      </c>
      <c r="L641" s="652">
        <v>2021</v>
      </c>
      <c r="M641" s="653">
        <v>732</v>
      </c>
      <c r="N641" s="654">
        <v>1</v>
      </c>
      <c r="O641" s="113">
        <f t="shared" si="36"/>
        <v>732</v>
      </c>
      <c r="P641" s="653">
        <v>732</v>
      </c>
      <c r="Q641" s="120">
        <f t="shared" si="37"/>
        <v>1</v>
      </c>
      <c r="R641" s="121">
        <f t="shared" si="38"/>
        <v>1</v>
      </c>
      <c r="S641" s="146">
        <f t="shared" si="39"/>
        <v>1</v>
      </c>
      <c r="T641" s="649" t="s">
        <v>3025</v>
      </c>
    </row>
    <row r="642" spans="1:20" ht="12.75" x14ac:dyDescent="0.2">
      <c r="A642" s="18" t="s">
        <v>72</v>
      </c>
      <c r="B642" s="18" t="s">
        <v>1999</v>
      </c>
      <c r="C642" s="18" t="s">
        <v>600</v>
      </c>
      <c r="D642" s="18" t="s">
        <v>622</v>
      </c>
      <c r="E642" s="18" t="s">
        <v>524</v>
      </c>
      <c r="F642" s="18" t="s">
        <v>529</v>
      </c>
      <c r="G642" s="18" t="s">
        <v>332</v>
      </c>
      <c r="H642" s="18" t="s">
        <v>379</v>
      </c>
      <c r="I642" s="18" t="s">
        <v>148</v>
      </c>
      <c r="J642" s="648">
        <v>1</v>
      </c>
      <c r="K642" s="18" t="s">
        <v>2059</v>
      </c>
      <c r="L642" s="652">
        <v>2021</v>
      </c>
      <c r="M642" s="653">
        <v>2</v>
      </c>
      <c r="N642" s="654">
        <v>1</v>
      </c>
      <c r="O642" s="113">
        <f t="shared" si="36"/>
        <v>2</v>
      </c>
      <c r="P642" s="653">
        <v>2</v>
      </c>
      <c r="Q642" s="120">
        <f t="shared" si="37"/>
        <v>1</v>
      </c>
      <c r="R642" s="121">
        <f t="shared" si="38"/>
        <v>1</v>
      </c>
      <c r="S642" s="146">
        <f t="shared" si="39"/>
        <v>1</v>
      </c>
      <c r="T642" s="649" t="s">
        <v>3025</v>
      </c>
    </row>
    <row r="643" spans="1:20" ht="12.75" x14ac:dyDescent="0.2">
      <c r="A643" s="18" t="s">
        <v>72</v>
      </c>
      <c r="B643" s="18" t="s">
        <v>1999</v>
      </c>
      <c r="C643" s="18" t="s">
        <v>608</v>
      </c>
      <c r="D643" s="18" t="s">
        <v>623</v>
      </c>
      <c r="E643" s="18" t="s">
        <v>524</v>
      </c>
      <c r="F643" s="18" t="s">
        <v>529</v>
      </c>
      <c r="G643" s="18" t="s">
        <v>332</v>
      </c>
      <c r="H643" s="18" t="s">
        <v>379</v>
      </c>
      <c r="I643" s="18" t="s">
        <v>148</v>
      </c>
      <c r="J643" s="648">
        <v>1</v>
      </c>
      <c r="K643" s="18" t="s">
        <v>2059</v>
      </c>
      <c r="L643" s="652">
        <v>2021</v>
      </c>
      <c r="M643" s="653">
        <v>10</v>
      </c>
      <c r="N643" s="654">
        <v>1</v>
      </c>
      <c r="O643" s="113">
        <f t="shared" si="36"/>
        <v>10</v>
      </c>
      <c r="P643" s="653">
        <v>10</v>
      </c>
      <c r="Q643" s="120">
        <f t="shared" si="37"/>
        <v>1</v>
      </c>
      <c r="R643" s="121">
        <f t="shared" si="38"/>
        <v>1</v>
      </c>
      <c r="S643" s="146">
        <f t="shared" si="39"/>
        <v>1</v>
      </c>
      <c r="T643" s="649" t="s">
        <v>3025</v>
      </c>
    </row>
    <row r="644" spans="1:20" ht="12.75" x14ac:dyDescent="0.2">
      <c r="A644" s="18" t="s">
        <v>72</v>
      </c>
      <c r="B644" s="18" t="s">
        <v>1999</v>
      </c>
      <c r="C644" s="18" t="s">
        <v>599</v>
      </c>
      <c r="D644" s="18" t="s">
        <v>624</v>
      </c>
      <c r="E644" s="18" t="s">
        <v>524</v>
      </c>
      <c r="F644" s="18" t="s">
        <v>529</v>
      </c>
      <c r="G644" s="18" t="s">
        <v>332</v>
      </c>
      <c r="H644" s="18" t="s">
        <v>379</v>
      </c>
      <c r="I644" s="18" t="s">
        <v>148</v>
      </c>
      <c r="J644" s="648">
        <v>1</v>
      </c>
      <c r="K644" s="18" t="s">
        <v>2059</v>
      </c>
      <c r="L644" s="652">
        <v>2021</v>
      </c>
      <c r="M644" s="653">
        <v>34</v>
      </c>
      <c r="N644" s="654">
        <v>1</v>
      </c>
      <c r="O644" s="113">
        <f t="shared" si="36"/>
        <v>34</v>
      </c>
      <c r="P644" s="653">
        <v>34</v>
      </c>
      <c r="Q644" s="120">
        <f t="shared" si="37"/>
        <v>1</v>
      </c>
      <c r="R644" s="121">
        <f t="shared" si="38"/>
        <v>1</v>
      </c>
      <c r="S644" s="146">
        <f t="shared" si="39"/>
        <v>1</v>
      </c>
      <c r="T644" s="649" t="s">
        <v>3025</v>
      </c>
    </row>
    <row r="645" spans="1:20" ht="12.75" x14ac:dyDescent="0.2">
      <c r="A645" s="18" t="s">
        <v>72</v>
      </c>
      <c r="B645" s="18" t="s">
        <v>1999</v>
      </c>
      <c r="C645" s="18" t="s">
        <v>603</v>
      </c>
      <c r="D645" s="18" t="s">
        <v>626</v>
      </c>
      <c r="E645" s="18" t="s">
        <v>524</v>
      </c>
      <c r="F645" s="18" t="s">
        <v>529</v>
      </c>
      <c r="G645" s="18" t="s">
        <v>332</v>
      </c>
      <c r="H645" s="18" t="s">
        <v>379</v>
      </c>
      <c r="I645" s="18" t="s">
        <v>148</v>
      </c>
      <c r="J645" s="648">
        <v>1</v>
      </c>
      <c r="K645" s="18" t="s">
        <v>2059</v>
      </c>
      <c r="L645" s="652">
        <v>2021</v>
      </c>
      <c r="M645" s="653">
        <v>13</v>
      </c>
      <c r="N645" s="654">
        <v>1</v>
      </c>
      <c r="O645" s="113">
        <f t="shared" ref="O645:O708" si="40">ROUNDUP(N645*M645,0)</f>
        <v>13</v>
      </c>
      <c r="P645" s="653">
        <v>13</v>
      </c>
      <c r="Q645" s="120">
        <f t="shared" ref="Q645:Q708" si="41">P645/(O645)</f>
        <v>1</v>
      </c>
      <c r="R645" s="121">
        <f t="shared" ref="R645:R708" si="42">P645/M645</f>
        <v>1</v>
      </c>
      <c r="S645" s="146">
        <f t="shared" ref="S645:S708" si="43">N645/J645</f>
        <v>1</v>
      </c>
      <c r="T645" s="649" t="s">
        <v>3025</v>
      </c>
    </row>
    <row r="646" spans="1:20" ht="12.75" x14ac:dyDescent="0.2">
      <c r="A646" s="18" t="s">
        <v>72</v>
      </c>
      <c r="B646" s="18" t="s">
        <v>1999</v>
      </c>
      <c r="C646" s="18" t="s">
        <v>603</v>
      </c>
      <c r="D646" s="18" t="s">
        <v>625</v>
      </c>
      <c r="E646" s="18" t="s">
        <v>524</v>
      </c>
      <c r="F646" s="18" t="s">
        <v>529</v>
      </c>
      <c r="G646" s="18" t="s">
        <v>332</v>
      </c>
      <c r="H646" s="18" t="s">
        <v>379</v>
      </c>
      <c r="I646" s="18" t="s">
        <v>148</v>
      </c>
      <c r="J646" s="648">
        <v>1</v>
      </c>
      <c r="K646" s="18" t="s">
        <v>2059</v>
      </c>
      <c r="L646" s="652">
        <v>2021</v>
      </c>
      <c r="M646" s="653">
        <v>4</v>
      </c>
      <c r="N646" s="654">
        <v>1</v>
      </c>
      <c r="O646" s="113">
        <f t="shared" si="40"/>
        <v>4</v>
      </c>
      <c r="P646" s="653">
        <v>4</v>
      </c>
      <c r="Q646" s="120">
        <f t="shared" si="41"/>
        <v>1</v>
      </c>
      <c r="R646" s="121">
        <f t="shared" si="42"/>
        <v>1</v>
      </c>
      <c r="S646" s="146">
        <f t="shared" si="43"/>
        <v>1</v>
      </c>
      <c r="T646" s="649" t="s">
        <v>3025</v>
      </c>
    </row>
    <row r="647" spans="1:20" ht="12.75" x14ac:dyDescent="0.2">
      <c r="A647" s="18" t="s">
        <v>72</v>
      </c>
      <c r="B647" s="18" t="s">
        <v>1999</v>
      </c>
      <c r="C647" s="18" t="s">
        <v>603</v>
      </c>
      <c r="D647" s="18" t="s">
        <v>610</v>
      </c>
      <c r="E647" s="18" t="s">
        <v>524</v>
      </c>
      <c r="F647" s="18" t="s">
        <v>523</v>
      </c>
      <c r="G647" s="18" t="s">
        <v>332</v>
      </c>
      <c r="H647" s="18" t="s">
        <v>379</v>
      </c>
      <c r="I647" s="18" t="s">
        <v>148</v>
      </c>
      <c r="J647" s="648">
        <v>1</v>
      </c>
      <c r="K647" s="18" t="s">
        <v>2059</v>
      </c>
      <c r="L647" s="652">
        <v>2021</v>
      </c>
      <c r="M647" s="653">
        <v>5</v>
      </c>
      <c r="N647" s="654">
        <v>1</v>
      </c>
      <c r="O647" s="113">
        <f t="shared" si="40"/>
        <v>5</v>
      </c>
      <c r="P647" s="653">
        <v>5</v>
      </c>
      <c r="Q647" s="120">
        <f t="shared" si="41"/>
        <v>1</v>
      </c>
      <c r="R647" s="121">
        <f t="shared" si="42"/>
        <v>1</v>
      </c>
      <c r="S647" s="146">
        <f t="shared" si="43"/>
        <v>1</v>
      </c>
      <c r="T647" s="649" t="s">
        <v>3025</v>
      </c>
    </row>
    <row r="648" spans="1:20" ht="12.75" x14ac:dyDescent="0.2">
      <c r="A648" s="18" t="s">
        <v>72</v>
      </c>
      <c r="B648" s="18" t="s">
        <v>1999</v>
      </c>
      <c r="C648" s="18" t="s">
        <v>598</v>
      </c>
      <c r="D648" s="18" t="s">
        <v>611</v>
      </c>
      <c r="E648" s="18" t="s">
        <v>524</v>
      </c>
      <c r="F648" s="18" t="s">
        <v>523</v>
      </c>
      <c r="G648" s="18" t="s">
        <v>332</v>
      </c>
      <c r="H648" s="18" t="s">
        <v>379</v>
      </c>
      <c r="I648" s="18" t="s">
        <v>148</v>
      </c>
      <c r="J648" s="648">
        <v>1</v>
      </c>
      <c r="K648" s="18" t="s">
        <v>2059</v>
      </c>
      <c r="L648" s="652">
        <v>2021</v>
      </c>
      <c r="M648" s="653">
        <v>75</v>
      </c>
      <c r="N648" s="654">
        <v>1</v>
      </c>
      <c r="O648" s="113">
        <f t="shared" si="40"/>
        <v>75</v>
      </c>
      <c r="P648" s="653">
        <v>75</v>
      </c>
      <c r="Q648" s="120">
        <f t="shared" si="41"/>
        <v>1</v>
      </c>
      <c r="R648" s="121">
        <f t="shared" si="42"/>
        <v>1</v>
      </c>
      <c r="S648" s="146">
        <f t="shared" si="43"/>
        <v>1</v>
      </c>
      <c r="T648" s="649" t="s">
        <v>3025</v>
      </c>
    </row>
    <row r="649" spans="1:20" ht="12.75" x14ac:dyDescent="0.2">
      <c r="A649" s="18" t="s">
        <v>72</v>
      </c>
      <c r="B649" s="18" t="s">
        <v>1999</v>
      </c>
      <c r="C649" s="18" t="s">
        <v>604</v>
      </c>
      <c r="D649" s="18" t="s">
        <v>611</v>
      </c>
      <c r="E649" s="18" t="s">
        <v>524</v>
      </c>
      <c r="F649" s="18" t="s">
        <v>523</v>
      </c>
      <c r="G649" s="18" t="s">
        <v>332</v>
      </c>
      <c r="H649" s="18" t="s">
        <v>379</v>
      </c>
      <c r="I649" s="18" t="s">
        <v>148</v>
      </c>
      <c r="J649" s="648">
        <v>1</v>
      </c>
      <c r="K649" s="18"/>
      <c r="L649" s="652">
        <v>2021</v>
      </c>
      <c r="M649" s="653">
        <v>7</v>
      </c>
      <c r="N649" s="654">
        <v>1</v>
      </c>
      <c r="O649" s="113">
        <f t="shared" si="40"/>
        <v>7</v>
      </c>
      <c r="P649" s="653">
        <v>7</v>
      </c>
      <c r="Q649" s="120">
        <f t="shared" si="41"/>
        <v>1</v>
      </c>
      <c r="R649" s="121">
        <f t="shared" si="42"/>
        <v>1</v>
      </c>
      <c r="S649" s="146">
        <f t="shared" si="43"/>
        <v>1</v>
      </c>
      <c r="T649" s="649"/>
    </row>
    <row r="650" spans="1:20" ht="12.75" x14ac:dyDescent="0.2">
      <c r="A650" s="18" t="s">
        <v>72</v>
      </c>
      <c r="B650" s="18" t="s">
        <v>1999</v>
      </c>
      <c r="C650" s="18" t="s">
        <v>598</v>
      </c>
      <c r="D650" s="18" t="s">
        <v>612</v>
      </c>
      <c r="E650" s="18" t="s">
        <v>524</v>
      </c>
      <c r="F650" s="18" t="s">
        <v>523</v>
      </c>
      <c r="G650" s="18" t="s">
        <v>332</v>
      </c>
      <c r="H650" s="18" t="s">
        <v>379</v>
      </c>
      <c r="I650" s="18" t="s">
        <v>148</v>
      </c>
      <c r="J650" s="648">
        <v>1</v>
      </c>
      <c r="K650" s="18" t="s">
        <v>2059</v>
      </c>
      <c r="L650" s="652">
        <v>2021</v>
      </c>
      <c r="M650" s="653">
        <v>5</v>
      </c>
      <c r="N650" s="654">
        <v>1</v>
      </c>
      <c r="O650" s="113">
        <f t="shared" si="40"/>
        <v>5</v>
      </c>
      <c r="P650" s="653">
        <v>5</v>
      </c>
      <c r="Q650" s="120">
        <f t="shared" si="41"/>
        <v>1</v>
      </c>
      <c r="R650" s="121">
        <f t="shared" si="42"/>
        <v>1</v>
      </c>
      <c r="S650" s="146">
        <f t="shared" si="43"/>
        <v>1</v>
      </c>
      <c r="T650" s="649"/>
    </row>
    <row r="651" spans="1:20" ht="12.75" x14ac:dyDescent="0.2">
      <c r="A651" s="18" t="s">
        <v>72</v>
      </c>
      <c r="B651" s="18" t="s">
        <v>1999</v>
      </c>
      <c r="C651" s="18" t="s">
        <v>602</v>
      </c>
      <c r="D651" s="18" t="s">
        <v>612</v>
      </c>
      <c r="E651" s="18" t="s">
        <v>524</v>
      </c>
      <c r="F651" s="18" t="s">
        <v>523</v>
      </c>
      <c r="G651" s="18" t="s">
        <v>332</v>
      </c>
      <c r="H651" s="18" t="s">
        <v>379</v>
      </c>
      <c r="I651" s="18" t="s">
        <v>148</v>
      </c>
      <c r="J651" s="648">
        <v>1</v>
      </c>
      <c r="K651" s="18"/>
      <c r="L651" s="652">
        <v>2021</v>
      </c>
      <c r="M651" s="653">
        <v>19</v>
      </c>
      <c r="N651" s="654">
        <v>1</v>
      </c>
      <c r="O651" s="113">
        <f t="shared" si="40"/>
        <v>19</v>
      </c>
      <c r="P651" s="653">
        <v>19</v>
      </c>
      <c r="Q651" s="120">
        <f t="shared" si="41"/>
        <v>1</v>
      </c>
      <c r="R651" s="121">
        <f t="shared" si="42"/>
        <v>1</v>
      </c>
      <c r="S651" s="146">
        <f t="shared" si="43"/>
        <v>1</v>
      </c>
      <c r="T651" s="649"/>
    </row>
    <row r="652" spans="1:20" ht="12.75" x14ac:dyDescent="0.2">
      <c r="A652" s="18" t="s">
        <v>72</v>
      </c>
      <c r="B652" s="18" t="s">
        <v>1999</v>
      </c>
      <c r="C652" s="18" t="s">
        <v>604</v>
      </c>
      <c r="D652" s="18" t="s">
        <v>612</v>
      </c>
      <c r="E652" s="18" t="s">
        <v>524</v>
      </c>
      <c r="F652" s="18" t="s">
        <v>523</v>
      </c>
      <c r="G652" s="18" t="s">
        <v>332</v>
      </c>
      <c r="H652" s="18" t="s">
        <v>379</v>
      </c>
      <c r="I652" s="18" t="s">
        <v>148</v>
      </c>
      <c r="J652" s="648">
        <v>1</v>
      </c>
      <c r="K652" s="18"/>
      <c r="L652" s="652">
        <v>2021</v>
      </c>
      <c r="M652" s="653">
        <v>3</v>
      </c>
      <c r="N652" s="654">
        <v>1</v>
      </c>
      <c r="O652" s="113">
        <f t="shared" si="40"/>
        <v>3</v>
      </c>
      <c r="P652" s="653">
        <v>3</v>
      </c>
      <c r="Q652" s="120">
        <f t="shared" si="41"/>
        <v>1</v>
      </c>
      <c r="R652" s="121">
        <f t="shared" si="42"/>
        <v>1</v>
      </c>
      <c r="S652" s="146">
        <f t="shared" si="43"/>
        <v>1</v>
      </c>
      <c r="T652" s="649"/>
    </row>
    <row r="653" spans="1:20" ht="12.75" x14ac:dyDescent="0.2">
      <c r="A653" s="18" t="s">
        <v>72</v>
      </c>
      <c r="B653" s="18" t="s">
        <v>1999</v>
      </c>
      <c r="C653" s="18" t="s">
        <v>596</v>
      </c>
      <c r="D653" s="18" t="s">
        <v>613</v>
      </c>
      <c r="E653" s="18" t="s">
        <v>524</v>
      </c>
      <c r="F653" s="18" t="s">
        <v>523</v>
      </c>
      <c r="G653" s="18" t="s">
        <v>332</v>
      </c>
      <c r="H653" s="18" t="s">
        <v>379</v>
      </c>
      <c r="I653" s="18" t="s">
        <v>148</v>
      </c>
      <c r="J653" s="648">
        <v>1</v>
      </c>
      <c r="K653" s="18"/>
      <c r="L653" s="652">
        <v>2021</v>
      </c>
      <c r="M653" s="653">
        <v>18</v>
      </c>
      <c r="N653" s="654">
        <v>1</v>
      </c>
      <c r="O653" s="113">
        <f t="shared" si="40"/>
        <v>18</v>
      </c>
      <c r="P653" s="653">
        <v>18</v>
      </c>
      <c r="Q653" s="120">
        <f t="shared" si="41"/>
        <v>1</v>
      </c>
      <c r="R653" s="121">
        <f t="shared" si="42"/>
        <v>1</v>
      </c>
      <c r="S653" s="146">
        <f t="shared" si="43"/>
        <v>1</v>
      </c>
      <c r="T653" s="649"/>
    </row>
    <row r="654" spans="1:20" ht="12.75" x14ac:dyDescent="0.2">
      <c r="A654" s="18" t="s">
        <v>72</v>
      </c>
      <c r="B654" s="18" t="s">
        <v>1999</v>
      </c>
      <c r="C654" s="18" t="s">
        <v>598</v>
      </c>
      <c r="D654" s="18" t="s">
        <v>613</v>
      </c>
      <c r="E654" s="18" t="s">
        <v>524</v>
      </c>
      <c r="F654" s="18" t="s">
        <v>523</v>
      </c>
      <c r="G654" s="18" t="s">
        <v>332</v>
      </c>
      <c r="H654" s="18" t="s">
        <v>379</v>
      </c>
      <c r="I654" s="18" t="s">
        <v>148</v>
      </c>
      <c r="J654" s="648">
        <v>1</v>
      </c>
      <c r="K654" s="18"/>
      <c r="L654" s="652">
        <v>2021</v>
      </c>
      <c r="M654" s="653">
        <v>3</v>
      </c>
      <c r="N654" s="654">
        <v>1</v>
      </c>
      <c r="O654" s="113">
        <f t="shared" si="40"/>
        <v>3</v>
      </c>
      <c r="P654" s="653">
        <v>3</v>
      </c>
      <c r="Q654" s="120">
        <f t="shared" si="41"/>
        <v>1</v>
      </c>
      <c r="R654" s="121">
        <f t="shared" si="42"/>
        <v>1</v>
      </c>
      <c r="S654" s="146">
        <f t="shared" si="43"/>
        <v>1</v>
      </c>
      <c r="T654" s="649"/>
    </row>
    <row r="655" spans="1:20" ht="12.75" x14ac:dyDescent="0.2">
      <c r="A655" s="18" t="s">
        <v>72</v>
      </c>
      <c r="B655" s="18" t="s">
        <v>1999</v>
      </c>
      <c r="C655" s="18" t="s">
        <v>602</v>
      </c>
      <c r="D655" s="18" t="s">
        <v>614</v>
      </c>
      <c r="E655" s="18" t="s">
        <v>524</v>
      </c>
      <c r="F655" s="18" t="s">
        <v>523</v>
      </c>
      <c r="G655" s="18" t="s">
        <v>332</v>
      </c>
      <c r="H655" s="18" t="s">
        <v>379</v>
      </c>
      <c r="I655" s="18" t="s">
        <v>148</v>
      </c>
      <c r="J655" s="648">
        <v>1</v>
      </c>
      <c r="K655" s="18"/>
      <c r="L655" s="652">
        <v>2021</v>
      </c>
      <c r="M655" s="653">
        <v>3</v>
      </c>
      <c r="N655" s="654">
        <v>1</v>
      </c>
      <c r="O655" s="113">
        <f t="shared" si="40"/>
        <v>3</v>
      </c>
      <c r="P655" s="653">
        <v>3</v>
      </c>
      <c r="Q655" s="120">
        <f t="shared" si="41"/>
        <v>1</v>
      </c>
      <c r="R655" s="121">
        <f t="shared" si="42"/>
        <v>1</v>
      </c>
      <c r="S655" s="146">
        <f t="shared" si="43"/>
        <v>1</v>
      </c>
      <c r="T655" s="649"/>
    </row>
    <row r="656" spans="1:20" ht="12.75" x14ac:dyDescent="0.2">
      <c r="A656" s="18" t="s">
        <v>72</v>
      </c>
      <c r="B656" s="18" t="s">
        <v>1999</v>
      </c>
      <c r="C656" s="18" t="s">
        <v>598</v>
      </c>
      <c r="D656" s="18" t="s">
        <v>617</v>
      </c>
      <c r="E656" s="18" t="s">
        <v>524</v>
      </c>
      <c r="F656" s="18" t="s">
        <v>523</v>
      </c>
      <c r="G656" s="18" t="s">
        <v>332</v>
      </c>
      <c r="H656" s="18" t="s">
        <v>379</v>
      </c>
      <c r="I656" s="18" t="s">
        <v>148</v>
      </c>
      <c r="J656" s="648">
        <v>1</v>
      </c>
      <c r="K656" s="18" t="s">
        <v>2059</v>
      </c>
      <c r="L656" s="652">
        <v>2021</v>
      </c>
      <c r="M656" s="653">
        <v>7</v>
      </c>
      <c r="N656" s="654">
        <v>1</v>
      </c>
      <c r="O656" s="113">
        <f t="shared" si="40"/>
        <v>7</v>
      </c>
      <c r="P656" s="653">
        <v>7</v>
      </c>
      <c r="Q656" s="120">
        <f t="shared" si="41"/>
        <v>1</v>
      </c>
      <c r="R656" s="121">
        <f t="shared" si="42"/>
        <v>1</v>
      </c>
      <c r="S656" s="146">
        <f t="shared" si="43"/>
        <v>1</v>
      </c>
      <c r="T656" s="649" t="s">
        <v>3025</v>
      </c>
    </row>
    <row r="657" spans="1:20" ht="12.75" x14ac:dyDescent="0.2">
      <c r="A657" s="18" t="s">
        <v>72</v>
      </c>
      <c r="B657" s="18" t="s">
        <v>1999</v>
      </c>
      <c r="C657" s="18" t="s">
        <v>598</v>
      </c>
      <c r="D657" s="18" t="s">
        <v>618</v>
      </c>
      <c r="E657" s="18" t="s">
        <v>524</v>
      </c>
      <c r="F657" s="18" t="s">
        <v>523</v>
      </c>
      <c r="G657" s="18" t="s">
        <v>332</v>
      </c>
      <c r="H657" s="18" t="s">
        <v>379</v>
      </c>
      <c r="I657" s="18" t="s">
        <v>148</v>
      </c>
      <c r="J657" s="648">
        <v>1</v>
      </c>
      <c r="K657" s="18"/>
      <c r="L657" s="652">
        <v>2021</v>
      </c>
      <c r="M657" s="653">
        <v>6</v>
      </c>
      <c r="N657" s="654">
        <v>1</v>
      </c>
      <c r="O657" s="113">
        <f t="shared" si="40"/>
        <v>6</v>
      </c>
      <c r="P657" s="653">
        <v>6</v>
      </c>
      <c r="Q657" s="120">
        <f t="shared" si="41"/>
        <v>1</v>
      </c>
      <c r="R657" s="121">
        <f t="shared" si="42"/>
        <v>1</v>
      </c>
      <c r="S657" s="146">
        <f t="shared" si="43"/>
        <v>1</v>
      </c>
      <c r="T657" s="649"/>
    </row>
    <row r="658" spans="1:20" ht="12.75" x14ac:dyDescent="0.2">
      <c r="A658" s="18" t="s">
        <v>72</v>
      </c>
      <c r="B658" s="18" t="s">
        <v>1999</v>
      </c>
      <c r="C658" s="18" t="s">
        <v>603</v>
      </c>
      <c r="D658" s="18" t="s">
        <v>618</v>
      </c>
      <c r="E658" s="18" t="s">
        <v>524</v>
      </c>
      <c r="F658" s="18" t="s">
        <v>523</v>
      </c>
      <c r="G658" s="18" t="s">
        <v>332</v>
      </c>
      <c r="H658" s="18" t="s">
        <v>379</v>
      </c>
      <c r="I658" s="18" t="s">
        <v>148</v>
      </c>
      <c r="J658" s="648">
        <v>1</v>
      </c>
      <c r="K658" s="18" t="s">
        <v>2059</v>
      </c>
      <c r="L658" s="652">
        <v>2021</v>
      </c>
      <c r="M658" s="653">
        <v>6</v>
      </c>
      <c r="N658" s="654">
        <v>1</v>
      </c>
      <c r="O658" s="113">
        <f t="shared" si="40"/>
        <v>6</v>
      </c>
      <c r="P658" s="653">
        <v>6</v>
      </c>
      <c r="Q658" s="120">
        <f t="shared" si="41"/>
        <v>1</v>
      </c>
      <c r="R658" s="121">
        <f t="shared" si="42"/>
        <v>1</v>
      </c>
      <c r="S658" s="146">
        <f t="shared" si="43"/>
        <v>1</v>
      </c>
      <c r="T658" s="649" t="s">
        <v>3025</v>
      </c>
    </row>
    <row r="659" spans="1:20" ht="12.75" x14ac:dyDescent="0.2">
      <c r="A659" s="18" t="s">
        <v>72</v>
      </c>
      <c r="B659" s="18" t="s">
        <v>1999</v>
      </c>
      <c r="C659" s="18" t="s">
        <v>605</v>
      </c>
      <c r="D659" s="18" t="s">
        <v>619</v>
      </c>
      <c r="E659" s="18" t="s">
        <v>524</v>
      </c>
      <c r="F659" s="18" t="s">
        <v>523</v>
      </c>
      <c r="G659" s="18" t="s">
        <v>332</v>
      </c>
      <c r="H659" s="18" t="s">
        <v>379</v>
      </c>
      <c r="I659" s="18" t="s">
        <v>148</v>
      </c>
      <c r="J659" s="648">
        <v>1</v>
      </c>
      <c r="K659" s="18" t="s">
        <v>2059</v>
      </c>
      <c r="L659" s="652">
        <v>2021</v>
      </c>
      <c r="M659" s="653">
        <v>1920</v>
      </c>
      <c r="N659" s="654">
        <v>1</v>
      </c>
      <c r="O659" s="113">
        <f t="shared" si="40"/>
        <v>1920</v>
      </c>
      <c r="P659" s="653">
        <v>1920</v>
      </c>
      <c r="Q659" s="120">
        <f t="shared" si="41"/>
        <v>1</v>
      </c>
      <c r="R659" s="121">
        <f t="shared" si="42"/>
        <v>1</v>
      </c>
      <c r="S659" s="146">
        <f t="shared" si="43"/>
        <v>1</v>
      </c>
      <c r="T659" s="649" t="s">
        <v>3025</v>
      </c>
    </row>
    <row r="660" spans="1:20" ht="12.75" x14ac:dyDescent="0.2">
      <c r="A660" s="18" t="s">
        <v>72</v>
      </c>
      <c r="B660" s="18" t="s">
        <v>1999</v>
      </c>
      <c r="C660" s="18" t="s">
        <v>606</v>
      </c>
      <c r="D660" s="18" t="s">
        <v>619</v>
      </c>
      <c r="E660" s="18" t="s">
        <v>524</v>
      </c>
      <c r="F660" s="18" t="s">
        <v>523</v>
      </c>
      <c r="G660" s="18" t="s">
        <v>332</v>
      </c>
      <c r="H660" s="18" t="s">
        <v>379</v>
      </c>
      <c r="I660" s="18" t="s">
        <v>148</v>
      </c>
      <c r="J660" s="648">
        <v>1</v>
      </c>
      <c r="K660" s="18"/>
      <c r="L660" s="652">
        <v>2021</v>
      </c>
      <c r="M660" s="653">
        <v>5</v>
      </c>
      <c r="N660" s="654">
        <v>1</v>
      </c>
      <c r="O660" s="113">
        <f t="shared" si="40"/>
        <v>5</v>
      </c>
      <c r="P660" s="653">
        <v>5</v>
      </c>
      <c r="Q660" s="120">
        <f t="shared" si="41"/>
        <v>1</v>
      </c>
      <c r="R660" s="121">
        <f t="shared" si="42"/>
        <v>1</v>
      </c>
      <c r="S660" s="146">
        <f t="shared" si="43"/>
        <v>1</v>
      </c>
      <c r="T660" s="649"/>
    </row>
    <row r="661" spans="1:20" ht="12.75" x14ac:dyDescent="0.2">
      <c r="A661" s="18" t="s">
        <v>72</v>
      </c>
      <c r="B661" s="18" t="s">
        <v>1999</v>
      </c>
      <c r="C661" s="18" t="s">
        <v>605</v>
      </c>
      <c r="D661" s="18" t="s">
        <v>620</v>
      </c>
      <c r="E661" s="18" t="s">
        <v>524</v>
      </c>
      <c r="F661" s="18" t="s">
        <v>523</v>
      </c>
      <c r="G661" s="18" t="s">
        <v>332</v>
      </c>
      <c r="H661" s="18" t="s">
        <v>379</v>
      </c>
      <c r="I661" s="18" t="s">
        <v>148</v>
      </c>
      <c r="J661" s="648">
        <v>1</v>
      </c>
      <c r="K661" s="18" t="s">
        <v>2059</v>
      </c>
      <c r="L661" s="652">
        <v>2021</v>
      </c>
      <c r="M661" s="653">
        <v>41</v>
      </c>
      <c r="N661" s="654">
        <v>1</v>
      </c>
      <c r="O661" s="113">
        <f t="shared" si="40"/>
        <v>41</v>
      </c>
      <c r="P661" s="653">
        <v>41</v>
      </c>
      <c r="Q661" s="120">
        <f t="shared" si="41"/>
        <v>1</v>
      </c>
      <c r="R661" s="121">
        <f t="shared" si="42"/>
        <v>1</v>
      </c>
      <c r="S661" s="146">
        <f t="shared" si="43"/>
        <v>1</v>
      </c>
      <c r="T661" s="649" t="s">
        <v>3025</v>
      </c>
    </row>
    <row r="662" spans="1:20" ht="12.75" x14ac:dyDescent="0.2">
      <c r="A662" s="18" t="s">
        <v>72</v>
      </c>
      <c r="B662" s="18" t="s">
        <v>1999</v>
      </c>
      <c r="C662" s="18" t="s">
        <v>608</v>
      </c>
      <c r="D662" s="18" t="s">
        <v>620</v>
      </c>
      <c r="E662" s="18" t="s">
        <v>524</v>
      </c>
      <c r="F662" s="18" t="s">
        <v>523</v>
      </c>
      <c r="G662" s="18" t="s">
        <v>332</v>
      </c>
      <c r="H662" s="18" t="s">
        <v>379</v>
      </c>
      <c r="I662" s="18" t="s">
        <v>148</v>
      </c>
      <c r="J662" s="648">
        <v>1</v>
      </c>
      <c r="K662" s="18"/>
      <c r="L662" s="652">
        <v>2021</v>
      </c>
      <c r="M662" s="653">
        <v>7</v>
      </c>
      <c r="N662" s="654">
        <v>1</v>
      </c>
      <c r="O662" s="113">
        <f t="shared" si="40"/>
        <v>7</v>
      </c>
      <c r="P662" s="653">
        <v>7</v>
      </c>
      <c r="Q662" s="120">
        <f t="shared" si="41"/>
        <v>1</v>
      </c>
      <c r="R662" s="121">
        <f t="shared" si="42"/>
        <v>1</v>
      </c>
      <c r="S662" s="146">
        <f t="shared" si="43"/>
        <v>1</v>
      </c>
      <c r="T662" s="649"/>
    </row>
    <row r="663" spans="1:20" ht="12.75" x14ac:dyDescent="0.2">
      <c r="A663" s="18" t="s">
        <v>72</v>
      </c>
      <c r="B663" s="18" t="s">
        <v>1999</v>
      </c>
      <c r="C663" s="18" t="s">
        <v>605</v>
      </c>
      <c r="D663" s="18" t="s">
        <v>621</v>
      </c>
      <c r="E663" s="18" t="s">
        <v>524</v>
      </c>
      <c r="F663" s="18" t="s">
        <v>523</v>
      </c>
      <c r="G663" s="18" t="s">
        <v>332</v>
      </c>
      <c r="H663" s="18" t="s">
        <v>379</v>
      </c>
      <c r="I663" s="18" t="s">
        <v>148</v>
      </c>
      <c r="J663" s="648">
        <v>1</v>
      </c>
      <c r="K663" s="18"/>
      <c r="L663" s="652">
        <v>2021</v>
      </c>
      <c r="M663" s="653">
        <v>6</v>
      </c>
      <c r="N663" s="654">
        <v>1</v>
      </c>
      <c r="O663" s="113">
        <f t="shared" si="40"/>
        <v>6</v>
      </c>
      <c r="P663" s="653">
        <v>6</v>
      </c>
      <c r="Q663" s="120">
        <f t="shared" si="41"/>
        <v>1</v>
      </c>
      <c r="R663" s="121">
        <f t="shared" si="42"/>
        <v>1</v>
      </c>
      <c r="S663" s="146">
        <f t="shared" si="43"/>
        <v>1</v>
      </c>
      <c r="T663" s="649"/>
    </row>
    <row r="664" spans="1:20" ht="12.75" x14ac:dyDescent="0.2">
      <c r="A664" s="18" t="s">
        <v>72</v>
      </c>
      <c r="B664" s="18" t="s">
        <v>1999</v>
      </c>
      <c r="C664" s="18" t="s">
        <v>607</v>
      </c>
      <c r="D664" s="18" t="s">
        <v>621</v>
      </c>
      <c r="E664" s="18" t="s">
        <v>524</v>
      </c>
      <c r="F664" s="18" t="s">
        <v>523</v>
      </c>
      <c r="G664" s="18" t="s">
        <v>332</v>
      </c>
      <c r="H664" s="18" t="s">
        <v>379</v>
      </c>
      <c r="I664" s="18" t="s">
        <v>148</v>
      </c>
      <c r="J664" s="648">
        <v>1</v>
      </c>
      <c r="K664" s="18" t="s">
        <v>2059</v>
      </c>
      <c r="L664" s="652">
        <v>2021</v>
      </c>
      <c r="M664" s="653">
        <v>732</v>
      </c>
      <c r="N664" s="654">
        <v>1</v>
      </c>
      <c r="O664" s="113">
        <f t="shared" si="40"/>
        <v>732</v>
      </c>
      <c r="P664" s="653">
        <v>732</v>
      </c>
      <c r="Q664" s="120">
        <f t="shared" si="41"/>
        <v>1</v>
      </c>
      <c r="R664" s="121">
        <f t="shared" si="42"/>
        <v>1</v>
      </c>
      <c r="S664" s="146">
        <f t="shared" si="43"/>
        <v>1</v>
      </c>
      <c r="T664" s="649" t="s">
        <v>3025</v>
      </c>
    </row>
    <row r="665" spans="1:20" ht="12.75" x14ac:dyDescent="0.2">
      <c r="A665" s="18" t="s">
        <v>72</v>
      </c>
      <c r="B665" s="18" t="s">
        <v>1999</v>
      </c>
      <c r="C665" s="18" t="s">
        <v>600</v>
      </c>
      <c r="D665" s="18" t="s">
        <v>622</v>
      </c>
      <c r="E665" s="18" t="s">
        <v>524</v>
      </c>
      <c r="F665" s="18" t="s">
        <v>523</v>
      </c>
      <c r="G665" s="18" t="s">
        <v>332</v>
      </c>
      <c r="H665" s="18" t="s">
        <v>379</v>
      </c>
      <c r="I665" s="18" t="s">
        <v>148</v>
      </c>
      <c r="J665" s="648">
        <v>1</v>
      </c>
      <c r="K665" s="18" t="s">
        <v>2059</v>
      </c>
      <c r="L665" s="652">
        <v>2021</v>
      </c>
      <c r="M665" s="653">
        <v>2</v>
      </c>
      <c r="N665" s="654">
        <v>1</v>
      </c>
      <c r="O665" s="113">
        <f t="shared" si="40"/>
        <v>2</v>
      </c>
      <c r="P665" s="653">
        <v>2</v>
      </c>
      <c r="Q665" s="120">
        <f t="shared" si="41"/>
        <v>1</v>
      </c>
      <c r="R665" s="121">
        <f t="shared" si="42"/>
        <v>1</v>
      </c>
      <c r="S665" s="146">
        <f t="shared" si="43"/>
        <v>1</v>
      </c>
      <c r="T665" s="649" t="s">
        <v>3025</v>
      </c>
    </row>
    <row r="666" spans="1:20" ht="12.75" x14ac:dyDescent="0.2">
      <c r="A666" s="18" t="s">
        <v>72</v>
      </c>
      <c r="B666" s="18" t="s">
        <v>1999</v>
      </c>
      <c r="C666" s="18" t="s">
        <v>608</v>
      </c>
      <c r="D666" s="18" t="s">
        <v>623</v>
      </c>
      <c r="E666" s="18" t="s">
        <v>524</v>
      </c>
      <c r="F666" s="18" t="s">
        <v>523</v>
      </c>
      <c r="G666" s="18" t="s">
        <v>332</v>
      </c>
      <c r="H666" s="18" t="s">
        <v>379</v>
      </c>
      <c r="I666" s="18" t="s">
        <v>148</v>
      </c>
      <c r="J666" s="648">
        <v>1</v>
      </c>
      <c r="K666" s="18" t="s">
        <v>2059</v>
      </c>
      <c r="L666" s="652">
        <v>2021</v>
      </c>
      <c r="M666" s="653">
        <v>10</v>
      </c>
      <c r="N666" s="654">
        <v>1</v>
      </c>
      <c r="O666" s="113">
        <f t="shared" si="40"/>
        <v>10</v>
      </c>
      <c r="P666" s="653">
        <v>10</v>
      </c>
      <c r="Q666" s="120">
        <f t="shared" si="41"/>
        <v>1</v>
      </c>
      <c r="R666" s="121">
        <f t="shared" si="42"/>
        <v>1</v>
      </c>
      <c r="S666" s="146">
        <f t="shared" si="43"/>
        <v>1</v>
      </c>
      <c r="T666" s="649" t="s">
        <v>3025</v>
      </c>
    </row>
    <row r="667" spans="1:20" ht="12.75" x14ac:dyDescent="0.2">
      <c r="A667" s="18" t="s">
        <v>72</v>
      </c>
      <c r="B667" s="18" t="s">
        <v>1999</v>
      </c>
      <c r="C667" s="18" t="s">
        <v>599</v>
      </c>
      <c r="D667" s="18" t="s">
        <v>624</v>
      </c>
      <c r="E667" s="18" t="s">
        <v>524</v>
      </c>
      <c r="F667" s="18" t="s">
        <v>523</v>
      </c>
      <c r="G667" s="18" t="s">
        <v>332</v>
      </c>
      <c r="H667" s="18" t="s">
        <v>379</v>
      </c>
      <c r="I667" s="18" t="s">
        <v>148</v>
      </c>
      <c r="J667" s="648">
        <v>1</v>
      </c>
      <c r="K667" s="18" t="s">
        <v>2059</v>
      </c>
      <c r="L667" s="652">
        <v>2021</v>
      </c>
      <c r="M667" s="653">
        <v>34</v>
      </c>
      <c r="N667" s="654">
        <v>1</v>
      </c>
      <c r="O667" s="113">
        <f t="shared" si="40"/>
        <v>34</v>
      </c>
      <c r="P667" s="653">
        <v>34</v>
      </c>
      <c r="Q667" s="120">
        <f t="shared" si="41"/>
        <v>1</v>
      </c>
      <c r="R667" s="121">
        <f t="shared" si="42"/>
        <v>1</v>
      </c>
      <c r="S667" s="146">
        <f t="shared" si="43"/>
        <v>1</v>
      </c>
      <c r="T667" s="649" t="s">
        <v>3025</v>
      </c>
    </row>
    <row r="668" spans="1:20" ht="12.75" x14ac:dyDescent="0.2">
      <c r="A668" s="18" t="s">
        <v>72</v>
      </c>
      <c r="B668" s="18" t="s">
        <v>1999</v>
      </c>
      <c r="C668" s="18" t="s">
        <v>603</v>
      </c>
      <c r="D668" s="18" t="s">
        <v>626</v>
      </c>
      <c r="E668" s="18" t="s">
        <v>524</v>
      </c>
      <c r="F668" s="18" t="s">
        <v>523</v>
      </c>
      <c r="G668" s="18" t="s">
        <v>332</v>
      </c>
      <c r="H668" s="18" t="s">
        <v>379</v>
      </c>
      <c r="I668" s="18" t="s">
        <v>148</v>
      </c>
      <c r="J668" s="648">
        <v>1</v>
      </c>
      <c r="K668" s="18" t="s">
        <v>2059</v>
      </c>
      <c r="L668" s="652">
        <v>2021</v>
      </c>
      <c r="M668" s="653">
        <v>13</v>
      </c>
      <c r="N668" s="654">
        <v>1</v>
      </c>
      <c r="O668" s="113">
        <f t="shared" si="40"/>
        <v>13</v>
      </c>
      <c r="P668" s="653">
        <v>13</v>
      </c>
      <c r="Q668" s="120">
        <f t="shared" si="41"/>
        <v>1</v>
      </c>
      <c r="R668" s="121">
        <f t="shared" si="42"/>
        <v>1</v>
      </c>
      <c r="S668" s="146">
        <f t="shared" si="43"/>
        <v>1</v>
      </c>
      <c r="T668" s="649" t="s">
        <v>3025</v>
      </c>
    </row>
    <row r="669" spans="1:20" ht="12.75" x14ac:dyDescent="0.2">
      <c r="A669" s="18" t="s">
        <v>72</v>
      </c>
      <c r="B669" s="18" t="s">
        <v>1999</v>
      </c>
      <c r="C669" s="18" t="s">
        <v>603</v>
      </c>
      <c r="D669" s="18" t="s">
        <v>625</v>
      </c>
      <c r="E669" s="18" t="s">
        <v>524</v>
      </c>
      <c r="F669" s="18" t="s">
        <v>523</v>
      </c>
      <c r="G669" s="18" t="s">
        <v>332</v>
      </c>
      <c r="H669" s="18" t="s">
        <v>379</v>
      </c>
      <c r="I669" s="18" t="s">
        <v>148</v>
      </c>
      <c r="J669" s="648">
        <v>1</v>
      </c>
      <c r="K669" s="18" t="s">
        <v>2059</v>
      </c>
      <c r="L669" s="652">
        <v>2021</v>
      </c>
      <c r="M669" s="653">
        <v>4</v>
      </c>
      <c r="N669" s="654">
        <v>1</v>
      </c>
      <c r="O669" s="113">
        <f t="shared" si="40"/>
        <v>4</v>
      </c>
      <c r="P669" s="653">
        <v>4</v>
      </c>
      <c r="Q669" s="120">
        <f t="shared" si="41"/>
        <v>1</v>
      </c>
      <c r="R669" s="121">
        <f t="shared" si="42"/>
        <v>1</v>
      </c>
      <c r="S669" s="146">
        <f t="shared" si="43"/>
        <v>1</v>
      </c>
      <c r="T669" s="649" t="s">
        <v>3025</v>
      </c>
    </row>
    <row r="670" spans="1:20" ht="12.75" x14ac:dyDescent="0.2">
      <c r="A670" s="18" t="s">
        <v>72</v>
      </c>
      <c r="B670" s="18" t="s">
        <v>1999</v>
      </c>
      <c r="C670" s="18" t="s">
        <v>603</v>
      </c>
      <c r="D670" s="18" t="s">
        <v>610</v>
      </c>
      <c r="E670" s="18" t="s">
        <v>524</v>
      </c>
      <c r="F670" s="18" t="s">
        <v>527</v>
      </c>
      <c r="G670" s="18" t="s">
        <v>332</v>
      </c>
      <c r="H670" s="18" t="s">
        <v>379</v>
      </c>
      <c r="I670" s="18" t="s">
        <v>148</v>
      </c>
      <c r="J670" s="648">
        <v>1</v>
      </c>
      <c r="K670" s="18" t="s">
        <v>2059</v>
      </c>
      <c r="L670" s="652">
        <v>2021</v>
      </c>
      <c r="M670" s="653">
        <v>5</v>
      </c>
      <c r="N670" s="654">
        <v>1</v>
      </c>
      <c r="O670" s="113">
        <f t="shared" si="40"/>
        <v>5</v>
      </c>
      <c r="P670" s="653">
        <v>5</v>
      </c>
      <c r="Q670" s="120">
        <f t="shared" si="41"/>
        <v>1</v>
      </c>
      <c r="R670" s="121">
        <f t="shared" si="42"/>
        <v>1</v>
      </c>
      <c r="S670" s="146">
        <f t="shared" si="43"/>
        <v>1</v>
      </c>
      <c r="T670" s="649" t="s">
        <v>3025</v>
      </c>
    </row>
    <row r="671" spans="1:20" ht="12.75" x14ac:dyDescent="0.2">
      <c r="A671" s="18" t="s">
        <v>72</v>
      </c>
      <c r="B671" s="18" t="s">
        <v>1999</v>
      </c>
      <c r="C671" s="18" t="s">
        <v>598</v>
      </c>
      <c r="D671" s="18" t="s">
        <v>611</v>
      </c>
      <c r="E671" s="18" t="s">
        <v>524</v>
      </c>
      <c r="F671" s="18" t="s">
        <v>527</v>
      </c>
      <c r="G671" s="18" t="s">
        <v>332</v>
      </c>
      <c r="H671" s="18" t="s">
        <v>379</v>
      </c>
      <c r="I671" s="18" t="s">
        <v>148</v>
      </c>
      <c r="J671" s="648">
        <v>1</v>
      </c>
      <c r="K671" s="18" t="s">
        <v>2059</v>
      </c>
      <c r="L671" s="652">
        <v>2021</v>
      </c>
      <c r="M671" s="653">
        <v>75</v>
      </c>
      <c r="N671" s="654">
        <v>1</v>
      </c>
      <c r="O671" s="113">
        <f t="shared" si="40"/>
        <v>75</v>
      </c>
      <c r="P671" s="653">
        <v>75</v>
      </c>
      <c r="Q671" s="120">
        <f t="shared" si="41"/>
        <v>1</v>
      </c>
      <c r="R671" s="121">
        <f t="shared" si="42"/>
        <v>1</v>
      </c>
      <c r="S671" s="146">
        <f t="shared" si="43"/>
        <v>1</v>
      </c>
      <c r="T671" s="649" t="s">
        <v>3025</v>
      </c>
    </row>
    <row r="672" spans="1:20" ht="12.75" x14ac:dyDescent="0.2">
      <c r="A672" s="18" t="s">
        <v>72</v>
      </c>
      <c r="B672" s="18" t="s">
        <v>1999</v>
      </c>
      <c r="C672" s="18" t="s">
        <v>604</v>
      </c>
      <c r="D672" s="18" t="s">
        <v>611</v>
      </c>
      <c r="E672" s="18" t="s">
        <v>524</v>
      </c>
      <c r="F672" s="18" t="s">
        <v>527</v>
      </c>
      <c r="G672" s="18" t="s">
        <v>332</v>
      </c>
      <c r="H672" s="18" t="s">
        <v>379</v>
      </c>
      <c r="I672" s="18" t="s">
        <v>148</v>
      </c>
      <c r="J672" s="648">
        <v>1</v>
      </c>
      <c r="K672" s="18"/>
      <c r="L672" s="652">
        <v>2021</v>
      </c>
      <c r="M672" s="653">
        <v>7</v>
      </c>
      <c r="N672" s="654">
        <v>1</v>
      </c>
      <c r="O672" s="113">
        <f t="shared" si="40"/>
        <v>7</v>
      </c>
      <c r="P672" s="653">
        <v>7</v>
      </c>
      <c r="Q672" s="120">
        <f t="shared" si="41"/>
        <v>1</v>
      </c>
      <c r="R672" s="121">
        <f t="shared" si="42"/>
        <v>1</v>
      </c>
      <c r="S672" s="146">
        <f t="shared" si="43"/>
        <v>1</v>
      </c>
      <c r="T672" s="649"/>
    </row>
    <row r="673" spans="1:20" ht="12.75" x14ac:dyDescent="0.2">
      <c r="A673" s="18" t="s">
        <v>72</v>
      </c>
      <c r="B673" s="18" t="s">
        <v>1999</v>
      </c>
      <c r="C673" s="18" t="s">
        <v>598</v>
      </c>
      <c r="D673" s="18" t="s">
        <v>612</v>
      </c>
      <c r="E673" s="18" t="s">
        <v>524</v>
      </c>
      <c r="F673" s="18" t="s">
        <v>527</v>
      </c>
      <c r="G673" s="18" t="s">
        <v>332</v>
      </c>
      <c r="H673" s="18" t="s">
        <v>379</v>
      </c>
      <c r="I673" s="18" t="s">
        <v>148</v>
      </c>
      <c r="J673" s="648">
        <v>1</v>
      </c>
      <c r="K673" s="18" t="s">
        <v>2059</v>
      </c>
      <c r="L673" s="652">
        <v>2021</v>
      </c>
      <c r="M673" s="653">
        <v>5</v>
      </c>
      <c r="N673" s="654">
        <v>1</v>
      </c>
      <c r="O673" s="113">
        <f t="shared" si="40"/>
        <v>5</v>
      </c>
      <c r="P673" s="653">
        <v>5</v>
      </c>
      <c r="Q673" s="120">
        <f t="shared" si="41"/>
        <v>1</v>
      </c>
      <c r="R673" s="121">
        <f t="shared" si="42"/>
        <v>1</v>
      </c>
      <c r="S673" s="146">
        <f t="shared" si="43"/>
        <v>1</v>
      </c>
      <c r="T673" s="649"/>
    </row>
    <row r="674" spans="1:20" ht="12.75" x14ac:dyDescent="0.2">
      <c r="A674" s="18" t="s">
        <v>72</v>
      </c>
      <c r="B674" s="18" t="s">
        <v>1999</v>
      </c>
      <c r="C674" s="18" t="s">
        <v>602</v>
      </c>
      <c r="D674" s="18" t="s">
        <v>612</v>
      </c>
      <c r="E674" s="18" t="s">
        <v>524</v>
      </c>
      <c r="F674" s="18" t="s">
        <v>527</v>
      </c>
      <c r="G674" s="18" t="s">
        <v>332</v>
      </c>
      <c r="H674" s="18" t="s">
        <v>379</v>
      </c>
      <c r="I674" s="18" t="s">
        <v>148</v>
      </c>
      <c r="J674" s="648">
        <v>1</v>
      </c>
      <c r="K674" s="18"/>
      <c r="L674" s="652">
        <v>2021</v>
      </c>
      <c r="M674" s="653">
        <v>19</v>
      </c>
      <c r="N674" s="654">
        <v>1</v>
      </c>
      <c r="O674" s="113">
        <f t="shared" si="40"/>
        <v>19</v>
      </c>
      <c r="P674" s="653">
        <v>19</v>
      </c>
      <c r="Q674" s="120">
        <f t="shared" si="41"/>
        <v>1</v>
      </c>
      <c r="R674" s="121">
        <f t="shared" si="42"/>
        <v>1</v>
      </c>
      <c r="S674" s="146">
        <f t="shared" si="43"/>
        <v>1</v>
      </c>
      <c r="T674" s="649"/>
    </row>
    <row r="675" spans="1:20" ht="12.75" x14ac:dyDescent="0.2">
      <c r="A675" s="18" t="s">
        <v>72</v>
      </c>
      <c r="B675" s="18" t="s">
        <v>1999</v>
      </c>
      <c r="C675" s="18" t="s">
        <v>604</v>
      </c>
      <c r="D675" s="18" t="s">
        <v>612</v>
      </c>
      <c r="E675" s="18" t="s">
        <v>524</v>
      </c>
      <c r="F675" s="18" t="s">
        <v>527</v>
      </c>
      <c r="G675" s="18" t="s">
        <v>332</v>
      </c>
      <c r="H675" s="18" t="s">
        <v>379</v>
      </c>
      <c r="I675" s="18" t="s">
        <v>148</v>
      </c>
      <c r="J675" s="648">
        <v>1</v>
      </c>
      <c r="K675" s="18"/>
      <c r="L675" s="652">
        <v>2021</v>
      </c>
      <c r="M675" s="653">
        <v>3</v>
      </c>
      <c r="N675" s="654">
        <v>1</v>
      </c>
      <c r="O675" s="113">
        <f t="shared" si="40"/>
        <v>3</v>
      </c>
      <c r="P675" s="653">
        <v>3</v>
      </c>
      <c r="Q675" s="120">
        <f t="shared" si="41"/>
        <v>1</v>
      </c>
      <c r="R675" s="121">
        <f t="shared" si="42"/>
        <v>1</v>
      </c>
      <c r="S675" s="146">
        <f t="shared" si="43"/>
        <v>1</v>
      </c>
      <c r="T675" s="649"/>
    </row>
    <row r="676" spans="1:20" ht="12.75" x14ac:dyDescent="0.2">
      <c r="A676" s="18" t="s">
        <v>72</v>
      </c>
      <c r="B676" s="18" t="s">
        <v>1999</v>
      </c>
      <c r="C676" s="18" t="s">
        <v>596</v>
      </c>
      <c r="D676" s="18" t="s">
        <v>613</v>
      </c>
      <c r="E676" s="18" t="s">
        <v>524</v>
      </c>
      <c r="F676" s="18" t="s">
        <v>527</v>
      </c>
      <c r="G676" s="18" t="s">
        <v>332</v>
      </c>
      <c r="H676" s="18" t="s">
        <v>379</v>
      </c>
      <c r="I676" s="18" t="s">
        <v>148</v>
      </c>
      <c r="J676" s="648">
        <v>1</v>
      </c>
      <c r="K676" s="18"/>
      <c r="L676" s="652">
        <v>2021</v>
      </c>
      <c r="M676" s="653">
        <v>18</v>
      </c>
      <c r="N676" s="654">
        <v>1</v>
      </c>
      <c r="O676" s="113">
        <f t="shared" si="40"/>
        <v>18</v>
      </c>
      <c r="P676" s="653">
        <v>18</v>
      </c>
      <c r="Q676" s="120">
        <f t="shared" si="41"/>
        <v>1</v>
      </c>
      <c r="R676" s="121">
        <f t="shared" si="42"/>
        <v>1</v>
      </c>
      <c r="S676" s="146">
        <f t="shared" si="43"/>
        <v>1</v>
      </c>
      <c r="T676" s="649"/>
    </row>
    <row r="677" spans="1:20" ht="12.75" x14ac:dyDescent="0.2">
      <c r="A677" s="18" t="s">
        <v>72</v>
      </c>
      <c r="B677" s="18" t="s">
        <v>1999</v>
      </c>
      <c r="C677" s="18" t="s">
        <v>598</v>
      </c>
      <c r="D677" s="18" t="s">
        <v>613</v>
      </c>
      <c r="E677" s="18" t="s">
        <v>524</v>
      </c>
      <c r="F677" s="18" t="s">
        <v>527</v>
      </c>
      <c r="G677" s="18" t="s">
        <v>332</v>
      </c>
      <c r="H677" s="18" t="s">
        <v>379</v>
      </c>
      <c r="I677" s="18" t="s">
        <v>148</v>
      </c>
      <c r="J677" s="648">
        <v>1</v>
      </c>
      <c r="K677" s="18"/>
      <c r="L677" s="652">
        <v>2021</v>
      </c>
      <c r="M677" s="653">
        <v>3</v>
      </c>
      <c r="N677" s="654">
        <v>1</v>
      </c>
      <c r="O677" s="113">
        <f t="shared" si="40"/>
        <v>3</v>
      </c>
      <c r="P677" s="653">
        <v>3</v>
      </c>
      <c r="Q677" s="120">
        <f t="shared" si="41"/>
        <v>1</v>
      </c>
      <c r="R677" s="121">
        <f t="shared" si="42"/>
        <v>1</v>
      </c>
      <c r="S677" s="146">
        <f t="shared" si="43"/>
        <v>1</v>
      </c>
      <c r="T677" s="649"/>
    </row>
    <row r="678" spans="1:20" ht="12.75" x14ac:dyDescent="0.2">
      <c r="A678" s="18" t="s">
        <v>72</v>
      </c>
      <c r="B678" s="18" t="s">
        <v>1999</v>
      </c>
      <c r="C678" s="18" t="s">
        <v>602</v>
      </c>
      <c r="D678" s="18" t="s">
        <v>614</v>
      </c>
      <c r="E678" s="18" t="s">
        <v>524</v>
      </c>
      <c r="F678" s="18" t="s">
        <v>527</v>
      </c>
      <c r="G678" s="18" t="s">
        <v>332</v>
      </c>
      <c r="H678" s="18" t="s">
        <v>379</v>
      </c>
      <c r="I678" s="18" t="s">
        <v>148</v>
      </c>
      <c r="J678" s="648">
        <v>1</v>
      </c>
      <c r="K678" s="18"/>
      <c r="L678" s="652">
        <v>2021</v>
      </c>
      <c r="M678" s="653">
        <v>3</v>
      </c>
      <c r="N678" s="654">
        <v>1</v>
      </c>
      <c r="O678" s="113">
        <f t="shared" si="40"/>
        <v>3</v>
      </c>
      <c r="P678" s="653">
        <v>3</v>
      </c>
      <c r="Q678" s="120">
        <f t="shared" si="41"/>
        <v>1</v>
      </c>
      <c r="R678" s="121">
        <f t="shared" si="42"/>
        <v>1</v>
      </c>
      <c r="S678" s="146">
        <f t="shared" si="43"/>
        <v>1</v>
      </c>
      <c r="T678" s="649"/>
    </row>
    <row r="679" spans="1:20" ht="12.75" x14ac:dyDescent="0.2">
      <c r="A679" s="18" t="s">
        <v>72</v>
      </c>
      <c r="B679" s="18" t="s">
        <v>1999</v>
      </c>
      <c r="C679" s="18" t="s">
        <v>598</v>
      </c>
      <c r="D679" s="18" t="s">
        <v>617</v>
      </c>
      <c r="E679" s="18" t="s">
        <v>524</v>
      </c>
      <c r="F679" s="18" t="s">
        <v>527</v>
      </c>
      <c r="G679" s="18" t="s">
        <v>332</v>
      </c>
      <c r="H679" s="18" t="s">
        <v>379</v>
      </c>
      <c r="I679" s="18" t="s">
        <v>148</v>
      </c>
      <c r="J679" s="648">
        <v>1</v>
      </c>
      <c r="K679" s="18" t="s">
        <v>2059</v>
      </c>
      <c r="L679" s="652">
        <v>2021</v>
      </c>
      <c r="M679" s="653">
        <v>7</v>
      </c>
      <c r="N679" s="654">
        <v>1</v>
      </c>
      <c r="O679" s="113">
        <f t="shared" si="40"/>
        <v>7</v>
      </c>
      <c r="P679" s="653">
        <v>7</v>
      </c>
      <c r="Q679" s="120">
        <f t="shared" si="41"/>
        <v>1</v>
      </c>
      <c r="R679" s="121">
        <f t="shared" si="42"/>
        <v>1</v>
      </c>
      <c r="S679" s="146">
        <f t="shared" si="43"/>
        <v>1</v>
      </c>
      <c r="T679" s="649" t="s">
        <v>3025</v>
      </c>
    </row>
    <row r="680" spans="1:20" ht="12.75" x14ac:dyDescent="0.2">
      <c r="A680" s="18" t="s">
        <v>72</v>
      </c>
      <c r="B680" s="18" t="s">
        <v>1999</v>
      </c>
      <c r="C680" s="18" t="s">
        <v>598</v>
      </c>
      <c r="D680" s="18" t="s">
        <v>618</v>
      </c>
      <c r="E680" s="18" t="s">
        <v>524</v>
      </c>
      <c r="F680" s="18" t="s">
        <v>527</v>
      </c>
      <c r="G680" s="18" t="s">
        <v>332</v>
      </c>
      <c r="H680" s="18" t="s">
        <v>379</v>
      </c>
      <c r="I680" s="18" t="s">
        <v>148</v>
      </c>
      <c r="J680" s="648">
        <v>1</v>
      </c>
      <c r="K680" s="18"/>
      <c r="L680" s="652">
        <v>2021</v>
      </c>
      <c r="M680" s="653">
        <v>6</v>
      </c>
      <c r="N680" s="654">
        <v>1</v>
      </c>
      <c r="O680" s="113">
        <f t="shared" si="40"/>
        <v>6</v>
      </c>
      <c r="P680" s="653">
        <v>6</v>
      </c>
      <c r="Q680" s="120">
        <f t="shared" si="41"/>
        <v>1</v>
      </c>
      <c r="R680" s="121">
        <f t="shared" si="42"/>
        <v>1</v>
      </c>
      <c r="S680" s="146">
        <f t="shared" si="43"/>
        <v>1</v>
      </c>
      <c r="T680" s="649"/>
    </row>
    <row r="681" spans="1:20" ht="12.75" x14ac:dyDescent="0.2">
      <c r="A681" s="18" t="s">
        <v>72</v>
      </c>
      <c r="B681" s="18" t="s">
        <v>1999</v>
      </c>
      <c r="C681" s="18" t="s">
        <v>603</v>
      </c>
      <c r="D681" s="18" t="s">
        <v>618</v>
      </c>
      <c r="E681" s="18" t="s">
        <v>524</v>
      </c>
      <c r="F681" s="18" t="s">
        <v>527</v>
      </c>
      <c r="G681" s="18" t="s">
        <v>332</v>
      </c>
      <c r="H681" s="18" t="s">
        <v>379</v>
      </c>
      <c r="I681" s="18" t="s">
        <v>148</v>
      </c>
      <c r="J681" s="648">
        <v>1</v>
      </c>
      <c r="K681" s="18" t="s">
        <v>2059</v>
      </c>
      <c r="L681" s="652">
        <v>2021</v>
      </c>
      <c r="M681" s="653">
        <v>6</v>
      </c>
      <c r="N681" s="654">
        <v>1</v>
      </c>
      <c r="O681" s="113">
        <f t="shared" si="40"/>
        <v>6</v>
      </c>
      <c r="P681" s="653">
        <v>6</v>
      </c>
      <c r="Q681" s="120">
        <f t="shared" si="41"/>
        <v>1</v>
      </c>
      <c r="R681" s="121">
        <f t="shared" si="42"/>
        <v>1</v>
      </c>
      <c r="S681" s="146">
        <f t="shared" si="43"/>
        <v>1</v>
      </c>
      <c r="T681" s="649" t="s">
        <v>3025</v>
      </c>
    </row>
    <row r="682" spans="1:20" ht="12.75" x14ac:dyDescent="0.2">
      <c r="A682" s="18" t="s">
        <v>72</v>
      </c>
      <c r="B682" s="18" t="s">
        <v>1999</v>
      </c>
      <c r="C682" s="18" t="s">
        <v>605</v>
      </c>
      <c r="D682" s="18" t="s">
        <v>619</v>
      </c>
      <c r="E682" s="18" t="s">
        <v>524</v>
      </c>
      <c r="F682" s="18" t="s">
        <v>527</v>
      </c>
      <c r="G682" s="18" t="s">
        <v>332</v>
      </c>
      <c r="H682" s="18" t="s">
        <v>379</v>
      </c>
      <c r="I682" s="18" t="s">
        <v>148</v>
      </c>
      <c r="J682" s="648">
        <v>1</v>
      </c>
      <c r="K682" s="18" t="s">
        <v>2059</v>
      </c>
      <c r="L682" s="652">
        <v>2021</v>
      </c>
      <c r="M682" s="653">
        <v>1920</v>
      </c>
      <c r="N682" s="654">
        <v>1</v>
      </c>
      <c r="O682" s="113">
        <f t="shared" si="40"/>
        <v>1920</v>
      </c>
      <c r="P682" s="653">
        <v>1920</v>
      </c>
      <c r="Q682" s="120">
        <f t="shared" si="41"/>
        <v>1</v>
      </c>
      <c r="R682" s="121">
        <f t="shared" si="42"/>
        <v>1</v>
      </c>
      <c r="S682" s="146">
        <f t="shared" si="43"/>
        <v>1</v>
      </c>
      <c r="T682" s="649" t="s">
        <v>3025</v>
      </c>
    </row>
    <row r="683" spans="1:20" ht="12.75" x14ac:dyDescent="0.2">
      <c r="A683" s="18" t="s">
        <v>72</v>
      </c>
      <c r="B683" s="18" t="s">
        <v>1999</v>
      </c>
      <c r="C683" s="18" t="s">
        <v>606</v>
      </c>
      <c r="D683" s="18" t="s">
        <v>619</v>
      </c>
      <c r="E683" s="18" t="s">
        <v>524</v>
      </c>
      <c r="F683" s="18" t="s">
        <v>527</v>
      </c>
      <c r="G683" s="18" t="s">
        <v>332</v>
      </c>
      <c r="H683" s="18" t="s">
        <v>379</v>
      </c>
      <c r="I683" s="18" t="s">
        <v>148</v>
      </c>
      <c r="J683" s="648">
        <v>1</v>
      </c>
      <c r="K683" s="18"/>
      <c r="L683" s="652">
        <v>2021</v>
      </c>
      <c r="M683" s="653">
        <v>5</v>
      </c>
      <c r="N683" s="654">
        <v>1</v>
      </c>
      <c r="O683" s="113">
        <f t="shared" si="40"/>
        <v>5</v>
      </c>
      <c r="P683" s="653">
        <v>5</v>
      </c>
      <c r="Q683" s="120">
        <f t="shared" si="41"/>
        <v>1</v>
      </c>
      <c r="R683" s="121">
        <f t="shared" si="42"/>
        <v>1</v>
      </c>
      <c r="S683" s="146">
        <f t="shared" si="43"/>
        <v>1</v>
      </c>
      <c r="T683" s="649"/>
    </row>
    <row r="684" spans="1:20" ht="12.75" x14ac:dyDescent="0.2">
      <c r="A684" s="18" t="s">
        <v>72</v>
      </c>
      <c r="B684" s="18" t="s">
        <v>1999</v>
      </c>
      <c r="C684" s="18" t="s">
        <v>605</v>
      </c>
      <c r="D684" s="18" t="s">
        <v>620</v>
      </c>
      <c r="E684" s="18" t="s">
        <v>524</v>
      </c>
      <c r="F684" s="18" t="s">
        <v>527</v>
      </c>
      <c r="G684" s="18" t="s">
        <v>332</v>
      </c>
      <c r="H684" s="18" t="s">
        <v>379</v>
      </c>
      <c r="I684" s="18" t="s">
        <v>148</v>
      </c>
      <c r="J684" s="648">
        <v>1</v>
      </c>
      <c r="K684" s="18" t="s">
        <v>2059</v>
      </c>
      <c r="L684" s="652">
        <v>2021</v>
      </c>
      <c r="M684" s="653">
        <v>41</v>
      </c>
      <c r="N684" s="654">
        <v>1</v>
      </c>
      <c r="O684" s="113">
        <f t="shared" si="40"/>
        <v>41</v>
      </c>
      <c r="P684" s="653">
        <v>41</v>
      </c>
      <c r="Q684" s="120">
        <f t="shared" si="41"/>
        <v>1</v>
      </c>
      <c r="R684" s="121">
        <f t="shared" si="42"/>
        <v>1</v>
      </c>
      <c r="S684" s="146">
        <f t="shared" si="43"/>
        <v>1</v>
      </c>
      <c r="T684" s="649" t="s">
        <v>3025</v>
      </c>
    </row>
    <row r="685" spans="1:20" ht="12.75" x14ac:dyDescent="0.2">
      <c r="A685" s="18" t="s">
        <v>72</v>
      </c>
      <c r="B685" s="18" t="s">
        <v>1999</v>
      </c>
      <c r="C685" s="18" t="s">
        <v>608</v>
      </c>
      <c r="D685" s="18" t="s">
        <v>620</v>
      </c>
      <c r="E685" s="18" t="s">
        <v>524</v>
      </c>
      <c r="F685" s="18" t="s">
        <v>527</v>
      </c>
      <c r="G685" s="18" t="s">
        <v>332</v>
      </c>
      <c r="H685" s="18" t="s">
        <v>379</v>
      </c>
      <c r="I685" s="18" t="s">
        <v>148</v>
      </c>
      <c r="J685" s="648">
        <v>1</v>
      </c>
      <c r="K685" s="18"/>
      <c r="L685" s="652">
        <v>2021</v>
      </c>
      <c r="M685" s="653">
        <v>7</v>
      </c>
      <c r="N685" s="654">
        <v>1</v>
      </c>
      <c r="O685" s="113">
        <f t="shared" si="40"/>
        <v>7</v>
      </c>
      <c r="P685" s="653">
        <v>7</v>
      </c>
      <c r="Q685" s="120">
        <f t="shared" si="41"/>
        <v>1</v>
      </c>
      <c r="R685" s="121">
        <f t="shared" si="42"/>
        <v>1</v>
      </c>
      <c r="S685" s="146">
        <f t="shared" si="43"/>
        <v>1</v>
      </c>
      <c r="T685" s="649"/>
    </row>
    <row r="686" spans="1:20" ht="12.75" x14ac:dyDescent="0.2">
      <c r="A686" s="18" t="s">
        <v>72</v>
      </c>
      <c r="B686" s="18" t="s">
        <v>1999</v>
      </c>
      <c r="C686" s="18" t="s">
        <v>605</v>
      </c>
      <c r="D686" s="18" t="s">
        <v>621</v>
      </c>
      <c r="E686" s="18" t="s">
        <v>524</v>
      </c>
      <c r="F686" s="18" t="s">
        <v>527</v>
      </c>
      <c r="G686" s="18" t="s">
        <v>332</v>
      </c>
      <c r="H686" s="18" t="s">
        <v>379</v>
      </c>
      <c r="I686" s="18" t="s">
        <v>148</v>
      </c>
      <c r="J686" s="648">
        <v>1</v>
      </c>
      <c r="K686" s="18"/>
      <c r="L686" s="652">
        <v>2021</v>
      </c>
      <c r="M686" s="653">
        <v>6</v>
      </c>
      <c r="N686" s="654">
        <v>1</v>
      </c>
      <c r="O686" s="113">
        <f t="shared" si="40"/>
        <v>6</v>
      </c>
      <c r="P686" s="653">
        <v>6</v>
      </c>
      <c r="Q686" s="120">
        <f t="shared" si="41"/>
        <v>1</v>
      </c>
      <c r="R686" s="121">
        <f t="shared" si="42"/>
        <v>1</v>
      </c>
      <c r="S686" s="146">
        <f t="shared" si="43"/>
        <v>1</v>
      </c>
      <c r="T686" s="649"/>
    </row>
    <row r="687" spans="1:20" ht="12.75" x14ac:dyDescent="0.2">
      <c r="A687" s="18" t="s">
        <v>72</v>
      </c>
      <c r="B687" s="18" t="s">
        <v>1999</v>
      </c>
      <c r="C687" s="18" t="s">
        <v>607</v>
      </c>
      <c r="D687" s="18" t="s">
        <v>621</v>
      </c>
      <c r="E687" s="18" t="s">
        <v>524</v>
      </c>
      <c r="F687" s="18" t="s">
        <v>527</v>
      </c>
      <c r="G687" s="18" t="s">
        <v>332</v>
      </c>
      <c r="H687" s="18" t="s">
        <v>379</v>
      </c>
      <c r="I687" s="18" t="s">
        <v>148</v>
      </c>
      <c r="J687" s="648">
        <v>1</v>
      </c>
      <c r="K687" s="18" t="s">
        <v>2059</v>
      </c>
      <c r="L687" s="652">
        <v>2021</v>
      </c>
      <c r="M687" s="653">
        <v>732</v>
      </c>
      <c r="N687" s="654">
        <v>1</v>
      </c>
      <c r="O687" s="113">
        <f t="shared" si="40"/>
        <v>732</v>
      </c>
      <c r="P687" s="653">
        <v>732</v>
      </c>
      <c r="Q687" s="120">
        <f t="shared" si="41"/>
        <v>1</v>
      </c>
      <c r="R687" s="121">
        <f t="shared" si="42"/>
        <v>1</v>
      </c>
      <c r="S687" s="146">
        <f t="shared" si="43"/>
        <v>1</v>
      </c>
      <c r="T687" s="649" t="s">
        <v>3025</v>
      </c>
    </row>
    <row r="688" spans="1:20" ht="12.75" x14ac:dyDescent="0.2">
      <c r="A688" s="18" t="s">
        <v>72</v>
      </c>
      <c r="B688" s="18" t="s">
        <v>1999</v>
      </c>
      <c r="C688" s="18" t="s">
        <v>600</v>
      </c>
      <c r="D688" s="18" t="s">
        <v>622</v>
      </c>
      <c r="E688" s="18" t="s">
        <v>524</v>
      </c>
      <c r="F688" s="18" t="s">
        <v>527</v>
      </c>
      <c r="G688" s="18" t="s">
        <v>332</v>
      </c>
      <c r="H688" s="18" t="s">
        <v>379</v>
      </c>
      <c r="I688" s="18" t="s">
        <v>148</v>
      </c>
      <c r="J688" s="648">
        <v>1</v>
      </c>
      <c r="K688" s="18" t="s">
        <v>2059</v>
      </c>
      <c r="L688" s="652">
        <v>2021</v>
      </c>
      <c r="M688" s="653">
        <v>2</v>
      </c>
      <c r="N688" s="654">
        <v>1</v>
      </c>
      <c r="O688" s="113">
        <f t="shared" si="40"/>
        <v>2</v>
      </c>
      <c r="P688" s="653">
        <v>2</v>
      </c>
      <c r="Q688" s="120">
        <f t="shared" si="41"/>
        <v>1</v>
      </c>
      <c r="R688" s="121">
        <f t="shared" si="42"/>
        <v>1</v>
      </c>
      <c r="S688" s="146">
        <f t="shared" si="43"/>
        <v>1</v>
      </c>
      <c r="T688" s="649" t="s">
        <v>3025</v>
      </c>
    </row>
    <row r="689" spans="1:20" ht="12.75" x14ac:dyDescent="0.2">
      <c r="A689" s="18" t="s">
        <v>72</v>
      </c>
      <c r="B689" s="18" t="s">
        <v>1999</v>
      </c>
      <c r="C689" s="18" t="s">
        <v>608</v>
      </c>
      <c r="D689" s="18" t="s">
        <v>623</v>
      </c>
      <c r="E689" s="18" t="s">
        <v>524</v>
      </c>
      <c r="F689" s="18" t="s">
        <v>527</v>
      </c>
      <c r="G689" s="18" t="s">
        <v>332</v>
      </c>
      <c r="H689" s="18" t="s">
        <v>379</v>
      </c>
      <c r="I689" s="18" t="s">
        <v>148</v>
      </c>
      <c r="J689" s="648">
        <v>1</v>
      </c>
      <c r="K689" s="18" t="s">
        <v>2059</v>
      </c>
      <c r="L689" s="652">
        <v>2021</v>
      </c>
      <c r="M689" s="653">
        <v>10</v>
      </c>
      <c r="N689" s="654">
        <v>1</v>
      </c>
      <c r="O689" s="113">
        <f t="shared" si="40"/>
        <v>10</v>
      </c>
      <c r="P689" s="653">
        <v>10</v>
      </c>
      <c r="Q689" s="120">
        <f t="shared" si="41"/>
        <v>1</v>
      </c>
      <c r="R689" s="121">
        <f t="shared" si="42"/>
        <v>1</v>
      </c>
      <c r="S689" s="146">
        <f t="shared" si="43"/>
        <v>1</v>
      </c>
      <c r="T689" s="649" t="s">
        <v>3025</v>
      </c>
    </row>
    <row r="690" spans="1:20" ht="12.75" x14ac:dyDescent="0.2">
      <c r="A690" s="18" t="s">
        <v>72</v>
      </c>
      <c r="B690" s="18" t="s">
        <v>1999</v>
      </c>
      <c r="C690" s="18" t="s">
        <v>599</v>
      </c>
      <c r="D690" s="18" t="s">
        <v>624</v>
      </c>
      <c r="E690" s="18" t="s">
        <v>524</v>
      </c>
      <c r="F690" s="18" t="s">
        <v>527</v>
      </c>
      <c r="G690" s="18" t="s">
        <v>332</v>
      </c>
      <c r="H690" s="18" t="s">
        <v>379</v>
      </c>
      <c r="I690" s="18" t="s">
        <v>148</v>
      </c>
      <c r="J690" s="648">
        <v>1</v>
      </c>
      <c r="K690" s="18" t="s">
        <v>2059</v>
      </c>
      <c r="L690" s="652">
        <v>2021</v>
      </c>
      <c r="M690" s="653">
        <v>34</v>
      </c>
      <c r="N690" s="654">
        <v>1</v>
      </c>
      <c r="O690" s="113">
        <f t="shared" si="40"/>
        <v>34</v>
      </c>
      <c r="P690" s="653">
        <v>34</v>
      </c>
      <c r="Q690" s="120">
        <f t="shared" si="41"/>
        <v>1</v>
      </c>
      <c r="R690" s="121">
        <f t="shared" si="42"/>
        <v>1</v>
      </c>
      <c r="S690" s="146">
        <f t="shared" si="43"/>
        <v>1</v>
      </c>
      <c r="T690" s="649" t="s">
        <v>3025</v>
      </c>
    </row>
    <row r="691" spans="1:20" ht="12.75" x14ac:dyDescent="0.2">
      <c r="A691" s="18" t="s">
        <v>72</v>
      </c>
      <c r="B691" s="18" t="s">
        <v>1999</v>
      </c>
      <c r="C691" s="18" t="s">
        <v>603</v>
      </c>
      <c r="D691" s="18" t="s">
        <v>626</v>
      </c>
      <c r="E691" s="18" t="s">
        <v>524</v>
      </c>
      <c r="F691" s="18" t="s">
        <v>527</v>
      </c>
      <c r="G691" s="18" t="s">
        <v>332</v>
      </c>
      <c r="H691" s="18" t="s">
        <v>379</v>
      </c>
      <c r="I691" s="18" t="s">
        <v>148</v>
      </c>
      <c r="J691" s="648">
        <v>1</v>
      </c>
      <c r="K691" s="18" t="s">
        <v>2059</v>
      </c>
      <c r="L691" s="652">
        <v>2021</v>
      </c>
      <c r="M691" s="653">
        <v>13</v>
      </c>
      <c r="N691" s="654">
        <v>1</v>
      </c>
      <c r="O691" s="113">
        <f t="shared" si="40"/>
        <v>13</v>
      </c>
      <c r="P691" s="653">
        <v>13</v>
      </c>
      <c r="Q691" s="120">
        <f t="shared" si="41"/>
        <v>1</v>
      </c>
      <c r="R691" s="121">
        <f t="shared" si="42"/>
        <v>1</v>
      </c>
      <c r="S691" s="146">
        <f t="shared" si="43"/>
        <v>1</v>
      </c>
      <c r="T691" s="649" t="s">
        <v>3025</v>
      </c>
    </row>
    <row r="692" spans="1:20" ht="12.75" x14ac:dyDescent="0.2">
      <c r="A692" s="18" t="s">
        <v>72</v>
      </c>
      <c r="B692" s="18" t="s">
        <v>1999</v>
      </c>
      <c r="C692" s="18" t="s">
        <v>603</v>
      </c>
      <c r="D692" s="18" t="s">
        <v>625</v>
      </c>
      <c r="E692" s="18" t="s">
        <v>524</v>
      </c>
      <c r="F692" s="18" t="s">
        <v>527</v>
      </c>
      <c r="G692" s="18" t="s">
        <v>332</v>
      </c>
      <c r="H692" s="18" t="s">
        <v>379</v>
      </c>
      <c r="I692" s="18" t="s">
        <v>148</v>
      </c>
      <c r="J692" s="648">
        <v>1</v>
      </c>
      <c r="K692" s="18" t="s">
        <v>2059</v>
      </c>
      <c r="L692" s="652">
        <v>2021</v>
      </c>
      <c r="M692" s="653">
        <v>4</v>
      </c>
      <c r="N692" s="654">
        <v>1</v>
      </c>
      <c r="O692" s="113">
        <f t="shared" si="40"/>
        <v>4</v>
      </c>
      <c r="P692" s="653">
        <v>4</v>
      </c>
      <c r="Q692" s="120">
        <f t="shared" si="41"/>
        <v>1</v>
      </c>
      <c r="R692" s="121">
        <f t="shared" si="42"/>
        <v>1</v>
      </c>
      <c r="S692" s="146">
        <f t="shared" si="43"/>
        <v>1</v>
      </c>
      <c r="T692" s="649" t="s">
        <v>3025</v>
      </c>
    </row>
    <row r="693" spans="1:20" ht="12.75" x14ac:dyDescent="0.2">
      <c r="A693" s="18" t="s">
        <v>72</v>
      </c>
      <c r="B693" s="18" t="s">
        <v>1999</v>
      </c>
      <c r="C693" s="18" t="s">
        <v>603</v>
      </c>
      <c r="D693" s="18" t="s">
        <v>610</v>
      </c>
      <c r="E693" s="18" t="s">
        <v>524</v>
      </c>
      <c r="F693" s="18" t="s">
        <v>528</v>
      </c>
      <c r="G693" s="18" t="s">
        <v>332</v>
      </c>
      <c r="H693" s="18" t="s">
        <v>379</v>
      </c>
      <c r="I693" s="18" t="s">
        <v>148</v>
      </c>
      <c r="J693" s="648">
        <v>1</v>
      </c>
      <c r="K693" s="18" t="s">
        <v>2059</v>
      </c>
      <c r="L693" s="652">
        <v>2021</v>
      </c>
      <c r="M693" s="653">
        <v>5</v>
      </c>
      <c r="N693" s="654">
        <v>1</v>
      </c>
      <c r="O693" s="113">
        <f t="shared" si="40"/>
        <v>5</v>
      </c>
      <c r="P693" s="653">
        <v>5</v>
      </c>
      <c r="Q693" s="120">
        <f t="shared" si="41"/>
        <v>1</v>
      </c>
      <c r="R693" s="121">
        <f t="shared" si="42"/>
        <v>1</v>
      </c>
      <c r="S693" s="146">
        <f t="shared" si="43"/>
        <v>1</v>
      </c>
      <c r="T693" s="649" t="s">
        <v>3025</v>
      </c>
    </row>
    <row r="694" spans="1:20" ht="12.75" x14ac:dyDescent="0.2">
      <c r="A694" s="18" t="s">
        <v>72</v>
      </c>
      <c r="B694" s="18" t="s">
        <v>1999</v>
      </c>
      <c r="C694" s="18" t="s">
        <v>598</v>
      </c>
      <c r="D694" s="18" t="s">
        <v>611</v>
      </c>
      <c r="E694" s="18" t="s">
        <v>524</v>
      </c>
      <c r="F694" s="18" t="s">
        <v>528</v>
      </c>
      <c r="G694" s="18" t="s">
        <v>332</v>
      </c>
      <c r="H694" s="18" t="s">
        <v>379</v>
      </c>
      <c r="I694" s="18" t="s">
        <v>148</v>
      </c>
      <c r="J694" s="648">
        <v>1</v>
      </c>
      <c r="K694" s="18" t="s">
        <v>2059</v>
      </c>
      <c r="L694" s="652">
        <v>2021</v>
      </c>
      <c r="M694" s="653">
        <v>75</v>
      </c>
      <c r="N694" s="654">
        <v>1</v>
      </c>
      <c r="O694" s="113">
        <f t="shared" si="40"/>
        <v>75</v>
      </c>
      <c r="P694" s="653">
        <v>75</v>
      </c>
      <c r="Q694" s="120">
        <f t="shared" si="41"/>
        <v>1</v>
      </c>
      <c r="R694" s="121">
        <f t="shared" si="42"/>
        <v>1</v>
      </c>
      <c r="S694" s="146">
        <f t="shared" si="43"/>
        <v>1</v>
      </c>
      <c r="T694" s="649" t="s">
        <v>3025</v>
      </c>
    </row>
    <row r="695" spans="1:20" ht="12.75" x14ac:dyDescent="0.2">
      <c r="A695" s="18" t="s">
        <v>72</v>
      </c>
      <c r="B695" s="18" t="s">
        <v>1999</v>
      </c>
      <c r="C695" s="18" t="s">
        <v>604</v>
      </c>
      <c r="D695" s="18" t="s">
        <v>611</v>
      </c>
      <c r="E695" s="18" t="s">
        <v>524</v>
      </c>
      <c r="F695" s="18" t="s">
        <v>528</v>
      </c>
      <c r="G695" s="18" t="s">
        <v>332</v>
      </c>
      <c r="H695" s="18" t="s">
        <v>379</v>
      </c>
      <c r="I695" s="18" t="s">
        <v>148</v>
      </c>
      <c r="J695" s="648">
        <v>1</v>
      </c>
      <c r="K695" s="18"/>
      <c r="L695" s="652">
        <v>2021</v>
      </c>
      <c r="M695" s="653">
        <v>7</v>
      </c>
      <c r="N695" s="654">
        <v>1</v>
      </c>
      <c r="O695" s="113">
        <f t="shared" si="40"/>
        <v>7</v>
      </c>
      <c r="P695" s="653">
        <v>7</v>
      </c>
      <c r="Q695" s="120">
        <f t="shared" si="41"/>
        <v>1</v>
      </c>
      <c r="R695" s="121">
        <f t="shared" si="42"/>
        <v>1</v>
      </c>
      <c r="S695" s="146">
        <f t="shared" si="43"/>
        <v>1</v>
      </c>
      <c r="T695" s="649"/>
    </row>
    <row r="696" spans="1:20" ht="12.75" x14ac:dyDescent="0.2">
      <c r="A696" s="18" t="s">
        <v>72</v>
      </c>
      <c r="B696" s="18" t="s">
        <v>1999</v>
      </c>
      <c r="C696" s="18" t="s">
        <v>598</v>
      </c>
      <c r="D696" s="18" t="s">
        <v>612</v>
      </c>
      <c r="E696" s="18" t="s">
        <v>524</v>
      </c>
      <c r="F696" s="18" t="s">
        <v>528</v>
      </c>
      <c r="G696" s="18" t="s">
        <v>332</v>
      </c>
      <c r="H696" s="18" t="s">
        <v>379</v>
      </c>
      <c r="I696" s="18" t="s">
        <v>148</v>
      </c>
      <c r="J696" s="648">
        <v>1</v>
      </c>
      <c r="K696" s="18" t="s">
        <v>2059</v>
      </c>
      <c r="L696" s="652">
        <v>2021</v>
      </c>
      <c r="M696" s="653">
        <v>5</v>
      </c>
      <c r="N696" s="654">
        <v>1</v>
      </c>
      <c r="O696" s="113">
        <f t="shared" si="40"/>
        <v>5</v>
      </c>
      <c r="P696" s="653">
        <v>5</v>
      </c>
      <c r="Q696" s="120">
        <f t="shared" si="41"/>
        <v>1</v>
      </c>
      <c r="R696" s="121">
        <f t="shared" si="42"/>
        <v>1</v>
      </c>
      <c r="S696" s="146">
        <f t="shared" si="43"/>
        <v>1</v>
      </c>
      <c r="T696" s="649"/>
    </row>
    <row r="697" spans="1:20" ht="12.75" x14ac:dyDescent="0.2">
      <c r="A697" s="18" t="s">
        <v>72</v>
      </c>
      <c r="B697" s="18" t="s">
        <v>1999</v>
      </c>
      <c r="C697" s="18" t="s">
        <v>602</v>
      </c>
      <c r="D697" s="18" t="s">
        <v>612</v>
      </c>
      <c r="E697" s="18" t="s">
        <v>524</v>
      </c>
      <c r="F697" s="18" t="s">
        <v>528</v>
      </c>
      <c r="G697" s="18" t="s">
        <v>332</v>
      </c>
      <c r="H697" s="18" t="s">
        <v>379</v>
      </c>
      <c r="I697" s="18" t="s">
        <v>148</v>
      </c>
      <c r="J697" s="648">
        <v>1</v>
      </c>
      <c r="K697" s="18"/>
      <c r="L697" s="652">
        <v>2021</v>
      </c>
      <c r="M697" s="653">
        <v>19</v>
      </c>
      <c r="N697" s="654">
        <v>1</v>
      </c>
      <c r="O697" s="113">
        <f t="shared" si="40"/>
        <v>19</v>
      </c>
      <c r="P697" s="653">
        <v>19</v>
      </c>
      <c r="Q697" s="120">
        <f t="shared" si="41"/>
        <v>1</v>
      </c>
      <c r="R697" s="121">
        <f t="shared" si="42"/>
        <v>1</v>
      </c>
      <c r="S697" s="146">
        <f t="shared" si="43"/>
        <v>1</v>
      </c>
      <c r="T697" s="649"/>
    </row>
    <row r="698" spans="1:20" ht="12.75" x14ac:dyDescent="0.2">
      <c r="A698" s="18" t="s">
        <v>72</v>
      </c>
      <c r="B698" s="18" t="s">
        <v>1999</v>
      </c>
      <c r="C698" s="18" t="s">
        <v>604</v>
      </c>
      <c r="D698" s="18" t="s">
        <v>612</v>
      </c>
      <c r="E698" s="18" t="s">
        <v>524</v>
      </c>
      <c r="F698" s="18" t="s">
        <v>528</v>
      </c>
      <c r="G698" s="18" t="s">
        <v>332</v>
      </c>
      <c r="H698" s="18" t="s">
        <v>379</v>
      </c>
      <c r="I698" s="18" t="s">
        <v>148</v>
      </c>
      <c r="J698" s="648">
        <v>1</v>
      </c>
      <c r="K698" s="18"/>
      <c r="L698" s="652">
        <v>2021</v>
      </c>
      <c r="M698" s="653">
        <v>3</v>
      </c>
      <c r="N698" s="654">
        <v>1</v>
      </c>
      <c r="O698" s="113">
        <f t="shared" si="40"/>
        <v>3</v>
      </c>
      <c r="P698" s="653">
        <v>3</v>
      </c>
      <c r="Q698" s="120">
        <f t="shared" si="41"/>
        <v>1</v>
      </c>
      <c r="R698" s="121">
        <f t="shared" si="42"/>
        <v>1</v>
      </c>
      <c r="S698" s="146">
        <f t="shared" si="43"/>
        <v>1</v>
      </c>
      <c r="T698" s="649"/>
    </row>
    <row r="699" spans="1:20" ht="12.75" x14ac:dyDescent="0.2">
      <c r="A699" s="18" t="s">
        <v>72</v>
      </c>
      <c r="B699" s="18" t="s">
        <v>1999</v>
      </c>
      <c r="C699" s="18" t="s">
        <v>596</v>
      </c>
      <c r="D699" s="18" t="s">
        <v>613</v>
      </c>
      <c r="E699" s="18" t="s">
        <v>524</v>
      </c>
      <c r="F699" s="18" t="s">
        <v>528</v>
      </c>
      <c r="G699" s="18" t="s">
        <v>332</v>
      </c>
      <c r="H699" s="18" t="s">
        <v>379</v>
      </c>
      <c r="I699" s="18" t="s">
        <v>148</v>
      </c>
      <c r="J699" s="648">
        <v>1</v>
      </c>
      <c r="K699" s="18"/>
      <c r="L699" s="652">
        <v>2021</v>
      </c>
      <c r="M699" s="653">
        <v>18</v>
      </c>
      <c r="N699" s="654">
        <v>1</v>
      </c>
      <c r="O699" s="113">
        <f t="shared" si="40"/>
        <v>18</v>
      </c>
      <c r="P699" s="653">
        <v>18</v>
      </c>
      <c r="Q699" s="120">
        <f t="shared" si="41"/>
        <v>1</v>
      </c>
      <c r="R699" s="121">
        <f t="shared" si="42"/>
        <v>1</v>
      </c>
      <c r="S699" s="146">
        <f t="shared" si="43"/>
        <v>1</v>
      </c>
      <c r="T699" s="649"/>
    </row>
    <row r="700" spans="1:20" ht="12.75" x14ac:dyDescent="0.2">
      <c r="A700" s="18" t="s">
        <v>72</v>
      </c>
      <c r="B700" s="18" t="s">
        <v>1999</v>
      </c>
      <c r="C700" s="18" t="s">
        <v>598</v>
      </c>
      <c r="D700" s="18" t="s">
        <v>613</v>
      </c>
      <c r="E700" s="18" t="s">
        <v>524</v>
      </c>
      <c r="F700" s="18" t="s">
        <v>528</v>
      </c>
      <c r="G700" s="18" t="s">
        <v>332</v>
      </c>
      <c r="H700" s="18" t="s">
        <v>379</v>
      </c>
      <c r="I700" s="18" t="s">
        <v>148</v>
      </c>
      <c r="J700" s="648">
        <v>1</v>
      </c>
      <c r="K700" s="18"/>
      <c r="L700" s="652">
        <v>2021</v>
      </c>
      <c r="M700" s="653">
        <v>3</v>
      </c>
      <c r="N700" s="654">
        <v>1</v>
      </c>
      <c r="O700" s="113">
        <f t="shared" si="40"/>
        <v>3</v>
      </c>
      <c r="P700" s="653">
        <v>3</v>
      </c>
      <c r="Q700" s="120">
        <f t="shared" si="41"/>
        <v>1</v>
      </c>
      <c r="R700" s="121">
        <f t="shared" si="42"/>
        <v>1</v>
      </c>
      <c r="S700" s="146">
        <f t="shared" si="43"/>
        <v>1</v>
      </c>
      <c r="T700" s="649"/>
    </row>
    <row r="701" spans="1:20" ht="12.75" x14ac:dyDescent="0.2">
      <c r="A701" s="18" t="s">
        <v>72</v>
      </c>
      <c r="B701" s="18" t="s">
        <v>1999</v>
      </c>
      <c r="C701" s="18" t="s">
        <v>602</v>
      </c>
      <c r="D701" s="18" t="s">
        <v>614</v>
      </c>
      <c r="E701" s="18" t="s">
        <v>524</v>
      </c>
      <c r="F701" s="18" t="s">
        <v>528</v>
      </c>
      <c r="G701" s="18" t="s">
        <v>332</v>
      </c>
      <c r="H701" s="18" t="s">
        <v>379</v>
      </c>
      <c r="I701" s="18" t="s">
        <v>148</v>
      </c>
      <c r="J701" s="648">
        <v>1</v>
      </c>
      <c r="K701" s="18"/>
      <c r="L701" s="652">
        <v>2021</v>
      </c>
      <c r="M701" s="653">
        <v>3</v>
      </c>
      <c r="N701" s="654">
        <v>1</v>
      </c>
      <c r="O701" s="113">
        <f t="shared" si="40"/>
        <v>3</v>
      </c>
      <c r="P701" s="653">
        <v>3</v>
      </c>
      <c r="Q701" s="120">
        <f t="shared" si="41"/>
        <v>1</v>
      </c>
      <c r="R701" s="121">
        <f t="shared" si="42"/>
        <v>1</v>
      </c>
      <c r="S701" s="146">
        <f t="shared" si="43"/>
        <v>1</v>
      </c>
      <c r="T701" s="649"/>
    </row>
    <row r="702" spans="1:20" ht="12.75" x14ac:dyDescent="0.2">
      <c r="A702" s="18" t="s">
        <v>72</v>
      </c>
      <c r="B702" s="18" t="s">
        <v>1999</v>
      </c>
      <c r="C702" s="18" t="s">
        <v>598</v>
      </c>
      <c r="D702" s="18" t="s">
        <v>617</v>
      </c>
      <c r="E702" s="18" t="s">
        <v>524</v>
      </c>
      <c r="F702" s="18" t="s">
        <v>528</v>
      </c>
      <c r="G702" s="18" t="s">
        <v>332</v>
      </c>
      <c r="H702" s="18" t="s">
        <v>379</v>
      </c>
      <c r="I702" s="18" t="s">
        <v>148</v>
      </c>
      <c r="J702" s="648">
        <v>1</v>
      </c>
      <c r="K702" s="18" t="s">
        <v>2059</v>
      </c>
      <c r="L702" s="652">
        <v>2021</v>
      </c>
      <c r="M702" s="653">
        <v>7</v>
      </c>
      <c r="N702" s="654">
        <v>1</v>
      </c>
      <c r="O702" s="113">
        <f t="shared" si="40"/>
        <v>7</v>
      </c>
      <c r="P702" s="653">
        <v>7</v>
      </c>
      <c r="Q702" s="120">
        <f t="shared" si="41"/>
        <v>1</v>
      </c>
      <c r="R702" s="121">
        <f t="shared" si="42"/>
        <v>1</v>
      </c>
      <c r="S702" s="146">
        <f t="shared" si="43"/>
        <v>1</v>
      </c>
      <c r="T702" s="649" t="s">
        <v>3025</v>
      </c>
    </row>
    <row r="703" spans="1:20" ht="12.75" x14ac:dyDescent="0.2">
      <c r="A703" s="18" t="s">
        <v>72</v>
      </c>
      <c r="B703" s="18" t="s">
        <v>1999</v>
      </c>
      <c r="C703" s="18" t="s">
        <v>598</v>
      </c>
      <c r="D703" s="18" t="s">
        <v>618</v>
      </c>
      <c r="E703" s="18" t="s">
        <v>524</v>
      </c>
      <c r="F703" s="18" t="s">
        <v>528</v>
      </c>
      <c r="G703" s="18" t="s">
        <v>332</v>
      </c>
      <c r="H703" s="18" t="s">
        <v>379</v>
      </c>
      <c r="I703" s="18" t="s">
        <v>148</v>
      </c>
      <c r="J703" s="648">
        <v>1</v>
      </c>
      <c r="K703" s="18"/>
      <c r="L703" s="652">
        <v>2021</v>
      </c>
      <c r="M703" s="653">
        <v>6</v>
      </c>
      <c r="N703" s="654">
        <v>1</v>
      </c>
      <c r="O703" s="113">
        <f t="shared" si="40"/>
        <v>6</v>
      </c>
      <c r="P703" s="653">
        <v>6</v>
      </c>
      <c r="Q703" s="120">
        <f t="shared" si="41"/>
        <v>1</v>
      </c>
      <c r="R703" s="121">
        <f t="shared" si="42"/>
        <v>1</v>
      </c>
      <c r="S703" s="146">
        <f t="shared" si="43"/>
        <v>1</v>
      </c>
      <c r="T703" s="649"/>
    </row>
    <row r="704" spans="1:20" ht="12.75" x14ac:dyDescent="0.2">
      <c r="A704" s="18" t="s">
        <v>72</v>
      </c>
      <c r="B704" s="18" t="s">
        <v>1999</v>
      </c>
      <c r="C704" s="18" t="s">
        <v>603</v>
      </c>
      <c r="D704" s="18" t="s">
        <v>618</v>
      </c>
      <c r="E704" s="18" t="s">
        <v>524</v>
      </c>
      <c r="F704" s="18" t="s">
        <v>528</v>
      </c>
      <c r="G704" s="18" t="s">
        <v>332</v>
      </c>
      <c r="H704" s="18" t="s">
        <v>379</v>
      </c>
      <c r="I704" s="18" t="s">
        <v>148</v>
      </c>
      <c r="J704" s="648">
        <v>1</v>
      </c>
      <c r="K704" s="18" t="s">
        <v>2059</v>
      </c>
      <c r="L704" s="652">
        <v>2021</v>
      </c>
      <c r="M704" s="653">
        <v>6</v>
      </c>
      <c r="N704" s="654">
        <v>1</v>
      </c>
      <c r="O704" s="113">
        <f t="shared" si="40"/>
        <v>6</v>
      </c>
      <c r="P704" s="653">
        <v>6</v>
      </c>
      <c r="Q704" s="120">
        <f t="shared" si="41"/>
        <v>1</v>
      </c>
      <c r="R704" s="121">
        <f t="shared" si="42"/>
        <v>1</v>
      </c>
      <c r="S704" s="146">
        <f t="shared" si="43"/>
        <v>1</v>
      </c>
      <c r="T704" s="649" t="s">
        <v>3025</v>
      </c>
    </row>
    <row r="705" spans="1:20" ht="12.75" x14ac:dyDescent="0.2">
      <c r="A705" s="18" t="s">
        <v>72</v>
      </c>
      <c r="B705" s="18" t="s">
        <v>1999</v>
      </c>
      <c r="C705" s="18" t="s">
        <v>605</v>
      </c>
      <c r="D705" s="18" t="s">
        <v>619</v>
      </c>
      <c r="E705" s="18" t="s">
        <v>524</v>
      </c>
      <c r="F705" s="18" t="s">
        <v>528</v>
      </c>
      <c r="G705" s="18" t="s">
        <v>332</v>
      </c>
      <c r="H705" s="18" t="s">
        <v>379</v>
      </c>
      <c r="I705" s="18" t="s">
        <v>148</v>
      </c>
      <c r="J705" s="648">
        <v>1</v>
      </c>
      <c r="K705" s="18" t="s">
        <v>2059</v>
      </c>
      <c r="L705" s="652">
        <v>2021</v>
      </c>
      <c r="M705" s="653">
        <v>1920</v>
      </c>
      <c r="N705" s="654">
        <v>1</v>
      </c>
      <c r="O705" s="113">
        <f t="shared" si="40"/>
        <v>1920</v>
      </c>
      <c r="P705" s="653">
        <v>1920</v>
      </c>
      <c r="Q705" s="120">
        <f t="shared" si="41"/>
        <v>1</v>
      </c>
      <c r="R705" s="121">
        <f t="shared" si="42"/>
        <v>1</v>
      </c>
      <c r="S705" s="146">
        <f t="shared" si="43"/>
        <v>1</v>
      </c>
      <c r="T705" s="649" t="s">
        <v>3025</v>
      </c>
    </row>
    <row r="706" spans="1:20" ht="12.75" x14ac:dyDescent="0.2">
      <c r="A706" s="18" t="s">
        <v>72</v>
      </c>
      <c r="B706" s="18" t="s">
        <v>1999</v>
      </c>
      <c r="C706" s="18" t="s">
        <v>606</v>
      </c>
      <c r="D706" s="18" t="s">
        <v>619</v>
      </c>
      <c r="E706" s="18" t="s">
        <v>524</v>
      </c>
      <c r="F706" s="18" t="s">
        <v>528</v>
      </c>
      <c r="G706" s="18" t="s">
        <v>332</v>
      </c>
      <c r="H706" s="18" t="s">
        <v>379</v>
      </c>
      <c r="I706" s="18" t="s">
        <v>148</v>
      </c>
      <c r="J706" s="648">
        <v>1</v>
      </c>
      <c r="K706" s="18"/>
      <c r="L706" s="652">
        <v>2021</v>
      </c>
      <c r="M706" s="653">
        <v>5</v>
      </c>
      <c r="N706" s="654">
        <v>1</v>
      </c>
      <c r="O706" s="113">
        <f t="shared" si="40"/>
        <v>5</v>
      </c>
      <c r="P706" s="653">
        <v>5</v>
      </c>
      <c r="Q706" s="120">
        <f t="shared" si="41"/>
        <v>1</v>
      </c>
      <c r="R706" s="121">
        <f t="shared" si="42"/>
        <v>1</v>
      </c>
      <c r="S706" s="146">
        <f t="shared" si="43"/>
        <v>1</v>
      </c>
      <c r="T706" s="649"/>
    </row>
    <row r="707" spans="1:20" ht="12.75" x14ac:dyDescent="0.2">
      <c r="A707" s="18" t="s">
        <v>72</v>
      </c>
      <c r="B707" s="18" t="s">
        <v>1999</v>
      </c>
      <c r="C707" s="18" t="s">
        <v>605</v>
      </c>
      <c r="D707" s="18" t="s">
        <v>620</v>
      </c>
      <c r="E707" s="18" t="s">
        <v>524</v>
      </c>
      <c r="F707" s="18" t="s">
        <v>528</v>
      </c>
      <c r="G707" s="18" t="s">
        <v>332</v>
      </c>
      <c r="H707" s="18" t="s">
        <v>379</v>
      </c>
      <c r="I707" s="18" t="s">
        <v>148</v>
      </c>
      <c r="J707" s="648">
        <v>1</v>
      </c>
      <c r="K707" s="18" t="s">
        <v>2059</v>
      </c>
      <c r="L707" s="652">
        <v>2021</v>
      </c>
      <c r="M707" s="653">
        <v>41</v>
      </c>
      <c r="N707" s="654">
        <v>1</v>
      </c>
      <c r="O707" s="113">
        <f t="shared" si="40"/>
        <v>41</v>
      </c>
      <c r="P707" s="653">
        <v>41</v>
      </c>
      <c r="Q707" s="120">
        <f t="shared" si="41"/>
        <v>1</v>
      </c>
      <c r="R707" s="121">
        <f t="shared" si="42"/>
        <v>1</v>
      </c>
      <c r="S707" s="146">
        <f t="shared" si="43"/>
        <v>1</v>
      </c>
      <c r="T707" s="649" t="s">
        <v>3025</v>
      </c>
    </row>
    <row r="708" spans="1:20" ht="12.75" x14ac:dyDescent="0.2">
      <c r="A708" s="18" t="s">
        <v>72</v>
      </c>
      <c r="B708" s="18" t="s">
        <v>1999</v>
      </c>
      <c r="C708" s="18" t="s">
        <v>608</v>
      </c>
      <c r="D708" s="18" t="s">
        <v>620</v>
      </c>
      <c r="E708" s="18" t="s">
        <v>524</v>
      </c>
      <c r="F708" s="18" t="s">
        <v>528</v>
      </c>
      <c r="G708" s="18" t="s">
        <v>332</v>
      </c>
      <c r="H708" s="18" t="s">
        <v>379</v>
      </c>
      <c r="I708" s="18" t="s">
        <v>148</v>
      </c>
      <c r="J708" s="648">
        <v>1</v>
      </c>
      <c r="K708" s="18"/>
      <c r="L708" s="652">
        <v>2021</v>
      </c>
      <c r="M708" s="653">
        <v>7</v>
      </c>
      <c r="N708" s="654">
        <v>1</v>
      </c>
      <c r="O708" s="113">
        <f t="shared" si="40"/>
        <v>7</v>
      </c>
      <c r="P708" s="653">
        <v>7</v>
      </c>
      <c r="Q708" s="120">
        <f t="shared" si="41"/>
        <v>1</v>
      </c>
      <c r="R708" s="121">
        <f t="shared" si="42"/>
        <v>1</v>
      </c>
      <c r="S708" s="146">
        <f t="shared" si="43"/>
        <v>1</v>
      </c>
      <c r="T708" s="649"/>
    </row>
    <row r="709" spans="1:20" ht="12.75" x14ac:dyDescent="0.2">
      <c r="A709" s="18" t="s">
        <v>72</v>
      </c>
      <c r="B709" s="18" t="s">
        <v>1999</v>
      </c>
      <c r="C709" s="18" t="s">
        <v>605</v>
      </c>
      <c r="D709" s="18" t="s">
        <v>621</v>
      </c>
      <c r="E709" s="18" t="s">
        <v>524</v>
      </c>
      <c r="F709" s="18" t="s">
        <v>528</v>
      </c>
      <c r="G709" s="18" t="s">
        <v>332</v>
      </c>
      <c r="H709" s="18" t="s">
        <v>379</v>
      </c>
      <c r="I709" s="18" t="s">
        <v>148</v>
      </c>
      <c r="J709" s="648">
        <v>1</v>
      </c>
      <c r="K709" s="18"/>
      <c r="L709" s="652">
        <v>2021</v>
      </c>
      <c r="M709" s="653">
        <v>6</v>
      </c>
      <c r="N709" s="654">
        <v>1</v>
      </c>
      <c r="O709" s="113">
        <f t="shared" ref="O709:O738" si="44">ROUNDUP(N709*M709,0)</f>
        <v>6</v>
      </c>
      <c r="P709" s="653">
        <v>6</v>
      </c>
      <c r="Q709" s="120">
        <f t="shared" ref="Q709:Q738" si="45">P709/(O709)</f>
        <v>1</v>
      </c>
      <c r="R709" s="121">
        <f t="shared" ref="R709:R738" si="46">P709/M709</f>
        <v>1</v>
      </c>
      <c r="S709" s="146">
        <f t="shared" ref="S709:S738" si="47">N709/J709</f>
        <v>1</v>
      </c>
      <c r="T709" s="649"/>
    </row>
    <row r="710" spans="1:20" ht="12.75" x14ac:dyDescent="0.2">
      <c r="A710" s="18" t="s">
        <v>72</v>
      </c>
      <c r="B710" s="18" t="s">
        <v>1999</v>
      </c>
      <c r="C710" s="18" t="s">
        <v>607</v>
      </c>
      <c r="D710" s="18" t="s">
        <v>621</v>
      </c>
      <c r="E710" s="18" t="s">
        <v>524</v>
      </c>
      <c r="F710" s="18" t="s">
        <v>528</v>
      </c>
      <c r="G710" s="18" t="s">
        <v>332</v>
      </c>
      <c r="H710" s="18" t="s">
        <v>379</v>
      </c>
      <c r="I710" s="18" t="s">
        <v>148</v>
      </c>
      <c r="J710" s="648">
        <v>1</v>
      </c>
      <c r="K710" s="18" t="s">
        <v>2059</v>
      </c>
      <c r="L710" s="652">
        <v>2021</v>
      </c>
      <c r="M710" s="653">
        <v>732</v>
      </c>
      <c r="N710" s="654">
        <v>1</v>
      </c>
      <c r="O710" s="113">
        <f t="shared" si="44"/>
        <v>732</v>
      </c>
      <c r="P710" s="653">
        <v>732</v>
      </c>
      <c r="Q710" s="120">
        <f t="shared" si="45"/>
        <v>1</v>
      </c>
      <c r="R710" s="121">
        <f t="shared" si="46"/>
        <v>1</v>
      </c>
      <c r="S710" s="146">
        <f t="shared" si="47"/>
        <v>1</v>
      </c>
      <c r="T710" s="649" t="s">
        <v>3025</v>
      </c>
    </row>
    <row r="711" spans="1:20" ht="12.75" x14ac:dyDescent="0.2">
      <c r="A711" s="18" t="s">
        <v>72</v>
      </c>
      <c r="B711" s="18" t="s">
        <v>1999</v>
      </c>
      <c r="C711" s="18" t="s">
        <v>600</v>
      </c>
      <c r="D711" s="18" t="s">
        <v>622</v>
      </c>
      <c r="E711" s="18" t="s">
        <v>524</v>
      </c>
      <c r="F711" s="18" t="s">
        <v>528</v>
      </c>
      <c r="G711" s="18" t="s">
        <v>332</v>
      </c>
      <c r="H711" s="18" t="s">
        <v>379</v>
      </c>
      <c r="I711" s="18" t="s">
        <v>148</v>
      </c>
      <c r="J711" s="648">
        <v>1</v>
      </c>
      <c r="K711" s="18" t="s">
        <v>2059</v>
      </c>
      <c r="L711" s="652">
        <v>2021</v>
      </c>
      <c r="M711" s="653">
        <v>2</v>
      </c>
      <c r="N711" s="654">
        <v>1</v>
      </c>
      <c r="O711" s="113">
        <f t="shared" si="44"/>
        <v>2</v>
      </c>
      <c r="P711" s="653">
        <v>2</v>
      </c>
      <c r="Q711" s="120">
        <f t="shared" si="45"/>
        <v>1</v>
      </c>
      <c r="R711" s="121">
        <f t="shared" si="46"/>
        <v>1</v>
      </c>
      <c r="S711" s="146">
        <f t="shared" si="47"/>
        <v>1</v>
      </c>
      <c r="T711" s="649" t="s">
        <v>3025</v>
      </c>
    </row>
    <row r="712" spans="1:20" ht="12.75" x14ac:dyDescent="0.2">
      <c r="A712" s="18" t="s">
        <v>72</v>
      </c>
      <c r="B712" s="18" t="s">
        <v>1999</v>
      </c>
      <c r="C712" s="18" t="s">
        <v>608</v>
      </c>
      <c r="D712" s="18" t="s">
        <v>623</v>
      </c>
      <c r="E712" s="18" t="s">
        <v>524</v>
      </c>
      <c r="F712" s="18" t="s">
        <v>528</v>
      </c>
      <c r="G712" s="18" t="s">
        <v>332</v>
      </c>
      <c r="H712" s="18" t="s">
        <v>379</v>
      </c>
      <c r="I712" s="18" t="s">
        <v>148</v>
      </c>
      <c r="J712" s="648">
        <v>1</v>
      </c>
      <c r="K712" s="18" t="s">
        <v>2059</v>
      </c>
      <c r="L712" s="652">
        <v>2021</v>
      </c>
      <c r="M712" s="653">
        <v>10</v>
      </c>
      <c r="N712" s="654">
        <v>1</v>
      </c>
      <c r="O712" s="113">
        <f t="shared" si="44"/>
        <v>10</v>
      </c>
      <c r="P712" s="653">
        <v>10</v>
      </c>
      <c r="Q712" s="120">
        <f t="shared" si="45"/>
        <v>1</v>
      </c>
      <c r="R712" s="121">
        <f t="shared" si="46"/>
        <v>1</v>
      </c>
      <c r="S712" s="146">
        <f t="shared" si="47"/>
        <v>1</v>
      </c>
      <c r="T712" s="649" t="s">
        <v>3025</v>
      </c>
    </row>
    <row r="713" spans="1:20" ht="12.75" x14ac:dyDescent="0.2">
      <c r="A713" s="18" t="s">
        <v>72</v>
      </c>
      <c r="B713" s="18" t="s">
        <v>1999</v>
      </c>
      <c r="C713" s="18" t="s">
        <v>599</v>
      </c>
      <c r="D713" s="18" t="s">
        <v>624</v>
      </c>
      <c r="E713" s="18" t="s">
        <v>524</v>
      </c>
      <c r="F713" s="18" t="s">
        <v>528</v>
      </c>
      <c r="G713" s="18" t="s">
        <v>332</v>
      </c>
      <c r="H713" s="18" t="s">
        <v>379</v>
      </c>
      <c r="I713" s="18" t="s">
        <v>148</v>
      </c>
      <c r="J713" s="648">
        <v>1</v>
      </c>
      <c r="K713" s="18" t="s">
        <v>2059</v>
      </c>
      <c r="L713" s="652">
        <v>2021</v>
      </c>
      <c r="M713" s="653">
        <v>34</v>
      </c>
      <c r="N713" s="654">
        <v>1</v>
      </c>
      <c r="O713" s="113">
        <f t="shared" si="44"/>
        <v>34</v>
      </c>
      <c r="P713" s="653">
        <v>34</v>
      </c>
      <c r="Q713" s="120">
        <f t="shared" si="45"/>
        <v>1</v>
      </c>
      <c r="R713" s="121">
        <f t="shared" si="46"/>
        <v>1</v>
      </c>
      <c r="S713" s="146">
        <f t="shared" si="47"/>
        <v>1</v>
      </c>
      <c r="T713" s="649" t="s">
        <v>3025</v>
      </c>
    </row>
    <row r="714" spans="1:20" ht="12.75" x14ac:dyDescent="0.2">
      <c r="A714" s="18" t="s">
        <v>72</v>
      </c>
      <c r="B714" s="18" t="s">
        <v>1999</v>
      </c>
      <c r="C714" s="18" t="s">
        <v>603</v>
      </c>
      <c r="D714" s="18" t="s">
        <v>626</v>
      </c>
      <c r="E714" s="18" t="s">
        <v>524</v>
      </c>
      <c r="F714" s="18" t="s">
        <v>528</v>
      </c>
      <c r="G714" s="18" t="s">
        <v>332</v>
      </c>
      <c r="H714" s="18" t="s">
        <v>379</v>
      </c>
      <c r="I714" s="18" t="s">
        <v>148</v>
      </c>
      <c r="J714" s="648">
        <v>1</v>
      </c>
      <c r="K714" s="18" t="s">
        <v>2059</v>
      </c>
      <c r="L714" s="652">
        <v>2021</v>
      </c>
      <c r="M714" s="653">
        <v>13</v>
      </c>
      <c r="N714" s="654">
        <v>1</v>
      </c>
      <c r="O714" s="113">
        <f t="shared" si="44"/>
        <v>13</v>
      </c>
      <c r="P714" s="653">
        <v>13</v>
      </c>
      <c r="Q714" s="120">
        <f t="shared" si="45"/>
        <v>1</v>
      </c>
      <c r="R714" s="121">
        <f t="shared" si="46"/>
        <v>1</v>
      </c>
      <c r="S714" s="146">
        <f t="shared" si="47"/>
        <v>1</v>
      </c>
      <c r="T714" s="649" t="s">
        <v>3025</v>
      </c>
    </row>
    <row r="715" spans="1:20" ht="12.75" x14ac:dyDescent="0.2">
      <c r="A715" s="18" t="s">
        <v>72</v>
      </c>
      <c r="B715" s="18" t="s">
        <v>1999</v>
      </c>
      <c r="C715" s="18" t="s">
        <v>603</v>
      </c>
      <c r="D715" s="18" t="s">
        <v>625</v>
      </c>
      <c r="E715" s="18" t="s">
        <v>524</v>
      </c>
      <c r="F715" s="18" t="s">
        <v>528</v>
      </c>
      <c r="G715" s="18" t="s">
        <v>332</v>
      </c>
      <c r="H715" s="18" t="s">
        <v>379</v>
      </c>
      <c r="I715" s="18" t="s">
        <v>148</v>
      </c>
      <c r="J715" s="648">
        <v>1</v>
      </c>
      <c r="K715" s="18" t="s">
        <v>2059</v>
      </c>
      <c r="L715" s="652">
        <v>2021</v>
      </c>
      <c r="M715" s="653">
        <v>4</v>
      </c>
      <c r="N715" s="654">
        <v>1</v>
      </c>
      <c r="O715" s="113">
        <f t="shared" si="44"/>
        <v>4</v>
      </c>
      <c r="P715" s="653">
        <v>4</v>
      </c>
      <c r="Q715" s="120">
        <f t="shared" si="45"/>
        <v>1</v>
      </c>
      <c r="R715" s="121">
        <f t="shared" si="46"/>
        <v>1</v>
      </c>
      <c r="S715" s="146">
        <f t="shared" si="47"/>
        <v>1</v>
      </c>
      <c r="T715" s="649" t="s">
        <v>3025</v>
      </c>
    </row>
    <row r="716" spans="1:20" ht="12.75" x14ac:dyDescent="0.2">
      <c r="A716" s="18" t="s">
        <v>72</v>
      </c>
      <c r="B716" s="18" t="s">
        <v>1999</v>
      </c>
      <c r="C716" s="18" t="s">
        <v>603</v>
      </c>
      <c r="D716" s="18" t="s">
        <v>610</v>
      </c>
      <c r="E716" s="18" t="s">
        <v>524</v>
      </c>
      <c r="F716" s="18" t="s">
        <v>525</v>
      </c>
      <c r="G716" s="18" t="s">
        <v>332</v>
      </c>
      <c r="H716" s="18" t="s">
        <v>379</v>
      </c>
      <c r="I716" s="18" t="s">
        <v>148</v>
      </c>
      <c r="J716" s="648">
        <v>1</v>
      </c>
      <c r="K716" s="18" t="s">
        <v>2059</v>
      </c>
      <c r="L716" s="652">
        <v>2021</v>
      </c>
      <c r="M716" s="653">
        <v>5</v>
      </c>
      <c r="N716" s="654">
        <v>1</v>
      </c>
      <c r="O716" s="113">
        <f t="shared" si="44"/>
        <v>5</v>
      </c>
      <c r="P716" s="653">
        <v>5</v>
      </c>
      <c r="Q716" s="120">
        <f t="shared" si="45"/>
        <v>1</v>
      </c>
      <c r="R716" s="121">
        <f t="shared" si="46"/>
        <v>1</v>
      </c>
      <c r="S716" s="146">
        <f t="shared" si="47"/>
        <v>1</v>
      </c>
      <c r="T716" s="649" t="s">
        <v>3025</v>
      </c>
    </row>
    <row r="717" spans="1:20" ht="12.75" x14ac:dyDescent="0.2">
      <c r="A717" s="18" t="s">
        <v>72</v>
      </c>
      <c r="B717" s="18" t="s">
        <v>1999</v>
      </c>
      <c r="C717" s="18" t="s">
        <v>598</v>
      </c>
      <c r="D717" s="18" t="s">
        <v>611</v>
      </c>
      <c r="E717" s="18" t="s">
        <v>524</v>
      </c>
      <c r="F717" s="18" t="s">
        <v>525</v>
      </c>
      <c r="G717" s="18" t="s">
        <v>332</v>
      </c>
      <c r="H717" s="18" t="s">
        <v>379</v>
      </c>
      <c r="I717" s="18" t="s">
        <v>148</v>
      </c>
      <c r="J717" s="648">
        <v>1</v>
      </c>
      <c r="K717" s="18" t="s">
        <v>2059</v>
      </c>
      <c r="L717" s="652">
        <v>2021</v>
      </c>
      <c r="M717" s="653">
        <v>75</v>
      </c>
      <c r="N717" s="654">
        <v>1</v>
      </c>
      <c r="O717" s="113">
        <f t="shared" si="44"/>
        <v>75</v>
      </c>
      <c r="P717" s="653">
        <v>75</v>
      </c>
      <c r="Q717" s="120">
        <f t="shared" si="45"/>
        <v>1</v>
      </c>
      <c r="R717" s="121">
        <f t="shared" si="46"/>
        <v>1</v>
      </c>
      <c r="S717" s="146">
        <f t="shared" si="47"/>
        <v>1</v>
      </c>
      <c r="T717" s="649" t="s">
        <v>3025</v>
      </c>
    </row>
    <row r="718" spans="1:20" ht="12.75" x14ac:dyDescent="0.2">
      <c r="A718" s="18" t="s">
        <v>72</v>
      </c>
      <c r="B718" s="18" t="s">
        <v>1999</v>
      </c>
      <c r="C718" s="18" t="s">
        <v>604</v>
      </c>
      <c r="D718" s="18" t="s">
        <v>611</v>
      </c>
      <c r="E718" s="18" t="s">
        <v>524</v>
      </c>
      <c r="F718" s="18" t="s">
        <v>525</v>
      </c>
      <c r="G718" s="18" t="s">
        <v>332</v>
      </c>
      <c r="H718" s="18" t="s">
        <v>379</v>
      </c>
      <c r="I718" s="18" t="s">
        <v>148</v>
      </c>
      <c r="J718" s="648">
        <v>1</v>
      </c>
      <c r="K718" s="18"/>
      <c r="L718" s="652">
        <v>2021</v>
      </c>
      <c r="M718" s="653">
        <v>7</v>
      </c>
      <c r="N718" s="654">
        <v>1</v>
      </c>
      <c r="O718" s="113">
        <f t="shared" si="44"/>
        <v>7</v>
      </c>
      <c r="P718" s="653">
        <v>7</v>
      </c>
      <c r="Q718" s="120">
        <f t="shared" si="45"/>
        <v>1</v>
      </c>
      <c r="R718" s="121">
        <f t="shared" si="46"/>
        <v>1</v>
      </c>
      <c r="S718" s="146">
        <f t="shared" si="47"/>
        <v>1</v>
      </c>
      <c r="T718" s="649"/>
    </row>
    <row r="719" spans="1:20" ht="12.75" x14ac:dyDescent="0.2">
      <c r="A719" s="18" t="s">
        <v>72</v>
      </c>
      <c r="B719" s="18" t="s">
        <v>1999</v>
      </c>
      <c r="C719" s="18" t="s">
        <v>598</v>
      </c>
      <c r="D719" s="18" t="s">
        <v>612</v>
      </c>
      <c r="E719" s="18" t="s">
        <v>524</v>
      </c>
      <c r="F719" s="18" t="s">
        <v>525</v>
      </c>
      <c r="G719" s="18" t="s">
        <v>332</v>
      </c>
      <c r="H719" s="18" t="s">
        <v>379</v>
      </c>
      <c r="I719" s="18" t="s">
        <v>148</v>
      </c>
      <c r="J719" s="648">
        <v>1</v>
      </c>
      <c r="K719" s="18" t="s">
        <v>2059</v>
      </c>
      <c r="L719" s="652">
        <v>2021</v>
      </c>
      <c r="M719" s="653">
        <v>5</v>
      </c>
      <c r="N719" s="654">
        <v>1</v>
      </c>
      <c r="O719" s="113">
        <f t="shared" si="44"/>
        <v>5</v>
      </c>
      <c r="P719" s="653">
        <v>5</v>
      </c>
      <c r="Q719" s="120">
        <f t="shared" si="45"/>
        <v>1</v>
      </c>
      <c r="R719" s="121">
        <f t="shared" si="46"/>
        <v>1</v>
      </c>
      <c r="S719" s="146">
        <f t="shared" si="47"/>
        <v>1</v>
      </c>
      <c r="T719" s="649"/>
    </row>
    <row r="720" spans="1:20" ht="12.75" x14ac:dyDescent="0.2">
      <c r="A720" s="18" t="s">
        <v>72</v>
      </c>
      <c r="B720" s="18" t="s">
        <v>1999</v>
      </c>
      <c r="C720" s="18" t="s">
        <v>602</v>
      </c>
      <c r="D720" s="18" t="s">
        <v>612</v>
      </c>
      <c r="E720" s="18" t="s">
        <v>524</v>
      </c>
      <c r="F720" s="18" t="s">
        <v>525</v>
      </c>
      <c r="G720" s="18" t="s">
        <v>332</v>
      </c>
      <c r="H720" s="18" t="s">
        <v>379</v>
      </c>
      <c r="I720" s="18" t="s">
        <v>148</v>
      </c>
      <c r="J720" s="648">
        <v>1</v>
      </c>
      <c r="K720" s="18"/>
      <c r="L720" s="652">
        <v>2021</v>
      </c>
      <c r="M720" s="653">
        <v>19</v>
      </c>
      <c r="N720" s="654">
        <v>1</v>
      </c>
      <c r="O720" s="113">
        <f t="shared" si="44"/>
        <v>19</v>
      </c>
      <c r="P720" s="653">
        <v>19</v>
      </c>
      <c r="Q720" s="120">
        <f t="shared" si="45"/>
        <v>1</v>
      </c>
      <c r="R720" s="121">
        <f t="shared" si="46"/>
        <v>1</v>
      </c>
      <c r="S720" s="146">
        <f t="shared" si="47"/>
        <v>1</v>
      </c>
      <c r="T720" s="649"/>
    </row>
    <row r="721" spans="1:20" ht="12.75" x14ac:dyDescent="0.2">
      <c r="A721" s="18" t="s">
        <v>72</v>
      </c>
      <c r="B721" s="18" t="s">
        <v>1999</v>
      </c>
      <c r="C721" s="18" t="s">
        <v>604</v>
      </c>
      <c r="D721" s="18" t="s">
        <v>612</v>
      </c>
      <c r="E721" s="18" t="s">
        <v>524</v>
      </c>
      <c r="F721" s="18" t="s">
        <v>525</v>
      </c>
      <c r="G721" s="18" t="s">
        <v>332</v>
      </c>
      <c r="H721" s="18" t="s">
        <v>379</v>
      </c>
      <c r="I721" s="18" t="s">
        <v>148</v>
      </c>
      <c r="J721" s="648">
        <v>1</v>
      </c>
      <c r="K721" s="18"/>
      <c r="L721" s="652">
        <v>2021</v>
      </c>
      <c r="M721" s="653">
        <v>3</v>
      </c>
      <c r="N721" s="654">
        <v>1</v>
      </c>
      <c r="O721" s="113">
        <f t="shared" si="44"/>
        <v>3</v>
      </c>
      <c r="P721" s="653">
        <v>3</v>
      </c>
      <c r="Q721" s="120">
        <f t="shared" si="45"/>
        <v>1</v>
      </c>
      <c r="R721" s="121">
        <f t="shared" si="46"/>
        <v>1</v>
      </c>
      <c r="S721" s="146">
        <f t="shared" si="47"/>
        <v>1</v>
      </c>
      <c r="T721" s="649"/>
    </row>
    <row r="722" spans="1:20" ht="12.75" x14ac:dyDescent="0.2">
      <c r="A722" s="18" t="s">
        <v>72</v>
      </c>
      <c r="B722" s="18" t="s">
        <v>1999</v>
      </c>
      <c r="C722" s="18" t="s">
        <v>596</v>
      </c>
      <c r="D722" s="18" t="s">
        <v>613</v>
      </c>
      <c r="E722" s="18" t="s">
        <v>524</v>
      </c>
      <c r="F722" s="18" t="s">
        <v>525</v>
      </c>
      <c r="G722" s="18" t="s">
        <v>332</v>
      </c>
      <c r="H722" s="18" t="s">
        <v>379</v>
      </c>
      <c r="I722" s="18" t="s">
        <v>148</v>
      </c>
      <c r="J722" s="648">
        <v>1</v>
      </c>
      <c r="K722" s="18"/>
      <c r="L722" s="652">
        <v>2021</v>
      </c>
      <c r="M722" s="653">
        <v>18</v>
      </c>
      <c r="N722" s="654">
        <v>1</v>
      </c>
      <c r="O722" s="113">
        <f t="shared" si="44"/>
        <v>18</v>
      </c>
      <c r="P722" s="653">
        <v>18</v>
      </c>
      <c r="Q722" s="120">
        <f t="shared" si="45"/>
        <v>1</v>
      </c>
      <c r="R722" s="121">
        <f t="shared" si="46"/>
        <v>1</v>
      </c>
      <c r="S722" s="146">
        <f t="shared" si="47"/>
        <v>1</v>
      </c>
      <c r="T722" s="649"/>
    </row>
    <row r="723" spans="1:20" ht="12.75" x14ac:dyDescent="0.2">
      <c r="A723" s="18" t="s">
        <v>72</v>
      </c>
      <c r="B723" s="18" t="s">
        <v>1999</v>
      </c>
      <c r="C723" s="18" t="s">
        <v>598</v>
      </c>
      <c r="D723" s="18" t="s">
        <v>613</v>
      </c>
      <c r="E723" s="18" t="s">
        <v>524</v>
      </c>
      <c r="F723" s="18" t="s">
        <v>525</v>
      </c>
      <c r="G723" s="18" t="s">
        <v>332</v>
      </c>
      <c r="H723" s="18" t="s">
        <v>379</v>
      </c>
      <c r="I723" s="18" t="s">
        <v>148</v>
      </c>
      <c r="J723" s="648">
        <v>1</v>
      </c>
      <c r="K723" s="18"/>
      <c r="L723" s="652">
        <v>2021</v>
      </c>
      <c r="M723" s="653">
        <v>3</v>
      </c>
      <c r="N723" s="654">
        <v>1</v>
      </c>
      <c r="O723" s="113">
        <f t="shared" si="44"/>
        <v>3</v>
      </c>
      <c r="P723" s="653">
        <v>3</v>
      </c>
      <c r="Q723" s="120">
        <f t="shared" si="45"/>
        <v>1</v>
      </c>
      <c r="R723" s="121">
        <f t="shared" si="46"/>
        <v>1</v>
      </c>
      <c r="S723" s="146">
        <f t="shared" si="47"/>
        <v>1</v>
      </c>
      <c r="T723" s="649"/>
    </row>
    <row r="724" spans="1:20" ht="12.75" x14ac:dyDescent="0.2">
      <c r="A724" s="18" t="s">
        <v>72</v>
      </c>
      <c r="B724" s="18" t="s">
        <v>1999</v>
      </c>
      <c r="C724" s="18" t="s">
        <v>602</v>
      </c>
      <c r="D724" s="18" t="s">
        <v>614</v>
      </c>
      <c r="E724" s="18" t="s">
        <v>524</v>
      </c>
      <c r="F724" s="18" t="s">
        <v>525</v>
      </c>
      <c r="G724" s="18" t="s">
        <v>332</v>
      </c>
      <c r="H724" s="18" t="s">
        <v>379</v>
      </c>
      <c r="I724" s="18" t="s">
        <v>148</v>
      </c>
      <c r="J724" s="648">
        <v>1</v>
      </c>
      <c r="K724" s="18"/>
      <c r="L724" s="652">
        <v>2021</v>
      </c>
      <c r="M724" s="653">
        <v>3</v>
      </c>
      <c r="N724" s="654">
        <v>1</v>
      </c>
      <c r="O724" s="113">
        <f t="shared" si="44"/>
        <v>3</v>
      </c>
      <c r="P724" s="653">
        <v>3</v>
      </c>
      <c r="Q724" s="120">
        <f t="shared" si="45"/>
        <v>1</v>
      </c>
      <c r="R724" s="121">
        <f t="shared" si="46"/>
        <v>1</v>
      </c>
      <c r="S724" s="146">
        <f t="shared" si="47"/>
        <v>1</v>
      </c>
      <c r="T724" s="649"/>
    </row>
    <row r="725" spans="1:20" ht="12.75" x14ac:dyDescent="0.2">
      <c r="A725" s="18" t="s">
        <v>72</v>
      </c>
      <c r="B725" s="18" t="s">
        <v>1999</v>
      </c>
      <c r="C725" s="18" t="s">
        <v>598</v>
      </c>
      <c r="D725" s="18" t="s">
        <v>617</v>
      </c>
      <c r="E725" s="18" t="s">
        <v>524</v>
      </c>
      <c r="F725" s="18" t="s">
        <v>525</v>
      </c>
      <c r="G725" s="18" t="s">
        <v>332</v>
      </c>
      <c r="H725" s="18" t="s">
        <v>379</v>
      </c>
      <c r="I725" s="18" t="s">
        <v>148</v>
      </c>
      <c r="J725" s="648">
        <v>1</v>
      </c>
      <c r="K725" s="18" t="s">
        <v>2059</v>
      </c>
      <c r="L725" s="652">
        <v>2021</v>
      </c>
      <c r="M725" s="653">
        <v>7</v>
      </c>
      <c r="N725" s="654">
        <v>1</v>
      </c>
      <c r="O725" s="113">
        <f t="shared" si="44"/>
        <v>7</v>
      </c>
      <c r="P725" s="653">
        <v>7</v>
      </c>
      <c r="Q725" s="120">
        <f t="shared" si="45"/>
        <v>1</v>
      </c>
      <c r="R725" s="121">
        <f t="shared" si="46"/>
        <v>1</v>
      </c>
      <c r="S725" s="146">
        <f t="shared" si="47"/>
        <v>1</v>
      </c>
      <c r="T725" s="649" t="s">
        <v>3025</v>
      </c>
    </row>
    <row r="726" spans="1:20" ht="12.75" x14ac:dyDescent="0.2">
      <c r="A726" s="18" t="s">
        <v>72</v>
      </c>
      <c r="B726" s="18" t="s">
        <v>1999</v>
      </c>
      <c r="C726" s="18" t="s">
        <v>598</v>
      </c>
      <c r="D726" s="18" t="s">
        <v>618</v>
      </c>
      <c r="E726" s="18" t="s">
        <v>524</v>
      </c>
      <c r="F726" s="18" t="s">
        <v>525</v>
      </c>
      <c r="G726" s="18" t="s">
        <v>332</v>
      </c>
      <c r="H726" s="18" t="s">
        <v>379</v>
      </c>
      <c r="I726" s="18" t="s">
        <v>148</v>
      </c>
      <c r="J726" s="648">
        <v>1</v>
      </c>
      <c r="K726" s="18"/>
      <c r="L726" s="652">
        <v>2021</v>
      </c>
      <c r="M726" s="653">
        <v>6</v>
      </c>
      <c r="N726" s="654">
        <v>1</v>
      </c>
      <c r="O726" s="113">
        <f t="shared" si="44"/>
        <v>6</v>
      </c>
      <c r="P726" s="653">
        <v>6</v>
      </c>
      <c r="Q726" s="120">
        <f t="shared" si="45"/>
        <v>1</v>
      </c>
      <c r="R726" s="121">
        <f t="shared" si="46"/>
        <v>1</v>
      </c>
      <c r="S726" s="146">
        <f t="shared" si="47"/>
        <v>1</v>
      </c>
      <c r="T726" s="649"/>
    </row>
    <row r="727" spans="1:20" ht="12.75" x14ac:dyDescent="0.2">
      <c r="A727" s="18" t="s">
        <v>72</v>
      </c>
      <c r="B727" s="18" t="s">
        <v>1999</v>
      </c>
      <c r="C727" s="18" t="s">
        <v>603</v>
      </c>
      <c r="D727" s="18" t="s">
        <v>618</v>
      </c>
      <c r="E727" s="18" t="s">
        <v>524</v>
      </c>
      <c r="F727" s="18" t="s">
        <v>525</v>
      </c>
      <c r="G727" s="18" t="s">
        <v>332</v>
      </c>
      <c r="H727" s="18" t="s">
        <v>379</v>
      </c>
      <c r="I727" s="18" t="s">
        <v>148</v>
      </c>
      <c r="J727" s="648">
        <v>1</v>
      </c>
      <c r="K727" s="18" t="s">
        <v>2059</v>
      </c>
      <c r="L727" s="652">
        <v>2021</v>
      </c>
      <c r="M727" s="653">
        <v>6</v>
      </c>
      <c r="N727" s="654">
        <v>1</v>
      </c>
      <c r="O727" s="113">
        <f t="shared" si="44"/>
        <v>6</v>
      </c>
      <c r="P727" s="653">
        <v>6</v>
      </c>
      <c r="Q727" s="120">
        <f t="shared" si="45"/>
        <v>1</v>
      </c>
      <c r="R727" s="121">
        <f t="shared" si="46"/>
        <v>1</v>
      </c>
      <c r="S727" s="146">
        <f t="shared" si="47"/>
        <v>1</v>
      </c>
      <c r="T727" s="649" t="s">
        <v>3025</v>
      </c>
    </row>
    <row r="728" spans="1:20" ht="12.75" x14ac:dyDescent="0.2">
      <c r="A728" s="18" t="s">
        <v>72</v>
      </c>
      <c r="B728" s="18" t="s">
        <v>1999</v>
      </c>
      <c r="C728" s="18" t="s">
        <v>605</v>
      </c>
      <c r="D728" s="18" t="s">
        <v>619</v>
      </c>
      <c r="E728" s="18" t="s">
        <v>524</v>
      </c>
      <c r="F728" s="18" t="s">
        <v>525</v>
      </c>
      <c r="G728" s="18" t="s">
        <v>332</v>
      </c>
      <c r="H728" s="18" t="s">
        <v>379</v>
      </c>
      <c r="I728" s="18" t="s">
        <v>148</v>
      </c>
      <c r="J728" s="648">
        <v>1</v>
      </c>
      <c r="K728" s="18" t="s">
        <v>2059</v>
      </c>
      <c r="L728" s="652">
        <v>2021</v>
      </c>
      <c r="M728" s="653">
        <v>1920</v>
      </c>
      <c r="N728" s="654">
        <v>1</v>
      </c>
      <c r="O728" s="113">
        <f t="shared" si="44"/>
        <v>1920</v>
      </c>
      <c r="P728" s="653">
        <v>1920</v>
      </c>
      <c r="Q728" s="120">
        <f t="shared" si="45"/>
        <v>1</v>
      </c>
      <c r="R728" s="121">
        <f t="shared" si="46"/>
        <v>1</v>
      </c>
      <c r="S728" s="146">
        <f t="shared" si="47"/>
        <v>1</v>
      </c>
      <c r="T728" s="649" t="s">
        <v>3025</v>
      </c>
    </row>
    <row r="729" spans="1:20" ht="12.75" x14ac:dyDescent="0.2">
      <c r="A729" s="18" t="s">
        <v>72</v>
      </c>
      <c r="B729" s="18" t="s">
        <v>1999</v>
      </c>
      <c r="C729" s="18" t="s">
        <v>606</v>
      </c>
      <c r="D729" s="18" t="s">
        <v>619</v>
      </c>
      <c r="E729" s="18" t="s">
        <v>524</v>
      </c>
      <c r="F729" s="18" t="s">
        <v>525</v>
      </c>
      <c r="G729" s="18" t="s">
        <v>332</v>
      </c>
      <c r="H729" s="18" t="s">
        <v>379</v>
      </c>
      <c r="I729" s="18" t="s">
        <v>148</v>
      </c>
      <c r="J729" s="648">
        <v>1</v>
      </c>
      <c r="K729" s="18"/>
      <c r="L729" s="652">
        <v>2021</v>
      </c>
      <c r="M729" s="653">
        <v>5</v>
      </c>
      <c r="N729" s="654">
        <v>1</v>
      </c>
      <c r="O729" s="113">
        <f t="shared" si="44"/>
        <v>5</v>
      </c>
      <c r="P729" s="653">
        <v>5</v>
      </c>
      <c r="Q729" s="120">
        <f t="shared" si="45"/>
        <v>1</v>
      </c>
      <c r="R729" s="121">
        <f t="shared" si="46"/>
        <v>1</v>
      </c>
      <c r="S729" s="146">
        <f t="shared" si="47"/>
        <v>1</v>
      </c>
      <c r="T729" s="649"/>
    </row>
    <row r="730" spans="1:20" ht="12.75" x14ac:dyDescent="0.2">
      <c r="A730" s="18" t="s">
        <v>72</v>
      </c>
      <c r="B730" s="18" t="s">
        <v>1999</v>
      </c>
      <c r="C730" s="18" t="s">
        <v>605</v>
      </c>
      <c r="D730" s="18" t="s">
        <v>620</v>
      </c>
      <c r="E730" s="18" t="s">
        <v>524</v>
      </c>
      <c r="F730" s="18" t="s">
        <v>525</v>
      </c>
      <c r="G730" s="18" t="s">
        <v>332</v>
      </c>
      <c r="H730" s="18" t="s">
        <v>379</v>
      </c>
      <c r="I730" s="18" t="s">
        <v>148</v>
      </c>
      <c r="J730" s="648">
        <v>1</v>
      </c>
      <c r="K730" s="18" t="s">
        <v>2059</v>
      </c>
      <c r="L730" s="652">
        <v>2021</v>
      </c>
      <c r="M730" s="653">
        <v>41</v>
      </c>
      <c r="N730" s="654">
        <v>1</v>
      </c>
      <c r="O730" s="113">
        <f t="shared" si="44"/>
        <v>41</v>
      </c>
      <c r="P730" s="653">
        <v>41</v>
      </c>
      <c r="Q730" s="120">
        <f t="shared" si="45"/>
        <v>1</v>
      </c>
      <c r="R730" s="121">
        <f t="shared" si="46"/>
        <v>1</v>
      </c>
      <c r="S730" s="146">
        <f t="shared" si="47"/>
        <v>1</v>
      </c>
      <c r="T730" s="649" t="s">
        <v>3025</v>
      </c>
    </row>
    <row r="731" spans="1:20" ht="12.75" x14ac:dyDescent="0.2">
      <c r="A731" s="18" t="s">
        <v>72</v>
      </c>
      <c r="B731" s="18" t="s">
        <v>1999</v>
      </c>
      <c r="C731" s="18" t="s">
        <v>608</v>
      </c>
      <c r="D731" s="18" t="s">
        <v>620</v>
      </c>
      <c r="E731" s="18" t="s">
        <v>524</v>
      </c>
      <c r="F731" s="18" t="s">
        <v>525</v>
      </c>
      <c r="G731" s="18" t="s">
        <v>332</v>
      </c>
      <c r="H731" s="18" t="s">
        <v>379</v>
      </c>
      <c r="I731" s="18" t="s">
        <v>148</v>
      </c>
      <c r="J731" s="648">
        <v>1</v>
      </c>
      <c r="K731" s="18"/>
      <c r="L731" s="652">
        <v>2021</v>
      </c>
      <c r="M731" s="653">
        <v>7</v>
      </c>
      <c r="N731" s="654">
        <v>1</v>
      </c>
      <c r="O731" s="113">
        <f t="shared" si="44"/>
        <v>7</v>
      </c>
      <c r="P731" s="653">
        <v>7</v>
      </c>
      <c r="Q731" s="120">
        <f t="shared" si="45"/>
        <v>1</v>
      </c>
      <c r="R731" s="121">
        <f t="shared" si="46"/>
        <v>1</v>
      </c>
      <c r="S731" s="146">
        <f t="shared" si="47"/>
        <v>1</v>
      </c>
      <c r="T731" s="649"/>
    </row>
    <row r="732" spans="1:20" ht="12.75" x14ac:dyDescent="0.2">
      <c r="A732" s="18" t="s">
        <v>72</v>
      </c>
      <c r="B732" s="18" t="s">
        <v>1999</v>
      </c>
      <c r="C732" s="18" t="s">
        <v>605</v>
      </c>
      <c r="D732" s="18" t="s">
        <v>621</v>
      </c>
      <c r="E732" s="18" t="s">
        <v>524</v>
      </c>
      <c r="F732" s="18" t="s">
        <v>525</v>
      </c>
      <c r="G732" s="18" t="s">
        <v>332</v>
      </c>
      <c r="H732" s="18" t="s">
        <v>379</v>
      </c>
      <c r="I732" s="18" t="s">
        <v>148</v>
      </c>
      <c r="J732" s="648">
        <v>1</v>
      </c>
      <c r="K732" s="18"/>
      <c r="L732" s="652">
        <v>2021</v>
      </c>
      <c r="M732" s="653">
        <v>6</v>
      </c>
      <c r="N732" s="654">
        <v>1</v>
      </c>
      <c r="O732" s="113">
        <f t="shared" si="44"/>
        <v>6</v>
      </c>
      <c r="P732" s="653">
        <v>6</v>
      </c>
      <c r="Q732" s="120">
        <f t="shared" si="45"/>
        <v>1</v>
      </c>
      <c r="R732" s="121">
        <f t="shared" si="46"/>
        <v>1</v>
      </c>
      <c r="S732" s="146">
        <f t="shared" si="47"/>
        <v>1</v>
      </c>
      <c r="T732" s="649"/>
    </row>
    <row r="733" spans="1:20" ht="12.75" x14ac:dyDescent="0.2">
      <c r="A733" s="18" t="s">
        <v>72</v>
      </c>
      <c r="B733" s="18" t="s">
        <v>1999</v>
      </c>
      <c r="C733" s="18" t="s">
        <v>607</v>
      </c>
      <c r="D733" s="18" t="s">
        <v>621</v>
      </c>
      <c r="E733" s="18" t="s">
        <v>524</v>
      </c>
      <c r="F733" s="18" t="s">
        <v>525</v>
      </c>
      <c r="G733" s="18" t="s">
        <v>332</v>
      </c>
      <c r="H733" s="18" t="s">
        <v>379</v>
      </c>
      <c r="I733" s="18" t="s">
        <v>148</v>
      </c>
      <c r="J733" s="648">
        <v>1</v>
      </c>
      <c r="K733" s="18" t="s">
        <v>2059</v>
      </c>
      <c r="L733" s="652">
        <v>2021</v>
      </c>
      <c r="M733" s="653">
        <v>732</v>
      </c>
      <c r="N733" s="654">
        <v>1</v>
      </c>
      <c r="O733" s="113">
        <f t="shared" si="44"/>
        <v>732</v>
      </c>
      <c r="P733" s="653">
        <v>732</v>
      </c>
      <c r="Q733" s="120">
        <f t="shared" si="45"/>
        <v>1</v>
      </c>
      <c r="R733" s="121">
        <f t="shared" si="46"/>
        <v>1</v>
      </c>
      <c r="S733" s="146">
        <f t="shared" si="47"/>
        <v>1</v>
      </c>
      <c r="T733" s="649" t="s">
        <v>3025</v>
      </c>
    </row>
    <row r="734" spans="1:20" ht="12.75" x14ac:dyDescent="0.2">
      <c r="A734" s="18" t="s">
        <v>72</v>
      </c>
      <c r="B734" s="18" t="s">
        <v>1999</v>
      </c>
      <c r="C734" s="18" t="s">
        <v>600</v>
      </c>
      <c r="D734" s="18" t="s">
        <v>622</v>
      </c>
      <c r="E734" s="18" t="s">
        <v>524</v>
      </c>
      <c r="F734" s="18" t="s">
        <v>525</v>
      </c>
      <c r="G734" s="18" t="s">
        <v>332</v>
      </c>
      <c r="H734" s="18" t="s">
        <v>379</v>
      </c>
      <c r="I734" s="18" t="s">
        <v>148</v>
      </c>
      <c r="J734" s="648">
        <v>1</v>
      </c>
      <c r="K734" s="18" t="s">
        <v>2059</v>
      </c>
      <c r="L734" s="652">
        <v>2021</v>
      </c>
      <c r="M734" s="653">
        <v>2</v>
      </c>
      <c r="N734" s="654">
        <v>1</v>
      </c>
      <c r="O734" s="113">
        <f t="shared" si="44"/>
        <v>2</v>
      </c>
      <c r="P734" s="653">
        <v>2</v>
      </c>
      <c r="Q734" s="120">
        <f t="shared" si="45"/>
        <v>1</v>
      </c>
      <c r="R734" s="121">
        <f t="shared" si="46"/>
        <v>1</v>
      </c>
      <c r="S734" s="146">
        <f t="shared" si="47"/>
        <v>1</v>
      </c>
      <c r="T734" s="649" t="s">
        <v>3025</v>
      </c>
    </row>
    <row r="735" spans="1:20" ht="12.75" x14ac:dyDescent="0.2">
      <c r="A735" s="18" t="s">
        <v>72</v>
      </c>
      <c r="B735" s="18" t="s">
        <v>1999</v>
      </c>
      <c r="C735" s="18" t="s">
        <v>608</v>
      </c>
      <c r="D735" s="18" t="s">
        <v>623</v>
      </c>
      <c r="E735" s="18" t="s">
        <v>524</v>
      </c>
      <c r="F735" s="18" t="s">
        <v>525</v>
      </c>
      <c r="G735" s="18" t="s">
        <v>332</v>
      </c>
      <c r="H735" s="18" t="s">
        <v>379</v>
      </c>
      <c r="I735" s="18" t="s">
        <v>148</v>
      </c>
      <c r="J735" s="648">
        <v>1</v>
      </c>
      <c r="K735" s="18" t="s">
        <v>2059</v>
      </c>
      <c r="L735" s="652">
        <v>2021</v>
      </c>
      <c r="M735" s="653">
        <v>10</v>
      </c>
      <c r="N735" s="654">
        <v>1</v>
      </c>
      <c r="O735" s="113">
        <f t="shared" si="44"/>
        <v>10</v>
      </c>
      <c r="P735" s="653">
        <v>10</v>
      </c>
      <c r="Q735" s="120">
        <f t="shared" si="45"/>
        <v>1</v>
      </c>
      <c r="R735" s="121">
        <f t="shared" si="46"/>
        <v>1</v>
      </c>
      <c r="S735" s="146">
        <f t="shared" si="47"/>
        <v>1</v>
      </c>
      <c r="T735" s="649" t="s">
        <v>3025</v>
      </c>
    </row>
    <row r="736" spans="1:20" ht="12.75" x14ac:dyDescent="0.2">
      <c r="A736" s="18" t="s">
        <v>72</v>
      </c>
      <c r="B736" s="18" t="s">
        <v>1999</v>
      </c>
      <c r="C736" s="18" t="s">
        <v>599</v>
      </c>
      <c r="D736" s="18" t="s">
        <v>624</v>
      </c>
      <c r="E736" s="18" t="s">
        <v>524</v>
      </c>
      <c r="F736" s="18" t="s">
        <v>525</v>
      </c>
      <c r="G736" s="18" t="s">
        <v>332</v>
      </c>
      <c r="H736" s="18" t="s">
        <v>379</v>
      </c>
      <c r="I736" s="18" t="s">
        <v>148</v>
      </c>
      <c r="J736" s="648">
        <v>1</v>
      </c>
      <c r="K736" s="18" t="s">
        <v>2059</v>
      </c>
      <c r="L736" s="652">
        <v>2021</v>
      </c>
      <c r="M736" s="653">
        <v>34</v>
      </c>
      <c r="N736" s="654">
        <v>1</v>
      </c>
      <c r="O736" s="113">
        <f t="shared" si="44"/>
        <v>34</v>
      </c>
      <c r="P736" s="653">
        <v>34</v>
      </c>
      <c r="Q736" s="120">
        <f t="shared" si="45"/>
        <v>1</v>
      </c>
      <c r="R736" s="121">
        <f t="shared" si="46"/>
        <v>1</v>
      </c>
      <c r="S736" s="146">
        <f t="shared" si="47"/>
        <v>1</v>
      </c>
      <c r="T736" s="649" t="s">
        <v>3025</v>
      </c>
    </row>
    <row r="737" spans="1:20" ht="12.75" x14ac:dyDescent="0.2">
      <c r="A737" s="18" t="s">
        <v>72</v>
      </c>
      <c r="B737" s="18" t="s">
        <v>1999</v>
      </c>
      <c r="C737" s="18" t="s">
        <v>603</v>
      </c>
      <c r="D737" s="18" t="s">
        <v>626</v>
      </c>
      <c r="E737" s="18" t="s">
        <v>524</v>
      </c>
      <c r="F737" s="18" t="s">
        <v>525</v>
      </c>
      <c r="G737" s="18" t="s">
        <v>332</v>
      </c>
      <c r="H737" s="18" t="s">
        <v>379</v>
      </c>
      <c r="I737" s="18" t="s">
        <v>148</v>
      </c>
      <c r="J737" s="648">
        <v>1</v>
      </c>
      <c r="K737" s="18" t="s">
        <v>2059</v>
      </c>
      <c r="L737" s="652">
        <v>2021</v>
      </c>
      <c r="M737" s="653">
        <v>13</v>
      </c>
      <c r="N737" s="654">
        <v>1</v>
      </c>
      <c r="O737" s="113">
        <f t="shared" si="44"/>
        <v>13</v>
      </c>
      <c r="P737" s="653">
        <v>13</v>
      </c>
      <c r="Q737" s="120">
        <f t="shared" si="45"/>
        <v>1</v>
      </c>
      <c r="R737" s="121">
        <f t="shared" si="46"/>
        <v>1</v>
      </c>
      <c r="S737" s="146">
        <f t="shared" si="47"/>
        <v>1</v>
      </c>
      <c r="T737" s="649" t="s">
        <v>3025</v>
      </c>
    </row>
    <row r="738" spans="1:20" ht="12.75" x14ac:dyDescent="0.2">
      <c r="A738" s="18" t="s">
        <v>72</v>
      </c>
      <c r="B738" s="18" t="s">
        <v>1999</v>
      </c>
      <c r="C738" s="18" t="s">
        <v>603</v>
      </c>
      <c r="D738" s="18" t="s">
        <v>625</v>
      </c>
      <c r="E738" s="18" t="s">
        <v>524</v>
      </c>
      <c r="F738" s="18" t="s">
        <v>525</v>
      </c>
      <c r="G738" s="18" t="s">
        <v>332</v>
      </c>
      <c r="H738" s="18" t="s">
        <v>379</v>
      </c>
      <c r="I738" s="18" t="s">
        <v>148</v>
      </c>
      <c r="J738" s="648">
        <v>1</v>
      </c>
      <c r="K738" s="18" t="s">
        <v>2059</v>
      </c>
      <c r="L738" s="652">
        <v>2021</v>
      </c>
      <c r="M738" s="653">
        <v>4</v>
      </c>
      <c r="N738" s="654">
        <v>1</v>
      </c>
      <c r="O738" s="113">
        <f t="shared" si="44"/>
        <v>4</v>
      </c>
      <c r="P738" s="653">
        <v>4</v>
      </c>
      <c r="Q738" s="120">
        <f t="shared" si="45"/>
        <v>1</v>
      </c>
      <c r="R738" s="121">
        <f t="shared" si="46"/>
        <v>1</v>
      </c>
      <c r="S738" s="146">
        <f t="shared" si="47"/>
        <v>1</v>
      </c>
      <c r="T738" s="649" t="s">
        <v>3025</v>
      </c>
    </row>
    <row r="739" spans="1:20" ht="15.75" customHeight="1" x14ac:dyDescent="0.2">
      <c r="C739" s="19"/>
      <c r="E739" s="19"/>
      <c r="F739" s="19"/>
      <c r="G739" s="19"/>
      <c r="H739" s="19"/>
    </row>
    <row r="740" spans="1:20" ht="15.75" customHeight="1" x14ac:dyDescent="0.2">
      <c r="C740" s="19"/>
      <c r="E740" s="19"/>
      <c r="F740" s="19"/>
      <c r="G740" s="19"/>
      <c r="H740" s="19"/>
    </row>
    <row r="741" spans="1:20" ht="15.75" customHeight="1" x14ac:dyDescent="0.2">
      <c r="C741" s="19"/>
      <c r="E741" s="19"/>
      <c r="F741" s="19"/>
      <c r="G741" s="19"/>
      <c r="H741" s="19"/>
    </row>
    <row r="742" spans="1:20" ht="15.75" customHeight="1" x14ac:dyDescent="0.2">
      <c r="C742" s="19"/>
      <c r="E742" s="19"/>
      <c r="F742" s="19"/>
      <c r="G742" s="19"/>
      <c r="H742" s="19"/>
    </row>
    <row r="743" spans="1:20" ht="15.75" customHeight="1" x14ac:dyDescent="0.2">
      <c r="C743" s="19"/>
      <c r="E743" s="19"/>
      <c r="F743" s="19"/>
      <c r="G743" s="19"/>
      <c r="H743" s="19"/>
    </row>
    <row r="744" spans="1:20" ht="15.75" customHeight="1" x14ac:dyDescent="0.2">
      <c r="C744" s="19"/>
      <c r="E744" s="19"/>
      <c r="F744" s="19"/>
      <c r="G744" s="19"/>
      <c r="H744" s="19"/>
    </row>
    <row r="745" spans="1:20" ht="15.75" customHeight="1" x14ac:dyDescent="0.2">
      <c r="C745" s="19"/>
      <c r="E745" s="19"/>
      <c r="F745" s="19"/>
      <c r="G745" s="19"/>
      <c r="H745" s="19"/>
    </row>
    <row r="746" spans="1:20" ht="15.75" customHeight="1" x14ac:dyDescent="0.2">
      <c r="C746" s="19"/>
      <c r="E746" s="19"/>
      <c r="F746" s="19"/>
      <c r="G746" s="19"/>
      <c r="H746" s="19"/>
    </row>
    <row r="747" spans="1:20" ht="15.75" customHeight="1" x14ac:dyDescent="0.2">
      <c r="C747" s="19"/>
      <c r="E747" s="19"/>
      <c r="F747" s="19"/>
      <c r="G747" s="19"/>
      <c r="H747" s="19"/>
    </row>
    <row r="748" spans="1:20" ht="15.75" customHeight="1" x14ac:dyDescent="0.2">
      <c r="C748" s="19"/>
      <c r="E748" s="19"/>
      <c r="F748" s="19"/>
      <c r="G748" s="19"/>
      <c r="H748" s="19"/>
    </row>
    <row r="749" spans="1:20" ht="15.75" customHeight="1" x14ac:dyDescent="0.2">
      <c r="C749" s="19"/>
      <c r="E749" s="19"/>
      <c r="F749" s="19"/>
      <c r="G749" s="19"/>
      <c r="H749" s="19"/>
    </row>
    <row r="750" spans="1:20" ht="15.75" customHeight="1" x14ac:dyDescent="0.2">
      <c r="C750" s="19"/>
      <c r="E750" s="19"/>
      <c r="F750" s="19"/>
      <c r="G750" s="19"/>
      <c r="H750" s="19"/>
    </row>
    <row r="751" spans="1:20" ht="15.75" customHeight="1" x14ac:dyDescent="0.2">
      <c r="C751" s="19"/>
      <c r="E751" s="19"/>
      <c r="F751" s="19"/>
      <c r="G751" s="19"/>
      <c r="H751" s="19"/>
    </row>
    <row r="752" spans="1:20" ht="15.75" customHeight="1" x14ac:dyDescent="0.2">
      <c r="C752" s="19"/>
      <c r="E752" s="19"/>
      <c r="F752" s="19"/>
      <c r="G752" s="19"/>
      <c r="H752" s="19"/>
    </row>
    <row r="753" spans="3:8" ht="15.75" customHeight="1" x14ac:dyDescent="0.2">
      <c r="C753" s="19"/>
      <c r="E753" s="19"/>
      <c r="F753" s="19"/>
      <c r="G753" s="19"/>
      <c r="H753" s="19"/>
    </row>
    <row r="754" spans="3:8" ht="15.75" customHeight="1" x14ac:dyDescent="0.2">
      <c r="C754" s="19"/>
      <c r="E754" s="19"/>
      <c r="F754" s="19"/>
      <c r="G754" s="19"/>
      <c r="H754" s="19"/>
    </row>
    <row r="755" spans="3:8" ht="15.75" customHeight="1" x14ac:dyDescent="0.2">
      <c r="C755" s="19"/>
      <c r="E755" s="19"/>
      <c r="F755" s="19"/>
      <c r="G755" s="19"/>
      <c r="H755" s="19"/>
    </row>
    <row r="756" spans="3:8" ht="15.75" customHeight="1" x14ac:dyDescent="0.2">
      <c r="C756" s="19"/>
      <c r="E756" s="19"/>
      <c r="F756" s="19"/>
      <c r="G756" s="19"/>
      <c r="H756" s="19"/>
    </row>
    <row r="757" spans="3:8" ht="15.75" customHeight="1" x14ac:dyDescent="0.2">
      <c r="C757" s="19"/>
      <c r="E757" s="19"/>
      <c r="F757" s="19"/>
      <c r="G757" s="19"/>
      <c r="H757" s="19"/>
    </row>
    <row r="758" spans="3:8" ht="15.75" customHeight="1" x14ac:dyDescent="0.2">
      <c r="C758" s="19"/>
      <c r="E758" s="19"/>
      <c r="F758" s="19"/>
      <c r="G758" s="19"/>
      <c r="H758" s="19"/>
    </row>
    <row r="759" spans="3:8" ht="15.75" customHeight="1" x14ac:dyDescent="0.2">
      <c r="C759" s="19"/>
      <c r="E759" s="19"/>
      <c r="F759" s="19"/>
      <c r="G759" s="19"/>
      <c r="H759" s="19"/>
    </row>
    <row r="760" spans="3:8" ht="15.75" customHeight="1" x14ac:dyDescent="0.2">
      <c r="C760" s="19"/>
      <c r="E760" s="19"/>
      <c r="F760" s="19"/>
      <c r="G760" s="19"/>
      <c r="H760" s="19"/>
    </row>
    <row r="761" spans="3:8" ht="15.75" customHeight="1" x14ac:dyDescent="0.2">
      <c r="C761" s="19"/>
      <c r="E761" s="19"/>
      <c r="F761" s="19"/>
      <c r="G761" s="19"/>
      <c r="H761" s="19"/>
    </row>
    <row r="762" spans="3:8" ht="15.75" customHeight="1" x14ac:dyDescent="0.2">
      <c r="C762" s="19"/>
      <c r="E762" s="19"/>
      <c r="F762" s="19"/>
      <c r="G762" s="19"/>
      <c r="H762" s="19"/>
    </row>
    <row r="763" spans="3:8" ht="15.75" customHeight="1" x14ac:dyDescent="0.2">
      <c r="C763" s="19"/>
      <c r="E763" s="19"/>
      <c r="F763" s="19"/>
      <c r="G763" s="19"/>
      <c r="H763" s="19"/>
    </row>
    <row r="764" spans="3:8" ht="15.75" customHeight="1" x14ac:dyDescent="0.2">
      <c r="C764" s="19"/>
      <c r="E764" s="19"/>
      <c r="F764" s="19"/>
      <c r="G764" s="19"/>
      <c r="H764" s="19"/>
    </row>
    <row r="765" spans="3:8" ht="15.75" customHeight="1" x14ac:dyDescent="0.2">
      <c r="C765" s="19"/>
      <c r="E765" s="19"/>
      <c r="F765" s="19"/>
      <c r="G765" s="19"/>
      <c r="H765" s="19"/>
    </row>
    <row r="766" spans="3:8" ht="15.75" customHeight="1" x14ac:dyDescent="0.2">
      <c r="C766" s="19"/>
      <c r="E766" s="19"/>
      <c r="F766" s="19"/>
      <c r="G766" s="19"/>
      <c r="H766" s="19"/>
    </row>
    <row r="767" spans="3:8" ht="15.75" customHeight="1" x14ac:dyDescent="0.2">
      <c r="C767" s="19"/>
      <c r="E767" s="19"/>
      <c r="F767" s="19"/>
      <c r="G767" s="19"/>
      <c r="H767" s="19"/>
    </row>
    <row r="768" spans="3:8" ht="15.75" customHeight="1" x14ac:dyDescent="0.2">
      <c r="C768" s="19"/>
      <c r="E768" s="19"/>
      <c r="F768" s="19"/>
      <c r="G768" s="19"/>
      <c r="H768" s="19"/>
    </row>
    <row r="769" spans="3:8" ht="15.75" customHeight="1" x14ac:dyDescent="0.2">
      <c r="C769" s="19"/>
      <c r="E769" s="19"/>
      <c r="F769" s="19"/>
      <c r="G769" s="19"/>
      <c r="H769" s="19"/>
    </row>
    <row r="770" spans="3:8" ht="15.75" customHeight="1" x14ac:dyDescent="0.2">
      <c r="C770" s="19"/>
      <c r="E770" s="19"/>
      <c r="F770" s="19"/>
      <c r="G770" s="19"/>
      <c r="H770" s="19"/>
    </row>
    <row r="771" spans="3:8" ht="15.75" customHeight="1" x14ac:dyDescent="0.2">
      <c r="C771" s="19"/>
      <c r="E771" s="19"/>
      <c r="F771" s="19"/>
      <c r="G771" s="19"/>
      <c r="H771" s="19"/>
    </row>
    <row r="772" spans="3:8" ht="15.75" customHeight="1" x14ac:dyDescent="0.2">
      <c r="C772" s="19"/>
      <c r="E772" s="19"/>
      <c r="F772" s="19"/>
      <c r="G772" s="19"/>
      <c r="H772" s="19"/>
    </row>
    <row r="773" spans="3:8" ht="15.75" customHeight="1" x14ac:dyDescent="0.2">
      <c r="C773" s="19"/>
      <c r="E773" s="19"/>
      <c r="F773" s="19"/>
      <c r="G773" s="19"/>
      <c r="H773" s="19"/>
    </row>
    <row r="774" spans="3:8" ht="15.75" customHeight="1" x14ac:dyDescent="0.2">
      <c r="C774" s="19"/>
      <c r="E774" s="19"/>
      <c r="F774" s="19"/>
      <c r="G774" s="19"/>
      <c r="H774" s="19"/>
    </row>
    <row r="775" spans="3:8" ht="15.75" customHeight="1" x14ac:dyDescent="0.2">
      <c r="C775" s="19"/>
      <c r="E775" s="19"/>
      <c r="F775" s="19"/>
      <c r="G775" s="19"/>
      <c r="H775" s="19"/>
    </row>
    <row r="776" spans="3:8" ht="15.75" customHeight="1" x14ac:dyDescent="0.2">
      <c r="C776" s="19"/>
      <c r="E776" s="19"/>
      <c r="F776" s="19"/>
      <c r="G776" s="19"/>
      <c r="H776" s="19"/>
    </row>
    <row r="777" spans="3:8" ht="15.75" customHeight="1" x14ac:dyDescent="0.2">
      <c r="C777" s="19"/>
      <c r="E777" s="19"/>
      <c r="F777" s="19"/>
      <c r="G777" s="19"/>
      <c r="H777" s="19"/>
    </row>
    <row r="778" spans="3:8" ht="15.75" customHeight="1" x14ac:dyDescent="0.2">
      <c r="C778" s="19"/>
      <c r="E778" s="19"/>
      <c r="F778" s="19"/>
      <c r="G778" s="19"/>
      <c r="H778" s="19"/>
    </row>
    <row r="779" spans="3:8" ht="15.75" customHeight="1" x14ac:dyDescent="0.2">
      <c r="C779" s="19"/>
      <c r="E779" s="19"/>
      <c r="F779" s="19"/>
      <c r="G779" s="19"/>
      <c r="H779" s="19"/>
    </row>
    <row r="780" spans="3:8" ht="15.75" customHeight="1" x14ac:dyDescent="0.2">
      <c r="C780" s="19"/>
      <c r="E780" s="19"/>
      <c r="F780" s="19"/>
      <c r="G780" s="19"/>
      <c r="H780" s="19"/>
    </row>
    <row r="781" spans="3:8" ht="15.75" customHeight="1" x14ac:dyDescent="0.2">
      <c r="C781" s="19"/>
      <c r="E781" s="19"/>
      <c r="F781" s="19"/>
      <c r="G781" s="19"/>
      <c r="H781" s="19"/>
    </row>
    <row r="782" spans="3:8" ht="15.75" customHeight="1" x14ac:dyDescent="0.2">
      <c r="C782" s="19"/>
      <c r="E782" s="19"/>
      <c r="F782" s="19"/>
      <c r="G782" s="19"/>
      <c r="H782" s="19"/>
    </row>
    <row r="783" spans="3:8" ht="15.75" customHeight="1" x14ac:dyDescent="0.2">
      <c r="C783" s="19"/>
      <c r="E783" s="19"/>
      <c r="F783" s="19"/>
      <c r="G783" s="19"/>
      <c r="H783" s="19"/>
    </row>
    <row r="784" spans="3:8" ht="15.75" customHeight="1" x14ac:dyDescent="0.2">
      <c r="C784" s="19"/>
      <c r="E784" s="19"/>
      <c r="F784" s="19"/>
      <c r="G784" s="19"/>
      <c r="H784" s="19"/>
    </row>
    <row r="785" spans="3:8" ht="15.75" customHeight="1" x14ac:dyDescent="0.2">
      <c r="C785" s="19"/>
      <c r="E785" s="19"/>
      <c r="F785" s="19"/>
      <c r="G785" s="19"/>
      <c r="H785" s="19"/>
    </row>
    <row r="786" spans="3:8" ht="15.75" customHeight="1" x14ac:dyDescent="0.2">
      <c r="C786" s="19"/>
      <c r="E786" s="19"/>
      <c r="F786" s="19"/>
      <c r="G786" s="19"/>
      <c r="H786" s="19"/>
    </row>
    <row r="787" spans="3:8" ht="15.75" customHeight="1" x14ac:dyDescent="0.2">
      <c r="C787" s="19"/>
      <c r="E787" s="19"/>
      <c r="F787" s="19"/>
      <c r="G787" s="19"/>
      <c r="H787" s="19"/>
    </row>
    <row r="788" spans="3:8" ht="15.75" customHeight="1" x14ac:dyDescent="0.2">
      <c r="C788" s="19"/>
      <c r="E788" s="19"/>
      <c r="F788" s="19"/>
      <c r="G788" s="19"/>
      <c r="H788" s="19"/>
    </row>
    <row r="789" spans="3:8" ht="15.75" customHeight="1" x14ac:dyDescent="0.2">
      <c r="C789" s="19"/>
      <c r="E789" s="19"/>
      <c r="F789" s="19"/>
      <c r="G789" s="19"/>
      <c r="H789" s="19"/>
    </row>
    <row r="790" spans="3:8" ht="15.75" customHeight="1" x14ac:dyDescent="0.2">
      <c r="C790" s="19"/>
      <c r="E790" s="19"/>
      <c r="F790" s="19"/>
      <c r="G790" s="19"/>
      <c r="H790" s="19"/>
    </row>
    <row r="791" spans="3:8" ht="15.75" customHeight="1" x14ac:dyDescent="0.2">
      <c r="C791" s="19"/>
      <c r="E791" s="19"/>
      <c r="F791" s="19"/>
      <c r="G791" s="19"/>
      <c r="H791" s="19"/>
    </row>
    <row r="792" spans="3:8" ht="15.75" customHeight="1" x14ac:dyDescent="0.2">
      <c r="C792" s="19"/>
      <c r="E792" s="19"/>
      <c r="F792" s="19"/>
      <c r="G792" s="19"/>
      <c r="H792" s="19"/>
    </row>
    <row r="793" spans="3:8" ht="15.75" customHeight="1" x14ac:dyDescent="0.2">
      <c r="C793" s="19"/>
      <c r="E793" s="19"/>
      <c r="F793" s="19"/>
      <c r="G793" s="19"/>
      <c r="H793" s="19"/>
    </row>
    <row r="794" spans="3:8" ht="15.75" customHeight="1" x14ac:dyDescent="0.2">
      <c r="C794" s="19"/>
      <c r="E794" s="19"/>
      <c r="F794" s="19"/>
      <c r="G794" s="19"/>
      <c r="H794" s="19"/>
    </row>
    <row r="795" spans="3:8" ht="15.75" customHeight="1" x14ac:dyDescent="0.2">
      <c r="C795" s="19"/>
      <c r="E795" s="19"/>
      <c r="F795" s="19"/>
      <c r="G795" s="19"/>
      <c r="H795" s="19"/>
    </row>
    <row r="796" spans="3:8" ht="15.75" customHeight="1" x14ac:dyDescent="0.2">
      <c r="C796" s="19"/>
      <c r="E796" s="19"/>
      <c r="F796" s="19"/>
      <c r="G796" s="19"/>
      <c r="H796" s="19"/>
    </row>
    <row r="797" spans="3:8" ht="15.75" customHeight="1" x14ac:dyDescent="0.2">
      <c r="C797" s="19"/>
      <c r="E797" s="19"/>
      <c r="F797" s="19"/>
      <c r="G797" s="19"/>
      <c r="H797" s="19"/>
    </row>
    <row r="798" spans="3:8" ht="15.75" customHeight="1" x14ac:dyDescent="0.2">
      <c r="C798" s="19"/>
      <c r="E798" s="19"/>
      <c r="F798" s="19"/>
      <c r="G798" s="19"/>
      <c r="H798" s="19"/>
    </row>
    <row r="799" spans="3:8" ht="15.75" customHeight="1" x14ac:dyDescent="0.2">
      <c r="C799" s="19"/>
      <c r="E799" s="19"/>
      <c r="F799" s="19"/>
      <c r="G799" s="19"/>
      <c r="H799" s="19"/>
    </row>
    <row r="800" spans="3:8" ht="15.75" customHeight="1" x14ac:dyDescent="0.2">
      <c r="C800" s="19"/>
      <c r="E800" s="19"/>
      <c r="F800" s="19"/>
      <c r="G800" s="19"/>
      <c r="H800" s="19"/>
    </row>
    <row r="801" spans="3:8" ht="15.75" customHeight="1" x14ac:dyDescent="0.2">
      <c r="C801" s="19"/>
      <c r="E801" s="19"/>
      <c r="F801" s="19"/>
      <c r="G801" s="19"/>
      <c r="H801" s="19"/>
    </row>
    <row r="802" spans="3:8" ht="15.75" customHeight="1" x14ac:dyDescent="0.2">
      <c r="C802" s="19"/>
      <c r="E802" s="19"/>
      <c r="F802" s="19"/>
      <c r="G802" s="19"/>
      <c r="H802" s="19"/>
    </row>
    <row r="803" spans="3:8" ht="15.75" customHeight="1" x14ac:dyDescent="0.2">
      <c r="C803" s="19"/>
      <c r="E803" s="19"/>
      <c r="F803" s="19"/>
      <c r="G803" s="19"/>
      <c r="H803" s="19"/>
    </row>
    <row r="804" spans="3:8" ht="15.75" customHeight="1" x14ac:dyDescent="0.2">
      <c r="C804" s="19"/>
      <c r="E804" s="19"/>
      <c r="F804" s="19"/>
      <c r="G804" s="19"/>
      <c r="H804" s="19"/>
    </row>
    <row r="805" spans="3:8" ht="15.75" customHeight="1" x14ac:dyDescent="0.2">
      <c r="C805" s="19"/>
      <c r="E805" s="19"/>
      <c r="F805" s="19"/>
      <c r="G805" s="19"/>
      <c r="H805" s="19"/>
    </row>
    <row r="806" spans="3:8" ht="15.75" customHeight="1" x14ac:dyDescent="0.2">
      <c r="C806" s="19"/>
      <c r="E806" s="19"/>
      <c r="F806" s="19"/>
      <c r="G806" s="19"/>
      <c r="H806" s="19"/>
    </row>
    <row r="807" spans="3:8" ht="15.75" customHeight="1" x14ac:dyDescent="0.2">
      <c r="C807" s="19"/>
      <c r="E807" s="19"/>
      <c r="F807" s="19"/>
      <c r="G807" s="19"/>
      <c r="H807" s="19"/>
    </row>
    <row r="808" spans="3:8" ht="15.75" customHeight="1" x14ac:dyDescent="0.2">
      <c r="C808" s="19"/>
      <c r="E808" s="19"/>
      <c r="F808" s="19"/>
      <c r="G808" s="19"/>
      <c r="H808" s="19"/>
    </row>
    <row r="809" spans="3:8" ht="15.75" customHeight="1" x14ac:dyDescent="0.2">
      <c r="C809" s="19"/>
      <c r="E809" s="19"/>
      <c r="F809" s="19"/>
      <c r="G809" s="19"/>
      <c r="H809" s="19"/>
    </row>
    <row r="810" spans="3:8" ht="15.75" customHeight="1" x14ac:dyDescent="0.2">
      <c r="C810" s="19"/>
      <c r="E810" s="19"/>
      <c r="F810" s="19"/>
      <c r="G810" s="19"/>
      <c r="H810" s="19"/>
    </row>
    <row r="811" spans="3:8" ht="15.75" customHeight="1" x14ac:dyDescent="0.2">
      <c r="C811" s="19"/>
      <c r="E811" s="19"/>
      <c r="F811" s="19"/>
      <c r="G811" s="19"/>
      <c r="H811" s="19"/>
    </row>
    <row r="812" spans="3:8" ht="15.75" customHeight="1" x14ac:dyDescent="0.2">
      <c r="C812" s="19"/>
      <c r="E812" s="19"/>
      <c r="F812" s="19"/>
      <c r="G812" s="19"/>
      <c r="H812" s="19"/>
    </row>
    <row r="813" spans="3:8" ht="15.75" customHeight="1" x14ac:dyDescent="0.2">
      <c r="C813" s="19"/>
      <c r="E813" s="19"/>
      <c r="F813" s="19"/>
      <c r="G813" s="19"/>
      <c r="H813" s="19"/>
    </row>
    <row r="814" spans="3:8" ht="15.75" customHeight="1" x14ac:dyDescent="0.2">
      <c r="C814" s="19"/>
      <c r="E814" s="19"/>
      <c r="F814" s="19"/>
      <c r="G814" s="19"/>
      <c r="H814" s="19"/>
    </row>
    <row r="815" spans="3:8" ht="15.75" customHeight="1" x14ac:dyDescent="0.2">
      <c r="C815" s="19"/>
      <c r="E815" s="19"/>
      <c r="F815" s="19"/>
      <c r="G815" s="19"/>
      <c r="H815" s="19"/>
    </row>
    <row r="816" spans="3:8" ht="15.75" customHeight="1" x14ac:dyDescent="0.2">
      <c r="C816" s="19"/>
      <c r="E816" s="19"/>
      <c r="F816" s="19"/>
      <c r="G816" s="19"/>
      <c r="H816" s="19"/>
    </row>
    <row r="817" spans="3:8" ht="15.75" customHeight="1" x14ac:dyDescent="0.2">
      <c r="C817" s="19"/>
      <c r="E817" s="19"/>
      <c r="F817" s="19"/>
      <c r="G817" s="19"/>
      <c r="H817" s="19"/>
    </row>
    <row r="818" spans="3:8" ht="15.75" customHeight="1" x14ac:dyDescent="0.2">
      <c r="C818" s="19"/>
      <c r="E818" s="19"/>
      <c r="F818" s="19"/>
      <c r="G818" s="19"/>
      <c r="H818" s="19"/>
    </row>
    <row r="819" spans="3:8" ht="15.75" customHeight="1" x14ac:dyDescent="0.2">
      <c r="C819" s="19"/>
      <c r="E819" s="19"/>
      <c r="F819" s="19"/>
      <c r="G819" s="19"/>
      <c r="H819" s="19"/>
    </row>
    <row r="820" spans="3:8" ht="15.75" customHeight="1" x14ac:dyDescent="0.2">
      <c r="C820" s="19"/>
      <c r="E820" s="19"/>
      <c r="F820" s="19"/>
      <c r="G820" s="19"/>
      <c r="H820" s="19"/>
    </row>
    <row r="821" spans="3:8" ht="15.75" customHeight="1" x14ac:dyDescent="0.2">
      <c r="C821" s="19"/>
      <c r="E821" s="19"/>
      <c r="F821" s="19"/>
      <c r="G821" s="19"/>
      <c r="H821" s="19"/>
    </row>
    <row r="822" spans="3:8" ht="15.75" customHeight="1" x14ac:dyDescent="0.2">
      <c r="C822" s="19"/>
      <c r="E822" s="19"/>
      <c r="F822" s="19"/>
      <c r="G822" s="19"/>
      <c r="H822" s="19"/>
    </row>
    <row r="823" spans="3:8" ht="15.75" customHeight="1" x14ac:dyDescent="0.2">
      <c r="C823" s="19"/>
      <c r="E823" s="19"/>
      <c r="F823" s="19"/>
      <c r="G823" s="19"/>
      <c r="H823" s="19"/>
    </row>
    <row r="824" spans="3:8" ht="15.75" customHeight="1" x14ac:dyDescent="0.2">
      <c r="C824" s="19"/>
      <c r="E824" s="19"/>
      <c r="F824" s="19"/>
      <c r="G824" s="19"/>
      <c r="H824" s="19"/>
    </row>
    <row r="825" spans="3:8" ht="15.75" customHeight="1" x14ac:dyDescent="0.2">
      <c r="C825" s="19"/>
      <c r="E825" s="19"/>
      <c r="F825" s="19"/>
      <c r="G825" s="19"/>
      <c r="H825" s="19"/>
    </row>
    <row r="826" spans="3:8" ht="15.75" customHeight="1" x14ac:dyDescent="0.2">
      <c r="C826" s="19"/>
      <c r="E826" s="19"/>
      <c r="F826" s="19"/>
      <c r="G826" s="19"/>
      <c r="H826" s="19"/>
    </row>
    <row r="827" spans="3:8" ht="15.75" customHeight="1" x14ac:dyDescent="0.2">
      <c r="C827" s="19"/>
      <c r="E827" s="19"/>
      <c r="F827" s="19"/>
      <c r="G827" s="19"/>
      <c r="H827" s="19"/>
    </row>
    <row r="828" spans="3:8" ht="15.75" customHeight="1" x14ac:dyDescent="0.2">
      <c r="C828" s="19"/>
      <c r="E828" s="19"/>
      <c r="F828" s="19"/>
      <c r="G828" s="19"/>
      <c r="H828" s="19"/>
    </row>
    <row r="829" spans="3:8" ht="15.75" customHeight="1" x14ac:dyDescent="0.2">
      <c r="C829" s="19"/>
      <c r="E829" s="19"/>
      <c r="F829" s="19"/>
      <c r="G829" s="19"/>
      <c r="H829" s="19"/>
    </row>
    <row r="830" spans="3:8" ht="15.75" customHeight="1" x14ac:dyDescent="0.2">
      <c r="C830" s="19"/>
      <c r="E830" s="19"/>
      <c r="F830" s="19"/>
      <c r="G830" s="19"/>
      <c r="H830" s="19"/>
    </row>
    <row r="831" spans="3:8" ht="15.75" customHeight="1" x14ac:dyDescent="0.2">
      <c r="C831" s="19"/>
      <c r="E831" s="19"/>
      <c r="F831" s="19"/>
      <c r="G831" s="19"/>
      <c r="H831" s="19"/>
    </row>
    <row r="832" spans="3:8" ht="15.75" customHeight="1" x14ac:dyDescent="0.2">
      <c r="C832" s="19"/>
      <c r="E832" s="19"/>
      <c r="F832" s="19"/>
      <c r="G832" s="19"/>
      <c r="H832" s="19"/>
    </row>
    <row r="833" spans="3:8" ht="15.75" customHeight="1" x14ac:dyDescent="0.2">
      <c r="C833" s="19"/>
      <c r="E833" s="19"/>
      <c r="F833" s="19"/>
      <c r="G833" s="19"/>
      <c r="H833" s="19"/>
    </row>
    <row r="834" spans="3:8" ht="15.75" customHeight="1" x14ac:dyDescent="0.2">
      <c r="C834" s="19"/>
      <c r="E834" s="19"/>
      <c r="F834" s="19"/>
      <c r="G834" s="19"/>
      <c r="H834" s="19"/>
    </row>
    <row r="835" spans="3:8" ht="15.75" customHeight="1" x14ac:dyDescent="0.2">
      <c r="C835" s="19"/>
      <c r="E835" s="19"/>
      <c r="F835" s="19"/>
      <c r="G835" s="19"/>
      <c r="H835" s="19"/>
    </row>
    <row r="836" spans="3:8" ht="15.75" customHeight="1" x14ac:dyDescent="0.2">
      <c r="C836" s="19"/>
      <c r="E836" s="19"/>
      <c r="F836" s="19"/>
      <c r="G836" s="19"/>
      <c r="H836" s="19"/>
    </row>
    <row r="837" spans="3:8" ht="15.75" customHeight="1" x14ac:dyDescent="0.2">
      <c r="C837" s="19"/>
      <c r="E837" s="19"/>
      <c r="F837" s="19"/>
      <c r="G837" s="19"/>
      <c r="H837" s="19"/>
    </row>
    <row r="838" spans="3:8" ht="15.75" customHeight="1" x14ac:dyDescent="0.2">
      <c r="C838" s="19"/>
      <c r="E838" s="19"/>
      <c r="F838" s="19"/>
      <c r="G838" s="19"/>
      <c r="H838" s="19"/>
    </row>
    <row r="839" spans="3:8" ht="15.75" customHeight="1" x14ac:dyDescent="0.2">
      <c r="C839" s="19"/>
      <c r="E839" s="19"/>
      <c r="F839" s="19"/>
      <c r="G839" s="19"/>
      <c r="H839" s="19"/>
    </row>
    <row r="840" spans="3:8" ht="15.75" customHeight="1" x14ac:dyDescent="0.2">
      <c r="C840" s="19"/>
      <c r="E840" s="19"/>
      <c r="F840" s="19"/>
      <c r="G840" s="19"/>
      <c r="H840" s="19"/>
    </row>
    <row r="841" spans="3:8" ht="15.75" customHeight="1" x14ac:dyDescent="0.2">
      <c r="C841" s="19"/>
      <c r="E841" s="19"/>
      <c r="F841" s="19"/>
      <c r="G841" s="19"/>
      <c r="H841" s="19"/>
    </row>
    <row r="842" spans="3:8" ht="15.75" customHeight="1" x14ac:dyDescent="0.2">
      <c r="C842" s="19"/>
      <c r="E842" s="19"/>
      <c r="F842" s="19"/>
      <c r="G842" s="19"/>
      <c r="H842" s="19"/>
    </row>
    <row r="843" spans="3:8" ht="15.75" customHeight="1" x14ac:dyDescent="0.2">
      <c r="C843" s="19"/>
      <c r="E843" s="19"/>
      <c r="F843" s="19"/>
      <c r="G843" s="19"/>
      <c r="H843" s="19"/>
    </row>
    <row r="844" spans="3:8" ht="15.75" customHeight="1" x14ac:dyDescent="0.2">
      <c r="C844" s="19"/>
      <c r="E844" s="19"/>
      <c r="F844" s="19"/>
      <c r="G844" s="19"/>
      <c r="H844" s="19"/>
    </row>
    <row r="845" spans="3:8" ht="15.75" customHeight="1" x14ac:dyDescent="0.2">
      <c r="C845" s="19"/>
      <c r="E845" s="19"/>
      <c r="F845" s="19"/>
      <c r="G845" s="19"/>
      <c r="H845" s="19"/>
    </row>
    <row r="846" spans="3:8" ht="15.75" customHeight="1" x14ac:dyDescent="0.2">
      <c r="C846" s="19"/>
      <c r="E846" s="19"/>
      <c r="F846" s="19"/>
      <c r="G846" s="19"/>
      <c r="H846" s="19"/>
    </row>
    <row r="847" spans="3:8" ht="15.75" customHeight="1" x14ac:dyDescent="0.2">
      <c r="C847" s="19"/>
      <c r="E847" s="19"/>
      <c r="F847" s="19"/>
      <c r="G847" s="19"/>
      <c r="H847" s="19"/>
    </row>
    <row r="848" spans="3:8" ht="15.75" customHeight="1" x14ac:dyDescent="0.2">
      <c r="C848" s="19"/>
      <c r="E848" s="19"/>
      <c r="F848" s="19"/>
      <c r="G848" s="19"/>
      <c r="H848" s="19"/>
    </row>
    <row r="849" spans="3:8" ht="15.75" customHeight="1" x14ac:dyDescent="0.2">
      <c r="C849" s="19"/>
      <c r="E849" s="19"/>
      <c r="F849" s="19"/>
      <c r="G849" s="19"/>
      <c r="H849" s="19"/>
    </row>
    <row r="850" spans="3:8" ht="15.75" customHeight="1" x14ac:dyDescent="0.2">
      <c r="C850" s="19"/>
      <c r="E850" s="19"/>
      <c r="F850" s="19"/>
      <c r="G850" s="19"/>
      <c r="H850" s="19"/>
    </row>
    <row r="851" spans="3:8" ht="15.75" customHeight="1" x14ac:dyDescent="0.2">
      <c r="C851" s="19"/>
      <c r="E851" s="19"/>
      <c r="F851" s="19"/>
      <c r="G851" s="19"/>
      <c r="H851" s="19"/>
    </row>
    <row r="852" spans="3:8" ht="15.75" customHeight="1" x14ac:dyDescent="0.2">
      <c r="C852" s="19"/>
      <c r="E852" s="19"/>
      <c r="F852" s="19"/>
      <c r="G852" s="19"/>
      <c r="H852" s="19"/>
    </row>
    <row r="853" spans="3:8" ht="15.75" customHeight="1" x14ac:dyDescent="0.2">
      <c r="C853" s="19"/>
      <c r="E853" s="19"/>
      <c r="F853" s="19"/>
      <c r="G853" s="19"/>
      <c r="H853" s="19"/>
    </row>
    <row r="854" spans="3:8" ht="15.75" customHeight="1" x14ac:dyDescent="0.2">
      <c r="C854" s="19"/>
      <c r="E854" s="19"/>
      <c r="F854" s="19"/>
      <c r="G854" s="19"/>
      <c r="H854" s="19"/>
    </row>
    <row r="855" spans="3:8" ht="15.75" customHeight="1" x14ac:dyDescent="0.2">
      <c r="C855" s="19"/>
      <c r="E855" s="19"/>
      <c r="F855" s="19"/>
      <c r="G855" s="19"/>
      <c r="H855" s="19"/>
    </row>
    <row r="856" spans="3:8" ht="15.75" customHeight="1" x14ac:dyDescent="0.2">
      <c r="C856" s="19"/>
      <c r="E856" s="19"/>
      <c r="F856" s="19"/>
      <c r="G856" s="19"/>
      <c r="H856" s="19"/>
    </row>
    <row r="857" spans="3:8" ht="15.75" customHeight="1" x14ac:dyDescent="0.2">
      <c r="C857" s="19"/>
      <c r="E857" s="19"/>
      <c r="F857" s="19"/>
      <c r="G857" s="19"/>
      <c r="H857" s="19"/>
    </row>
    <row r="858" spans="3:8" ht="15.75" customHeight="1" x14ac:dyDescent="0.2">
      <c r="C858" s="19"/>
      <c r="E858" s="19"/>
      <c r="F858" s="19"/>
      <c r="G858" s="19"/>
      <c r="H858" s="19"/>
    </row>
    <row r="859" spans="3:8" ht="15.75" customHeight="1" x14ac:dyDescent="0.2">
      <c r="C859" s="19"/>
      <c r="E859" s="19"/>
      <c r="F859" s="19"/>
      <c r="G859" s="19"/>
      <c r="H859" s="19"/>
    </row>
    <row r="860" spans="3:8" ht="15.75" customHeight="1" x14ac:dyDescent="0.2">
      <c r="C860" s="19"/>
      <c r="E860" s="19"/>
      <c r="F860" s="19"/>
      <c r="G860" s="19"/>
      <c r="H860" s="19"/>
    </row>
    <row r="861" spans="3:8" ht="15.75" customHeight="1" x14ac:dyDescent="0.2">
      <c r="C861" s="19"/>
      <c r="E861" s="19"/>
      <c r="F861" s="19"/>
      <c r="G861" s="19"/>
      <c r="H861" s="19"/>
    </row>
    <row r="862" spans="3:8" ht="15.75" customHeight="1" x14ac:dyDescent="0.2">
      <c r="C862" s="19"/>
      <c r="E862" s="19"/>
      <c r="F862" s="19"/>
      <c r="G862" s="19"/>
      <c r="H862" s="19"/>
    </row>
    <row r="863" spans="3:8" ht="15.75" customHeight="1" x14ac:dyDescent="0.2">
      <c r="C863" s="19"/>
      <c r="E863" s="19"/>
      <c r="F863" s="19"/>
      <c r="G863" s="19"/>
      <c r="H863" s="19"/>
    </row>
    <row r="864" spans="3:8" ht="15.75" customHeight="1" x14ac:dyDescent="0.2">
      <c r="C864" s="19"/>
      <c r="E864" s="19"/>
      <c r="F864" s="19"/>
      <c r="G864" s="19"/>
      <c r="H864" s="19"/>
    </row>
    <row r="865" spans="3:8" ht="15.75" customHeight="1" x14ac:dyDescent="0.2">
      <c r="C865" s="19"/>
      <c r="E865" s="19"/>
      <c r="F865" s="19"/>
      <c r="G865" s="19"/>
      <c r="H865" s="19"/>
    </row>
    <row r="866" spans="3:8" ht="15.75" customHeight="1" x14ac:dyDescent="0.2">
      <c r="C866" s="19"/>
      <c r="E866" s="19"/>
      <c r="F866" s="19"/>
      <c r="G866" s="19"/>
      <c r="H866" s="19"/>
    </row>
    <row r="867" spans="3:8" ht="15.75" customHeight="1" x14ac:dyDescent="0.2">
      <c r="C867" s="19"/>
      <c r="E867" s="19"/>
      <c r="F867" s="19"/>
      <c r="G867" s="19"/>
      <c r="H867" s="19"/>
    </row>
    <row r="868" spans="3:8" ht="15.75" customHeight="1" x14ac:dyDescent="0.2">
      <c r="C868" s="19"/>
      <c r="E868" s="19"/>
      <c r="F868" s="19"/>
      <c r="G868" s="19"/>
      <c r="H868" s="19"/>
    </row>
    <row r="869" spans="3:8" ht="15.75" customHeight="1" x14ac:dyDescent="0.2">
      <c r="C869" s="19"/>
      <c r="E869" s="19"/>
      <c r="F869" s="19"/>
      <c r="G869" s="19"/>
      <c r="H869" s="19"/>
    </row>
    <row r="870" spans="3:8" ht="15.75" customHeight="1" x14ac:dyDescent="0.2">
      <c r="C870" s="19"/>
      <c r="E870" s="19"/>
      <c r="F870" s="19"/>
      <c r="G870" s="19"/>
      <c r="H870" s="19"/>
    </row>
    <row r="871" spans="3:8" ht="15.75" customHeight="1" x14ac:dyDescent="0.2">
      <c r="C871" s="19"/>
      <c r="E871" s="19"/>
      <c r="F871" s="19"/>
      <c r="G871" s="19"/>
      <c r="H871" s="19"/>
    </row>
    <row r="872" spans="3:8" ht="15.75" customHeight="1" x14ac:dyDescent="0.2">
      <c r="C872" s="19"/>
      <c r="E872" s="19"/>
      <c r="F872" s="19"/>
      <c r="G872" s="19"/>
      <c r="H872" s="19"/>
    </row>
    <row r="873" spans="3:8" ht="15.75" customHeight="1" x14ac:dyDescent="0.2">
      <c r="C873" s="19"/>
      <c r="E873" s="19"/>
      <c r="F873" s="19"/>
      <c r="G873" s="19"/>
      <c r="H873" s="19"/>
    </row>
    <row r="874" spans="3:8" ht="15.75" customHeight="1" x14ac:dyDescent="0.2">
      <c r="C874" s="19"/>
      <c r="E874" s="19"/>
      <c r="F874" s="19"/>
      <c r="G874" s="19"/>
      <c r="H874" s="19"/>
    </row>
    <row r="875" spans="3:8" ht="15.75" customHeight="1" x14ac:dyDescent="0.2">
      <c r="C875" s="19"/>
      <c r="E875" s="19"/>
      <c r="F875" s="19"/>
      <c r="G875" s="19"/>
      <c r="H875" s="19"/>
    </row>
    <row r="876" spans="3:8" ht="15.75" customHeight="1" x14ac:dyDescent="0.2">
      <c r="C876" s="19"/>
      <c r="E876" s="19"/>
      <c r="F876" s="19"/>
      <c r="G876" s="19"/>
      <c r="H876" s="19"/>
    </row>
    <row r="877" spans="3:8" ht="15.75" customHeight="1" x14ac:dyDescent="0.2">
      <c r="C877" s="19"/>
      <c r="E877" s="19"/>
      <c r="F877" s="19"/>
      <c r="G877" s="19"/>
      <c r="H877" s="19"/>
    </row>
    <row r="878" spans="3:8" ht="15.75" customHeight="1" x14ac:dyDescent="0.2">
      <c r="C878" s="19"/>
      <c r="E878" s="19"/>
      <c r="F878" s="19"/>
      <c r="G878" s="19"/>
      <c r="H878" s="19"/>
    </row>
    <row r="879" spans="3:8" ht="15.75" customHeight="1" x14ac:dyDescent="0.2">
      <c r="C879" s="19"/>
      <c r="E879" s="19"/>
      <c r="F879" s="19"/>
      <c r="G879" s="19"/>
      <c r="H879" s="19"/>
    </row>
    <row r="880" spans="3:8" ht="15.75" customHeight="1" x14ac:dyDescent="0.2">
      <c r="C880" s="19"/>
      <c r="E880" s="19"/>
      <c r="F880" s="19"/>
      <c r="G880" s="19"/>
      <c r="H880" s="19"/>
    </row>
    <row r="881" spans="3:8" ht="15.75" customHeight="1" x14ac:dyDescent="0.2">
      <c r="C881" s="19"/>
      <c r="E881" s="19"/>
      <c r="F881" s="19"/>
      <c r="G881" s="19"/>
      <c r="H881" s="19"/>
    </row>
    <row r="882" spans="3:8" ht="15.75" customHeight="1" x14ac:dyDescent="0.2">
      <c r="C882" s="19"/>
      <c r="E882" s="19"/>
      <c r="F882" s="19"/>
      <c r="G882" s="19"/>
      <c r="H882" s="19"/>
    </row>
    <row r="883" spans="3:8" ht="15.75" customHeight="1" x14ac:dyDescent="0.2">
      <c r="C883" s="19"/>
      <c r="E883" s="19"/>
      <c r="F883" s="19"/>
      <c r="G883" s="19"/>
      <c r="H883" s="19"/>
    </row>
    <row r="884" spans="3:8" ht="15.75" customHeight="1" x14ac:dyDescent="0.2">
      <c r="C884" s="19"/>
      <c r="E884" s="19"/>
      <c r="F884" s="19"/>
      <c r="G884" s="19"/>
      <c r="H884" s="19"/>
    </row>
    <row r="885" spans="3:8" ht="15.75" customHeight="1" x14ac:dyDescent="0.2">
      <c r="C885" s="19"/>
      <c r="E885" s="19"/>
      <c r="F885" s="19"/>
      <c r="G885" s="19"/>
      <c r="H885" s="19"/>
    </row>
    <row r="886" spans="3:8" ht="15.75" customHeight="1" x14ac:dyDescent="0.2">
      <c r="C886" s="19"/>
      <c r="E886" s="19"/>
      <c r="F886" s="19"/>
      <c r="G886" s="19"/>
      <c r="H886" s="19"/>
    </row>
    <row r="887" spans="3:8" ht="15.75" customHeight="1" x14ac:dyDescent="0.2">
      <c r="C887" s="19"/>
      <c r="E887" s="19"/>
      <c r="F887" s="19"/>
      <c r="G887" s="19"/>
      <c r="H887" s="19"/>
    </row>
    <row r="888" spans="3:8" ht="15.75" customHeight="1" x14ac:dyDescent="0.2">
      <c r="C888" s="19"/>
      <c r="E888" s="19"/>
      <c r="F888" s="19"/>
      <c r="G888" s="19"/>
      <c r="H888" s="19"/>
    </row>
    <row r="889" spans="3:8" ht="15.75" customHeight="1" x14ac:dyDescent="0.2">
      <c r="C889" s="19"/>
      <c r="E889" s="19"/>
      <c r="F889" s="19"/>
      <c r="G889" s="19"/>
      <c r="H889" s="19"/>
    </row>
    <row r="890" spans="3:8" ht="15.75" customHeight="1" x14ac:dyDescent="0.2">
      <c r="C890" s="19"/>
      <c r="E890" s="19"/>
      <c r="F890" s="19"/>
      <c r="G890" s="19"/>
      <c r="H890" s="19"/>
    </row>
    <row r="891" spans="3:8" ht="15.75" customHeight="1" x14ac:dyDescent="0.2">
      <c r="C891" s="19"/>
      <c r="E891" s="19"/>
      <c r="F891" s="19"/>
      <c r="G891" s="19"/>
      <c r="H891" s="19"/>
    </row>
    <row r="892" spans="3:8" ht="15.75" customHeight="1" x14ac:dyDescent="0.2">
      <c r="C892" s="19"/>
      <c r="E892" s="19"/>
      <c r="F892" s="19"/>
      <c r="G892" s="19"/>
      <c r="H892" s="19"/>
    </row>
    <row r="893" spans="3:8" ht="15.75" customHeight="1" x14ac:dyDescent="0.2">
      <c r="C893" s="19"/>
      <c r="E893" s="19"/>
      <c r="F893" s="19"/>
      <c r="G893" s="19"/>
      <c r="H893" s="19"/>
    </row>
    <row r="894" spans="3:8" ht="15.75" customHeight="1" x14ac:dyDescent="0.2">
      <c r="C894" s="19"/>
      <c r="E894" s="19"/>
      <c r="F894" s="19"/>
      <c r="G894" s="19"/>
      <c r="H894" s="19"/>
    </row>
    <row r="895" spans="3:8" ht="15.75" customHeight="1" x14ac:dyDescent="0.2">
      <c r="C895" s="19"/>
      <c r="E895" s="19"/>
      <c r="F895" s="19"/>
      <c r="G895" s="19"/>
      <c r="H895" s="19"/>
    </row>
    <row r="896" spans="3:8" ht="15.75" customHeight="1" x14ac:dyDescent="0.2">
      <c r="C896" s="19"/>
      <c r="E896" s="19"/>
      <c r="F896" s="19"/>
      <c r="G896" s="19"/>
      <c r="H896" s="19"/>
    </row>
    <row r="897" spans="3:8" ht="15.75" customHeight="1" x14ac:dyDescent="0.2">
      <c r="C897" s="19"/>
      <c r="E897" s="19"/>
      <c r="F897" s="19"/>
      <c r="G897" s="19"/>
      <c r="H897" s="19"/>
    </row>
    <row r="898" spans="3:8" ht="15.75" customHeight="1" x14ac:dyDescent="0.2">
      <c r="C898" s="19"/>
      <c r="E898" s="19"/>
      <c r="F898" s="19"/>
      <c r="G898" s="19"/>
      <c r="H898" s="19"/>
    </row>
    <row r="899" spans="3:8" ht="15.75" customHeight="1" x14ac:dyDescent="0.2">
      <c r="C899" s="19"/>
      <c r="E899" s="19"/>
      <c r="F899" s="19"/>
      <c r="G899" s="19"/>
      <c r="H899" s="19"/>
    </row>
    <row r="900" spans="3:8" ht="15.75" customHeight="1" x14ac:dyDescent="0.2">
      <c r="C900" s="19"/>
      <c r="E900" s="19"/>
      <c r="F900" s="19"/>
      <c r="G900" s="19"/>
      <c r="H900" s="19"/>
    </row>
    <row r="901" spans="3:8" ht="15.75" customHeight="1" x14ac:dyDescent="0.2">
      <c r="C901" s="19"/>
      <c r="E901" s="19"/>
      <c r="F901" s="19"/>
      <c r="G901" s="19"/>
      <c r="H901" s="19"/>
    </row>
    <row r="902" spans="3:8" ht="15.75" customHeight="1" x14ac:dyDescent="0.2">
      <c r="C902" s="19"/>
      <c r="E902" s="19"/>
      <c r="F902" s="19"/>
      <c r="G902" s="19"/>
      <c r="H902" s="19"/>
    </row>
    <row r="903" spans="3:8" ht="15.75" customHeight="1" x14ac:dyDescent="0.2">
      <c r="C903" s="19"/>
      <c r="E903" s="19"/>
      <c r="F903" s="19"/>
      <c r="G903" s="19"/>
      <c r="H903" s="19"/>
    </row>
    <row r="904" spans="3:8" ht="15.75" customHeight="1" x14ac:dyDescent="0.2">
      <c r="C904" s="19"/>
      <c r="E904" s="19"/>
      <c r="F904" s="19"/>
      <c r="G904" s="19"/>
      <c r="H904" s="19"/>
    </row>
    <row r="905" spans="3:8" ht="15.75" customHeight="1" x14ac:dyDescent="0.2">
      <c r="C905" s="19"/>
      <c r="E905" s="19"/>
      <c r="F905" s="19"/>
      <c r="G905" s="19"/>
      <c r="H905" s="19"/>
    </row>
    <row r="906" spans="3:8" ht="15.75" customHeight="1" x14ac:dyDescent="0.2">
      <c r="C906" s="19"/>
      <c r="E906" s="19"/>
      <c r="F906" s="19"/>
      <c r="G906" s="19"/>
      <c r="H906" s="19"/>
    </row>
    <row r="907" spans="3:8" ht="15.75" customHeight="1" x14ac:dyDescent="0.2">
      <c r="C907" s="19"/>
      <c r="E907" s="19"/>
      <c r="F907" s="19"/>
      <c r="G907" s="19"/>
      <c r="H907" s="19"/>
    </row>
    <row r="908" spans="3:8" ht="15.75" customHeight="1" x14ac:dyDescent="0.2">
      <c r="C908" s="19"/>
      <c r="E908" s="19"/>
      <c r="F908" s="19"/>
      <c r="G908" s="19"/>
      <c r="H908" s="19"/>
    </row>
    <row r="909" spans="3:8" ht="15.75" customHeight="1" x14ac:dyDescent="0.2">
      <c r="C909" s="19"/>
      <c r="E909" s="19"/>
      <c r="F909" s="19"/>
      <c r="G909" s="19"/>
      <c r="H909" s="19"/>
    </row>
    <row r="910" spans="3:8" ht="15.75" customHeight="1" x14ac:dyDescent="0.2">
      <c r="C910" s="19"/>
      <c r="E910" s="19"/>
      <c r="F910" s="19"/>
      <c r="G910" s="19"/>
      <c r="H910" s="19"/>
    </row>
    <row r="911" spans="3:8" ht="15.75" customHeight="1" x14ac:dyDescent="0.2">
      <c r="C911" s="19"/>
      <c r="E911" s="19"/>
      <c r="F911" s="19"/>
      <c r="G911" s="19"/>
      <c r="H911" s="19"/>
    </row>
    <row r="912" spans="3:8" ht="15.75" customHeight="1" x14ac:dyDescent="0.2">
      <c r="C912" s="19"/>
      <c r="E912" s="19"/>
      <c r="F912" s="19"/>
      <c r="G912" s="19"/>
      <c r="H912" s="19"/>
    </row>
    <row r="913" spans="3:8" ht="15.75" customHeight="1" x14ac:dyDescent="0.2">
      <c r="C913" s="19"/>
      <c r="E913" s="19"/>
      <c r="F913" s="19"/>
      <c r="G913" s="19"/>
      <c r="H913" s="19"/>
    </row>
    <row r="914" spans="3:8" ht="15.75" customHeight="1" x14ac:dyDescent="0.2">
      <c r="C914" s="19"/>
      <c r="E914" s="19"/>
      <c r="F914" s="19"/>
      <c r="G914" s="19"/>
      <c r="H914" s="19"/>
    </row>
    <row r="915" spans="3:8" ht="15.75" customHeight="1" x14ac:dyDescent="0.2">
      <c r="C915" s="19"/>
      <c r="E915" s="19"/>
      <c r="F915" s="19"/>
      <c r="G915" s="19"/>
      <c r="H915" s="19"/>
    </row>
    <row r="916" spans="3:8" ht="15.75" customHeight="1" x14ac:dyDescent="0.2">
      <c r="C916" s="19"/>
      <c r="E916" s="19"/>
      <c r="F916" s="19"/>
      <c r="G916" s="19"/>
      <c r="H916" s="19"/>
    </row>
    <row r="917" spans="3:8" ht="15.75" customHeight="1" x14ac:dyDescent="0.2">
      <c r="C917" s="19"/>
      <c r="E917" s="19"/>
      <c r="F917" s="19"/>
      <c r="G917" s="19"/>
      <c r="H917" s="19"/>
    </row>
    <row r="918" spans="3:8" ht="15.75" customHeight="1" x14ac:dyDescent="0.2">
      <c r="C918" s="19"/>
      <c r="E918" s="19"/>
      <c r="F918" s="19"/>
      <c r="G918" s="19"/>
      <c r="H918" s="19"/>
    </row>
    <row r="919" spans="3:8" ht="15.75" customHeight="1" x14ac:dyDescent="0.2">
      <c r="C919" s="19"/>
      <c r="E919" s="19"/>
      <c r="F919" s="19"/>
      <c r="G919" s="19"/>
      <c r="H919" s="19"/>
    </row>
    <row r="920" spans="3:8" ht="15.75" customHeight="1" x14ac:dyDescent="0.2">
      <c r="C920" s="19"/>
      <c r="E920" s="19"/>
      <c r="F920" s="19"/>
      <c r="G920" s="19"/>
      <c r="H920" s="19"/>
    </row>
    <row r="921" spans="3:8" ht="15.75" customHeight="1" x14ac:dyDescent="0.2">
      <c r="C921" s="19"/>
      <c r="E921" s="19"/>
      <c r="F921" s="19"/>
      <c r="G921" s="19"/>
      <c r="H921" s="19"/>
    </row>
    <row r="922" spans="3:8" ht="15.75" customHeight="1" x14ac:dyDescent="0.2">
      <c r="C922" s="19"/>
      <c r="E922" s="19"/>
      <c r="F922" s="19"/>
      <c r="G922" s="19"/>
      <c r="H922" s="19"/>
    </row>
    <row r="923" spans="3:8" ht="15.75" customHeight="1" x14ac:dyDescent="0.2">
      <c r="C923" s="19"/>
      <c r="E923" s="19"/>
      <c r="F923" s="19"/>
      <c r="G923" s="19"/>
      <c r="H923" s="19"/>
    </row>
    <row r="924" spans="3:8" ht="15.75" customHeight="1" x14ac:dyDescent="0.2">
      <c r="C924" s="19"/>
      <c r="E924" s="19"/>
      <c r="F924" s="19"/>
      <c r="G924" s="19"/>
      <c r="H924" s="19"/>
    </row>
    <row r="925" spans="3:8" ht="15.75" customHeight="1" x14ac:dyDescent="0.2">
      <c r="C925" s="19"/>
      <c r="E925" s="19"/>
      <c r="F925" s="19"/>
      <c r="G925" s="19"/>
      <c r="H925" s="19"/>
    </row>
    <row r="926" spans="3:8" ht="15.75" customHeight="1" x14ac:dyDescent="0.2">
      <c r="C926" s="19"/>
      <c r="E926" s="19"/>
      <c r="F926" s="19"/>
      <c r="G926" s="19"/>
      <c r="H926" s="19"/>
    </row>
    <row r="927" spans="3:8" ht="15.75" customHeight="1" x14ac:dyDescent="0.2">
      <c r="C927" s="19"/>
      <c r="E927" s="19"/>
      <c r="F927" s="19"/>
      <c r="G927" s="19"/>
      <c r="H927" s="19"/>
    </row>
    <row r="928" spans="3:8" ht="15.75" customHeight="1" x14ac:dyDescent="0.2">
      <c r="C928" s="19"/>
      <c r="E928" s="19"/>
      <c r="F928" s="19"/>
      <c r="G928" s="19"/>
      <c r="H928" s="19"/>
    </row>
    <row r="929" spans="3:8" ht="15.75" customHeight="1" x14ac:dyDescent="0.2">
      <c r="C929" s="19"/>
      <c r="E929" s="19"/>
      <c r="F929" s="19"/>
      <c r="G929" s="19"/>
      <c r="H929" s="19"/>
    </row>
    <row r="930" spans="3:8" ht="15.75" customHeight="1" x14ac:dyDescent="0.2">
      <c r="C930" s="19"/>
      <c r="E930" s="19"/>
      <c r="F930" s="19"/>
      <c r="G930" s="19"/>
      <c r="H930" s="19"/>
    </row>
    <row r="931" spans="3:8" ht="15.75" customHeight="1" x14ac:dyDescent="0.2">
      <c r="C931" s="19"/>
      <c r="E931" s="19"/>
      <c r="F931" s="19"/>
      <c r="G931" s="19"/>
      <c r="H931" s="19"/>
    </row>
    <row r="932" spans="3:8" ht="15.75" customHeight="1" x14ac:dyDescent="0.2">
      <c r="C932" s="19"/>
      <c r="E932" s="19"/>
      <c r="F932" s="19"/>
      <c r="G932" s="19"/>
      <c r="H932" s="19"/>
    </row>
    <row r="933" spans="3:8" ht="15.75" customHeight="1" x14ac:dyDescent="0.2">
      <c r="C933" s="19"/>
      <c r="E933" s="19"/>
      <c r="F933" s="19"/>
      <c r="G933" s="19"/>
      <c r="H933" s="19"/>
    </row>
    <row r="934" spans="3:8" ht="15.75" customHeight="1" x14ac:dyDescent="0.2">
      <c r="C934" s="19"/>
      <c r="E934" s="19"/>
      <c r="F934" s="19"/>
      <c r="G934" s="19"/>
      <c r="H934" s="19"/>
    </row>
    <row r="935" spans="3:8" ht="15.75" customHeight="1" x14ac:dyDescent="0.2">
      <c r="C935" s="19"/>
      <c r="E935" s="19"/>
      <c r="F935" s="19"/>
      <c r="G935" s="19"/>
      <c r="H935" s="19"/>
    </row>
    <row r="936" spans="3:8" ht="15.75" customHeight="1" x14ac:dyDescent="0.2">
      <c r="C936" s="19"/>
      <c r="E936" s="19"/>
      <c r="F936" s="19"/>
      <c r="G936" s="19"/>
      <c r="H936" s="19"/>
    </row>
    <row r="937" spans="3:8" ht="15.75" customHeight="1" x14ac:dyDescent="0.2">
      <c r="C937" s="19"/>
      <c r="E937" s="19"/>
      <c r="F937" s="19"/>
      <c r="G937" s="19"/>
      <c r="H937" s="19"/>
    </row>
    <row r="938" spans="3:8" ht="15.75" customHeight="1" x14ac:dyDescent="0.2">
      <c r="C938" s="19"/>
      <c r="E938" s="19"/>
      <c r="F938" s="19"/>
      <c r="G938" s="19"/>
      <c r="H938" s="19"/>
    </row>
    <row r="939" spans="3:8" ht="15.75" customHeight="1" x14ac:dyDescent="0.2">
      <c r="C939" s="19"/>
      <c r="E939" s="19"/>
      <c r="F939" s="19"/>
      <c r="G939" s="19"/>
      <c r="H939" s="19"/>
    </row>
    <row r="940" spans="3:8" ht="15.75" customHeight="1" x14ac:dyDescent="0.2">
      <c r="C940" s="19"/>
      <c r="E940" s="19"/>
      <c r="F940" s="19"/>
      <c r="G940" s="19"/>
      <c r="H940" s="19"/>
    </row>
    <row r="941" spans="3:8" ht="15.75" customHeight="1" x14ac:dyDescent="0.2">
      <c r="C941" s="19"/>
      <c r="E941" s="19"/>
      <c r="F941" s="19"/>
      <c r="G941" s="19"/>
      <c r="H941" s="19"/>
    </row>
    <row r="942" spans="3:8" ht="15.75" customHeight="1" x14ac:dyDescent="0.2">
      <c r="C942" s="19"/>
      <c r="E942" s="19"/>
      <c r="F942" s="19"/>
      <c r="G942" s="19"/>
      <c r="H942" s="19"/>
    </row>
    <row r="943" spans="3:8" ht="15.75" customHeight="1" x14ac:dyDescent="0.2">
      <c r="C943" s="19"/>
      <c r="E943" s="19"/>
      <c r="F943" s="19"/>
      <c r="G943" s="19"/>
      <c r="H943" s="19"/>
    </row>
    <row r="944" spans="3:8" ht="15.75" customHeight="1" x14ac:dyDescent="0.2">
      <c r="C944" s="19"/>
      <c r="E944" s="19"/>
      <c r="F944" s="19"/>
      <c r="G944" s="19"/>
      <c r="H944" s="19"/>
    </row>
    <row r="945" spans="3:8" ht="15.75" customHeight="1" x14ac:dyDescent="0.2">
      <c r="C945" s="19"/>
      <c r="E945" s="19"/>
      <c r="F945" s="19"/>
      <c r="G945" s="19"/>
      <c r="H945" s="19"/>
    </row>
    <row r="946" spans="3:8" ht="15.75" customHeight="1" x14ac:dyDescent="0.2">
      <c r="C946" s="19"/>
      <c r="E946" s="19"/>
      <c r="F946" s="19"/>
      <c r="G946" s="19"/>
      <c r="H946" s="19"/>
    </row>
    <row r="947" spans="3:8" ht="15.75" customHeight="1" x14ac:dyDescent="0.2">
      <c r="C947" s="19"/>
      <c r="E947" s="19"/>
      <c r="F947" s="19"/>
      <c r="G947" s="19"/>
      <c r="H947" s="19"/>
    </row>
    <row r="948" spans="3:8" ht="15.75" customHeight="1" x14ac:dyDescent="0.2">
      <c r="C948" s="19"/>
      <c r="E948" s="19"/>
      <c r="F948" s="19"/>
      <c r="G948" s="19"/>
      <c r="H948" s="19"/>
    </row>
    <row r="949" spans="3:8" ht="15.75" customHeight="1" x14ac:dyDescent="0.2">
      <c r="C949" s="19"/>
      <c r="E949" s="19"/>
      <c r="F949" s="19"/>
      <c r="G949" s="19"/>
      <c r="H949" s="19"/>
    </row>
    <row r="950" spans="3:8" ht="15.75" customHeight="1" x14ac:dyDescent="0.2">
      <c r="C950" s="19"/>
      <c r="E950" s="19"/>
      <c r="F950" s="19"/>
      <c r="G950" s="19"/>
      <c r="H950" s="19"/>
    </row>
    <row r="951" spans="3:8" ht="15.75" customHeight="1" x14ac:dyDescent="0.2">
      <c r="C951" s="19"/>
      <c r="E951" s="19"/>
      <c r="F951" s="19"/>
      <c r="G951" s="19"/>
      <c r="H951" s="19"/>
    </row>
    <row r="952" spans="3:8" ht="15.75" customHeight="1" x14ac:dyDescent="0.2">
      <c r="C952" s="19"/>
      <c r="E952" s="19"/>
      <c r="F952" s="19"/>
      <c r="G952" s="19"/>
      <c r="H952" s="19"/>
    </row>
    <row r="953" spans="3:8" ht="15.75" customHeight="1" x14ac:dyDescent="0.2">
      <c r="C953" s="19"/>
      <c r="E953" s="19"/>
      <c r="F953" s="19"/>
      <c r="G953" s="19"/>
      <c r="H953" s="19"/>
    </row>
    <row r="954" spans="3:8" ht="15.75" customHeight="1" x14ac:dyDescent="0.2">
      <c r="C954" s="19"/>
      <c r="E954" s="19"/>
      <c r="F954" s="19"/>
      <c r="G954" s="19"/>
      <c r="H954" s="19"/>
    </row>
    <row r="955" spans="3:8" ht="15.75" customHeight="1" x14ac:dyDescent="0.2">
      <c r="C955" s="19"/>
      <c r="E955" s="19"/>
      <c r="F955" s="19"/>
      <c r="G955" s="19"/>
      <c r="H955" s="19"/>
    </row>
    <row r="956" spans="3:8" ht="15.75" customHeight="1" x14ac:dyDescent="0.2">
      <c r="C956" s="19"/>
      <c r="E956" s="19"/>
      <c r="F956" s="19"/>
      <c r="G956" s="19"/>
      <c r="H956" s="19"/>
    </row>
    <row r="957" spans="3:8" ht="15.75" customHeight="1" x14ac:dyDescent="0.2">
      <c r="C957" s="19"/>
      <c r="E957" s="19"/>
      <c r="F957" s="19"/>
      <c r="G957" s="19"/>
      <c r="H957" s="19"/>
    </row>
    <row r="958" spans="3:8" ht="15.75" customHeight="1" x14ac:dyDescent="0.2">
      <c r="C958" s="19"/>
      <c r="E958" s="19"/>
      <c r="F958" s="19"/>
      <c r="G958" s="19"/>
      <c r="H958" s="19"/>
    </row>
    <row r="959" spans="3:8" ht="15.75" customHeight="1" x14ac:dyDescent="0.2">
      <c r="C959" s="19"/>
      <c r="E959" s="19"/>
      <c r="F959" s="19"/>
      <c r="G959" s="19"/>
      <c r="H959" s="19"/>
    </row>
    <row r="960" spans="3:8" ht="15.75" customHeight="1" x14ac:dyDescent="0.2">
      <c r="C960" s="19"/>
      <c r="E960" s="19"/>
      <c r="F960" s="19"/>
      <c r="G960" s="19"/>
      <c r="H960" s="19"/>
    </row>
    <row r="961" spans="3:8" ht="15.75" customHeight="1" x14ac:dyDescent="0.2">
      <c r="C961" s="19"/>
      <c r="E961" s="19"/>
      <c r="F961" s="19"/>
      <c r="G961" s="19"/>
      <c r="H961" s="19"/>
    </row>
    <row r="962" spans="3:8" ht="15.75" customHeight="1" x14ac:dyDescent="0.2">
      <c r="C962" s="19"/>
      <c r="E962" s="19"/>
      <c r="F962" s="19"/>
      <c r="G962" s="19"/>
      <c r="H962" s="19"/>
    </row>
    <row r="963" spans="3:8" ht="15.75" customHeight="1" x14ac:dyDescent="0.2">
      <c r="C963" s="19"/>
      <c r="E963" s="19"/>
      <c r="F963" s="19"/>
      <c r="G963" s="19"/>
      <c r="H963" s="19"/>
    </row>
    <row r="964" spans="3:8" ht="15.75" customHeight="1" x14ac:dyDescent="0.2">
      <c r="C964" s="19"/>
      <c r="E964" s="19"/>
      <c r="F964" s="19"/>
      <c r="G964" s="19"/>
      <c r="H964" s="19"/>
    </row>
    <row r="965" spans="3:8" ht="15.75" customHeight="1" x14ac:dyDescent="0.2">
      <c r="C965" s="19"/>
      <c r="E965" s="19"/>
      <c r="F965" s="19"/>
      <c r="G965" s="19"/>
      <c r="H965" s="19"/>
    </row>
    <row r="966" spans="3:8" ht="15.75" customHeight="1" x14ac:dyDescent="0.2">
      <c r="C966" s="19"/>
      <c r="E966" s="19"/>
      <c r="F966" s="19"/>
      <c r="G966" s="19"/>
      <c r="H966" s="19"/>
    </row>
    <row r="967" spans="3:8" ht="15.75" customHeight="1" x14ac:dyDescent="0.2">
      <c r="C967" s="19"/>
      <c r="E967" s="19"/>
      <c r="F967" s="19"/>
      <c r="G967" s="19"/>
      <c r="H967" s="19"/>
    </row>
    <row r="968" spans="3:8" ht="15.75" customHeight="1" x14ac:dyDescent="0.2">
      <c r="C968" s="19"/>
      <c r="E968" s="19"/>
      <c r="F968" s="19"/>
      <c r="G968" s="19"/>
      <c r="H968" s="19"/>
    </row>
    <row r="969" spans="3:8" ht="15.75" customHeight="1" x14ac:dyDescent="0.2">
      <c r="C969" s="19"/>
      <c r="E969" s="19"/>
      <c r="F969" s="19"/>
      <c r="G969" s="19"/>
      <c r="H969" s="19"/>
    </row>
    <row r="970" spans="3:8" ht="15.75" customHeight="1" x14ac:dyDescent="0.2">
      <c r="C970" s="19"/>
      <c r="E970" s="19"/>
      <c r="F970" s="19"/>
      <c r="G970" s="19"/>
      <c r="H970" s="19"/>
    </row>
    <row r="971" spans="3:8" ht="15.75" customHeight="1" x14ac:dyDescent="0.2">
      <c r="C971" s="19"/>
      <c r="E971" s="19"/>
      <c r="F971" s="19"/>
      <c r="G971" s="19"/>
      <c r="H971" s="19"/>
    </row>
    <row r="972" spans="3:8" ht="15.75" customHeight="1" x14ac:dyDescent="0.2">
      <c r="C972" s="19"/>
      <c r="E972" s="19"/>
      <c r="F972" s="19"/>
      <c r="G972" s="19"/>
      <c r="H972" s="19"/>
    </row>
    <row r="973" spans="3:8" ht="15.75" customHeight="1" x14ac:dyDescent="0.2">
      <c r="C973" s="19"/>
      <c r="E973" s="19"/>
      <c r="F973" s="19"/>
      <c r="G973" s="19"/>
      <c r="H973" s="19"/>
    </row>
    <row r="974" spans="3:8" ht="15.75" customHeight="1" x14ac:dyDescent="0.2">
      <c r="C974" s="19"/>
      <c r="E974" s="19"/>
      <c r="F974" s="19"/>
      <c r="G974" s="19"/>
      <c r="H974" s="19"/>
    </row>
    <row r="975" spans="3:8" ht="15.75" customHeight="1" x14ac:dyDescent="0.2">
      <c r="C975" s="19"/>
      <c r="E975" s="19"/>
      <c r="F975" s="19"/>
      <c r="G975" s="19"/>
      <c r="H975" s="19"/>
    </row>
    <row r="976" spans="3:8" ht="15.75" customHeight="1" x14ac:dyDescent="0.2">
      <c r="C976" s="19"/>
      <c r="E976" s="19"/>
      <c r="F976" s="19"/>
      <c r="G976" s="19"/>
      <c r="H976" s="19"/>
    </row>
    <row r="977" spans="3:8" ht="15.75" customHeight="1" x14ac:dyDescent="0.2">
      <c r="C977" s="19"/>
      <c r="E977" s="19"/>
      <c r="F977" s="19"/>
      <c r="G977" s="19"/>
      <c r="H977" s="19"/>
    </row>
    <row r="978" spans="3:8" ht="15.75" customHeight="1" x14ac:dyDescent="0.2">
      <c r="C978" s="19"/>
      <c r="E978" s="19"/>
      <c r="F978" s="19"/>
      <c r="G978" s="19"/>
      <c r="H978" s="19"/>
    </row>
    <row r="979" spans="3:8" ht="15.75" customHeight="1" x14ac:dyDescent="0.2">
      <c r="C979" s="19"/>
      <c r="E979" s="19"/>
      <c r="F979" s="19"/>
      <c r="G979" s="19"/>
      <c r="H979" s="19"/>
    </row>
    <row r="980" spans="3:8" ht="15.75" customHeight="1" x14ac:dyDescent="0.2">
      <c r="C980" s="19"/>
      <c r="E980" s="19"/>
      <c r="F980" s="19"/>
      <c r="G980" s="19"/>
      <c r="H980" s="19"/>
    </row>
    <row r="981" spans="3:8" ht="15.75" customHeight="1" x14ac:dyDescent="0.2">
      <c r="C981" s="19"/>
      <c r="E981" s="19"/>
      <c r="F981" s="19"/>
      <c r="G981" s="19"/>
      <c r="H981" s="19"/>
    </row>
    <row r="982" spans="3:8" ht="15.75" customHeight="1" x14ac:dyDescent="0.2">
      <c r="C982" s="19"/>
      <c r="E982" s="19"/>
      <c r="F982" s="19"/>
      <c r="G982" s="19"/>
      <c r="H982" s="19"/>
    </row>
    <row r="983" spans="3:8" ht="15.75" customHeight="1" x14ac:dyDescent="0.2">
      <c r="C983" s="19"/>
      <c r="E983" s="19"/>
      <c r="F983" s="19"/>
      <c r="G983" s="19"/>
      <c r="H983" s="19"/>
    </row>
    <row r="984" spans="3:8" ht="15.75" customHeight="1" x14ac:dyDescent="0.2">
      <c r="C984" s="19"/>
      <c r="E984" s="19"/>
      <c r="F984" s="19"/>
      <c r="G984" s="19"/>
      <c r="H984" s="19"/>
    </row>
    <row r="985" spans="3:8" ht="15.75" customHeight="1" x14ac:dyDescent="0.2">
      <c r="C985" s="19"/>
      <c r="E985" s="19"/>
      <c r="F985" s="19"/>
      <c r="G985" s="19"/>
      <c r="H985" s="19"/>
    </row>
    <row r="986" spans="3:8" ht="15.75" customHeight="1" x14ac:dyDescent="0.2">
      <c r="C986" s="19"/>
      <c r="E986" s="19"/>
      <c r="F986" s="19"/>
      <c r="G986" s="19"/>
      <c r="H986" s="19"/>
    </row>
    <row r="987" spans="3:8" ht="15.75" customHeight="1" x14ac:dyDescent="0.2">
      <c r="C987" s="19"/>
      <c r="E987" s="19"/>
      <c r="F987" s="19"/>
      <c r="G987" s="19"/>
      <c r="H987" s="19"/>
    </row>
    <row r="988" spans="3:8" ht="15.75" customHeight="1" x14ac:dyDescent="0.2">
      <c r="C988" s="19"/>
      <c r="E988" s="19"/>
      <c r="F988" s="19"/>
      <c r="G988" s="19"/>
      <c r="H988" s="19"/>
    </row>
    <row r="989" spans="3:8" ht="15.75" customHeight="1" x14ac:dyDescent="0.2">
      <c r="C989" s="19"/>
      <c r="E989" s="19"/>
      <c r="F989" s="19"/>
      <c r="G989" s="19"/>
      <c r="H989" s="19"/>
    </row>
    <row r="990" spans="3:8" ht="15.75" customHeight="1" x14ac:dyDescent="0.2">
      <c r="C990" s="19"/>
      <c r="E990" s="19"/>
      <c r="F990" s="19"/>
      <c r="G990" s="19"/>
      <c r="H990" s="19"/>
    </row>
    <row r="991" spans="3:8" ht="15.75" customHeight="1" x14ac:dyDescent="0.2">
      <c r="C991" s="19"/>
      <c r="E991" s="19"/>
      <c r="F991" s="19"/>
      <c r="G991" s="19"/>
      <c r="H991" s="19"/>
    </row>
    <row r="992" spans="3:8" ht="15.75" customHeight="1" x14ac:dyDescent="0.2">
      <c r="C992" s="19"/>
      <c r="E992" s="19"/>
      <c r="F992" s="19"/>
      <c r="G992" s="19"/>
      <c r="H992" s="19"/>
    </row>
    <row r="993" spans="3:8" ht="15.75" customHeight="1" x14ac:dyDescent="0.2">
      <c r="C993" s="19"/>
      <c r="E993" s="19"/>
      <c r="F993" s="19"/>
      <c r="G993" s="19"/>
      <c r="H993" s="19"/>
    </row>
    <row r="994" spans="3:8" ht="15.75" customHeight="1" x14ac:dyDescent="0.2">
      <c r="C994" s="19"/>
      <c r="E994" s="19"/>
      <c r="F994" s="19"/>
      <c r="G994" s="19"/>
      <c r="H994" s="19"/>
    </row>
    <row r="995" spans="3:8" ht="15.75" customHeight="1" x14ac:dyDescent="0.2">
      <c r="C995" s="19"/>
      <c r="E995" s="19"/>
      <c r="F995" s="19"/>
      <c r="G995" s="19"/>
      <c r="H995" s="19"/>
    </row>
    <row r="996" spans="3:8" ht="15.75" customHeight="1" x14ac:dyDescent="0.2">
      <c r="C996" s="19"/>
      <c r="E996" s="19"/>
      <c r="F996" s="19"/>
      <c r="G996" s="19"/>
      <c r="H996" s="19"/>
    </row>
    <row r="997" spans="3:8" ht="15.75" customHeight="1" x14ac:dyDescent="0.2">
      <c r="C997" s="19"/>
      <c r="E997" s="19"/>
      <c r="F997" s="19"/>
      <c r="G997" s="19"/>
      <c r="H997" s="19"/>
    </row>
    <row r="998" spans="3:8" ht="15.75" customHeight="1" x14ac:dyDescent="0.2">
      <c r="C998" s="19"/>
      <c r="E998" s="19"/>
      <c r="F998" s="19"/>
      <c r="G998" s="19"/>
      <c r="H998" s="19"/>
    </row>
  </sheetData>
  <dataValidations count="1">
    <dataValidation type="list" allowBlank="1" showInputMessage="1" showErrorMessage="1" sqref="E3:E738" xr:uid="{00000000-0002-0000-0F00-000000000000}">
      <formula1>"E,S"</formula1>
    </dataValidation>
  </dataValidations>
  <pageMargins left="0.7" right="0.7"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T923"/>
  <sheetViews>
    <sheetView zoomScale="85" zoomScaleNormal="85" workbookViewId="0">
      <selection sqref="A1:XFD1048576"/>
    </sheetView>
  </sheetViews>
  <sheetFormatPr baseColWidth="10" defaultColWidth="14.42578125" defaultRowHeight="15" customHeight="1" x14ac:dyDescent="0.2"/>
  <cols>
    <col min="1" max="1" width="6.42578125" style="8" customWidth="1"/>
    <col min="2" max="2" width="11.140625" style="8" customWidth="1"/>
    <col min="3" max="3" width="13.5703125" style="8" customWidth="1"/>
    <col min="4" max="4" width="9.28515625" style="8" customWidth="1"/>
    <col min="5" max="5" width="29.85546875" style="8" customWidth="1"/>
    <col min="6" max="6" width="14.28515625" style="8" customWidth="1"/>
    <col min="7" max="7" width="13.5703125" style="8" customWidth="1"/>
    <col min="8" max="9" width="10.7109375" style="8" customWidth="1"/>
    <col min="10" max="10" width="14.28515625" style="8" customWidth="1"/>
    <col min="11" max="18" width="11.140625" style="8" customWidth="1"/>
    <col min="19" max="20" width="14.42578125" style="8" customWidth="1"/>
    <col min="21" max="16384" width="14.42578125" style="8"/>
  </cols>
  <sheetData>
    <row r="1" spans="1:20" ht="15" customHeight="1" x14ac:dyDescent="0.2">
      <c r="A1" s="20" t="s">
        <v>881</v>
      </c>
      <c r="C1" s="20"/>
      <c r="D1" s="20"/>
      <c r="E1" s="20"/>
    </row>
    <row r="2" spans="1:20" s="23" customFormat="1" ht="89.25" x14ac:dyDescent="0.2">
      <c r="A2" s="33" t="s">
        <v>55</v>
      </c>
      <c r="B2" s="33" t="s">
        <v>863</v>
      </c>
      <c r="C2" s="33" t="s">
        <v>882</v>
      </c>
      <c r="D2" s="33" t="s">
        <v>876</v>
      </c>
      <c r="E2" s="33" t="s">
        <v>877</v>
      </c>
      <c r="F2" s="33" t="s">
        <v>883</v>
      </c>
      <c r="G2" s="33" t="s">
        <v>328</v>
      </c>
      <c r="H2" s="33" t="s">
        <v>377</v>
      </c>
      <c r="I2" s="33" t="s">
        <v>911</v>
      </c>
      <c r="J2" s="152" t="s">
        <v>816</v>
      </c>
      <c r="K2" s="153" t="s">
        <v>2438</v>
      </c>
      <c r="L2" s="122" t="s">
        <v>2457</v>
      </c>
      <c r="M2" s="122" t="s">
        <v>2454</v>
      </c>
      <c r="N2" s="123" t="s">
        <v>2455</v>
      </c>
      <c r="O2" s="122" t="s">
        <v>2441</v>
      </c>
      <c r="P2" s="123" t="s">
        <v>2442</v>
      </c>
      <c r="Q2" s="123" t="s">
        <v>2443</v>
      </c>
      <c r="R2" s="124" t="s">
        <v>2456</v>
      </c>
      <c r="S2" s="122" t="s">
        <v>2393</v>
      </c>
      <c r="T2" s="154"/>
    </row>
    <row r="3" spans="1:20" ht="12.75" x14ac:dyDescent="0.2">
      <c r="A3" s="31" t="s">
        <v>72</v>
      </c>
      <c r="B3" s="31" t="s">
        <v>754</v>
      </c>
      <c r="C3" s="31" t="s">
        <v>634</v>
      </c>
      <c r="D3" s="31" t="s">
        <v>476</v>
      </c>
      <c r="E3" s="655" t="s">
        <v>479</v>
      </c>
      <c r="F3" s="31" t="s">
        <v>629</v>
      </c>
      <c r="G3" s="31" t="s">
        <v>332</v>
      </c>
      <c r="H3" s="31" t="s">
        <v>381</v>
      </c>
      <c r="I3" s="656">
        <v>0.40524781341107874</v>
      </c>
      <c r="J3" s="657"/>
      <c r="K3" s="177">
        <v>2020</v>
      </c>
      <c r="L3" s="178">
        <v>354</v>
      </c>
      <c r="M3" s="658">
        <v>0.41807909604519772</v>
      </c>
      <c r="N3" s="115">
        <f>ROUNDUP(M3*L3,0)</f>
        <v>148</v>
      </c>
      <c r="O3" s="178">
        <v>56</v>
      </c>
      <c r="P3" s="114">
        <f>O3/(N3)</f>
        <v>0.3783783783783784</v>
      </c>
      <c r="Q3" s="114">
        <f>O3/L3</f>
        <v>0.15819209039548024</v>
      </c>
      <c r="R3" s="117">
        <f>M3/I3</f>
        <v>1.0316628053489412</v>
      </c>
      <c r="S3" s="177" t="s">
        <v>3027</v>
      </c>
    </row>
    <row r="4" spans="1:20" ht="12.75" x14ac:dyDescent="0.2">
      <c r="A4" s="31" t="s">
        <v>72</v>
      </c>
      <c r="B4" s="31" t="s">
        <v>754</v>
      </c>
      <c r="C4" s="31" t="s">
        <v>634</v>
      </c>
      <c r="D4" s="31" t="s">
        <v>476</v>
      </c>
      <c r="E4" s="659" t="s">
        <v>2055</v>
      </c>
      <c r="F4" s="31" t="s">
        <v>629</v>
      </c>
      <c r="G4" s="31" t="s">
        <v>332</v>
      </c>
      <c r="H4" s="31" t="s">
        <v>381</v>
      </c>
      <c r="I4" s="656">
        <v>0.40524781341107874</v>
      </c>
      <c r="J4" s="657"/>
      <c r="K4" s="177">
        <v>2020</v>
      </c>
      <c r="L4" s="178">
        <v>354</v>
      </c>
      <c r="M4" s="658">
        <v>0.41807909604519772</v>
      </c>
      <c r="N4" s="115">
        <f t="shared" ref="N4:N62" si="0">ROUNDUP(M4*L4,0)</f>
        <v>148</v>
      </c>
      <c r="O4" s="178">
        <v>56</v>
      </c>
      <c r="P4" s="114">
        <f t="shared" ref="P4:P62" si="1">O4/(N4)</f>
        <v>0.3783783783783784</v>
      </c>
      <c r="Q4" s="114">
        <f t="shared" ref="Q4:Q62" si="2">O4/L4</f>
        <v>0.15819209039548024</v>
      </c>
      <c r="R4" s="117">
        <f t="shared" ref="R4:R62" si="3">M4/I4</f>
        <v>1.0316628053489412</v>
      </c>
      <c r="S4" s="177" t="s">
        <v>3027</v>
      </c>
    </row>
    <row r="5" spans="1:20" ht="12.75" x14ac:dyDescent="0.2">
      <c r="A5" s="31" t="s">
        <v>72</v>
      </c>
      <c r="B5" s="31" t="s">
        <v>754</v>
      </c>
      <c r="C5" s="31" t="s">
        <v>634</v>
      </c>
      <c r="D5" s="31" t="s">
        <v>476</v>
      </c>
      <c r="E5" s="659" t="s">
        <v>493</v>
      </c>
      <c r="F5" s="31" t="s">
        <v>629</v>
      </c>
      <c r="G5" s="31" t="s">
        <v>332</v>
      </c>
      <c r="H5" s="31" t="s">
        <v>381</v>
      </c>
      <c r="I5" s="656">
        <v>0.40524781341107874</v>
      </c>
      <c r="J5" s="657"/>
      <c r="K5" s="177">
        <v>2020</v>
      </c>
      <c r="L5" s="178">
        <v>354</v>
      </c>
      <c r="M5" s="658">
        <v>0.41807909604519772</v>
      </c>
      <c r="N5" s="115">
        <f t="shared" si="0"/>
        <v>148</v>
      </c>
      <c r="O5" s="178">
        <v>56</v>
      </c>
      <c r="P5" s="114">
        <f t="shared" si="1"/>
        <v>0.3783783783783784</v>
      </c>
      <c r="Q5" s="114">
        <f t="shared" si="2"/>
        <v>0.15819209039548024</v>
      </c>
      <c r="R5" s="117">
        <f t="shared" si="3"/>
        <v>1.0316628053489412</v>
      </c>
      <c r="S5" s="177" t="s">
        <v>3027</v>
      </c>
    </row>
    <row r="6" spans="1:20" ht="12.75" x14ac:dyDescent="0.2">
      <c r="A6" s="31" t="s">
        <v>72</v>
      </c>
      <c r="B6" s="31" t="s">
        <v>754</v>
      </c>
      <c r="C6" s="31" t="s">
        <v>634</v>
      </c>
      <c r="D6" s="31" t="s">
        <v>476</v>
      </c>
      <c r="E6" s="659" t="s">
        <v>494</v>
      </c>
      <c r="F6" s="31" t="s">
        <v>629</v>
      </c>
      <c r="G6" s="31" t="s">
        <v>332</v>
      </c>
      <c r="H6" s="31" t="s">
        <v>381</v>
      </c>
      <c r="I6" s="656">
        <v>0.40524781341107874</v>
      </c>
      <c r="J6" s="657"/>
      <c r="K6" s="177">
        <v>2020</v>
      </c>
      <c r="L6" s="178">
        <v>354</v>
      </c>
      <c r="M6" s="658">
        <v>0.41807909604519772</v>
      </c>
      <c r="N6" s="115">
        <f t="shared" si="0"/>
        <v>148</v>
      </c>
      <c r="O6" s="178">
        <v>56</v>
      </c>
      <c r="P6" s="114">
        <f t="shared" si="1"/>
        <v>0.3783783783783784</v>
      </c>
      <c r="Q6" s="114">
        <f t="shared" si="2"/>
        <v>0.15819209039548024</v>
      </c>
      <c r="R6" s="117">
        <f t="shared" si="3"/>
        <v>1.0316628053489412</v>
      </c>
      <c r="S6" s="177" t="s">
        <v>3027</v>
      </c>
    </row>
    <row r="7" spans="1:20" ht="12.75" x14ac:dyDescent="0.2">
      <c r="A7" s="31" t="s">
        <v>72</v>
      </c>
      <c r="B7" s="31" t="s">
        <v>754</v>
      </c>
      <c r="C7" s="31" t="s">
        <v>634</v>
      </c>
      <c r="D7" s="31" t="s">
        <v>476</v>
      </c>
      <c r="E7" s="659" t="s">
        <v>907</v>
      </c>
      <c r="F7" s="31" t="s">
        <v>629</v>
      </c>
      <c r="G7" s="31" t="s">
        <v>332</v>
      </c>
      <c r="H7" s="31" t="s">
        <v>381</v>
      </c>
      <c r="I7" s="656">
        <v>0.40524781341107874</v>
      </c>
      <c r="J7" s="657"/>
      <c r="K7" s="177">
        <v>2020</v>
      </c>
      <c r="L7" s="178">
        <v>354</v>
      </c>
      <c r="M7" s="658">
        <v>0.41807909604519772</v>
      </c>
      <c r="N7" s="115">
        <f t="shared" si="0"/>
        <v>148</v>
      </c>
      <c r="O7" s="178">
        <v>56</v>
      </c>
      <c r="P7" s="114">
        <f t="shared" si="1"/>
        <v>0.3783783783783784</v>
      </c>
      <c r="Q7" s="114">
        <f t="shared" si="2"/>
        <v>0.15819209039548024</v>
      </c>
      <c r="R7" s="117">
        <f t="shared" si="3"/>
        <v>1.0316628053489412</v>
      </c>
      <c r="S7" s="177" t="s">
        <v>3027</v>
      </c>
    </row>
    <row r="8" spans="1:20" ht="12.75" x14ac:dyDescent="0.2">
      <c r="A8" s="31" t="s">
        <v>72</v>
      </c>
      <c r="B8" s="31" t="s">
        <v>754</v>
      </c>
      <c r="C8" s="31" t="s">
        <v>634</v>
      </c>
      <c r="D8" s="31" t="s">
        <v>476</v>
      </c>
      <c r="E8" s="659" t="s">
        <v>496</v>
      </c>
      <c r="F8" s="31" t="s">
        <v>629</v>
      </c>
      <c r="G8" s="31" t="s">
        <v>332</v>
      </c>
      <c r="H8" s="31" t="s">
        <v>381</v>
      </c>
      <c r="I8" s="656">
        <v>0.40524781341107874</v>
      </c>
      <c r="J8" s="657"/>
      <c r="K8" s="177">
        <v>2020</v>
      </c>
      <c r="L8" s="178">
        <v>354</v>
      </c>
      <c r="M8" s="658">
        <v>0.41807909604519772</v>
      </c>
      <c r="N8" s="115">
        <f t="shared" si="0"/>
        <v>148</v>
      </c>
      <c r="O8" s="178">
        <v>56</v>
      </c>
      <c r="P8" s="114">
        <f t="shared" si="1"/>
        <v>0.3783783783783784</v>
      </c>
      <c r="Q8" s="114">
        <f t="shared" si="2"/>
        <v>0.15819209039548024</v>
      </c>
      <c r="R8" s="117">
        <f t="shared" si="3"/>
        <v>1.0316628053489412</v>
      </c>
      <c r="S8" s="177" t="s">
        <v>3027</v>
      </c>
    </row>
    <row r="9" spans="1:20" ht="12.75" x14ac:dyDescent="0.2">
      <c r="A9" s="31" t="s">
        <v>72</v>
      </c>
      <c r="B9" s="31" t="s">
        <v>754</v>
      </c>
      <c r="C9" s="31" t="s">
        <v>634</v>
      </c>
      <c r="D9" s="31" t="s">
        <v>476</v>
      </c>
      <c r="E9" s="659" t="s">
        <v>497</v>
      </c>
      <c r="F9" s="31" t="s">
        <v>629</v>
      </c>
      <c r="G9" s="31" t="s">
        <v>332</v>
      </c>
      <c r="H9" s="31" t="s">
        <v>381</v>
      </c>
      <c r="I9" s="656">
        <v>0.40524781341107874</v>
      </c>
      <c r="J9" s="18"/>
      <c r="K9" s="177">
        <v>2020</v>
      </c>
      <c r="L9" s="178">
        <v>354</v>
      </c>
      <c r="M9" s="658">
        <v>0.41807909604519772</v>
      </c>
      <c r="N9" s="115">
        <f t="shared" si="0"/>
        <v>148</v>
      </c>
      <c r="O9" s="178">
        <v>56</v>
      </c>
      <c r="P9" s="114">
        <f t="shared" si="1"/>
        <v>0.3783783783783784</v>
      </c>
      <c r="Q9" s="114">
        <f t="shared" si="2"/>
        <v>0.15819209039548024</v>
      </c>
      <c r="R9" s="117">
        <f t="shared" si="3"/>
        <v>1.0316628053489412</v>
      </c>
      <c r="S9" s="177" t="s">
        <v>3027</v>
      </c>
    </row>
    <row r="10" spans="1:20" ht="12.75" x14ac:dyDescent="0.2">
      <c r="A10" s="31" t="s">
        <v>72</v>
      </c>
      <c r="B10" s="31" t="s">
        <v>754</v>
      </c>
      <c r="C10" s="31" t="s">
        <v>634</v>
      </c>
      <c r="D10" s="31" t="s">
        <v>476</v>
      </c>
      <c r="E10" s="659" t="s">
        <v>498</v>
      </c>
      <c r="F10" s="31" t="s">
        <v>629</v>
      </c>
      <c r="G10" s="31" t="s">
        <v>332</v>
      </c>
      <c r="H10" s="31" t="s">
        <v>381</v>
      </c>
      <c r="I10" s="656">
        <v>0.40524781341107874</v>
      </c>
      <c r="J10" s="18"/>
      <c r="K10" s="177">
        <v>2020</v>
      </c>
      <c r="L10" s="178">
        <v>354</v>
      </c>
      <c r="M10" s="658">
        <v>0.41807909604519772</v>
      </c>
      <c r="N10" s="115">
        <f t="shared" si="0"/>
        <v>148</v>
      </c>
      <c r="O10" s="178">
        <v>56</v>
      </c>
      <c r="P10" s="114">
        <f t="shared" si="1"/>
        <v>0.3783783783783784</v>
      </c>
      <c r="Q10" s="114">
        <f t="shared" si="2"/>
        <v>0.15819209039548024</v>
      </c>
      <c r="R10" s="117">
        <f t="shared" si="3"/>
        <v>1.0316628053489412</v>
      </c>
      <c r="S10" s="177" t="s">
        <v>3027</v>
      </c>
    </row>
    <row r="11" spans="1:20" ht="12.75" x14ac:dyDescent="0.2">
      <c r="A11" s="31" t="s">
        <v>72</v>
      </c>
      <c r="B11" s="31" t="s">
        <v>754</v>
      </c>
      <c r="C11" s="31" t="s">
        <v>634</v>
      </c>
      <c r="D11" s="31" t="s">
        <v>476</v>
      </c>
      <c r="E11" s="659" t="s">
        <v>500</v>
      </c>
      <c r="F11" s="31" t="s">
        <v>629</v>
      </c>
      <c r="G11" s="31" t="s">
        <v>332</v>
      </c>
      <c r="H11" s="31" t="s">
        <v>381</v>
      </c>
      <c r="I11" s="656">
        <v>0.40524781341107874</v>
      </c>
      <c r="J11" s="18"/>
      <c r="K11" s="177">
        <v>2020</v>
      </c>
      <c r="L11" s="178">
        <v>354</v>
      </c>
      <c r="M11" s="658">
        <v>0.41807909604519772</v>
      </c>
      <c r="N11" s="115">
        <f t="shared" si="0"/>
        <v>148</v>
      </c>
      <c r="O11" s="178">
        <v>56</v>
      </c>
      <c r="P11" s="114">
        <f t="shared" si="1"/>
        <v>0.3783783783783784</v>
      </c>
      <c r="Q11" s="114">
        <f t="shared" si="2"/>
        <v>0.15819209039548024</v>
      </c>
      <c r="R11" s="117">
        <f t="shared" si="3"/>
        <v>1.0316628053489412</v>
      </c>
      <c r="S11" s="177" t="s">
        <v>3027</v>
      </c>
    </row>
    <row r="12" spans="1:20" ht="12.75" x14ac:dyDescent="0.2">
      <c r="A12" s="31" t="s">
        <v>72</v>
      </c>
      <c r="B12" s="31" t="s">
        <v>754</v>
      </c>
      <c r="C12" s="31" t="s">
        <v>634</v>
      </c>
      <c r="D12" s="31" t="s">
        <v>476</v>
      </c>
      <c r="E12" s="659" t="s">
        <v>504</v>
      </c>
      <c r="F12" s="31" t="s">
        <v>629</v>
      </c>
      <c r="G12" s="31" t="s">
        <v>332</v>
      </c>
      <c r="H12" s="31" t="s">
        <v>381</v>
      </c>
      <c r="I12" s="656">
        <v>0.40524781341107874</v>
      </c>
      <c r="J12" s="18"/>
      <c r="K12" s="177">
        <v>2020</v>
      </c>
      <c r="L12" s="178">
        <v>354</v>
      </c>
      <c r="M12" s="658">
        <v>0.41807909604519772</v>
      </c>
      <c r="N12" s="115">
        <f t="shared" si="0"/>
        <v>148</v>
      </c>
      <c r="O12" s="178">
        <v>56</v>
      </c>
      <c r="P12" s="114">
        <f t="shared" si="1"/>
        <v>0.3783783783783784</v>
      </c>
      <c r="Q12" s="114">
        <f t="shared" si="2"/>
        <v>0.15819209039548024</v>
      </c>
      <c r="R12" s="117">
        <f t="shared" si="3"/>
        <v>1.0316628053489412</v>
      </c>
      <c r="S12" s="177" t="s">
        <v>3027</v>
      </c>
    </row>
    <row r="13" spans="1:20" ht="12.75" x14ac:dyDescent="0.2">
      <c r="A13" s="31" t="s">
        <v>72</v>
      </c>
      <c r="B13" s="31" t="s">
        <v>754</v>
      </c>
      <c r="C13" s="31" t="s">
        <v>634</v>
      </c>
      <c r="D13" s="31" t="s">
        <v>476</v>
      </c>
      <c r="E13" s="659" t="s">
        <v>505</v>
      </c>
      <c r="F13" s="31" t="s">
        <v>629</v>
      </c>
      <c r="G13" s="31" t="s">
        <v>332</v>
      </c>
      <c r="H13" s="31" t="s">
        <v>381</v>
      </c>
      <c r="I13" s="656">
        <v>0.40524781341107874</v>
      </c>
      <c r="J13" s="18"/>
      <c r="K13" s="177">
        <v>2020</v>
      </c>
      <c r="L13" s="178">
        <v>354</v>
      </c>
      <c r="M13" s="658">
        <v>0.41807909604519772</v>
      </c>
      <c r="N13" s="115">
        <f t="shared" si="0"/>
        <v>148</v>
      </c>
      <c r="O13" s="178">
        <v>56</v>
      </c>
      <c r="P13" s="114">
        <f t="shared" si="1"/>
        <v>0.3783783783783784</v>
      </c>
      <c r="Q13" s="114">
        <f t="shared" si="2"/>
        <v>0.15819209039548024</v>
      </c>
      <c r="R13" s="117">
        <f t="shared" si="3"/>
        <v>1.0316628053489412</v>
      </c>
      <c r="S13" s="177" t="s">
        <v>3027</v>
      </c>
    </row>
    <row r="14" spans="1:20" ht="12.75" x14ac:dyDescent="0.2">
      <c r="A14" s="31" t="s">
        <v>72</v>
      </c>
      <c r="B14" s="31" t="s">
        <v>754</v>
      </c>
      <c r="C14" s="31" t="s">
        <v>634</v>
      </c>
      <c r="D14" s="31" t="s">
        <v>476</v>
      </c>
      <c r="E14" s="659" t="s">
        <v>512</v>
      </c>
      <c r="F14" s="31" t="s">
        <v>629</v>
      </c>
      <c r="G14" s="31" t="s">
        <v>332</v>
      </c>
      <c r="H14" s="31" t="s">
        <v>381</v>
      </c>
      <c r="I14" s="656">
        <v>0.40524781341107874</v>
      </c>
      <c r="J14" s="18"/>
      <c r="K14" s="177">
        <v>2020</v>
      </c>
      <c r="L14" s="178">
        <v>354</v>
      </c>
      <c r="M14" s="658">
        <v>0.41807909604519772</v>
      </c>
      <c r="N14" s="115">
        <f t="shared" si="0"/>
        <v>148</v>
      </c>
      <c r="O14" s="178">
        <v>56</v>
      </c>
      <c r="P14" s="114">
        <f t="shared" si="1"/>
        <v>0.3783783783783784</v>
      </c>
      <c r="Q14" s="114">
        <f t="shared" si="2"/>
        <v>0.15819209039548024</v>
      </c>
      <c r="R14" s="117">
        <f t="shared" si="3"/>
        <v>1.0316628053489412</v>
      </c>
      <c r="S14" s="177" t="s">
        <v>3027</v>
      </c>
    </row>
    <row r="15" spans="1:20" ht="12.75" x14ac:dyDescent="0.2">
      <c r="A15" s="31" t="s">
        <v>72</v>
      </c>
      <c r="B15" s="31" t="s">
        <v>754</v>
      </c>
      <c r="C15" s="31" t="s">
        <v>634</v>
      </c>
      <c r="D15" s="31" t="s">
        <v>476</v>
      </c>
      <c r="E15" s="186" t="s">
        <v>513</v>
      </c>
      <c r="F15" s="31" t="s">
        <v>629</v>
      </c>
      <c r="G15" s="31" t="s">
        <v>332</v>
      </c>
      <c r="H15" s="31" t="s">
        <v>381</v>
      </c>
      <c r="I15" s="656">
        <v>0.40524781341107874</v>
      </c>
      <c r="J15" s="18"/>
      <c r="K15" s="177">
        <v>2020</v>
      </c>
      <c r="L15" s="178">
        <v>354</v>
      </c>
      <c r="M15" s="658">
        <v>0.41807909604519772</v>
      </c>
      <c r="N15" s="115">
        <f t="shared" si="0"/>
        <v>148</v>
      </c>
      <c r="O15" s="178">
        <v>56</v>
      </c>
      <c r="P15" s="114">
        <f t="shared" si="1"/>
        <v>0.3783783783783784</v>
      </c>
      <c r="Q15" s="114">
        <f t="shared" si="2"/>
        <v>0.15819209039548024</v>
      </c>
      <c r="R15" s="117">
        <f t="shared" si="3"/>
        <v>1.0316628053489412</v>
      </c>
      <c r="S15" s="177" t="s">
        <v>3027</v>
      </c>
    </row>
    <row r="16" spans="1:20" ht="12.75" x14ac:dyDescent="0.2">
      <c r="A16" s="31" t="s">
        <v>72</v>
      </c>
      <c r="B16" s="31" t="s">
        <v>754</v>
      </c>
      <c r="C16" s="31" t="s">
        <v>634</v>
      </c>
      <c r="D16" s="31" t="s">
        <v>476</v>
      </c>
      <c r="E16" s="660" t="s">
        <v>518</v>
      </c>
      <c r="F16" s="31" t="s">
        <v>629</v>
      </c>
      <c r="G16" s="31" t="s">
        <v>332</v>
      </c>
      <c r="H16" s="31" t="s">
        <v>381</v>
      </c>
      <c r="I16" s="656">
        <v>0.40524781341107874</v>
      </c>
      <c r="J16" s="18"/>
      <c r="K16" s="177">
        <v>2020</v>
      </c>
      <c r="L16" s="178">
        <v>354</v>
      </c>
      <c r="M16" s="658">
        <v>0.41807909604519772</v>
      </c>
      <c r="N16" s="115">
        <f t="shared" si="0"/>
        <v>148</v>
      </c>
      <c r="O16" s="178">
        <v>56</v>
      </c>
      <c r="P16" s="114">
        <f t="shared" si="1"/>
        <v>0.3783783783783784</v>
      </c>
      <c r="Q16" s="114">
        <f t="shared" si="2"/>
        <v>0.15819209039548024</v>
      </c>
      <c r="R16" s="117">
        <f t="shared" si="3"/>
        <v>1.0316628053489412</v>
      </c>
      <c r="S16" s="177" t="s">
        <v>3027</v>
      </c>
    </row>
    <row r="17" spans="1:19" ht="12.75" x14ac:dyDescent="0.2">
      <c r="A17" s="31" t="s">
        <v>72</v>
      </c>
      <c r="B17" s="31" t="s">
        <v>754</v>
      </c>
      <c r="C17" s="31" t="s">
        <v>634</v>
      </c>
      <c r="D17" s="31" t="s">
        <v>524</v>
      </c>
      <c r="E17" s="660" t="s">
        <v>526</v>
      </c>
      <c r="F17" s="31" t="s">
        <v>629</v>
      </c>
      <c r="G17" s="31" t="s">
        <v>332</v>
      </c>
      <c r="H17" s="31" t="s">
        <v>381</v>
      </c>
      <c r="I17" s="656">
        <v>0.40524781341107874</v>
      </c>
      <c r="J17" s="18"/>
      <c r="K17" s="177">
        <v>2020</v>
      </c>
      <c r="L17" s="178">
        <v>354</v>
      </c>
      <c r="M17" s="658">
        <v>0.41807909604519772</v>
      </c>
      <c r="N17" s="115">
        <f t="shared" si="0"/>
        <v>148</v>
      </c>
      <c r="O17" s="178">
        <v>56</v>
      </c>
      <c r="P17" s="114">
        <f t="shared" si="1"/>
        <v>0.3783783783783784</v>
      </c>
      <c r="Q17" s="114">
        <f t="shared" si="2"/>
        <v>0.15819209039548024</v>
      </c>
      <c r="R17" s="117">
        <f t="shared" si="3"/>
        <v>1.0316628053489412</v>
      </c>
      <c r="S17" s="177" t="s">
        <v>3027</v>
      </c>
    </row>
    <row r="18" spans="1:19" ht="12.75" x14ac:dyDescent="0.2">
      <c r="A18" s="31" t="s">
        <v>72</v>
      </c>
      <c r="B18" s="31" t="s">
        <v>754</v>
      </c>
      <c r="C18" s="31" t="s">
        <v>636</v>
      </c>
      <c r="D18" s="31" t="s">
        <v>476</v>
      </c>
      <c r="E18" s="655" t="s">
        <v>479</v>
      </c>
      <c r="F18" s="31" t="s">
        <v>629</v>
      </c>
      <c r="G18" s="31" t="s">
        <v>332</v>
      </c>
      <c r="H18" s="31" t="s">
        <v>381</v>
      </c>
      <c r="I18" s="656">
        <v>0.78423236514522821</v>
      </c>
      <c r="J18" s="18"/>
      <c r="K18" s="177">
        <v>2020</v>
      </c>
      <c r="L18" s="178">
        <v>216</v>
      </c>
      <c r="M18" s="658">
        <v>0.75462962962962965</v>
      </c>
      <c r="N18" s="115">
        <f t="shared" si="0"/>
        <v>163</v>
      </c>
      <c r="O18" s="178">
        <v>67</v>
      </c>
      <c r="P18" s="114">
        <f t="shared" si="1"/>
        <v>0.41104294478527609</v>
      </c>
      <c r="Q18" s="114">
        <f t="shared" si="2"/>
        <v>0.31018518518518517</v>
      </c>
      <c r="R18" s="117">
        <f t="shared" si="3"/>
        <v>0.9622525965118558</v>
      </c>
      <c r="S18" s="177" t="s">
        <v>3027</v>
      </c>
    </row>
    <row r="19" spans="1:19" ht="12.75" x14ac:dyDescent="0.2">
      <c r="A19" s="31" t="s">
        <v>72</v>
      </c>
      <c r="B19" s="31" t="s">
        <v>754</v>
      </c>
      <c r="C19" s="31" t="s">
        <v>636</v>
      </c>
      <c r="D19" s="31" t="s">
        <v>476</v>
      </c>
      <c r="E19" s="659" t="s">
        <v>2055</v>
      </c>
      <c r="F19" s="31" t="s">
        <v>629</v>
      </c>
      <c r="G19" s="31" t="s">
        <v>332</v>
      </c>
      <c r="H19" s="31" t="s">
        <v>381</v>
      </c>
      <c r="I19" s="656">
        <v>0.78423236514522821</v>
      </c>
      <c r="J19" s="18"/>
      <c r="K19" s="177">
        <v>2020</v>
      </c>
      <c r="L19" s="178">
        <v>216</v>
      </c>
      <c r="M19" s="658">
        <v>0.75462962962962965</v>
      </c>
      <c r="N19" s="115">
        <f t="shared" si="0"/>
        <v>163</v>
      </c>
      <c r="O19" s="178">
        <v>67</v>
      </c>
      <c r="P19" s="114">
        <f t="shared" si="1"/>
        <v>0.41104294478527609</v>
      </c>
      <c r="Q19" s="114">
        <f t="shared" si="2"/>
        <v>0.31018518518518517</v>
      </c>
      <c r="R19" s="117">
        <f t="shared" si="3"/>
        <v>0.9622525965118558</v>
      </c>
      <c r="S19" s="177" t="s">
        <v>3027</v>
      </c>
    </row>
    <row r="20" spans="1:19" ht="12.75" x14ac:dyDescent="0.2">
      <c r="A20" s="31" t="s">
        <v>72</v>
      </c>
      <c r="B20" s="31" t="s">
        <v>754</v>
      </c>
      <c r="C20" s="31" t="s">
        <v>636</v>
      </c>
      <c r="D20" s="31" t="s">
        <v>476</v>
      </c>
      <c r="E20" s="659" t="s">
        <v>493</v>
      </c>
      <c r="F20" s="31" t="s">
        <v>629</v>
      </c>
      <c r="G20" s="31" t="s">
        <v>332</v>
      </c>
      <c r="H20" s="31" t="s">
        <v>381</v>
      </c>
      <c r="I20" s="656">
        <v>0.78423236514522821</v>
      </c>
      <c r="J20" s="18"/>
      <c r="K20" s="177">
        <v>2020</v>
      </c>
      <c r="L20" s="178">
        <v>216</v>
      </c>
      <c r="M20" s="658">
        <v>0.75462962962962965</v>
      </c>
      <c r="N20" s="115">
        <f t="shared" si="0"/>
        <v>163</v>
      </c>
      <c r="O20" s="178">
        <v>67</v>
      </c>
      <c r="P20" s="114">
        <f t="shared" si="1"/>
        <v>0.41104294478527609</v>
      </c>
      <c r="Q20" s="114">
        <f t="shared" si="2"/>
        <v>0.31018518518518517</v>
      </c>
      <c r="R20" s="117">
        <f t="shared" si="3"/>
        <v>0.9622525965118558</v>
      </c>
      <c r="S20" s="177" t="s">
        <v>3027</v>
      </c>
    </row>
    <row r="21" spans="1:19" ht="12.75" x14ac:dyDescent="0.2">
      <c r="A21" s="31" t="s">
        <v>72</v>
      </c>
      <c r="B21" s="31" t="s">
        <v>754</v>
      </c>
      <c r="C21" s="31" t="s">
        <v>636</v>
      </c>
      <c r="D21" s="31" t="s">
        <v>476</v>
      </c>
      <c r="E21" s="659" t="s">
        <v>494</v>
      </c>
      <c r="F21" s="31" t="s">
        <v>629</v>
      </c>
      <c r="G21" s="31" t="s">
        <v>332</v>
      </c>
      <c r="H21" s="31" t="s">
        <v>381</v>
      </c>
      <c r="I21" s="656">
        <v>0.78423236514522821</v>
      </c>
      <c r="J21" s="18"/>
      <c r="K21" s="177">
        <v>2020</v>
      </c>
      <c r="L21" s="178">
        <v>216</v>
      </c>
      <c r="M21" s="658">
        <v>0.75462962962962965</v>
      </c>
      <c r="N21" s="115">
        <f t="shared" si="0"/>
        <v>163</v>
      </c>
      <c r="O21" s="178">
        <v>67</v>
      </c>
      <c r="P21" s="114">
        <f t="shared" si="1"/>
        <v>0.41104294478527609</v>
      </c>
      <c r="Q21" s="114">
        <f t="shared" si="2"/>
        <v>0.31018518518518517</v>
      </c>
      <c r="R21" s="117">
        <f t="shared" si="3"/>
        <v>0.9622525965118558</v>
      </c>
      <c r="S21" s="177" t="s">
        <v>3027</v>
      </c>
    </row>
    <row r="22" spans="1:19" ht="12.75" x14ac:dyDescent="0.2">
      <c r="A22" s="31" t="s">
        <v>72</v>
      </c>
      <c r="B22" s="31" t="s">
        <v>754</v>
      </c>
      <c r="C22" s="31" t="s">
        <v>636</v>
      </c>
      <c r="D22" s="31" t="s">
        <v>476</v>
      </c>
      <c r="E22" s="659" t="s">
        <v>907</v>
      </c>
      <c r="F22" s="31" t="s">
        <v>629</v>
      </c>
      <c r="G22" s="31" t="s">
        <v>332</v>
      </c>
      <c r="H22" s="31" t="s">
        <v>381</v>
      </c>
      <c r="I22" s="656">
        <v>0.78423236514522821</v>
      </c>
      <c r="J22" s="18"/>
      <c r="K22" s="177">
        <v>2020</v>
      </c>
      <c r="L22" s="178">
        <v>216</v>
      </c>
      <c r="M22" s="658">
        <v>0.75462962962962965</v>
      </c>
      <c r="N22" s="115">
        <f t="shared" si="0"/>
        <v>163</v>
      </c>
      <c r="O22" s="178">
        <v>67</v>
      </c>
      <c r="P22" s="114">
        <f t="shared" si="1"/>
        <v>0.41104294478527609</v>
      </c>
      <c r="Q22" s="114">
        <f t="shared" si="2"/>
        <v>0.31018518518518517</v>
      </c>
      <c r="R22" s="117">
        <f t="shared" si="3"/>
        <v>0.9622525965118558</v>
      </c>
      <c r="S22" s="177" t="s">
        <v>3027</v>
      </c>
    </row>
    <row r="23" spans="1:19" ht="12.75" x14ac:dyDescent="0.2">
      <c r="A23" s="31" t="s">
        <v>72</v>
      </c>
      <c r="B23" s="31" t="s">
        <v>754</v>
      </c>
      <c r="C23" s="31" t="s">
        <v>636</v>
      </c>
      <c r="D23" s="31" t="s">
        <v>476</v>
      </c>
      <c r="E23" s="659" t="s">
        <v>496</v>
      </c>
      <c r="F23" s="31" t="s">
        <v>629</v>
      </c>
      <c r="G23" s="31" t="s">
        <v>332</v>
      </c>
      <c r="H23" s="31" t="s">
        <v>381</v>
      </c>
      <c r="I23" s="656">
        <v>0.78423236514522821</v>
      </c>
      <c r="J23" s="18"/>
      <c r="K23" s="177">
        <v>2020</v>
      </c>
      <c r="L23" s="178">
        <v>216</v>
      </c>
      <c r="M23" s="658">
        <v>0.75462962962962965</v>
      </c>
      <c r="N23" s="115">
        <f t="shared" si="0"/>
        <v>163</v>
      </c>
      <c r="O23" s="178">
        <v>67</v>
      </c>
      <c r="P23" s="114">
        <f t="shared" si="1"/>
        <v>0.41104294478527609</v>
      </c>
      <c r="Q23" s="114">
        <f t="shared" si="2"/>
        <v>0.31018518518518517</v>
      </c>
      <c r="R23" s="117">
        <f t="shared" si="3"/>
        <v>0.9622525965118558</v>
      </c>
      <c r="S23" s="177" t="s">
        <v>3027</v>
      </c>
    </row>
    <row r="24" spans="1:19" ht="12.75" x14ac:dyDescent="0.2">
      <c r="A24" s="31" t="s">
        <v>72</v>
      </c>
      <c r="B24" s="31" t="s">
        <v>754</v>
      </c>
      <c r="C24" s="31" t="s">
        <v>636</v>
      </c>
      <c r="D24" s="31" t="s">
        <v>476</v>
      </c>
      <c r="E24" s="659" t="s">
        <v>497</v>
      </c>
      <c r="F24" s="31" t="s">
        <v>629</v>
      </c>
      <c r="G24" s="31" t="s">
        <v>332</v>
      </c>
      <c r="H24" s="31" t="s">
        <v>381</v>
      </c>
      <c r="I24" s="656">
        <v>0.78423236514522821</v>
      </c>
      <c r="J24" s="18"/>
      <c r="K24" s="177">
        <v>2020</v>
      </c>
      <c r="L24" s="178">
        <v>216</v>
      </c>
      <c r="M24" s="658">
        <v>0.75462962962962965</v>
      </c>
      <c r="N24" s="115">
        <f t="shared" si="0"/>
        <v>163</v>
      </c>
      <c r="O24" s="178">
        <v>67</v>
      </c>
      <c r="P24" s="114">
        <f t="shared" si="1"/>
        <v>0.41104294478527609</v>
      </c>
      <c r="Q24" s="114">
        <f t="shared" si="2"/>
        <v>0.31018518518518517</v>
      </c>
      <c r="R24" s="117">
        <f t="shared" si="3"/>
        <v>0.9622525965118558</v>
      </c>
      <c r="S24" s="177" t="s">
        <v>3027</v>
      </c>
    </row>
    <row r="25" spans="1:19" ht="12.75" x14ac:dyDescent="0.2">
      <c r="A25" s="31" t="s">
        <v>72</v>
      </c>
      <c r="B25" s="31" t="s">
        <v>754</v>
      </c>
      <c r="C25" s="31" t="s">
        <v>636</v>
      </c>
      <c r="D25" s="31" t="s">
        <v>476</v>
      </c>
      <c r="E25" s="659" t="s">
        <v>498</v>
      </c>
      <c r="F25" s="31" t="s">
        <v>629</v>
      </c>
      <c r="G25" s="31" t="s">
        <v>332</v>
      </c>
      <c r="H25" s="31" t="s">
        <v>381</v>
      </c>
      <c r="I25" s="656">
        <v>0.78423236514522821</v>
      </c>
      <c r="J25" s="18"/>
      <c r="K25" s="177">
        <v>2020</v>
      </c>
      <c r="L25" s="178">
        <v>216</v>
      </c>
      <c r="M25" s="658">
        <v>0.75462962962962965</v>
      </c>
      <c r="N25" s="115">
        <f t="shared" si="0"/>
        <v>163</v>
      </c>
      <c r="O25" s="178">
        <v>67</v>
      </c>
      <c r="P25" s="114">
        <f t="shared" si="1"/>
        <v>0.41104294478527609</v>
      </c>
      <c r="Q25" s="114">
        <f t="shared" si="2"/>
        <v>0.31018518518518517</v>
      </c>
      <c r="R25" s="117">
        <f t="shared" si="3"/>
        <v>0.9622525965118558</v>
      </c>
      <c r="S25" s="177" t="s">
        <v>3027</v>
      </c>
    </row>
    <row r="26" spans="1:19" ht="12.75" x14ac:dyDescent="0.2">
      <c r="A26" s="31" t="s">
        <v>72</v>
      </c>
      <c r="B26" s="31" t="s">
        <v>754</v>
      </c>
      <c r="C26" s="31" t="s">
        <v>636</v>
      </c>
      <c r="D26" s="31" t="s">
        <v>476</v>
      </c>
      <c r="E26" s="659" t="s">
        <v>500</v>
      </c>
      <c r="F26" s="31" t="s">
        <v>629</v>
      </c>
      <c r="G26" s="31" t="s">
        <v>332</v>
      </c>
      <c r="H26" s="31" t="s">
        <v>381</v>
      </c>
      <c r="I26" s="656">
        <v>0.78423236514522821</v>
      </c>
      <c r="J26" s="18"/>
      <c r="K26" s="177">
        <v>2020</v>
      </c>
      <c r="L26" s="178">
        <v>216</v>
      </c>
      <c r="M26" s="658">
        <v>0.75462962962962965</v>
      </c>
      <c r="N26" s="115">
        <f t="shared" si="0"/>
        <v>163</v>
      </c>
      <c r="O26" s="178">
        <v>67</v>
      </c>
      <c r="P26" s="114">
        <f t="shared" si="1"/>
        <v>0.41104294478527609</v>
      </c>
      <c r="Q26" s="114">
        <f t="shared" si="2"/>
        <v>0.31018518518518517</v>
      </c>
      <c r="R26" s="117">
        <f t="shared" si="3"/>
        <v>0.9622525965118558</v>
      </c>
      <c r="S26" s="177" t="s">
        <v>3027</v>
      </c>
    </row>
    <row r="27" spans="1:19" ht="12.75" x14ac:dyDescent="0.2">
      <c r="A27" s="31" t="s">
        <v>72</v>
      </c>
      <c r="B27" s="31" t="s">
        <v>754</v>
      </c>
      <c r="C27" s="31" t="s">
        <v>636</v>
      </c>
      <c r="D27" s="31" t="s">
        <v>476</v>
      </c>
      <c r="E27" s="659" t="s">
        <v>504</v>
      </c>
      <c r="F27" s="31" t="s">
        <v>629</v>
      </c>
      <c r="G27" s="31" t="s">
        <v>332</v>
      </c>
      <c r="H27" s="31" t="s">
        <v>381</v>
      </c>
      <c r="I27" s="656">
        <v>0.78423236514522821</v>
      </c>
      <c r="J27" s="18"/>
      <c r="K27" s="177">
        <v>2020</v>
      </c>
      <c r="L27" s="178">
        <v>216</v>
      </c>
      <c r="M27" s="658">
        <v>0.75462962962962965</v>
      </c>
      <c r="N27" s="115">
        <f t="shared" si="0"/>
        <v>163</v>
      </c>
      <c r="O27" s="178">
        <v>67</v>
      </c>
      <c r="P27" s="114">
        <f t="shared" si="1"/>
        <v>0.41104294478527609</v>
      </c>
      <c r="Q27" s="114">
        <f t="shared" si="2"/>
        <v>0.31018518518518517</v>
      </c>
      <c r="R27" s="117">
        <f t="shared" si="3"/>
        <v>0.9622525965118558</v>
      </c>
      <c r="S27" s="177" t="s">
        <v>3027</v>
      </c>
    </row>
    <row r="28" spans="1:19" ht="12.75" x14ac:dyDescent="0.2">
      <c r="A28" s="31" t="s">
        <v>72</v>
      </c>
      <c r="B28" s="31" t="s">
        <v>754</v>
      </c>
      <c r="C28" s="31" t="s">
        <v>636</v>
      </c>
      <c r="D28" s="31" t="s">
        <v>476</v>
      </c>
      <c r="E28" s="659" t="s">
        <v>505</v>
      </c>
      <c r="F28" s="31" t="s">
        <v>629</v>
      </c>
      <c r="G28" s="31" t="s">
        <v>332</v>
      </c>
      <c r="H28" s="31" t="s">
        <v>381</v>
      </c>
      <c r="I28" s="656">
        <v>0.78423236514522821</v>
      </c>
      <c r="J28" s="18"/>
      <c r="K28" s="177">
        <v>2020</v>
      </c>
      <c r="L28" s="178">
        <v>216</v>
      </c>
      <c r="M28" s="658">
        <v>0.75462962962962965</v>
      </c>
      <c r="N28" s="115">
        <f t="shared" si="0"/>
        <v>163</v>
      </c>
      <c r="O28" s="178">
        <v>67</v>
      </c>
      <c r="P28" s="114">
        <f t="shared" si="1"/>
        <v>0.41104294478527609</v>
      </c>
      <c r="Q28" s="114">
        <f t="shared" si="2"/>
        <v>0.31018518518518517</v>
      </c>
      <c r="R28" s="117">
        <f t="shared" si="3"/>
        <v>0.9622525965118558</v>
      </c>
      <c r="S28" s="177" t="s">
        <v>3027</v>
      </c>
    </row>
    <row r="29" spans="1:19" ht="12.75" x14ac:dyDescent="0.2">
      <c r="A29" s="31" t="s">
        <v>72</v>
      </c>
      <c r="B29" s="31" t="s">
        <v>754</v>
      </c>
      <c r="C29" s="31" t="s">
        <v>636</v>
      </c>
      <c r="D29" s="31" t="s">
        <v>476</v>
      </c>
      <c r="E29" s="659" t="s">
        <v>512</v>
      </c>
      <c r="F29" s="31" t="s">
        <v>629</v>
      </c>
      <c r="G29" s="31" t="s">
        <v>332</v>
      </c>
      <c r="H29" s="31" t="s">
        <v>381</v>
      </c>
      <c r="I29" s="656">
        <v>0.78423236514522821</v>
      </c>
      <c r="J29" s="18"/>
      <c r="K29" s="177">
        <v>2020</v>
      </c>
      <c r="L29" s="178">
        <v>216</v>
      </c>
      <c r="M29" s="658">
        <v>0.75462962962962965</v>
      </c>
      <c r="N29" s="115">
        <f t="shared" si="0"/>
        <v>163</v>
      </c>
      <c r="O29" s="178">
        <v>67</v>
      </c>
      <c r="P29" s="114">
        <f t="shared" si="1"/>
        <v>0.41104294478527609</v>
      </c>
      <c r="Q29" s="114">
        <f t="shared" si="2"/>
        <v>0.31018518518518517</v>
      </c>
      <c r="R29" s="117">
        <f t="shared" si="3"/>
        <v>0.9622525965118558</v>
      </c>
      <c r="S29" s="177" t="s">
        <v>3027</v>
      </c>
    </row>
    <row r="30" spans="1:19" ht="12.75" x14ac:dyDescent="0.2">
      <c r="A30" s="31" t="s">
        <v>72</v>
      </c>
      <c r="B30" s="31" t="s">
        <v>754</v>
      </c>
      <c r="C30" s="31" t="s">
        <v>636</v>
      </c>
      <c r="D30" s="31" t="s">
        <v>476</v>
      </c>
      <c r="E30" s="21" t="s">
        <v>513</v>
      </c>
      <c r="F30" s="31" t="s">
        <v>629</v>
      </c>
      <c r="G30" s="31" t="s">
        <v>332</v>
      </c>
      <c r="H30" s="31" t="s">
        <v>381</v>
      </c>
      <c r="I30" s="656">
        <v>0.78423236514522821</v>
      </c>
      <c r="J30" s="18"/>
      <c r="K30" s="177">
        <v>2020</v>
      </c>
      <c r="L30" s="178">
        <v>216</v>
      </c>
      <c r="M30" s="658">
        <v>0.75462962962962965</v>
      </c>
      <c r="N30" s="115">
        <f t="shared" si="0"/>
        <v>163</v>
      </c>
      <c r="O30" s="178">
        <v>67</v>
      </c>
      <c r="P30" s="114">
        <f t="shared" si="1"/>
        <v>0.41104294478527609</v>
      </c>
      <c r="Q30" s="114">
        <f t="shared" si="2"/>
        <v>0.31018518518518517</v>
      </c>
      <c r="R30" s="117">
        <f t="shared" si="3"/>
        <v>0.9622525965118558</v>
      </c>
      <c r="S30" s="177" t="s">
        <v>3027</v>
      </c>
    </row>
    <row r="31" spans="1:19" ht="12.75" x14ac:dyDescent="0.2">
      <c r="A31" s="31" t="s">
        <v>72</v>
      </c>
      <c r="B31" s="31" t="s">
        <v>754</v>
      </c>
      <c r="C31" s="31" t="s">
        <v>636</v>
      </c>
      <c r="D31" s="31" t="s">
        <v>476</v>
      </c>
      <c r="E31" s="660" t="s">
        <v>518</v>
      </c>
      <c r="F31" s="31" t="s">
        <v>629</v>
      </c>
      <c r="G31" s="31" t="s">
        <v>332</v>
      </c>
      <c r="H31" s="31" t="s">
        <v>381</v>
      </c>
      <c r="I31" s="656">
        <v>0.78423236514522821</v>
      </c>
      <c r="J31" s="18"/>
      <c r="K31" s="177">
        <v>2020</v>
      </c>
      <c r="L31" s="178">
        <v>216</v>
      </c>
      <c r="M31" s="658">
        <v>0.75462962962962965</v>
      </c>
      <c r="N31" s="115">
        <f t="shared" si="0"/>
        <v>163</v>
      </c>
      <c r="O31" s="178">
        <v>67</v>
      </c>
      <c r="P31" s="114">
        <f t="shared" si="1"/>
        <v>0.41104294478527609</v>
      </c>
      <c r="Q31" s="114">
        <f t="shared" si="2"/>
        <v>0.31018518518518517</v>
      </c>
      <c r="R31" s="117">
        <f t="shared" si="3"/>
        <v>0.9622525965118558</v>
      </c>
      <c r="S31" s="177" t="s">
        <v>3027</v>
      </c>
    </row>
    <row r="32" spans="1:19" ht="12.75" x14ac:dyDescent="0.2">
      <c r="A32" s="31" t="s">
        <v>72</v>
      </c>
      <c r="B32" s="31" t="s">
        <v>754</v>
      </c>
      <c r="C32" s="31" t="s">
        <v>636</v>
      </c>
      <c r="D32" s="31" t="s">
        <v>524</v>
      </c>
      <c r="E32" s="660" t="s">
        <v>526</v>
      </c>
      <c r="F32" s="31" t="s">
        <v>629</v>
      </c>
      <c r="G32" s="31" t="s">
        <v>332</v>
      </c>
      <c r="H32" s="31" t="s">
        <v>381</v>
      </c>
      <c r="I32" s="656">
        <v>0.78423236514522821</v>
      </c>
      <c r="J32" s="18"/>
      <c r="K32" s="177">
        <v>2020</v>
      </c>
      <c r="L32" s="178">
        <v>216</v>
      </c>
      <c r="M32" s="658">
        <v>0.75462962962962965</v>
      </c>
      <c r="N32" s="115">
        <f t="shared" si="0"/>
        <v>163</v>
      </c>
      <c r="O32" s="178">
        <v>67</v>
      </c>
      <c r="P32" s="114">
        <f t="shared" si="1"/>
        <v>0.41104294478527609</v>
      </c>
      <c r="Q32" s="114">
        <f t="shared" si="2"/>
        <v>0.31018518518518517</v>
      </c>
      <c r="R32" s="117">
        <f t="shared" si="3"/>
        <v>0.9622525965118558</v>
      </c>
      <c r="S32" s="177" t="s">
        <v>3027</v>
      </c>
    </row>
    <row r="33" spans="1:19" ht="12.75" x14ac:dyDescent="0.2">
      <c r="A33" s="31" t="s">
        <v>72</v>
      </c>
      <c r="B33" s="31" t="s">
        <v>754</v>
      </c>
      <c r="C33" s="31" t="s">
        <v>637</v>
      </c>
      <c r="D33" s="31" t="s">
        <v>476</v>
      </c>
      <c r="E33" s="655" t="s">
        <v>479</v>
      </c>
      <c r="F33" s="31" t="s">
        <v>629</v>
      </c>
      <c r="G33" s="31" t="s">
        <v>332</v>
      </c>
      <c r="H33" s="31" t="s">
        <v>379</v>
      </c>
      <c r="I33" s="656">
        <v>1</v>
      </c>
      <c r="J33" s="18"/>
      <c r="K33" s="177">
        <v>2020</v>
      </c>
      <c r="L33" s="178">
        <v>78</v>
      </c>
      <c r="M33" s="658">
        <v>1</v>
      </c>
      <c r="N33" s="115">
        <f t="shared" si="0"/>
        <v>78</v>
      </c>
      <c r="O33" s="178">
        <v>76</v>
      </c>
      <c r="P33" s="114">
        <f t="shared" si="1"/>
        <v>0.97435897435897434</v>
      </c>
      <c r="Q33" s="114">
        <f t="shared" si="2"/>
        <v>0.97435897435897434</v>
      </c>
      <c r="R33" s="117">
        <f t="shared" si="3"/>
        <v>1</v>
      </c>
      <c r="S33" s="177" t="s">
        <v>3027</v>
      </c>
    </row>
    <row r="34" spans="1:19" ht="12.75" x14ac:dyDescent="0.2">
      <c r="A34" s="31" t="s">
        <v>72</v>
      </c>
      <c r="B34" s="31" t="s">
        <v>754</v>
      </c>
      <c r="C34" s="31" t="s">
        <v>637</v>
      </c>
      <c r="D34" s="31" t="s">
        <v>476</v>
      </c>
      <c r="E34" s="659" t="s">
        <v>2055</v>
      </c>
      <c r="F34" s="31" t="s">
        <v>629</v>
      </c>
      <c r="G34" s="31" t="s">
        <v>332</v>
      </c>
      <c r="H34" s="31" t="s">
        <v>379</v>
      </c>
      <c r="I34" s="656">
        <v>1</v>
      </c>
      <c r="J34" s="18"/>
      <c r="K34" s="177">
        <v>2020</v>
      </c>
      <c r="L34" s="178">
        <v>78</v>
      </c>
      <c r="M34" s="658">
        <v>1</v>
      </c>
      <c r="N34" s="115">
        <f t="shared" si="0"/>
        <v>78</v>
      </c>
      <c r="O34" s="178">
        <v>76</v>
      </c>
      <c r="P34" s="114">
        <f t="shared" si="1"/>
        <v>0.97435897435897434</v>
      </c>
      <c r="Q34" s="114">
        <f t="shared" si="2"/>
        <v>0.97435897435897434</v>
      </c>
      <c r="R34" s="117">
        <f t="shared" si="3"/>
        <v>1</v>
      </c>
      <c r="S34" s="177" t="s">
        <v>3027</v>
      </c>
    </row>
    <row r="35" spans="1:19" ht="12.75" x14ac:dyDescent="0.2">
      <c r="A35" s="31" t="s">
        <v>72</v>
      </c>
      <c r="B35" s="31" t="s">
        <v>754</v>
      </c>
      <c r="C35" s="31" t="s">
        <v>637</v>
      </c>
      <c r="D35" s="31" t="s">
        <v>476</v>
      </c>
      <c r="E35" s="659" t="s">
        <v>493</v>
      </c>
      <c r="F35" s="31" t="s">
        <v>629</v>
      </c>
      <c r="G35" s="31" t="s">
        <v>332</v>
      </c>
      <c r="H35" s="31" t="s">
        <v>379</v>
      </c>
      <c r="I35" s="656">
        <v>1</v>
      </c>
      <c r="J35" s="18"/>
      <c r="K35" s="177">
        <v>2020</v>
      </c>
      <c r="L35" s="178">
        <v>78</v>
      </c>
      <c r="M35" s="658">
        <v>1</v>
      </c>
      <c r="N35" s="115">
        <f t="shared" si="0"/>
        <v>78</v>
      </c>
      <c r="O35" s="178">
        <v>76</v>
      </c>
      <c r="P35" s="114">
        <f t="shared" si="1"/>
        <v>0.97435897435897434</v>
      </c>
      <c r="Q35" s="114">
        <f t="shared" si="2"/>
        <v>0.97435897435897434</v>
      </c>
      <c r="R35" s="117">
        <f t="shared" si="3"/>
        <v>1</v>
      </c>
      <c r="S35" s="177" t="s">
        <v>3027</v>
      </c>
    </row>
    <row r="36" spans="1:19" ht="12.75" x14ac:dyDescent="0.2">
      <c r="A36" s="31" t="s">
        <v>72</v>
      </c>
      <c r="B36" s="31" t="s">
        <v>754</v>
      </c>
      <c r="C36" s="31" t="s">
        <v>637</v>
      </c>
      <c r="D36" s="31" t="s">
        <v>476</v>
      </c>
      <c r="E36" s="659" t="s">
        <v>494</v>
      </c>
      <c r="F36" s="31" t="s">
        <v>629</v>
      </c>
      <c r="G36" s="31" t="s">
        <v>332</v>
      </c>
      <c r="H36" s="31" t="s">
        <v>379</v>
      </c>
      <c r="I36" s="656">
        <v>1</v>
      </c>
      <c r="J36" s="18"/>
      <c r="K36" s="177">
        <v>2020</v>
      </c>
      <c r="L36" s="178">
        <v>78</v>
      </c>
      <c r="M36" s="658">
        <v>1</v>
      </c>
      <c r="N36" s="115">
        <f t="shared" si="0"/>
        <v>78</v>
      </c>
      <c r="O36" s="178">
        <v>76</v>
      </c>
      <c r="P36" s="114">
        <f t="shared" si="1"/>
        <v>0.97435897435897434</v>
      </c>
      <c r="Q36" s="114">
        <f t="shared" si="2"/>
        <v>0.97435897435897434</v>
      </c>
      <c r="R36" s="117">
        <f t="shared" si="3"/>
        <v>1</v>
      </c>
      <c r="S36" s="177" t="s">
        <v>3027</v>
      </c>
    </row>
    <row r="37" spans="1:19" ht="12.75" x14ac:dyDescent="0.2">
      <c r="A37" s="31" t="s">
        <v>72</v>
      </c>
      <c r="B37" s="31" t="s">
        <v>754</v>
      </c>
      <c r="C37" s="31" t="s">
        <v>637</v>
      </c>
      <c r="D37" s="31" t="s">
        <v>476</v>
      </c>
      <c r="E37" s="659" t="s">
        <v>907</v>
      </c>
      <c r="F37" s="31" t="s">
        <v>629</v>
      </c>
      <c r="G37" s="31" t="s">
        <v>332</v>
      </c>
      <c r="H37" s="31" t="s">
        <v>379</v>
      </c>
      <c r="I37" s="656">
        <v>1</v>
      </c>
      <c r="J37" s="18"/>
      <c r="K37" s="177">
        <v>2020</v>
      </c>
      <c r="L37" s="178">
        <v>78</v>
      </c>
      <c r="M37" s="658">
        <v>1</v>
      </c>
      <c r="N37" s="115">
        <f t="shared" si="0"/>
        <v>78</v>
      </c>
      <c r="O37" s="178">
        <v>76</v>
      </c>
      <c r="P37" s="114">
        <f t="shared" si="1"/>
        <v>0.97435897435897434</v>
      </c>
      <c r="Q37" s="114">
        <f t="shared" si="2"/>
        <v>0.97435897435897434</v>
      </c>
      <c r="R37" s="117">
        <f t="shared" si="3"/>
        <v>1</v>
      </c>
      <c r="S37" s="177" t="s">
        <v>3027</v>
      </c>
    </row>
    <row r="38" spans="1:19" ht="12.75" x14ac:dyDescent="0.2">
      <c r="A38" s="31" t="s">
        <v>72</v>
      </c>
      <c r="B38" s="31" t="s">
        <v>754</v>
      </c>
      <c r="C38" s="31" t="s">
        <v>637</v>
      </c>
      <c r="D38" s="31" t="s">
        <v>476</v>
      </c>
      <c r="E38" s="659" t="s">
        <v>496</v>
      </c>
      <c r="F38" s="31" t="s">
        <v>629</v>
      </c>
      <c r="G38" s="31" t="s">
        <v>332</v>
      </c>
      <c r="H38" s="31" t="s">
        <v>379</v>
      </c>
      <c r="I38" s="656">
        <v>1</v>
      </c>
      <c r="J38" s="18"/>
      <c r="K38" s="177">
        <v>2020</v>
      </c>
      <c r="L38" s="178">
        <v>78</v>
      </c>
      <c r="M38" s="658">
        <v>1</v>
      </c>
      <c r="N38" s="115">
        <f t="shared" si="0"/>
        <v>78</v>
      </c>
      <c r="O38" s="178">
        <v>76</v>
      </c>
      <c r="P38" s="114">
        <f t="shared" si="1"/>
        <v>0.97435897435897434</v>
      </c>
      <c r="Q38" s="114">
        <f t="shared" si="2"/>
        <v>0.97435897435897434</v>
      </c>
      <c r="R38" s="117">
        <f t="shared" si="3"/>
        <v>1</v>
      </c>
      <c r="S38" s="177" t="s">
        <v>3027</v>
      </c>
    </row>
    <row r="39" spans="1:19" ht="12.75" x14ac:dyDescent="0.2">
      <c r="A39" s="31" t="s">
        <v>72</v>
      </c>
      <c r="B39" s="31" t="s">
        <v>754</v>
      </c>
      <c r="C39" s="31" t="s">
        <v>637</v>
      </c>
      <c r="D39" s="31" t="s">
        <v>476</v>
      </c>
      <c r="E39" s="659" t="s">
        <v>497</v>
      </c>
      <c r="F39" s="31" t="s">
        <v>629</v>
      </c>
      <c r="G39" s="31" t="s">
        <v>332</v>
      </c>
      <c r="H39" s="31" t="s">
        <v>379</v>
      </c>
      <c r="I39" s="656">
        <v>1</v>
      </c>
      <c r="J39" s="18"/>
      <c r="K39" s="177">
        <v>2020</v>
      </c>
      <c r="L39" s="178">
        <v>78</v>
      </c>
      <c r="M39" s="658">
        <v>1</v>
      </c>
      <c r="N39" s="115">
        <f t="shared" si="0"/>
        <v>78</v>
      </c>
      <c r="O39" s="178">
        <v>76</v>
      </c>
      <c r="P39" s="114">
        <f t="shared" si="1"/>
        <v>0.97435897435897434</v>
      </c>
      <c r="Q39" s="114">
        <f t="shared" si="2"/>
        <v>0.97435897435897434</v>
      </c>
      <c r="R39" s="117">
        <f t="shared" si="3"/>
        <v>1</v>
      </c>
      <c r="S39" s="177" t="s">
        <v>3027</v>
      </c>
    </row>
    <row r="40" spans="1:19" ht="12.75" x14ac:dyDescent="0.2">
      <c r="A40" s="31" t="s">
        <v>72</v>
      </c>
      <c r="B40" s="31" t="s">
        <v>754</v>
      </c>
      <c r="C40" s="31" t="s">
        <v>637</v>
      </c>
      <c r="D40" s="31" t="s">
        <v>476</v>
      </c>
      <c r="E40" s="659" t="s">
        <v>498</v>
      </c>
      <c r="F40" s="31" t="s">
        <v>629</v>
      </c>
      <c r="G40" s="31" t="s">
        <v>332</v>
      </c>
      <c r="H40" s="31" t="s">
        <v>379</v>
      </c>
      <c r="I40" s="656">
        <v>1</v>
      </c>
      <c r="J40" s="18"/>
      <c r="K40" s="177">
        <v>2020</v>
      </c>
      <c r="L40" s="178">
        <v>78</v>
      </c>
      <c r="M40" s="658">
        <v>1</v>
      </c>
      <c r="N40" s="115">
        <f t="shared" si="0"/>
        <v>78</v>
      </c>
      <c r="O40" s="178">
        <v>76</v>
      </c>
      <c r="P40" s="114">
        <f t="shared" si="1"/>
        <v>0.97435897435897434</v>
      </c>
      <c r="Q40" s="114">
        <f t="shared" si="2"/>
        <v>0.97435897435897434</v>
      </c>
      <c r="R40" s="117">
        <f t="shared" si="3"/>
        <v>1</v>
      </c>
      <c r="S40" s="177" t="s">
        <v>3027</v>
      </c>
    </row>
    <row r="41" spans="1:19" ht="12.75" x14ac:dyDescent="0.2">
      <c r="A41" s="31" t="s">
        <v>72</v>
      </c>
      <c r="B41" s="31" t="s">
        <v>754</v>
      </c>
      <c r="C41" s="31" t="s">
        <v>637</v>
      </c>
      <c r="D41" s="31" t="s">
        <v>476</v>
      </c>
      <c r="E41" s="659" t="s">
        <v>500</v>
      </c>
      <c r="F41" s="31" t="s">
        <v>629</v>
      </c>
      <c r="G41" s="31" t="s">
        <v>332</v>
      </c>
      <c r="H41" s="31" t="s">
        <v>379</v>
      </c>
      <c r="I41" s="656">
        <v>1</v>
      </c>
      <c r="J41" s="18"/>
      <c r="K41" s="177">
        <v>2020</v>
      </c>
      <c r="L41" s="178">
        <v>78</v>
      </c>
      <c r="M41" s="658">
        <v>1</v>
      </c>
      <c r="N41" s="115">
        <f t="shared" si="0"/>
        <v>78</v>
      </c>
      <c r="O41" s="178">
        <v>76</v>
      </c>
      <c r="P41" s="114">
        <f t="shared" si="1"/>
        <v>0.97435897435897434</v>
      </c>
      <c r="Q41" s="114">
        <f t="shared" si="2"/>
        <v>0.97435897435897434</v>
      </c>
      <c r="R41" s="117">
        <f t="shared" si="3"/>
        <v>1</v>
      </c>
      <c r="S41" s="177" t="s">
        <v>3027</v>
      </c>
    </row>
    <row r="42" spans="1:19" ht="12.75" x14ac:dyDescent="0.2">
      <c r="A42" s="31" t="s">
        <v>72</v>
      </c>
      <c r="B42" s="31" t="s">
        <v>754</v>
      </c>
      <c r="C42" s="31" t="s">
        <v>637</v>
      </c>
      <c r="D42" s="31" t="s">
        <v>476</v>
      </c>
      <c r="E42" s="659" t="s">
        <v>504</v>
      </c>
      <c r="F42" s="31" t="s">
        <v>629</v>
      </c>
      <c r="G42" s="31" t="s">
        <v>332</v>
      </c>
      <c r="H42" s="31" t="s">
        <v>379</v>
      </c>
      <c r="I42" s="656">
        <v>1</v>
      </c>
      <c r="J42" s="18"/>
      <c r="K42" s="177">
        <v>2020</v>
      </c>
      <c r="L42" s="178">
        <v>78</v>
      </c>
      <c r="M42" s="658">
        <v>1</v>
      </c>
      <c r="N42" s="115">
        <f t="shared" si="0"/>
        <v>78</v>
      </c>
      <c r="O42" s="178">
        <v>76</v>
      </c>
      <c r="P42" s="114">
        <f t="shared" si="1"/>
        <v>0.97435897435897434</v>
      </c>
      <c r="Q42" s="114">
        <f t="shared" si="2"/>
        <v>0.97435897435897434</v>
      </c>
      <c r="R42" s="117">
        <f t="shared" si="3"/>
        <v>1</v>
      </c>
      <c r="S42" s="177" t="s">
        <v>3027</v>
      </c>
    </row>
    <row r="43" spans="1:19" ht="12.75" x14ac:dyDescent="0.2">
      <c r="A43" s="31" t="s">
        <v>72</v>
      </c>
      <c r="B43" s="31" t="s">
        <v>754</v>
      </c>
      <c r="C43" s="31" t="s">
        <v>637</v>
      </c>
      <c r="D43" s="31" t="s">
        <v>476</v>
      </c>
      <c r="E43" s="659" t="s">
        <v>505</v>
      </c>
      <c r="F43" s="31" t="s">
        <v>629</v>
      </c>
      <c r="G43" s="31" t="s">
        <v>332</v>
      </c>
      <c r="H43" s="31" t="s">
        <v>379</v>
      </c>
      <c r="I43" s="656">
        <v>1</v>
      </c>
      <c r="J43" s="18"/>
      <c r="K43" s="177">
        <v>2020</v>
      </c>
      <c r="L43" s="178">
        <v>78</v>
      </c>
      <c r="M43" s="658">
        <v>1</v>
      </c>
      <c r="N43" s="115">
        <f t="shared" si="0"/>
        <v>78</v>
      </c>
      <c r="O43" s="178">
        <v>76</v>
      </c>
      <c r="P43" s="114">
        <f t="shared" si="1"/>
        <v>0.97435897435897434</v>
      </c>
      <c r="Q43" s="114">
        <f t="shared" si="2"/>
        <v>0.97435897435897434</v>
      </c>
      <c r="R43" s="117">
        <f t="shared" si="3"/>
        <v>1</v>
      </c>
      <c r="S43" s="177" t="s">
        <v>3027</v>
      </c>
    </row>
    <row r="44" spans="1:19" ht="12.75" x14ac:dyDescent="0.2">
      <c r="A44" s="31" t="s">
        <v>72</v>
      </c>
      <c r="B44" s="31" t="s">
        <v>754</v>
      </c>
      <c r="C44" s="31" t="s">
        <v>637</v>
      </c>
      <c r="D44" s="31" t="s">
        <v>476</v>
      </c>
      <c r="E44" s="659" t="s">
        <v>512</v>
      </c>
      <c r="F44" s="31" t="s">
        <v>629</v>
      </c>
      <c r="G44" s="31" t="s">
        <v>332</v>
      </c>
      <c r="H44" s="31" t="s">
        <v>379</v>
      </c>
      <c r="I44" s="656">
        <v>1</v>
      </c>
      <c r="J44" s="18"/>
      <c r="K44" s="177">
        <v>2020</v>
      </c>
      <c r="L44" s="178">
        <v>78</v>
      </c>
      <c r="M44" s="658">
        <v>1</v>
      </c>
      <c r="N44" s="115">
        <f t="shared" si="0"/>
        <v>78</v>
      </c>
      <c r="O44" s="178">
        <v>76</v>
      </c>
      <c r="P44" s="114">
        <f t="shared" si="1"/>
        <v>0.97435897435897434</v>
      </c>
      <c r="Q44" s="114">
        <f t="shared" si="2"/>
        <v>0.97435897435897434</v>
      </c>
      <c r="R44" s="117">
        <f t="shared" si="3"/>
        <v>1</v>
      </c>
      <c r="S44" s="177" t="s">
        <v>3027</v>
      </c>
    </row>
    <row r="45" spans="1:19" ht="12.75" x14ac:dyDescent="0.2">
      <c r="A45" s="31" t="s">
        <v>72</v>
      </c>
      <c r="B45" s="31" t="s">
        <v>754</v>
      </c>
      <c r="C45" s="31" t="s">
        <v>637</v>
      </c>
      <c r="D45" s="31" t="s">
        <v>476</v>
      </c>
      <c r="E45" s="21" t="s">
        <v>513</v>
      </c>
      <c r="F45" s="31" t="s">
        <v>629</v>
      </c>
      <c r="G45" s="31" t="s">
        <v>332</v>
      </c>
      <c r="H45" s="31" t="s">
        <v>379</v>
      </c>
      <c r="I45" s="656">
        <v>1</v>
      </c>
      <c r="J45" s="18"/>
      <c r="K45" s="177">
        <v>2020</v>
      </c>
      <c r="L45" s="178">
        <v>78</v>
      </c>
      <c r="M45" s="658">
        <v>1</v>
      </c>
      <c r="N45" s="115">
        <f t="shared" si="0"/>
        <v>78</v>
      </c>
      <c r="O45" s="178">
        <v>76</v>
      </c>
      <c r="P45" s="114">
        <f t="shared" si="1"/>
        <v>0.97435897435897434</v>
      </c>
      <c r="Q45" s="114">
        <f t="shared" si="2"/>
        <v>0.97435897435897434</v>
      </c>
      <c r="R45" s="117">
        <f t="shared" si="3"/>
        <v>1</v>
      </c>
      <c r="S45" s="177" t="s">
        <v>3027</v>
      </c>
    </row>
    <row r="46" spans="1:19" ht="12.75" x14ac:dyDescent="0.2">
      <c r="A46" s="31" t="s">
        <v>72</v>
      </c>
      <c r="B46" s="31" t="s">
        <v>754</v>
      </c>
      <c r="C46" s="31" t="s">
        <v>637</v>
      </c>
      <c r="D46" s="31" t="s">
        <v>476</v>
      </c>
      <c r="E46" s="660" t="s">
        <v>518</v>
      </c>
      <c r="F46" s="31" t="s">
        <v>629</v>
      </c>
      <c r="G46" s="31" t="s">
        <v>332</v>
      </c>
      <c r="H46" s="31" t="s">
        <v>379</v>
      </c>
      <c r="I46" s="656">
        <v>1</v>
      </c>
      <c r="J46" s="18"/>
      <c r="K46" s="177">
        <v>2020</v>
      </c>
      <c r="L46" s="178">
        <v>78</v>
      </c>
      <c r="M46" s="658">
        <v>1</v>
      </c>
      <c r="N46" s="115">
        <f t="shared" si="0"/>
        <v>78</v>
      </c>
      <c r="O46" s="178">
        <v>76</v>
      </c>
      <c r="P46" s="114">
        <f t="shared" si="1"/>
        <v>0.97435897435897434</v>
      </c>
      <c r="Q46" s="114">
        <f t="shared" si="2"/>
        <v>0.97435897435897434</v>
      </c>
      <c r="R46" s="117">
        <f t="shared" si="3"/>
        <v>1</v>
      </c>
      <c r="S46" s="177" t="s">
        <v>3027</v>
      </c>
    </row>
    <row r="47" spans="1:19" ht="12.75" x14ac:dyDescent="0.2">
      <c r="A47" s="31" t="s">
        <v>72</v>
      </c>
      <c r="B47" s="31" t="s">
        <v>754</v>
      </c>
      <c r="C47" s="31" t="s">
        <v>637</v>
      </c>
      <c r="D47" s="31" t="s">
        <v>524</v>
      </c>
      <c r="E47" s="660" t="s">
        <v>526</v>
      </c>
      <c r="F47" s="31" t="s">
        <v>629</v>
      </c>
      <c r="G47" s="31" t="s">
        <v>332</v>
      </c>
      <c r="H47" s="31" t="s">
        <v>379</v>
      </c>
      <c r="I47" s="656">
        <v>1</v>
      </c>
      <c r="J47" s="18"/>
      <c r="K47" s="177">
        <v>2020</v>
      </c>
      <c r="L47" s="178">
        <v>78</v>
      </c>
      <c r="M47" s="658">
        <v>1</v>
      </c>
      <c r="N47" s="115">
        <f t="shared" si="0"/>
        <v>78</v>
      </c>
      <c r="O47" s="178">
        <v>76</v>
      </c>
      <c r="P47" s="114">
        <f t="shared" si="1"/>
        <v>0.97435897435897434</v>
      </c>
      <c r="Q47" s="114">
        <f t="shared" si="2"/>
        <v>0.97435897435897434</v>
      </c>
      <c r="R47" s="117">
        <f t="shared" si="3"/>
        <v>1</v>
      </c>
      <c r="S47" s="177" t="s">
        <v>3027</v>
      </c>
    </row>
    <row r="48" spans="1:19" ht="12.75" x14ac:dyDescent="0.2">
      <c r="A48" s="31" t="s">
        <v>72</v>
      </c>
      <c r="B48" s="31" t="s">
        <v>754</v>
      </c>
      <c r="C48" s="31" t="s">
        <v>638</v>
      </c>
      <c r="D48" s="31" t="s">
        <v>476</v>
      </c>
      <c r="E48" s="655" t="s">
        <v>479</v>
      </c>
      <c r="F48" s="31" t="s">
        <v>629</v>
      </c>
      <c r="G48" s="31" t="s">
        <v>332</v>
      </c>
      <c r="H48" s="31" t="s">
        <v>379</v>
      </c>
      <c r="I48" s="656">
        <v>1</v>
      </c>
      <c r="J48" s="18"/>
      <c r="K48" s="177">
        <v>2020</v>
      </c>
      <c r="L48" s="178">
        <v>16</v>
      </c>
      <c r="M48" s="658">
        <v>1</v>
      </c>
      <c r="N48" s="115">
        <f t="shared" si="0"/>
        <v>16</v>
      </c>
      <c r="O48" s="178">
        <v>16</v>
      </c>
      <c r="P48" s="114">
        <f t="shared" si="1"/>
        <v>1</v>
      </c>
      <c r="Q48" s="114">
        <f t="shared" si="2"/>
        <v>1</v>
      </c>
      <c r="R48" s="117">
        <f t="shared" si="3"/>
        <v>1</v>
      </c>
      <c r="S48" s="177" t="s">
        <v>3027</v>
      </c>
    </row>
    <row r="49" spans="1:19" ht="12.75" x14ac:dyDescent="0.2">
      <c r="A49" s="31" t="s">
        <v>72</v>
      </c>
      <c r="B49" s="31" t="s">
        <v>754</v>
      </c>
      <c r="C49" s="31" t="s">
        <v>638</v>
      </c>
      <c r="D49" s="31" t="s">
        <v>476</v>
      </c>
      <c r="E49" s="659" t="s">
        <v>2055</v>
      </c>
      <c r="F49" s="31" t="s">
        <v>629</v>
      </c>
      <c r="G49" s="31" t="s">
        <v>332</v>
      </c>
      <c r="H49" s="31" t="s">
        <v>379</v>
      </c>
      <c r="I49" s="656">
        <v>1</v>
      </c>
      <c r="J49" s="18"/>
      <c r="K49" s="177">
        <v>2020</v>
      </c>
      <c r="L49" s="178">
        <v>16</v>
      </c>
      <c r="M49" s="658">
        <v>1</v>
      </c>
      <c r="N49" s="115">
        <f t="shared" si="0"/>
        <v>16</v>
      </c>
      <c r="O49" s="178">
        <v>16</v>
      </c>
      <c r="P49" s="114">
        <f t="shared" si="1"/>
        <v>1</v>
      </c>
      <c r="Q49" s="114">
        <f t="shared" si="2"/>
        <v>1</v>
      </c>
      <c r="R49" s="117">
        <f t="shared" si="3"/>
        <v>1</v>
      </c>
      <c r="S49" s="177" t="s">
        <v>3027</v>
      </c>
    </row>
    <row r="50" spans="1:19" ht="12.75" x14ac:dyDescent="0.2">
      <c r="A50" s="31" t="s">
        <v>72</v>
      </c>
      <c r="B50" s="31" t="s">
        <v>754</v>
      </c>
      <c r="C50" s="31" t="s">
        <v>638</v>
      </c>
      <c r="D50" s="31" t="s">
        <v>476</v>
      </c>
      <c r="E50" s="659" t="s">
        <v>493</v>
      </c>
      <c r="F50" s="31" t="s">
        <v>629</v>
      </c>
      <c r="G50" s="31" t="s">
        <v>332</v>
      </c>
      <c r="H50" s="31" t="s">
        <v>379</v>
      </c>
      <c r="I50" s="656">
        <v>1</v>
      </c>
      <c r="J50" s="18"/>
      <c r="K50" s="177">
        <v>2020</v>
      </c>
      <c r="L50" s="178">
        <v>16</v>
      </c>
      <c r="M50" s="658">
        <v>1</v>
      </c>
      <c r="N50" s="115">
        <f t="shared" si="0"/>
        <v>16</v>
      </c>
      <c r="O50" s="178">
        <v>16</v>
      </c>
      <c r="P50" s="114">
        <f t="shared" si="1"/>
        <v>1</v>
      </c>
      <c r="Q50" s="114">
        <f t="shared" si="2"/>
        <v>1</v>
      </c>
      <c r="R50" s="117">
        <f t="shared" si="3"/>
        <v>1</v>
      </c>
      <c r="S50" s="177" t="s">
        <v>3027</v>
      </c>
    </row>
    <row r="51" spans="1:19" ht="12.75" x14ac:dyDescent="0.2">
      <c r="A51" s="31" t="s">
        <v>72</v>
      </c>
      <c r="B51" s="31" t="s">
        <v>754</v>
      </c>
      <c r="C51" s="31" t="s">
        <v>638</v>
      </c>
      <c r="D51" s="31" t="s">
        <v>476</v>
      </c>
      <c r="E51" s="659" t="s">
        <v>494</v>
      </c>
      <c r="F51" s="31" t="s">
        <v>629</v>
      </c>
      <c r="G51" s="31" t="s">
        <v>332</v>
      </c>
      <c r="H51" s="31" t="s">
        <v>379</v>
      </c>
      <c r="I51" s="656">
        <v>1</v>
      </c>
      <c r="J51" s="18"/>
      <c r="K51" s="177">
        <v>2020</v>
      </c>
      <c r="L51" s="178">
        <v>16</v>
      </c>
      <c r="M51" s="658">
        <v>1</v>
      </c>
      <c r="N51" s="115">
        <f t="shared" si="0"/>
        <v>16</v>
      </c>
      <c r="O51" s="178">
        <v>16</v>
      </c>
      <c r="P51" s="114">
        <f t="shared" si="1"/>
        <v>1</v>
      </c>
      <c r="Q51" s="114">
        <f t="shared" si="2"/>
        <v>1</v>
      </c>
      <c r="R51" s="117">
        <f t="shared" si="3"/>
        <v>1</v>
      </c>
      <c r="S51" s="177" t="s">
        <v>3027</v>
      </c>
    </row>
    <row r="52" spans="1:19" ht="12.75" x14ac:dyDescent="0.2">
      <c r="A52" s="31" t="s">
        <v>72</v>
      </c>
      <c r="B52" s="31" t="s">
        <v>754</v>
      </c>
      <c r="C52" s="31" t="s">
        <v>638</v>
      </c>
      <c r="D52" s="31" t="s">
        <v>476</v>
      </c>
      <c r="E52" s="659" t="s">
        <v>907</v>
      </c>
      <c r="F52" s="31" t="s">
        <v>629</v>
      </c>
      <c r="G52" s="31" t="s">
        <v>332</v>
      </c>
      <c r="H52" s="31" t="s">
        <v>379</v>
      </c>
      <c r="I52" s="656">
        <v>1</v>
      </c>
      <c r="J52" s="18"/>
      <c r="K52" s="177">
        <v>2020</v>
      </c>
      <c r="L52" s="178">
        <v>16</v>
      </c>
      <c r="M52" s="658">
        <v>1</v>
      </c>
      <c r="N52" s="115">
        <f t="shared" si="0"/>
        <v>16</v>
      </c>
      <c r="O52" s="178">
        <v>16</v>
      </c>
      <c r="P52" s="114">
        <f t="shared" si="1"/>
        <v>1</v>
      </c>
      <c r="Q52" s="114">
        <f t="shared" si="2"/>
        <v>1</v>
      </c>
      <c r="R52" s="117">
        <f t="shared" si="3"/>
        <v>1</v>
      </c>
      <c r="S52" s="177" t="s">
        <v>3027</v>
      </c>
    </row>
    <row r="53" spans="1:19" ht="12.75" x14ac:dyDescent="0.2">
      <c r="A53" s="31" t="s">
        <v>72</v>
      </c>
      <c r="B53" s="31" t="s">
        <v>754</v>
      </c>
      <c r="C53" s="31" t="s">
        <v>638</v>
      </c>
      <c r="D53" s="31" t="s">
        <v>476</v>
      </c>
      <c r="E53" s="659" t="s">
        <v>496</v>
      </c>
      <c r="F53" s="31" t="s">
        <v>629</v>
      </c>
      <c r="G53" s="31" t="s">
        <v>332</v>
      </c>
      <c r="H53" s="31" t="s">
        <v>379</v>
      </c>
      <c r="I53" s="656">
        <v>1</v>
      </c>
      <c r="J53" s="18"/>
      <c r="K53" s="177">
        <v>2020</v>
      </c>
      <c r="L53" s="178">
        <v>16</v>
      </c>
      <c r="M53" s="658">
        <v>1</v>
      </c>
      <c r="N53" s="115">
        <f t="shared" si="0"/>
        <v>16</v>
      </c>
      <c r="O53" s="178">
        <v>16</v>
      </c>
      <c r="P53" s="114">
        <f t="shared" si="1"/>
        <v>1</v>
      </c>
      <c r="Q53" s="114">
        <f t="shared" si="2"/>
        <v>1</v>
      </c>
      <c r="R53" s="117">
        <f t="shared" si="3"/>
        <v>1</v>
      </c>
      <c r="S53" s="177" t="s">
        <v>3027</v>
      </c>
    </row>
    <row r="54" spans="1:19" ht="12.75" x14ac:dyDescent="0.2">
      <c r="A54" s="31" t="s">
        <v>72</v>
      </c>
      <c r="B54" s="31" t="s">
        <v>754</v>
      </c>
      <c r="C54" s="31" t="s">
        <v>638</v>
      </c>
      <c r="D54" s="31" t="s">
        <v>476</v>
      </c>
      <c r="E54" s="659" t="s">
        <v>497</v>
      </c>
      <c r="F54" s="31" t="s">
        <v>629</v>
      </c>
      <c r="G54" s="31" t="s">
        <v>332</v>
      </c>
      <c r="H54" s="31" t="s">
        <v>379</v>
      </c>
      <c r="I54" s="656">
        <v>1</v>
      </c>
      <c r="J54" s="18"/>
      <c r="K54" s="177">
        <v>2020</v>
      </c>
      <c r="L54" s="178">
        <v>16</v>
      </c>
      <c r="M54" s="658">
        <v>1</v>
      </c>
      <c r="N54" s="115">
        <f t="shared" si="0"/>
        <v>16</v>
      </c>
      <c r="O54" s="178">
        <v>16</v>
      </c>
      <c r="P54" s="114">
        <f t="shared" si="1"/>
        <v>1</v>
      </c>
      <c r="Q54" s="114">
        <f t="shared" si="2"/>
        <v>1</v>
      </c>
      <c r="R54" s="117">
        <f t="shared" si="3"/>
        <v>1</v>
      </c>
      <c r="S54" s="177" t="s">
        <v>3027</v>
      </c>
    </row>
    <row r="55" spans="1:19" ht="12.75" x14ac:dyDescent="0.2">
      <c r="A55" s="31" t="s">
        <v>72</v>
      </c>
      <c r="B55" s="31" t="s">
        <v>754</v>
      </c>
      <c r="C55" s="31" t="s">
        <v>638</v>
      </c>
      <c r="D55" s="31" t="s">
        <v>476</v>
      </c>
      <c r="E55" s="659" t="s">
        <v>498</v>
      </c>
      <c r="F55" s="31" t="s">
        <v>629</v>
      </c>
      <c r="G55" s="31" t="s">
        <v>332</v>
      </c>
      <c r="H55" s="31" t="s">
        <v>379</v>
      </c>
      <c r="I55" s="656">
        <v>1</v>
      </c>
      <c r="J55" s="18"/>
      <c r="K55" s="177">
        <v>2020</v>
      </c>
      <c r="L55" s="178">
        <v>16</v>
      </c>
      <c r="M55" s="658">
        <v>1</v>
      </c>
      <c r="N55" s="115">
        <f t="shared" si="0"/>
        <v>16</v>
      </c>
      <c r="O55" s="178">
        <v>16</v>
      </c>
      <c r="P55" s="114">
        <f t="shared" si="1"/>
        <v>1</v>
      </c>
      <c r="Q55" s="114">
        <f t="shared" si="2"/>
        <v>1</v>
      </c>
      <c r="R55" s="117">
        <f t="shared" si="3"/>
        <v>1</v>
      </c>
      <c r="S55" s="177" t="s">
        <v>3027</v>
      </c>
    </row>
    <row r="56" spans="1:19" ht="12.75" x14ac:dyDescent="0.2">
      <c r="A56" s="31" t="s">
        <v>72</v>
      </c>
      <c r="B56" s="31" t="s">
        <v>754</v>
      </c>
      <c r="C56" s="31" t="s">
        <v>638</v>
      </c>
      <c r="D56" s="31" t="s">
        <v>476</v>
      </c>
      <c r="E56" s="659" t="s">
        <v>500</v>
      </c>
      <c r="F56" s="31" t="s">
        <v>629</v>
      </c>
      <c r="G56" s="31" t="s">
        <v>332</v>
      </c>
      <c r="H56" s="31" t="s">
        <v>379</v>
      </c>
      <c r="I56" s="656">
        <v>1</v>
      </c>
      <c r="J56" s="18"/>
      <c r="K56" s="177">
        <v>2020</v>
      </c>
      <c r="L56" s="178">
        <v>16</v>
      </c>
      <c r="M56" s="658">
        <v>1</v>
      </c>
      <c r="N56" s="115">
        <f t="shared" si="0"/>
        <v>16</v>
      </c>
      <c r="O56" s="178">
        <v>16</v>
      </c>
      <c r="P56" s="114">
        <f t="shared" si="1"/>
        <v>1</v>
      </c>
      <c r="Q56" s="114">
        <f t="shared" si="2"/>
        <v>1</v>
      </c>
      <c r="R56" s="117">
        <f t="shared" si="3"/>
        <v>1</v>
      </c>
      <c r="S56" s="177" t="s">
        <v>3027</v>
      </c>
    </row>
    <row r="57" spans="1:19" ht="12.75" x14ac:dyDescent="0.2">
      <c r="A57" s="31" t="s">
        <v>72</v>
      </c>
      <c r="B57" s="31" t="s">
        <v>754</v>
      </c>
      <c r="C57" s="31" t="s">
        <v>638</v>
      </c>
      <c r="D57" s="31" t="s">
        <v>476</v>
      </c>
      <c r="E57" s="659" t="s">
        <v>504</v>
      </c>
      <c r="F57" s="31" t="s">
        <v>629</v>
      </c>
      <c r="G57" s="31" t="s">
        <v>332</v>
      </c>
      <c r="H57" s="31" t="s">
        <v>379</v>
      </c>
      <c r="I57" s="656">
        <v>1</v>
      </c>
      <c r="J57" s="18"/>
      <c r="K57" s="177">
        <v>2020</v>
      </c>
      <c r="L57" s="178">
        <v>16</v>
      </c>
      <c r="M57" s="658">
        <v>1</v>
      </c>
      <c r="N57" s="115">
        <f t="shared" si="0"/>
        <v>16</v>
      </c>
      <c r="O57" s="178">
        <v>16</v>
      </c>
      <c r="P57" s="114">
        <f t="shared" si="1"/>
        <v>1</v>
      </c>
      <c r="Q57" s="114">
        <f t="shared" si="2"/>
        <v>1</v>
      </c>
      <c r="R57" s="117">
        <f t="shared" si="3"/>
        <v>1</v>
      </c>
      <c r="S57" s="177" t="s">
        <v>3027</v>
      </c>
    </row>
    <row r="58" spans="1:19" ht="12.75" x14ac:dyDescent="0.2">
      <c r="A58" s="31" t="s">
        <v>72</v>
      </c>
      <c r="B58" s="31" t="s">
        <v>754</v>
      </c>
      <c r="C58" s="31" t="s">
        <v>638</v>
      </c>
      <c r="D58" s="31" t="s">
        <v>476</v>
      </c>
      <c r="E58" s="659" t="s">
        <v>505</v>
      </c>
      <c r="F58" s="31" t="s">
        <v>629</v>
      </c>
      <c r="G58" s="31" t="s">
        <v>332</v>
      </c>
      <c r="H58" s="31" t="s">
        <v>379</v>
      </c>
      <c r="I58" s="656">
        <v>1</v>
      </c>
      <c r="J58" s="18"/>
      <c r="K58" s="177">
        <v>2020</v>
      </c>
      <c r="L58" s="178">
        <v>16</v>
      </c>
      <c r="M58" s="658">
        <v>1</v>
      </c>
      <c r="N58" s="115">
        <f t="shared" si="0"/>
        <v>16</v>
      </c>
      <c r="O58" s="178">
        <v>16</v>
      </c>
      <c r="P58" s="114">
        <f t="shared" si="1"/>
        <v>1</v>
      </c>
      <c r="Q58" s="114">
        <f t="shared" si="2"/>
        <v>1</v>
      </c>
      <c r="R58" s="117">
        <f t="shared" si="3"/>
        <v>1</v>
      </c>
      <c r="S58" s="177" t="s">
        <v>3027</v>
      </c>
    </row>
    <row r="59" spans="1:19" ht="12.75" x14ac:dyDescent="0.2">
      <c r="A59" s="31" t="s">
        <v>72</v>
      </c>
      <c r="B59" s="31" t="s">
        <v>754</v>
      </c>
      <c r="C59" s="31" t="s">
        <v>638</v>
      </c>
      <c r="D59" s="31" t="s">
        <v>476</v>
      </c>
      <c r="E59" s="659" t="s">
        <v>512</v>
      </c>
      <c r="F59" s="31" t="s">
        <v>629</v>
      </c>
      <c r="G59" s="31" t="s">
        <v>332</v>
      </c>
      <c r="H59" s="31" t="s">
        <v>379</v>
      </c>
      <c r="I59" s="656">
        <v>1</v>
      </c>
      <c r="J59" s="18"/>
      <c r="K59" s="177">
        <v>2020</v>
      </c>
      <c r="L59" s="178">
        <v>16</v>
      </c>
      <c r="M59" s="658">
        <v>1</v>
      </c>
      <c r="N59" s="115">
        <f t="shared" si="0"/>
        <v>16</v>
      </c>
      <c r="O59" s="178">
        <v>16</v>
      </c>
      <c r="P59" s="114">
        <f t="shared" si="1"/>
        <v>1</v>
      </c>
      <c r="Q59" s="114">
        <f t="shared" si="2"/>
        <v>1</v>
      </c>
      <c r="R59" s="117">
        <f t="shared" si="3"/>
        <v>1</v>
      </c>
      <c r="S59" s="177" t="s">
        <v>3027</v>
      </c>
    </row>
    <row r="60" spans="1:19" ht="12.75" x14ac:dyDescent="0.2">
      <c r="A60" s="31" t="s">
        <v>72</v>
      </c>
      <c r="B60" s="31" t="s">
        <v>754</v>
      </c>
      <c r="C60" s="31" t="s">
        <v>638</v>
      </c>
      <c r="D60" s="31" t="s">
        <v>476</v>
      </c>
      <c r="E60" s="21" t="s">
        <v>513</v>
      </c>
      <c r="F60" s="31" t="s">
        <v>629</v>
      </c>
      <c r="G60" s="31" t="s">
        <v>332</v>
      </c>
      <c r="H60" s="31" t="s">
        <v>379</v>
      </c>
      <c r="I60" s="656">
        <v>1</v>
      </c>
      <c r="J60" s="18"/>
      <c r="K60" s="177">
        <v>2020</v>
      </c>
      <c r="L60" s="178">
        <v>16</v>
      </c>
      <c r="M60" s="658">
        <v>1</v>
      </c>
      <c r="N60" s="115">
        <f t="shared" si="0"/>
        <v>16</v>
      </c>
      <c r="O60" s="178">
        <v>16</v>
      </c>
      <c r="P60" s="114">
        <f t="shared" si="1"/>
        <v>1</v>
      </c>
      <c r="Q60" s="114">
        <f t="shared" si="2"/>
        <v>1</v>
      </c>
      <c r="R60" s="117">
        <f t="shared" si="3"/>
        <v>1</v>
      </c>
      <c r="S60" s="177" t="s">
        <v>3027</v>
      </c>
    </row>
    <row r="61" spans="1:19" ht="12.75" x14ac:dyDescent="0.2">
      <c r="A61" s="31" t="s">
        <v>72</v>
      </c>
      <c r="B61" s="31" t="s">
        <v>754</v>
      </c>
      <c r="C61" s="31" t="s">
        <v>638</v>
      </c>
      <c r="D61" s="31" t="s">
        <v>476</v>
      </c>
      <c r="E61" s="659" t="s">
        <v>518</v>
      </c>
      <c r="F61" s="31" t="s">
        <v>629</v>
      </c>
      <c r="G61" s="31" t="s">
        <v>332</v>
      </c>
      <c r="H61" s="31" t="s">
        <v>379</v>
      </c>
      <c r="I61" s="656">
        <v>1</v>
      </c>
      <c r="J61" s="18"/>
      <c r="K61" s="177">
        <v>2020</v>
      </c>
      <c r="L61" s="178">
        <v>16</v>
      </c>
      <c r="M61" s="658">
        <v>1</v>
      </c>
      <c r="N61" s="115">
        <f t="shared" si="0"/>
        <v>16</v>
      </c>
      <c r="O61" s="178">
        <v>16</v>
      </c>
      <c r="P61" s="114">
        <f t="shared" si="1"/>
        <v>1</v>
      </c>
      <c r="Q61" s="114">
        <f t="shared" si="2"/>
        <v>1</v>
      </c>
      <c r="R61" s="117">
        <f t="shared" si="3"/>
        <v>1</v>
      </c>
      <c r="S61" s="177" t="s">
        <v>3027</v>
      </c>
    </row>
    <row r="62" spans="1:19" ht="12.75" x14ac:dyDescent="0.2">
      <c r="A62" s="31" t="s">
        <v>72</v>
      </c>
      <c r="B62" s="31" t="s">
        <v>754</v>
      </c>
      <c r="C62" s="31" t="s">
        <v>638</v>
      </c>
      <c r="D62" s="31" t="s">
        <v>524</v>
      </c>
      <c r="E62" s="659" t="s">
        <v>526</v>
      </c>
      <c r="F62" s="31" t="s">
        <v>629</v>
      </c>
      <c r="G62" s="31" t="s">
        <v>332</v>
      </c>
      <c r="H62" s="31" t="s">
        <v>379</v>
      </c>
      <c r="I62" s="656">
        <v>1</v>
      </c>
      <c r="J62" s="18"/>
      <c r="K62" s="177">
        <v>2020</v>
      </c>
      <c r="L62" s="178">
        <v>16</v>
      </c>
      <c r="M62" s="658">
        <v>1</v>
      </c>
      <c r="N62" s="115">
        <f t="shared" si="0"/>
        <v>16</v>
      </c>
      <c r="O62" s="178">
        <v>16</v>
      </c>
      <c r="P62" s="114">
        <f t="shared" si="1"/>
        <v>1</v>
      </c>
      <c r="Q62" s="114">
        <f t="shared" si="2"/>
        <v>1</v>
      </c>
      <c r="R62" s="117">
        <f t="shared" si="3"/>
        <v>1</v>
      </c>
      <c r="S62" s="177" t="s">
        <v>3027</v>
      </c>
    </row>
    <row r="63" spans="1:19" ht="12.75" x14ac:dyDescent="0.2"/>
    <row r="64" spans="1:19" ht="12.75" x14ac:dyDescent="0.2"/>
    <row r="65" s="8" customFormat="1" ht="12.75" x14ac:dyDescent="0.2"/>
    <row r="66" s="8" customFormat="1" ht="12.75" x14ac:dyDescent="0.2"/>
    <row r="67" s="8" customFormat="1" ht="12.75" x14ac:dyDescent="0.2"/>
    <row r="68" s="8" customFormat="1" ht="12.75" x14ac:dyDescent="0.2"/>
    <row r="69" s="8" customFormat="1" ht="12.75" x14ac:dyDescent="0.2"/>
    <row r="70" s="8" customFormat="1" ht="12.75" x14ac:dyDescent="0.2"/>
    <row r="71" s="8" customFormat="1" ht="12.75" x14ac:dyDescent="0.2"/>
    <row r="72" s="8" customFormat="1" ht="12.75" x14ac:dyDescent="0.2"/>
    <row r="73" s="8" customFormat="1" ht="12.75" x14ac:dyDescent="0.2"/>
    <row r="74" s="8" customFormat="1" ht="12.75" x14ac:dyDescent="0.2"/>
    <row r="75" s="8" customFormat="1" ht="12.75" x14ac:dyDescent="0.2"/>
    <row r="76" s="8" customFormat="1" ht="12.75" x14ac:dyDescent="0.2"/>
    <row r="77" s="8" customFormat="1" ht="12.75" x14ac:dyDescent="0.2"/>
    <row r="78" s="8" customFormat="1" ht="12.75" x14ac:dyDescent="0.2"/>
    <row r="79" s="8" customFormat="1" ht="12.75" x14ac:dyDescent="0.2"/>
    <row r="80" s="8" customFormat="1" ht="12.75" x14ac:dyDescent="0.2"/>
    <row r="81" s="8" customFormat="1" ht="12.75" x14ac:dyDescent="0.2"/>
    <row r="82" s="8" customFormat="1" ht="12.75" x14ac:dyDescent="0.2"/>
    <row r="83" s="8" customFormat="1" ht="12.75" x14ac:dyDescent="0.2"/>
    <row r="84" s="8" customFormat="1" ht="12.75" x14ac:dyDescent="0.2"/>
    <row r="85" s="8" customFormat="1" ht="12.75" x14ac:dyDescent="0.2"/>
    <row r="86" s="8" customFormat="1" ht="12.75" x14ac:dyDescent="0.2"/>
    <row r="87" s="8" customFormat="1" ht="12.75" x14ac:dyDescent="0.2"/>
    <row r="88" s="8" customFormat="1" ht="12.75" x14ac:dyDescent="0.2"/>
    <row r="89" s="8" customFormat="1" ht="12.75" x14ac:dyDescent="0.2"/>
    <row r="90" s="8" customFormat="1" ht="12.75" x14ac:dyDescent="0.2"/>
    <row r="91" s="8" customFormat="1" ht="12.75" x14ac:dyDescent="0.2"/>
    <row r="92" s="8" customFormat="1" ht="12.75" x14ac:dyDescent="0.2"/>
    <row r="93" s="8" customFormat="1" ht="12.75" x14ac:dyDescent="0.2"/>
    <row r="94" s="8" customFormat="1" ht="12.75" x14ac:dyDescent="0.2"/>
    <row r="95" s="8" customFormat="1" ht="12.75" x14ac:dyDescent="0.2"/>
    <row r="96" s="8" customFormat="1" ht="12.75" x14ac:dyDescent="0.2"/>
    <row r="97" s="8" customFormat="1" ht="12.75" x14ac:dyDescent="0.2"/>
    <row r="98" s="8" customFormat="1" ht="12.75" x14ac:dyDescent="0.2"/>
    <row r="99" s="8" customFormat="1" ht="12.75" x14ac:dyDescent="0.2"/>
    <row r="100" s="8" customFormat="1" ht="12.75" x14ac:dyDescent="0.2"/>
    <row r="101" s="8" customFormat="1" ht="12.75" x14ac:dyDescent="0.2"/>
    <row r="102" s="8" customFormat="1" ht="12.75" x14ac:dyDescent="0.2"/>
    <row r="103" s="8" customFormat="1" ht="12.75" x14ac:dyDescent="0.2"/>
    <row r="104" s="8" customFormat="1" ht="12.75" x14ac:dyDescent="0.2"/>
    <row r="105" s="8" customFormat="1" ht="12.75" x14ac:dyDescent="0.2"/>
    <row r="106" s="8" customFormat="1" ht="12.75" x14ac:dyDescent="0.2"/>
    <row r="107" s="8" customFormat="1" ht="12.75" x14ac:dyDescent="0.2"/>
    <row r="108" s="8" customFormat="1" ht="12.75" x14ac:dyDescent="0.2"/>
    <row r="109" s="8" customFormat="1" ht="12.75" x14ac:dyDescent="0.2"/>
    <row r="110" s="8" customFormat="1" ht="12.75" x14ac:dyDescent="0.2"/>
    <row r="111" s="8" customFormat="1" ht="12.75" x14ac:dyDescent="0.2"/>
    <row r="112" s="8" customFormat="1" ht="12.75" x14ac:dyDescent="0.2"/>
    <row r="113" s="8" customFormat="1" ht="12.75" x14ac:dyDescent="0.2"/>
    <row r="114" s="8" customFormat="1" ht="12.75" x14ac:dyDescent="0.2"/>
    <row r="115" s="8" customFormat="1" ht="12.75" x14ac:dyDescent="0.2"/>
    <row r="116" s="8" customFormat="1" ht="12.75" x14ac:dyDescent="0.2"/>
    <row r="117" s="8" customFormat="1" ht="12.75" x14ac:dyDescent="0.2"/>
    <row r="118" s="8" customFormat="1" ht="12.75" x14ac:dyDescent="0.2"/>
    <row r="119" s="8" customFormat="1" ht="12.75" x14ac:dyDescent="0.2"/>
    <row r="120" s="8" customFormat="1" ht="12.75" x14ac:dyDescent="0.2"/>
    <row r="121" s="8" customFormat="1" ht="12.75" x14ac:dyDescent="0.2"/>
    <row r="122" s="8" customFormat="1" ht="12.75" x14ac:dyDescent="0.2"/>
    <row r="123" s="8" customFormat="1" ht="12.75" x14ac:dyDescent="0.2"/>
    <row r="124" s="8" customFormat="1" ht="12.75" x14ac:dyDescent="0.2"/>
    <row r="125" s="8" customFormat="1" ht="12.75" x14ac:dyDescent="0.2"/>
    <row r="126" s="8" customFormat="1" ht="12.75" x14ac:dyDescent="0.2"/>
    <row r="127" s="8" customFormat="1" ht="12.75" x14ac:dyDescent="0.2"/>
    <row r="128" s="8" customFormat="1" ht="12.75" x14ac:dyDescent="0.2"/>
    <row r="129" s="8" customFormat="1" ht="12.75" x14ac:dyDescent="0.2"/>
    <row r="130" s="8" customFormat="1" ht="12.75" x14ac:dyDescent="0.2"/>
    <row r="131" s="8" customFormat="1" ht="12.75" x14ac:dyDescent="0.2"/>
    <row r="132" s="8" customFormat="1" ht="12.75" x14ac:dyDescent="0.2"/>
    <row r="133" s="8" customFormat="1" ht="12.75" x14ac:dyDescent="0.2"/>
    <row r="134" s="8" customFormat="1" ht="12.75" x14ac:dyDescent="0.2"/>
    <row r="135" s="8" customFormat="1" ht="12.75" x14ac:dyDescent="0.2"/>
    <row r="136" s="8" customFormat="1" ht="12.75" x14ac:dyDescent="0.2"/>
    <row r="137" s="8" customFormat="1" ht="12.75" x14ac:dyDescent="0.2"/>
    <row r="138" s="8" customFormat="1" ht="12.75" x14ac:dyDescent="0.2"/>
    <row r="139" s="8" customFormat="1" ht="12.75" x14ac:dyDescent="0.2"/>
    <row r="140" s="8" customFormat="1" ht="12.75" x14ac:dyDescent="0.2"/>
    <row r="141" s="8" customFormat="1" ht="12.75" x14ac:dyDescent="0.2"/>
    <row r="142" s="8" customFormat="1" ht="12.75" x14ac:dyDescent="0.2"/>
    <row r="143" s="8" customFormat="1" ht="12.75" x14ac:dyDescent="0.2"/>
    <row r="144" s="8" customFormat="1" ht="12.75" x14ac:dyDescent="0.2"/>
    <row r="145" s="8" customFormat="1" ht="12.75" x14ac:dyDescent="0.2"/>
    <row r="146" s="8" customFormat="1" ht="12.75" x14ac:dyDescent="0.2"/>
    <row r="147" s="8" customFormat="1" ht="12.75" x14ac:dyDescent="0.2"/>
    <row r="148" s="8" customFormat="1" ht="12.75" x14ac:dyDescent="0.2"/>
    <row r="149" s="8" customFormat="1" ht="12.75" x14ac:dyDescent="0.2"/>
    <row r="150" s="8" customFormat="1" ht="12.75" x14ac:dyDescent="0.2"/>
    <row r="151" s="8" customFormat="1" ht="12.75" x14ac:dyDescent="0.2"/>
    <row r="152" s="8" customFormat="1" ht="12.75" x14ac:dyDescent="0.2"/>
    <row r="153" s="8" customFormat="1" ht="12.75" x14ac:dyDescent="0.2"/>
    <row r="154" s="8" customFormat="1" ht="12.75" x14ac:dyDescent="0.2"/>
    <row r="155" s="8" customFormat="1" ht="12.75" x14ac:dyDescent="0.2"/>
    <row r="156" s="8" customFormat="1" ht="12.75" x14ac:dyDescent="0.2"/>
    <row r="157" s="8" customFormat="1" ht="12.75" x14ac:dyDescent="0.2"/>
    <row r="158" s="8" customFormat="1" ht="12.75" x14ac:dyDescent="0.2"/>
    <row r="159" s="8" customFormat="1" ht="12.75" x14ac:dyDescent="0.2"/>
    <row r="160" s="8" customFormat="1" ht="12.75" x14ac:dyDescent="0.2"/>
    <row r="161" s="8" customFormat="1" ht="12.75" x14ac:dyDescent="0.2"/>
    <row r="162" s="8" customFormat="1" ht="12.75" x14ac:dyDescent="0.2"/>
    <row r="163" s="8" customFormat="1" ht="12.75" x14ac:dyDescent="0.2"/>
    <row r="164" s="8" customFormat="1" ht="12.75" x14ac:dyDescent="0.2"/>
    <row r="165" s="8" customFormat="1" ht="12.75" x14ac:dyDescent="0.2"/>
    <row r="166" s="8" customFormat="1" ht="12.75" x14ac:dyDescent="0.2"/>
    <row r="167" s="8" customFormat="1" ht="12.75" x14ac:dyDescent="0.2"/>
    <row r="168" s="8" customFormat="1" ht="12.75" x14ac:dyDescent="0.2"/>
    <row r="169" s="8" customFormat="1" ht="12.75" x14ac:dyDescent="0.2"/>
    <row r="170" s="8" customFormat="1" ht="12.75" x14ac:dyDescent="0.2"/>
    <row r="171" s="8" customFormat="1" ht="12.75" x14ac:dyDescent="0.2"/>
    <row r="172" s="8" customFormat="1" ht="12.75" x14ac:dyDescent="0.2"/>
    <row r="173" s="8" customFormat="1" ht="12.75" x14ac:dyDescent="0.2"/>
    <row r="174" s="8" customFormat="1" ht="12.75" x14ac:dyDescent="0.2"/>
    <row r="175" s="8" customFormat="1" ht="12.75" x14ac:dyDescent="0.2"/>
    <row r="176" s="8" customFormat="1" ht="12.75" x14ac:dyDescent="0.2"/>
    <row r="177" s="8" customFormat="1" ht="12.75" x14ac:dyDescent="0.2"/>
    <row r="178" s="8" customFormat="1" ht="12.75" x14ac:dyDescent="0.2"/>
    <row r="179" s="8" customFormat="1" ht="12.75" x14ac:dyDescent="0.2"/>
    <row r="180" s="8" customFormat="1" ht="12.75" x14ac:dyDescent="0.2"/>
    <row r="181" s="8" customFormat="1" ht="12.75" x14ac:dyDescent="0.2"/>
    <row r="182" s="8" customFormat="1" ht="12.75" x14ac:dyDescent="0.2"/>
    <row r="183" s="8" customFormat="1" ht="12.75" x14ac:dyDescent="0.2"/>
    <row r="184" s="8" customFormat="1" ht="12.75" x14ac:dyDescent="0.2"/>
    <row r="185" s="8" customFormat="1" ht="12.75" x14ac:dyDescent="0.2"/>
    <row r="186" s="8" customFormat="1" ht="12.75" x14ac:dyDescent="0.2"/>
    <row r="187" s="8" customFormat="1" ht="12.75" x14ac:dyDescent="0.2"/>
    <row r="188" s="8" customFormat="1" ht="12.75" x14ac:dyDescent="0.2"/>
    <row r="189" s="8" customFormat="1" ht="12.75" x14ac:dyDescent="0.2"/>
    <row r="190" s="8" customFormat="1" ht="12.75" x14ac:dyDescent="0.2"/>
    <row r="191" s="8" customFormat="1" ht="12.75" x14ac:dyDescent="0.2"/>
    <row r="192" s="8" customFormat="1" ht="12.75" x14ac:dyDescent="0.2"/>
    <row r="193" s="8" customFormat="1" ht="12.75" x14ac:dyDescent="0.2"/>
    <row r="194" s="8" customFormat="1" ht="12.75" x14ac:dyDescent="0.2"/>
    <row r="195" s="8" customFormat="1" ht="12.75" x14ac:dyDescent="0.2"/>
    <row r="196" s="8" customFormat="1" ht="12.75" x14ac:dyDescent="0.2"/>
    <row r="197" s="8" customFormat="1" ht="12.75" x14ac:dyDescent="0.2"/>
    <row r="198" s="8" customFormat="1" ht="12.75" x14ac:dyDescent="0.2"/>
    <row r="199" s="8" customFormat="1" ht="12.75" x14ac:dyDescent="0.2"/>
    <row r="200" s="8" customFormat="1" ht="12.75" x14ac:dyDescent="0.2"/>
    <row r="201" s="8" customFormat="1" ht="12.75" x14ac:dyDescent="0.2"/>
    <row r="202" s="8" customFormat="1" ht="12.75" x14ac:dyDescent="0.2"/>
    <row r="203" s="8" customFormat="1" ht="12.75" x14ac:dyDescent="0.2"/>
    <row r="204" s="8" customFormat="1" ht="12.75" x14ac:dyDescent="0.2"/>
    <row r="205" s="8" customFormat="1" ht="12.75" x14ac:dyDescent="0.2"/>
    <row r="206" s="8" customFormat="1" ht="12.75" x14ac:dyDescent="0.2"/>
    <row r="207" s="8" customFormat="1" ht="12.75" x14ac:dyDescent="0.2"/>
    <row r="208" s="8" customFormat="1" ht="12.75" x14ac:dyDescent="0.2"/>
    <row r="209" s="8" customFormat="1" ht="12.75" x14ac:dyDescent="0.2"/>
    <row r="210" s="8" customFormat="1" ht="12.75" x14ac:dyDescent="0.2"/>
    <row r="211" s="8" customFormat="1" ht="12.75" x14ac:dyDescent="0.2"/>
    <row r="212" s="8" customFormat="1" ht="12.75" x14ac:dyDescent="0.2"/>
    <row r="213" s="8" customFormat="1" ht="12.75" x14ac:dyDescent="0.2"/>
    <row r="214" s="8" customFormat="1" ht="12.75" x14ac:dyDescent="0.2"/>
    <row r="215" s="8" customFormat="1" ht="12.75" x14ac:dyDescent="0.2"/>
    <row r="216" s="8" customFormat="1" ht="12.75" x14ac:dyDescent="0.2"/>
    <row r="217" s="8" customFormat="1" ht="12.75" x14ac:dyDescent="0.2"/>
    <row r="218" s="8" customFormat="1" ht="12.75" x14ac:dyDescent="0.2"/>
    <row r="219" s="8" customFormat="1" ht="12.75" x14ac:dyDescent="0.2"/>
    <row r="220" s="8" customFormat="1" ht="12.75" x14ac:dyDescent="0.2"/>
    <row r="221" s="8" customFormat="1" ht="12.75" x14ac:dyDescent="0.2"/>
    <row r="222" s="8" customFormat="1" ht="12.75" x14ac:dyDescent="0.2"/>
    <row r="223" s="8" customFormat="1" ht="12.75" x14ac:dyDescent="0.2"/>
    <row r="224" s="8" customFormat="1" ht="12.75" x14ac:dyDescent="0.2"/>
    <row r="225" spans="1:9" ht="12.75" x14ac:dyDescent="0.2"/>
    <row r="226" spans="1:9" ht="12.75" x14ac:dyDescent="0.2"/>
    <row r="227" spans="1:9" ht="12.75" x14ac:dyDescent="0.2"/>
    <row r="228" spans="1:9" ht="12.75" x14ac:dyDescent="0.2"/>
    <row r="229" spans="1:9" ht="15.75" customHeight="1" x14ac:dyDescent="0.2">
      <c r="A229" s="19"/>
      <c r="B229" s="19"/>
      <c r="C229" s="19"/>
      <c r="D229" s="19"/>
      <c r="E229" s="19"/>
      <c r="F229" s="19"/>
      <c r="G229" s="19"/>
      <c r="H229" s="19"/>
      <c r="I229" s="19"/>
    </row>
    <row r="230" spans="1:9" ht="15.75" customHeight="1" x14ac:dyDescent="0.2">
      <c r="A230" s="19"/>
      <c r="B230" s="19"/>
      <c r="C230" s="19"/>
      <c r="D230" s="19"/>
      <c r="E230" s="19"/>
      <c r="F230" s="19"/>
      <c r="G230" s="19"/>
      <c r="H230" s="19"/>
      <c r="I230" s="19"/>
    </row>
    <row r="231" spans="1:9" ht="15.75" customHeight="1" x14ac:dyDescent="0.2">
      <c r="A231" s="19"/>
      <c r="B231" s="19"/>
      <c r="C231" s="19"/>
      <c r="D231" s="19"/>
      <c r="E231" s="19"/>
      <c r="F231" s="19"/>
      <c r="G231" s="19"/>
      <c r="H231" s="19"/>
      <c r="I231" s="19"/>
    </row>
    <row r="232" spans="1:9" ht="15.75" customHeight="1" x14ac:dyDescent="0.2">
      <c r="A232" s="19"/>
      <c r="B232" s="19"/>
      <c r="C232" s="19"/>
      <c r="D232" s="19"/>
      <c r="E232" s="19"/>
      <c r="F232" s="19"/>
      <c r="G232" s="19"/>
      <c r="H232" s="19"/>
      <c r="I232" s="19"/>
    </row>
    <row r="233" spans="1:9" ht="15.75" customHeight="1" x14ac:dyDescent="0.2">
      <c r="A233" s="19"/>
      <c r="B233" s="19"/>
      <c r="C233" s="19"/>
      <c r="D233" s="19"/>
      <c r="E233" s="19"/>
      <c r="F233" s="19"/>
      <c r="G233" s="19"/>
      <c r="H233" s="19"/>
      <c r="I233" s="19"/>
    </row>
    <row r="234" spans="1:9" ht="15.75" customHeight="1" x14ac:dyDescent="0.2">
      <c r="A234" s="19"/>
      <c r="B234" s="19"/>
      <c r="C234" s="19"/>
      <c r="D234" s="19"/>
      <c r="E234" s="19"/>
      <c r="F234" s="19"/>
      <c r="G234" s="19"/>
      <c r="H234" s="19"/>
      <c r="I234" s="19"/>
    </row>
    <row r="235" spans="1:9" ht="15.75" customHeight="1" x14ac:dyDescent="0.2">
      <c r="A235" s="19"/>
      <c r="B235" s="19"/>
      <c r="C235" s="19"/>
      <c r="D235" s="19"/>
      <c r="E235" s="19"/>
      <c r="F235" s="19"/>
      <c r="G235" s="19"/>
      <c r="H235" s="19"/>
      <c r="I235" s="19"/>
    </row>
    <row r="236" spans="1:9" ht="15.75" customHeight="1" x14ac:dyDescent="0.2">
      <c r="A236" s="19"/>
      <c r="B236" s="19"/>
      <c r="C236" s="19"/>
      <c r="D236" s="19"/>
      <c r="E236" s="19"/>
      <c r="F236" s="19"/>
      <c r="G236" s="19"/>
      <c r="H236" s="19"/>
      <c r="I236" s="19"/>
    </row>
    <row r="237" spans="1:9" ht="15.75" customHeight="1" x14ac:dyDescent="0.2">
      <c r="A237" s="19"/>
      <c r="B237" s="19"/>
      <c r="C237" s="19"/>
      <c r="D237" s="19"/>
      <c r="E237" s="19"/>
      <c r="F237" s="19"/>
      <c r="G237" s="19"/>
      <c r="H237" s="19"/>
      <c r="I237" s="19"/>
    </row>
    <row r="238" spans="1:9" ht="15.75" customHeight="1" x14ac:dyDescent="0.2">
      <c r="A238" s="19"/>
      <c r="B238" s="19"/>
      <c r="C238" s="19"/>
      <c r="D238" s="19"/>
      <c r="E238" s="19"/>
      <c r="F238" s="19"/>
      <c r="G238" s="19"/>
      <c r="H238" s="19"/>
      <c r="I238" s="19"/>
    </row>
    <row r="239" spans="1:9" ht="15.75" customHeight="1" x14ac:dyDescent="0.2">
      <c r="A239" s="19"/>
      <c r="B239" s="19"/>
      <c r="C239" s="19"/>
      <c r="D239" s="19"/>
      <c r="E239" s="19"/>
      <c r="F239" s="19"/>
      <c r="G239" s="19"/>
      <c r="H239" s="19"/>
      <c r="I239" s="19"/>
    </row>
    <row r="240" spans="1:9" ht="15.75" customHeight="1" x14ac:dyDescent="0.2">
      <c r="A240" s="19"/>
      <c r="B240" s="19"/>
      <c r="C240" s="19"/>
      <c r="D240" s="19"/>
      <c r="E240" s="19"/>
      <c r="F240" s="19"/>
      <c r="G240" s="19"/>
      <c r="H240" s="19"/>
      <c r="I240" s="19"/>
    </row>
    <row r="241" spans="1:9" ht="15.75" customHeight="1" x14ac:dyDescent="0.2">
      <c r="A241" s="19"/>
      <c r="B241" s="19"/>
      <c r="C241" s="19"/>
      <c r="D241" s="19"/>
      <c r="E241" s="19"/>
      <c r="F241" s="19"/>
      <c r="G241" s="19"/>
      <c r="H241" s="19"/>
      <c r="I241" s="19"/>
    </row>
    <row r="242" spans="1:9" ht="15.75" customHeight="1" x14ac:dyDescent="0.2">
      <c r="A242" s="19"/>
      <c r="B242" s="19"/>
      <c r="C242" s="19"/>
      <c r="D242" s="19"/>
      <c r="E242" s="19"/>
      <c r="F242" s="19"/>
      <c r="G242" s="19"/>
      <c r="H242" s="19"/>
      <c r="I242" s="19"/>
    </row>
    <row r="243" spans="1:9" ht="15.75" customHeight="1" x14ac:dyDescent="0.2">
      <c r="A243" s="19"/>
      <c r="B243" s="19"/>
      <c r="C243" s="19"/>
      <c r="D243" s="19"/>
      <c r="E243" s="19"/>
      <c r="F243" s="19"/>
      <c r="G243" s="19"/>
      <c r="H243" s="19"/>
      <c r="I243" s="19"/>
    </row>
    <row r="244" spans="1:9" ht="15.75" customHeight="1" x14ac:dyDescent="0.2">
      <c r="A244" s="19"/>
      <c r="B244" s="19"/>
      <c r="C244" s="19"/>
      <c r="D244" s="19"/>
      <c r="E244" s="19"/>
      <c r="F244" s="19"/>
      <c r="G244" s="19"/>
      <c r="H244" s="19"/>
      <c r="I244" s="19"/>
    </row>
    <row r="245" spans="1:9" ht="15.75" customHeight="1" x14ac:dyDescent="0.2">
      <c r="A245" s="19"/>
      <c r="B245" s="19"/>
      <c r="C245" s="19"/>
      <c r="D245" s="19"/>
      <c r="E245" s="19"/>
      <c r="F245" s="19"/>
      <c r="G245" s="19"/>
      <c r="H245" s="19"/>
      <c r="I245" s="19"/>
    </row>
    <row r="246" spans="1:9" ht="15.75" customHeight="1" x14ac:dyDescent="0.2">
      <c r="A246" s="19"/>
      <c r="B246" s="19"/>
      <c r="C246" s="19"/>
      <c r="D246" s="19"/>
      <c r="E246" s="19"/>
      <c r="F246" s="19"/>
      <c r="G246" s="19"/>
      <c r="H246" s="19"/>
      <c r="I246" s="19"/>
    </row>
    <row r="247" spans="1:9" ht="15.75" customHeight="1" x14ac:dyDescent="0.2">
      <c r="A247" s="19"/>
      <c r="B247" s="19"/>
      <c r="C247" s="19"/>
      <c r="D247" s="19"/>
      <c r="E247" s="19"/>
      <c r="F247" s="19"/>
      <c r="G247" s="19"/>
      <c r="H247" s="19"/>
      <c r="I247" s="19"/>
    </row>
    <row r="248" spans="1:9" ht="15.75" customHeight="1" x14ac:dyDescent="0.2">
      <c r="A248" s="19"/>
      <c r="B248" s="19"/>
      <c r="C248" s="19"/>
      <c r="D248" s="19"/>
      <c r="E248" s="19"/>
      <c r="F248" s="19"/>
      <c r="G248" s="19"/>
      <c r="H248" s="19"/>
      <c r="I248" s="19"/>
    </row>
    <row r="249" spans="1:9" ht="15.75" customHeight="1" x14ac:dyDescent="0.2">
      <c r="A249" s="19"/>
      <c r="B249" s="19"/>
      <c r="C249" s="19"/>
      <c r="D249" s="19"/>
      <c r="E249" s="19"/>
      <c r="F249" s="19"/>
      <c r="G249" s="19"/>
      <c r="H249" s="19"/>
      <c r="I249" s="19"/>
    </row>
    <row r="250" spans="1:9" ht="15.75" customHeight="1" x14ac:dyDescent="0.2">
      <c r="A250" s="19"/>
      <c r="B250" s="19"/>
      <c r="C250" s="19"/>
      <c r="D250" s="19"/>
      <c r="E250" s="19"/>
      <c r="F250" s="19"/>
      <c r="G250" s="19"/>
      <c r="H250" s="19"/>
      <c r="I250" s="19"/>
    </row>
    <row r="251" spans="1:9" ht="15.75" customHeight="1" x14ac:dyDescent="0.2">
      <c r="A251" s="19"/>
      <c r="B251" s="19"/>
      <c r="C251" s="19"/>
      <c r="D251" s="19"/>
      <c r="E251" s="19"/>
      <c r="F251" s="19"/>
      <c r="G251" s="19"/>
      <c r="H251" s="19"/>
      <c r="I251" s="19"/>
    </row>
    <row r="252" spans="1:9" ht="15.75" customHeight="1" x14ac:dyDescent="0.2">
      <c r="A252" s="19"/>
      <c r="B252" s="19"/>
      <c r="C252" s="19"/>
      <c r="D252" s="19"/>
      <c r="E252" s="19"/>
      <c r="F252" s="19"/>
      <c r="G252" s="19"/>
      <c r="H252" s="19"/>
      <c r="I252" s="19"/>
    </row>
    <row r="253" spans="1:9" ht="15.75" customHeight="1" x14ac:dyDescent="0.2">
      <c r="A253" s="19"/>
      <c r="B253" s="19"/>
      <c r="C253" s="19"/>
      <c r="D253" s="19"/>
      <c r="E253" s="19"/>
      <c r="F253" s="19"/>
      <c r="G253" s="19"/>
      <c r="H253" s="19"/>
      <c r="I253" s="19"/>
    </row>
    <row r="254" spans="1:9" ht="15.75" customHeight="1" x14ac:dyDescent="0.2">
      <c r="A254" s="19"/>
      <c r="B254" s="19"/>
      <c r="C254" s="19"/>
      <c r="D254" s="19"/>
      <c r="E254" s="19"/>
      <c r="F254" s="19"/>
      <c r="G254" s="19"/>
      <c r="H254" s="19"/>
      <c r="I254" s="19"/>
    </row>
    <row r="255" spans="1:9" ht="15.75" customHeight="1" x14ac:dyDescent="0.2">
      <c r="A255" s="19"/>
      <c r="B255" s="19"/>
      <c r="C255" s="19"/>
      <c r="D255" s="19"/>
      <c r="E255" s="19"/>
      <c r="F255" s="19"/>
      <c r="G255" s="19"/>
      <c r="H255" s="19"/>
      <c r="I255" s="19"/>
    </row>
    <row r="256" spans="1:9" ht="15.75" customHeight="1" x14ac:dyDescent="0.2">
      <c r="A256" s="19"/>
      <c r="B256" s="19"/>
      <c r="C256" s="19"/>
      <c r="D256" s="19"/>
      <c r="E256" s="19"/>
      <c r="F256" s="19"/>
      <c r="G256" s="19"/>
      <c r="H256" s="19"/>
      <c r="I256" s="19"/>
    </row>
    <row r="257" spans="1:9" ht="15.75" customHeight="1" x14ac:dyDescent="0.2">
      <c r="A257" s="19"/>
      <c r="B257" s="19"/>
      <c r="C257" s="19"/>
      <c r="D257" s="19"/>
      <c r="E257" s="19"/>
      <c r="F257" s="19"/>
      <c r="G257" s="19"/>
      <c r="H257" s="19"/>
      <c r="I257" s="19"/>
    </row>
    <row r="258" spans="1:9" ht="15.75" customHeight="1" x14ac:dyDescent="0.2">
      <c r="A258" s="19"/>
      <c r="B258" s="19"/>
      <c r="C258" s="19"/>
      <c r="D258" s="19"/>
      <c r="E258" s="19"/>
      <c r="F258" s="19"/>
      <c r="G258" s="19"/>
      <c r="H258" s="19"/>
      <c r="I258" s="19"/>
    </row>
    <row r="259" spans="1:9" ht="15.75" customHeight="1" x14ac:dyDescent="0.2">
      <c r="A259" s="19"/>
      <c r="B259" s="19"/>
      <c r="C259" s="19"/>
      <c r="D259" s="19"/>
      <c r="E259" s="19"/>
      <c r="F259" s="19"/>
      <c r="G259" s="19"/>
      <c r="H259" s="19"/>
      <c r="I259" s="19"/>
    </row>
    <row r="260" spans="1:9" ht="15.75" customHeight="1" x14ac:dyDescent="0.2">
      <c r="A260" s="19"/>
      <c r="B260" s="19"/>
      <c r="C260" s="19"/>
      <c r="D260" s="19"/>
      <c r="E260" s="19"/>
      <c r="F260" s="19"/>
      <c r="G260" s="19"/>
      <c r="H260" s="19"/>
      <c r="I260" s="19"/>
    </row>
    <row r="261" spans="1:9" ht="15.75" customHeight="1" x14ac:dyDescent="0.2">
      <c r="A261" s="19"/>
      <c r="B261" s="19"/>
      <c r="C261" s="19"/>
      <c r="D261" s="19"/>
      <c r="E261" s="19"/>
      <c r="F261" s="19"/>
      <c r="G261" s="19"/>
      <c r="H261" s="19"/>
      <c r="I261" s="19"/>
    </row>
    <row r="262" spans="1:9" ht="15.75" customHeight="1" x14ac:dyDescent="0.2">
      <c r="A262" s="19"/>
      <c r="B262" s="19"/>
      <c r="C262" s="19"/>
      <c r="D262" s="19"/>
      <c r="E262" s="19"/>
      <c r="F262" s="19"/>
      <c r="G262" s="19"/>
      <c r="H262" s="19"/>
      <c r="I262" s="19"/>
    </row>
    <row r="263" spans="1:9" ht="15.75" customHeight="1" x14ac:dyDescent="0.2">
      <c r="A263" s="19"/>
      <c r="B263" s="19"/>
      <c r="C263" s="19"/>
      <c r="D263" s="19"/>
      <c r="E263" s="19"/>
      <c r="F263" s="19"/>
      <c r="G263" s="19"/>
      <c r="H263" s="19"/>
      <c r="I263" s="19"/>
    </row>
    <row r="264" spans="1:9" ht="15.75" customHeight="1" x14ac:dyDescent="0.2">
      <c r="A264" s="19"/>
      <c r="B264" s="19"/>
      <c r="C264" s="19"/>
      <c r="D264" s="19"/>
      <c r="E264" s="19"/>
      <c r="F264" s="19"/>
      <c r="G264" s="19"/>
      <c r="H264" s="19"/>
      <c r="I264" s="19"/>
    </row>
    <row r="265" spans="1:9" ht="15.75" customHeight="1" x14ac:dyDescent="0.2">
      <c r="A265" s="19"/>
      <c r="B265" s="19"/>
      <c r="C265" s="19"/>
      <c r="D265" s="19"/>
      <c r="E265" s="19"/>
      <c r="F265" s="19"/>
      <c r="G265" s="19"/>
      <c r="H265" s="19"/>
      <c r="I265" s="19"/>
    </row>
    <row r="266" spans="1:9" ht="15.75" customHeight="1" x14ac:dyDescent="0.2">
      <c r="A266" s="19"/>
      <c r="B266" s="19"/>
      <c r="C266" s="19"/>
      <c r="D266" s="19"/>
      <c r="E266" s="19"/>
      <c r="F266" s="19"/>
      <c r="G266" s="19"/>
      <c r="H266" s="19"/>
      <c r="I266" s="19"/>
    </row>
    <row r="267" spans="1:9" ht="15.75" customHeight="1" x14ac:dyDescent="0.2">
      <c r="A267" s="19"/>
      <c r="B267" s="19"/>
      <c r="C267" s="19"/>
      <c r="D267" s="19"/>
      <c r="E267" s="19"/>
      <c r="F267" s="19"/>
      <c r="G267" s="19"/>
      <c r="H267" s="19"/>
      <c r="I267" s="19"/>
    </row>
    <row r="268" spans="1:9" ht="15.75" customHeight="1" x14ac:dyDescent="0.2">
      <c r="A268" s="19"/>
      <c r="B268" s="19"/>
      <c r="C268" s="19"/>
      <c r="D268" s="19"/>
      <c r="E268" s="19"/>
      <c r="F268" s="19"/>
      <c r="G268" s="19"/>
      <c r="H268" s="19"/>
      <c r="I268" s="19"/>
    </row>
    <row r="269" spans="1:9" ht="15.75" customHeight="1" x14ac:dyDescent="0.2">
      <c r="A269" s="19"/>
      <c r="B269" s="19"/>
      <c r="C269" s="19"/>
      <c r="D269" s="19"/>
      <c r="E269" s="19"/>
      <c r="F269" s="19"/>
      <c r="G269" s="19"/>
      <c r="H269" s="19"/>
      <c r="I269" s="19"/>
    </row>
    <row r="270" spans="1:9" ht="15.75" customHeight="1" x14ac:dyDescent="0.2">
      <c r="A270" s="19"/>
      <c r="B270" s="19"/>
      <c r="C270" s="19"/>
      <c r="D270" s="19"/>
      <c r="E270" s="19"/>
      <c r="F270" s="19"/>
      <c r="G270" s="19"/>
      <c r="H270" s="19"/>
      <c r="I270" s="19"/>
    </row>
    <row r="271" spans="1:9" ht="15.75" customHeight="1" x14ac:dyDescent="0.2">
      <c r="A271" s="19"/>
      <c r="B271" s="19"/>
      <c r="C271" s="19"/>
      <c r="D271" s="19"/>
      <c r="E271" s="19"/>
      <c r="F271" s="19"/>
      <c r="G271" s="19"/>
      <c r="H271" s="19"/>
      <c r="I271" s="19"/>
    </row>
    <row r="272" spans="1:9" ht="15.75" customHeight="1" x14ac:dyDescent="0.2">
      <c r="A272" s="19"/>
      <c r="B272" s="19"/>
      <c r="C272" s="19"/>
      <c r="D272" s="19"/>
      <c r="E272" s="19"/>
      <c r="F272" s="19"/>
      <c r="G272" s="19"/>
      <c r="H272" s="19"/>
      <c r="I272" s="19"/>
    </row>
    <row r="273" spans="1:9" ht="15.75" customHeight="1" x14ac:dyDescent="0.2">
      <c r="A273" s="19"/>
      <c r="B273" s="19"/>
      <c r="C273" s="19"/>
      <c r="D273" s="19"/>
      <c r="E273" s="19"/>
      <c r="F273" s="19"/>
      <c r="G273" s="19"/>
      <c r="H273" s="19"/>
      <c r="I273" s="19"/>
    </row>
    <row r="274" spans="1:9" ht="15.75" customHeight="1" x14ac:dyDescent="0.2">
      <c r="A274" s="19"/>
      <c r="B274" s="19"/>
      <c r="C274" s="19"/>
      <c r="D274" s="19"/>
      <c r="E274" s="19"/>
      <c r="F274" s="19"/>
      <c r="G274" s="19"/>
      <c r="H274" s="19"/>
      <c r="I274" s="19"/>
    </row>
    <row r="275" spans="1:9" ht="15.75" customHeight="1" x14ac:dyDescent="0.2">
      <c r="A275" s="19"/>
      <c r="B275" s="19"/>
      <c r="C275" s="19"/>
      <c r="D275" s="19"/>
      <c r="E275" s="19"/>
      <c r="F275" s="19"/>
      <c r="G275" s="19"/>
      <c r="H275" s="19"/>
      <c r="I275" s="19"/>
    </row>
    <row r="276" spans="1:9" ht="15.75" customHeight="1" x14ac:dyDescent="0.2">
      <c r="A276" s="19"/>
      <c r="B276" s="19"/>
      <c r="C276" s="19"/>
      <c r="D276" s="19"/>
      <c r="E276" s="19"/>
      <c r="F276" s="19"/>
      <c r="G276" s="19"/>
      <c r="H276" s="19"/>
      <c r="I276" s="19"/>
    </row>
    <row r="277" spans="1:9" ht="15.75" customHeight="1" x14ac:dyDescent="0.2">
      <c r="A277" s="19"/>
      <c r="B277" s="19"/>
      <c r="C277" s="19"/>
      <c r="D277" s="19"/>
      <c r="E277" s="19"/>
      <c r="F277" s="19"/>
      <c r="G277" s="19"/>
      <c r="H277" s="19"/>
      <c r="I277" s="19"/>
    </row>
    <row r="278" spans="1:9" ht="15.75" customHeight="1" x14ac:dyDescent="0.2">
      <c r="A278" s="19"/>
      <c r="B278" s="19"/>
      <c r="C278" s="19"/>
      <c r="D278" s="19"/>
      <c r="E278" s="19"/>
      <c r="F278" s="19"/>
      <c r="G278" s="19"/>
      <c r="H278" s="19"/>
      <c r="I278" s="19"/>
    </row>
    <row r="279" spans="1:9" ht="15.75" customHeight="1" x14ac:dyDescent="0.2">
      <c r="A279" s="19"/>
      <c r="B279" s="19"/>
      <c r="C279" s="19"/>
      <c r="D279" s="19"/>
      <c r="E279" s="19"/>
      <c r="F279" s="19"/>
      <c r="G279" s="19"/>
      <c r="H279" s="19"/>
      <c r="I279" s="19"/>
    </row>
    <row r="280" spans="1:9" ht="15.75" customHeight="1" x14ac:dyDescent="0.2">
      <c r="A280" s="19"/>
      <c r="B280" s="19"/>
      <c r="C280" s="19"/>
      <c r="D280" s="19"/>
      <c r="E280" s="19"/>
      <c r="F280" s="19"/>
      <c r="G280" s="19"/>
      <c r="H280" s="19"/>
      <c r="I280" s="19"/>
    </row>
    <row r="281" spans="1:9" ht="15.75" customHeight="1" x14ac:dyDescent="0.2">
      <c r="A281" s="19"/>
      <c r="B281" s="19"/>
      <c r="C281" s="19"/>
      <c r="D281" s="19"/>
      <c r="E281" s="19"/>
      <c r="F281" s="19"/>
      <c r="G281" s="19"/>
      <c r="H281" s="19"/>
      <c r="I281" s="19"/>
    </row>
    <row r="282" spans="1:9" ht="15.75" customHeight="1" x14ac:dyDescent="0.2">
      <c r="A282" s="19"/>
      <c r="B282" s="19"/>
      <c r="C282" s="19"/>
      <c r="D282" s="19"/>
      <c r="E282" s="19"/>
      <c r="F282" s="19"/>
      <c r="G282" s="19"/>
      <c r="H282" s="19"/>
      <c r="I282" s="19"/>
    </row>
    <row r="283" spans="1:9" ht="15.75" customHeight="1" x14ac:dyDescent="0.2">
      <c r="A283" s="19"/>
      <c r="B283" s="19"/>
      <c r="C283" s="19"/>
      <c r="D283" s="19"/>
      <c r="E283" s="19"/>
      <c r="F283" s="19"/>
      <c r="G283" s="19"/>
      <c r="H283" s="19"/>
      <c r="I283" s="19"/>
    </row>
    <row r="284" spans="1:9" ht="15.75" customHeight="1" x14ac:dyDescent="0.2">
      <c r="A284" s="19"/>
      <c r="B284" s="19"/>
      <c r="C284" s="19"/>
      <c r="D284" s="19"/>
      <c r="E284" s="19"/>
      <c r="F284" s="19"/>
      <c r="G284" s="19"/>
      <c r="H284" s="19"/>
      <c r="I284" s="19"/>
    </row>
    <row r="285" spans="1:9" ht="15.75" customHeight="1" x14ac:dyDescent="0.2">
      <c r="A285" s="19"/>
      <c r="B285" s="19"/>
      <c r="C285" s="19"/>
      <c r="D285" s="19"/>
      <c r="E285" s="19"/>
      <c r="F285" s="19"/>
      <c r="G285" s="19"/>
      <c r="H285" s="19"/>
      <c r="I285" s="19"/>
    </row>
    <row r="286" spans="1:9" ht="15.75" customHeight="1" x14ac:dyDescent="0.2">
      <c r="A286" s="19"/>
      <c r="B286" s="19"/>
      <c r="C286" s="19"/>
      <c r="D286" s="19"/>
      <c r="E286" s="19"/>
      <c r="F286" s="19"/>
      <c r="G286" s="19"/>
      <c r="H286" s="19"/>
      <c r="I286" s="19"/>
    </row>
    <row r="287" spans="1:9" ht="15.75" customHeight="1" x14ac:dyDescent="0.2">
      <c r="A287" s="19"/>
      <c r="B287" s="19"/>
      <c r="C287" s="19"/>
      <c r="D287" s="19"/>
      <c r="E287" s="19"/>
      <c r="F287" s="19"/>
      <c r="G287" s="19"/>
      <c r="H287" s="19"/>
      <c r="I287" s="19"/>
    </row>
    <row r="288" spans="1:9" ht="15.75" customHeight="1" x14ac:dyDescent="0.2">
      <c r="A288" s="19"/>
      <c r="B288" s="19"/>
      <c r="C288" s="19"/>
      <c r="D288" s="19"/>
      <c r="E288" s="19"/>
      <c r="F288" s="19"/>
      <c r="G288" s="19"/>
      <c r="H288" s="19"/>
      <c r="I288" s="19"/>
    </row>
    <row r="289" spans="1:9" ht="15.75" customHeight="1" x14ac:dyDescent="0.2">
      <c r="A289" s="19"/>
      <c r="B289" s="19"/>
      <c r="C289" s="19"/>
      <c r="D289" s="19"/>
      <c r="E289" s="19"/>
      <c r="F289" s="19"/>
      <c r="G289" s="19"/>
      <c r="H289" s="19"/>
      <c r="I289" s="19"/>
    </row>
    <row r="290" spans="1:9" ht="15.75" customHeight="1" x14ac:dyDescent="0.2">
      <c r="A290" s="19"/>
      <c r="B290" s="19"/>
      <c r="C290" s="19"/>
      <c r="D290" s="19"/>
      <c r="E290" s="19"/>
      <c r="F290" s="19"/>
      <c r="G290" s="19"/>
      <c r="H290" s="19"/>
      <c r="I290" s="19"/>
    </row>
    <row r="291" spans="1:9" ht="15.75" customHeight="1" x14ac:dyDescent="0.2">
      <c r="A291" s="19"/>
      <c r="B291" s="19"/>
      <c r="C291" s="19"/>
      <c r="D291" s="19"/>
      <c r="E291" s="19"/>
      <c r="F291" s="19"/>
      <c r="G291" s="19"/>
      <c r="H291" s="19"/>
      <c r="I291" s="19"/>
    </row>
    <row r="292" spans="1:9" ht="15.75" customHeight="1" x14ac:dyDescent="0.2">
      <c r="A292" s="19"/>
      <c r="B292" s="19"/>
      <c r="C292" s="19"/>
      <c r="D292" s="19"/>
      <c r="E292" s="19"/>
      <c r="F292" s="19"/>
      <c r="G292" s="19"/>
      <c r="H292" s="19"/>
      <c r="I292" s="19"/>
    </row>
    <row r="293" spans="1:9" ht="15.75" customHeight="1" x14ac:dyDescent="0.2">
      <c r="A293" s="19"/>
      <c r="B293" s="19"/>
      <c r="C293" s="19"/>
      <c r="D293" s="19"/>
      <c r="E293" s="19"/>
      <c r="F293" s="19"/>
      <c r="G293" s="19"/>
      <c r="H293" s="19"/>
      <c r="I293" s="19"/>
    </row>
    <row r="294" spans="1:9" ht="15.75" customHeight="1" x14ac:dyDescent="0.2">
      <c r="A294" s="19"/>
      <c r="B294" s="19"/>
      <c r="C294" s="19"/>
      <c r="D294" s="19"/>
      <c r="E294" s="19"/>
      <c r="F294" s="19"/>
      <c r="G294" s="19"/>
      <c r="H294" s="19"/>
      <c r="I294" s="19"/>
    </row>
    <row r="295" spans="1:9" ht="15.75" customHeight="1" x14ac:dyDescent="0.2">
      <c r="A295" s="19"/>
      <c r="B295" s="19"/>
      <c r="C295" s="19"/>
      <c r="D295" s="19"/>
      <c r="E295" s="19"/>
      <c r="F295" s="19"/>
      <c r="G295" s="19"/>
      <c r="H295" s="19"/>
      <c r="I295" s="19"/>
    </row>
    <row r="296" spans="1:9" ht="15.75" customHeight="1" x14ac:dyDescent="0.2">
      <c r="A296" s="19"/>
      <c r="B296" s="19"/>
      <c r="C296" s="19"/>
      <c r="D296" s="19"/>
      <c r="E296" s="19"/>
      <c r="F296" s="19"/>
      <c r="G296" s="19"/>
      <c r="H296" s="19"/>
      <c r="I296" s="19"/>
    </row>
    <row r="297" spans="1:9" ht="15.75" customHeight="1" x14ac:dyDescent="0.2">
      <c r="A297" s="19"/>
      <c r="B297" s="19"/>
      <c r="C297" s="19"/>
      <c r="D297" s="19"/>
      <c r="E297" s="19"/>
      <c r="F297" s="19"/>
      <c r="G297" s="19"/>
      <c r="H297" s="19"/>
      <c r="I297" s="19"/>
    </row>
    <row r="298" spans="1:9" ht="15.75" customHeight="1" x14ac:dyDescent="0.2">
      <c r="A298" s="19"/>
      <c r="B298" s="19"/>
      <c r="C298" s="19"/>
      <c r="D298" s="19"/>
      <c r="E298" s="19"/>
      <c r="F298" s="19"/>
      <c r="G298" s="19"/>
      <c r="H298" s="19"/>
      <c r="I298" s="19"/>
    </row>
    <row r="299" spans="1:9" ht="15.75" customHeight="1" x14ac:dyDescent="0.2">
      <c r="A299" s="19"/>
      <c r="B299" s="19"/>
      <c r="C299" s="19"/>
      <c r="D299" s="19"/>
      <c r="E299" s="19"/>
      <c r="F299" s="19"/>
      <c r="G299" s="19"/>
      <c r="H299" s="19"/>
      <c r="I299" s="19"/>
    </row>
    <row r="300" spans="1:9" ht="15.75" customHeight="1" x14ac:dyDescent="0.2">
      <c r="A300" s="19"/>
      <c r="B300" s="19"/>
      <c r="C300" s="19"/>
      <c r="D300" s="19"/>
      <c r="E300" s="19"/>
      <c r="F300" s="19"/>
      <c r="G300" s="19"/>
      <c r="H300" s="19"/>
      <c r="I300" s="19"/>
    </row>
    <row r="301" spans="1:9" ht="15.75" customHeight="1" x14ac:dyDescent="0.2">
      <c r="A301" s="19"/>
      <c r="B301" s="19"/>
      <c r="C301" s="19"/>
      <c r="D301" s="19"/>
      <c r="E301" s="19"/>
      <c r="F301" s="19"/>
      <c r="G301" s="19"/>
      <c r="H301" s="19"/>
      <c r="I301" s="19"/>
    </row>
    <row r="302" spans="1:9" ht="15.75" customHeight="1" x14ac:dyDescent="0.2">
      <c r="A302" s="19"/>
      <c r="B302" s="19"/>
      <c r="C302" s="19"/>
      <c r="D302" s="19"/>
      <c r="E302" s="19"/>
      <c r="F302" s="19"/>
      <c r="G302" s="19"/>
      <c r="H302" s="19"/>
      <c r="I302" s="19"/>
    </row>
    <row r="303" spans="1:9" ht="15.75" customHeight="1" x14ac:dyDescent="0.2">
      <c r="A303" s="19"/>
      <c r="B303" s="19"/>
      <c r="C303" s="19"/>
      <c r="D303" s="19"/>
      <c r="E303" s="19"/>
      <c r="F303" s="19"/>
      <c r="G303" s="19"/>
      <c r="H303" s="19"/>
      <c r="I303" s="19"/>
    </row>
    <row r="304" spans="1:9" ht="15.75" customHeight="1" x14ac:dyDescent="0.2">
      <c r="A304" s="19"/>
      <c r="B304" s="19"/>
      <c r="C304" s="19"/>
      <c r="D304" s="19"/>
      <c r="E304" s="19"/>
      <c r="F304" s="19"/>
      <c r="G304" s="19"/>
      <c r="H304" s="19"/>
      <c r="I304" s="19"/>
    </row>
    <row r="305" spans="1:9" ht="15.75" customHeight="1" x14ac:dyDescent="0.2">
      <c r="A305" s="19"/>
      <c r="B305" s="19"/>
      <c r="C305" s="19"/>
      <c r="D305" s="19"/>
      <c r="E305" s="19"/>
      <c r="F305" s="19"/>
      <c r="G305" s="19"/>
      <c r="H305" s="19"/>
      <c r="I305" s="19"/>
    </row>
    <row r="306" spans="1:9" ht="15.75" customHeight="1" x14ac:dyDescent="0.2">
      <c r="A306" s="19"/>
      <c r="B306" s="19"/>
      <c r="C306" s="19"/>
      <c r="D306" s="19"/>
      <c r="E306" s="19"/>
      <c r="F306" s="19"/>
      <c r="G306" s="19"/>
      <c r="H306" s="19"/>
      <c r="I306" s="19"/>
    </row>
    <row r="307" spans="1:9" ht="15.75" customHeight="1" x14ac:dyDescent="0.2">
      <c r="A307" s="19"/>
      <c r="B307" s="19"/>
      <c r="C307" s="19"/>
      <c r="D307" s="19"/>
      <c r="E307" s="19"/>
      <c r="F307" s="19"/>
      <c r="G307" s="19"/>
      <c r="H307" s="19"/>
      <c r="I307" s="19"/>
    </row>
    <row r="308" spans="1:9" ht="15.75" customHeight="1" x14ac:dyDescent="0.2">
      <c r="A308" s="19"/>
      <c r="B308" s="19"/>
      <c r="C308" s="19"/>
      <c r="D308" s="19"/>
      <c r="E308" s="19"/>
      <c r="F308" s="19"/>
      <c r="G308" s="19"/>
      <c r="H308" s="19"/>
      <c r="I308" s="19"/>
    </row>
    <row r="309" spans="1:9" ht="15.75" customHeight="1" x14ac:dyDescent="0.2">
      <c r="A309" s="19"/>
      <c r="B309" s="19"/>
      <c r="C309" s="19"/>
      <c r="D309" s="19"/>
      <c r="E309" s="19"/>
      <c r="F309" s="19"/>
      <c r="G309" s="19"/>
      <c r="H309" s="19"/>
      <c r="I309" s="19"/>
    </row>
    <row r="310" spans="1:9" ht="15.75" customHeight="1" x14ac:dyDescent="0.2">
      <c r="A310" s="19"/>
      <c r="B310" s="19"/>
      <c r="C310" s="19"/>
      <c r="D310" s="19"/>
      <c r="E310" s="19"/>
      <c r="F310" s="19"/>
      <c r="G310" s="19"/>
      <c r="H310" s="19"/>
      <c r="I310" s="19"/>
    </row>
    <row r="311" spans="1:9" ht="15.75" customHeight="1" x14ac:dyDescent="0.2">
      <c r="A311" s="19"/>
      <c r="B311" s="19"/>
      <c r="C311" s="19"/>
      <c r="D311" s="19"/>
      <c r="E311" s="19"/>
      <c r="F311" s="19"/>
      <c r="G311" s="19"/>
      <c r="H311" s="19"/>
      <c r="I311" s="19"/>
    </row>
    <row r="312" spans="1:9" ht="15.75" customHeight="1" x14ac:dyDescent="0.2">
      <c r="A312" s="19"/>
      <c r="B312" s="19"/>
      <c r="C312" s="19"/>
      <c r="D312" s="19"/>
      <c r="E312" s="19"/>
      <c r="F312" s="19"/>
      <c r="G312" s="19"/>
      <c r="H312" s="19"/>
      <c r="I312" s="19"/>
    </row>
    <row r="313" spans="1:9" ht="15.75" customHeight="1" x14ac:dyDescent="0.2">
      <c r="A313" s="19"/>
      <c r="B313" s="19"/>
      <c r="C313" s="19"/>
      <c r="D313" s="19"/>
      <c r="E313" s="19"/>
      <c r="F313" s="19"/>
      <c r="G313" s="19"/>
      <c r="H313" s="19"/>
      <c r="I313" s="19"/>
    </row>
    <row r="314" spans="1:9" ht="15.75" customHeight="1" x14ac:dyDescent="0.2">
      <c r="A314" s="19"/>
      <c r="B314" s="19"/>
      <c r="C314" s="19"/>
      <c r="D314" s="19"/>
      <c r="E314" s="19"/>
      <c r="F314" s="19"/>
      <c r="G314" s="19"/>
      <c r="H314" s="19"/>
      <c r="I314" s="19"/>
    </row>
    <row r="315" spans="1:9" ht="15.75" customHeight="1" x14ac:dyDescent="0.2">
      <c r="A315" s="19"/>
      <c r="B315" s="19"/>
      <c r="C315" s="19"/>
      <c r="D315" s="19"/>
      <c r="E315" s="19"/>
      <c r="F315" s="19"/>
      <c r="G315" s="19"/>
      <c r="H315" s="19"/>
      <c r="I315" s="19"/>
    </row>
    <row r="316" spans="1:9" ht="15.75" customHeight="1" x14ac:dyDescent="0.2">
      <c r="A316" s="19"/>
      <c r="B316" s="19"/>
      <c r="C316" s="19"/>
      <c r="D316" s="19"/>
      <c r="E316" s="19"/>
      <c r="F316" s="19"/>
      <c r="G316" s="19"/>
      <c r="H316" s="19"/>
      <c r="I316" s="19"/>
    </row>
    <row r="317" spans="1:9" ht="15.75" customHeight="1" x14ac:dyDescent="0.2">
      <c r="A317" s="19"/>
      <c r="B317" s="19"/>
      <c r="C317" s="19"/>
      <c r="D317" s="19"/>
      <c r="E317" s="19"/>
      <c r="F317" s="19"/>
      <c r="G317" s="19"/>
      <c r="H317" s="19"/>
      <c r="I317" s="19"/>
    </row>
    <row r="318" spans="1:9" ht="15.75" customHeight="1" x14ac:dyDescent="0.2">
      <c r="A318" s="19"/>
      <c r="B318" s="19"/>
      <c r="C318" s="19"/>
      <c r="D318" s="19"/>
      <c r="E318" s="19"/>
      <c r="F318" s="19"/>
      <c r="G318" s="19"/>
      <c r="H318" s="19"/>
      <c r="I318" s="19"/>
    </row>
    <row r="319" spans="1:9" ht="15.75" customHeight="1" x14ac:dyDescent="0.2">
      <c r="A319" s="19"/>
      <c r="B319" s="19"/>
      <c r="C319" s="19"/>
      <c r="D319" s="19"/>
      <c r="E319" s="19"/>
      <c r="F319" s="19"/>
      <c r="G319" s="19"/>
      <c r="H319" s="19"/>
      <c r="I319" s="19"/>
    </row>
    <row r="320" spans="1:9" ht="15.75" customHeight="1" x14ac:dyDescent="0.2">
      <c r="A320" s="19"/>
      <c r="B320" s="19"/>
      <c r="C320" s="19"/>
      <c r="D320" s="19"/>
      <c r="E320" s="19"/>
      <c r="F320" s="19"/>
      <c r="G320" s="19"/>
      <c r="H320" s="19"/>
      <c r="I320" s="19"/>
    </row>
    <row r="321" spans="1:9" ht="15.75" customHeight="1" x14ac:dyDescent="0.2">
      <c r="A321" s="19"/>
      <c r="B321" s="19"/>
      <c r="C321" s="19"/>
      <c r="D321" s="19"/>
      <c r="E321" s="19"/>
      <c r="F321" s="19"/>
      <c r="G321" s="19"/>
      <c r="H321" s="19"/>
      <c r="I321" s="19"/>
    </row>
    <row r="322" spans="1:9" ht="15.75" customHeight="1" x14ac:dyDescent="0.2">
      <c r="A322" s="19"/>
      <c r="B322" s="19"/>
      <c r="C322" s="19"/>
      <c r="D322" s="19"/>
      <c r="E322" s="19"/>
      <c r="F322" s="19"/>
      <c r="G322" s="19"/>
      <c r="H322" s="19"/>
      <c r="I322" s="19"/>
    </row>
    <row r="323" spans="1:9" ht="15.75" customHeight="1" x14ac:dyDescent="0.2">
      <c r="A323" s="19"/>
      <c r="B323" s="19"/>
      <c r="C323" s="19"/>
      <c r="D323" s="19"/>
      <c r="E323" s="19"/>
      <c r="F323" s="19"/>
      <c r="G323" s="19"/>
      <c r="H323" s="19"/>
      <c r="I323" s="19"/>
    </row>
    <row r="324" spans="1:9" ht="15.75" customHeight="1" x14ac:dyDescent="0.2">
      <c r="A324" s="19"/>
      <c r="B324" s="19"/>
      <c r="C324" s="19"/>
      <c r="D324" s="19"/>
      <c r="E324" s="19"/>
      <c r="F324" s="19"/>
      <c r="G324" s="19"/>
      <c r="H324" s="19"/>
      <c r="I324" s="19"/>
    </row>
    <row r="325" spans="1:9" ht="15.75" customHeight="1" x14ac:dyDescent="0.2">
      <c r="A325" s="19"/>
      <c r="B325" s="19"/>
      <c r="C325" s="19"/>
      <c r="D325" s="19"/>
      <c r="E325" s="19"/>
      <c r="F325" s="19"/>
      <c r="G325" s="19"/>
      <c r="H325" s="19"/>
      <c r="I325" s="19"/>
    </row>
    <row r="326" spans="1:9" ht="15.75" customHeight="1" x14ac:dyDescent="0.2">
      <c r="A326" s="19"/>
      <c r="B326" s="19"/>
      <c r="C326" s="19"/>
      <c r="D326" s="19"/>
      <c r="E326" s="19"/>
      <c r="F326" s="19"/>
      <c r="G326" s="19"/>
      <c r="H326" s="19"/>
      <c r="I326" s="19"/>
    </row>
    <row r="327" spans="1:9" ht="15.75" customHeight="1" x14ac:dyDescent="0.2">
      <c r="A327" s="19"/>
      <c r="B327" s="19"/>
      <c r="C327" s="19"/>
      <c r="D327" s="19"/>
      <c r="E327" s="19"/>
      <c r="F327" s="19"/>
      <c r="G327" s="19"/>
      <c r="H327" s="19"/>
      <c r="I327" s="19"/>
    </row>
    <row r="328" spans="1:9" ht="15.75" customHeight="1" x14ac:dyDescent="0.2">
      <c r="A328" s="19"/>
      <c r="B328" s="19"/>
      <c r="C328" s="19"/>
      <c r="D328" s="19"/>
      <c r="E328" s="19"/>
      <c r="F328" s="19"/>
      <c r="G328" s="19"/>
      <c r="H328" s="19"/>
      <c r="I328" s="19"/>
    </row>
    <row r="329" spans="1:9" ht="15.75" customHeight="1" x14ac:dyDescent="0.2">
      <c r="A329" s="19"/>
      <c r="B329" s="19"/>
      <c r="C329" s="19"/>
      <c r="D329" s="19"/>
      <c r="E329" s="19"/>
      <c r="F329" s="19"/>
      <c r="G329" s="19"/>
      <c r="H329" s="19"/>
      <c r="I329" s="19"/>
    </row>
    <row r="330" spans="1:9" ht="15.75" customHeight="1" x14ac:dyDescent="0.2">
      <c r="A330" s="19"/>
      <c r="B330" s="19"/>
      <c r="C330" s="19"/>
      <c r="D330" s="19"/>
      <c r="E330" s="19"/>
      <c r="F330" s="19"/>
      <c r="G330" s="19"/>
      <c r="H330" s="19"/>
      <c r="I330" s="19"/>
    </row>
    <row r="331" spans="1:9" ht="15.75" customHeight="1" x14ac:dyDescent="0.2">
      <c r="A331" s="19"/>
      <c r="B331" s="19"/>
      <c r="C331" s="19"/>
      <c r="D331" s="19"/>
      <c r="E331" s="19"/>
      <c r="F331" s="19"/>
      <c r="G331" s="19"/>
      <c r="H331" s="19"/>
      <c r="I331" s="19"/>
    </row>
    <row r="332" spans="1:9" ht="15.75" customHeight="1" x14ac:dyDescent="0.2">
      <c r="A332" s="19"/>
      <c r="B332" s="19"/>
      <c r="C332" s="19"/>
      <c r="D332" s="19"/>
      <c r="E332" s="19"/>
      <c r="F332" s="19"/>
      <c r="G332" s="19"/>
      <c r="H332" s="19"/>
      <c r="I332" s="19"/>
    </row>
    <row r="333" spans="1:9" ht="15.75" customHeight="1" x14ac:dyDescent="0.2">
      <c r="A333" s="19"/>
      <c r="B333" s="19"/>
      <c r="C333" s="19"/>
      <c r="D333" s="19"/>
      <c r="E333" s="19"/>
      <c r="F333" s="19"/>
      <c r="G333" s="19"/>
      <c r="H333" s="19"/>
      <c r="I333" s="19"/>
    </row>
    <row r="334" spans="1:9" ht="15.75" customHeight="1" x14ac:dyDescent="0.2">
      <c r="A334" s="19"/>
      <c r="B334" s="19"/>
      <c r="C334" s="19"/>
      <c r="D334" s="19"/>
      <c r="E334" s="19"/>
      <c r="F334" s="19"/>
      <c r="G334" s="19"/>
      <c r="H334" s="19"/>
      <c r="I334" s="19"/>
    </row>
    <row r="335" spans="1:9" ht="15.75" customHeight="1" x14ac:dyDescent="0.2">
      <c r="A335" s="19"/>
      <c r="B335" s="19"/>
      <c r="C335" s="19"/>
      <c r="D335" s="19"/>
      <c r="E335" s="19"/>
      <c r="F335" s="19"/>
      <c r="G335" s="19"/>
      <c r="H335" s="19"/>
      <c r="I335" s="19"/>
    </row>
    <row r="336" spans="1:9" ht="15.75" customHeight="1" x14ac:dyDescent="0.2">
      <c r="A336" s="19"/>
      <c r="B336" s="19"/>
      <c r="C336" s="19"/>
      <c r="D336" s="19"/>
      <c r="E336" s="19"/>
      <c r="F336" s="19"/>
      <c r="G336" s="19"/>
      <c r="H336" s="19"/>
      <c r="I336" s="19"/>
    </row>
    <row r="337" spans="1:9" ht="15.75" customHeight="1" x14ac:dyDescent="0.2">
      <c r="A337" s="19"/>
      <c r="B337" s="19"/>
      <c r="C337" s="19"/>
      <c r="D337" s="19"/>
      <c r="E337" s="19"/>
      <c r="F337" s="19"/>
      <c r="G337" s="19"/>
      <c r="H337" s="19"/>
      <c r="I337" s="19"/>
    </row>
    <row r="338" spans="1:9" ht="15.75" customHeight="1" x14ac:dyDescent="0.2">
      <c r="A338" s="19"/>
      <c r="B338" s="19"/>
      <c r="C338" s="19"/>
      <c r="D338" s="19"/>
      <c r="E338" s="19"/>
      <c r="F338" s="19"/>
      <c r="G338" s="19"/>
      <c r="H338" s="19"/>
      <c r="I338" s="19"/>
    </row>
    <row r="339" spans="1:9" ht="15.75" customHeight="1" x14ac:dyDescent="0.2">
      <c r="A339" s="19"/>
      <c r="B339" s="19"/>
      <c r="C339" s="19"/>
      <c r="D339" s="19"/>
      <c r="E339" s="19"/>
      <c r="F339" s="19"/>
      <c r="G339" s="19"/>
      <c r="H339" s="19"/>
      <c r="I339" s="19"/>
    </row>
    <row r="340" spans="1:9" ht="15.75" customHeight="1" x14ac:dyDescent="0.2">
      <c r="A340" s="19"/>
      <c r="B340" s="19"/>
      <c r="C340" s="19"/>
      <c r="D340" s="19"/>
      <c r="E340" s="19"/>
      <c r="F340" s="19"/>
      <c r="G340" s="19"/>
      <c r="H340" s="19"/>
      <c r="I340" s="19"/>
    </row>
    <row r="341" spans="1:9" ht="15.75" customHeight="1" x14ac:dyDescent="0.2">
      <c r="A341" s="19"/>
      <c r="B341" s="19"/>
      <c r="C341" s="19"/>
      <c r="D341" s="19"/>
      <c r="E341" s="19"/>
      <c r="F341" s="19"/>
      <c r="G341" s="19"/>
      <c r="H341" s="19"/>
      <c r="I341" s="19"/>
    </row>
    <row r="342" spans="1:9" ht="15.75" customHeight="1" x14ac:dyDescent="0.2">
      <c r="A342" s="19"/>
      <c r="B342" s="19"/>
      <c r="C342" s="19"/>
      <c r="D342" s="19"/>
      <c r="E342" s="19"/>
      <c r="F342" s="19"/>
      <c r="G342" s="19"/>
      <c r="H342" s="19"/>
      <c r="I342" s="19"/>
    </row>
    <row r="343" spans="1:9" ht="15.75" customHeight="1" x14ac:dyDescent="0.2">
      <c r="A343" s="19"/>
      <c r="B343" s="19"/>
      <c r="C343" s="19"/>
      <c r="D343" s="19"/>
      <c r="E343" s="19"/>
      <c r="F343" s="19"/>
      <c r="G343" s="19"/>
      <c r="H343" s="19"/>
      <c r="I343" s="19"/>
    </row>
    <row r="344" spans="1:9" ht="15.75" customHeight="1" x14ac:dyDescent="0.2">
      <c r="A344" s="19"/>
      <c r="B344" s="19"/>
      <c r="C344" s="19"/>
      <c r="D344" s="19"/>
      <c r="E344" s="19"/>
      <c r="F344" s="19"/>
      <c r="G344" s="19"/>
      <c r="H344" s="19"/>
      <c r="I344" s="19"/>
    </row>
    <row r="345" spans="1:9" ht="15.75" customHeight="1" x14ac:dyDescent="0.2">
      <c r="A345" s="19"/>
      <c r="B345" s="19"/>
      <c r="C345" s="19"/>
      <c r="D345" s="19"/>
      <c r="E345" s="19"/>
      <c r="F345" s="19"/>
      <c r="G345" s="19"/>
      <c r="H345" s="19"/>
      <c r="I345" s="19"/>
    </row>
    <row r="346" spans="1:9" ht="15.75" customHeight="1" x14ac:dyDescent="0.2">
      <c r="A346" s="19"/>
      <c r="B346" s="19"/>
      <c r="C346" s="19"/>
      <c r="D346" s="19"/>
      <c r="E346" s="19"/>
      <c r="F346" s="19"/>
      <c r="G346" s="19"/>
      <c r="H346" s="19"/>
      <c r="I346" s="19"/>
    </row>
    <row r="347" spans="1:9" ht="15.75" customHeight="1" x14ac:dyDescent="0.2">
      <c r="A347" s="19"/>
      <c r="B347" s="19"/>
      <c r="C347" s="19"/>
      <c r="D347" s="19"/>
      <c r="E347" s="19"/>
      <c r="F347" s="19"/>
      <c r="G347" s="19"/>
      <c r="H347" s="19"/>
      <c r="I347" s="19"/>
    </row>
    <row r="348" spans="1:9" ht="15.75" customHeight="1" x14ac:dyDescent="0.2">
      <c r="A348" s="19"/>
      <c r="B348" s="19"/>
      <c r="C348" s="19"/>
      <c r="D348" s="19"/>
      <c r="E348" s="19"/>
      <c r="F348" s="19"/>
      <c r="G348" s="19"/>
      <c r="H348" s="19"/>
      <c r="I348" s="19"/>
    </row>
    <row r="349" spans="1:9" ht="15.75" customHeight="1" x14ac:dyDescent="0.2">
      <c r="A349" s="19"/>
      <c r="B349" s="19"/>
      <c r="C349" s="19"/>
      <c r="D349" s="19"/>
      <c r="E349" s="19"/>
      <c r="F349" s="19"/>
      <c r="G349" s="19"/>
      <c r="H349" s="19"/>
      <c r="I349" s="19"/>
    </row>
    <row r="350" spans="1:9" ht="15.75" customHeight="1" x14ac:dyDescent="0.2">
      <c r="A350" s="19"/>
      <c r="B350" s="19"/>
      <c r="C350" s="19"/>
      <c r="D350" s="19"/>
      <c r="E350" s="19"/>
      <c r="F350" s="19"/>
      <c r="G350" s="19"/>
      <c r="H350" s="19"/>
      <c r="I350" s="19"/>
    </row>
    <row r="351" spans="1:9" ht="15.75" customHeight="1" x14ac:dyDescent="0.2">
      <c r="A351" s="19"/>
      <c r="B351" s="19"/>
      <c r="C351" s="19"/>
      <c r="D351" s="19"/>
      <c r="E351" s="19"/>
      <c r="F351" s="19"/>
      <c r="G351" s="19"/>
      <c r="H351" s="19"/>
      <c r="I351" s="19"/>
    </row>
    <row r="352" spans="1:9" ht="15.75" customHeight="1" x14ac:dyDescent="0.2">
      <c r="A352" s="19"/>
      <c r="B352" s="19"/>
      <c r="C352" s="19"/>
      <c r="D352" s="19"/>
      <c r="E352" s="19"/>
      <c r="F352" s="19"/>
      <c r="G352" s="19"/>
      <c r="H352" s="19"/>
      <c r="I352" s="19"/>
    </row>
    <row r="353" spans="1:9" ht="15.75" customHeight="1" x14ac:dyDescent="0.2">
      <c r="A353" s="19"/>
      <c r="B353" s="19"/>
      <c r="C353" s="19"/>
      <c r="D353" s="19"/>
      <c r="E353" s="19"/>
      <c r="F353" s="19"/>
      <c r="G353" s="19"/>
      <c r="H353" s="19"/>
      <c r="I353" s="19"/>
    </row>
    <row r="354" spans="1:9" ht="15.75" customHeight="1" x14ac:dyDescent="0.2">
      <c r="A354" s="19"/>
      <c r="B354" s="19"/>
      <c r="C354" s="19"/>
      <c r="D354" s="19"/>
      <c r="E354" s="19"/>
      <c r="F354" s="19"/>
      <c r="G354" s="19"/>
      <c r="H354" s="19"/>
      <c r="I354" s="19"/>
    </row>
    <row r="355" spans="1:9" ht="15.75" customHeight="1" x14ac:dyDescent="0.2">
      <c r="A355" s="19"/>
      <c r="B355" s="19"/>
      <c r="C355" s="19"/>
      <c r="D355" s="19"/>
      <c r="E355" s="19"/>
      <c r="F355" s="19"/>
      <c r="G355" s="19"/>
      <c r="H355" s="19"/>
      <c r="I355" s="19"/>
    </row>
    <row r="356" spans="1:9" ht="15.75" customHeight="1" x14ac:dyDescent="0.2">
      <c r="A356" s="19"/>
      <c r="B356" s="19"/>
      <c r="C356" s="19"/>
      <c r="D356" s="19"/>
      <c r="E356" s="19"/>
      <c r="F356" s="19"/>
      <c r="G356" s="19"/>
      <c r="H356" s="19"/>
      <c r="I356" s="19"/>
    </row>
    <row r="357" spans="1:9" ht="15.75" customHeight="1" x14ac:dyDescent="0.2">
      <c r="A357" s="19"/>
      <c r="B357" s="19"/>
      <c r="C357" s="19"/>
      <c r="D357" s="19"/>
      <c r="E357" s="19"/>
      <c r="F357" s="19"/>
      <c r="G357" s="19"/>
      <c r="H357" s="19"/>
      <c r="I357" s="19"/>
    </row>
    <row r="358" spans="1:9" ht="15.75" customHeight="1" x14ac:dyDescent="0.2">
      <c r="A358" s="19"/>
      <c r="B358" s="19"/>
      <c r="C358" s="19"/>
      <c r="D358" s="19"/>
      <c r="E358" s="19"/>
      <c r="F358" s="19"/>
      <c r="G358" s="19"/>
      <c r="H358" s="19"/>
      <c r="I358" s="19"/>
    </row>
    <row r="359" spans="1:9" ht="15.75" customHeight="1" x14ac:dyDescent="0.2">
      <c r="A359" s="19"/>
      <c r="B359" s="19"/>
      <c r="C359" s="19"/>
      <c r="D359" s="19"/>
      <c r="E359" s="19"/>
      <c r="F359" s="19"/>
      <c r="G359" s="19"/>
      <c r="H359" s="19"/>
      <c r="I359" s="19"/>
    </row>
    <row r="360" spans="1:9" ht="15.75" customHeight="1" x14ac:dyDescent="0.2">
      <c r="A360" s="19"/>
      <c r="B360" s="19"/>
      <c r="C360" s="19"/>
      <c r="D360" s="19"/>
      <c r="E360" s="19"/>
      <c r="F360" s="19"/>
      <c r="G360" s="19"/>
      <c r="H360" s="19"/>
      <c r="I360" s="19"/>
    </row>
    <row r="361" spans="1:9" ht="15.75" customHeight="1" x14ac:dyDescent="0.2">
      <c r="A361" s="19"/>
      <c r="B361" s="19"/>
      <c r="C361" s="19"/>
      <c r="D361" s="19"/>
      <c r="E361" s="19"/>
      <c r="F361" s="19"/>
      <c r="G361" s="19"/>
      <c r="H361" s="19"/>
      <c r="I361" s="19"/>
    </row>
    <row r="362" spans="1:9" ht="15.75" customHeight="1" x14ac:dyDescent="0.2">
      <c r="A362" s="19"/>
      <c r="B362" s="19"/>
      <c r="C362" s="19"/>
      <c r="D362" s="19"/>
      <c r="E362" s="19"/>
      <c r="F362" s="19"/>
      <c r="G362" s="19"/>
      <c r="H362" s="19"/>
      <c r="I362" s="19"/>
    </row>
    <row r="363" spans="1:9" ht="15.75" customHeight="1" x14ac:dyDescent="0.2">
      <c r="A363" s="19"/>
      <c r="B363" s="19"/>
      <c r="C363" s="19"/>
      <c r="D363" s="19"/>
      <c r="E363" s="19"/>
      <c r="F363" s="19"/>
      <c r="G363" s="19"/>
      <c r="H363" s="19"/>
      <c r="I363" s="19"/>
    </row>
    <row r="364" spans="1:9" ht="15.75" customHeight="1" x14ac:dyDescent="0.2">
      <c r="A364" s="19"/>
      <c r="B364" s="19"/>
      <c r="C364" s="19"/>
      <c r="D364" s="19"/>
      <c r="E364" s="19"/>
      <c r="F364" s="19"/>
      <c r="G364" s="19"/>
      <c r="H364" s="19"/>
      <c r="I364" s="19"/>
    </row>
    <row r="365" spans="1:9" ht="15.75" customHeight="1" x14ac:dyDescent="0.2">
      <c r="A365" s="19"/>
      <c r="B365" s="19"/>
      <c r="C365" s="19"/>
      <c r="D365" s="19"/>
      <c r="E365" s="19"/>
      <c r="F365" s="19"/>
      <c r="G365" s="19"/>
      <c r="H365" s="19"/>
      <c r="I365" s="19"/>
    </row>
    <row r="366" spans="1:9" ht="15.75" customHeight="1" x14ac:dyDescent="0.2">
      <c r="A366" s="19"/>
      <c r="B366" s="19"/>
      <c r="C366" s="19"/>
      <c r="D366" s="19"/>
      <c r="E366" s="19"/>
      <c r="F366" s="19"/>
      <c r="G366" s="19"/>
      <c r="H366" s="19"/>
      <c r="I366" s="19"/>
    </row>
    <row r="367" spans="1:9" ht="15.75" customHeight="1" x14ac:dyDescent="0.2">
      <c r="A367" s="19"/>
      <c r="B367" s="19"/>
      <c r="C367" s="19"/>
      <c r="D367" s="19"/>
      <c r="E367" s="19"/>
      <c r="F367" s="19"/>
      <c r="G367" s="19"/>
      <c r="H367" s="19"/>
      <c r="I367" s="19"/>
    </row>
    <row r="368" spans="1:9" ht="15.75" customHeight="1" x14ac:dyDescent="0.2">
      <c r="A368" s="19"/>
      <c r="B368" s="19"/>
      <c r="C368" s="19"/>
      <c r="D368" s="19"/>
      <c r="E368" s="19"/>
      <c r="F368" s="19"/>
      <c r="G368" s="19"/>
      <c r="H368" s="19"/>
      <c r="I368" s="19"/>
    </row>
    <row r="369" spans="1:9" ht="15.75" customHeight="1" x14ac:dyDescent="0.2">
      <c r="A369" s="19"/>
      <c r="B369" s="19"/>
      <c r="C369" s="19"/>
      <c r="D369" s="19"/>
      <c r="E369" s="19"/>
      <c r="F369" s="19"/>
      <c r="G369" s="19"/>
      <c r="H369" s="19"/>
      <c r="I369" s="19"/>
    </row>
    <row r="370" spans="1:9" ht="15.75" customHeight="1" x14ac:dyDescent="0.2">
      <c r="A370" s="19"/>
      <c r="B370" s="19"/>
      <c r="C370" s="19"/>
      <c r="D370" s="19"/>
      <c r="E370" s="19"/>
      <c r="F370" s="19"/>
      <c r="G370" s="19"/>
      <c r="H370" s="19"/>
      <c r="I370" s="19"/>
    </row>
    <row r="371" spans="1:9" ht="15.75" customHeight="1" x14ac:dyDescent="0.2">
      <c r="A371" s="19"/>
      <c r="B371" s="19"/>
      <c r="C371" s="19"/>
      <c r="D371" s="19"/>
      <c r="E371" s="19"/>
      <c r="F371" s="19"/>
      <c r="G371" s="19"/>
      <c r="H371" s="19"/>
      <c r="I371" s="19"/>
    </row>
    <row r="372" spans="1:9" ht="15.75" customHeight="1" x14ac:dyDescent="0.2">
      <c r="A372" s="19"/>
      <c r="B372" s="19"/>
      <c r="C372" s="19"/>
      <c r="D372" s="19"/>
      <c r="E372" s="19"/>
      <c r="F372" s="19"/>
      <c r="G372" s="19"/>
      <c r="H372" s="19"/>
      <c r="I372" s="19"/>
    </row>
    <row r="373" spans="1:9" ht="15.75" customHeight="1" x14ac:dyDescent="0.2">
      <c r="A373" s="19"/>
      <c r="B373" s="19"/>
      <c r="C373" s="19"/>
      <c r="D373" s="19"/>
      <c r="E373" s="19"/>
      <c r="F373" s="19"/>
      <c r="G373" s="19"/>
      <c r="H373" s="19"/>
      <c r="I373" s="19"/>
    </row>
    <row r="374" spans="1:9" ht="15.75" customHeight="1" x14ac:dyDescent="0.2">
      <c r="A374" s="19"/>
      <c r="B374" s="19"/>
      <c r="C374" s="19"/>
      <c r="D374" s="19"/>
      <c r="E374" s="19"/>
      <c r="F374" s="19"/>
      <c r="G374" s="19"/>
      <c r="H374" s="19"/>
      <c r="I374" s="19"/>
    </row>
    <row r="375" spans="1:9" ht="15.75" customHeight="1" x14ac:dyDescent="0.2">
      <c r="A375" s="19"/>
      <c r="B375" s="19"/>
      <c r="C375" s="19"/>
      <c r="D375" s="19"/>
      <c r="E375" s="19"/>
      <c r="F375" s="19"/>
      <c r="G375" s="19"/>
      <c r="H375" s="19"/>
      <c r="I375" s="19"/>
    </row>
    <row r="376" spans="1:9" ht="15.75" customHeight="1" x14ac:dyDescent="0.2">
      <c r="A376" s="19"/>
      <c r="B376" s="19"/>
      <c r="C376" s="19"/>
      <c r="D376" s="19"/>
      <c r="E376" s="19"/>
      <c r="F376" s="19"/>
      <c r="G376" s="19"/>
      <c r="H376" s="19"/>
      <c r="I376" s="19"/>
    </row>
    <row r="377" spans="1:9" ht="15.75" customHeight="1" x14ac:dyDescent="0.2">
      <c r="A377" s="19"/>
      <c r="B377" s="19"/>
      <c r="C377" s="19"/>
      <c r="D377" s="19"/>
      <c r="E377" s="19"/>
      <c r="F377" s="19"/>
      <c r="G377" s="19"/>
      <c r="H377" s="19"/>
      <c r="I377" s="19"/>
    </row>
    <row r="378" spans="1:9" ht="15.75" customHeight="1" x14ac:dyDescent="0.2">
      <c r="A378" s="19"/>
      <c r="B378" s="19"/>
      <c r="C378" s="19"/>
      <c r="D378" s="19"/>
      <c r="E378" s="19"/>
      <c r="F378" s="19"/>
      <c r="G378" s="19"/>
      <c r="H378" s="19"/>
      <c r="I378" s="19"/>
    </row>
    <row r="379" spans="1:9" ht="15.75" customHeight="1" x14ac:dyDescent="0.2">
      <c r="A379" s="19"/>
      <c r="B379" s="19"/>
      <c r="C379" s="19"/>
      <c r="D379" s="19"/>
      <c r="E379" s="19"/>
      <c r="F379" s="19"/>
      <c r="G379" s="19"/>
      <c r="H379" s="19"/>
      <c r="I379" s="19"/>
    </row>
    <row r="380" spans="1:9" ht="15.75" customHeight="1" x14ac:dyDescent="0.2">
      <c r="A380" s="19"/>
      <c r="B380" s="19"/>
      <c r="C380" s="19"/>
      <c r="D380" s="19"/>
      <c r="E380" s="19"/>
      <c r="F380" s="19"/>
      <c r="G380" s="19"/>
      <c r="H380" s="19"/>
      <c r="I380" s="19"/>
    </row>
    <row r="381" spans="1:9" ht="15.75" customHeight="1" x14ac:dyDescent="0.2">
      <c r="A381" s="19"/>
      <c r="B381" s="19"/>
      <c r="C381" s="19"/>
      <c r="D381" s="19"/>
      <c r="E381" s="19"/>
      <c r="F381" s="19"/>
      <c r="G381" s="19"/>
      <c r="H381" s="19"/>
      <c r="I381" s="19"/>
    </row>
    <row r="382" spans="1:9" ht="15.75" customHeight="1" x14ac:dyDescent="0.2">
      <c r="A382" s="19"/>
      <c r="B382" s="19"/>
      <c r="C382" s="19"/>
      <c r="D382" s="19"/>
      <c r="E382" s="19"/>
      <c r="F382" s="19"/>
      <c r="G382" s="19"/>
      <c r="H382" s="19"/>
      <c r="I382" s="19"/>
    </row>
    <row r="383" spans="1:9" ht="15.75" customHeight="1" x14ac:dyDescent="0.2">
      <c r="A383" s="19"/>
      <c r="B383" s="19"/>
      <c r="C383" s="19"/>
      <c r="D383" s="19"/>
      <c r="E383" s="19"/>
      <c r="F383" s="19"/>
      <c r="G383" s="19"/>
      <c r="H383" s="19"/>
      <c r="I383" s="19"/>
    </row>
    <row r="384" spans="1:9" ht="15.75" customHeight="1" x14ac:dyDescent="0.2">
      <c r="A384" s="19"/>
      <c r="B384" s="19"/>
      <c r="C384" s="19"/>
      <c r="D384" s="19"/>
      <c r="E384" s="19"/>
      <c r="F384" s="19"/>
      <c r="G384" s="19"/>
      <c r="H384" s="19"/>
      <c r="I384" s="19"/>
    </row>
    <row r="385" spans="1:9" ht="15.75" customHeight="1" x14ac:dyDescent="0.2">
      <c r="A385" s="19"/>
      <c r="B385" s="19"/>
      <c r="C385" s="19"/>
      <c r="D385" s="19"/>
      <c r="E385" s="19"/>
      <c r="F385" s="19"/>
      <c r="G385" s="19"/>
      <c r="H385" s="19"/>
      <c r="I385" s="19"/>
    </row>
    <row r="386" spans="1:9" ht="15.75" customHeight="1" x14ac:dyDescent="0.2">
      <c r="A386" s="19"/>
      <c r="B386" s="19"/>
      <c r="C386" s="19"/>
      <c r="D386" s="19"/>
      <c r="E386" s="19"/>
      <c r="F386" s="19"/>
      <c r="G386" s="19"/>
      <c r="H386" s="19"/>
      <c r="I386" s="19"/>
    </row>
    <row r="387" spans="1:9" ht="15.75" customHeight="1" x14ac:dyDescent="0.2">
      <c r="A387" s="19"/>
      <c r="B387" s="19"/>
      <c r="C387" s="19"/>
      <c r="D387" s="19"/>
      <c r="E387" s="19"/>
      <c r="F387" s="19"/>
      <c r="G387" s="19"/>
      <c r="H387" s="19"/>
      <c r="I387" s="19"/>
    </row>
    <row r="388" spans="1:9" ht="15.75" customHeight="1" x14ac:dyDescent="0.2">
      <c r="A388" s="19"/>
      <c r="B388" s="19"/>
      <c r="C388" s="19"/>
      <c r="D388" s="19"/>
      <c r="E388" s="19"/>
      <c r="F388" s="19"/>
      <c r="G388" s="19"/>
      <c r="H388" s="19"/>
      <c r="I388" s="19"/>
    </row>
    <row r="389" spans="1:9" ht="15.75" customHeight="1" x14ac:dyDescent="0.2">
      <c r="A389" s="19"/>
      <c r="B389" s="19"/>
      <c r="C389" s="19"/>
      <c r="D389" s="19"/>
      <c r="E389" s="19"/>
      <c r="F389" s="19"/>
      <c r="G389" s="19"/>
      <c r="H389" s="19"/>
      <c r="I389" s="19"/>
    </row>
    <row r="390" spans="1:9" ht="15.75" customHeight="1" x14ac:dyDescent="0.2">
      <c r="A390" s="19"/>
      <c r="B390" s="19"/>
      <c r="C390" s="19"/>
      <c r="D390" s="19"/>
      <c r="E390" s="19"/>
      <c r="F390" s="19"/>
      <c r="G390" s="19"/>
      <c r="H390" s="19"/>
      <c r="I390" s="19"/>
    </row>
    <row r="391" spans="1:9" ht="15.75" customHeight="1" x14ac:dyDescent="0.2">
      <c r="A391" s="19"/>
      <c r="B391" s="19"/>
      <c r="C391" s="19"/>
      <c r="D391" s="19"/>
      <c r="E391" s="19"/>
      <c r="F391" s="19"/>
      <c r="G391" s="19"/>
      <c r="H391" s="19"/>
      <c r="I391" s="19"/>
    </row>
    <row r="392" spans="1:9" ht="15.75" customHeight="1" x14ac:dyDescent="0.2">
      <c r="A392" s="19"/>
      <c r="B392" s="19"/>
      <c r="C392" s="19"/>
      <c r="D392" s="19"/>
      <c r="E392" s="19"/>
      <c r="F392" s="19"/>
      <c r="G392" s="19"/>
      <c r="H392" s="19"/>
      <c r="I392" s="19"/>
    </row>
    <row r="393" spans="1:9" ht="15.75" customHeight="1" x14ac:dyDescent="0.2">
      <c r="A393" s="19"/>
      <c r="B393" s="19"/>
      <c r="C393" s="19"/>
      <c r="D393" s="19"/>
      <c r="E393" s="19"/>
      <c r="F393" s="19"/>
      <c r="G393" s="19"/>
      <c r="H393" s="19"/>
      <c r="I393" s="19"/>
    </row>
    <row r="394" spans="1:9" ht="15.75" customHeight="1" x14ac:dyDescent="0.2">
      <c r="A394" s="19"/>
      <c r="B394" s="19"/>
      <c r="C394" s="19"/>
      <c r="D394" s="19"/>
      <c r="E394" s="19"/>
      <c r="F394" s="19"/>
      <c r="G394" s="19"/>
      <c r="H394" s="19"/>
      <c r="I394" s="19"/>
    </row>
    <row r="395" spans="1:9" ht="15.75" customHeight="1" x14ac:dyDescent="0.2">
      <c r="A395" s="19"/>
      <c r="B395" s="19"/>
      <c r="C395" s="19"/>
      <c r="D395" s="19"/>
      <c r="E395" s="19"/>
      <c r="F395" s="19"/>
      <c r="G395" s="19"/>
      <c r="H395" s="19"/>
      <c r="I395" s="19"/>
    </row>
    <row r="396" spans="1:9" ht="15.75" customHeight="1" x14ac:dyDescent="0.2">
      <c r="A396" s="19"/>
      <c r="B396" s="19"/>
      <c r="C396" s="19"/>
      <c r="D396" s="19"/>
      <c r="E396" s="19"/>
      <c r="F396" s="19"/>
      <c r="G396" s="19"/>
      <c r="H396" s="19"/>
      <c r="I396" s="19"/>
    </row>
    <row r="397" spans="1:9" ht="15.75" customHeight="1" x14ac:dyDescent="0.2">
      <c r="A397" s="19"/>
      <c r="B397" s="19"/>
      <c r="C397" s="19"/>
      <c r="D397" s="19"/>
      <c r="E397" s="19"/>
      <c r="F397" s="19"/>
      <c r="G397" s="19"/>
      <c r="H397" s="19"/>
      <c r="I397" s="19"/>
    </row>
    <row r="398" spans="1:9" ht="15.75" customHeight="1" x14ac:dyDescent="0.2">
      <c r="A398" s="19"/>
      <c r="B398" s="19"/>
      <c r="C398" s="19"/>
      <c r="D398" s="19"/>
      <c r="E398" s="19"/>
      <c r="F398" s="19"/>
      <c r="G398" s="19"/>
      <c r="H398" s="19"/>
      <c r="I398" s="19"/>
    </row>
    <row r="399" spans="1:9" ht="15.75" customHeight="1" x14ac:dyDescent="0.2">
      <c r="A399" s="19"/>
      <c r="B399" s="19"/>
      <c r="C399" s="19"/>
      <c r="D399" s="19"/>
      <c r="E399" s="19"/>
      <c r="F399" s="19"/>
      <c r="G399" s="19"/>
      <c r="H399" s="19"/>
      <c r="I399" s="19"/>
    </row>
    <row r="400" spans="1:9" ht="15.75" customHeight="1" x14ac:dyDescent="0.2">
      <c r="A400" s="19"/>
      <c r="B400" s="19"/>
      <c r="C400" s="19"/>
      <c r="D400" s="19"/>
      <c r="E400" s="19"/>
      <c r="F400" s="19"/>
      <c r="G400" s="19"/>
      <c r="H400" s="19"/>
      <c r="I400" s="19"/>
    </row>
    <row r="401" spans="1:9" ht="15.75" customHeight="1" x14ac:dyDescent="0.2">
      <c r="A401" s="19"/>
      <c r="B401" s="19"/>
      <c r="C401" s="19"/>
      <c r="D401" s="19"/>
      <c r="E401" s="19"/>
      <c r="F401" s="19"/>
      <c r="G401" s="19"/>
      <c r="H401" s="19"/>
      <c r="I401" s="19"/>
    </row>
    <row r="402" spans="1:9" ht="15.75" customHeight="1" x14ac:dyDescent="0.2">
      <c r="A402" s="19"/>
      <c r="B402" s="19"/>
      <c r="C402" s="19"/>
      <c r="D402" s="19"/>
      <c r="E402" s="19"/>
      <c r="F402" s="19"/>
      <c r="G402" s="19"/>
      <c r="H402" s="19"/>
      <c r="I402" s="19"/>
    </row>
    <row r="403" spans="1:9" ht="15.75" customHeight="1" x14ac:dyDescent="0.2">
      <c r="A403" s="19"/>
      <c r="B403" s="19"/>
      <c r="C403" s="19"/>
      <c r="D403" s="19"/>
      <c r="E403" s="19"/>
      <c r="F403" s="19"/>
      <c r="G403" s="19"/>
      <c r="H403" s="19"/>
      <c r="I403" s="19"/>
    </row>
    <row r="404" spans="1:9" ht="15.75" customHeight="1" x14ac:dyDescent="0.2">
      <c r="A404" s="19"/>
      <c r="B404" s="19"/>
      <c r="C404" s="19"/>
      <c r="D404" s="19"/>
      <c r="E404" s="19"/>
      <c r="F404" s="19"/>
      <c r="G404" s="19"/>
      <c r="H404" s="19"/>
      <c r="I404" s="19"/>
    </row>
    <row r="405" spans="1:9" ht="15.75" customHeight="1" x14ac:dyDescent="0.2">
      <c r="A405" s="19"/>
      <c r="B405" s="19"/>
      <c r="C405" s="19"/>
      <c r="D405" s="19"/>
      <c r="E405" s="19"/>
      <c r="F405" s="19"/>
      <c r="G405" s="19"/>
      <c r="H405" s="19"/>
      <c r="I405" s="19"/>
    </row>
    <row r="406" spans="1:9" ht="15.75" customHeight="1" x14ac:dyDescent="0.2">
      <c r="A406" s="19"/>
      <c r="B406" s="19"/>
      <c r="C406" s="19"/>
      <c r="D406" s="19"/>
      <c r="E406" s="19"/>
      <c r="F406" s="19"/>
      <c r="G406" s="19"/>
      <c r="H406" s="19"/>
      <c r="I406" s="19"/>
    </row>
    <row r="407" spans="1:9" ht="15.75" customHeight="1" x14ac:dyDescent="0.2">
      <c r="A407" s="19"/>
      <c r="B407" s="19"/>
      <c r="C407" s="19"/>
      <c r="D407" s="19"/>
      <c r="E407" s="19"/>
      <c r="F407" s="19"/>
      <c r="G407" s="19"/>
      <c r="H407" s="19"/>
      <c r="I407" s="19"/>
    </row>
    <row r="408" spans="1:9" ht="15.75" customHeight="1" x14ac:dyDescent="0.2">
      <c r="A408" s="19"/>
      <c r="B408" s="19"/>
      <c r="C408" s="19"/>
      <c r="D408" s="19"/>
      <c r="E408" s="19"/>
      <c r="F408" s="19"/>
      <c r="G408" s="19"/>
      <c r="H408" s="19"/>
      <c r="I408" s="19"/>
    </row>
    <row r="409" spans="1:9" ht="15.75" customHeight="1" x14ac:dyDescent="0.2">
      <c r="A409" s="19"/>
      <c r="B409" s="19"/>
      <c r="C409" s="19"/>
      <c r="D409" s="19"/>
      <c r="E409" s="19"/>
      <c r="F409" s="19"/>
      <c r="G409" s="19"/>
      <c r="H409" s="19"/>
      <c r="I409" s="19"/>
    </row>
    <row r="410" spans="1:9" ht="15.75" customHeight="1" x14ac:dyDescent="0.2">
      <c r="A410" s="19"/>
      <c r="B410" s="19"/>
      <c r="C410" s="19"/>
      <c r="D410" s="19"/>
      <c r="E410" s="19"/>
      <c r="F410" s="19"/>
      <c r="G410" s="19"/>
      <c r="H410" s="19"/>
      <c r="I410" s="19"/>
    </row>
    <row r="411" spans="1:9" ht="15.75" customHeight="1" x14ac:dyDescent="0.2">
      <c r="A411" s="19"/>
      <c r="B411" s="19"/>
      <c r="C411" s="19"/>
      <c r="D411" s="19"/>
      <c r="E411" s="19"/>
      <c r="F411" s="19"/>
      <c r="G411" s="19"/>
      <c r="H411" s="19"/>
      <c r="I411" s="19"/>
    </row>
    <row r="412" spans="1:9" ht="15.75" customHeight="1" x14ac:dyDescent="0.2">
      <c r="A412" s="19"/>
      <c r="B412" s="19"/>
      <c r="C412" s="19"/>
      <c r="D412" s="19"/>
      <c r="E412" s="19"/>
      <c r="F412" s="19"/>
      <c r="G412" s="19"/>
      <c r="H412" s="19"/>
      <c r="I412" s="19"/>
    </row>
    <row r="413" spans="1:9" ht="15.75" customHeight="1" x14ac:dyDescent="0.2">
      <c r="A413" s="19"/>
      <c r="B413" s="19"/>
      <c r="C413" s="19"/>
      <c r="D413" s="19"/>
      <c r="E413" s="19"/>
      <c r="F413" s="19"/>
      <c r="G413" s="19"/>
      <c r="H413" s="19"/>
      <c r="I413" s="19"/>
    </row>
    <row r="414" spans="1:9" ht="15.75" customHeight="1" x14ac:dyDescent="0.2">
      <c r="A414" s="19"/>
      <c r="B414" s="19"/>
      <c r="C414" s="19"/>
      <c r="D414" s="19"/>
      <c r="E414" s="19"/>
      <c r="F414" s="19"/>
      <c r="G414" s="19"/>
      <c r="H414" s="19"/>
      <c r="I414" s="19"/>
    </row>
    <row r="415" spans="1:9" ht="15.75" customHeight="1" x14ac:dyDescent="0.2">
      <c r="A415" s="19"/>
      <c r="B415" s="19"/>
      <c r="C415" s="19"/>
      <c r="D415" s="19"/>
      <c r="E415" s="19"/>
      <c r="F415" s="19"/>
      <c r="G415" s="19"/>
      <c r="H415" s="19"/>
      <c r="I415" s="19"/>
    </row>
    <row r="416" spans="1:9" ht="15.75" customHeight="1" x14ac:dyDescent="0.2">
      <c r="A416" s="19"/>
      <c r="B416" s="19"/>
      <c r="C416" s="19"/>
      <c r="D416" s="19"/>
      <c r="E416" s="19"/>
      <c r="F416" s="19"/>
      <c r="G416" s="19"/>
      <c r="H416" s="19"/>
      <c r="I416" s="19"/>
    </row>
    <row r="417" spans="1:9" ht="15.75" customHeight="1" x14ac:dyDescent="0.2">
      <c r="A417" s="19"/>
      <c r="B417" s="19"/>
      <c r="C417" s="19"/>
      <c r="D417" s="19"/>
      <c r="E417" s="19"/>
      <c r="F417" s="19"/>
      <c r="G417" s="19"/>
      <c r="H417" s="19"/>
      <c r="I417" s="19"/>
    </row>
    <row r="418" spans="1:9" ht="15.75" customHeight="1" x14ac:dyDescent="0.2">
      <c r="A418" s="19"/>
      <c r="B418" s="19"/>
      <c r="C418" s="19"/>
      <c r="D418" s="19"/>
      <c r="E418" s="19"/>
      <c r="F418" s="19"/>
      <c r="G418" s="19"/>
      <c r="H418" s="19"/>
      <c r="I418" s="19"/>
    </row>
    <row r="419" spans="1:9" ht="15.75" customHeight="1" x14ac:dyDescent="0.2">
      <c r="A419" s="19"/>
      <c r="B419" s="19"/>
      <c r="C419" s="19"/>
      <c r="D419" s="19"/>
      <c r="E419" s="19"/>
      <c r="F419" s="19"/>
      <c r="G419" s="19"/>
      <c r="H419" s="19"/>
      <c r="I419" s="19"/>
    </row>
    <row r="420" spans="1:9" ht="15.75" customHeight="1" x14ac:dyDescent="0.2">
      <c r="A420" s="19"/>
      <c r="B420" s="19"/>
      <c r="C420" s="19"/>
      <c r="D420" s="19"/>
      <c r="E420" s="19"/>
      <c r="F420" s="19"/>
      <c r="G420" s="19"/>
      <c r="H420" s="19"/>
      <c r="I420" s="19"/>
    </row>
    <row r="421" spans="1:9" ht="15.75" customHeight="1" x14ac:dyDescent="0.2">
      <c r="A421" s="19"/>
      <c r="B421" s="19"/>
      <c r="C421" s="19"/>
      <c r="D421" s="19"/>
      <c r="E421" s="19"/>
      <c r="F421" s="19"/>
      <c r="G421" s="19"/>
      <c r="H421" s="19"/>
      <c r="I421" s="19"/>
    </row>
    <row r="422" spans="1:9" ht="15.75" customHeight="1" x14ac:dyDescent="0.2">
      <c r="A422" s="19"/>
      <c r="B422" s="19"/>
      <c r="C422" s="19"/>
      <c r="D422" s="19"/>
      <c r="E422" s="19"/>
      <c r="F422" s="19"/>
      <c r="G422" s="19"/>
      <c r="H422" s="19"/>
      <c r="I422" s="19"/>
    </row>
    <row r="423" spans="1:9" ht="15.75" customHeight="1" x14ac:dyDescent="0.2">
      <c r="A423" s="19"/>
      <c r="B423" s="19"/>
      <c r="C423" s="19"/>
      <c r="D423" s="19"/>
      <c r="E423" s="19"/>
      <c r="F423" s="19"/>
      <c r="G423" s="19"/>
      <c r="H423" s="19"/>
      <c r="I423" s="19"/>
    </row>
    <row r="424" spans="1:9" ht="15.75" customHeight="1" x14ac:dyDescent="0.2">
      <c r="A424" s="19"/>
      <c r="B424" s="19"/>
      <c r="C424" s="19"/>
      <c r="D424" s="19"/>
      <c r="E424" s="19"/>
      <c r="F424" s="19"/>
      <c r="G424" s="19"/>
      <c r="H424" s="19"/>
      <c r="I424" s="19"/>
    </row>
    <row r="425" spans="1:9" ht="15.75" customHeight="1" x14ac:dyDescent="0.2">
      <c r="A425" s="19"/>
      <c r="B425" s="19"/>
      <c r="C425" s="19"/>
      <c r="D425" s="19"/>
      <c r="E425" s="19"/>
      <c r="F425" s="19"/>
      <c r="G425" s="19"/>
      <c r="H425" s="19"/>
      <c r="I425" s="19"/>
    </row>
    <row r="426" spans="1:9" ht="15.75" customHeight="1" x14ac:dyDescent="0.2">
      <c r="A426" s="19"/>
      <c r="B426" s="19"/>
      <c r="C426" s="19"/>
      <c r="D426" s="19"/>
      <c r="E426" s="19"/>
      <c r="F426" s="19"/>
      <c r="G426" s="19"/>
      <c r="H426" s="19"/>
      <c r="I426" s="19"/>
    </row>
    <row r="427" spans="1:9" ht="15.75" customHeight="1" x14ac:dyDescent="0.2">
      <c r="A427" s="19"/>
      <c r="B427" s="19"/>
      <c r="C427" s="19"/>
      <c r="D427" s="19"/>
      <c r="E427" s="19"/>
      <c r="F427" s="19"/>
      <c r="G427" s="19"/>
      <c r="H427" s="19"/>
      <c r="I427" s="19"/>
    </row>
    <row r="428" spans="1:9" ht="15.75" customHeight="1" x14ac:dyDescent="0.2">
      <c r="A428" s="19"/>
      <c r="B428" s="19"/>
      <c r="C428" s="19"/>
      <c r="D428" s="19"/>
      <c r="E428" s="19"/>
      <c r="F428" s="19"/>
      <c r="G428" s="19"/>
      <c r="H428" s="19"/>
      <c r="I428" s="19"/>
    </row>
    <row r="429" spans="1:9" ht="15.75" customHeight="1" x14ac:dyDescent="0.2">
      <c r="A429" s="19"/>
      <c r="B429" s="19"/>
      <c r="C429" s="19"/>
      <c r="D429" s="19"/>
      <c r="E429" s="19"/>
      <c r="F429" s="19"/>
      <c r="G429" s="19"/>
      <c r="H429" s="19"/>
      <c r="I429" s="19"/>
    </row>
    <row r="430" spans="1:9" ht="15.75" customHeight="1" x14ac:dyDescent="0.2">
      <c r="A430" s="19"/>
      <c r="B430" s="19"/>
      <c r="C430" s="19"/>
      <c r="D430" s="19"/>
      <c r="E430" s="19"/>
      <c r="F430" s="19"/>
      <c r="G430" s="19"/>
      <c r="H430" s="19"/>
      <c r="I430" s="19"/>
    </row>
    <row r="431" spans="1:9" ht="15.75" customHeight="1" x14ac:dyDescent="0.2">
      <c r="A431" s="19"/>
      <c r="B431" s="19"/>
      <c r="C431" s="19"/>
      <c r="D431" s="19"/>
      <c r="E431" s="19"/>
      <c r="F431" s="19"/>
      <c r="G431" s="19"/>
      <c r="H431" s="19"/>
      <c r="I431" s="19"/>
    </row>
    <row r="432" spans="1:9" ht="15.75" customHeight="1" x14ac:dyDescent="0.2">
      <c r="A432" s="19"/>
      <c r="B432" s="19"/>
      <c r="C432" s="19"/>
      <c r="D432" s="19"/>
      <c r="E432" s="19"/>
      <c r="F432" s="19"/>
      <c r="G432" s="19"/>
      <c r="H432" s="19"/>
      <c r="I432" s="19"/>
    </row>
    <row r="433" spans="1:9" ht="15.75" customHeight="1" x14ac:dyDescent="0.2">
      <c r="A433" s="19"/>
      <c r="B433" s="19"/>
      <c r="C433" s="19"/>
      <c r="D433" s="19"/>
      <c r="E433" s="19"/>
      <c r="F433" s="19"/>
      <c r="G433" s="19"/>
      <c r="H433" s="19"/>
      <c r="I433" s="19"/>
    </row>
    <row r="434" spans="1:9" ht="15.75" customHeight="1" x14ac:dyDescent="0.2">
      <c r="A434" s="19"/>
      <c r="B434" s="19"/>
      <c r="C434" s="19"/>
      <c r="D434" s="19"/>
      <c r="E434" s="19"/>
      <c r="F434" s="19"/>
      <c r="G434" s="19"/>
      <c r="H434" s="19"/>
      <c r="I434" s="19"/>
    </row>
    <row r="435" spans="1:9" ht="15.75" customHeight="1" x14ac:dyDescent="0.2">
      <c r="A435" s="19"/>
      <c r="B435" s="19"/>
      <c r="C435" s="19"/>
      <c r="D435" s="19"/>
      <c r="E435" s="19"/>
      <c r="F435" s="19"/>
      <c r="G435" s="19"/>
      <c r="H435" s="19"/>
      <c r="I435" s="19"/>
    </row>
    <row r="436" spans="1:9" ht="15.75" customHeight="1" x14ac:dyDescent="0.2">
      <c r="A436" s="19"/>
      <c r="B436" s="19"/>
      <c r="C436" s="19"/>
      <c r="D436" s="19"/>
      <c r="E436" s="19"/>
      <c r="F436" s="19"/>
      <c r="G436" s="19"/>
      <c r="H436" s="19"/>
      <c r="I436" s="19"/>
    </row>
    <row r="437" spans="1:9" ht="15.75" customHeight="1" x14ac:dyDescent="0.2">
      <c r="A437" s="19"/>
      <c r="B437" s="19"/>
      <c r="C437" s="19"/>
      <c r="D437" s="19"/>
      <c r="E437" s="19"/>
      <c r="F437" s="19"/>
      <c r="G437" s="19"/>
      <c r="H437" s="19"/>
      <c r="I437" s="19"/>
    </row>
    <row r="438" spans="1:9" ht="15.75" customHeight="1" x14ac:dyDescent="0.2">
      <c r="A438" s="19"/>
      <c r="B438" s="19"/>
      <c r="C438" s="19"/>
      <c r="D438" s="19"/>
      <c r="E438" s="19"/>
      <c r="F438" s="19"/>
      <c r="G438" s="19"/>
      <c r="H438" s="19"/>
      <c r="I438" s="19"/>
    </row>
    <row r="439" spans="1:9" ht="15.75" customHeight="1" x14ac:dyDescent="0.2">
      <c r="A439" s="19"/>
      <c r="B439" s="19"/>
      <c r="C439" s="19"/>
      <c r="D439" s="19"/>
      <c r="E439" s="19"/>
      <c r="F439" s="19"/>
      <c r="G439" s="19"/>
      <c r="H439" s="19"/>
      <c r="I439" s="19"/>
    </row>
    <row r="440" spans="1:9" ht="15.75" customHeight="1" x14ac:dyDescent="0.2">
      <c r="A440" s="19"/>
      <c r="B440" s="19"/>
      <c r="C440" s="19"/>
      <c r="D440" s="19"/>
      <c r="E440" s="19"/>
      <c r="F440" s="19"/>
      <c r="G440" s="19"/>
      <c r="H440" s="19"/>
      <c r="I440" s="19"/>
    </row>
    <row r="441" spans="1:9" ht="15.75" customHeight="1" x14ac:dyDescent="0.2">
      <c r="A441" s="19"/>
      <c r="B441" s="19"/>
      <c r="C441" s="19"/>
      <c r="D441" s="19"/>
      <c r="E441" s="19"/>
      <c r="F441" s="19"/>
      <c r="G441" s="19"/>
      <c r="H441" s="19"/>
      <c r="I441" s="19"/>
    </row>
    <row r="442" spans="1:9" ht="15.75" customHeight="1" x14ac:dyDescent="0.2">
      <c r="A442" s="19"/>
      <c r="B442" s="19"/>
      <c r="C442" s="19"/>
      <c r="D442" s="19"/>
      <c r="E442" s="19"/>
      <c r="F442" s="19"/>
      <c r="G442" s="19"/>
      <c r="H442" s="19"/>
      <c r="I442" s="19"/>
    </row>
    <row r="443" spans="1:9" ht="15.75" customHeight="1" x14ac:dyDescent="0.2">
      <c r="A443" s="19"/>
      <c r="B443" s="19"/>
      <c r="C443" s="19"/>
      <c r="D443" s="19"/>
      <c r="E443" s="19"/>
      <c r="F443" s="19"/>
      <c r="G443" s="19"/>
      <c r="H443" s="19"/>
      <c r="I443" s="19"/>
    </row>
    <row r="444" spans="1:9" ht="15.75" customHeight="1" x14ac:dyDescent="0.2">
      <c r="A444" s="19"/>
      <c r="B444" s="19"/>
      <c r="C444" s="19"/>
      <c r="D444" s="19"/>
      <c r="E444" s="19"/>
      <c r="F444" s="19"/>
      <c r="G444" s="19"/>
      <c r="H444" s="19"/>
      <c r="I444" s="19"/>
    </row>
    <row r="445" spans="1:9" ht="15.75" customHeight="1" x14ac:dyDescent="0.2">
      <c r="A445" s="19"/>
      <c r="B445" s="19"/>
      <c r="C445" s="19"/>
      <c r="D445" s="19"/>
      <c r="E445" s="19"/>
      <c r="F445" s="19"/>
      <c r="G445" s="19"/>
      <c r="H445" s="19"/>
      <c r="I445" s="19"/>
    </row>
    <row r="446" spans="1:9" ht="15.75" customHeight="1" x14ac:dyDescent="0.2">
      <c r="A446" s="19"/>
      <c r="B446" s="19"/>
      <c r="C446" s="19"/>
      <c r="D446" s="19"/>
      <c r="E446" s="19"/>
      <c r="F446" s="19"/>
      <c r="G446" s="19"/>
      <c r="H446" s="19"/>
      <c r="I446" s="19"/>
    </row>
    <row r="447" spans="1:9" ht="15.75" customHeight="1" x14ac:dyDescent="0.2">
      <c r="A447" s="19"/>
      <c r="B447" s="19"/>
      <c r="C447" s="19"/>
      <c r="D447" s="19"/>
      <c r="E447" s="19"/>
      <c r="F447" s="19"/>
      <c r="G447" s="19"/>
      <c r="H447" s="19"/>
      <c r="I447" s="19"/>
    </row>
    <row r="448" spans="1:9" ht="15.75" customHeight="1" x14ac:dyDescent="0.2">
      <c r="A448" s="19"/>
      <c r="B448" s="19"/>
      <c r="C448" s="19"/>
      <c r="D448" s="19"/>
      <c r="E448" s="19"/>
      <c r="F448" s="19"/>
      <c r="G448" s="19"/>
      <c r="H448" s="19"/>
      <c r="I448" s="19"/>
    </row>
    <row r="449" spans="1:9" ht="15.75" customHeight="1" x14ac:dyDescent="0.2">
      <c r="A449" s="19"/>
      <c r="B449" s="19"/>
      <c r="C449" s="19"/>
      <c r="D449" s="19"/>
      <c r="E449" s="19"/>
      <c r="F449" s="19"/>
      <c r="G449" s="19"/>
      <c r="H449" s="19"/>
      <c r="I449" s="19"/>
    </row>
    <row r="450" spans="1:9" ht="15.75" customHeight="1" x14ac:dyDescent="0.2">
      <c r="A450" s="19"/>
      <c r="B450" s="19"/>
      <c r="C450" s="19"/>
      <c r="D450" s="19"/>
      <c r="E450" s="19"/>
      <c r="F450" s="19"/>
      <c r="G450" s="19"/>
      <c r="H450" s="19"/>
      <c r="I450" s="19"/>
    </row>
    <row r="451" spans="1:9" ht="15.75" customHeight="1" x14ac:dyDescent="0.2">
      <c r="A451" s="19"/>
      <c r="B451" s="19"/>
      <c r="C451" s="19"/>
      <c r="D451" s="19"/>
      <c r="E451" s="19"/>
      <c r="F451" s="19"/>
      <c r="G451" s="19"/>
      <c r="H451" s="19"/>
      <c r="I451" s="19"/>
    </row>
    <row r="452" spans="1:9" ht="15.75" customHeight="1" x14ac:dyDescent="0.2">
      <c r="A452" s="19"/>
      <c r="B452" s="19"/>
      <c r="C452" s="19"/>
      <c r="D452" s="19"/>
      <c r="E452" s="19"/>
      <c r="F452" s="19"/>
      <c r="G452" s="19"/>
      <c r="H452" s="19"/>
      <c r="I452" s="19"/>
    </row>
    <row r="453" spans="1:9" ht="15.75" customHeight="1" x14ac:dyDescent="0.2">
      <c r="A453" s="19"/>
      <c r="B453" s="19"/>
      <c r="C453" s="19"/>
      <c r="D453" s="19"/>
      <c r="E453" s="19"/>
      <c r="F453" s="19"/>
      <c r="G453" s="19"/>
      <c r="H453" s="19"/>
      <c r="I453" s="19"/>
    </row>
    <row r="454" spans="1:9" ht="15.75" customHeight="1" x14ac:dyDescent="0.2">
      <c r="A454" s="19"/>
      <c r="B454" s="19"/>
      <c r="C454" s="19"/>
      <c r="D454" s="19"/>
      <c r="E454" s="19"/>
      <c r="F454" s="19"/>
      <c r="G454" s="19"/>
      <c r="H454" s="19"/>
      <c r="I454" s="19"/>
    </row>
    <row r="455" spans="1:9" ht="15.75" customHeight="1" x14ac:dyDescent="0.2">
      <c r="A455" s="19"/>
      <c r="B455" s="19"/>
      <c r="C455" s="19"/>
      <c r="D455" s="19"/>
      <c r="E455" s="19"/>
      <c r="F455" s="19"/>
      <c r="G455" s="19"/>
      <c r="H455" s="19"/>
      <c r="I455" s="19"/>
    </row>
    <row r="456" spans="1:9" ht="15.75" customHeight="1" x14ac:dyDescent="0.2">
      <c r="A456" s="19"/>
      <c r="B456" s="19"/>
      <c r="C456" s="19"/>
      <c r="D456" s="19"/>
      <c r="E456" s="19"/>
      <c r="F456" s="19"/>
      <c r="G456" s="19"/>
      <c r="H456" s="19"/>
      <c r="I456" s="19"/>
    </row>
    <row r="457" spans="1:9" ht="15.75" customHeight="1" x14ac:dyDescent="0.2">
      <c r="A457" s="19"/>
      <c r="B457" s="19"/>
      <c r="C457" s="19"/>
      <c r="D457" s="19"/>
      <c r="E457" s="19"/>
      <c r="F457" s="19"/>
      <c r="G457" s="19"/>
      <c r="H457" s="19"/>
      <c r="I457" s="19"/>
    </row>
    <row r="458" spans="1:9" ht="15.75" customHeight="1" x14ac:dyDescent="0.2">
      <c r="A458" s="19"/>
      <c r="B458" s="19"/>
      <c r="C458" s="19"/>
      <c r="D458" s="19"/>
      <c r="E458" s="19"/>
      <c r="F458" s="19"/>
      <c r="G458" s="19"/>
      <c r="H458" s="19"/>
      <c r="I458" s="19"/>
    </row>
    <row r="459" spans="1:9" ht="15.75" customHeight="1" x14ac:dyDescent="0.2">
      <c r="A459" s="19"/>
      <c r="B459" s="19"/>
      <c r="C459" s="19"/>
      <c r="D459" s="19"/>
      <c r="E459" s="19"/>
      <c r="F459" s="19"/>
      <c r="G459" s="19"/>
      <c r="H459" s="19"/>
      <c r="I459" s="19"/>
    </row>
    <row r="460" spans="1:9" ht="15.75" customHeight="1" x14ac:dyDescent="0.2">
      <c r="A460" s="19"/>
      <c r="B460" s="19"/>
      <c r="C460" s="19"/>
      <c r="D460" s="19"/>
      <c r="E460" s="19"/>
      <c r="F460" s="19"/>
      <c r="G460" s="19"/>
      <c r="H460" s="19"/>
      <c r="I460" s="19"/>
    </row>
    <row r="461" spans="1:9" ht="15.75" customHeight="1" x14ac:dyDescent="0.2">
      <c r="A461" s="19"/>
      <c r="B461" s="19"/>
      <c r="C461" s="19"/>
      <c r="D461" s="19"/>
      <c r="E461" s="19"/>
      <c r="F461" s="19"/>
      <c r="G461" s="19"/>
      <c r="H461" s="19"/>
      <c r="I461" s="19"/>
    </row>
    <row r="462" spans="1:9" ht="15.75" customHeight="1" x14ac:dyDescent="0.2">
      <c r="A462" s="19"/>
      <c r="B462" s="19"/>
      <c r="C462" s="19"/>
      <c r="D462" s="19"/>
      <c r="E462" s="19"/>
      <c r="F462" s="19"/>
      <c r="G462" s="19"/>
      <c r="H462" s="19"/>
      <c r="I462" s="19"/>
    </row>
    <row r="463" spans="1:9" ht="15.75" customHeight="1" x14ac:dyDescent="0.2">
      <c r="A463" s="19"/>
      <c r="B463" s="19"/>
      <c r="C463" s="19"/>
      <c r="D463" s="19"/>
      <c r="E463" s="19"/>
      <c r="F463" s="19"/>
      <c r="G463" s="19"/>
      <c r="H463" s="19"/>
      <c r="I463" s="19"/>
    </row>
    <row r="464" spans="1:9" ht="15.75" customHeight="1" x14ac:dyDescent="0.2">
      <c r="A464" s="19"/>
      <c r="B464" s="19"/>
      <c r="C464" s="19"/>
      <c r="D464" s="19"/>
      <c r="E464" s="19"/>
      <c r="F464" s="19"/>
      <c r="G464" s="19"/>
      <c r="H464" s="19"/>
      <c r="I464" s="19"/>
    </row>
    <row r="465" spans="1:9" ht="15.75" customHeight="1" x14ac:dyDescent="0.2">
      <c r="A465" s="19"/>
      <c r="B465" s="19"/>
      <c r="C465" s="19"/>
      <c r="D465" s="19"/>
      <c r="E465" s="19"/>
      <c r="F465" s="19"/>
      <c r="G465" s="19"/>
      <c r="H465" s="19"/>
      <c r="I465" s="19"/>
    </row>
    <row r="466" spans="1:9" ht="15.75" customHeight="1" x14ac:dyDescent="0.2">
      <c r="A466" s="19"/>
      <c r="B466" s="19"/>
      <c r="C466" s="19"/>
      <c r="D466" s="19"/>
      <c r="E466" s="19"/>
      <c r="F466" s="19"/>
      <c r="G466" s="19"/>
      <c r="H466" s="19"/>
      <c r="I466" s="19"/>
    </row>
    <row r="467" spans="1:9" ht="15.75" customHeight="1" x14ac:dyDescent="0.2">
      <c r="A467" s="19"/>
      <c r="B467" s="19"/>
      <c r="C467" s="19"/>
      <c r="D467" s="19"/>
      <c r="E467" s="19"/>
      <c r="F467" s="19"/>
      <c r="G467" s="19"/>
      <c r="H467" s="19"/>
      <c r="I467" s="19"/>
    </row>
    <row r="468" spans="1:9" ht="15.75" customHeight="1" x14ac:dyDescent="0.2">
      <c r="A468" s="19"/>
      <c r="B468" s="19"/>
      <c r="C468" s="19"/>
      <c r="D468" s="19"/>
      <c r="E468" s="19"/>
      <c r="F468" s="19"/>
      <c r="G468" s="19"/>
      <c r="H468" s="19"/>
      <c r="I468" s="19"/>
    </row>
    <row r="469" spans="1:9" ht="15.75" customHeight="1" x14ac:dyDescent="0.2">
      <c r="A469" s="19"/>
      <c r="B469" s="19"/>
      <c r="C469" s="19"/>
      <c r="D469" s="19"/>
      <c r="E469" s="19"/>
      <c r="F469" s="19"/>
      <c r="G469" s="19"/>
      <c r="H469" s="19"/>
      <c r="I469" s="19"/>
    </row>
    <row r="470" spans="1:9" ht="15.75" customHeight="1" x14ac:dyDescent="0.2">
      <c r="A470" s="19"/>
      <c r="B470" s="19"/>
      <c r="C470" s="19"/>
      <c r="D470" s="19"/>
      <c r="E470" s="19"/>
      <c r="F470" s="19"/>
      <c r="G470" s="19"/>
      <c r="H470" s="19"/>
      <c r="I470" s="19"/>
    </row>
    <row r="471" spans="1:9" ht="15.75" customHeight="1" x14ac:dyDescent="0.2">
      <c r="A471" s="19"/>
      <c r="B471" s="19"/>
      <c r="C471" s="19"/>
      <c r="D471" s="19"/>
      <c r="E471" s="19"/>
      <c r="F471" s="19"/>
      <c r="G471" s="19"/>
      <c r="H471" s="19"/>
      <c r="I471" s="19"/>
    </row>
    <row r="472" spans="1:9" ht="15.75" customHeight="1" x14ac:dyDescent="0.2">
      <c r="A472" s="19"/>
      <c r="B472" s="19"/>
      <c r="C472" s="19"/>
      <c r="D472" s="19"/>
      <c r="E472" s="19"/>
      <c r="F472" s="19"/>
      <c r="G472" s="19"/>
      <c r="H472" s="19"/>
      <c r="I472" s="19"/>
    </row>
    <row r="473" spans="1:9" ht="15.75" customHeight="1" x14ac:dyDescent="0.2">
      <c r="A473" s="19"/>
      <c r="B473" s="19"/>
      <c r="C473" s="19"/>
      <c r="D473" s="19"/>
      <c r="E473" s="19"/>
      <c r="F473" s="19"/>
      <c r="G473" s="19"/>
      <c r="H473" s="19"/>
      <c r="I473" s="19"/>
    </row>
    <row r="474" spans="1:9" ht="15.75" customHeight="1" x14ac:dyDescent="0.2">
      <c r="A474" s="19"/>
      <c r="B474" s="19"/>
      <c r="C474" s="19"/>
      <c r="D474" s="19"/>
      <c r="E474" s="19"/>
      <c r="F474" s="19"/>
      <c r="G474" s="19"/>
      <c r="H474" s="19"/>
      <c r="I474" s="19"/>
    </row>
    <row r="475" spans="1:9" ht="15.75" customHeight="1" x14ac:dyDescent="0.2">
      <c r="A475" s="19"/>
      <c r="B475" s="19"/>
      <c r="C475" s="19"/>
      <c r="D475" s="19"/>
      <c r="E475" s="19"/>
      <c r="F475" s="19"/>
      <c r="G475" s="19"/>
      <c r="H475" s="19"/>
      <c r="I475" s="19"/>
    </row>
    <row r="476" spans="1:9" ht="15.75" customHeight="1" x14ac:dyDescent="0.2">
      <c r="A476" s="19"/>
      <c r="B476" s="19"/>
      <c r="C476" s="19"/>
      <c r="D476" s="19"/>
      <c r="E476" s="19"/>
      <c r="F476" s="19"/>
      <c r="G476" s="19"/>
      <c r="H476" s="19"/>
      <c r="I476" s="19"/>
    </row>
    <row r="477" spans="1:9" ht="15.75" customHeight="1" x14ac:dyDescent="0.2">
      <c r="A477" s="19"/>
      <c r="B477" s="19"/>
      <c r="C477" s="19"/>
      <c r="D477" s="19"/>
      <c r="E477" s="19"/>
      <c r="F477" s="19"/>
      <c r="G477" s="19"/>
      <c r="H477" s="19"/>
      <c r="I477" s="19"/>
    </row>
    <row r="478" spans="1:9" ht="15.75" customHeight="1" x14ac:dyDescent="0.2">
      <c r="A478" s="19"/>
      <c r="B478" s="19"/>
      <c r="C478" s="19"/>
      <c r="D478" s="19"/>
      <c r="E478" s="19"/>
      <c r="F478" s="19"/>
      <c r="G478" s="19"/>
      <c r="H478" s="19"/>
      <c r="I478" s="19"/>
    </row>
    <row r="479" spans="1:9" ht="15.75" customHeight="1" x14ac:dyDescent="0.2">
      <c r="A479" s="19"/>
      <c r="B479" s="19"/>
      <c r="C479" s="19"/>
      <c r="D479" s="19"/>
      <c r="E479" s="19"/>
      <c r="F479" s="19"/>
      <c r="G479" s="19"/>
      <c r="H479" s="19"/>
      <c r="I479" s="19"/>
    </row>
    <row r="480" spans="1:9" ht="15.75" customHeight="1" x14ac:dyDescent="0.2">
      <c r="A480" s="19"/>
      <c r="B480" s="19"/>
      <c r="C480" s="19"/>
      <c r="D480" s="19"/>
      <c r="E480" s="19"/>
      <c r="F480" s="19"/>
      <c r="G480" s="19"/>
      <c r="H480" s="19"/>
      <c r="I480" s="19"/>
    </row>
    <row r="481" spans="1:9" ht="15.75" customHeight="1" x14ac:dyDescent="0.2">
      <c r="A481" s="19"/>
      <c r="B481" s="19"/>
      <c r="C481" s="19"/>
      <c r="D481" s="19"/>
      <c r="E481" s="19"/>
      <c r="F481" s="19"/>
      <c r="G481" s="19"/>
      <c r="H481" s="19"/>
      <c r="I481" s="19"/>
    </row>
    <row r="482" spans="1:9" ht="15.75" customHeight="1" x14ac:dyDescent="0.2">
      <c r="A482" s="19"/>
      <c r="B482" s="19"/>
      <c r="C482" s="19"/>
      <c r="D482" s="19"/>
      <c r="E482" s="19"/>
      <c r="F482" s="19"/>
      <c r="G482" s="19"/>
      <c r="H482" s="19"/>
      <c r="I482" s="19"/>
    </row>
    <row r="483" spans="1:9" ht="15.75" customHeight="1" x14ac:dyDescent="0.2">
      <c r="A483" s="19"/>
      <c r="B483" s="19"/>
      <c r="C483" s="19"/>
      <c r="D483" s="19"/>
      <c r="E483" s="19"/>
      <c r="F483" s="19"/>
      <c r="G483" s="19"/>
      <c r="H483" s="19"/>
      <c r="I483" s="19"/>
    </row>
    <row r="484" spans="1:9" ht="15.75" customHeight="1" x14ac:dyDescent="0.2">
      <c r="A484" s="19"/>
      <c r="B484" s="19"/>
      <c r="C484" s="19"/>
      <c r="D484" s="19"/>
      <c r="E484" s="19"/>
      <c r="F484" s="19"/>
      <c r="G484" s="19"/>
      <c r="H484" s="19"/>
      <c r="I484" s="19"/>
    </row>
    <row r="485" spans="1:9" ht="15.75" customHeight="1" x14ac:dyDescent="0.2">
      <c r="A485" s="19"/>
      <c r="B485" s="19"/>
      <c r="C485" s="19"/>
      <c r="D485" s="19"/>
      <c r="E485" s="19"/>
      <c r="F485" s="19"/>
      <c r="G485" s="19"/>
      <c r="H485" s="19"/>
      <c r="I485" s="19"/>
    </row>
    <row r="486" spans="1:9" ht="15.75" customHeight="1" x14ac:dyDescent="0.2">
      <c r="A486" s="19"/>
      <c r="B486" s="19"/>
      <c r="C486" s="19"/>
      <c r="D486" s="19"/>
      <c r="E486" s="19"/>
      <c r="F486" s="19"/>
      <c r="G486" s="19"/>
      <c r="H486" s="19"/>
      <c r="I486" s="19"/>
    </row>
    <row r="487" spans="1:9" ht="15.75" customHeight="1" x14ac:dyDescent="0.2">
      <c r="A487" s="19"/>
      <c r="B487" s="19"/>
      <c r="C487" s="19"/>
      <c r="D487" s="19"/>
      <c r="E487" s="19"/>
      <c r="F487" s="19"/>
      <c r="G487" s="19"/>
      <c r="H487" s="19"/>
      <c r="I487" s="19"/>
    </row>
    <row r="488" spans="1:9" ht="15.75" customHeight="1" x14ac:dyDescent="0.2">
      <c r="A488" s="19"/>
      <c r="B488" s="19"/>
      <c r="C488" s="19"/>
      <c r="D488" s="19"/>
      <c r="E488" s="19"/>
      <c r="F488" s="19"/>
      <c r="G488" s="19"/>
      <c r="H488" s="19"/>
      <c r="I488" s="19"/>
    </row>
    <row r="489" spans="1:9" ht="15.75" customHeight="1" x14ac:dyDescent="0.2">
      <c r="A489" s="19"/>
      <c r="B489" s="19"/>
      <c r="C489" s="19"/>
      <c r="D489" s="19"/>
      <c r="E489" s="19"/>
      <c r="F489" s="19"/>
      <c r="G489" s="19"/>
      <c r="H489" s="19"/>
      <c r="I489" s="19"/>
    </row>
    <row r="490" spans="1:9" ht="15.75" customHeight="1" x14ac:dyDescent="0.2">
      <c r="A490" s="19"/>
      <c r="B490" s="19"/>
      <c r="C490" s="19"/>
      <c r="D490" s="19"/>
      <c r="E490" s="19"/>
      <c r="F490" s="19"/>
      <c r="G490" s="19"/>
      <c r="H490" s="19"/>
      <c r="I490" s="19"/>
    </row>
    <row r="491" spans="1:9" ht="15.75" customHeight="1" x14ac:dyDescent="0.2">
      <c r="A491" s="19"/>
      <c r="B491" s="19"/>
      <c r="C491" s="19"/>
      <c r="D491" s="19"/>
      <c r="E491" s="19"/>
      <c r="F491" s="19"/>
      <c r="G491" s="19"/>
      <c r="H491" s="19"/>
      <c r="I491" s="19"/>
    </row>
    <row r="492" spans="1:9" ht="15.75" customHeight="1" x14ac:dyDescent="0.2">
      <c r="A492" s="19"/>
      <c r="B492" s="19"/>
      <c r="C492" s="19"/>
      <c r="D492" s="19"/>
      <c r="E492" s="19"/>
      <c r="F492" s="19"/>
      <c r="G492" s="19"/>
      <c r="H492" s="19"/>
      <c r="I492" s="19"/>
    </row>
    <row r="493" spans="1:9" ht="15.75" customHeight="1" x14ac:dyDescent="0.2">
      <c r="A493" s="19"/>
      <c r="B493" s="19"/>
      <c r="C493" s="19"/>
      <c r="D493" s="19"/>
      <c r="E493" s="19"/>
      <c r="F493" s="19"/>
      <c r="G493" s="19"/>
      <c r="H493" s="19"/>
      <c r="I493" s="19"/>
    </row>
    <row r="494" spans="1:9" ht="15.75" customHeight="1" x14ac:dyDescent="0.2">
      <c r="A494" s="19"/>
      <c r="B494" s="19"/>
      <c r="C494" s="19"/>
      <c r="D494" s="19"/>
      <c r="E494" s="19"/>
      <c r="F494" s="19"/>
      <c r="G494" s="19"/>
      <c r="H494" s="19"/>
      <c r="I494" s="19"/>
    </row>
    <row r="495" spans="1:9" ht="15.75" customHeight="1" x14ac:dyDescent="0.2">
      <c r="A495" s="19"/>
      <c r="B495" s="19"/>
      <c r="C495" s="19"/>
      <c r="D495" s="19"/>
      <c r="E495" s="19"/>
      <c r="F495" s="19"/>
      <c r="G495" s="19"/>
      <c r="H495" s="19"/>
      <c r="I495" s="19"/>
    </row>
    <row r="496" spans="1:9" ht="15.75" customHeight="1" x14ac:dyDescent="0.2">
      <c r="A496" s="19"/>
      <c r="B496" s="19"/>
      <c r="C496" s="19"/>
      <c r="D496" s="19"/>
      <c r="E496" s="19"/>
      <c r="F496" s="19"/>
      <c r="G496" s="19"/>
      <c r="H496" s="19"/>
      <c r="I496" s="19"/>
    </row>
    <row r="497" spans="1:9" ht="15.75" customHeight="1" x14ac:dyDescent="0.2">
      <c r="A497" s="19"/>
      <c r="B497" s="19"/>
      <c r="C497" s="19"/>
      <c r="D497" s="19"/>
      <c r="E497" s="19"/>
      <c r="F497" s="19"/>
      <c r="G497" s="19"/>
      <c r="H497" s="19"/>
      <c r="I497" s="19"/>
    </row>
    <row r="498" spans="1:9" ht="15.75" customHeight="1" x14ac:dyDescent="0.2">
      <c r="A498" s="19"/>
      <c r="B498" s="19"/>
      <c r="C498" s="19"/>
      <c r="D498" s="19"/>
      <c r="E498" s="19"/>
      <c r="F498" s="19"/>
      <c r="G498" s="19"/>
      <c r="H498" s="19"/>
      <c r="I498" s="19"/>
    </row>
    <row r="499" spans="1:9" ht="15.75" customHeight="1" x14ac:dyDescent="0.2">
      <c r="A499" s="19"/>
      <c r="B499" s="19"/>
      <c r="C499" s="19"/>
      <c r="D499" s="19"/>
      <c r="E499" s="19"/>
      <c r="F499" s="19"/>
      <c r="G499" s="19"/>
      <c r="H499" s="19"/>
      <c r="I499" s="19"/>
    </row>
    <row r="500" spans="1:9" ht="15.75" customHeight="1" x14ac:dyDescent="0.2">
      <c r="A500" s="19"/>
      <c r="B500" s="19"/>
      <c r="C500" s="19"/>
      <c r="D500" s="19"/>
      <c r="E500" s="19"/>
      <c r="F500" s="19"/>
      <c r="G500" s="19"/>
      <c r="H500" s="19"/>
      <c r="I500" s="19"/>
    </row>
    <row r="501" spans="1:9" ht="15.75" customHeight="1" x14ac:dyDescent="0.2">
      <c r="A501" s="19"/>
      <c r="B501" s="19"/>
      <c r="C501" s="19"/>
      <c r="D501" s="19"/>
      <c r="E501" s="19"/>
      <c r="F501" s="19"/>
      <c r="G501" s="19"/>
      <c r="H501" s="19"/>
      <c r="I501" s="19"/>
    </row>
    <row r="502" spans="1:9" ht="15.75" customHeight="1" x14ac:dyDescent="0.2">
      <c r="A502" s="19"/>
      <c r="B502" s="19"/>
      <c r="C502" s="19"/>
      <c r="D502" s="19"/>
      <c r="E502" s="19"/>
      <c r="F502" s="19"/>
      <c r="G502" s="19"/>
      <c r="H502" s="19"/>
      <c r="I502" s="19"/>
    </row>
    <row r="503" spans="1:9" ht="15.75" customHeight="1" x14ac:dyDescent="0.2">
      <c r="A503" s="19"/>
      <c r="B503" s="19"/>
      <c r="C503" s="19"/>
      <c r="D503" s="19"/>
      <c r="E503" s="19"/>
      <c r="F503" s="19"/>
      <c r="G503" s="19"/>
      <c r="H503" s="19"/>
      <c r="I503" s="19"/>
    </row>
    <row r="504" spans="1:9" ht="15.75" customHeight="1" x14ac:dyDescent="0.2">
      <c r="A504" s="19"/>
      <c r="B504" s="19"/>
      <c r="C504" s="19"/>
      <c r="D504" s="19"/>
      <c r="E504" s="19"/>
      <c r="F504" s="19"/>
      <c r="G504" s="19"/>
      <c r="H504" s="19"/>
      <c r="I504" s="19"/>
    </row>
    <row r="505" spans="1:9" ht="15.75" customHeight="1" x14ac:dyDescent="0.2">
      <c r="A505" s="19"/>
      <c r="B505" s="19"/>
      <c r="C505" s="19"/>
      <c r="D505" s="19"/>
      <c r="E505" s="19"/>
      <c r="F505" s="19"/>
      <c r="G505" s="19"/>
      <c r="H505" s="19"/>
      <c r="I505" s="19"/>
    </row>
    <row r="506" spans="1:9" ht="15.75" customHeight="1" x14ac:dyDescent="0.2">
      <c r="A506" s="19"/>
      <c r="B506" s="19"/>
      <c r="C506" s="19"/>
      <c r="D506" s="19"/>
      <c r="E506" s="19"/>
      <c r="F506" s="19"/>
      <c r="G506" s="19"/>
      <c r="H506" s="19"/>
      <c r="I506" s="19"/>
    </row>
    <row r="507" spans="1:9" ht="15.75" customHeight="1" x14ac:dyDescent="0.2">
      <c r="A507" s="19"/>
      <c r="B507" s="19"/>
      <c r="C507" s="19"/>
      <c r="D507" s="19"/>
      <c r="E507" s="19"/>
      <c r="F507" s="19"/>
      <c r="G507" s="19"/>
      <c r="H507" s="19"/>
      <c r="I507" s="19"/>
    </row>
    <row r="508" spans="1:9" ht="15.75" customHeight="1" x14ac:dyDescent="0.2">
      <c r="A508" s="19"/>
      <c r="B508" s="19"/>
      <c r="C508" s="19"/>
      <c r="D508" s="19"/>
      <c r="E508" s="19"/>
      <c r="F508" s="19"/>
      <c r="G508" s="19"/>
      <c r="H508" s="19"/>
      <c r="I508" s="19"/>
    </row>
    <row r="509" spans="1:9" ht="15.75" customHeight="1" x14ac:dyDescent="0.2">
      <c r="A509" s="19"/>
      <c r="B509" s="19"/>
      <c r="C509" s="19"/>
      <c r="D509" s="19"/>
      <c r="E509" s="19"/>
      <c r="F509" s="19"/>
      <c r="G509" s="19"/>
      <c r="H509" s="19"/>
      <c r="I509" s="19"/>
    </row>
    <row r="510" spans="1:9" ht="15.75" customHeight="1" x14ac:dyDescent="0.2">
      <c r="A510" s="19"/>
      <c r="B510" s="19"/>
      <c r="C510" s="19"/>
      <c r="D510" s="19"/>
      <c r="E510" s="19"/>
      <c r="F510" s="19"/>
      <c r="G510" s="19"/>
      <c r="H510" s="19"/>
      <c r="I510" s="19"/>
    </row>
    <row r="511" spans="1:9" ht="15.75" customHeight="1" x14ac:dyDescent="0.2">
      <c r="A511" s="19"/>
      <c r="B511" s="19"/>
      <c r="C511" s="19"/>
      <c r="D511" s="19"/>
      <c r="E511" s="19"/>
      <c r="F511" s="19"/>
      <c r="G511" s="19"/>
      <c r="H511" s="19"/>
      <c r="I511" s="19"/>
    </row>
    <row r="512" spans="1:9" ht="15.75" customHeight="1" x14ac:dyDescent="0.2">
      <c r="A512" s="19"/>
      <c r="B512" s="19"/>
      <c r="C512" s="19"/>
      <c r="D512" s="19"/>
      <c r="E512" s="19"/>
      <c r="F512" s="19"/>
      <c r="G512" s="19"/>
      <c r="H512" s="19"/>
      <c r="I512" s="19"/>
    </row>
    <row r="513" spans="1:9" ht="15.75" customHeight="1" x14ac:dyDescent="0.2">
      <c r="A513" s="19"/>
      <c r="B513" s="19"/>
      <c r="C513" s="19"/>
      <c r="D513" s="19"/>
      <c r="E513" s="19"/>
      <c r="F513" s="19"/>
      <c r="G513" s="19"/>
      <c r="H513" s="19"/>
      <c r="I513" s="19"/>
    </row>
    <row r="514" spans="1:9" ht="15.75" customHeight="1" x14ac:dyDescent="0.2">
      <c r="A514" s="19"/>
      <c r="B514" s="19"/>
      <c r="C514" s="19"/>
      <c r="D514" s="19"/>
      <c r="E514" s="19"/>
      <c r="F514" s="19"/>
      <c r="G514" s="19"/>
      <c r="H514" s="19"/>
      <c r="I514" s="19"/>
    </row>
    <row r="515" spans="1:9" ht="15.75" customHeight="1" x14ac:dyDescent="0.2">
      <c r="A515" s="19"/>
      <c r="B515" s="19"/>
      <c r="C515" s="19"/>
      <c r="D515" s="19"/>
      <c r="E515" s="19"/>
      <c r="F515" s="19"/>
      <c r="G515" s="19"/>
      <c r="H515" s="19"/>
      <c r="I515" s="19"/>
    </row>
    <row r="516" spans="1:9" ht="15.75" customHeight="1" x14ac:dyDescent="0.2">
      <c r="A516" s="19"/>
      <c r="B516" s="19"/>
      <c r="C516" s="19"/>
      <c r="D516" s="19"/>
      <c r="E516" s="19"/>
      <c r="F516" s="19"/>
      <c r="G516" s="19"/>
      <c r="H516" s="19"/>
      <c r="I516" s="19"/>
    </row>
    <row r="517" spans="1:9" ht="15.75" customHeight="1" x14ac:dyDescent="0.2">
      <c r="A517" s="19"/>
      <c r="B517" s="19"/>
      <c r="C517" s="19"/>
      <c r="D517" s="19"/>
      <c r="E517" s="19"/>
      <c r="F517" s="19"/>
      <c r="G517" s="19"/>
      <c r="H517" s="19"/>
      <c r="I517" s="19"/>
    </row>
    <row r="518" spans="1:9" ht="15.75" customHeight="1" x14ac:dyDescent="0.2">
      <c r="A518" s="19"/>
      <c r="B518" s="19"/>
      <c r="C518" s="19"/>
      <c r="D518" s="19"/>
      <c r="E518" s="19"/>
      <c r="F518" s="19"/>
      <c r="G518" s="19"/>
      <c r="H518" s="19"/>
      <c r="I518" s="19"/>
    </row>
    <row r="519" spans="1:9" ht="15.75" customHeight="1" x14ac:dyDescent="0.2">
      <c r="A519" s="19"/>
      <c r="B519" s="19"/>
      <c r="C519" s="19"/>
      <c r="D519" s="19"/>
      <c r="E519" s="19"/>
      <c r="F519" s="19"/>
      <c r="G519" s="19"/>
      <c r="H519" s="19"/>
      <c r="I519" s="19"/>
    </row>
    <row r="520" spans="1:9" ht="15.75" customHeight="1" x14ac:dyDescent="0.2">
      <c r="A520" s="19"/>
      <c r="B520" s="19"/>
      <c r="C520" s="19"/>
      <c r="D520" s="19"/>
      <c r="E520" s="19"/>
      <c r="F520" s="19"/>
      <c r="G520" s="19"/>
      <c r="H520" s="19"/>
      <c r="I520" s="19"/>
    </row>
    <row r="521" spans="1:9" ht="15.75" customHeight="1" x14ac:dyDescent="0.2">
      <c r="A521" s="19"/>
      <c r="B521" s="19"/>
      <c r="C521" s="19"/>
      <c r="D521" s="19"/>
      <c r="E521" s="19"/>
      <c r="F521" s="19"/>
      <c r="G521" s="19"/>
      <c r="H521" s="19"/>
      <c r="I521" s="19"/>
    </row>
    <row r="522" spans="1:9" ht="15.75" customHeight="1" x14ac:dyDescent="0.2">
      <c r="A522" s="19"/>
      <c r="B522" s="19"/>
      <c r="C522" s="19"/>
      <c r="D522" s="19"/>
      <c r="E522" s="19"/>
      <c r="F522" s="19"/>
      <c r="G522" s="19"/>
      <c r="H522" s="19"/>
      <c r="I522" s="19"/>
    </row>
    <row r="523" spans="1:9" ht="15.75" customHeight="1" x14ac:dyDescent="0.2">
      <c r="A523" s="19"/>
      <c r="B523" s="19"/>
      <c r="C523" s="19"/>
      <c r="D523" s="19"/>
      <c r="E523" s="19"/>
      <c r="F523" s="19"/>
      <c r="G523" s="19"/>
      <c r="H523" s="19"/>
      <c r="I523" s="19"/>
    </row>
    <row r="524" spans="1:9" ht="15.75" customHeight="1" x14ac:dyDescent="0.2">
      <c r="A524" s="19"/>
      <c r="B524" s="19"/>
      <c r="C524" s="19"/>
      <c r="D524" s="19"/>
      <c r="E524" s="19"/>
      <c r="F524" s="19"/>
      <c r="G524" s="19"/>
      <c r="H524" s="19"/>
      <c r="I524" s="19"/>
    </row>
    <row r="525" spans="1:9" ht="15.75" customHeight="1" x14ac:dyDescent="0.2">
      <c r="A525" s="19"/>
      <c r="B525" s="19"/>
      <c r="C525" s="19"/>
      <c r="D525" s="19"/>
      <c r="E525" s="19"/>
      <c r="F525" s="19"/>
      <c r="G525" s="19"/>
      <c r="H525" s="19"/>
      <c r="I525" s="19"/>
    </row>
    <row r="526" spans="1:9" ht="15.75" customHeight="1" x14ac:dyDescent="0.2">
      <c r="A526" s="19"/>
      <c r="B526" s="19"/>
      <c r="C526" s="19"/>
      <c r="D526" s="19"/>
      <c r="E526" s="19"/>
      <c r="F526" s="19"/>
      <c r="G526" s="19"/>
      <c r="H526" s="19"/>
      <c r="I526" s="19"/>
    </row>
    <row r="527" spans="1:9" ht="15.75" customHeight="1" x14ac:dyDescent="0.2">
      <c r="A527" s="19"/>
      <c r="B527" s="19"/>
      <c r="C527" s="19"/>
      <c r="D527" s="19"/>
      <c r="E527" s="19"/>
      <c r="F527" s="19"/>
      <c r="G527" s="19"/>
      <c r="H527" s="19"/>
      <c r="I527" s="19"/>
    </row>
    <row r="528" spans="1:9" ht="15.75" customHeight="1" x14ac:dyDescent="0.2">
      <c r="A528" s="19"/>
      <c r="B528" s="19"/>
      <c r="C528" s="19"/>
      <c r="D528" s="19"/>
      <c r="E528" s="19"/>
      <c r="F528" s="19"/>
      <c r="G528" s="19"/>
      <c r="H528" s="19"/>
      <c r="I528" s="19"/>
    </row>
    <row r="529" spans="1:9" ht="15.75" customHeight="1" x14ac:dyDescent="0.2">
      <c r="A529" s="19"/>
      <c r="B529" s="19"/>
      <c r="C529" s="19"/>
      <c r="D529" s="19"/>
      <c r="E529" s="19"/>
      <c r="F529" s="19"/>
      <c r="G529" s="19"/>
      <c r="H529" s="19"/>
      <c r="I529" s="19"/>
    </row>
    <row r="530" spans="1:9" ht="15.75" customHeight="1" x14ac:dyDescent="0.2">
      <c r="A530" s="19"/>
      <c r="B530" s="19"/>
      <c r="C530" s="19"/>
      <c r="D530" s="19"/>
      <c r="E530" s="19"/>
      <c r="F530" s="19"/>
      <c r="G530" s="19"/>
      <c r="H530" s="19"/>
      <c r="I530" s="19"/>
    </row>
    <row r="531" spans="1:9" ht="15.75" customHeight="1" x14ac:dyDescent="0.2">
      <c r="A531" s="19"/>
      <c r="B531" s="19"/>
      <c r="C531" s="19"/>
      <c r="D531" s="19"/>
      <c r="E531" s="19"/>
      <c r="F531" s="19"/>
      <c r="G531" s="19"/>
      <c r="H531" s="19"/>
      <c r="I531" s="19"/>
    </row>
    <row r="532" spans="1:9" ht="15.75" customHeight="1" x14ac:dyDescent="0.2">
      <c r="A532" s="19"/>
      <c r="B532" s="19"/>
      <c r="C532" s="19"/>
      <c r="D532" s="19"/>
      <c r="E532" s="19"/>
      <c r="F532" s="19"/>
      <c r="G532" s="19"/>
      <c r="H532" s="19"/>
      <c r="I532" s="19"/>
    </row>
    <row r="533" spans="1:9" ht="15.75" customHeight="1" x14ac:dyDescent="0.2">
      <c r="A533" s="19"/>
      <c r="B533" s="19"/>
      <c r="C533" s="19"/>
      <c r="D533" s="19"/>
      <c r="E533" s="19"/>
      <c r="F533" s="19"/>
      <c r="G533" s="19"/>
      <c r="H533" s="19"/>
      <c r="I533" s="19"/>
    </row>
    <row r="534" spans="1:9" ht="15.75" customHeight="1" x14ac:dyDescent="0.2">
      <c r="A534" s="19"/>
      <c r="B534" s="19"/>
      <c r="C534" s="19"/>
      <c r="D534" s="19"/>
      <c r="E534" s="19"/>
      <c r="F534" s="19"/>
      <c r="G534" s="19"/>
      <c r="H534" s="19"/>
      <c r="I534" s="19"/>
    </row>
    <row r="535" spans="1:9" ht="15.75" customHeight="1" x14ac:dyDescent="0.2">
      <c r="A535" s="19"/>
      <c r="B535" s="19"/>
      <c r="C535" s="19"/>
      <c r="D535" s="19"/>
      <c r="E535" s="19"/>
      <c r="F535" s="19"/>
      <c r="G535" s="19"/>
      <c r="H535" s="19"/>
      <c r="I535" s="19"/>
    </row>
    <row r="536" spans="1:9" ht="15.75" customHeight="1" x14ac:dyDescent="0.2">
      <c r="A536" s="19"/>
      <c r="B536" s="19"/>
      <c r="C536" s="19"/>
      <c r="D536" s="19"/>
      <c r="E536" s="19"/>
      <c r="F536" s="19"/>
      <c r="G536" s="19"/>
      <c r="H536" s="19"/>
      <c r="I536" s="19"/>
    </row>
    <row r="537" spans="1:9" ht="15.75" customHeight="1" x14ac:dyDescent="0.2">
      <c r="A537" s="19"/>
      <c r="B537" s="19"/>
      <c r="C537" s="19"/>
      <c r="D537" s="19"/>
      <c r="E537" s="19"/>
      <c r="F537" s="19"/>
      <c r="G537" s="19"/>
      <c r="H537" s="19"/>
      <c r="I537" s="19"/>
    </row>
    <row r="538" spans="1:9" ht="15.75" customHeight="1" x14ac:dyDescent="0.2">
      <c r="A538" s="19"/>
      <c r="B538" s="19"/>
      <c r="C538" s="19"/>
      <c r="D538" s="19"/>
      <c r="E538" s="19"/>
      <c r="F538" s="19"/>
      <c r="G538" s="19"/>
      <c r="H538" s="19"/>
      <c r="I538" s="19"/>
    </row>
    <row r="539" spans="1:9" ht="15.75" customHeight="1" x14ac:dyDescent="0.2">
      <c r="A539" s="19"/>
      <c r="B539" s="19"/>
      <c r="C539" s="19"/>
      <c r="D539" s="19"/>
      <c r="E539" s="19"/>
      <c r="F539" s="19"/>
      <c r="G539" s="19"/>
      <c r="H539" s="19"/>
      <c r="I539" s="19"/>
    </row>
    <row r="540" spans="1:9" ht="15.75" customHeight="1" x14ac:dyDescent="0.2">
      <c r="A540" s="19"/>
      <c r="B540" s="19"/>
      <c r="C540" s="19"/>
      <c r="D540" s="19"/>
      <c r="E540" s="19"/>
      <c r="F540" s="19"/>
      <c r="G540" s="19"/>
      <c r="H540" s="19"/>
      <c r="I540" s="19"/>
    </row>
    <row r="541" spans="1:9" ht="15.75" customHeight="1" x14ac:dyDescent="0.2">
      <c r="A541" s="19"/>
      <c r="B541" s="19"/>
      <c r="C541" s="19"/>
      <c r="D541" s="19"/>
      <c r="E541" s="19"/>
      <c r="F541" s="19"/>
      <c r="G541" s="19"/>
      <c r="H541" s="19"/>
      <c r="I541" s="19"/>
    </row>
    <row r="542" spans="1:9" ht="15.75" customHeight="1" x14ac:dyDescent="0.2">
      <c r="A542" s="19"/>
      <c r="B542" s="19"/>
      <c r="C542" s="19"/>
      <c r="D542" s="19"/>
      <c r="E542" s="19"/>
      <c r="F542" s="19"/>
      <c r="G542" s="19"/>
      <c r="H542" s="19"/>
      <c r="I542" s="19"/>
    </row>
    <row r="543" spans="1:9" ht="15.75" customHeight="1" x14ac:dyDescent="0.2">
      <c r="A543" s="19"/>
      <c r="B543" s="19"/>
      <c r="C543" s="19"/>
      <c r="D543" s="19"/>
      <c r="E543" s="19"/>
      <c r="F543" s="19"/>
      <c r="G543" s="19"/>
      <c r="H543" s="19"/>
      <c r="I543" s="19"/>
    </row>
    <row r="544" spans="1:9" ht="15.75" customHeight="1" x14ac:dyDescent="0.2">
      <c r="A544" s="19"/>
      <c r="B544" s="19"/>
      <c r="C544" s="19"/>
      <c r="D544" s="19"/>
      <c r="E544" s="19"/>
      <c r="F544" s="19"/>
      <c r="G544" s="19"/>
      <c r="H544" s="19"/>
      <c r="I544" s="19"/>
    </row>
    <row r="545" spans="1:9" ht="15.75" customHeight="1" x14ac:dyDescent="0.2">
      <c r="A545" s="19"/>
      <c r="B545" s="19"/>
      <c r="C545" s="19"/>
      <c r="D545" s="19"/>
      <c r="E545" s="19"/>
      <c r="F545" s="19"/>
      <c r="G545" s="19"/>
      <c r="H545" s="19"/>
      <c r="I545" s="19"/>
    </row>
    <row r="546" spans="1:9" ht="15.75" customHeight="1" x14ac:dyDescent="0.2">
      <c r="A546" s="19"/>
      <c r="B546" s="19"/>
      <c r="C546" s="19"/>
      <c r="D546" s="19"/>
      <c r="E546" s="19"/>
      <c r="F546" s="19"/>
      <c r="G546" s="19"/>
      <c r="H546" s="19"/>
      <c r="I546" s="19"/>
    </row>
    <row r="547" spans="1:9" ht="15.75" customHeight="1" x14ac:dyDescent="0.2">
      <c r="A547" s="19"/>
      <c r="B547" s="19"/>
      <c r="C547" s="19"/>
      <c r="D547" s="19"/>
      <c r="E547" s="19"/>
      <c r="F547" s="19"/>
      <c r="G547" s="19"/>
      <c r="H547" s="19"/>
      <c r="I547" s="19"/>
    </row>
    <row r="548" spans="1:9" ht="15.75" customHeight="1" x14ac:dyDescent="0.2">
      <c r="A548" s="19"/>
      <c r="B548" s="19"/>
      <c r="C548" s="19"/>
      <c r="D548" s="19"/>
      <c r="E548" s="19"/>
      <c r="F548" s="19"/>
      <c r="G548" s="19"/>
      <c r="H548" s="19"/>
      <c r="I548" s="19"/>
    </row>
    <row r="549" spans="1:9" ht="15.75" customHeight="1" x14ac:dyDescent="0.2">
      <c r="A549" s="19"/>
      <c r="B549" s="19"/>
      <c r="C549" s="19"/>
      <c r="D549" s="19"/>
      <c r="E549" s="19"/>
      <c r="F549" s="19"/>
      <c r="G549" s="19"/>
      <c r="H549" s="19"/>
      <c r="I549" s="19"/>
    </row>
    <row r="550" spans="1:9" ht="15.75" customHeight="1" x14ac:dyDescent="0.2">
      <c r="A550" s="19"/>
      <c r="B550" s="19"/>
      <c r="C550" s="19"/>
      <c r="D550" s="19"/>
      <c r="E550" s="19"/>
      <c r="F550" s="19"/>
      <c r="G550" s="19"/>
      <c r="H550" s="19"/>
      <c r="I550" s="19"/>
    </row>
    <row r="551" spans="1:9" ht="15.75" customHeight="1" x14ac:dyDescent="0.2">
      <c r="A551" s="19"/>
      <c r="B551" s="19"/>
      <c r="C551" s="19"/>
      <c r="D551" s="19"/>
      <c r="E551" s="19"/>
      <c r="F551" s="19"/>
      <c r="G551" s="19"/>
      <c r="H551" s="19"/>
      <c r="I551" s="19"/>
    </row>
    <row r="552" spans="1:9" ht="15.75" customHeight="1" x14ac:dyDescent="0.2">
      <c r="A552" s="19"/>
      <c r="B552" s="19"/>
      <c r="C552" s="19"/>
      <c r="D552" s="19"/>
      <c r="E552" s="19"/>
      <c r="F552" s="19"/>
      <c r="G552" s="19"/>
      <c r="H552" s="19"/>
      <c r="I552" s="19"/>
    </row>
    <row r="553" spans="1:9" ht="15.75" customHeight="1" x14ac:dyDescent="0.2">
      <c r="A553" s="19"/>
      <c r="B553" s="19"/>
      <c r="C553" s="19"/>
      <c r="D553" s="19"/>
      <c r="E553" s="19"/>
      <c r="F553" s="19"/>
      <c r="G553" s="19"/>
      <c r="H553" s="19"/>
      <c r="I553" s="19"/>
    </row>
    <row r="554" spans="1:9" ht="15.75" customHeight="1" x14ac:dyDescent="0.2">
      <c r="A554" s="19"/>
      <c r="B554" s="19"/>
      <c r="C554" s="19"/>
      <c r="D554" s="19"/>
      <c r="E554" s="19"/>
      <c r="F554" s="19"/>
      <c r="G554" s="19"/>
      <c r="H554" s="19"/>
      <c r="I554" s="19"/>
    </row>
    <row r="555" spans="1:9" ht="15.75" customHeight="1" x14ac:dyDescent="0.2">
      <c r="A555" s="19"/>
      <c r="B555" s="19"/>
      <c r="C555" s="19"/>
      <c r="D555" s="19"/>
      <c r="E555" s="19"/>
      <c r="F555" s="19"/>
      <c r="G555" s="19"/>
      <c r="H555" s="19"/>
      <c r="I555" s="19"/>
    </row>
    <row r="556" spans="1:9" ht="15.75" customHeight="1" x14ac:dyDescent="0.2">
      <c r="A556" s="19"/>
      <c r="B556" s="19"/>
      <c r="C556" s="19"/>
      <c r="D556" s="19"/>
      <c r="E556" s="19"/>
      <c r="F556" s="19"/>
      <c r="G556" s="19"/>
      <c r="H556" s="19"/>
      <c r="I556" s="19"/>
    </row>
    <row r="557" spans="1:9" ht="15.75" customHeight="1" x14ac:dyDescent="0.2">
      <c r="A557" s="19"/>
      <c r="B557" s="19"/>
      <c r="C557" s="19"/>
      <c r="D557" s="19"/>
      <c r="E557" s="19"/>
      <c r="F557" s="19"/>
      <c r="G557" s="19"/>
      <c r="H557" s="19"/>
      <c r="I557" s="19"/>
    </row>
    <row r="558" spans="1:9" ht="15.75" customHeight="1" x14ac:dyDescent="0.2">
      <c r="A558" s="19"/>
      <c r="B558" s="19"/>
      <c r="C558" s="19"/>
      <c r="D558" s="19"/>
      <c r="E558" s="19"/>
      <c r="F558" s="19"/>
      <c r="G558" s="19"/>
      <c r="H558" s="19"/>
      <c r="I558" s="19"/>
    </row>
    <row r="559" spans="1:9" ht="15.75" customHeight="1" x14ac:dyDescent="0.2">
      <c r="A559" s="19"/>
      <c r="B559" s="19"/>
      <c r="C559" s="19"/>
      <c r="D559" s="19"/>
      <c r="E559" s="19"/>
      <c r="F559" s="19"/>
      <c r="G559" s="19"/>
      <c r="H559" s="19"/>
      <c r="I559" s="19"/>
    </row>
    <row r="560" spans="1:9" ht="15.75" customHeight="1" x14ac:dyDescent="0.2">
      <c r="A560" s="19"/>
      <c r="B560" s="19"/>
      <c r="C560" s="19"/>
      <c r="D560" s="19"/>
      <c r="E560" s="19"/>
      <c r="F560" s="19"/>
      <c r="G560" s="19"/>
      <c r="H560" s="19"/>
      <c r="I560" s="19"/>
    </row>
    <row r="561" spans="1:9" ht="15.75" customHeight="1" x14ac:dyDescent="0.2">
      <c r="A561" s="19"/>
      <c r="B561" s="19"/>
      <c r="C561" s="19"/>
      <c r="D561" s="19"/>
      <c r="E561" s="19"/>
      <c r="F561" s="19"/>
      <c r="G561" s="19"/>
      <c r="H561" s="19"/>
      <c r="I561" s="19"/>
    </row>
    <row r="562" spans="1:9" ht="15.75" customHeight="1" x14ac:dyDescent="0.2">
      <c r="A562" s="19"/>
      <c r="B562" s="19"/>
      <c r="C562" s="19"/>
      <c r="D562" s="19"/>
      <c r="E562" s="19"/>
      <c r="F562" s="19"/>
      <c r="G562" s="19"/>
      <c r="H562" s="19"/>
      <c r="I562" s="19"/>
    </row>
    <row r="563" spans="1:9" ht="15.75" customHeight="1" x14ac:dyDescent="0.2">
      <c r="A563" s="19"/>
      <c r="B563" s="19"/>
      <c r="C563" s="19"/>
      <c r="D563" s="19"/>
      <c r="E563" s="19"/>
      <c r="F563" s="19"/>
      <c r="G563" s="19"/>
      <c r="H563" s="19"/>
      <c r="I563" s="19"/>
    </row>
    <row r="564" spans="1:9" ht="15.75" customHeight="1" x14ac:dyDescent="0.2">
      <c r="A564" s="19"/>
      <c r="B564" s="19"/>
      <c r="C564" s="19"/>
      <c r="D564" s="19"/>
      <c r="E564" s="19"/>
      <c r="F564" s="19"/>
      <c r="G564" s="19"/>
      <c r="H564" s="19"/>
      <c r="I564" s="19"/>
    </row>
    <row r="565" spans="1:9" ht="15.75" customHeight="1" x14ac:dyDescent="0.2">
      <c r="A565" s="19"/>
      <c r="B565" s="19"/>
      <c r="C565" s="19"/>
      <c r="D565" s="19"/>
      <c r="E565" s="19"/>
      <c r="F565" s="19"/>
      <c r="G565" s="19"/>
      <c r="H565" s="19"/>
      <c r="I565" s="19"/>
    </row>
    <row r="566" spans="1:9" ht="15.75" customHeight="1" x14ac:dyDescent="0.2">
      <c r="A566" s="19"/>
      <c r="B566" s="19"/>
      <c r="C566" s="19"/>
      <c r="D566" s="19"/>
      <c r="E566" s="19"/>
      <c r="F566" s="19"/>
      <c r="G566" s="19"/>
      <c r="H566" s="19"/>
      <c r="I566" s="19"/>
    </row>
    <row r="567" spans="1:9" ht="15.75" customHeight="1" x14ac:dyDescent="0.2">
      <c r="A567" s="19"/>
      <c r="B567" s="19"/>
      <c r="C567" s="19"/>
      <c r="D567" s="19"/>
      <c r="E567" s="19"/>
      <c r="F567" s="19"/>
      <c r="G567" s="19"/>
      <c r="H567" s="19"/>
      <c r="I567" s="19"/>
    </row>
    <row r="568" spans="1:9" ht="15.75" customHeight="1" x14ac:dyDescent="0.2">
      <c r="A568" s="19"/>
      <c r="B568" s="19"/>
      <c r="C568" s="19"/>
      <c r="D568" s="19"/>
      <c r="E568" s="19"/>
      <c r="F568" s="19"/>
      <c r="G568" s="19"/>
      <c r="H568" s="19"/>
      <c r="I568" s="19"/>
    </row>
    <row r="569" spans="1:9" ht="15.75" customHeight="1" x14ac:dyDescent="0.2">
      <c r="A569" s="19"/>
      <c r="B569" s="19"/>
      <c r="C569" s="19"/>
      <c r="D569" s="19"/>
      <c r="E569" s="19"/>
      <c r="F569" s="19"/>
      <c r="G569" s="19"/>
      <c r="H569" s="19"/>
      <c r="I569" s="19"/>
    </row>
    <row r="570" spans="1:9" ht="15.75" customHeight="1" x14ac:dyDescent="0.2">
      <c r="A570" s="19"/>
      <c r="B570" s="19"/>
      <c r="C570" s="19"/>
      <c r="D570" s="19"/>
      <c r="E570" s="19"/>
      <c r="F570" s="19"/>
      <c r="G570" s="19"/>
      <c r="H570" s="19"/>
      <c r="I570" s="19"/>
    </row>
    <row r="571" spans="1:9" ht="15.75" customHeight="1" x14ac:dyDescent="0.2">
      <c r="A571" s="19"/>
      <c r="B571" s="19"/>
      <c r="C571" s="19"/>
      <c r="D571" s="19"/>
      <c r="E571" s="19"/>
      <c r="F571" s="19"/>
      <c r="G571" s="19"/>
      <c r="H571" s="19"/>
      <c r="I571" s="19"/>
    </row>
    <row r="572" spans="1:9" ht="15.75" customHeight="1" x14ac:dyDescent="0.2">
      <c r="A572" s="19"/>
      <c r="B572" s="19"/>
      <c r="C572" s="19"/>
      <c r="D572" s="19"/>
      <c r="E572" s="19"/>
      <c r="F572" s="19"/>
      <c r="G572" s="19"/>
      <c r="H572" s="19"/>
      <c r="I572" s="19"/>
    </row>
    <row r="573" spans="1:9" ht="15.75" customHeight="1" x14ac:dyDescent="0.2">
      <c r="A573" s="19"/>
      <c r="B573" s="19"/>
      <c r="C573" s="19"/>
      <c r="D573" s="19"/>
      <c r="E573" s="19"/>
      <c r="F573" s="19"/>
      <c r="G573" s="19"/>
      <c r="H573" s="19"/>
      <c r="I573" s="19"/>
    </row>
    <row r="574" spans="1:9" ht="15.75" customHeight="1" x14ac:dyDescent="0.2">
      <c r="A574" s="19"/>
      <c r="B574" s="19"/>
      <c r="C574" s="19"/>
      <c r="D574" s="19"/>
      <c r="E574" s="19"/>
      <c r="F574" s="19"/>
      <c r="G574" s="19"/>
      <c r="H574" s="19"/>
      <c r="I574" s="19"/>
    </row>
    <row r="575" spans="1:9" ht="15.75" customHeight="1" x14ac:dyDescent="0.2">
      <c r="A575" s="19"/>
      <c r="B575" s="19"/>
      <c r="C575" s="19"/>
      <c r="D575" s="19"/>
      <c r="E575" s="19"/>
      <c r="F575" s="19"/>
      <c r="G575" s="19"/>
      <c r="H575" s="19"/>
      <c r="I575" s="19"/>
    </row>
    <row r="576" spans="1:9" ht="15.75" customHeight="1" x14ac:dyDescent="0.2">
      <c r="A576" s="19"/>
      <c r="B576" s="19"/>
      <c r="C576" s="19"/>
      <c r="D576" s="19"/>
      <c r="E576" s="19"/>
      <c r="F576" s="19"/>
      <c r="G576" s="19"/>
      <c r="H576" s="19"/>
      <c r="I576" s="19"/>
    </row>
    <row r="577" spans="1:9" ht="15.75" customHeight="1" x14ac:dyDescent="0.2">
      <c r="A577" s="19"/>
      <c r="B577" s="19"/>
      <c r="C577" s="19"/>
      <c r="D577" s="19"/>
      <c r="E577" s="19"/>
      <c r="F577" s="19"/>
      <c r="G577" s="19"/>
      <c r="H577" s="19"/>
      <c r="I577" s="19"/>
    </row>
    <row r="578" spans="1:9" ht="15.75" customHeight="1" x14ac:dyDescent="0.2">
      <c r="A578" s="19"/>
      <c r="B578" s="19"/>
      <c r="C578" s="19"/>
      <c r="D578" s="19"/>
      <c r="E578" s="19"/>
      <c r="F578" s="19"/>
      <c r="G578" s="19"/>
      <c r="H578" s="19"/>
      <c r="I578" s="19"/>
    </row>
    <row r="579" spans="1:9" ht="15.75" customHeight="1" x14ac:dyDescent="0.2">
      <c r="A579" s="19"/>
      <c r="B579" s="19"/>
      <c r="C579" s="19"/>
      <c r="D579" s="19"/>
      <c r="E579" s="19"/>
      <c r="F579" s="19"/>
      <c r="G579" s="19"/>
      <c r="H579" s="19"/>
      <c r="I579" s="19"/>
    </row>
    <row r="580" spans="1:9" ht="15.75" customHeight="1" x14ac:dyDescent="0.2">
      <c r="A580" s="19"/>
      <c r="B580" s="19"/>
      <c r="C580" s="19"/>
      <c r="D580" s="19"/>
      <c r="E580" s="19"/>
      <c r="F580" s="19"/>
      <c r="G580" s="19"/>
      <c r="H580" s="19"/>
      <c r="I580" s="19"/>
    </row>
    <row r="581" spans="1:9" ht="15.75" customHeight="1" x14ac:dyDescent="0.2">
      <c r="A581" s="19"/>
      <c r="B581" s="19"/>
      <c r="C581" s="19"/>
      <c r="D581" s="19"/>
      <c r="E581" s="19"/>
      <c r="F581" s="19"/>
      <c r="G581" s="19"/>
      <c r="H581" s="19"/>
      <c r="I581" s="19"/>
    </row>
    <row r="582" spans="1:9" ht="15.75" customHeight="1" x14ac:dyDescent="0.2">
      <c r="A582" s="19"/>
      <c r="B582" s="19"/>
      <c r="C582" s="19"/>
      <c r="D582" s="19"/>
      <c r="E582" s="19"/>
      <c r="F582" s="19"/>
      <c r="G582" s="19"/>
      <c r="H582" s="19"/>
      <c r="I582" s="19"/>
    </row>
    <row r="583" spans="1:9" ht="15.75" customHeight="1" x14ac:dyDescent="0.2">
      <c r="A583" s="19"/>
      <c r="B583" s="19"/>
      <c r="C583" s="19"/>
      <c r="D583" s="19"/>
      <c r="E583" s="19"/>
      <c r="F583" s="19"/>
      <c r="G583" s="19"/>
      <c r="H583" s="19"/>
      <c r="I583" s="19"/>
    </row>
    <row r="584" spans="1:9" ht="15.75" customHeight="1" x14ac:dyDescent="0.2">
      <c r="A584" s="19"/>
      <c r="B584" s="19"/>
      <c r="C584" s="19"/>
      <c r="D584" s="19"/>
      <c r="E584" s="19"/>
      <c r="F584" s="19"/>
      <c r="G584" s="19"/>
      <c r="H584" s="19"/>
      <c r="I584" s="19"/>
    </row>
    <row r="585" spans="1:9" ht="15.75" customHeight="1" x14ac:dyDescent="0.2">
      <c r="A585" s="19"/>
      <c r="B585" s="19"/>
      <c r="C585" s="19"/>
      <c r="D585" s="19"/>
      <c r="E585" s="19"/>
      <c r="F585" s="19"/>
      <c r="G585" s="19"/>
      <c r="H585" s="19"/>
      <c r="I585" s="19"/>
    </row>
    <row r="586" spans="1:9" ht="15.75" customHeight="1" x14ac:dyDescent="0.2">
      <c r="A586" s="19"/>
      <c r="B586" s="19"/>
      <c r="C586" s="19"/>
      <c r="D586" s="19"/>
      <c r="E586" s="19"/>
      <c r="F586" s="19"/>
      <c r="G586" s="19"/>
      <c r="H586" s="19"/>
      <c r="I586" s="19"/>
    </row>
    <row r="587" spans="1:9" ht="15.75" customHeight="1" x14ac:dyDescent="0.2">
      <c r="A587" s="19"/>
      <c r="B587" s="19"/>
      <c r="C587" s="19"/>
      <c r="D587" s="19"/>
      <c r="E587" s="19"/>
      <c r="F587" s="19"/>
      <c r="G587" s="19"/>
      <c r="H587" s="19"/>
      <c r="I587" s="19"/>
    </row>
    <row r="588" spans="1:9" ht="15.75" customHeight="1" x14ac:dyDescent="0.2">
      <c r="A588" s="19"/>
      <c r="B588" s="19"/>
      <c r="C588" s="19"/>
      <c r="D588" s="19"/>
      <c r="E588" s="19"/>
      <c r="F588" s="19"/>
      <c r="G588" s="19"/>
      <c r="H588" s="19"/>
      <c r="I588" s="19"/>
    </row>
    <row r="589" spans="1:9" ht="15.75" customHeight="1" x14ac:dyDescent="0.2">
      <c r="A589" s="19"/>
      <c r="B589" s="19"/>
      <c r="C589" s="19"/>
      <c r="D589" s="19"/>
      <c r="E589" s="19"/>
      <c r="F589" s="19"/>
      <c r="G589" s="19"/>
      <c r="H589" s="19"/>
      <c r="I589" s="19"/>
    </row>
    <row r="590" spans="1:9" ht="15.75" customHeight="1" x14ac:dyDescent="0.2">
      <c r="A590" s="19"/>
      <c r="B590" s="19"/>
      <c r="C590" s="19"/>
      <c r="D590" s="19"/>
      <c r="E590" s="19"/>
      <c r="F590" s="19"/>
      <c r="G590" s="19"/>
      <c r="H590" s="19"/>
      <c r="I590" s="19"/>
    </row>
    <row r="591" spans="1:9" ht="15.75" customHeight="1" x14ac:dyDescent="0.2">
      <c r="A591" s="19"/>
      <c r="B591" s="19"/>
      <c r="C591" s="19"/>
      <c r="D591" s="19"/>
      <c r="E591" s="19"/>
      <c r="F591" s="19"/>
      <c r="G591" s="19"/>
      <c r="H591" s="19"/>
      <c r="I591" s="19"/>
    </row>
    <row r="592" spans="1:9" ht="15.75" customHeight="1" x14ac:dyDescent="0.2">
      <c r="A592" s="19"/>
      <c r="B592" s="19"/>
      <c r="C592" s="19"/>
      <c r="D592" s="19"/>
      <c r="E592" s="19"/>
      <c r="F592" s="19"/>
      <c r="G592" s="19"/>
      <c r="H592" s="19"/>
      <c r="I592" s="19"/>
    </row>
    <row r="593" spans="1:9" ht="15.75" customHeight="1" x14ac:dyDescent="0.2">
      <c r="A593" s="19"/>
      <c r="B593" s="19"/>
      <c r="C593" s="19"/>
      <c r="D593" s="19"/>
      <c r="E593" s="19"/>
      <c r="F593" s="19"/>
      <c r="G593" s="19"/>
      <c r="H593" s="19"/>
      <c r="I593" s="19"/>
    </row>
    <row r="594" spans="1:9" ht="15.75" customHeight="1" x14ac:dyDescent="0.2">
      <c r="A594" s="19"/>
      <c r="B594" s="19"/>
      <c r="C594" s="19"/>
      <c r="D594" s="19"/>
      <c r="E594" s="19"/>
      <c r="F594" s="19"/>
      <c r="G594" s="19"/>
      <c r="H594" s="19"/>
      <c r="I594" s="19"/>
    </row>
    <row r="595" spans="1:9" ht="15.75" customHeight="1" x14ac:dyDescent="0.2">
      <c r="A595" s="19"/>
      <c r="B595" s="19"/>
      <c r="C595" s="19"/>
      <c r="D595" s="19"/>
      <c r="E595" s="19"/>
      <c r="F595" s="19"/>
      <c r="G595" s="19"/>
      <c r="H595" s="19"/>
      <c r="I595" s="19"/>
    </row>
    <row r="596" spans="1:9" ht="15.75" customHeight="1" x14ac:dyDescent="0.2">
      <c r="A596" s="19"/>
      <c r="B596" s="19"/>
      <c r="C596" s="19"/>
      <c r="D596" s="19"/>
      <c r="E596" s="19"/>
      <c r="F596" s="19"/>
      <c r="G596" s="19"/>
      <c r="H596" s="19"/>
      <c r="I596" s="19"/>
    </row>
    <row r="597" spans="1:9" ht="15.75" customHeight="1" x14ac:dyDescent="0.2">
      <c r="A597" s="19"/>
      <c r="B597" s="19"/>
      <c r="C597" s="19"/>
      <c r="D597" s="19"/>
      <c r="E597" s="19"/>
      <c r="F597" s="19"/>
      <c r="G597" s="19"/>
      <c r="H597" s="19"/>
      <c r="I597" s="19"/>
    </row>
    <row r="598" spans="1:9" ht="15.75" customHeight="1" x14ac:dyDescent="0.2">
      <c r="A598" s="19"/>
      <c r="B598" s="19"/>
      <c r="C598" s="19"/>
      <c r="D598" s="19"/>
      <c r="E598" s="19"/>
      <c r="F598" s="19"/>
      <c r="G598" s="19"/>
      <c r="H598" s="19"/>
      <c r="I598" s="19"/>
    </row>
    <row r="599" spans="1:9" ht="15.75" customHeight="1" x14ac:dyDescent="0.2">
      <c r="A599" s="19"/>
      <c r="B599" s="19"/>
      <c r="C599" s="19"/>
      <c r="D599" s="19"/>
      <c r="E599" s="19"/>
      <c r="F599" s="19"/>
      <c r="G599" s="19"/>
      <c r="H599" s="19"/>
      <c r="I599" s="19"/>
    </row>
    <row r="600" spans="1:9" ht="15.75" customHeight="1" x14ac:dyDescent="0.2">
      <c r="A600" s="19"/>
      <c r="B600" s="19"/>
      <c r="C600" s="19"/>
      <c r="D600" s="19"/>
      <c r="E600" s="19"/>
      <c r="F600" s="19"/>
      <c r="G600" s="19"/>
      <c r="H600" s="19"/>
      <c r="I600" s="19"/>
    </row>
    <row r="601" spans="1:9" ht="15.75" customHeight="1" x14ac:dyDescent="0.2">
      <c r="A601" s="19"/>
      <c r="B601" s="19"/>
      <c r="C601" s="19"/>
      <c r="D601" s="19"/>
      <c r="E601" s="19"/>
      <c r="F601" s="19"/>
      <c r="G601" s="19"/>
      <c r="H601" s="19"/>
      <c r="I601" s="19"/>
    </row>
    <row r="602" spans="1:9" ht="15.75" customHeight="1" x14ac:dyDescent="0.2">
      <c r="A602" s="19"/>
      <c r="B602" s="19"/>
      <c r="C602" s="19"/>
      <c r="D602" s="19"/>
      <c r="E602" s="19"/>
      <c r="F602" s="19"/>
      <c r="G602" s="19"/>
      <c r="H602" s="19"/>
      <c r="I602" s="19"/>
    </row>
    <row r="603" spans="1:9" ht="15.75" customHeight="1" x14ac:dyDescent="0.2">
      <c r="A603" s="19"/>
      <c r="B603" s="19"/>
      <c r="C603" s="19"/>
      <c r="D603" s="19"/>
      <c r="E603" s="19"/>
      <c r="F603" s="19"/>
      <c r="G603" s="19"/>
      <c r="H603" s="19"/>
      <c r="I603" s="19"/>
    </row>
    <row r="604" spans="1:9" ht="15.75" customHeight="1" x14ac:dyDescent="0.2">
      <c r="A604" s="19"/>
      <c r="B604" s="19"/>
      <c r="C604" s="19"/>
      <c r="D604" s="19"/>
      <c r="E604" s="19"/>
      <c r="F604" s="19"/>
      <c r="G604" s="19"/>
      <c r="H604" s="19"/>
      <c r="I604" s="19"/>
    </row>
    <row r="605" spans="1:9" ht="15.75" customHeight="1" x14ac:dyDescent="0.2">
      <c r="A605" s="19"/>
      <c r="B605" s="19"/>
      <c r="C605" s="19"/>
      <c r="D605" s="19"/>
      <c r="E605" s="19"/>
      <c r="F605" s="19"/>
      <c r="G605" s="19"/>
      <c r="H605" s="19"/>
      <c r="I605" s="19"/>
    </row>
    <row r="606" spans="1:9" ht="15.75" customHeight="1" x14ac:dyDescent="0.2">
      <c r="A606" s="19"/>
      <c r="B606" s="19"/>
      <c r="C606" s="19"/>
      <c r="D606" s="19"/>
      <c r="E606" s="19"/>
      <c r="F606" s="19"/>
      <c r="G606" s="19"/>
      <c r="H606" s="19"/>
      <c r="I606" s="19"/>
    </row>
    <row r="607" spans="1:9" ht="15.75" customHeight="1" x14ac:dyDescent="0.2">
      <c r="A607" s="19"/>
      <c r="B607" s="19"/>
      <c r="C607" s="19"/>
      <c r="D607" s="19"/>
      <c r="E607" s="19"/>
      <c r="F607" s="19"/>
      <c r="G607" s="19"/>
      <c r="H607" s="19"/>
      <c r="I607" s="19"/>
    </row>
    <row r="608" spans="1:9" ht="15.75" customHeight="1" x14ac:dyDescent="0.2">
      <c r="A608" s="19"/>
      <c r="B608" s="19"/>
      <c r="C608" s="19"/>
      <c r="D608" s="19"/>
      <c r="E608" s="19"/>
      <c r="F608" s="19"/>
      <c r="G608" s="19"/>
      <c r="H608" s="19"/>
      <c r="I608" s="19"/>
    </row>
    <row r="609" spans="1:9" ht="15.75" customHeight="1" x14ac:dyDescent="0.2">
      <c r="A609" s="19"/>
      <c r="B609" s="19"/>
      <c r="C609" s="19"/>
      <c r="D609" s="19"/>
      <c r="E609" s="19"/>
      <c r="F609" s="19"/>
      <c r="G609" s="19"/>
      <c r="H609" s="19"/>
      <c r="I609" s="19"/>
    </row>
    <row r="610" spans="1:9" ht="15.75" customHeight="1" x14ac:dyDescent="0.2">
      <c r="A610" s="19"/>
      <c r="B610" s="19"/>
      <c r="C610" s="19"/>
      <c r="D610" s="19"/>
      <c r="E610" s="19"/>
      <c r="F610" s="19"/>
      <c r="G610" s="19"/>
      <c r="H610" s="19"/>
      <c r="I610" s="19"/>
    </row>
    <row r="611" spans="1:9" ht="15.75" customHeight="1" x14ac:dyDescent="0.2">
      <c r="A611" s="19"/>
      <c r="B611" s="19"/>
      <c r="C611" s="19"/>
      <c r="D611" s="19"/>
      <c r="E611" s="19"/>
      <c r="F611" s="19"/>
      <c r="G611" s="19"/>
      <c r="H611" s="19"/>
      <c r="I611" s="19"/>
    </row>
    <row r="612" spans="1:9" ht="15.75" customHeight="1" x14ac:dyDescent="0.2">
      <c r="A612" s="19"/>
      <c r="B612" s="19"/>
      <c r="C612" s="19"/>
      <c r="D612" s="19"/>
      <c r="E612" s="19"/>
      <c r="F612" s="19"/>
      <c r="G612" s="19"/>
      <c r="H612" s="19"/>
      <c r="I612" s="19"/>
    </row>
    <row r="613" spans="1:9" ht="15.75" customHeight="1" x14ac:dyDescent="0.2">
      <c r="A613" s="19"/>
      <c r="B613" s="19"/>
      <c r="C613" s="19"/>
      <c r="D613" s="19"/>
      <c r="E613" s="19"/>
      <c r="F613" s="19"/>
      <c r="G613" s="19"/>
      <c r="H613" s="19"/>
      <c r="I613" s="19"/>
    </row>
    <row r="614" spans="1:9" ht="15.75" customHeight="1" x14ac:dyDescent="0.2">
      <c r="A614" s="19"/>
      <c r="B614" s="19"/>
      <c r="C614" s="19"/>
      <c r="D614" s="19"/>
      <c r="E614" s="19"/>
      <c r="F614" s="19"/>
      <c r="G614" s="19"/>
      <c r="H614" s="19"/>
      <c r="I614" s="19"/>
    </row>
    <row r="615" spans="1:9" ht="15.75" customHeight="1" x14ac:dyDescent="0.2">
      <c r="A615" s="19"/>
      <c r="B615" s="19"/>
      <c r="C615" s="19"/>
      <c r="D615" s="19"/>
      <c r="E615" s="19"/>
      <c r="F615" s="19"/>
      <c r="G615" s="19"/>
      <c r="H615" s="19"/>
      <c r="I615" s="19"/>
    </row>
    <row r="616" spans="1:9" ht="15.75" customHeight="1" x14ac:dyDescent="0.2">
      <c r="A616" s="19"/>
      <c r="B616" s="19"/>
      <c r="C616" s="19"/>
      <c r="D616" s="19"/>
      <c r="E616" s="19"/>
      <c r="F616" s="19"/>
      <c r="G616" s="19"/>
      <c r="H616" s="19"/>
      <c r="I616" s="19"/>
    </row>
    <row r="617" spans="1:9" ht="15.75" customHeight="1" x14ac:dyDescent="0.2">
      <c r="A617" s="19"/>
      <c r="B617" s="19"/>
      <c r="C617" s="19"/>
      <c r="D617" s="19"/>
      <c r="E617" s="19"/>
      <c r="F617" s="19"/>
      <c r="G617" s="19"/>
      <c r="H617" s="19"/>
      <c r="I617" s="19"/>
    </row>
    <row r="618" spans="1:9" ht="15.75" customHeight="1" x14ac:dyDescent="0.2">
      <c r="A618" s="19"/>
      <c r="B618" s="19"/>
      <c r="C618" s="19"/>
      <c r="D618" s="19"/>
      <c r="E618" s="19"/>
      <c r="F618" s="19"/>
      <c r="G618" s="19"/>
      <c r="H618" s="19"/>
      <c r="I618" s="19"/>
    </row>
    <row r="619" spans="1:9" ht="15.75" customHeight="1" x14ac:dyDescent="0.2">
      <c r="A619" s="19"/>
      <c r="B619" s="19"/>
      <c r="C619" s="19"/>
      <c r="D619" s="19"/>
      <c r="E619" s="19"/>
      <c r="F619" s="19"/>
      <c r="G619" s="19"/>
      <c r="H619" s="19"/>
      <c r="I619" s="19"/>
    </row>
    <row r="620" spans="1:9" ht="15.75" customHeight="1" x14ac:dyDescent="0.2">
      <c r="A620" s="19"/>
      <c r="B620" s="19"/>
      <c r="C620" s="19"/>
      <c r="D620" s="19"/>
      <c r="E620" s="19"/>
      <c r="F620" s="19"/>
      <c r="G620" s="19"/>
      <c r="H620" s="19"/>
      <c r="I620" s="19"/>
    </row>
    <row r="621" spans="1:9" ht="15.75" customHeight="1" x14ac:dyDescent="0.2">
      <c r="A621" s="19"/>
      <c r="B621" s="19"/>
      <c r="C621" s="19"/>
      <c r="D621" s="19"/>
      <c r="E621" s="19"/>
      <c r="F621" s="19"/>
      <c r="G621" s="19"/>
      <c r="H621" s="19"/>
      <c r="I621" s="19"/>
    </row>
    <row r="622" spans="1:9" ht="15.75" customHeight="1" x14ac:dyDescent="0.2">
      <c r="A622" s="19"/>
      <c r="B622" s="19"/>
      <c r="C622" s="19"/>
      <c r="D622" s="19"/>
      <c r="E622" s="19"/>
      <c r="F622" s="19"/>
      <c r="G622" s="19"/>
      <c r="H622" s="19"/>
      <c r="I622" s="19"/>
    </row>
    <row r="623" spans="1:9" ht="15.75" customHeight="1" x14ac:dyDescent="0.2">
      <c r="A623" s="19"/>
      <c r="B623" s="19"/>
      <c r="C623" s="19"/>
      <c r="D623" s="19"/>
      <c r="E623" s="19"/>
      <c r="F623" s="19"/>
      <c r="G623" s="19"/>
      <c r="H623" s="19"/>
      <c r="I623" s="19"/>
    </row>
    <row r="624" spans="1:9" ht="15.75" customHeight="1" x14ac:dyDescent="0.2">
      <c r="A624" s="19"/>
      <c r="B624" s="19"/>
      <c r="C624" s="19"/>
      <c r="D624" s="19"/>
      <c r="E624" s="19"/>
      <c r="F624" s="19"/>
      <c r="G624" s="19"/>
      <c r="H624" s="19"/>
      <c r="I624" s="19"/>
    </row>
    <row r="625" spans="1:9" ht="15.75" customHeight="1" x14ac:dyDescent="0.2">
      <c r="A625" s="19"/>
      <c r="B625" s="19"/>
      <c r="C625" s="19"/>
      <c r="D625" s="19"/>
      <c r="E625" s="19"/>
      <c r="F625" s="19"/>
      <c r="G625" s="19"/>
      <c r="H625" s="19"/>
      <c r="I625" s="19"/>
    </row>
    <row r="626" spans="1:9" ht="15.75" customHeight="1" x14ac:dyDescent="0.2">
      <c r="A626" s="19"/>
      <c r="B626" s="19"/>
      <c r="C626" s="19"/>
      <c r="D626" s="19"/>
      <c r="E626" s="19"/>
      <c r="F626" s="19"/>
      <c r="G626" s="19"/>
      <c r="H626" s="19"/>
      <c r="I626" s="19"/>
    </row>
    <row r="627" spans="1:9" ht="15.75" customHeight="1" x14ac:dyDescent="0.2">
      <c r="A627" s="19"/>
      <c r="B627" s="19"/>
      <c r="C627" s="19"/>
      <c r="D627" s="19"/>
      <c r="E627" s="19"/>
      <c r="F627" s="19"/>
      <c r="G627" s="19"/>
      <c r="H627" s="19"/>
      <c r="I627" s="19"/>
    </row>
    <row r="628" spans="1:9" ht="15.75" customHeight="1" x14ac:dyDescent="0.2">
      <c r="A628" s="19"/>
      <c r="B628" s="19"/>
      <c r="C628" s="19"/>
      <c r="D628" s="19"/>
      <c r="E628" s="19"/>
      <c r="F628" s="19"/>
      <c r="G628" s="19"/>
      <c r="H628" s="19"/>
      <c r="I628" s="19"/>
    </row>
    <row r="629" spans="1:9" ht="15.75" customHeight="1" x14ac:dyDescent="0.2">
      <c r="A629" s="19"/>
      <c r="B629" s="19"/>
      <c r="C629" s="19"/>
      <c r="D629" s="19"/>
      <c r="E629" s="19"/>
      <c r="F629" s="19"/>
      <c r="G629" s="19"/>
      <c r="H629" s="19"/>
      <c r="I629" s="19"/>
    </row>
    <row r="630" spans="1:9" ht="15.75" customHeight="1" x14ac:dyDescent="0.2">
      <c r="A630" s="19"/>
      <c r="B630" s="19"/>
      <c r="C630" s="19"/>
      <c r="D630" s="19"/>
      <c r="E630" s="19"/>
      <c r="F630" s="19"/>
      <c r="G630" s="19"/>
      <c r="H630" s="19"/>
      <c r="I630" s="19"/>
    </row>
    <row r="631" spans="1:9" ht="15.75" customHeight="1" x14ac:dyDescent="0.2">
      <c r="A631" s="19"/>
      <c r="B631" s="19"/>
      <c r="C631" s="19"/>
      <c r="D631" s="19"/>
      <c r="E631" s="19"/>
      <c r="F631" s="19"/>
      <c r="G631" s="19"/>
      <c r="H631" s="19"/>
      <c r="I631" s="19"/>
    </row>
    <row r="632" spans="1:9" ht="15.75" customHeight="1" x14ac:dyDescent="0.2">
      <c r="A632" s="19"/>
      <c r="B632" s="19"/>
      <c r="C632" s="19"/>
      <c r="D632" s="19"/>
      <c r="E632" s="19"/>
      <c r="F632" s="19"/>
      <c r="G632" s="19"/>
      <c r="H632" s="19"/>
      <c r="I632" s="19"/>
    </row>
    <row r="633" spans="1:9" ht="15.75" customHeight="1" x14ac:dyDescent="0.2">
      <c r="A633" s="19"/>
      <c r="B633" s="19"/>
      <c r="C633" s="19"/>
      <c r="D633" s="19"/>
      <c r="E633" s="19"/>
      <c r="F633" s="19"/>
      <c r="G633" s="19"/>
      <c r="H633" s="19"/>
      <c r="I633" s="19"/>
    </row>
    <row r="634" spans="1:9" ht="15.75" customHeight="1" x14ac:dyDescent="0.2">
      <c r="A634" s="19"/>
      <c r="B634" s="19"/>
      <c r="C634" s="19"/>
      <c r="D634" s="19"/>
      <c r="E634" s="19"/>
      <c r="F634" s="19"/>
      <c r="G634" s="19"/>
      <c r="H634" s="19"/>
      <c r="I634" s="19"/>
    </row>
    <row r="635" spans="1:9" ht="15.75" customHeight="1" x14ac:dyDescent="0.2">
      <c r="A635" s="19"/>
      <c r="B635" s="19"/>
      <c r="C635" s="19"/>
      <c r="D635" s="19"/>
      <c r="E635" s="19"/>
      <c r="F635" s="19"/>
      <c r="G635" s="19"/>
      <c r="H635" s="19"/>
      <c r="I635" s="19"/>
    </row>
    <row r="636" spans="1:9" ht="15.75" customHeight="1" x14ac:dyDescent="0.2">
      <c r="A636" s="19"/>
      <c r="B636" s="19"/>
      <c r="C636" s="19"/>
      <c r="D636" s="19"/>
      <c r="E636" s="19"/>
      <c r="F636" s="19"/>
      <c r="G636" s="19"/>
      <c r="H636" s="19"/>
      <c r="I636" s="19"/>
    </row>
    <row r="637" spans="1:9" ht="15.75" customHeight="1" x14ac:dyDescent="0.2">
      <c r="A637" s="19"/>
      <c r="B637" s="19"/>
      <c r="C637" s="19"/>
      <c r="D637" s="19"/>
      <c r="E637" s="19"/>
      <c r="F637" s="19"/>
      <c r="G637" s="19"/>
      <c r="H637" s="19"/>
      <c r="I637" s="19"/>
    </row>
    <row r="638" spans="1:9" ht="15.75" customHeight="1" x14ac:dyDescent="0.2">
      <c r="A638" s="19"/>
      <c r="B638" s="19"/>
      <c r="C638" s="19"/>
      <c r="D638" s="19"/>
      <c r="E638" s="19"/>
      <c r="F638" s="19"/>
      <c r="G638" s="19"/>
      <c r="H638" s="19"/>
      <c r="I638" s="19"/>
    </row>
    <row r="639" spans="1:9" ht="15.75" customHeight="1" x14ac:dyDescent="0.2">
      <c r="A639" s="19"/>
      <c r="B639" s="19"/>
      <c r="C639" s="19"/>
      <c r="D639" s="19"/>
      <c r="E639" s="19"/>
      <c r="F639" s="19"/>
      <c r="G639" s="19"/>
      <c r="H639" s="19"/>
      <c r="I639" s="19"/>
    </row>
    <row r="640" spans="1:9" ht="15.75" customHeight="1" x14ac:dyDescent="0.2">
      <c r="A640" s="19"/>
      <c r="B640" s="19"/>
      <c r="C640" s="19"/>
      <c r="D640" s="19"/>
      <c r="E640" s="19"/>
      <c r="F640" s="19"/>
      <c r="G640" s="19"/>
      <c r="H640" s="19"/>
      <c r="I640" s="19"/>
    </row>
    <row r="641" spans="1:9" ht="15.75" customHeight="1" x14ac:dyDescent="0.2">
      <c r="A641" s="19"/>
      <c r="B641" s="19"/>
      <c r="C641" s="19"/>
      <c r="D641" s="19"/>
      <c r="E641" s="19"/>
      <c r="F641" s="19"/>
      <c r="G641" s="19"/>
      <c r="H641" s="19"/>
      <c r="I641" s="19"/>
    </row>
    <row r="642" spans="1:9" ht="15.75" customHeight="1" x14ac:dyDescent="0.2">
      <c r="A642" s="19"/>
      <c r="B642" s="19"/>
      <c r="C642" s="19"/>
      <c r="D642" s="19"/>
      <c r="E642" s="19"/>
      <c r="F642" s="19"/>
      <c r="G642" s="19"/>
      <c r="H642" s="19"/>
      <c r="I642" s="19"/>
    </row>
    <row r="643" spans="1:9" ht="15.75" customHeight="1" x14ac:dyDescent="0.2">
      <c r="A643" s="19"/>
      <c r="B643" s="19"/>
      <c r="C643" s="19"/>
      <c r="D643" s="19"/>
      <c r="E643" s="19"/>
      <c r="F643" s="19"/>
      <c r="G643" s="19"/>
      <c r="H643" s="19"/>
      <c r="I643" s="19"/>
    </row>
    <row r="644" spans="1:9" ht="15.75" customHeight="1" x14ac:dyDescent="0.2">
      <c r="A644" s="19"/>
      <c r="B644" s="19"/>
      <c r="C644" s="19"/>
      <c r="D644" s="19"/>
      <c r="E644" s="19"/>
      <c r="F644" s="19"/>
      <c r="G644" s="19"/>
      <c r="H644" s="19"/>
      <c r="I644" s="19"/>
    </row>
    <row r="645" spans="1:9" ht="15.75" customHeight="1" x14ac:dyDescent="0.2">
      <c r="A645" s="19"/>
      <c r="B645" s="19"/>
      <c r="C645" s="19"/>
      <c r="D645" s="19"/>
      <c r="E645" s="19"/>
      <c r="F645" s="19"/>
      <c r="G645" s="19"/>
      <c r="H645" s="19"/>
      <c r="I645" s="19"/>
    </row>
    <row r="646" spans="1:9" ht="15.75" customHeight="1" x14ac:dyDescent="0.2">
      <c r="A646" s="19"/>
      <c r="B646" s="19"/>
      <c r="C646" s="19"/>
      <c r="D646" s="19"/>
      <c r="E646" s="19"/>
      <c r="F646" s="19"/>
      <c r="G646" s="19"/>
      <c r="H646" s="19"/>
      <c r="I646" s="19"/>
    </row>
    <row r="647" spans="1:9" ht="15.75" customHeight="1" x14ac:dyDescent="0.2">
      <c r="A647" s="19"/>
      <c r="B647" s="19"/>
      <c r="C647" s="19"/>
      <c r="D647" s="19"/>
      <c r="E647" s="19"/>
      <c r="F647" s="19"/>
      <c r="G647" s="19"/>
      <c r="H647" s="19"/>
      <c r="I647" s="19"/>
    </row>
    <row r="648" spans="1:9" ht="15.75" customHeight="1" x14ac:dyDescent="0.2">
      <c r="A648" s="19"/>
      <c r="B648" s="19"/>
      <c r="C648" s="19"/>
      <c r="D648" s="19"/>
      <c r="E648" s="19"/>
      <c r="F648" s="19"/>
      <c r="G648" s="19"/>
      <c r="H648" s="19"/>
      <c r="I648" s="19"/>
    </row>
    <row r="649" spans="1:9" ht="15.75" customHeight="1" x14ac:dyDescent="0.2">
      <c r="A649" s="19"/>
      <c r="B649" s="19"/>
      <c r="C649" s="19"/>
      <c r="D649" s="19"/>
      <c r="E649" s="19"/>
      <c r="F649" s="19"/>
      <c r="G649" s="19"/>
      <c r="H649" s="19"/>
      <c r="I649" s="19"/>
    </row>
    <row r="650" spans="1:9" ht="15.75" customHeight="1" x14ac:dyDescent="0.2">
      <c r="A650" s="19"/>
      <c r="B650" s="19"/>
      <c r="C650" s="19"/>
      <c r="D650" s="19"/>
      <c r="E650" s="19"/>
      <c r="F650" s="19"/>
      <c r="G650" s="19"/>
      <c r="H650" s="19"/>
      <c r="I650" s="19"/>
    </row>
    <row r="651" spans="1:9" ht="15.75" customHeight="1" x14ac:dyDescent="0.2">
      <c r="A651" s="19"/>
      <c r="B651" s="19"/>
      <c r="C651" s="19"/>
      <c r="D651" s="19"/>
      <c r="E651" s="19"/>
      <c r="F651" s="19"/>
      <c r="G651" s="19"/>
      <c r="H651" s="19"/>
      <c r="I651" s="19"/>
    </row>
    <row r="652" spans="1:9" ht="15.75" customHeight="1" x14ac:dyDescent="0.2">
      <c r="A652" s="19"/>
      <c r="B652" s="19"/>
      <c r="C652" s="19"/>
      <c r="D652" s="19"/>
      <c r="E652" s="19"/>
      <c r="F652" s="19"/>
      <c r="G652" s="19"/>
      <c r="H652" s="19"/>
      <c r="I652" s="19"/>
    </row>
    <row r="653" spans="1:9" ht="15.75" customHeight="1" x14ac:dyDescent="0.2">
      <c r="A653" s="19"/>
      <c r="B653" s="19"/>
      <c r="C653" s="19"/>
      <c r="D653" s="19"/>
      <c r="E653" s="19"/>
      <c r="F653" s="19"/>
      <c r="G653" s="19"/>
      <c r="H653" s="19"/>
      <c r="I653" s="19"/>
    </row>
    <row r="654" spans="1:9" ht="15.75" customHeight="1" x14ac:dyDescent="0.2">
      <c r="A654" s="19"/>
      <c r="B654" s="19"/>
      <c r="C654" s="19"/>
      <c r="D654" s="19"/>
      <c r="E654" s="19"/>
      <c r="F654" s="19"/>
      <c r="G654" s="19"/>
      <c r="H654" s="19"/>
      <c r="I654" s="19"/>
    </row>
    <row r="655" spans="1:9" ht="15.75" customHeight="1" x14ac:dyDescent="0.2">
      <c r="A655" s="19"/>
      <c r="B655" s="19"/>
      <c r="C655" s="19"/>
      <c r="D655" s="19"/>
      <c r="E655" s="19"/>
      <c r="F655" s="19"/>
      <c r="G655" s="19"/>
      <c r="H655" s="19"/>
      <c r="I655" s="19"/>
    </row>
    <row r="656" spans="1:9" ht="15.75" customHeight="1" x14ac:dyDescent="0.2">
      <c r="A656" s="19"/>
      <c r="B656" s="19"/>
      <c r="C656" s="19"/>
      <c r="D656" s="19"/>
      <c r="E656" s="19"/>
      <c r="F656" s="19"/>
      <c r="G656" s="19"/>
      <c r="H656" s="19"/>
      <c r="I656" s="19"/>
    </row>
    <row r="657" spans="1:9" ht="15.75" customHeight="1" x14ac:dyDescent="0.2">
      <c r="A657" s="19"/>
      <c r="B657" s="19"/>
      <c r="C657" s="19"/>
      <c r="D657" s="19"/>
      <c r="E657" s="19"/>
      <c r="F657" s="19"/>
      <c r="G657" s="19"/>
      <c r="H657" s="19"/>
      <c r="I657" s="19"/>
    </row>
    <row r="658" spans="1:9" ht="15.75" customHeight="1" x14ac:dyDescent="0.2">
      <c r="A658" s="19"/>
      <c r="B658" s="19"/>
      <c r="C658" s="19"/>
      <c r="D658" s="19"/>
      <c r="E658" s="19"/>
      <c r="F658" s="19"/>
      <c r="G658" s="19"/>
      <c r="H658" s="19"/>
      <c r="I658" s="19"/>
    </row>
    <row r="659" spans="1:9" ht="15.75" customHeight="1" x14ac:dyDescent="0.2">
      <c r="A659" s="19"/>
      <c r="B659" s="19"/>
      <c r="C659" s="19"/>
      <c r="D659" s="19"/>
      <c r="E659" s="19"/>
      <c r="F659" s="19"/>
      <c r="G659" s="19"/>
      <c r="H659" s="19"/>
      <c r="I659" s="19"/>
    </row>
    <row r="660" spans="1:9" ht="15.75" customHeight="1" x14ac:dyDescent="0.2">
      <c r="A660" s="19"/>
      <c r="B660" s="19"/>
      <c r="C660" s="19"/>
      <c r="D660" s="19"/>
      <c r="E660" s="19"/>
      <c r="F660" s="19"/>
      <c r="G660" s="19"/>
      <c r="H660" s="19"/>
      <c r="I660" s="19"/>
    </row>
    <row r="661" spans="1:9" ht="15.75" customHeight="1" x14ac:dyDescent="0.2">
      <c r="A661" s="19"/>
      <c r="B661" s="19"/>
      <c r="C661" s="19"/>
      <c r="D661" s="19"/>
      <c r="E661" s="19"/>
      <c r="F661" s="19"/>
      <c r="G661" s="19"/>
      <c r="H661" s="19"/>
      <c r="I661" s="19"/>
    </row>
    <row r="662" spans="1:9" ht="15.75" customHeight="1" x14ac:dyDescent="0.2">
      <c r="A662" s="19"/>
      <c r="B662" s="19"/>
      <c r="C662" s="19"/>
      <c r="D662" s="19"/>
      <c r="E662" s="19"/>
      <c r="F662" s="19"/>
      <c r="G662" s="19"/>
      <c r="H662" s="19"/>
      <c r="I662" s="19"/>
    </row>
    <row r="663" spans="1:9" ht="15.75" customHeight="1" x14ac:dyDescent="0.2">
      <c r="A663" s="19"/>
      <c r="B663" s="19"/>
      <c r="C663" s="19"/>
      <c r="D663" s="19"/>
      <c r="E663" s="19"/>
      <c r="F663" s="19"/>
      <c r="G663" s="19"/>
      <c r="H663" s="19"/>
      <c r="I663" s="19"/>
    </row>
    <row r="664" spans="1:9" ht="15.75" customHeight="1" x14ac:dyDescent="0.2">
      <c r="A664" s="19"/>
      <c r="B664" s="19"/>
      <c r="C664" s="19"/>
      <c r="D664" s="19"/>
      <c r="E664" s="19"/>
      <c r="F664" s="19"/>
      <c r="G664" s="19"/>
      <c r="H664" s="19"/>
      <c r="I664" s="19"/>
    </row>
    <row r="665" spans="1:9" ht="15.75" customHeight="1" x14ac:dyDescent="0.2">
      <c r="A665" s="19"/>
      <c r="B665" s="19"/>
      <c r="C665" s="19"/>
      <c r="D665" s="19"/>
      <c r="E665" s="19"/>
      <c r="F665" s="19"/>
      <c r="G665" s="19"/>
      <c r="H665" s="19"/>
      <c r="I665" s="19"/>
    </row>
    <row r="666" spans="1:9" ht="15.75" customHeight="1" x14ac:dyDescent="0.2">
      <c r="A666" s="19"/>
      <c r="B666" s="19"/>
      <c r="C666" s="19"/>
      <c r="D666" s="19"/>
      <c r="E666" s="19"/>
      <c r="F666" s="19"/>
      <c r="G666" s="19"/>
      <c r="H666" s="19"/>
      <c r="I666" s="19"/>
    </row>
    <row r="667" spans="1:9" ht="15.75" customHeight="1" x14ac:dyDescent="0.2">
      <c r="A667" s="19"/>
      <c r="B667" s="19"/>
      <c r="C667" s="19"/>
      <c r="D667" s="19"/>
      <c r="E667" s="19"/>
      <c r="F667" s="19"/>
      <c r="G667" s="19"/>
      <c r="H667" s="19"/>
      <c r="I667" s="19"/>
    </row>
    <row r="668" spans="1:9" ht="15.75" customHeight="1" x14ac:dyDescent="0.2">
      <c r="A668" s="19"/>
      <c r="B668" s="19"/>
      <c r="C668" s="19"/>
      <c r="D668" s="19"/>
      <c r="E668" s="19"/>
      <c r="F668" s="19"/>
      <c r="G668" s="19"/>
      <c r="H668" s="19"/>
      <c r="I668" s="19"/>
    </row>
    <row r="669" spans="1:9" ht="15.75" customHeight="1" x14ac:dyDescent="0.2">
      <c r="A669" s="19"/>
      <c r="B669" s="19"/>
      <c r="C669" s="19"/>
      <c r="D669" s="19"/>
      <c r="E669" s="19"/>
      <c r="F669" s="19"/>
      <c r="G669" s="19"/>
      <c r="H669" s="19"/>
      <c r="I669" s="19"/>
    </row>
    <row r="670" spans="1:9" ht="15.75" customHeight="1" x14ac:dyDescent="0.2">
      <c r="A670" s="19"/>
      <c r="B670" s="19"/>
      <c r="C670" s="19"/>
      <c r="D670" s="19"/>
      <c r="E670" s="19"/>
      <c r="F670" s="19"/>
      <c r="G670" s="19"/>
      <c r="H670" s="19"/>
      <c r="I670" s="19"/>
    </row>
    <row r="671" spans="1:9" ht="15.75" customHeight="1" x14ac:dyDescent="0.2">
      <c r="A671" s="19"/>
      <c r="B671" s="19"/>
      <c r="C671" s="19"/>
      <c r="D671" s="19"/>
      <c r="E671" s="19"/>
      <c r="F671" s="19"/>
      <c r="G671" s="19"/>
      <c r="H671" s="19"/>
      <c r="I671" s="19"/>
    </row>
    <row r="672" spans="1:9" ht="15.75" customHeight="1" x14ac:dyDescent="0.2">
      <c r="A672" s="19"/>
      <c r="B672" s="19"/>
      <c r="C672" s="19"/>
      <c r="D672" s="19"/>
      <c r="E672" s="19"/>
      <c r="F672" s="19"/>
      <c r="G672" s="19"/>
      <c r="H672" s="19"/>
      <c r="I672" s="19"/>
    </row>
    <row r="673" spans="1:9" ht="15.75" customHeight="1" x14ac:dyDescent="0.2">
      <c r="A673" s="19"/>
      <c r="B673" s="19"/>
      <c r="C673" s="19"/>
      <c r="D673" s="19"/>
      <c r="E673" s="19"/>
      <c r="F673" s="19"/>
      <c r="G673" s="19"/>
      <c r="H673" s="19"/>
      <c r="I673" s="19"/>
    </row>
    <row r="674" spans="1:9" ht="15.75" customHeight="1" x14ac:dyDescent="0.2">
      <c r="A674" s="19"/>
      <c r="B674" s="19"/>
      <c r="C674" s="19"/>
      <c r="D674" s="19"/>
      <c r="E674" s="19"/>
      <c r="F674" s="19"/>
      <c r="G674" s="19"/>
      <c r="H674" s="19"/>
      <c r="I674" s="19"/>
    </row>
    <row r="675" spans="1:9" ht="15.75" customHeight="1" x14ac:dyDescent="0.2">
      <c r="A675" s="19"/>
      <c r="B675" s="19"/>
      <c r="C675" s="19"/>
      <c r="D675" s="19"/>
      <c r="E675" s="19"/>
      <c r="F675" s="19"/>
      <c r="G675" s="19"/>
      <c r="H675" s="19"/>
      <c r="I675" s="19"/>
    </row>
    <row r="676" spans="1:9" ht="15.75" customHeight="1" x14ac:dyDescent="0.2">
      <c r="A676" s="19"/>
      <c r="B676" s="19"/>
      <c r="C676" s="19"/>
      <c r="D676" s="19"/>
      <c r="E676" s="19"/>
      <c r="F676" s="19"/>
      <c r="G676" s="19"/>
      <c r="H676" s="19"/>
      <c r="I676" s="19"/>
    </row>
    <row r="677" spans="1:9" ht="15.75" customHeight="1" x14ac:dyDescent="0.2">
      <c r="A677" s="19"/>
      <c r="B677" s="19"/>
      <c r="C677" s="19"/>
      <c r="D677" s="19"/>
      <c r="E677" s="19"/>
      <c r="F677" s="19"/>
      <c r="G677" s="19"/>
      <c r="H677" s="19"/>
      <c r="I677" s="19"/>
    </row>
    <row r="678" spans="1:9" ht="15.75" customHeight="1" x14ac:dyDescent="0.2">
      <c r="A678" s="19"/>
      <c r="B678" s="19"/>
      <c r="C678" s="19"/>
      <c r="D678" s="19"/>
      <c r="E678" s="19"/>
      <c r="F678" s="19"/>
      <c r="G678" s="19"/>
      <c r="H678" s="19"/>
      <c r="I678" s="19"/>
    </row>
    <row r="679" spans="1:9" ht="15.75" customHeight="1" x14ac:dyDescent="0.2">
      <c r="A679" s="19"/>
      <c r="B679" s="19"/>
      <c r="C679" s="19"/>
      <c r="D679" s="19"/>
      <c r="E679" s="19"/>
      <c r="F679" s="19"/>
      <c r="G679" s="19"/>
      <c r="H679" s="19"/>
      <c r="I679" s="19"/>
    </row>
    <row r="680" spans="1:9" ht="15.75" customHeight="1" x14ac:dyDescent="0.2">
      <c r="A680" s="19"/>
      <c r="B680" s="19"/>
      <c r="C680" s="19"/>
      <c r="D680" s="19"/>
      <c r="E680" s="19"/>
      <c r="F680" s="19"/>
      <c r="G680" s="19"/>
      <c r="H680" s="19"/>
      <c r="I680" s="19"/>
    </row>
    <row r="681" spans="1:9" ht="15.75" customHeight="1" x14ac:dyDescent="0.2">
      <c r="A681" s="19"/>
      <c r="B681" s="19"/>
      <c r="C681" s="19"/>
      <c r="D681" s="19"/>
      <c r="E681" s="19"/>
      <c r="F681" s="19"/>
      <c r="G681" s="19"/>
      <c r="H681" s="19"/>
      <c r="I681" s="19"/>
    </row>
    <row r="682" spans="1:9" ht="15.75" customHeight="1" x14ac:dyDescent="0.2">
      <c r="A682" s="19"/>
      <c r="B682" s="19"/>
      <c r="C682" s="19"/>
      <c r="D682" s="19"/>
      <c r="E682" s="19"/>
      <c r="F682" s="19"/>
      <c r="G682" s="19"/>
      <c r="H682" s="19"/>
      <c r="I682" s="19"/>
    </row>
    <row r="683" spans="1:9" ht="15.75" customHeight="1" x14ac:dyDescent="0.2">
      <c r="A683" s="19"/>
      <c r="B683" s="19"/>
      <c r="C683" s="19"/>
      <c r="D683" s="19"/>
      <c r="E683" s="19"/>
      <c r="F683" s="19"/>
      <c r="G683" s="19"/>
      <c r="H683" s="19"/>
      <c r="I683" s="19"/>
    </row>
    <row r="684" spans="1:9" ht="15.75" customHeight="1" x14ac:dyDescent="0.2">
      <c r="A684" s="19"/>
      <c r="B684" s="19"/>
      <c r="C684" s="19"/>
      <c r="D684" s="19"/>
      <c r="E684" s="19"/>
      <c r="F684" s="19"/>
      <c r="G684" s="19"/>
      <c r="H684" s="19"/>
      <c r="I684" s="19"/>
    </row>
    <row r="685" spans="1:9" ht="15.75" customHeight="1" x14ac:dyDescent="0.2">
      <c r="A685" s="19"/>
      <c r="B685" s="19"/>
      <c r="C685" s="19"/>
      <c r="D685" s="19"/>
      <c r="E685" s="19"/>
      <c r="F685" s="19"/>
      <c r="G685" s="19"/>
      <c r="H685" s="19"/>
      <c r="I685" s="19"/>
    </row>
    <row r="686" spans="1:9" ht="15.75" customHeight="1" x14ac:dyDescent="0.2">
      <c r="A686" s="19"/>
      <c r="B686" s="19"/>
      <c r="C686" s="19"/>
      <c r="D686" s="19"/>
      <c r="E686" s="19"/>
      <c r="F686" s="19"/>
      <c r="G686" s="19"/>
      <c r="H686" s="19"/>
      <c r="I686" s="19"/>
    </row>
    <row r="687" spans="1:9" ht="15.75" customHeight="1" x14ac:dyDescent="0.2">
      <c r="A687" s="19"/>
      <c r="B687" s="19"/>
      <c r="C687" s="19"/>
      <c r="D687" s="19"/>
      <c r="E687" s="19"/>
      <c r="F687" s="19"/>
      <c r="G687" s="19"/>
      <c r="H687" s="19"/>
      <c r="I687" s="19"/>
    </row>
    <row r="688" spans="1:9" ht="15.75" customHeight="1" x14ac:dyDescent="0.2">
      <c r="A688" s="19"/>
      <c r="B688" s="19"/>
      <c r="C688" s="19"/>
      <c r="D688" s="19"/>
      <c r="E688" s="19"/>
      <c r="F688" s="19"/>
      <c r="G688" s="19"/>
      <c r="H688" s="19"/>
      <c r="I688" s="19"/>
    </row>
    <row r="689" spans="1:9" ht="15.75" customHeight="1" x14ac:dyDescent="0.2">
      <c r="A689" s="19"/>
      <c r="B689" s="19"/>
      <c r="C689" s="19"/>
      <c r="D689" s="19"/>
      <c r="E689" s="19"/>
      <c r="F689" s="19"/>
      <c r="G689" s="19"/>
      <c r="H689" s="19"/>
      <c r="I689" s="19"/>
    </row>
    <row r="690" spans="1:9" ht="15.75" customHeight="1" x14ac:dyDescent="0.2">
      <c r="A690" s="19"/>
      <c r="B690" s="19"/>
      <c r="C690" s="19"/>
      <c r="D690" s="19"/>
      <c r="E690" s="19"/>
      <c r="F690" s="19"/>
      <c r="G690" s="19"/>
      <c r="H690" s="19"/>
      <c r="I690" s="19"/>
    </row>
    <row r="691" spans="1:9" ht="15.75" customHeight="1" x14ac:dyDescent="0.2">
      <c r="A691" s="19"/>
      <c r="B691" s="19"/>
      <c r="C691" s="19"/>
      <c r="D691" s="19"/>
      <c r="E691" s="19"/>
      <c r="F691" s="19"/>
      <c r="G691" s="19"/>
      <c r="H691" s="19"/>
      <c r="I691" s="19"/>
    </row>
    <row r="692" spans="1:9" ht="15.75" customHeight="1" x14ac:dyDescent="0.2">
      <c r="A692" s="19"/>
      <c r="B692" s="19"/>
      <c r="C692" s="19"/>
      <c r="D692" s="19"/>
      <c r="E692" s="19"/>
      <c r="F692" s="19"/>
      <c r="G692" s="19"/>
      <c r="H692" s="19"/>
      <c r="I692" s="19"/>
    </row>
    <row r="693" spans="1:9" ht="15.75" customHeight="1" x14ac:dyDescent="0.2">
      <c r="A693" s="19"/>
      <c r="B693" s="19"/>
      <c r="C693" s="19"/>
      <c r="D693" s="19"/>
      <c r="E693" s="19"/>
      <c r="F693" s="19"/>
      <c r="G693" s="19"/>
      <c r="H693" s="19"/>
      <c r="I693" s="19"/>
    </row>
    <row r="694" spans="1:9" ht="15.75" customHeight="1" x14ac:dyDescent="0.2">
      <c r="A694" s="19"/>
      <c r="B694" s="19"/>
      <c r="C694" s="19"/>
      <c r="D694" s="19"/>
      <c r="E694" s="19"/>
      <c r="F694" s="19"/>
      <c r="G694" s="19"/>
      <c r="H694" s="19"/>
      <c r="I694" s="19"/>
    </row>
    <row r="695" spans="1:9" ht="15.75" customHeight="1" x14ac:dyDescent="0.2">
      <c r="A695" s="19"/>
      <c r="B695" s="19"/>
      <c r="C695" s="19"/>
      <c r="D695" s="19"/>
      <c r="E695" s="19"/>
      <c r="F695" s="19"/>
      <c r="G695" s="19"/>
      <c r="H695" s="19"/>
      <c r="I695" s="19"/>
    </row>
    <row r="696" spans="1:9" ht="15.75" customHeight="1" x14ac:dyDescent="0.2">
      <c r="A696" s="19"/>
      <c r="B696" s="19"/>
      <c r="C696" s="19"/>
      <c r="D696" s="19"/>
      <c r="E696" s="19"/>
      <c r="F696" s="19"/>
      <c r="G696" s="19"/>
      <c r="H696" s="19"/>
      <c r="I696" s="19"/>
    </row>
    <row r="697" spans="1:9" ht="15.75" customHeight="1" x14ac:dyDescent="0.2">
      <c r="A697" s="19"/>
      <c r="B697" s="19"/>
      <c r="C697" s="19"/>
      <c r="D697" s="19"/>
      <c r="E697" s="19"/>
      <c r="F697" s="19"/>
      <c r="G697" s="19"/>
      <c r="H697" s="19"/>
      <c r="I697" s="19"/>
    </row>
    <row r="698" spans="1:9" ht="15.75" customHeight="1" x14ac:dyDescent="0.2">
      <c r="A698" s="19"/>
      <c r="B698" s="19"/>
      <c r="C698" s="19"/>
      <c r="D698" s="19"/>
      <c r="E698" s="19"/>
      <c r="F698" s="19"/>
      <c r="G698" s="19"/>
      <c r="H698" s="19"/>
      <c r="I698" s="19"/>
    </row>
    <row r="699" spans="1:9" ht="15.75" customHeight="1" x14ac:dyDescent="0.2">
      <c r="A699" s="19"/>
      <c r="B699" s="19"/>
      <c r="C699" s="19"/>
      <c r="D699" s="19"/>
      <c r="E699" s="19"/>
      <c r="F699" s="19"/>
      <c r="G699" s="19"/>
      <c r="H699" s="19"/>
      <c r="I699" s="19"/>
    </row>
    <row r="700" spans="1:9" ht="15.75" customHeight="1" x14ac:dyDescent="0.2">
      <c r="A700" s="19"/>
      <c r="B700" s="19"/>
      <c r="C700" s="19"/>
      <c r="D700" s="19"/>
      <c r="E700" s="19"/>
      <c r="F700" s="19"/>
      <c r="G700" s="19"/>
      <c r="H700" s="19"/>
      <c r="I700" s="19"/>
    </row>
    <row r="701" spans="1:9" ht="15.75" customHeight="1" x14ac:dyDescent="0.2">
      <c r="A701" s="19"/>
      <c r="B701" s="19"/>
      <c r="C701" s="19"/>
      <c r="D701" s="19"/>
      <c r="E701" s="19"/>
      <c r="F701" s="19"/>
      <c r="G701" s="19"/>
      <c r="H701" s="19"/>
      <c r="I701" s="19"/>
    </row>
    <row r="702" spans="1:9" ht="15.75" customHeight="1" x14ac:dyDescent="0.2">
      <c r="A702" s="19"/>
      <c r="B702" s="19"/>
      <c r="C702" s="19"/>
      <c r="D702" s="19"/>
      <c r="E702" s="19"/>
      <c r="F702" s="19"/>
      <c r="G702" s="19"/>
      <c r="H702" s="19"/>
      <c r="I702" s="19"/>
    </row>
    <row r="703" spans="1:9" ht="15.75" customHeight="1" x14ac:dyDescent="0.2">
      <c r="A703" s="19"/>
      <c r="B703" s="19"/>
      <c r="C703" s="19"/>
      <c r="D703" s="19"/>
      <c r="E703" s="19"/>
      <c r="F703" s="19"/>
      <c r="G703" s="19"/>
      <c r="H703" s="19"/>
      <c r="I703" s="19"/>
    </row>
    <row r="704" spans="1:9" ht="15.75" customHeight="1" x14ac:dyDescent="0.2">
      <c r="A704" s="19"/>
      <c r="B704" s="19"/>
      <c r="C704" s="19"/>
      <c r="D704" s="19"/>
      <c r="E704" s="19"/>
      <c r="F704" s="19"/>
      <c r="G704" s="19"/>
      <c r="H704" s="19"/>
      <c r="I704" s="19"/>
    </row>
    <row r="705" spans="1:9" ht="15.75" customHeight="1" x14ac:dyDescent="0.2">
      <c r="A705" s="19"/>
      <c r="B705" s="19"/>
      <c r="C705" s="19"/>
      <c r="D705" s="19"/>
      <c r="E705" s="19"/>
      <c r="F705" s="19"/>
      <c r="G705" s="19"/>
      <c r="H705" s="19"/>
      <c r="I705" s="19"/>
    </row>
    <row r="706" spans="1:9" ht="15.75" customHeight="1" x14ac:dyDescent="0.2">
      <c r="A706" s="19"/>
      <c r="B706" s="19"/>
      <c r="C706" s="19"/>
      <c r="D706" s="19"/>
      <c r="E706" s="19"/>
      <c r="F706" s="19"/>
      <c r="G706" s="19"/>
      <c r="H706" s="19"/>
      <c r="I706" s="19"/>
    </row>
    <row r="707" spans="1:9" ht="15.75" customHeight="1" x14ac:dyDescent="0.2">
      <c r="A707" s="19"/>
      <c r="B707" s="19"/>
      <c r="C707" s="19"/>
      <c r="D707" s="19"/>
      <c r="E707" s="19"/>
      <c r="F707" s="19"/>
      <c r="G707" s="19"/>
      <c r="H707" s="19"/>
      <c r="I707" s="19"/>
    </row>
    <row r="708" spans="1:9" ht="15.75" customHeight="1" x14ac:dyDescent="0.2">
      <c r="A708" s="19"/>
      <c r="B708" s="19"/>
      <c r="C708" s="19"/>
      <c r="D708" s="19"/>
      <c r="E708" s="19"/>
      <c r="F708" s="19"/>
      <c r="G708" s="19"/>
      <c r="H708" s="19"/>
      <c r="I708" s="19"/>
    </row>
    <row r="709" spans="1:9" ht="15.75" customHeight="1" x14ac:dyDescent="0.2">
      <c r="A709" s="19"/>
      <c r="B709" s="19"/>
      <c r="C709" s="19"/>
      <c r="D709" s="19"/>
      <c r="E709" s="19"/>
      <c r="F709" s="19"/>
      <c r="G709" s="19"/>
      <c r="H709" s="19"/>
      <c r="I709" s="19"/>
    </row>
    <row r="710" spans="1:9" ht="15.75" customHeight="1" x14ac:dyDescent="0.2">
      <c r="A710" s="19"/>
      <c r="B710" s="19"/>
      <c r="C710" s="19"/>
      <c r="D710" s="19"/>
      <c r="E710" s="19"/>
      <c r="F710" s="19"/>
      <c r="G710" s="19"/>
      <c r="H710" s="19"/>
      <c r="I710" s="19"/>
    </row>
    <row r="711" spans="1:9" ht="15.75" customHeight="1" x14ac:dyDescent="0.2">
      <c r="A711" s="19"/>
      <c r="B711" s="19"/>
      <c r="C711" s="19"/>
      <c r="D711" s="19"/>
      <c r="E711" s="19"/>
      <c r="F711" s="19"/>
      <c r="G711" s="19"/>
      <c r="H711" s="19"/>
      <c r="I711" s="19"/>
    </row>
    <row r="712" spans="1:9" ht="15.75" customHeight="1" x14ac:dyDescent="0.2">
      <c r="A712" s="19"/>
      <c r="B712" s="19"/>
      <c r="C712" s="19"/>
      <c r="D712" s="19"/>
      <c r="E712" s="19"/>
      <c r="F712" s="19"/>
      <c r="G712" s="19"/>
      <c r="H712" s="19"/>
      <c r="I712" s="19"/>
    </row>
    <row r="713" spans="1:9" ht="15.75" customHeight="1" x14ac:dyDescent="0.2">
      <c r="A713" s="19"/>
      <c r="B713" s="19"/>
      <c r="C713" s="19"/>
      <c r="D713" s="19"/>
      <c r="E713" s="19"/>
      <c r="F713" s="19"/>
      <c r="G713" s="19"/>
      <c r="H713" s="19"/>
      <c r="I713" s="19"/>
    </row>
    <row r="714" spans="1:9" ht="15.75" customHeight="1" x14ac:dyDescent="0.2">
      <c r="A714" s="19"/>
      <c r="B714" s="19"/>
      <c r="C714" s="19"/>
      <c r="D714" s="19"/>
      <c r="E714" s="19"/>
      <c r="F714" s="19"/>
      <c r="G714" s="19"/>
      <c r="H714" s="19"/>
      <c r="I714" s="19"/>
    </row>
    <row r="715" spans="1:9" ht="15.75" customHeight="1" x14ac:dyDescent="0.2">
      <c r="A715" s="19"/>
      <c r="B715" s="19"/>
      <c r="C715" s="19"/>
      <c r="D715" s="19"/>
      <c r="E715" s="19"/>
      <c r="F715" s="19"/>
      <c r="G715" s="19"/>
      <c r="H715" s="19"/>
      <c r="I715" s="19"/>
    </row>
    <row r="716" spans="1:9" ht="15.75" customHeight="1" x14ac:dyDescent="0.2">
      <c r="A716" s="19"/>
      <c r="B716" s="19"/>
      <c r="C716" s="19"/>
      <c r="D716" s="19"/>
      <c r="E716" s="19"/>
      <c r="F716" s="19"/>
      <c r="G716" s="19"/>
      <c r="H716" s="19"/>
      <c r="I716" s="19"/>
    </row>
    <row r="717" spans="1:9" ht="15.75" customHeight="1" x14ac:dyDescent="0.2">
      <c r="A717" s="19"/>
      <c r="B717" s="19"/>
      <c r="C717" s="19"/>
      <c r="D717" s="19"/>
      <c r="E717" s="19"/>
      <c r="F717" s="19"/>
      <c r="G717" s="19"/>
      <c r="H717" s="19"/>
      <c r="I717" s="19"/>
    </row>
    <row r="718" spans="1:9" ht="15.75" customHeight="1" x14ac:dyDescent="0.2">
      <c r="A718" s="19"/>
      <c r="B718" s="19"/>
      <c r="C718" s="19"/>
      <c r="D718" s="19"/>
      <c r="E718" s="19"/>
      <c r="F718" s="19"/>
      <c r="G718" s="19"/>
      <c r="H718" s="19"/>
      <c r="I718" s="19"/>
    </row>
    <row r="719" spans="1:9" ht="15.75" customHeight="1" x14ac:dyDescent="0.2">
      <c r="A719" s="19"/>
      <c r="B719" s="19"/>
      <c r="C719" s="19"/>
      <c r="D719" s="19"/>
      <c r="E719" s="19"/>
      <c r="F719" s="19"/>
      <c r="G719" s="19"/>
      <c r="H719" s="19"/>
      <c r="I719" s="19"/>
    </row>
    <row r="720" spans="1:9" ht="15.75" customHeight="1" x14ac:dyDescent="0.2">
      <c r="A720" s="19"/>
      <c r="B720" s="19"/>
      <c r="C720" s="19"/>
      <c r="D720" s="19"/>
      <c r="E720" s="19"/>
      <c r="F720" s="19"/>
      <c r="G720" s="19"/>
      <c r="H720" s="19"/>
      <c r="I720" s="19"/>
    </row>
    <row r="721" spans="1:9" ht="15.75" customHeight="1" x14ac:dyDescent="0.2">
      <c r="A721" s="19"/>
      <c r="B721" s="19"/>
      <c r="C721" s="19"/>
      <c r="D721" s="19"/>
      <c r="E721" s="19"/>
      <c r="F721" s="19"/>
      <c r="G721" s="19"/>
      <c r="H721" s="19"/>
      <c r="I721" s="19"/>
    </row>
    <row r="722" spans="1:9" ht="15.75" customHeight="1" x14ac:dyDescent="0.2">
      <c r="A722" s="19"/>
      <c r="B722" s="19"/>
      <c r="C722" s="19"/>
      <c r="D722" s="19"/>
      <c r="E722" s="19"/>
      <c r="F722" s="19"/>
      <c r="G722" s="19"/>
      <c r="H722" s="19"/>
      <c r="I722" s="19"/>
    </row>
    <row r="723" spans="1:9" ht="15.75" customHeight="1" x14ac:dyDescent="0.2">
      <c r="A723" s="19"/>
      <c r="B723" s="19"/>
      <c r="C723" s="19"/>
      <c r="D723" s="19"/>
      <c r="E723" s="19"/>
      <c r="F723" s="19"/>
      <c r="G723" s="19"/>
      <c r="H723" s="19"/>
      <c r="I723" s="19"/>
    </row>
    <row r="724" spans="1:9" ht="15.75" customHeight="1" x14ac:dyDescent="0.2">
      <c r="A724" s="19"/>
      <c r="B724" s="19"/>
      <c r="C724" s="19"/>
      <c r="D724" s="19"/>
      <c r="E724" s="19"/>
      <c r="F724" s="19"/>
      <c r="G724" s="19"/>
      <c r="H724" s="19"/>
      <c r="I724" s="19"/>
    </row>
    <row r="725" spans="1:9" ht="15.75" customHeight="1" x14ac:dyDescent="0.2">
      <c r="A725" s="19"/>
      <c r="B725" s="19"/>
      <c r="C725" s="19"/>
      <c r="D725" s="19"/>
      <c r="E725" s="19"/>
      <c r="F725" s="19"/>
      <c r="G725" s="19"/>
      <c r="H725" s="19"/>
      <c r="I725" s="19"/>
    </row>
    <row r="726" spans="1:9" ht="15.75" customHeight="1" x14ac:dyDescent="0.2">
      <c r="A726" s="19"/>
      <c r="B726" s="19"/>
      <c r="C726" s="19"/>
      <c r="D726" s="19"/>
      <c r="E726" s="19"/>
      <c r="F726" s="19"/>
      <c r="G726" s="19"/>
      <c r="H726" s="19"/>
      <c r="I726" s="19"/>
    </row>
    <row r="727" spans="1:9" ht="15.75" customHeight="1" x14ac:dyDescent="0.2">
      <c r="A727" s="19"/>
      <c r="B727" s="19"/>
      <c r="C727" s="19"/>
      <c r="D727" s="19"/>
      <c r="E727" s="19"/>
      <c r="F727" s="19"/>
      <c r="G727" s="19"/>
      <c r="H727" s="19"/>
      <c r="I727" s="19"/>
    </row>
    <row r="728" spans="1:9" ht="15.75" customHeight="1" x14ac:dyDescent="0.2">
      <c r="A728" s="19"/>
      <c r="B728" s="19"/>
      <c r="C728" s="19"/>
      <c r="D728" s="19"/>
      <c r="E728" s="19"/>
      <c r="F728" s="19"/>
      <c r="G728" s="19"/>
      <c r="H728" s="19"/>
      <c r="I728" s="19"/>
    </row>
    <row r="729" spans="1:9" ht="15.75" customHeight="1" x14ac:dyDescent="0.2">
      <c r="A729" s="19"/>
      <c r="B729" s="19"/>
      <c r="C729" s="19"/>
      <c r="D729" s="19"/>
      <c r="E729" s="19"/>
      <c r="F729" s="19"/>
      <c r="G729" s="19"/>
      <c r="H729" s="19"/>
      <c r="I729" s="19"/>
    </row>
    <row r="730" spans="1:9" ht="15.75" customHeight="1" x14ac:dyDescent="0.2">
      <c r="A730" s="19"/>
      <c r="B730" s="19"/>
      <c r="C730" s="19"/>
      <c r="D730" s="19"/>
      <c r="E730" s="19"/>
      <c r="F730" s="19"/>
      <c r="G730" s="19"/>
      <c r="H730" s="19"/>
      <c r="I730" s="19"/>
    </row>
    <row r="731" spans="1:9" ht="15.75" customHeight="1" x14ac:dyDescent="0.2">
      <c r="A731" s="19"/>
      <c r="B731" s="19"/>
      <c r="C731" s="19"/>
      <c r="D731" s="19"/>
      <c r="E731" s="19"/>
      <c r="F731" s="19"/>
      <c r="G731" s="19"/>
      <c r="H731" s="19"/>
      <c r="I731" s="19"/>
    </row>
    <row r="732" spans="1:9" ht="15.75" customHeight="1" x14ac:dyDescent="0.2">
      <c r="A732" s="19"/>
      <c r="B732" s="19"/>
      <c r="C732" s="19"/>
      <c r="D732" s="19"/>
      <c r="E732" s="19"/>
      <c r="F732" s="19"/>
      <c r="G732" s="19"/>
      <c r="H732" s="19"/>
      <c r="I732" s="19"/>
    </row>
    <row r="733" spans="1:9" ht="15.75" customHeight="1" x14ac:dyDescent="0.2">
      <c r="A733" s="19"/>
      <c r="B733" s="19"/>
      <c r="C733" s="19"/>
      <c r="D733" s="19"/>
      <c r="E733" s="19"/>
      <c r="F733" s="19"/>
      <c r="G733" s="19"/>
      <c r="H733" s="19"/>
      <c r="I733" s="19"/>
    </row>
    <row r="734" spans="1:9" ht="15.75" customHeight="1" x14ac:dyDescent="0.2">
      <c r="A734" s="19"/>
      <c r="B734" s="19"/>
      <c r="C734" s="19"/>
      <c r="D734" s="19"/>
      <c r="E734" s="19"/>
      <c r="F734" s="19"/>
      <c r="G734" s="19"/>
      <c r="H734" s="19"/>
      <c r="I734" s="19"/>
    </row>
    <row r="735" spans="1:9" ht="15.75" customHeight="1" x14ac:dyDescent="0.2">
      <c r="A735" s="19"/>
      <c r="B735" s="19"/>
      <c r="C735" s="19"/>
      <c r="D735" s="19"/>
      <c r="E735" s="19"/>
      <c r="F735" s="19"/>
      <c r="G735" s="19"/>
      <c r="H735" s="19"/>
      <c r="I735" s="19"/>
    </row>
    <row r="736" spans="1:9" ht="15.75" customHeight="1" x14ac:dyDescent="0.2">
      <c r="A736" s="19"/>
      <c r="B736" s="19"/>
      <c r="C736" s="19"/>
      <c r="D736" s="19"/>
      <c r="E736" s="19"/>
      <c r="F736" s="19"/>
      <c r="G736" s="19"/>
      <c r="H736" s="19"/>
      <c r="I736" s="19"/>
    </row>
    <row r="737" spans="1:9" ht="15.75" customHeight="1" x14ac:dyDescent="0.2">
      <c r="A737" s="19"/>
      <c r="B737" s="19"/>
      <c r="C737" s="19"/>
      <c r="D737" s="19"/>
      <c r="E737" s="19"/>
      <c r="F737" s="19"/>
      <c r="G737" s="19"/>
      <c r="H737" s="19"/>
      <c r="I737" s="19"/>
    </row>
    <row r="738" spans="1:9" ht="15.75" customHeight="1" x14ac:dyDescent="0.2">
      <c r="A738" s="19"/>
      <c r="B738" s="19"/>
      <c r="C738" s="19"/>
      <c r="D738" s="19"/>
      <c r="E738" s="19"/>
      <c r="F738" s="19"/>
      <c r="G738" s="19"/>
      <c r="H738" s="19"/>
      <c r="I738" s="19"/>
    </row>
    <row r="739" spans="1:9" ht="15.75" customHeight="1" x14ac:dyDescent="0.2">
      <c r="A739" s="19"/>
      <c r="B739" s="19"/>
      <c r="C739" s="19"/>
      <c r="D739" s="19"/>
      <c r="E739" s="19"/>
      <c r="F739" s="19"/>
      <c r="G739" s="19"/>
      <c r="H739" s="19"/>
      <c r="I739" s="19"/>
    </row>
    <row r="740" spans="1:9" ht="15.75" customHeight="1" x14ac:dyDescent="0.2">
      <c r="A740" s="19"/>
      <c r="B740" s="19"/>
      <c r="C740" s="19"/>
      <c r="D740" s="19"/>
      <c r="E740" s="19"/>
      <c r="F740" s="19"/>
      <c r="G740" s="19"/>
      <c r="H740" s="19"/>
      <c r="I740" s="19"/>
    </row>
    <row r="741" spans="1:9" ht="15.75" customHeight="1" x14ac:dyDescent="0.2">
      <c r="A741" s="19"/>
      <c r="B741" s="19"/>
      <c r="C741" s="19"/>
      <c r="D741" s="19"/>
      <c r="E741" s="19"/>
      <c r="F741" s="19"/>
      <c r="G741" s="19"/>
      <c r="H741" s="19"/>
      <c r="I741" s="19"/>
    </row>
    <row r="742" spans="1:9" ht="15.75" customHeight="1" x14ac:dyDescent="0.2">
      <c r="A742" s="19"/>
      <c r="B742" s="19"/>
      <c r="C742" s="19"/>
      <c r="D742" s="19"/>
      <c r="E742" s="19"/>
      <c r="F742" s="19"/>
      <c r="G742" s="19"/>
      <c r="H742" s="19"/>
      <c r="I742" s="19"/>
    </row>
    <row r="743" spans="1:9" ht="15.75" customHeight="1" x14ac:dyDescent="0.2">
      <c r="A743" s="19"/>
      <c r="B743" s="19"/>
      <c r="C743" s="19"/>
      <c r="D743" s="19"/>
      <c r="E743" s="19"/>
      <c r="F743" s="19"/>
      <c r="G743" s="19"/>
      <c r="H743" s="19"/>
      <c r="I743" s="19"/>
    </row>
    <row r="744" spans="1:9" ht="15.75" customHeight="1" x14ac:dyDescent="0.2">
      <c r="A744" s="19"/>
      <c r="B744" s="19"/>
      <c r="C744" s="19"/>
      <c r="D744" s="19"/>
      <c r="E744" s="19"/>
      <c r="F744" s="19"/>
      <c r="G744" s="19"/>
      <c r="H744" s="19"/>
      <c r="I744" s="19"/>
    </row>
    <row r="745" spans="1:9" ht="15.75" customHeight="1" x14ac:dyDescent="0.2">
      <c r="A745" s="19"/>
      <c r="B745" s="19"/>
      <c r="C745" s="19"/>
      <c r="D745" s="19"/>
      <c r="E745" s="19"/>
      <c r="F745" s="19"/>
      <c r="G745" s="19"/>
      <c r="H745" s="19"/>
      <c r="I745" s="19"/>
    </row>
    <row r="746" spans="1:9" ht="15.75" customHeight="1" x14ac:dyDescent="0.2">
      <c r="A746" s="19"/>
      <c r="B746" s="19"/>
      <c r="C746" s="19"/>
      <c r="D746" s="19"/>
      <c r="E746" s="19"/>
      <c r="F746" s="19"/>
      <c r="G746" s="19"/>
      <c r="H746" s="19"/>
      <c r="I746" s="19"/>
    </row>
    <row r="747" spans="1:9" ht="15.75" customHeight="1" x14ac:dyDescent="0.2">
      <c r="A747" s="19"/>
      <c r="B747" s="19"/>
      <c r="C747" s="19"/>
      <c r="D747" s="19"/>
      <c r="E747" s="19"/>
      <c r="F747" s="19"/>
      <c r="G747" s="19"/>
      <c r="H747" s="19"/>
      <c r="I747" s="19"/>
    </row>
    <row r="748" spans="1:9" ht="15.75" customHeight="1" x14ac:dyDescent="0.2">
      <c r="A748" s="19"/>
      <c r="B748" s="19"/>
      <c r="C748" s="19"/>
      <c r="D748" s="19"/>
      <c r="E748" s="19"/>
      <c r="F748" s="19"/>
      <c r="G748" s="19"/>
      <c r="H748" s="19"/>
      <c r="I748" s="19"/>
    </row>
    <row r="749" spans="1:9" ht="15.75" customHeight="1" x14ac:dyDescent="0.2">
      <c r="A749" s="19"/>
      <c r="B749" s="19"/>
      <c r="C749" s="19"/>
      <c r="D749" s="19"/>
      <c r="E749" s="19"/>
      <c r="F749" s="19"/>
      <c r="G749" s="19"/>
      <c r="H749" s="19"/>
      <c r="I749" s="19"/>
    </row>
    <row r="750" spans="1:9" ht="15.75" customHeight="1" x14ac:dyDescent="0.2">
      <c r="A750" s="19"/>
      <c r="B750" s="19"/>
      <c r="C750" s="19"/>
      <c r="D750" s="19"/>
      <c r="E750" s="19"/>
      <c r="F750" s="19"/>
      <c r="G750" s="19"/>
      <c r="H750" s="19"/>
      <c r="I750" s="19"/>
    </row>
    <row r="751" spans="1:9" ht="15.75" customHeight="1" x14ac:dyDescent="0.2">
      <c r="A751" s="19"/>
      <c r="B751" s="19"/>
      <c r="C751" s="19"/>
      <c r="D751" s="19"/>
      <c r="E751" s="19"/>
      <c r="F751" s="19"/>
      <c r="G751" s="19"/>
      <c r="H751" s="19"/>
      <c r="I751" s="19"/>
    </row>
    <row r="752" spans="1:9" ht="15.75" customHeight="1" x14ac:dyDescent="0.2">
      <c r="A752" s="19"/>
      <c r="B752" s="19"/>
      <c r="C752" s="19"/>
      <c r="D752" s="19"/>
      <c r="E752" s="19"/>
      <c r="F752" s="19"/>
      <c r="G752" s="19"/>
      <c r="H752" s="19"/>
      <c r="I752" s="19"/>
    </row>
    <row r="753" spans="1:9" ht="15.75" customHeight="1" x14ac:dyDescent="0.2">
      <c r="A753" s="19"/>
      <c r="B753" s="19"/>
      <c r="C753" s="19"/>
      <c r="D753" s="19"/>
      <c r="E753" s="19"/>
      <c r="F753" s="19"/>
      <c r="G753" s="19"/>
      <c r="H753" s="19"/>
      <c r="I753" s="19"/>
    </row>
    <row r="754" spans="1:9" ht="15.75" customHeight="1" x14ac:dyDescent="0.2">
      <c r="A754" s="19"/>
      <c r="B754" s="19"/>
      <c r="C754" s="19"/>
      <c r="D754" s="19"/>
      <c r="E754" s="19"/>
      <c r="F754" s="19"/>
      <c r="G754" s="19"/>
      <c r="H754" s="19"/>
      <c r="I754" s="19"/>
    </row>
    <row r="755" spans="1:9" ht="15.75" customHeight="1" x14ac:dyDescent="0.2">
      <c r="A755" s="19"/>
      <c r="B755" s="19"/>
      <c r="C755" s="19"/>
      <c r="D755" s="19"/>
      <c r="E755" s="19"/>
      <c r="F755" s="19"/>
      <c r="G755" s="19"/>
      <c r="H755" s="19"/>
      <c r="I755" s="19"/>
    </row>
    <row r="756" spans="1:9" ht="15.75" customHeight="1" x14ac:dyDescent="0.2">
      <c r="A756" s="19"/>
      <c r="B756" s="19"/>
      <c r="C756" s="19"/>
      <c r="D756" s="19"/>
      <c r="E756" s="19"/>
      <c r="F756" s="19"/>
      <c r="G756" s="19"/>
      <c r="H756" s="19"/>
      <c r="I756" s="19"/>
    </row>
    <row r="757" spans="1:9" ht="15.75" customHeight="1" x14ac:dyDescent="0.2">
      <c r="A757" s="19"/>
      <c r="B757" s="19"/>
      <c r="C757" s="19"/>
      <c r="D757" s="19"/>
      <c r="E757" s="19"/>
      <c r="F757" s="19"/>
      <c r="G757" s="19"/>
      <c r="H757" s="19"/>
      <c r="I757" s="19"/>
    </row>
    <row r="758" spans="1:9" ht="15.75" customHeight="1" x14ac:dyDescent="0.2">
      <c r="A758" s="19"/>
      <c r="B758" s="19"/>
      <c r="C758" s="19"/>
      <c r="D758" s="19"/>
      <c r="E758" s="19"/>
      <c r="F758" s="19"/>
      <c r="G758" s="19"/>
      <c r="H758" s="19"/>
      <c r="I758" s="19"/>
    </row>
    <row r="759" spans="1:9" ht="15.75" customHeight="1" x14ac:dyDescent="0.2">
      <c r="A759" s="19"/>
      <c r="B759" s="19"/>
      <c r="C759" s="19"/>
      <c r="D759" s="19"/>
      <c r="E759" s="19"/>
      <c r="F759" s="19"/>
      <c r="G759" s="19"/>
      <c r="H759" s="19"/>
      <c r="I759" s="19"/>
    </row>
    <row r="760" spans="1:9" ht="15.75" customHeight="1" x14ac:dyDescent="0.2">
      <c r="A760" s="19"/>
      <c r="B760" s="19"/>
      <c r="C760" s="19"/>
      <c r="D760" s="19"/>
      <c r="E760" s="19"/>
      <c r="F760" s="19"/>
      <c r="G760" s="19"/>
      <c r="H760" s="19"/>
      <c r="I760" s="19"/>
    </row>
    <row r="761" spans="1:9" ht="15.75" customHeight="1" x14ac:dyDescent="0.2">
      <c r="A761" s="19"/>
      <c r="B761" s="19"/>
      <c r="C761" s="19"/>
      <c r="D761" s="19"/>
      <c r="E761" s="19"/>
      <c r="F761" s="19"/>
      <c r="G761" s="19"/>
      <c r="H761" s="19"/>
      <c r="I761" s="19"/>
    </row>
    <row r="762" spans="1:9" ht="15.75" customHeight="1" x14ac:dyDescent="0.2">
      <c r="A762" s="19"/>
      <c r="B762" s="19"/>
      <c r="C762" s="19"/>
      <c r="D762" s="19"/>
      <c r="E762" s="19"/>
      <c r="F762" s="19"/>
      <c r="G762" s="19"/>
      <c r="H762" s="19"/>
      <c r="I762" s="19"/>
    </row>
    <row r="763" spans="1:9" ht="15.75" customHeight="1" x14ac:dyDescent="0.2">
      <c r="A763" s="19"/>
      <c r="B763" s="19"/>
      <c r="C763" s="19"/>
      <c r="D763" s="19"/>
      <c r="E763" s="19"/>
      <c r="F763" s="19"/>
      <c r="G763" s="19"/>
      <c r="H763" s="19"/>
      <c r="I763" s="19"/>
    </row>
    <row r="764" spans="1:9" ht="15.75" customHeight="1" x14ac:dyDescent="0.2">
      <c r="A764" s="19"/>
      <c r="B764" s="19"/>
      <c r="C764" s="19"/>
      <c r="D764" s="19"/>
      <c r="E764" s="19"/>
      <c r="F764" s="19"/>
      <c r="G764" s="19"/>
      <c r="H764" s="19"/>
      <c r="I764" s="19"/>
    </row>
    <row r="765" spans="1:9" ht="15.75" customHeight="1" x14ac:dyDescent="0.2">
      <c r="A765" s="19"/>
      <c r="B765" s="19"/>
      <c r="C765" s="19"/>
      <c r="D765" s="19"/>
      <c r="E765" s="19"/>
      <c r="F765" s="19"/>
      <c r="G765" s="19"/>
      <c r="H765" s="19"/>
      <c r="I765" s="19"/>
    </row>
    <row r="766" spans="1:9" ht="15.75" customHeight="1" x14ac:dyDescent="0.2">
      <c r="A766" s="19"/>
      <c r="B766" s="19"/>
      <c r="C766" s="19"/>
      <c r="D766" s="19"/>
      <c r="E766" s="19"/>
      <c r="F766" s="19"/>
      <c r="G766" s="19"/>
      <c r="H766" s="19"/>
      <c r="I766" s="19"/>
    </row>
    <row r="767" spans="1:9" ht="15.75" customHeight="1" x14ac:dyDescent="0.2">
      <c r="A767" s="19"/>
      <c r="B767" s="19"/>
      <c r="C767" s="19"/>
      <c r="D767" s="19"/>
      <c r="E767" s="19"/>
      <c r="F767" s="19"/>
      <c r="G767" s="19"/>
      <c r="H767" s="19"/>
      <c r="I767" s="19"/>
    </row>
    <row r="768" spans="1:9" ht="15.75" customHeight="1" x14ac:dyDescent="0.2">
      <c r="A768" s="19"/>
      <c r="B768" s="19"/>
      <c r="C768" s="19"/>
      <c r="D768" s="19"/>
      <c r="E768" s="19"/>
      <c r="F768" s="19"/>
      <c r="G768" s="19"/>
      <c r="H768" s="19"/>
      <c r="I768" s="19"/>
    </row>
    <row r="769" spans="1:9" ht="15.75" customHeight="1" x14ac:dyDescent="0.2">
      <c r="A769" s="19"/>
      <c r="B769" s="19"/>
      <c r="C769" s="19"/>
      <c r="D769" s="19"/>
      <c r="E769" s="19"/>
      <c r="F769" s="19"/>
      <c r="G769" s="19"/>
      <c r="H769" s="19"/>
      <c r="I769" s="19"/>
    </row>
    <row r="770" spans="1:9" ht="15.75" customHeight="1" x14ac:dyDescent="0.2">
      <c r="A770" s="19"/>
      <c r="B770" s="19"/>
      <c r="C770" s="19"/>
      <c r="D770" s="19"/>
      <c r="E770" s="19"/>
      <c r="F770" s="19"/>
      <c r="G770" s="19"/>
      <c r="H770" s="19"/>
      <c r="I770" s="19"/>
    </row>
    <row r="771" spans="1:9" ht="15.75" customHeight="1" x14ac:dyDescent="0.2">
      <c r="A771" s="19"/>
      <c r="B771" s="19"/>
      <c r="C771" s="19"/>
      <c r="D771" s="19"/>
      <c r="E771" s="19"/>
      <c r="F771" s="19"/>
      <c r="G771" s="19"/>
      <c r="H771" s="19"/>
      <c r="I771" s="19"/>
    </row>
    <row r="772" spans="1:9" ht="15.75" customHeight="1" x14ac:dyDescent="0.2">
      <c r="A772" s="19"/>
      <c r="B772" s="19"/>
      <c r="C772" s="19"/>
      <c r="D772" s="19"/>
      <c r="E772" s="19"/>
      <c r="F772" s="19"/>
      <c r="G772" s="19"/>
      <c r="H772" s="19"/>
      <c r="I772" s="19"/>
    </row>
    <row r="773" spans="1:9" ht="15.75" customHeight="1" x14ac:dyDescent="0.2">
      <c r="A773" s="19"/>
      <c r="B773" s="19"/>
      <c r="C773" s="19"/>
      <c r="D773" s="19"/>
      <c r="E773" s="19"/>
      <c r="F773" s="19"/>
      <c r="G773" s="19"/>
      <c r="H773" s="19"/>
      <c r="I773" s="19"/>
    </row>
    <row r="774" spans="1:9" ht="15.75" customHeight="1" x14ac:dyDescent="0.2">
      <c r="A774" s="19"/>
      <c r="B774" s="19"/>
      <c r="C774" s="19"/>
      <c r="D774" s="19"/>
      <c r="E774" s="19"/>
      <c r="F774" s="19"/>
      <c r="G774" s="19"/>
      <c r="H774" s="19"/>
      <c r="I774" s="19"/>
    </row>
    <row r="775" spans="1:9" ht="15.75" customHeight="1" x14ac:dyDescent="0.2">
      <c r="A775" s="19"/>
      <c r="B775" s="19"/>
      <c r="C775" s="19"/>
      <c r="D775" s="19"/>
      <c r="E775" s="19"/>
      <c r="F775" s="19"/>
      <c r="G775" s="19"/>
      <c r="H775" s="19"/>
      <c r="I775" s="19"/>
    </row>
    <row r="776" spans="1:9" ht="15.75" customHeight="1" x14ac:dyDescent="0.2">
      <c r="A776" s="19"/>
      <c r="B776" s="19"/>
      <c r="C776" s="19"/>
      <c r="D776" s="19"/>
      <c r="E776" s="19"/>
      <c r="F776" s="19"/>
      <c r="G776" s="19"/>
      <c r="H776" s="19"/>
      <c r="I776" s="19"/>
    </row>
    <row r="777" spans="1:9" ht="15.75" customHeight="1" x14ac:dyDescent="0.2">
      <c r="A777" s="19"/>
      <c r="B777" s="19"/>
      <c r="C777" s="19"/>
      <c r="D777" s="19"/>
      <c r="E777" s="19"/>
      <c r="F777" s="19"/>
      <c r="G777" s="19"/>
      <c r="H777" s="19"/>
      <c r="I777" s="19"/>
    </row>
    <row r="778" spans="1:9" ht="15.75" customHeight="1" x14ac:dyDescent="0.2">
      <c r="A778" s="19"/>
      <c r="B778" s="19"/>
      <c r="C778" s="19"/>
      <c r="D778" s="19"/>
      <c r="E778" s="19"/>
      <c r="F778" s="19"/>
      <c r="G778" s="19"/>
      <c r="H778" s="19"/>
      <c r="I778" s="19"/>
    </row>
    <row r="779" spans="1:9" ht="15.75" customHeight="1" x14ac:dyDescent="0.2">
      <c r="A779" s="19"/>
      <c r="B779" s="19"/>
      <c r="C779" s="19"/>
      <c r="D779" s="19"/>
      <c r="E779" s="19"/>
      <c r="F779" s="19"/>
      <c r="G779" s="19"/>
      <c r="H779" s="19"/>
      <c r="I779" s="19"/>
    </row>
    <row r="780" spans="1:9" ht="15.75" customHeight="1" x14ac:dyDescent="0.2">
      <c r="A780" s="19"/>
      <c r="B780" s="19"/>
      <c r="C780" s="19"/>
      <c r="D780" s="19"/>
      <c r="E780" s="19"/>
      <c r="F780" s="19"/>
      <c r="G780" s="19"/>
      <c r="H780" s="19"/>
      <c r="I780" s="19"/>
    </row>
    <row r="781" spans="1:9" ht="15.75" customHeight="1" x14ac:dyDescent="0.2">
      <c r="A781" s="19"/>
      <c r="B781" s="19"/>
      <c r="C781" s="19"/>
      <c r="D781" s="19"/>
      <c r="E781" s="19"/>
      <c r="F781" s="19"/>
      <c r="G781" s="19"/>
      <c r="H781" s="19"/>
      <c r="I781" s="19"/>
    </row>
    <row r="782" spans="1:9" ht="15.75" customHeight="1" x14ac:dyDescent="0.2">
      <c r="A782" s="19"/>
      <c r="B782" s="19"/>
      <c r="C782" s="19"/>
      <c r="D782" s="19"/>
      <c r="E782" s="19"/>
      <c r="F782" s="19"/>
      <c r="G782" s="19"/>
      <c r="H782" s="19"/>
      <c r="I782" s="19"/>
    </row>
    <row r="783" spans="1:9" ht="15.75" customHeight="1" x14ac:dyDescent="0.2">
      <c r="A783" s="19"/>
      <c r="B783" s="19"/>
      <c r="C783" s="19"/>
      <c r="D783" s="19"/>
      <c r="E783" s="19"/>
      <c r="F783" s="19"/>
      <c r="G783" s="19"/>
      <c r="H783" s="19"/>
      <c r="I783" s="19"/>
    </row>
    <row r="784" spans="1:9" ht="15.75" customHeight="1" x14ac:dyDescent="0.2">
      <c r="A784" s="19"/>
      <c r="B784" s="19"/>
      <c r="C784" s="19"/>
      <c r="D784" s="19"/>
      <c r="E784" s="19"/>
      <c r="F784" s="19"/>
      <c r="G784" s="19"/>
      <c r="H784" s="19"/>
      <c r="I784" s="19"/>
    </row>
    <row r="785" spans="1:9" ht="15.75" customHeight="1" x14ac:dyDescent="0.2">
      <c r="A785" s="19"/>
      <c r="B785" s="19"/>
      <c r="C785" s="19"/>
      <c r="D785" s="19"/>
      <c r="E785" s="19"/>
      <c r="F785" s="19"/>
      <c r="G785" s="19"/>
      <c r="H785" s="19"/>
      <c r="I785" s="19"/>
    </row>
    <row r="786" spans="1:9" ht="15.75" customHeight="1" x14ac:dyDescent="0.2">
      <c r="A786" s="19"/>
      <c r="B786" s="19"/>
      <c r="C786" s="19"/>
      <c r="D786" s="19"/>
      <c r="E786" s="19"/>
      <c r="F786" s="19"/>
      <c r="G786" s="19"/>
      <c r="H786" s="19"/>
      <c r="I786" s="19"/>
    </row>
    <row r="787" spans="1:9" ht="15.75" customHeight="1" x14ac:dyDescent="0.2">
      <c r="A787" s="19"/>
      <c r="B787" s="19"/>
      <c r="C787" s="19"/>
      <c r="D787" s="19"/>
      <c r="E787" s="19"/>
      <c r="F787" s="19"/>
      <c r="G787" s="19"/>
      <c r="H787" s="19"/>
      <c r="I787" s="19"/>
    </row>
    <row r="788" spans="1:9" ht="15.75" customHeight="1" x14ac:dyDescent="0.2">
      <c r="A788" s="19"/>
      <c r="B788" s="19"/>
      <c r="C788" s="19"/>
      <c r="D788" s="19"/>
      <c r="E788" s="19"/>
      <c r="F788" s="19"/>
      <c r="G788" s="19"/>
      <c r="H788" s="19"/>
      <c r="I788" s="19"/>
    </row>
    <row r="789" spans="1:9" ht="15.75" customHeight="1" x14ac:dyDescent="0.2">
      <c r="A789" s="19"/>
      <c r="B789" s="19"/>
      <c r="C789" s="19"/>
      <c r="D789" s="19"/>
      <c r="E789" s="19"/>
      <c r="F789" s="19"/>
      <c r="G789" s="19"/>
      <c r="H789" s="19"/>
      <c r="I789" s="19"/>
    </row>
    <row r="790" spans="1:9" ht="15.75" customHeight="1" x14ac:dyDescent="0.2">
      <c r="A790" s="19"/>
      <c r="B790" s="19"/>
      <c r="C790" s="19"/>
      <c r="D790" s="19"/>
      <c r="E790" s="19"/>
      <c r="F790" s="19"/>
      <c r="G790" s="19"/>
      <c r="H790" s="19"/>
      <c r="I790" s="19"/>
    </row>
    <row r="791" spans="1:9" ht="15.75" customHeight="1" x14ac:dyDescent="0.2">
      <c r="A791" s="19"/>
      <c r="B791" s="19"/>
      <c r="C791" s="19"/>
      <c r="D791" s="19"/>
      <c r="E791" s="19"/>
      <c r="F791" s="19"/>
      <c r="G791" s="19"/>
      <c r="H791" s="19"/>
      <c r="I791" s="19"/>
    </row>
    <row r="792" spans="1:9" ht="15.75" customHeight="1" x14ac:dyDescent="0.2">
      <c r="A792" s="19"/>
      <c r="B792" s="19"/>
      <c r="C792" s="19"/>
      <c r="D792" s="19"/>
      <c r="E792" s="19"/>
      <c r="F792" s="19"/>
      <c r="G792" s="19"/>
      <c r="H792" s="19"/>
      <c r="I792" s="19"/>
    </row>
    <row r="793" spans="1:9" ht="15.75" customHeight="1" x14ac:dyDescent="0.2">
      <c r="A793" s="19"/>
      <c r="B793" s="19"/>
      <c r="C793" s="19"/>
      <c r="D793" s="19"/>
      <c r="E793" s="19"/>
      <c r="F793" s="19"/>
      <c r="G793" s="19"/>
      <c r="H793" s="19"/>
      <c r="I793" s="19"/>
    </row>
    <row r="794" spans="1:9" ht="15.75" customHeight="1" x14ac:dyDescent="0.2">
      <c r="A794" s="19"/>
      <c r="B794" s="19"/>
      <c r="C794" s="19"/>
      <c r="D794" s="19"/>
      <c r="E794" s="19"/>
      <c r="F794" s="19"/>
      <c r="G794" s="19"/>
      <c r="H794" s="19"/>
      <c r="I794" s="19"/>
    </row>
    <row r="795" spans="1:9" ht="15.75" customHeight="1" x14ac:dyDescent="0.2">
      <c r="A795" s="19"/>
      <c r="B795" s="19"/>
      <c r="C795" s="19"/>
      <c r="D795" s="19"/>
      <c r="E795" s="19"/>
      <c r="F795" s="19"/>
      <c r="G795" s="19"/>
      <c r="H795" s="19"/>
      <c r="I795" s="19"/>
    </row>
    <row r="796" spans="1:9" ht="15.75" customHeight="1" x14ac:dyDescent="0.2">
      <c r="A796" s="19"/>
      <c r="B796" s="19"/>
      <c r="C796" s="19"/>
      <c r="D796" s="19"/>
      <c r="E796" s="19"/>
      <c r="F796" s="19"/>
      <c r="G796" s="19"/>
      <c r="H796" s="19"/>
      <c r="I796" s="19"/>
    </row>
    <row r="797" spans="1:9" ht="15.75" customHeight="1" x14ac:dyDescent="0.2">
      <c r="A797" s="19"/>
      <c r="B797" s="19"/>
      <c r="C797" s="19"/>
      <c r="D797" s="19"/>
      <c r="E797" s="19"/>
      <c r="F797" s="19"/>
      <c r="G797" s="19"/>
      <c r="H797" s="19"/>
      <c r="I797" s="19"/>
    </row>
    <row r="798" spans="1:9" ht="15.75" customHeight="1" x14ac:dyDescent="0.2">
      <c r="A798" s="19"/>
      <c r="B798" s="19"/>
      <c r="C798" s="19"/>
      <c r="D798" s="19"/>
      <c r="E798" s="19"/>
      <c r="F798" s="19"/>
      <c r="G798" s="19"/>
      <c r="H798" s="19"/>
      <c r="I798" s="19"/>
    </row>
    <row r="799" spans="1:9" ht="15.75" customHeight="1" x14ac:dyDescent="0.2">
      <c r="A799" s="19"/>
      <c r="B799" s="19"/>
      <c r="C799" s="19"/>
      <c r="D799" s="19"/>
      <c r="E799" s="19"/>
      <c r="F799" s="19"/>
      <c r="G799" s="19"/>
      <c r="H799" s="19"/>
      <c r="I799" s="19"/>
    </row>
    <row r="800" spans="1:9" ht="15.75" customHeight="1" x14ac:dyDescent="0.2">
      <c r="A800" s="19"/>
      <c r="B800" s="19"/>
      <c r="C800" s="19"/>
      <c r="D800" s="19"/>
      <c r="E800" s="19"/>
      <c r="F800" s="19"/>
      <c r="G800" s="19"/>
      <c r="H800" s="19"/>
      <c r="I800" s="19"/>
    </row>
    <row r="801" spans="1:9" ht="15.75" customHeight="1" x14ac:dyDescent="0.2">
      <c r="A801" s="19"/>
      <c r="B801" s="19"/>
      <c r="C801" s="19"/>
      <c r="D801" s="19"/>
      <c r="E801" s="19"/>
      <c r="F801" s="19"/>
      <c r="G801" s="19"/>
      <c r="H801" s="19"/>
      <c r="I801" s="19"/>
    </row>
    <row r="802" spans="1:9" ht="15.75" customHeight="1" x14ac:dyDescent="0.2">
      <c r="A802" s="19"/>
      <c r="B802" s="19"/>
      <c r="C802" s="19"/>
      <c r="D802" s="19"/>
      <c r="E802" s="19"/>
      <c r="F802" s="19"/>
      <c r="G802" s="19"/>
      <c r="H802" s="19"/>
      <c r="I802" s="19"/>
    </row>
    <row r="803" spans="1:9" ht="15.75" customHeight="1" x14ac:dyDescent="0.2">
      <c r="A803" s="19"/>
      <c r="B803" s="19"/>
      <c r="C803" s="19"/>
      <c r="D803" s="19"/>
      <c r="E803" s="19"/>
      <c r="F803" s="19"/>
      <c r="G803" s="19"/>
      <c r="H803" s="19"/>
      <c r="I803" s="19"/>
    </row>
    <row r="804" spans="1:9" ht="15.75" customHeight="1" x14ac:dyDescent="0.2">
      <c r="A804" s="19"/>
      <c r="B804" s="19"/>
      <c r="C804" s="19"/>
      <c r="D804" s="19"/>
      <c r="E804" s="19"/>
      <c r="F804" s="19"/>
      <c r="G804" s="19"/>
      <c r="H804" s="19"/>
      <c r="I804" s="19"/>
    </row>
    <row r="805" spans="1:9" ht="15.75" customHeight="1" x14ac:dyDescent="0.2">
      <c r="A805" s="19"/>
      <c r="B805" s="19"/>
      <c r="C805" s="19"/>
      <c r="D805" s="19"/>
      <c r="E805" s="19"/>
      <c r="F805" s="19"/>
      <c r="G805" s="19"/>
      <c r="H805" s="19"/>
      <c r="I805" s="19"/>
    </row>
    <row r="806" spans="1:9" ht="15.75" customHeight="1" x14ac:dyDescent="0.2">
      <c r="A806" s="19"/>
      <c r="B806" s="19"/>
      <c r="C806" s="19"/>
      <c r="D806" s="19"/>
      <c r="E806" s="19"/>
      <c r="F806" s="19"/>
      <c r="G806" s="19"/>
      <c r="H806" s="19"/>
      <c r="I806" s="19"/>
    </row>
    <row r="807" spans="1:9" ht="15.75" customHeight="1" x14ac:dyDescent="0.2">
      <c r="A807" s="19"/>
      <c r="B807" s="19"/>
      <c r="C807" s="19"/>
      <c r="D807" s="19"/>
      <c r="E807" s="19"/>
      <c r="F807" s="19"/>
      <c r="G807" s="19"/>
      <c r="H807" s="19"/>
      <c r="I807" s="19"/>
    </row>
    <row r="808" spans="1:9" ht="15.75" customHeight="1" x14ac:dyDescent="0.2">
      <c r="A808" s="19"/>
      <c r="B808" s="19"/>
      <c r="C808" s="19"/>
      <c r="D808" s="19"/>
      <c r="E808" s="19"/>
      <c r="F808" s="19"/>
      <c r="G808" s="19"/>
      <c r="H808" s="19"/>
      <c r="I808" s="19"/>
    </row>
    <row r="809" spans="1:9" ht="15.75" customHeight="1" x14ac:dyDescent="0.2">
      <c r="A809" s="19"/>
      <c r="B809" s="19"/>
      <c r="C809" s="19"/>
      <c r="D809" s="19"/>
      <c r="E809" s="19"/>
      <c r="F809" s="19"/>
      <c r="G809" s="19"/>
      <c r="H809" s="19"/>
      <c r="I809" s="19"/>
    </row>
    <row r="810" spans="1:9" ht="15.75" customHeight="1" x14ac:dyDescent="0.2">
      <c r="A810" s="19"/>
      <c r="B810" s="19"/>
      <c r="C810" s="19"/>
      <c r="D810" s="19"/>
      <c r="E810" s="19"/>
      <c r="F810" s="19"/>
      <c r="G810" s="19"/>
      <c r="H810" s="19"/>
      <c r="I810" s="19"/>
    </row>
    <row r="811" spans="1:9" ht="15.75" customHeight="1" x14ac:dyDescent="0.2">
      <c r="A811" s="19"/>
      <c r="B811" s="19"/>
      <c r="C811" s="19"/>
      <c r="D811" s="19"/>
      <c r="E811" s="19"/>
      <c r="F811" s="19"/>
      <c r="G811" s="19"/>
      <c r="H811" s="19"/>
      <c r="I811" s="19"/>
    </row>
    <row r="812" spans="1:9" ht="15.75" customHeight="1" x14ac:dyDescent="0.2">
      <c r="A812" s="19"/>
      <c r="B812" s="19"/>
      <c r="C812" s="19"/>
      <c r="D812" s="19"/>
      <c r="E812" s="19"/>
      <c r="F812" s="19"/>
      <c r="G812" s="19"/>
      <c r="H812" s="19"/>
      <c r="I812" s="19"/>
    </row>
    <row r="813" spans="1:9" ht="15.75" customHeight="1" x14ac:dyDescent="0.2">
      <c r="A813" s="19"/>
      <c r="B813" s="19"/>
      <c r="C813" s="19"/>
      <c r="D813" s="19"/>
      <c r="E813" s="19"/>
      <c r="F813" s="19"/>
      <c r="G813" s="19"/>
      <c r="H813" s="19"/>
      <c r="I813" s="19"/>
    </row>
    <row r="814" spans="1:9" ht="15.75" customHeight="1" x14ac:dyDescent="0.2">
      <c r="A814" s="19"/>
      <c r="B814" s="19"/>
      <c r="C814" s="19"/>
      <c r="D814" s="19"/>
      <c r="E814" s="19"/>
      <c r="F814" s="19"/>
      <c r="G814" s="19"/>
      <c r="H814" s="19"/>
      <c r="I814" s="19"/>
    </row>
    <row r="815" spans="1:9" ht="15.75" customHeight="1" x14ac:dyDescent="0.2">
      <c r="A815" s="19"/>
      <c r="B815" s="19"/>
      <c r="C815" s="19"/>
      <c r="D815" s="19"/>
      <c r="E815" s="19"/>
      <c r="F815" s="19"/>
      <c r="G815" s="19"/>
      <c r="H815" s="19"/>
      <c r="I815" s="19"/>
    </row>
    <row r="816" spans="1:9" ht="15.75" customHeight="1" x14ac:dyDescent="0.2">
      <c r="A816" s="19"/>
      <c r="B816" s="19"/>
      <c r="C816" s="19"/>
      <c r="D816" s="19"/>
      <c r="E816" s="19"/>
      <c r="F816" s="19"/>
      <c r="G816" s="19"/>
      <c r="H816" s="19"/>
      <c r="I816" s="19"/>
    </row>
    <row r="817" spans="1:9" ht="15.75" customHeight="1" x14ac:dyDescent="0.2">
      <c r="A817" s="19"/>
      <c r="B817" s="19"/>
      <c r="C817" s="19"/>
      <c r="D817" s="19"/>
      <c r="E817" s="19"/>
      <c r="F817" s="19"/>
      <c r="G817" s="19"/>
      <c r="H817" s="19"/>
      <c r="I817" s="19"/>
    </row>
    <row r="818" spans="1:9" ht="15.75" customHeight="1" x14ac:dyDescent="0.2">
      <c r="A818" s="19"/>
      <c r="B818" s="19"/>
      <c r="C818" s="19"/>
      <c r="D818" s="19"/>
      <c r="E818" s="19"/>
      <c r="F818" s="19"/>
      <c r="G818" s="19"/>
      <c r="H818" s="19"/>
      <c r="I818" s="19"/>
    </row>
    <row r="819" spans="1:9" ht="15.75" customHeight="1" x14ac:dyDescent="0.2">
      <c r="A819" s="19"/>
      <c r="B819" s="19"/>
      <c r="C819" s="19"/>
      <c r="D819" s="19"/>
      <c r="E819" s="19"/>
      <c r="F819" s="19"/>
      <c r="G819" s="19"/>
      <c r="H819" s="19"/>
      <c r="I819" s="19"/>
    </row>
    <row r="820" spans="1:9" ht="15.75" customHeight="1" x14ac:dyDescent="0.2">
      <c r="A820" s="19"/>
      <c r="B820" s="19"/>
      <c r="C820" s="19"/>
      <c r="D820" s="19"/>
      <c r="E820" s="19"/>
      <c r="F820" s="19"/>
      <c r="G820" s="19"/>
      <c r="H820" s="19"/>
      <c r="I820" s="19"/>
    </row>
    <row r="821" spans="1:9" ht="15.75" customHeight="1" x14ac:dyDescent="0.2">
      <c r="A821" s="19"/>
      <c r="B821" s="19"/>
      <c r="C821" s="19"/>
      <c r="D821" s="19"/>
      <c r="E821" s="19"/>
      <c r="F821" s="19"/>
      <c r="G821" s="19"/>
      <c r="H821" s="19"/>
      <c r="I821" s="19"/>
    </row>
    <row r="822" spans="1:9" ht="15.75" customHeight="1" x14ac:dyDescent="0.2">
      <c r="A822" s="19"/>
      <c r="B822" s="19"/>
      <c r="C822" s="19"/>
      <c r="D822" s="19"/>
      <c r="E822" s="19"/>
      <c r="F822" s="19"/>
      <c r="G822" s="19"/>
      <c r="H822" s="19"/>
      <c r="I822" s="19"/>
    </row>
    <row r="823" spans="1:9" ht="15.75" customHeight="1" x14ac:dyDescent="0.2">
      <c r="A823" s="19"/>
      <c r="B823" s="19"/>
      <c r="C823" s="19"/>
      <c r="D823" s="19"/>
      <c r="E823" s="19"/>
      <c r="F823" s="19"/>
      <c r="G823" s="19"/>
      <c r="H823" s="19"/>
      <c r="I823" s="19"/>
    </row>
    <row r="824" spans="1:9" ht="15.75" customHeight="1" x14ac:dyDescent="0.2">
      <c r="A824" s="19"/>
      <c r="B824" s="19"/>
      <c r="C824" s="19"/>
      <c r="D824" s="19"/>
      <c r="E824" s="19"/>
      <c r="F824" s="19"/>
      <c r="G824" s="19"/>
      <c r="H824" s="19"/>
      <c r="I824" s="19"/>
    </row>
    <row r="825" spans="1:9" ht="15.75" customHeight="1" x14ac:dyDescent="0.2">
      <c r="A825" s="19"/>
      <c r="B825" s="19"/>
      <c r="C825" s="19"/>
      <c r="D825" s="19"/>
      <c r="E825" s="19"/>
      <c r="F825" s="19"/>
      <c r="G825" s="19"/>
      <c r="H825" s="19"/>
      <c r="I825" s="19"/>
    </row>
    <row r="826" spans="1:9" ht="15.75" customHeight="1" x14ac:dyDescent="0.2">
      <c r="A826" s="19"/>
      <c r="B826" s="19"/>
      <c r="C826" s="19"/>
      <c r="D826" s="19"/>
      <c r="E826" s="19"/>
      <c r="F826" s="19"/>
      <c r="G826" s="19"/>
      <c r="H826" s="19"/>
      <c r="I826" s="19"/>
    </row>
    <row r="827" spans="1:9" ht="15.75" customHeight="1" x14ac:dyDescent="0.2">
      <c r="A827" s="19"/>
      <c r="B827" s="19"/>
      <c r="C827" s="19"/>
      <c r="D827" s="19"/>
      <c r="E827" s="19"/>
      <c r="F827" s="19"/>
      <c r="G827" s="19"/>
      <c r="H827" s="19"/>
      <c r="I827" s="19"/>
    </row>
    <row r="828" spans="1:9" ht="15.75" customHeight="1" x14ac:dyDescent="0.2">
      <c r="A828" s="19"/>
      <c r="B828" s="19"/>
      <c r="C828" s="19"/>
      <c r="D828" s="19"/>
      <c r="E828" s="19"/>
      <c r="F828" s="19"/>
      <c r="G828" s="19"/>
      <c r="H828" s="19"/>
      <c r="I828" s="19"/>
    </row>
    <row r="829" spans="1:9" ht="15.75" customHeight="1" x14ac:dyDescent="0.2">
      <c r="A829" s="19"/>
      <c r="B829" s="19"/>
      <c r="C829" s="19"/>
      <c r="D829" s="19"/>
      <c r="E829" s="19"/>
      <c r="F829" s="19"/>
      <c r="G829" s="19"/>
      <c r="H829" s="19"/>
      <c r="I829" s="19"/>
    </row>
    <row r="830" spans="1:9" ht="15.75" customHeight="1" x14ac:dyDescent="0.2">
      <c r="A830" s="19"/>
      <c r="B830" s="19"/>
      <c r="C830" s="19"/>
      <c r="D830" s="19"/>
      <c r="E830" s="19"/>
      <c r="F830" s="19"/>
      <c r="G830" s="19"/>
      <c r="H830" s="19"/>
      <c r="I830" s="19"/>
    </row>
    <row r="831" spans="1:9" ht="15.75" customHeight="1" x14ac:dyDescent="0.2">
      <c r="A831" s="19"/>
      <c r="B831" s="19"/>
      <c r="C831" s="19"/>
      <c r="D831" s="19"/>
      <c r="E831" s="19"/>
      <c r="F831" s="19"/>
      <c r="G831" s="19"/>
      <c r="H831" s="19"/>
      <c r="I831" s="19"/>
    </row>
    <row r="832" spans="1:9" ht="15.75" customHeight="1" x14ac:dyDescent="0.2">
      <c r="A832" s="19"/>
      <c r="B832" s="19"/>
      <c r="C832" s="19"/>
      <c r="D832" s="19"/>
      <c r="E832" s="19"/>
      <c r="F832" s="19"/>
      <c r="G832" s="19"/>
      <c r="H832" s="19"/>
      <c r="I832" s="19"/>
    </row>
    <row r="833" spans="1:9" ht="15.75" customHeight="1" x14ac:dyDescent="0.2">
      <c r="A833" s="19"/>
      <c r="B833" s="19"/>
      <c r="C833" s="19"/>
      <c r="D833" s="19"/>
      <c r="E833" s="19"/>
      <c r="F833" s="19"/>
      <c r="G833" s="19"/>
      <c r="H833" s="19"/>
      <c r="I833" s="19"/>
    </row>
    <row r="834" spans="1:9" ht="15.75" customHeight="1" x14ac:dyDescent="0.2">
      <c r="A834" s="19"/>
      <c r="B834" s="19"/>
      <c r="C834" s="19"/>
      <c r="D834" s="19"/>
      <c r="E834" s="19"/>
      <c r="F834" s="19"/>
      <c r="G834" s="19"/>
      <c r="H834" s="19"/>
      <c r="I834" s="19"/>
    </row>
    <row r="835" spans="1:9" ht="15.75" customHeight="1" x14ac:dyDescent="0.2">
      <c r="A835" s="19"/>
      <c r="B835" s="19"/>
      <c r="C835" s="19"/>
      <c r="D835" s="19"/>
      <c r="E835" s="19"/>
      <c r="F835" s="19"/>
      <c r="G835" s="19"/>
      <c r="H835" s="19"/>
      <c r="I835" s="19"/>
    </row>
    <row r="836" spans="1:9" ht="15.75" customHeight="1" x14ac:dyDescent="0.2">
      <c r="A836" s="19"/>
      <c r="B836" s="19"/>
      <c r="C836" s="19"/>
      <c r="D836" s="19"/>
      <c r="E836" s="19"/>
      <c r="F836" s="19"/>
      <c r="G836" s="19"/>
      <c r="H836" s="19"/>
      <c r="I836" s="19"/>
    </row>
    <row r="837" spans="1:9" ht="15.75" customHeight="1" x14ac:dyDescent="0.2">
      <c r="A837" s="19"/>
      <c r="B837" s="19"/>
      <c r="C837" s="19"/>
      <c r="D837" s="19"/>
      <c r="E837" s="19"/>
      <c r="F837" s="19"/>
      <c r="G837" s="19"/>
      <c r="H837" s="19"/>
      <c r="I837" s="19"/>
    </row>
    <row r="838" spans="1:9" ht="15.75" customHeight="1" x14ac:dyDescent="0.2">
      <c r="A838" s="19"/>
      <c r="B838" s="19"/>
      <c r="C838" s="19"/>
      <c r="D838" s="19"/>
      <c r="E838" s="19"/>
      <c r="F838" s="19"/>
      <c r="G838" s="19"/>
      <c r="H838" s="19"/>
      <c r="I838" s="19"/>
    </row>
    <row r="839" spans="1:9" ht="15.75" customHeight="1" x14ac:dyDescent="0.2">
      <c r="A839" s="19"/>
      <c r="B839" s="19"/>
      <c r="C839" s="19"/>
      <c r="D839" s="19"/>
      <c r="E839" s="19"/>
      <c r="F839" s="19"/>
      <c r="G839" s="19"/>
      <c r="H839" s="19"/>
      <c r="I839" s="19"/>
    </row>
    <row r="840" spans="1:9" ht="15.75" customHeight="1" x14ac:dyDescent="0.2">
      <c r="A840" s="19"/>
      <c r="B840" s="19"/>
      <c r="C840" s="19"/>
      <c r="D840" s="19"/>
      <c r="E840" s="19"/>
      <c r="F840" s="19"/>
      <c r="G840" s="19"/>
      <c r="H840" s="19"/>
      <c r="I840" s="19"/>
    </row>
    <row r="841" spans="1:9" ht="15.75" customHeight="1" x14ac:dyDescent="0.2">
      <c r="A841" s="19"/>
      <c r="B841" s="19"/>
      <c r="C841" s="19"/>
      <c r="D841" s="19"/>
      <c r="E841" s="19"/>
      <c r="F841" s="19"/>
      <c r="G841" s="19"/>
      <c r="H841" s="19"/>
      <c r="I841" s="19"/>
    </row>
    <row r="842" spans="1:9" ht="15.75" customHeight="1" x14ac:dyDescent="0.2">
      <c r="A842" s="19"/>
      <c r="B842" s="19"/>
      <c r="C842" s="19"/>
      <c r="D842" s="19"/>
      <c r="E842" s="19"/>
      <c r="F842" s="19"/>
      <c r="G842" s="19"/>
      <c r="H842" s="19"/>
      <c r="I842" s="19"/>
    </row>
    <row r="843" spans="1:9" ht="15.75" customHeight="1" x14ac:dyDescent="0.2">
      <c r="A843" s="19"/>
      <c r="B843" s="19"/>
      <c r="C843" s="19"/>
      <c r="D843" s="19"/>
      <c r="E843" s="19"/>
      <c r="F843" s="19"/>
      <c r="G843" s="19"/>
      <c r="H843" s="19"/>
      <c r="I843" s="19"/>
    </row>
    <row r="844" spans="1:9" ht="15.75" customHeight="1" x14ac:dyDescent="0.2">
      <c r="A844" s="19"/>
      <c r="B844" s="19"/>
      <c r="C844" s="19"/>
      <c r="D844" s="19"/>
      <c r="E844" s="19"/>
      <c r="F844" s="19"/>
      <c r="G844" s="19"/>
      <c r="H844" s="19"/>
      <c r="I844" s="19"/>
    </row>
    <row r="845" spans="1:9" ht="15.75" customHeight="1" x14ac:dyDescent="0.2">
      <c r="A845" s="19"/>
      <c r="B845" s="19"/>
      <c r="C845" s="19"/>
      <c r="D845" s="19"/>
      <c r="E845" s="19"/>
      <c r="F845" s="19"/>
      <c r="G845" s="19"/>
      <c r="H845" s="19"/>
      <c r="I845" s="19"/>
    </row>
    <row r="846" spans="1:9" ht="15.75" customHeight="1" x14ac:dyDescent="0.2">
      <c r="A846" s="19"/>
      <c r="B846" s="19"/>
      <c r="C846" s="19"/>
      <c r="D846" s="19"/>
      <c r="E846" s="19"/>
      <c r="F846" s="19"/>
      <c r="G846" s="19"/>
      <c r="H846" s="19"/>
      <c r="I846" s="19"/>
    </row>
    <row r="847" spans="1:9" ht="15.75" customHeight="1" x14ac:dyDescent="0.2">
      <c r="A847" s="19"/>
      <c r="B847" s="19"/>
      <c r="C847" s="19"/>
      <c r="D847" s="19"/>
      <c r="E847" s="19"/>
      <c r="F847" s="19"/>
      <c r="G847" s="19"/>
      <c r="H847" s="19"/>
      <c r="I847" s="19"/>
    </row>
    <row r="848" spans="1:9" ht="15.75" customHeight="1" x14ac:dyDescent="0.2">
      <c r="A848" s="19"/>
      <c r="B848" s="19"/>
      <c r="C848" s="19"/>
      <c r="D848" s="19"/>
      <c r="E848" s="19"/>
      <c r="F848" s="19"/>
      <c r="G848" s="19"/>
      <c r="H848" s="19"/>
      <c r="I848" s="19"/>
    </row>
    <row r="849" spans="1:9" ht="15.75" customHeight="1" x14ac:dyDescent="0.2">
      <c r="A849" s="19"/>
      <c r="B849" s="19"/>
      <c r="C849" s="19"/>
      <c r="D849" s="19"/>
      <c r="E849" s="19"/>
      <c r="F849" s="19"/>
      <c r="G849" s="19"/>
      <c r="H849" s="19"/>
      <c r="I849" s="19"/>
    </row>
    <row r="850" spans="1:9" ht="15.75" customHeight="1" x14ac:dyDescent="0.2">
      <c r="A850" s="19"/>
      <c r="B850" s="19"/>
      <c r="C850" s="19"/>
      <c r="D850" s="19"/>
      <c r="E850" s="19"/>
      <c r="F850" s="19"/>
      <c r="G850" s="19"/>
      <c r="H850" s="19"/>
      <c r="I850" s="19"/>
    </row>
    <row r="851" spans="1:9" ht="15.75" customHeight="1" x14ac:dyDescent="0.2">
      <c r="A851" s="19"/>
      <c r="B851" s="19"/>
      <c r="C851" s="19"/>
      <c r="D851" s="19"/>
      <c r="E851" s="19"/>
      <c r="F851" s="19"/>
      <c r="G851" s="19"/>
      <c r="H851" s="19"/>
      <c r="I851" s="19"/>
    </row>
    <row r="852" spans="1:9" ht="15.75" customHeight="1" x14ac:dyDescent="0.2">
      <c r="A852" s="19"/>
      <c r="B852" s="19"/>
      <c r="C852" s="19"/>
      <c r="D852" s="19"/>
      <c r="E852" s="19"/>
      <c r="F852" s="19"/>
      <c r="G852" s="19"/>
      <c r="H852" s="19"/>
      <c r="I852" s="19"/>
    </row>
    <row r="853" spans="1:9" ht="15.75" customHeight="1" x14ac:dyDescent="0.2">
      <c r="A853" s="19"/>
      <c r="B853" s="19"/>
      <c r="C853" s="19"/>
      <c r="D853" s="19"/>
      <c r="E853" s="19"/>
      <c r="F853" s="19"/>
      <c r="G853" s="19"/>
      <c r="H853" s="19"/>
      <c r="I853" s="19"/>
    </row>
    <row r="854" spans="1:9" ht="15.75" customHeight="1" x14ac:dyDescent="0.2">
      <c r="A854" s="19"/>
      <c r="B854" s="19"/>
      <c r="C854" s="19"/>
      <c r="D854" s="19"/>
      <c r="E854" s="19"/>
      <c r="F854" s="19"/>
      <c r="G854" s="19"/>
      <c r="H854" s="19"/>
      <c r="I854" s="19"/>
    </row>
    <row r="855" spans="1:9" ht="15.75" customHeight="1" x14ac:dyDescent="0.2">
      <c r="A855" s="19"/>
      <c r="B855" s="19"/>
      <c r="C855" s="19"/>
      <c r="D855" s="19"/>
      <c r="E855" s="19"/>
      <c r="F855" s="19"/>
      <c r="G855" s="19"/>
      <c r="H855" s="19"/>
      <c r="I855" s="19"/>
    </row>
    <row r="856" spans="1:9" ht="15.75" customHeight="1" x14ac:dyDescent="0.2">
      <c r="A856" s="19"/>
      <c r="B856" s="19"/>
      <c r="C856" s="19"/>
      <c r="D856" s="19"/>
      <c r="E856" s="19"/>
      <c r="F856" s="19"/>
      <c r="G856" s="19"/>
      <c r="H856" s="19"/>
      <c r="I856" s="19"/>
    </row>
    <row r="857" spans="1:9" ht="15.75" customHeight="1" x14ac:dyDescent="0.2">
      <c r="A857" s="19"/>
      <c r="B857" s="19"/>
      <c r="C857" s="19"/>
      <c r="D857" s="19"/>
      <c r="E857" s="19"/>
      <c r="F857" s="19"/>
      <c r="G857" s="19"/>
      <c r="H857" s="19"/>
      <c r="I857" s="19"/>
    </row>
    <row r="858" spans="1:9" ht="15.75" customHeight="1" x14ac:dyDescent="0.2">
      <c r="A858" s="19"/>
      <c r="B858" s="19"/>
      <c r="C858" s="19"/>
      <c r="D858" s="19"/>
      <c r="E858" s="19"/>
      <c r="F858" s="19"/>
      <c r="G858" s="19"/>
      <c r="H858" s="19"/>
      <c r="I858" s="19"/>
    </row>
    <row r="859" spans="1:9" ht="15.75" customHeight="1" x14ac:dyDescent="0.2">
      <c r="A859" s="19"/>
      <c r="B859" s="19"/>
      <c r="C859" s="19"/>
      <c r="D859" s="19"/>
      <c r="E859" s="19"/>
      <c r="F859" s="19"/>
      <c r="G859" s="19"/>
      <c r="H859" s="19"/>
      <c r="I859" s="19"/>
    </row>
    <row r="860" spans="1:9" ht="15.75" customHeight="1" x14ac:dyDescent="0.2">
      <c r="A860" s="19"/>
      <c r="B860" s="19"/>
      <c r="C860" s="19"/>
      <c r="D860" s="19"/>
      <c r="E860" s="19"/>
      <c r="F860" s="19"/>
      <c r="G860" s="19"/>
      <c r="H860" s="19"/>
      <c r="I860" s="19"/>
    </row>
    <row r="861" spans="1:9" ht="15.75" customHeight="1" x14ac:dyDescent="0.2">
      <c r="A861" s="19"/>
      <c r="B861" s="19"/>
      <c r="C861" s="19"/>
      <c r="D861" s="19"/>
      <c r="E861" s="19"/>
      <c r="F861" s="19"/>
      <c r="G861" s="19"/>
      <c r="H861" s="19"/>
      <c r="I861" s="19"/>
    </row>
    <row r="862" spans="1:9" ht="15.75" customHeight="1" x14ac:dyDescent="0.2">
      <c r="A862" s="19"/>
      <c r="B862" s="19"/>
      <c r="C862" s="19"/>
      <c r="D862" s="19"/>
      <c r="E862" s="19"/>
      <c r="F862" s="19"/>
      <c r="G862" s="19"/>
      <c r="H862" s="19"/>
      <c r="I862" s="19"/>
    </row>
    <row r="863" spans="1:9" ht="15.75" customHeight="1" x14ac:dyDescent="0.2">
      <c r="A863" s="19"/>
      <c r="B863" s="19"/>
      <c r="C863" s="19"/>
      <c r="D863" s="19"/>
      <c r="E863" s="19"/>
      <c r="F863" s="19"/>
      <c r="G863" s="19"/>
      <c r="H863" s="19"/>
      <c r="I863" s="19"/>
    </row>
    <row r="864" spans="1:9" ht="15.75" customHeight="1" x14ac:dyDescent="0.2">
      <c r="A864" s="19"/>
      <c r="B864" s="19"/>
      <c r="C864" s="19"/>
      <c r="D864" s="19"/>
      <c r="E864" s="19"/>
      <c r="F864" s="19"/>
      <c r="G864" s="19"/>
      <c r="H864" s="19"/>
      <c r="I864" s="19"/>
    </row>
    <row r="865" spans="1:9" ht="15.75" customHeight="1" x14ac:dyDescent="0.2">
      <c r="A865" s="19"/>
      <c r="B865" s="19"/>
      <c r="C865" s="19"/>
      <c r="D865" s="19"/>
      <c r="E865" s="19"/>
      <c r="F865" s="19"/>
      <c r="G865" s="19"/>
      <c r="H865" s="19"/>
      <c r="I865" s="19"/>
    </row>
    <row r="866" spans="1:9" ht="15.75" customHeight="1" x14ac:dyDescent="0.2">
      <c r="A866" s="19"/>
      <c r="B866" s="19"/>
      <c r="C866" s="19"/>
      <c r="D866" s="19"/>
      <c r="E866" s="19"/>
      <c r="F866" s="19"/>
      <c r="G866" s="19"/>
      <c r="H866" s="19"/>
      <c r="I866" s="19"/>
    </row>
    <row r="867" spans="1:9" ht="15.75" customHeight="1" x14ac:dyDescent="0.2">
      <c r="A867" s="19"/>
      <c r="B867" s="19"/>
      <c r="C867" s="19"/>
      <c r="D867" s="19"/>
      <c r="E867" s="19"/>
      <c r="F867" s="19"/>
      <c r="G867" s="19"/>
      <c r="H867" s="19"/>
      <c r="I867" s="19"/>
    </row>
    <row r="868" spans="1:9" ht="15.75" customHeight="1" x14ac:dyDescent="0.2">
      <c r="A868" s="19"/>
      <c r="B868" s="19"/>
      <c r="C868" s="19"/>
      <c r="D868" s="19"/>
      <c r="E868" s="19"/>
      <c r="F868" s="19"/>
      <c r="G868" s="19"/>
      <c r="H868" s="19"/>
      <c r="I868" s="19"/>
    </row>
    <row r="869" spans="1:9" ht="15.75" customHeight="1" x14ac:dyDescent="0.2">
      <c r="A869" s="19"/>
      <c r="B869" s="19"/>
      <c r="C869" s="19"/>
      <c r="D869" s="19"/>
      <c r="E869" s="19"/>
      <c r="F869" s="19"/>
      <c r="G869" s="19"/>
      <c r="H869" s="19"/>
      <c r="I869" s="19"/>
    </row>
    <row r="870" spans="1:9" ht="15.75" customHeight="1" x14ac:dyDescent="0.2">
      <c r="A870" s="19"/>
      <c r="B870" s="19"/>
      <c r="C870" s="19"/>
      <c r="D870" s="19"/>
      <c r="E870" s="19"/>
      <c r="F870" s="19"/>
      <c r="G870" s="19"/>
      <c r="H870" s="19"/>
      <c r="I870" s="19"/>
    </row>
    <row r="871" spans="1:9" ht="15.75" customHeight="1" x14ac:dyDescent="0.2">
      <c r="A871" s="19"/>
      <c r="B871" s="19"/>
      <c r="C871" s="19"/>
      <c r="D871" s="19"/>
      <c r="E871" s="19"/>
      <c r="F871" s="19"/>
      <c r="G871" s="19"/>
      <c r="H871" s="19"/>
      <c r="I871" s="19"/>
    </row>
    <row r="872" spans="1:9" ht="15.75" customHeight="1" x14ac:dyDescent="0.2">
      <c r="A872" s="19"/>
      <c r="B872" s="19"/>
      <c r="C872" s="19"/>
      <c r="D872" s="19"/>
      <c r="E872" s="19"/>
      <c r="F872" s="19"/>
      <c r="G872" s="19"/>
      <c r="H872" s="19"/>
      <c r="I872" s="19"/>
    </row>
    <row r="873" spans="1:9" ht="15.75" customHeight="1" x14ac:dyDescent="0.2">
      <c r="A873" s="19"/>
      <c r="B873" s="19"/>
      <c r="C873" s="19"/>
      <c r="D873" s="19"/>
      <c r="E873" s="19"/>
      <c r="F873" s="19"/>
      <c r="G873" s="19"/>
      <c r="H873" s="19"/>
      <c r="I873" s="19"/>
    </row>
    <row r="874" spans="1:9" ht="15.75" customHeight="1" x14ac:dyDescent="0.2">
      <c r="A874" s="19"/>
      <c r="B874" s="19"/>
      <c r="C874" s="19"/>
      <c r="D874" s="19"/>
      <c r="E874" s="19"/>
      <c r="F874" s="19"/>
      <c r="G874" s="19"/>
      <c r="H874" s="19"/>
      <c r="I874" s="19"/>
    </row>
    <row r="875" spans="1:9" ht="15.75" customHeight="1" x14ac:dyDescent="0.2">
      <c r="A875" s="19"/>
      <c r="B875" s="19"/>
      <c r="C875" s="19"/>
      <c r="D875" s="19"/>
      <c r="E875" s="19"/>
      <c r="F875" s="19"/>
      <c r="G875" s="19"/>
      <c r="H875" s="19"/>
      <c r="I875" s="19"/>
    </row>
    <row r="876" spans="1:9" ht="15.75" customHeight="1" x14ac:dyDescent="0.2">
      <c r="A876" s="19"/>
      <c r="B876" s="19"/>
      <c r="C876" s="19"/>
      <c r="D876" s="19"/>
      <c r="E876" s="19"/>
      <c r="F876" s="19"/>
      <c r="G876" s="19"/>
      <c r="H876" s="19"/>
      <c r="I876" s="19"/>
    </row>
    <row r="877" spans="1:9" ht="15.75" customHeight="1" x14ac:dyDescent="0.2">
      <c r="A877" s="19"/>
      <c r="B877" s="19"/>
      <c r="C877" s="19"/>
      <c r="D877" s="19"/>
      <c r="E877" s="19"/>
      <c r="F877" s="19"/>
      <c r="G877" s="19"/>
      <c r="H877" s="19"/>
      <c r="I877" s="19"/>
    </row>
    <row r="878" spans="1:9" ht="15.75" customHeight="1" x14ac:dyDescent="0.2">
      <c r="A878" s="19"/>
      <c r="B878" s="19"/>
      <c r="C878" s="19"/>
      <c r="D878" s="19"/>
      <c r="E878" s="19"/>
      <c r="F878" s="19"/>
      <c r="G878" s="19"/>
      <c r="H878" s="19"/>
      <c r="I878" s="19"/>
    </row>
    <row r="879" spans="1:9" ht="15.75" customHeight="1" x14ac:dyDescent="0.2">
      <c r="A879" s="19"/>
      <c r="B879" s="19"/>
      <c r="C879" s="19"/>
      <c r="D879" s="19"/>
      <c r="E879" s="19"/>
      <c r="F879" s="19"/>
      <c r="G879" s="19"/>
      <c r="H879" s="19"/>
      <c r="I879" s="19"/>
    </row>
    <row r="880" spans="1:9" ht="15.75" customHeight="1" x14ac:dyDescent="0.2">
      <c r="A880" s="19"/>
      <c r="B880" s="19"/>
      <c r="C880" s="19"/>
      <c r="D880" s="19"/>
      <c r="E880" s="19"/>
      <c r="F880" s="19"/>
      <c r="G880" s="19"/>
      <c r="H880" s="19"/>
      <c r="I880" s="19"/>
    </row>
    <row r="881" spans="1:9" ht="15.75" customHeight="1" x14ac:dyDescent="0.2">
      <c r="A881" s="19"/>
      <c r="B881" s="19"/>
      <c r="C881" s="19"/>
      <c r="D881" s="19"/>
      <c r="E881" s="19"/>
      <c r="F881" s="19"/>
      <c r="G881" s="19"/>
      <c r="H881" s="19"/>
      <c r="I881" s="19"/>
    </row>
    <row r="882" spans="1:9" ht="15.75" customHeight="1" x14ac:dyDescent="0.2">
      <c r="A882" s="19"/>
      <c r="B882" s="19"/>
      <c r="C882" s="19"/>
      <c r="D882" s="19"/>
      <c r="E882" s="19"/>
      <c r="F882" s="19"/>
      <c r="G882" s="19"/>
      <c r="H882" s="19"/>
      <c r="I882" s="19"/>
    </row>
    <row r="883" spans="1:9" ht="15.75" customHeight="1" x14ac:dyDescent="0.2">
      <c r="A883" s="19"/>
      <c r="B883" s="19"/>
      <c r="C883" s="19"/>
      <c r="D883" s="19"/>
      <c r="E883" s="19"/>
      <c r="F883" s="19"/>
      <c r="G883" s="19"/>
      <c r="H883" s="19"/>
      <c r="I883" s="19"/>
    </row>
    <row r="884" spans="1:9" ht="15.75" customHeight="1" x14ac:dyDescent="0.2">
      <c r="A884" s="19"/>
      <c r="B884" s="19"/>
      <c r="C884" s="19"/>
      <c r="D884" s="19"/>
      <c r="E884" s="19"/>
      <c r="F884" s="19"/>
      <c r="G884" s="19"/>
      <c r="H884" s="19"/>
      <c r="I884" s="19"/>
    </row>
    <row r="885" spans="1:9" ht="15.75" customHeight="1" x14ac:dyDescent="0.2">
      <c r="A885" s="19"/>
      <c r="B885" s="19"/>
      <c r="C885" s="19"/>
      <c r="D885" s="19"/>
      <c r="E885" s="19"/>
      <c r="F885" s="19"/>
      <c r="G885" s="19"/>
      <c r="H885" s="19"/>
      <c r="I885" s="19"/>
    </row>
    <row r="886" spans="1:9" ht="15.75" customHeight="1" x14ac:dyDescent="0.2">
      <c r="A886" s="19"/>
      <c r="B886" s="19"/>
      <c r="C886" s="19"/>
      <c r="D886" s="19"/>
      <c r="E886" s="19"/>
      <c r="F886" s="19"/>
      <c r="G886" s="19"/>
      <c r="H886" s="19"/>
      <c r="I886" s="19"/>
    </row>
    <row r="887" spans="1:9" ht="15.75" customHeight="1" x14ac:dyDescent="0.2">
      <c r="A887" s="19"/>
      <c r="B887" s="19"/>
      <c r="C887" s="19"/>
      <c r="D887" s="19"/>
      <c r="E887" s="19"/>
      <c r="F887" s="19"/>
      <c r="G887" s="19"/>
      <c r="H887" s="19"/>
      <c r="I887" s="19"/>
    </row>
    <row r="888" spans="1:9" ht="15.75" customHeight="1" x14ac:dyDescent="0.2">
      <c r="A888" s="19"/>
      <c r="B888" s="19"/>
      <c r="C888" s="19"/>
      <c r="D888" s="19"/>
      <c r="E888" s="19"/>
      <c r="F888" s="19"/>
      <c r="G888" s="19"/>
      <c r="H888" s="19"/>
      <c r="I888" s="19"/>
    </row>
    <row r="889" spans="1:9" ht="15.75" customHeight="1" x14ac:dyDescent="0.2">
      <c r="A889" s="19"/>
      <c r="B889" s="19"/>
      <c r="C889" s="19"/>
      <c r="D889" s="19"/>
      <c r="E889" s="19"/>
      <c r="F889" s="19"/>
      <c r="G889" s="19"/>
      <c r="H889" s="19"/>
      <c r="I889" s="19"/>
    </row>
    <row r="890" spans="1:9" ht="15.75" customHeight="1" x14ac:dyDescent="0.2">
      <c r="A890" s="19"/>
      <c r="B890" s="19"/>
      <c r="C890" s="19"/>
      <c r="D890" s="19"/>
      <c r="E890" s="19"/>
      <c r="F890" s="19"/>
      <c r="G890" s="19"/>
      <c r="H890" s="19"/>
      <c r="I890" s="19"/>
    </row>
    <row r="891" spans="1:9" ht="15.75" customHeight="1" x14ac:dyDescent="0.2">
      <c r="A891" s="19"/>
      <c r="B891" s="19"/>
      <c r="C891" s="19"/>
      <c r="D891" s="19"/>
      <c r="E891" s="19"/>
      <c r="F891" s="19"/>
      <c r="G891" s="19"/>
      <c r="H891" s="19"/>
      <c r="I891" s="19"/>
    </row>
    <row r="892" spans="1:9" ht="15.75" customHeight="1" x14ac:dyDescent="0.2">
      <c r="A892" s="19"/>
      <c r="B892" s="19"/>
      <c r="C892" s="19"/>
      <c r="D892" s="19"/>
      <c r="E892" s="19"/>
      <c r="F892" s="19"/>
      <c r="G892" s="19"/>
      <c r="H892" s="19"/>
      <c r="I892" s="19"/>
    </row>
    <row r="893" spans="1:9" ht="15.75" customHeight="1" x14ac:dyDescent="0.2">
      <c r="A893" s="19"/>
      <c r="B893" s="19"/>
      <c r="C893" s="19"/>
      <c r="D893" s="19"/>
      <c r="E893" s="19"/>
      <c r="F893" s="19"/>
      <c r="G893" s="19"/>
      <c r="H893" s="19"/>
      <c r="I893" s="19"/>
    </row>
    <row r="894" spans="1:9" ht="15.75" customHeight="1" x14ac:dyDescent="0.2">
      <c r="A894" s="19"/>
      <c r="B894" s="19"/>
      <c r="C894" s="19"/>
      <c r="D894" s="19"/>
      <c r="E894" s="19"/>
      <c r="F894" s="19"/>
      <c r="G894" s="19"/>
      <c r="H894" s="19"/>
      <c r="I894" s="19"/>
    </row>
    <row r="895" spans="1:9" ht="15.75" customHeight="1" x14ac:dyDescent="0.2">
      <c r="A895" s="19"/>
      <c r="B895" s="19"/>
      <c r="C895" s="19"/>
      <c r="D895" s="19"/>
      <c r="E895" s="19"/>
      <c r="F895" s="19"/>
      <c r="G895" s="19"/>
      <c r="H895" s="19"/>
      <c r="I895" s="19"/>
    </row>
    <row r="896" spans="1:9" ht="15.75" customHeight="1" x14ac:dyDescent="0.2">
      <c r="A896" s="19"/>
      <c r="B896" s="19"/>
      <c r="C896" s="19"/>
      <c r="D896" s="19"/>
      <c r="E896" s="19"/>
      <c r="F896" s="19"/>
      <c r="G896" s="19"/>
      <c r="H896" s="19"/>
      <c r="I896" s="19"/>
    </row>
    <row r="897" spans="1:9" ht="15.75" customHeight="1" x14ac:dyDescent="0.2">
      <c r="A897" s="19"/>
      <c r="B897" s="19"/>
      <c r="C897" s="19"/>
      <c r="D897" s="19"/>
      <c r="E897" s="19"/>
      <c r="F897" s="19"/>
      <c r="G897" s="19"/>
      <c r="H897" s="19"/>
      <c r="I897" s="19"/>
    </row>
    <row r="898" spans="1:9" ht="15.75" customHeight="1" x14ac:dyDescent="0.2">
      <c r="A898" s="19"/>
      <c r="B898" s="19"/>
      <c r="C898" s="19"/>
      <c r="D898" s="19"/>
      <c r="E898" s="19"/>
      <c r="F898" s="19"/>
      <c r="G898" s="19"/>
      <c r="H898" s="19"/>
      <c r="I898" s="19"/>
    </row>
    <row r="899" spans="1:9" ht="15.75" customHeight="1" x14ac:dyDescent="0.2">
      <c r="A899" s="19"/>
      <c r="B899" s="19"/>
      <c r="C899" s="19"/>
      <c r="D899" s="19"/>
      <c r="E899" s="19"/>
      <c r="F899" s="19"/>
      <c r="G899" s="19"/>
      <c r="H899" s="19"/>
      <c r="I899" s="19"/>
    </row>
    <row r="900" spans="1:9" ht="15.75" customHeight="1" x14ac:dyDescent="0.2">
      <c r="A900" s="19"/>
      <c r="B900" s="19"/>
      <c r="C900" s="19"/>
      <c r="D900" s="19"/>
      <c r="E900" s="19"/>
      <c r="F900" s="19"/>
      <c r="G900" s="19"/>
      <c r="H900" s="19"/>
      <c r="I900" s="19"/>
    </row>
    <row r="901" spans="1:9" ht="15.75" customHeight="1" x14ac:dyDescent="0.2">
      <c r="A901" s="19"/>
      <c r="B901" s="19"/>
      <c r="C901" s="19"/>
      <c r="D901" s="19"/>
      <c r="E901" s="19"/>
      <c r="F901" s="19"/>
      <c r="G901" s="19"/>
      <c r="H901" s="19"/>
      <c r="I901" s="19"/>
    </row>
    <row r="902" spans="1:9" ht="15.75" customHeight="1" x14ac:dyDescent="0.2">
      <c r="A902" s="19"/>
      <c r="B902" s="19"/>
      <c r="C902" s="19"/>
      <c r="D902" s="19"/>
      <c r="E902" s="19"/>
      <c r="F902" s="19"/>
      <c r="G902" s="19"/>
      <c r="H902" s="19"/>
      <c r="I902" s="19"/>
    </row>
    <row r="903" spans="1:9" ht="15.75" customHeight="1" x14ac:dyDescent="0.2">
      <c r="A903" s="19"/>
      <c r="B903" s="19"/>
      <c r="C903" s="19"/>
      <c r="D903" s="19"/>
      <c r="E903" s="19"/>
      <c r="F903" s="19"/>
      <c r="G903" s="19"/>
      <c r="H903" s="19"/>
      <c r="I903" s="19"/>
    </row>
    <row r="904" spans="1:9" ht="15.75" customHeight="1" x14ac:dyDescent="0.2">
      <c r="A904" s="19"/>
      <c r="B904" s="19"/>
      <c r="C904" s="19"/>
      <c r="D904" s="19"/>
      <c r="E904" s="19"/>
      <c r="F904" s="19"/>
      <c r="G904" s="19"/>
      <c r="H904" s="19"/>
      <c r="I904" s="19"/>
    </row>
    <row r="905" spans="1:9" ht="15.75" customHeight="1" x14ac:dyDescent="0.2">
      <c r="A905" s="19"/>
      <c r="B905" s="19"/>
      <c r="C905" s="19"/>
      <c r="D905" s="19"/>
      <c r="E905" s="19"/>
      <c r="F905" s="19"/>
      <c r="G905" s="19"/>
      <c r="H905" s="19"/>
      <c r="I905" s="19"/>
    </row>
    <row r="906" spans="1:9" ht="15.75" customHeight="1" x14ac:dyDescent="0.2">
      <c r="A906" s="19"/>
      <c r="B906" s="19"/>
      <c r="C906" s="19"/>
      <c r="D906" s="19"/>
      <c r="E906" s="19"/>
      <c r="F906" s="19"/>
      <c r="G906" s="19"/>
      <c r="H906" s="19"/>
      <c r="I906" s="19"/>
    </row>
    <row r="907" spans="1:9" ht="15.75" customHeight="1" x14ac:dyDescent="0.2">
      <c r="A907" s="19"/>
      <c r="B907" s="19"/>
      <c r="C907" s="19"/>
      <c r="D907" s="19"/>
      <c r="E907" s="19"/>
      <c r="F907" s="19"/>
      <c r="G907" s="19"/>
      <c r="H907" s="19"/>
      <c r="I907" s="19"/>
    </row>
    <row r="908" spans="1:9" ht="15.75" customHeight="1" x14ac:dyDescent="0.2">
      <c r="A908" s="19"/>
      <c r="B908" s="19"/>
      <c r="C908" s="19"/>
      <c r="D908" s="19"/>
      <c r="E908" s="19"/>
      <c r="F908" s="19"/>
      <c r="G908" s="19"/>
      <c r="H908" s="19"/>
      <c r="I908" s="19"/>
    </row>
    <row r="909" spans="1:9" ht="15.75" customHeight="1" x14ac:dyDescent="0.2">
      <c r="A909" s="19"/>
      <c r="B909" s="19"/>
      <c r="C909" s="19"/>
      <c r="D909" s="19"/>
      <c r="E909" s="19"/>
      <c r="F909" s="19"/>
      <c r="G909" s="19"/>
      <c r="H909" s="19"/>
      <c r="I909" s="19"/>
    </row>
    <row r="910" spans="1:9" ht="15.75" customHeight="1" x14ac:dyDescent="0.2">
      <c r="A910" s="19"/>
      <c r="B910" s="19"/>
      <c r="C910" s="19"/>
      <c r="D910" s="19"/>
      <c r="E910" s="19"/>
      <c r="F910" s="19"/>
      <c r="G910" s="19"/>
      <c r="H910" s="19"/>
      <c r="I910" s="19"/>
    </row>
    <row r="911" spans="1:9" ht="15.75" customHeight="1" x14ac:dyDescent="0.2">
      <c r="A911" s="19"/>
      <c r="B911" s="19"/>
      <c r="C911" s="19"/>
      <c r="D911" s="19"/>
      <c r="E911" s="19"/>
      <c r="F911" s="19"/>
      <c r="G911" s="19"/>
      <c r="H911" s="19"/>
      <c r="I911" s="19"/>
    </row>
    <row r="912" spans="1:9" ht="15.75" customHeight="1" x14ac:dyDescent="0.2">
      <c r="A912" s="19"/>
      <c r="B912" s="19"/>
      <c r="C912" s="19"/>
      <c r="D912" s="19"/>
      <c r="E912" s="19"/>
      <c r="F912" s="19"/>
      <c r="G912" s="19"/>
      <c r="H912" s="19"/>
      <c r="I912" s="19"/>
    </row>
    <row r="913" spans="1:9" ht="15.75" customHeight="1" x14ac:dyDescent="0.2">
      <c r="A913" s="19"/>
      <c r="B913" s="19"/>
      <c r="C913" s="19"/>
      <c r="D913" s="19"/>
      <c r="E913" s="19"/>
      <c r="F913" s="19"/>
      <c r="G913" s="19"/>
      <c r="H913" s="19"/>
      <c r="I913" s="19"/>
    </row>
    <row r="914" spans="1:9" ht="15.75" customHeight="1" x14ac:dyDescent="0.2">
      <c r="A914" s="19"/>
      <c r="B914" s="19"/>
      <c r="C914" s="19"/>
      <c r="D914" s="19"/>
      <c r="E914" s="19"/>
      <c r="F914" s="19"/>
      <c r="G914" s="19"/>
      <c r="H914" s="19"/>
      <c r="I914" s="19"/>
    </row>
    <row r="915" spans="1:9" ht="15.75" customHeight="1" x14ac:dyDescent="0.2">
      <c r="A915" s="19"/>
      <c r="B915" s="19"/>
      <c r="C915" s="19"/>
      <c r="D915" s="19"/>
      <c r="E915" s="19"/>
      <c r="F915" s="19"/>
      <c r="G915" s="19"/>
      <c r="H915" s="19"/>
      <c r="I915" s="19"/>
    </row>
    <row r="916" spans="1:9" ht="15.75" customHeight="1" x14ac:dyDescent="0.2">
      <c r="A916" s="19"/>
      <c r="B916" s="19"/>
      <c r="C916" s="19"/>
      <c r="D916" s="19"/>
      <c r="E916" s="19"/>
      <c r="F916" s="19"/>
      <c r="G916" s="19"/>
      <c r="H916" s="19"/>
      <c r="I916" s="19"/>
    </row>
    <row r="917" spans="1:9" ht="15.75" customHeight="1" x14ac:dyDescent="0.2">
      <c r="A917" s="19"/>
      <c r="B917" s="19"/>
      <c r="C917" s="19"/>
      <c r="D917" s="19"/>
      <c r="E917" s="19"/>
      <c r="F917" s="19"/>
      <c r="G917" s="19"/>
      <c r="H917" s="19"/>
      <c r="I917" s="19"/>
    </row>
    <row r="918" spans="1:9" ht="15.75" customHeight="1" x14ac:dyDescent="0.2">
      <c r="A918" s="19"/>
      <c r="B918" s="19"/>
      <c r="C918" s="19"/>
      <c r="D918" s="19"/>
      <c r="E918" s="19"/>
      <c r="F918" s="19"/>
      <c r="G918" s="19"/>
      <c r="H918" s="19"/>
      <c r="I918" s="19"/>
    </row>
    <row r="919" spans="1:9" ht="15.75" customHeight="1" x14ac:dyDescent="0.2">
      <c r="A919" s="19"/>
      <c r="B919" s="19"/>
      <c r="C919" s="19"/>
      <c r="D919" s="19"/>
      <c r="E919" s="19"/>
      <c r="F919" s="19"/>
      <c r="G919" s="19"/>
      <c r="H919" s="19"/>
      <c r="I919" s="19"/>
    </row>
    <row r="920" spans="1:9" ht="15.75" customHeight="1" x14ac:dyDescent="0.2">
      <c r="A920" s="19"/>
      <c r="B920" s="19"/>
      <c r="C920" s="19"/>
      <c r="D920" s="19"/>
      <c r="E920" s="19"/>
      <c r="F920" s="19"/>
      <c r="G920" s="19"/>
      <c r="H920" s="19"/>
      <c r="I920" s="19"/>
    </row>
    <row r="921" spans="1:9" ht="15.75" customHeight="1" x14ac:dyDescent="0.2">
      <c r="A921" s="19"/>
      <c r="B921" s="19"/>
      <c r="C921" s="19"/>
      <c r="D921" s="19"/>
      <c r="E921" s="19"/>
      <c r="F921" s="19"/>
      <c r="G921" s="19"/>
      <c r="H921" s="19"/>
      <c r="I921" s="19"/>
    </row>
    <row r="922" spans="1:9" ht="15.75" customHeight="1" x14ac:dyDescent="0.2">
      <c r="A922" s="19"/>
      <c r="B922" s="19"/>
      <c r="C922" s="19"/>
      <c r="D922" s="19"/>
      <c r="E922" s="19"/>
      <c r="F922" s="19"/>
      <c r="G922" s="19"/>
      <c r="H922" s="19"/>
      <c r="I922" s="19"/>
    </row>
    <row r="923" spans="1:9" ht="15.75" customHeight="1" x14ac:dyDescent="0.2">
      <c r="A923" s="19"/>
      <c r="B923" s="19"/>
      <c r="C923" s="19"/>
      <c r="D923" s="19"/>
      <c r="E923" s="19"/>
      <c r="F923" s="19"/>
      <c r="G923" s="19"/>
      <c r="H923" s="19"/>
      <c r="I923" s="19"/>
    </row>
  </sheetData>
  <dataValidations count="1">
    <dataValidation type="list" allowBlank="1" showInputMessage="1" showErrorMessage="1" sqref="D3:D62" xr:uid="{00000000-0002-0000-1000-000000000000}">
      <formula1>"E,S"</formula1>
    </dataValidation>
  </dataValidation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1004"/>
  <sheetViews>
    <sheetView tabSelected="1" topLeftCell="A7" zoomScale="85" zoomScaleNormal="85" workbookViewId="0">
      <selection activeCell="F10" sqref="F10"/>
    </sheetView>
  </sheetViews>
  <sheetFormatPr baseColWidth="10" defaultColWidth="14.42578125" defaultRowHeight="15" customHeight="1" x14ac:dyDescent="0.2"/>
  <cols>
    <col min="1" max="1" width="20.85546875" style="151" customWidth="1"/>
    <col min="2" max="3" width="15.42578125" style="151" customWidth="1"/>
    <col min="4" max="4" width="63.28515625" style="151" customWidth="1"/>
    <col min="5" max="5" width="22.140625" style="151" customWidth="1"/>
    <col min="6" max="6" width="30.85546875" style="151" customWidth="1"/>
    <col min="7" max="7" width="14.42578125" style="151" customWidth="1"/>
    <col min="8" max="16384" width="14.42578125" style="151"/>
  </cols>
  <sheetData>
    <row r="1" spans="1:6" ht="15.75" customHeight="1" x14ac:dyDescent="0.2">
      <c r="A1" s="613" t="s">
        <v>3109</v>
      </c>
      <c r="B1" s="613"/>
      <c r="C1" s="613"/>
      <c r="D1" s="613"/>
      <c r="E1" s="613"/>
    </row>
    <row r="2" spans="1:6" ht="15.75" customHeight="1" x14ac:dyDescent="0.2">
      <c r="A2" s="613"/>
      <c r="B2" s="613"/>
      <c r="C2" s="613"/>
      <c r="D2" s="613"/>
      <c r="E2" s="613"/>
    </row>
    <row r="3" spans="1:6" ht="55.5" customHeight="1" x14ac:dyDescent="0.2">
      <c r="A3" s="613"/>
      <c r="B3" s="613"/>
      <c r="C3" s="613"/>
      <c r="D3" s="613"/>
      <c r="E3" s="613"/>
    </row>
    <row r="4" spans="1:6" ht="15.75" customHeight="1" x14ac:dyDescent="0.2">
      <c r="A4" s="8"/>
      <c r="B4" s="8"/>
      <c r="C4" s="8"/>
      <c r="D4" s="8"/>
      <c r="E4" s="8"/>
    </row>
    <row r="5" spans="1:6" ht="27" customHeight="1" x14ac:dyDescent="0.25">
      <c r="A5" s="8"/>
      <c r="B5" s="8"/>
      <c r="C5" s="8"/>
      <c r="D5" s="38"/>
      <c r="E5" s="38"/>
    </row>
    <row r="6" spans="1:6" ht="27" customHeight="1" x14ac:dyDescent="0.2">
      <c r="A6" s="8"/>
      <c r="B6" s="8"/>
      <c r="C6" s="8"/>
      <c r="D6" s="39" t="s">
        <v>0</v>
      </c>
      <c r="E6" s="39" t="s">
        <v>2458</v>
      </c>
      <c r="F6" s="43" t="s">
        <v>2459</v>
      </c>
    </row>
    <row r="7" spans="1:6" ht="27" customHeight="1" x14ac:dyDescent="0.2">
      <c r="A7" s="8"/>
      <c r="B7" s="8"/>
      <c r="C7" s="8"/>
      <c r="D7" s="39" t="s">
        <v>2346</v>
      </c>
      <c r="E7" s="39">
        <v>2022</v>
      </c>
    </row>
    <row r="8" spans="1:6" ht="27" customHeight="1" x14ac:dyDescent="0.2">
      <c r="A8" s="8"/>
      <c r="B8" s="8"/>
      <c r="C8" s="8"/>
      <c r="D8" s="39" t="s">
        <v>2347</v>
      </c>
      <c r="E8" s="625">
        <v>45098</v>
      </c>
    </row>
    <row r="9" spans="1:6" ht="27" customHeight="1" x14ac:dyDescent="0.2">
      <c r="A9" s="8"/>
      <c r="B9" s="8"/>
      <c r="C9" s="8"/>
      <c r="D9" s="39" t="s">
        <v>1</v>
      </c>
      <c r="E9" s="39" t="s">
        <v>3108</v>
      </c>
    </row>
    <row r="10" spans="1:6" ht="15.75" customHeight="1" x14ac:dyDescent="0.2"/>
    <row r="11" spans="1:6" ht="15.75" customHeight="1" x14ac:dyDescent="0.2">
      <c r="A11" s="20" t="s">
        <v>2</v>
      </c>
      <c r="B11" s="8"/>
      <c r="C11" s="8"/>
      <c r="D11" s="8"/>
      <c r="E11" s="8"/>
    </row>
    <row r="12" spans="1:6" ht="15.75" customHeight="1" x14ac:dyDescent="0.2">
      <c r="A12" s="8"/>
      <c r="B12" s="8" t="s">
        <v>3</v>
      </c>
      <c r="C12" s="8"/>
      <c r="D12" s="8" t="s">
        <v>909</v>
      </c>
      <c r="E12" s="8"/>
    </row>
    <row r="13" spans="1:6" ht="15.75" customHeight="1" x14ac:dyDescent="0.2">
      <c r="A13" s="8" t="s">
        <v>4</v>
      </c>
      <c r="B13" s="9"/>
      <c r="C13" s="9"/>
      <c r="D13" s="9"/>
      <c r="E13" s="9" t="s">
        <v>886</v>
      </c>
      <c r="F13" s="8"/>
    </row>
    <row r="14" spans="1:6" ht="15.75" customHeight="1" x14ac:dyDescent="0.2">
      <c r="A14" s="40"/>
      <c r="B14" s="8"/>
      <c r="C14" s="21" t="s">
        <v>884</v>
      </c>
      <c r="D14" s="21" t="s">
        <v>885</v>
      </c>
      <c r="E14" s="41" t="s">
        <v>1177</v>
      </c>
      <c r="F14" s="8"/>
    </row>
    <row r="15" spans="1:6" ht="15.75" customHeight="1" x14ac:dyDescent="0.2">
      <c r="A15" s="8"/>
      <c r="B15" s="8"/>
      <c r="C15" s="8" t="s">
        <v>887</v>
      </c>
      <c r="D15" s="8" t="s">
        <v>888</v>
      </c>
      <c r="E15" s="41" t="s">
        <v>1177</v>
      </c>
      <c r="F15" s="8"/>
    </row>
    <row r="16" spans="1:6" ht="15.75" customHeight="1" x14ac:dyDescent="0.2">
      <c r="A16" s="8"/>
      <c r="B16" s="8"/>
      <c r="C16" s="8" t="s">
        <v>889</v>
      </c>
      <c r="D16" s="8" t="s">
        <v>890</v>
      </c>
      <c r="E16" s="41" t="s">
        <v>1177</v>
      </c>
      <c r="F16" s="8"/>
    </row>
    <row r="17" spans="1:6" ht="15.75" customHeight="1" x14ac:dyDescent="0.2">
      <c r="A17" s="21"/>
      <c r="B17" s="21" t="s">
        <v>5</v>
      </c>
      <c r="C17" s="21"/>
      <c r="D17" s="21" t="s">
        <v>6</v>
      </c>
      <c r="E17" s="41" t="s">
        <v>1177</v>
      </c>
      <c r="F17" s="8"/>
    </row>
    <row r="18" spans="1:6" ht="15.75" customHeight="1" x14ac:dyDescent="0.2">
      <c r="A18" s="8"/>
      <c r="B18" s="8" t="s">
        <v>7</v>
      </c>
      <c r="C18" s="8"/>
      <c r="D18" s="8" t="s">
        <v>8</v>
      </c>
      <c r="E18" s="41" t="s">
        <v>1177</v>
      </c>
      <c r="F18" s="8"/>
    </row>
    <row r="19" spans="1:6" ht="15.75" customHeight="1" x14ac:dyDescent="0.2">
      <c r="A19" s="8"/>
      <c r="B19" s="8" t="s">
        <v>9</v>
      </c>
      <c r="C19" s="8"/>
      <c r="D19" s="8" t="s">
        <v>10</v>
      </c>
      <c r="E19" s="41" t="s">
        <v>1177</v>
      </c>
      <c r="F19" s="8"/>
    </row>
    <row r="20" spans="1:6" ht="15.75" customHeight="1" x14ac:dyDescent="0.2">
      <c r="A20" s="8"/>
      <c r="B20" s="8" t="s">
        <v>2348</v>
      </c>
      <c r="C20" s="29"/>
      <c r="D20" s="8" t="s">
        <v>11</v>
      </c>
      <c r="E20" s="41" t="s">
        <v>1177</v>
      </c>
      <c r="F20" s="8"/>
    </row>
    <row r="21" spans="1:6" ht="15.75" customHeight="1" x14ac:dyDescent="0.2">
      <c r="A21" s="8"/>
      <c r="B21" s="8"/>
      <c r="C21" s="8"/>
      <c r="D21" s="8"/>
      <c r="E21" s="8"/>
      <c r="F21" s="8"/>
    </row>
    <row r="22" spans="1:6" ht="15.75" customHeight="1" x14ac:dyDescent="0.2">
      <c r="A22" s="9" t="s">
        <v>12</v>
      </c>
      <c r="B22" s="9"/>
      <c r="C22" s="9"/>
      <c r="D22" s="9"/>
      <c r="E22" s="8"/>
      <c r="F22" s="8"/>
    </row>
    <row r="23" spans="1:6" ht="15.75" customHeight="1" x14ac:dyDescent="0.2">
      <c r="A23" s="42"/>
      <c r="B23" s="21" t="s">
        <v>13</v>
      </c>
      <c r="C23" s="21" t="s">
        <v>2349</v>
      </c>
      <c r="D23" s="21" t="s">
        <v>14</v>
      </c>
      <c r="E23" s="41" t="s">
        <v>1177</v>
      </c>
      <c r="F23" s="8"/>
    </row>
    <row r="24" spans="1:6" ht="15.75" customHeight="1" x14ac:dyDescent="0.2">
      <c r="A24" s="8"/>
      <c r="B24" s="21" t="s">
        <v>15</v>
      </c>
      <c r="C24" s="21" t="s">
        <v>2350</v>
      </c>
      <c r="D24" s="21" t="s">
        <v>16</v>
      </c>
      <c r="E24" s="41" t="s">
        <v>1177</v>
      </c>
      <c r="F24" s="8"/>
    </row>
    <row r="25" spans="1:6" ht="15.75" customHeight="1" x14ac:dyDescent="0.2">
      <c r="A25" s="8"/>
      <c r="B25" s="21" t="s">
        <v>17</v>
      </c>
      <c r="C25" s="21" t="s">
        <v>891</v>
      </c>
      <c r="D25" s="21" t="s">
        <v>2351</v>
      </c>
      <c r="E25" s="41" t="s">
        <v>1177</v>
      </c>
      <c r="F25" s="8"/>
    </row>
    <row r="26" spans="1:6" ht="15.75" customHeight="1" x14ac:dyDescent="0.2">
      <c r="A26" s="8"/>
      <c r="B26" s="21" t="s">
        <v>18</v>
      </c>
      <c r="C26" s="21" t="s">
        <v>892</v>
      </c>
      <c r="D26" s="21" t="s">
        <v>19</v>
      </c>
      <c r="E26" s="41" t="s">
        <v>1177</v>
      </c>
      <c r="F26" s="8"/>
    </row>
    <row r="27" spans="1:6" s="400" customFormat="1" ht="15.75" customHeight="1" x14ac:dyDescent="0.2">
      <c r="A27" s="43"/>
      <c r="B27" s="44" t="s">
        <v>20</v>
      </c>
      <c r="C27" s="21" t="s">
        <v>893</v>
      </c>
      <c r="D27" s="44" t="s">
        <v>21</v>
      </c>
      <c r="E27" s="41" t="s">
        <v>1177</v>
      </c>
      <c r="F27" s="399"/>
    </row>
    <row r="28" spans="1:6" s="6" customFormat="1" ht="15" customHeight="1" x14ac:dyDescent="0.2">
      <c r="A28" s="24"/>
      <c r="B28" s="44" t="s">
        <v>22</v>
      </c>
      <c r="C28" s="21" t="s">
        <v>894</v>
      </c>
      <c r="D28" s="44" t="s">
        <v>23</v>
      </c>
      <c r="E28" s="41" t="s">
        <v>1177</v>
      </c>
      <c r="F28" s="7"/>
    </row>
    <row r="29" spans="1:6" customFormat="1" ht="15.75" customHeight="1" x14ac:dyDescent="0.25">
      <c r="A29" s="8"/>
      <c r="B29" s="45"/>
      <c r="C29" s="45"/>
      <c r="D29" s="46"/>
      <c r="E29" s="41" t="s">
        <v>1177</v>
      </c>
      <c r="F29" s="2"/>
    </row>
    <row r="30" spans="1:6" customFormat="1" ht="15.75" customHeight="1" x14ac:dyDescent="0.2">
      <c r="A30" s="9" t="s">
        <v>24</v>
      </c>
      <c r="B30" s="9"/>
      <c r="C30" s="9"/>
      <c r="D30" s="9"/>
      <c r="E30" s="8"/>
      <c r="F30" s="2"/>
    </row>
    <row r="31" spans="1:6" customFormat="1" ht="15.75" customHeight="1" x14ac:dyDescent="0.2">
      <c r="A31" s="21"/>
      <c r="B31" s="21" t="s">
        <v>25</v>
      </c>
      <c r="C31" s="21" t="s">
        <v>898</v>
      </c>
      <c r="D31" s="21" t="s">
        <v>26</v>
      </c>
      <c r="E31" s="41" t="s">
        <v>1177</v>
      </c>
      <c r="F31" s="4"/>
    </row>
    <row r="32" spans="1:6" customFormat="1" ht="15.75" customHeight="1" x14ac:dyDescent="0.2">
      <c r="A32" s="21"/>
      <c r="B32" s="21"/>
      <c r="C32" s="21" t="s">
        <v>895</v>
      </c>
      <c r="D32" s="21" t="s">
        <v>902</v>
      </c>
      <c r="E32" s="41" t="s">
        <v>1177</v>
      </c>
      <c r="F32" s="4"/>
    </row>
    <row r="33" spans="1:27" customFormat="1" ht="15.75" customHeight="1" x14ac:dyDescent="0.25">
      <c r="A33" s="21"/>
      <c r="B33" s="21"/>
      <c r="C33" s="21"/>
      <c r="D33" s="46"/>
      <c r="E33" s="47"/>
      <c r="F33" s="4"/>
    </row>
    <row r="34" spans="1:27" customFormat="1" ht="15.75" customHeight="1" x14ac:dyDescent="0.2">
      <c r="A34" s="9" t="s">
        <v>27</v>
      </c>
      <c r="B34" s="9"/>
      <c r="C34" s="9"/>
      <c r="D34" s="9"/>
      <c r="E34" s="21"/>
      <c r="F34" s="2"/>
      <c r="G34" s="5"/>
      <c r="H34" s="5"/>
      <c r="I34" s="5"/>
      <c r="J34" s="5"/>
      <c r="K34" s="5"/>
      <c r="L34" s="5"/>
      <c r="M34" s="5"/>
      <c r="N34" s="5"/>
      <c r="O34" s="5"/>
      <c r="P34" s="5"/>
      <c r="Q34" s="5"/>
      <c r="R34" s="5"/>
      <c r="S34" s="5"/>
      <c r="T34" s="5"/>
      <c r="U34" s="5"/>
      <c r="V34" s="5"/>
      <c r="W34" s="5"/>
      <c r="X34" s="5"/>
      <c r="Y34" s="5"/>
      <c r="Z34" s="5"/>
      <c r="AA34" s="5"/>
    </row>
    <row r="35" spans="1:27" customFormat="1" ht="15.75" customHeight="1" x14ac:dyDescent="0.2">
      <c r="A35" s="21"/>
      <c r="B35" s="8" t="s">
        <v>28</v>
      </c>
      <c r="C35" s="8"/>
      <c r="D35" s="21" t="s">
        <v>29</v>
      </c>
      <c r="E35" s="41" t="s">
        <v>1177</v>
      </c>
      <c r="F35" s="2"/>
    </row>
    <row r="36" spans="1:27" customFormat="1" ht="15.75" customHeight="1" x14ac:dyDescent="0.2">
      <c r="A36" s="21"/>
      <c r="B36" s="8"/>
      <c r="C36" s="8" t="s">
        <v>896</v>
      </c>
      <c r="D36" s="21" t="s">
        <v>903</v>
      </c>
      <c r="E36" s="41" t="s">
        <v>1177</v>
      </c>
      <c r="F36" s="2"/>
    </row>
    <row r="37" spans="1:27" customFormat="1" ht="15.75" customHeight="1" x14ac:dyDescent="0.2">
      <c r="A37" s="21"/>
      <c r="B37" s="8"/>
      <c r="C37" s="8" t="s">
        <v>897</v>
      </c>
      <c r="D37" s="21" t="s">
        <v>904</v>
      </c>
      <c r="E37" s="41" t="s">
        <v>1177</v>
      </c>
      <c r="F37" s="2"/>
    </row>
    <row r="38" spans="1:27" customFormat="1" ht="15.75" customHeight="1" x14ac:dyDescent="0.25">
      <c r="A38" s="21"/>
      <c r="B38" s="8"/>
      <c r="C38" s="8"/>
      <c r="D38" s="46"/>
      <c r="E38" s="8"/>
      <c r="F38" s="2"/>
    </row>
    <row r="39" spans="1:27" customFormat="1" ht="15.75" customHeight="1" x14ac:dyDescent="0.2">
      <c r="A39" s="9" t="s">
        <v>30</v>
      </c>
      <c r="B39" s="9"/>
      <c r="C39" s="9"/>
      <c r="D39" s="9"/>
      <c r="E39" s="47"/>
      <c r="F39" s="4"/>
    </row>
    <row r="40" spans="1:27" customFormat="1" ht="15.75" customHeight="1" x14ac:dyDescent="0.2">
      <c r="A40" s="21"/>
      <c r="B40" s="8" t="s">
        <v>31</v>
      </c>
      <c r="C40" s="8"/>
      <c r="D40" s="8" t="s">
        <v>32</v>
      </c>
      <c r="E40" s="41" t="s">
        <v>1177</v>
      </c>
      <c r="F40" s="4"/>
    </row>
    <row r="41" spans="1:27" customFormat="1" ht="15.75" customHeight="1" x14ac:dyDescent="0.2">
      <c r="A41" s="8"/>
      <c r="B41" s="8" t="s">
        <v>33</v>
      </c>
      <c r="C41" s="8" t="s">
        <v>899</v>
      </c>
      <c r="D41" s="8" t="s">
        <v>34</v>
      </c>
      <c r="E41" s="41" t="s">
        <v>1177</v>
      </c>
      <c r="F41" s="4"/>
    </row>
    <row r="42" spans="1:27" customFormat="1" ht="15.75" customHeight="1" x14ac:dyDescent="0.2">
      <c r="A42" s="8"/>
      <c r="B42" s="8" t="s">
        <v>35</v>
      </c>
      <c r="C42" s="8" t="s">
        <v>900</v>
      </c>
      <c r="D42" s="8" t="s">
        <v>36</v>
      </c>
      <c r="E42" s="41" t="s">
        <v>1177</v>
      </c>
      <c r="F42" s="2"/>
    </row>
    <row r="43" spans="1:27" customFormat="1" ht="15.75" customHeight="1" x14ac:dyDescent="0.2">
      <c r="A43" s="8"/>
      <c r="B43" s="8" t="s">
        <v>37</v>
      </c>
      <c r="C43" s="8" t="s">
        <v>901</v>
      </c>
      <c r="D43" s="8" t="s">
        <v>38</v>
      </c>
      <c r="E43" s="41" t="s">
        <v>1177</v>
      </c>
      <c r="F43" s="2"/>
    </row>
    <row r="44" spans="1:27" customFormat="1" ht="15.75" customHeight="1" x14ac:dyDescent="0.2">
      <c r="A44" s="8"/>
      <c r="B44" s="8"/>
      <c r="C44" s="8"/>
      <c r="D44" s="8"/>
      <c r="E44" s="8"/>
      <c r="F44" s="2"/>
    </row>
    <row r="45" spans="1:27" customFormat="1" ht="15.75" customHeight="1" x14ac:dyDescent="0.2">
      <c r="A45" s="48" t="s">
        <v>2352</v>
      </c>
      <c r="B45" s="48"/>
      <c r="C45" s="48"/>
      <c r="D45" s="48"/>
      <c r="E45" s="8"/>
      <c r="F45" s="2"/>
    </row>
    <row r="46" spans="1:27" customFormat="1" ht="15.75" customHeight="1" x14ac:dyDescent="0.2">
      <c r="A46" s="8"/>
      <c r="B46" s="8"/>
      <c r="C46" s="8" t="s">
        <v>54</v>
      </c>
      <c r="D46" s="8" t="s">
        <v>2353</v>
      </c>
      <c r="E46" s="41" t="s">
        <v>1177</v>
      </c>
      <c r="F46" s="3"/>
    </row>
    <row r="47" spans="1:27" customFormat="1" ht="15.75" customHeight="1" x14ac:dyDescent="0.2">
      <c r="A47" s="8"/>
      <c r="B47" s="8"/>
      <c r="C47" s="8" t="s">
        <v>2354</v>
      </c>
      <c r="D47" s="8" t="s">
        <v>2355</v>
      </c>
      <c r="E47" s="41" t="s">
        <v>1177</v>
      </c>
      <c r="F47" s="3"/>
    </row>
    <row r="48" spans="1:27" customFormat="1" ht="15.75" customHeight="1" x14ac:dyDescent="0.2">
      <c r="A48" s="8"/>
      <c r="B48" s="8"/>
      <c r="C48" s="8"/>
      <c r="D48" s="8"/>
      <c r="E48" s="8"/>
      <c r="F48" s="2"/>
    </row>
    <row r="49" spans="1:27" customFormat="1" ht="15.75" customHeight="1" x14ac:dyDescent="0.2">
      <c r="A49" s="20"/>
      <c r="B49" s="8"/>
      <c r="C49" s="8"/>
      <c r="D49" s="8"/>
      <c r="E49" s="47"/>
      <c r="F49" s="3"/>
    </row>
    <row r="50" spans="1:27" customFormat="1" ht="15.75" customHeight="1" x14ac:dyDescent="0.2">
      <c r="A50" s="49"/>
      <c r="D50" s="2"/>
      <c r="E50" s="4"/>
      <c r="F50" s="3"/>
    </row>
    <row r="51" spans="1:27" customFormat="1" ht="15.75" customHeight="1" x14ac:dyDescent="0.2">
      <c r="E51" s="2"/>
      <c r="F51" s="2"/>
    </row>
    <row r="52" spans="1:27" customFormat="1" ht="15.75" customHeight="1" x14ac:dyDescent="0.2">
      <c r="A52" s="3"/>
      <c r="E52" s="2"/>
    </row>
    <row r="53" spans="1:27" customFormat="1" ht="15.75" customHeight="1" x14ac:dyDescent="0.2">
      <c r="A53" s="3"/>
      <c r="D53" s="2"/>
      <c r="E53" s="2"/>
      <c r="F53" s="2"/>
    </row>
    <row r="54" spans="1:27" customFormat="1" ht="15.75" customHeight="1" x14ac:dyDescent="0.2">
      <c r="A54" s="3"/>
      <c r="D54" s="2"/>
      <c r="E54" s="2"/>
      <c r="F54" s="2"/>
    </row>
    <row r="55" spans="1:27" customFormat="1" ht="15.75" customHeight="1" x14ac:dyDescent="0.2">
      <c r="A55" s="3"/>
      <c r="D55" s="2"/>
      <c r="E55" s="2"/>
      <c r="F55" s="2"/>
    </row>
    <row r="56" spans="1:27" customFormat="1" ht="15.75" customHeight="1" x14ac:dyDescent="0.2">
      <c r="D56" s="2"/>
    </row>
    <row r="57" spans="1:27" customFormat="1" ht="15.75" customHeight="1" x14ac:dyDescent="0.2">
      <c r="G57" s="2"/>
      <c r="H57" s="2"/>
      <c r="I57" s="2"/>
      <c r="J57" s="2"/>
      <c r="K57" s="2"/>
      <c r="L57" s="2"/>
      <c r="M57" s="2"/>
      <c r="N57" s="2"/>
      <c r="O57" s="2"/>
      <c r="P57" s="2"/>
      <c r="Q57" s="2"/>
      <c r="R57" s="2"/>
      <c r="S57" s="2"/>
      <c r="T57" s="2"/>
      <c r="U57" s="2"/>
      <c r="V57" s="2"/>
      <c r="W57" s="2"/>
      <c r="X57" s="2"/>
      <c r="Y57" s="2"/>
      <c r="Z57" s="2"/>
      <c r="AA57" s="2"/>
    </row>
    <row r="58" spans="1:27" customFormat="1" ht="15.75" customHeight="1" x14ac:dyDescent="0.2">
      <c r="E58" s="2"/>
      <c r="F58" s="2"/>
      <c r="G58" s="2"/>
      <c r="H58" s="2"/>
      <c r="I58" s="2"/>
      <c r="J58" s="2"/>
      <c r="K58" s="2"/>
      <c r="L58" s="2"/>
      <c r="M58" s="2"/>
      <c r="N58" s="2"/>
      <c r="O58" s="2"/>
      <c r="P58" s="2"/>
      <c r="Q58" s="2"/>
      <c r="R58" s="2"/>
      <c r="S58" s="2"/>
      <c r="T58" s="2"/>
      <c r="U58" s="2"/>
      <c r="V58" s="2"/>
      <c r="W58" s="2"/>
      <c r="X58" s="2"/>
      <c r="Y58" s="2"/>
      <c r="Z58" s="2"/>
      <c r="AA58" s="2"/>
    </row>
    <row r="59" spans="1:27" customFormat="1" ht="15.75" customHeight="1" x14ac:dyDescent="0.2">
      <c r="A59" s="1"/>
      <c r="E59" s="2"/>
      <c r="F59" s="2"/>
      <c r="G59" s="2"/>
      <c r="H59" s="2"/>
      <c r="I59" s="2"/>
      <c r="J59" s="2"/>
      <c r="K59" s="2"/>
      <c r="L59" s="2"/>
      <c r="M59" s="2"/>
      <c r="N59" s="2"/>
      <c r="O59" s="2"/>
      <c r="P59" s="2"/>
      <c r="Q59" s="2"/>
      <c r="R59" s="2"/>
      <c r="S59" s="2"/>
      <c r="T59" s="2"/>
      <c r="U59" s="2"/>
      <c r="V59" s="2"/>
      <c r="W59" s="2"/>
      <c r="X59" s="2"/>
      <c r="Y59" s="2"/>
      <c r="Z59" s="2"/>
      <c r="AA59" s="2"/>
    </row>
    <row r="60" spans="1:27" customFormat="1" ht="15.75" customHeight="1" x14ac:dyDescent="0.2">
      <c r="A60" s="2"/>
      <c r="E60" s="2"/>
      <c r="F60" s="2"/>
      <c r="G60" s="2"/>
      <c r="H60" s="2"/>
      <c r="I60" s="2"/>
      <c r="J60" s="2"/>
      <c r="K60" s="2"/>
      <c r="L60" s="2"/>
      <c r="M60" s="2"/>
      <c r="N60" s="2"/>
      <c r="O60" s="2"/>
      <c r="P60" s="2"/>
      <c r="Q60" s="2"/>
      <c r="R60" s="2"/>
      <c r="S60" s="2"/>
      <c r="T60" s="2"/>
      <c r="U60" s="2"/>
      <c r="V60" s="2"/>
      <c r="W60" s="2"/>
      <c r="X60" s="2"/>
      <c r="Y60" s="2"/>
      <c r="Z60" s="2"/>
      <c r="AA60" s="2"/>
    </row>
    <row r="61" spans="1:27" customFormat="1" ht="15.75" customHeight="1" x14ac:dyDescent="0.2">
      <c r="A61" s="50"/>
      <c r="E61" s="2"/>
      <c r="F61" s="2"/>
      <c r="G61" s="2"/>
      <c r="H61" s="2"/>
      <c r="I61" s="2"/>
      <c r="J61" s="2"/>
      <c r="K61" s="2"/>
      <c r="L61" s="2"/>
      <c r="M61" s="2"/>
      <c r="N61" s="2"/>
      <c r="O61" s="2"/>
      <c r="P61" s="2"/>
      <c r="Q61" s="2"/>
      <c r="R61" s="2"/>
      <c r="S61" s="2"/>
      <c r="T61" s="2"/>
      <c r="U61" s="2"/>
      <c r="V61" s="2"/>
      <c r="W61" s="2"/>
      <c r="X61" s="2"/>
      <c r="Y61" s="2"/>
      <c r="Z61" s="2"/>
      <c r="AA61" s="2"/>
    </row>
    <row r="62" spans="1:27" customFormat="1" ht="15.75" customHeight="1" x14ac:dyDescent="0.2">
      <c r="A62" s="2"/>
    </row>
    <row r="63" spans="1:27" customFormat="1" ht="15.75" customHeight="1" x14ac:dyDescent="0.2">
      <c r="A63" s="2"/>
    </row>
    <row r="64" spans="1:27" customFormat="1" ht="15.75" customHeight="1" x14ac:dyDescent="0.2">
      <c r="A64" s="2"/>
    </row>
    <row r="65" spans="1:1" customFormat="1" ht="15.75" customHeight="1" x14ac:dyDescent="0.2">
      <c r="A65" s="2"/>
    </row>
    <row r="66" spans="1:1" customFormat="1" ht="15.75" customHeight="1" x14ac:dyDescent="0.2">
      <c r="A66" s="2"/>
    </row>
    <row r="67" spans="1:1" customFormat="1" ht="15.75" customHeight="1" x14ac:dyDescent="0.2">
      <c r="A67" s="5"/>
    </row>
    <row r="68" spans="1:1" customFormat="1" ht="15.75" customHeight="1" x14ac:dyDescent="0.2"/>
    <row r="69" spans="1:1" customFormat="1" ht="15.75" customHeight="1" x14ac:dyDescent="0.2"/>
    <row r="70" spans="1:1" customFormat="1" ht="15.75" customHeight="1" x14ac:dyDescent="0.2"/>
    <row r="71" spans="1:1" customFormat="1" ht="15.75" customHeight="1" x14ac:dyDescent="0.2"/>
    <row r="72" spans="1:1" customFormat="1" ht="15.75" customHeight="1" x14ac:dyDescent="0.2"/>
    <row r="73" spans="1:1" customFormat="1" ht="15.75" customHeight="1" x14ac:dyDescent="0.2"/>
    <row r="74" spans="1:1" customFormat="1" ht="15.75" customHeight="1" x14ac:dyDescent="0.2"/>
    <row r="75" spans="1:1" customFormat="1" ht="15.75" customHeight="1" x14ac:dyDescent="0.2"/>
    <row r="76" spans="1:1" customFormat="1" ht="15.75" customHeight="1" x14ac:dyDescent="0.2"/>
    <row r="77" spans="1:1" customFormat="1" ht="15.75" customHeight="1" x14ac:dyDescent="0.2"/>
    <row r="78" spans="1:1" customFormat="1" ht="15.75" customHeight="1" x14ac:dyDescent="0.2"/>
    <row r="79" spans="1:1" customFormat="1" ht="15.75" customHeight="1" x14ac:dyDescent="0.2"/>
    <row r="80" spans="1:1" customFormat="1" ht="15.75" customHeight="1" x14ac:dyDescent="0.2"/>
    <row r="81" customFormat="1" ht="15.75" customHeight="1" x14ac:dyDescent="0.2"/>
    <row r="82" customFormat="1" ht="15.75" customHeight="1" x14ac:dyDescent="0.2"/>
    <row r="83" customFormat="1" ht="15.75" customHeight="1" x14ac:dyDescent="0.2"/>
    <row r="84" customFormat="1" ht="15.75" customHeight="1" x14ac:dyDescent="0.2"/>
    <row r="85" customFormat="1" ht="15.75" customHeight="1" x14ac:dyDescent="0.2"/>
    <row r="86" customFormat="1" ht="15.75" customHeight="1" x14ac:dyDescent="0.2"/>
    <row r="87" customFormat="1" ht="15.75" customHeight="1" x14ac:dyDescent="0.2"/>
    <row r="88" customFormat="1" ht="15.75" customHeight="1" x14ac:dyDescent="0.2"/>
    <row r="89" customFormat="1" ht="15.75" customHeight="1" x14ac:dyDescent="0.2"/>
    <row r="90" customFormat="1" ht="15.75" customHeight="1" x14ac:dyDescent="0.2"/>
    <row r="91" customFormat="1" ht="15.75" customHeight="1" x14ac:dyDescent="0.2"/>
    <row r="92" customFormat="1" ht="15.75" customHeight="1" x14ac:dyDescent="0.2"/>
    <row r="93" customFormat="1" ht="15.75" customHeight="1" x14ac:dyDescent="0.2"/>
    <row r="94" customFormat="1" ht="15.75" customHeight="1" x14ac:dyDescent="0.2"/>
    <row r="95" customFormat="1" ht="15.75" customHeight="1" x14ac:dyDescent="0.2"/>
    <row r="96" customFormat="1" ht="15.75" customHeight="1" x14ac:dyDescent="0.2"/>
    <row r="97" customFormat="1" ht="15.75" customHeight="1" x14ac:dyDescent="0.2"/>
    <row r="98" customFormat="1" ht="15.75" customHeight="1" x14ac:dyDescent="0.2"/>
    <row r="99" customFormat="1" ht="15.75" customHeight="1" x14ac:dyDescent="0.2"/>
    <row r="100" customFormat="1" ht="15.75" customHeight="1" x14ac:dyDescent="0.2"/>
    <row r="101" customFormat="1" ht="15.75" customHeight="1" x14ac:dyDescent="0.2"/>
    <row r="102" customFormat="1" ht="15.75" customHeight="1" x14ac:dyDescent="0.2"/>
    <row r="103" customFormat="1" ht="15.75" customHeight="1" x14ac:dyDescent="0.2"/>
    <row r="104" customFormat="1" ht="15.75" customHeight="1" x14ac:dyDescent="0.2"/>
    <row r="105" customFormat="1" ht="15.75" customHeight="1" x14ac:dyDescent="0.2"/>
    <row r="106" customFormat="1" ht="15.75" customHeight="1" x14ac:dyDescent="0.2"/>
    <row r="107" customFormat="1" ht="15.75" customHeight="1" x14ac:dyDescent="0.2"/>
    <row r="108" customFormat="1" ht="15.75" customHeight="1" x14ac:dyDescent="0.2"/>
    <row r="109" customFormat="1" ht="15.75" customHeight="1" x14ac:dyDescent="0.2"/>
    <row r="110" customFormat="1" ht="15.75" customHeight="1" x14ac:dyDescent="0.2"/>
    <row r="111" customFormat="1" ht="15.75" customHeight="1" x14ac:dyDescent="0.2"/>
    <row r="112" customFormat="1" ht="15.75" customHeight="1" x14ac:dyDescent="0.2"/>
    <row r="113" customFormat="1" ht="15.75" customHeight="1" x14ac:dyDescent="0.2"/>
    <row r="114" customFormat="1" ht="15.75" customHeight="1" x14ac:dyDescent="0.2"/>
    <row r="115" customFormat="1" ht="15.75" customHeight="1" x14ac:dyDescent="0.2"/>
    <row r="116" customFormat="1" ht="15.75" customHeight="1" x14ac:dyDescent="0.2"/>
    <row r="117" customFormat="1" ht="15.75" customHeight="1" x14ac:dyDescent="0.2"/>
    <row r="118" customFormat="1" ht="15.75" customHeight="1" x14ac:dyDescent="0.2"/>
    <row r="119" customFormat="1" ht="15.75" customHeight="1" x14ac:dyDescent="0.2"/>
    <row r="120" customFormat="1" ht="15.75" customHeight="1" x14ac:dyDescent="0.2"/>
    <row r="121" customFormat="1" ht="15.75" customHeight="1" x14ac:dyDescent="0.2"/>
    <row r="122" customFormat="1" ht="15.75" customHeight="1" x14ac:dyDescent="0.2"/>
    <row r="123" customFormat="1" ht="15.75" customHeight="1" x14ac:dyDescent="0.2"/>
    <row r="124" customFormat="1" ht="15.75" customHeight="1" x14ac:dyDescent="0.2"/>
    <row r="125" customFormat="1"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customFormat="1" ht="15.75" customHeight="1" x14ac:dyDescent="0.2"/>
    <row r="156" customFormat="1" ht="15.75" customHeight="1" x14ac:dyDescent="0.2"/>
    <row r="157" customFormat="1" ht="15.75" customHeight="1" x14ac:dyDescent="0.2"/>
    <row r="158" customFormat="1" ht="15.75" customHeight="1" x14ac:dyDescent="0.2"/>
    <row r="159" customFormat="1" ht="15.75" customHeight="1" x14ac:dyDescent="0.2"/>
    <row r="160" customFormat="1" ht="15.75" customHeight="1" x14ac:dyDescent="0.2"/>
    <row r="161" customFormat="1" ht="15.75" customHeight="1" x14ac:dyDescent="0.2"/>
    <row r="162" customFormat="1" ht="15.75" customHeight="1" x14ac:dyDescent="0.2"/>
    <row r="163" customFormat="1" ht="15.75" customHeight="1" x14ac:dyDescent="0.2"/>
    <row r="164" customFormat="1" ht="15.75" customHeight="1" x14ac:dyDescent="0.2"/>
    <row r="165" customFormat="1" ht="15.75" customHeight="1" x14ac:dyDescent="0.2"/>
    <row r="166" customFormat="1" ht="15.75" customHeight="1" x14ac:dyDescent="0.2"/>
    <row r="167" customFormat="1" ht="15.75" customHeight="1" x14ac:dyDescent="0.2"/>
    <row r="168" ht="15.75" customHeight="1" x14ac:dyDescent="0.2"/>
    <row r="169" ht="15.75" customHeight="1" x14ac:dyDescent="0.2"/>
    <row r="170" ht="15.75" customHeight="1" x14ac:dyDescent="0.2"/>
    <row r="171" ht="15.75" customHeight="1" x14ac:dyDescent="0.2"/>
    <row r="172" customFormat="1" ht="15.75" customHeight="1" x14ac:dyDescent="0.2"/>
    <row r="173" customFormat="1" ht="15.75" customHeight="1" x14ac:dyDescent="0.2"/>
    <row r="174" customFormat="1" ht="15.75" customHeight="1" x14ac:dyDescent="0.2"/>
    <row r="175" customFormat="1" ht="15.75" customHeight="1" x14ac:dyDescent="0.2"/>
    <row r="176" customFormat="1" ht="15.75" customHeight="1" x14ac:dyDescent="0.2"/>
    <row r="177" customFormat="1" ht="15.75" customHeight="1" x14ac:dyDescent="0.2"/>
    <row r="178" customFormat="1" ht="15.75" customHeight="1" x14ac:dyDescent="0.2"/>
    <row r="179" customFormat="1" ht="15.75" customHeight="1" x14ac:dyDescent="0.2"/>
    <row r="180" customFormat="1" ht="15.75" customHeight="1" x14ac:dyDescent="0.2"/>
    <row r="181" customFormat="1" ht="15.75" customHeight="1" x14ac:dyDescent="0.2"/>
    <row r="182" customFormat="1" ht="15.75" customHeight="1" x14ac:dyDescent="0.2"/>
    <row r="183" customFormat="1" ht="15.75" customHeight="1" x14ac:dyDescent="0.2"/>
    <row r="184" customFormat="1" ht="15.75" customHeight="1" x14ac:dyDescent="0.2"/>
    <row r="185" customFormat="1" ht="15.75" customHeight="1" x14ac:dyDescent="0.2"/>
    <row r="186" customFormat="1" ht="15.75" customHeight="1" x14ac:dyDescent="0.2"/>
    <row r="187" customFormat="1" ht="15.75" customHeight="1" x14ac:dyDescent="0.2"/>
    <row r="188" customFormat="1" ht="15.75" customHeight="1" x14ac:dyDescent="0.2"/>
    <row r="189" customFormat="1" ht="15.75" customHeight="1" x14ac:dyDescent="0.2"/>
    <row r="190" customFormat="1" ht="15.75" customHeight="1" x14ac:dyDescent="0.2"/>
    <row r="191" customFormat="1" ht="15.75" customHeight="1" x14ac:dyDescent="0.2"/>
    <row r="192" customFormat="1" ht="15.75" customHeight="1" x14ac:dyDescent="0.2"/>
    <row r="193" customFormat="1" ht="15.75" customHeight="1" x14ac:dyDescent="0.2"/>
    <row r="194" customFormat="1" ht="15.75" customHeight="1" x14ac:dyDescent="0.2"/>
    <row r="195" customFormat="1" ht="15.75" customHeight="1" x14ac:dyDescent="0.2"/>
    <row r="196" customFormat="1" ht="15.75" customHeight="1" x14ac:dyDescent="0.2"/>
    <row r="197" customFormat="1" ht="15.75" customHeight="1" x14ac:dyDescent="0.2"/>
    <row r="198" customFormat="1" ht="15.75" customHeight="1" x14ac:dyDescent="0.2"/>
    <row r="199" customFormat="1" ht="15.75" customHeight="1" x14ac:dyDescent="0.2"/>
    <row r="200" customFormat="1" ht="15.75" customHeight="1" x14ac:dyDescent="0.2"/>
    <row r="201" customFormat="1" ht="15.75" customHeight="1" x14ac:dyDescent="0.2"/>
    <row r="202" customFormat="1" ht="15.75" customHeight="1" x14ac:dyDescent="0.2"/>
    <row r="203" customFormat="1" ht="15.75" customHeight="1" x14ac:dyDescent="0.2"/>
    <row r="204" customFormat="1" ht="15.75" customHeight="1" x14ac:dyDescent="0.2"/>
    <row r="205" customFormat="1" ht="15.75" customHeight="1" x14ac:dyDescent="0.2"/>
    <row r="206" customFormat="1" ht="15.75" customHeight="1" x14ac:dyDescent="0.2"/>
    <row r="207" customFormat="1" ht="15.75" customHeight="1" x14ac:dyDescent="0.2"/>
    <row r="208" customFormat="1" ht="15.75" customHeight="1" x14ac:dyDescent="0.2"/>
    <row r="209" customFormat="1" ht="15.75" customHeight="1" x14ac:dyDescent="0.2"/>
    <row r="210" customFormat="1" ht="15.75" customHeight="1" x14ac:dyDescent="0.2"/>
    <row r="211" customFormat="1" ht="15.75" customHeight="1" x14ac:dyDescent="0.2"/>
    <row r="212" customFormat="1" ht="15.75" customHeight="1" x14ac:dyDescent="0.2"/>
    <row r="213" customFormat="1" ht="15.75" customHeight="1" x14ac:dyDescent="0.2"/>
    <row r="214" customFormat="1" ht="15.75" customHeight="1" x14ac:dyDescent="0.2"/>
    <row r="215" customFormat="1" ht="15.75" customHeight="1" x14ac:dyDescent="0.2"/>
    <row r="216" customFormat="1" ht="15.75" customHeight="1" x14ac:dyDescent="0.2"/>
    <row r="217" customFormat="1" ht="15.75" customHeight="1" x14ac:dyDescent="0.2"/>
    <row r="218" customFormat="1" ht="15.75" customHeight="1" x14ac:dyDescent="0.2"/>
    <row r="219" customFormat="1" ht="15.75" customHeight="1" x14ac:dyDescent="0.2"/>
    <row r="220" customFormat="1" ht="15.75" customHeight="1" x14ac:dyDescent="0.2"/>
    <row r="221" customFormat="1" ht="15.75" customHeight="1" x14ac:dyDescent="0.2"/>
    <row r="222" customFormat="1" ht="15.75" customHeight="1" x14ac:dyDescent="0.2"/>
    <row r="223" customFormat="1" ht="15.75" customHeight="1" x14ac:dyDescent="0.2"/>
    <row r="224" customFormat="1" ht="15.75" customHeight="1" x14ac:dyDescent="0.2"/>
    <row r="225" customFormat="1" ht="15.75" customHeight="1" x14ac:dyDescent="0.2"/>
    <row r="226" customFormat="1" ht="15.75" customHeight="1" x14ac:dyDescent="0.2"/>
    <row r="227" customFormat="1" ht="15.75" customHeight="1" x14ac:dyDescent="0.2"/>
    <row r="228" customFormat="1" ht="15.75" customHeight="1" x14ac:dyDescent="0.2"/>
    <row r="229" customFormat="1" ht="15.75" customHeight="1" x14ac:dyDescent="0.2"/>
    <row r="230" customFormat="1" ht="15.75" customHeight="1" x14ac:dyDescent="0.2"/>
    <row r="231" customFormat="1" ht="15.75" customHeight="1" x14ac:dyDescent="0.2"/>
    <row r="232" customFormat="1" ht="15.75" customHeight="1" x14ac:dyDescent="0.2"/>
    <row r="233" customFormat="1" ht="15.75" customHeight="1" x14ac:dyDescent="0.2"/>
    <row r="234" customFormat="1" ht="15.75" customHeight="1" x14ac:dyDescent="0.2"/>
    <row r="235" customFormat="1"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customFormat="1" ht="15.75" customHeight="1" x14ac:dyDescent="0.2"/>
    <row r="274" customFormat="1" ht="15.75" customHeight="1" x14ac:dyDescent="0.2"/>
    <row r="275" customFormat="1" ht="15.75" customHeight="1" x14ac:dyDescent="0.2"/>
    <row r="276" customFormat="1" ht="15.75" customHeight="1" x14ac:dyDescent="0.2"/>
    <row r="277" customFormat="1" ht="15.75" customHeight="1" x14ac:dyDescent="0.2"/>
    <row r="278" customFormat="1" ht="15.75" customHeight="1" x14ac:dyDescent="0.2"/>
    <row r="279" customFormat="1" ht="15.75" customHeight="1" x14ac:dyDescent="0.2"/>
    <row r="280" customFormat="1" ht="15.75" customHeight="1" x14ac:dyDescent="0.2"/>
    <row r="281" customFormat="1" ht="15.75" customHeight="1" x14ac:dyDescent="0.2"/>
    <row r="282" customFormat="1" ht="15.75" customHeight="1" x14ac:dyDescent="0.2"/>
    <row r="283" customFormat="1" ht="15.75" customHeight="1" x14ac:dyDescent="0.2"/>
    <row r="284" customFormat="1" ht="15.75" customHeight="1" x14ac:dyDescent="0.2"/>
    <row r="285" customFormat="1" ht="15.75" customHeight="1" x14ac:dyDescent="0.2"/>
    <row r="286" customFormat="1" ht="15.75" customHeight="1" x14ac:dyDescent="0.2"/>
    <row r="287" customFormat="1" ht="15.75" customHeight="1" x14ac:dyDescent="0.2"/>
    <row r="288" customFormat="1" ht="15.75" customHeight="1" x14ac:dyDescent="0.2"/>
    <row r="289" customFormat="1" ht="15.75" customHeight="1" x14ac:dyDescent="0.2"/>
    <row r="290" customFormat="1" ht="15.75" customHeight="1" x14ac:dyDescent="0.2"/>
    <row r="291" customFormat="1" ht="15.75" customHeight="1" x14ac:dyDescent="0.2"/>
    <row r="292" customFormat="1" ht="15.75" customHeight="1" x14ac:dyDescent="0.2"/>
    <row r="293" customFormat="1" ht="15.75" customHeight="1" x14ac:dyDescent="0.2"/>
    <row r="294" customFormat="1" ht="15.75" customHeight="1" x14ac:dyDescent="0.2"/>
    <row r="295" customFormat="1" ht="15.75" customHeight="1" x14ac:dyDescent="0.2"/>
    <row r="296" customFormat="1" ht="15.75" customHeight="1" x14ac:dyDescent="0.2"/>
    <row r="297" customFormat="1" ht="15.75" customHeight="1" x14ac:dyDescent="0.2"/>
    <row r="298" customFormat="1" ht="15.75" customHeight="1" x14ac:dyDescent="0.2"/>
    <row r="299" customFormat="1" ht="15.75" customHeight="1" x14ac:dyDescent="0.2"/>
    <row r="300" customFormat="1" ht="15.75" customHeight="1" x14ac:dyDescent="0.2"/>
    <row r="301" customFormat="1" ht="15.75" customHeight="1" x14ac:dyDescent="0.2"/>
    <row r="302" customFormat="1" ht="15.75" customHeight="1" x14ac:dyDescent="0.2"/>
    <row r="303" customFormat="1" ht="15.75" customHeight="1" x14ac:dyDescent="0.2"/>
    <row r="304" customFormat="1" ht="15.75" customHeight="1" x14ac:dyDescent="0.2"/>
    <row r="305" customFormat="1" ht="15.75" customHeight="1" x14ac:dyDescent="0.2"/>
    <row r="306" customFormat="1" ht="15.75" customHeight="1" x14ac:dyDescent="0.2"/>
    <row r="307" customFormat="1" ht="15.75" customHeight="1" x14ac:dyDescent="0.2"/>
    <row r="308" customFormat="1" ht="15.75" customHeight="1" x14ac:dyDescent="0.2"/>
    <row r="309" customFormat="1" ht="15.75" customHeight="1" x14ac:dyDescent="0.2"/>
    <row r="310" customFormat="1" ht="15.75" customHeight="1" x14ac:dyDescent="0.2"/>
    <row r="311" customFormat="1" ht="15.75" customHeight="1" x14ac:dyDescent="0.2"/>
    <row r="312" customFormat="1" ht="15.75" customHeight="1" x14ac:dyDescent="0.2"/>
    <row r="313" customFormat="1" ht="15.75" customHeight="1" x14ac:dyDescent="0.2"/>
    <row r="314" customFormat="1" ht="15.75" customHeight="1" x14ac:dyDescent="0.2"/>
    <row r="315" customFormat="1" ht="15.75" customHeight="1" x14ac:dyDescent="0.2"/>
    <row r="316" customFormat="1" ht="15.75" customHeight="1" x14ac:dyDescent="0.2"/>
    <row r="317" customFormat="1" ht="15.75" customHeight="1" x14ac:dyDescent="0.2"/>
    <row r="318" customFormat="1" ht="15.75" customHeight="1" x14ac:dyDescent="0.2"/>
    <row r="319" customFormat="1" ht="15.75" customHeight="1" x14ac:dyDescent="0.2"/>
    <row r="320" customFormat="1" ht="15.75" customHeight="1" x14ac:dyDescent="0.2"/>
    <row r="321" customFormat="1" ht="15.75" customHeight="1" x14ac:dyDescent="0.2"/>
    <row r="322" customFormat="1" ht="15.75" customHeight="1" x14ac:dyDescent="0.2"/>
    <row r="323" customFormat="1" ht="15.75" customHeight="1" x14ac:dyDescent="0.2"/>
    <row r="324" customFormat="1" ht="15.75" customHeight="1" x14ac:dyDescent="0.2"/>
    <row r="325" customFormat="1" ht="15.75" customHeight="1" x14ac:dyDescent="0.2"/>
    <row r="326" customFormat="1" ht="15.75" customHeight="1" x14ac:dyDescent="0.2"/>
    <row r="327" customFormat="1" ht="15.75" customHeight="1" x14ac:dyDescent="0.2"/>
    <row r="328" customFormat="1" ht="15.75" customHeight="1" x14ac:dyDescent="0.2"/>
    <row r="329" customFormat="1" ht="15.75" customHeight="1" x14ac:dyDescent="0.2"/>
    <row r="330" customFormat="1" ht="15.75" customHeight="1" x14ac:dyDescent="0.2"/>
    <row r="331" customFormat="1" ht="15.75" customHeight="1" x14ac:dyDescent="0.2"/>
    <row r="332" customFormat="1" ht="15.75" customHeight="1" x14ac:dyDescent="0.2"/>
    <row r="333" customFormat="1" ht="15.75" customHeight="1" x14ac:dyDescent="0.2"/>
    <row r="334" customFormat="1" ht="15.75" customHeight="1" x14ac:dyDescent="0.2"/>
    <row r="335" customFormat="1" ht="15.75" customHeight="1" x14ac:dyDescent="0.2"/>
    <row r="336" customFormat="1" ht="15.75" customHeight="1" x14ac:dyDescent="0.2"/>
    <row r="337" customFormat="1" ht="15.75" customHeight="1" x14ac:dyDescent="0.2"/>
    <row r="338" customFormat="1" ht="15.75" customHeight="1" x14ac:dyDescent="0.2"/>
    <row r="339" customFormat="1" ht="15.75" customHeight="1" x14ac:dyDescent="0.2"/>
    <row r="340" customFormat="1" ht="15.75" customHeight="1" x14ac:dyDescent="0.2"/>
    <row r="341" customFormat="1" ht="15.75" customHeight="1" x14ac:dyDescent="0.2"/>
    <row r="342" customFormat="1" ht="15.75" customHeight="1" x14ac:dyDescent="0.2"/>
    <row r="343" customFormat="1" ht="15.75" customHeight="1" x14ac:dyDescent="0.2"/>
    <row r="344" customFormat="1" ht="15.75" customHeight="1" x14ac:dyDescent="0.2"/>
    <row r="345" customFormat="1" ht="15.75" customHeight="1" x14ac:dyDescent="0.2"/>
    <row r="346" customFormat="1" ht="15.75" customHeight="1" x14ac:dyDescent="0.2"/>
    <row r="347" customFormat="1" ht="15.75" customHeight="1" x14ac:dyDescent="0.2"/>
    <row r="348" customFormat="1" ht="15.75" customHeight="1" x14ac:dyDescent="0.2"/>
    <row r="349" customFormat="1" ht="15.75" customHeight="1" x14ac:dyDescent="0.2"/>
    <row r="350" customFormat="1" ht="15.75" customHeight="1" x14ac:dyDescent="0.2"/>
    <row r="351" customFormat="1" ht="15.75" customHeight="1" x14ac:dyDescent="0.2"/>
    <row r="352" customFormat="1" ht="15.75" customHeight="1" x14ac:dyDescent="0.2"/>
    <row r="353" customFormat="1" ht="15.75" customHeight="1" x14ac:dyDescent="0.2"/>
    <row r="354" customFormat="1" ht="15.75" customHeight="1" x14ac:dyDescent="0.2"/>
    <row r="355" customFormat="1" ht="15.75" customHeight="1" x14ac:dyDescent="0.2"/>
    <row r="356" customFormat="1" ht="15.75" customHeight="1" x14ac:dyDescent="0.2"/>
    <row r="357" ht="15.75" customHeight="1" x14ac:dyDescent="0.2"/>
    <row r="358" customFormat="1" ht="15.75" customHeight="1" x14ac:dyDescent="0.2"/>
    <row r="359" customFormat="1" ht="15.75" customHeight="1" x14ac:dyDescent="0.2"/>
    <row r="360" customFormat="1" ht="15.75" customHeight="1" x14ac:dyDescent="0.2"/>
    <row r="361" customFormat="1" ht="15.75" customHeight="1" x14ac:dyDescent="0.2"/>
    <row r="362" customFormat="1" ht="15.75" customHeight="1" x14ac:dyDescent="0.2"/>
    <row r="363" customFormat="1" ht="15.75" customHeight="1" x14ac:dyDescent="0.2"/>
    <row r="364" customFormat="1" ht="15.75" customHeight="1" x14ac:dyDescent="0.2"/>
    <row r="365" customFormat="1" ht="15.75" customHeight="1" x14ac:dyDescent="0.2"/>
    <row r="366" customFormat="1" ht="15.75" customHeight="1" x14ac:dyDescent="0.2"/>
    <row r="367" customFormat="1" ht="15.75" customHeight="1" x14ac:dyDescent="0.2"/>
    <row r="368" customFormat="1" ht="15.75" customHeight="1" x14ac:dyDescent="0.2"/>
    <row r="369" customFormat="1" ht="15.75" customHeight="1" x14ac:dyDescent="0.2"/>
    <row r="370" customFormat="1" ht="15.75" customHeight="1" x14ac:dyDescent="0.2"/>
    <row r="371" customFormat="1" ht="15.75" customHeight="1" x14ac:dyDescent="0.2"/>
    <row r="372" customFormat="1" ht="15.75" customHeight="1" x14ac:dyDescent="0.2"/>
    <row r="373" customFormat="1" ht="15.75" customHeight="1" x14ac:dyDescent="0.2"/>
    <row r="374" customFormat="1" ht="15.75" customHeight="1" x14ac:dyDescent="0.2"/>
    <row r="375" customFormat="1" ht="15.75" customHeight="1" x14ac:dyDescent="0.2"/>
    <row r="376" customFormat="1" ht="15.75" customHeight="1" x14ac:dyDescent="0.2"/>
    <row r="377" customFormat="1" ht="15.75" customHeight="1" x14ac:dyDescent="0.2"/>
    <row r="378" customFormat="1" ht="15.75" customHeight="1" x14ac:dyDescent="0.2"/>
    <row r="379" customFormat="1" ht="15.75" customHeight="1" x14ac:dyDescent="0.2"/>
    <row r="380" customFormat="1" ht="15.75" customHeight="1" x14ac:dyDescent="0.2"/>
    <row r="381" customFormat="1" ht="15.75" customHeight="1" x14ac:dyDescent="0.2"/>
    <row r="382" customFormat="1" ht="15.75" customHeight="1" x14ac:dyDescent="0.2"/>
    <row r="383" customFormat="1" ht="15.75" customHeight="1" x14ac:dyDescent="0.2"/>
    <row r="384" customFormat="1" ht="15.75" customHeight="1" x14ac:dyDescent="0.2"/>
    <row r="385" ht="15.75" customHeight="1" x14ac:dyDescent="0.2"/>
    <row r="386" ht="15.75" customHeight="1" x14ac:dyDescent="0.2"/>
    <row r="387" ht="15.75" customHeight="1" x14ac:dyDescent="0.2"/>
    <row r="388" ht="15.75" customHeight="1" x14ac:dyDescent="0.2"/>
    <row r="389" customFormat="1" ht="15.75" customHeight="1" x14ac:dyDescent="0.2"/>
    <row r="390" customFormat="1" ht="15.75" customHeight="1" x14ac:dyDescent="0.2"/>
    <row r="391" customFormat="1" ht="15.75" customHeight="1" x14ac:dyDescent="0.2"/>
    <row r="392" customFormat="1" ht="15.75" customHeight="1" x14ac:dyDescent="0.2"/>
    <row r="393" customFormat="1" ht="15.75" customHeight="1" x14ac:dyDescent="0.2"/>
    <row r="394" customFormat="1" ht="15.75" customHeight="1" x14ac:dyDescent="0.2"/>
    <row r="395" customFormat="1" ht="15.75" customHeight="1" x14ac:dyDescent="0.2"/>
    <row r="396" customFormat="1" ht="15.75" customHeight="1" x14ac:dyDescent="0.2"/>
    <row r="397" customFormat="1" ht="15.75" customHeight="1" x14ac:dyDescent="0.2"/>
    <row r="398" customFormat="1" ht="15.75" customHeight="1" x14ac:dyDescent="0.2"/>
    <row r="399" customFormat="1" ht="15.75" customHeight="1" x14ac:dyDescent="0.2"/>
    <row r="400" customFormat="1" ht="15.75" customHeight="1" x14ac:dyDescent="0.2"/>
    <row r="401" customFormat="1" ht="15.75" customHeight="1" x14ac:dyDescent="0.2"/>
    <row r="402" customFormat="1" ht="15.75" customHeight="1" x14ac:dyDescent="0.2"/>
    <row r="403" customFormat="1" ht="15.75" customHeight="1" x14ac:dyDescent="0.2"/>
    <row r="404" customFormat="1" ht="15.75" customHeight="1" x14ac:dyDescent="0.2"/>
    <row r="405" customFormat="1" ht="15.75" customHeight="1" x14ac:dyDescent="0.2"/>
    <row r="406" customFormat="1" ht="15.75" customHeight="1" x14ac:dyDescent="0.2"/>
    <row r="407" customFormat="1" ht="15.75" customHeight="1" x14ac:dyDescent="0.2"/>
    <row r="408" customFormat="1" ht="15.75" customHeight="1" x14ac:dyDescent="0.2"/>
    <row r="409" customFormat="1" ht="15.75" customHeight="1" x14ac:dyDescent="0.2"/>
    <row r="410" customFormat="1" ht="15.75" customHeight="1" x14ac:dyDescent="0.2"/>
    <row r="411" customFormat="1" ht="15.75" customHeight="1" x14ac:dyDescent="0.2"/>
    <row r="412" customFormat="1" ht="15.75" customHeight="1" x14ac:dyDescent="0.2"/>
    <row r="413" customFormat="1" ht="15.75" customHeight="1" x14ac:dyDescent="0.2"/>
    <row r="414" customFormat="1" ht="15.75" customHeight="1" x14ac:dyDescent="0.2"/>
    <row r="415" customFormat="1" ht="15.75" customHeight="1" x14ac:dyDescent="0.2"/>
    <row r="416" customFormat="1" ht="15.75" customHeight="1" x14ac:dyDescent="0.2"/>
    <row r="417" customFormat="1" ht="15.75" customHeight="1" x14ac:dyDescent="0.2"/>
    <row r="418" customFormat="1" ht="15.75" customHeight="1" x14ac:dyDescent="0.2"/>
    <row r="419" customFormat="1" ht="15.75" customHeight="1" x14ac:dyDescent="0.2"/>
    <row r="420" customFormat="1" ht="15.75" customHeight="1" x14ac:dyDescent="0.2"/>
    <row r="421" customFormat="1" ht="15.75" customHeight="1" x14ac:dyDescent="0.2"/>
    <row r="422" customFormat="1" ht="15.75" customHeight="1" x14ac:dyDescent="0.2"/>
    <row r="423" customFormat="1" ht="15.75" customHeight="1" x14ac:dyDescent="0.2"/>
    <row r="424" customFormat="1" ht="15.75" customHeight="1" x14ac:dyDescent="0.2"/>
    <row r="425" customFormat="1" ht="15.75" customHeight="1" x14ac:dyDescent="0.2"/>
    <row r="426" customFormat="1" ht="15.75" customHeight="1" x14ac:dyDescent="0.2"/>
    <row r="427" customFormat="1" ht="15.75" customHeight="1" x14ac:dyDescent="0.2"/>
    <row r="428" customFormat="1" ht="15.75" customHeight="1" x14ac:dyDescent="0.2"/>
    <row r="429" customFormat="1" ht="15.75" customHeight="1" x14ac:dyDescent="0.2"/>
    <row r="430" customFormat="1" ht="15.75" customHeight="1" x14ac:dyDescent="0.2"/>
    <row r="431" customFormat="1" ht="15.75" customHeight="1" x14ac:dyDescent="0.2"/>
    <row r="432" customFormat="1" ht="15.75" customHeight="1" x14ac:dyDescent="0.2"/>
    <row r="433" customFormat="1" ht="15.75" customHeight="1" x14ac:dyDescent="0.2"/>
    <row r="434" customFormat="1" ht="15.75" customHeight="1" x14ac:dyDescent="0.2"/>
    <row r="435" customFormat="1" ht="15.75" customHeight="1" x14ac:dyDescent="0.2"/>
    <row r="436" customFormat="1" ht="15.75" customHeight="1" x14ac:dyDescent="0.2"/>
    <row r="437" customFormat="1" ht="15.75" customHeight="1" x14ac:dyDescent="0.2"/>
    <row r="438" customFormat="1" ht="15.75" customHeight="1" x14ac:dyDescent="0.2"/>
    <row r="439" customFormat="1" ht="15.75" customHeight="1" x14ac:dyDescent="0.2"/>
    <row r="440" customFormat="1" ht="15.75" customHeight="1" x14ac:dyDescent="0.2"/>
    <row r="441" customFormat="1" ht="15.75" customHeight="1" x14ac:dyDescent="0.2"/>
    <row r="442" customFormat="1" ht="15.75" customHeight="1" x14ac:dyDescent="0.2"/>
    <row r="443" customFormat="1" ht="15.75" customHeight="1" x14ac:dyDescent="0.2"/>
    <row r="444" customFormat="1" ht="15.75" customHeight="1" x14ac:dyDescent="0.2"/>
    <row r="445" customFormat="1" ht="15.75" customHeight="1" x14ac:dyDescent="0.2"/>
    <row r="446" customFormat="1" ht="15.75" customHeight="1" x14ac:dyDescent="0.2"/>
    <row r="447" customFormat="1" ht="15.75" customHeight="1" x14ac:dyDescent="0.2"/>
    <row r="448" customFormat="1" ht="15.75" customHeight="1" x14ac:dyDescent="0.2"/>
    <row r="449" customFormat="1" ht="15.75" customHeight="1" x14ac:dyDescent="0.2"/>
    <row r="450" customFormat="1" ht="15.75" customHeight="1" x14ac:dyDescent="0.2"/>
    <row r="451" customFormat="1" ht="15.75" customHeight="1" x14ac:dyDescent="0.2"/>
    <row r="452" customFormat="1" ht="15.75" customHeight="1" x14ac:dyDescent="0.2"/>
    <row r="453" customFormat="1" ht="15.75" customHeight="1" x14ac:dyDescent="0.2"/>
    <row r="454" customFormat="1" ht="15.75" customHeight="1" x14ac:dyDescent="0.2"/>
    <row r="455" customFormat="1" ht="15.75" customHeight="1" x14ac:dyDescent="0.2"/>
    <row r="456" customFormat="1" ht="15.75" customHeight="1" x14ac:dyDescent="0.2"/>
    <row r="457" customFormat="1" ht="15.75" customHeight="1" x14ac:dyDescent="0.2"/>
    <row r="458" customFormat="1" ht="15.75" customHeight="1" x14ac:dyDescent="0.2"/>
    <row r="459" customFormat="1" ht="15.75" customHeight="1" x14ac:dyDescent="0.2"/>
    <row r="460" customFormat="1" ht="15.75" customHeight="1" x14ac:dyDescent="0.2"/>
    <row r="461" customFormat="1" ht="15.75" customHeight="1" x14ac:dyDescent="0.2"/>
    <row r="462" customFormat="1" ht="15.75" customHeight="1" x14ac:dyDescent="0.2"/>
    <row r="463" customFormat="1" ht="15.75" customHeight="1" x14ac:dyDescent="0.2"/>
    <row r="464" customFormat="1" ht="15.75" customHeight="1" x14ac:dyDescent="0.2"/>
    <row r="465" customFormat="1" ht="15.75" customHeight="1" x14ac:dyDescent="0.2"/>
    <row r="466" customFormat="1" ht="15.75" customHeight="1" x14ac:dyDescent="0.2"/>
    <row r="467" customFormat="1" ht="15.75" customHeight="1" x14ac:dyDescent="0.2"/>
    <row r="468" customFormat="1" ht="15.75" customHeight="1" x14ac:dyDescent="0.2"/>
    <row r="469" customFormat="1" ht="15.75" customHeight="1" x14ac:dyDescent="0.2"/>
    <row r="470" customFormat="1" ht="15.75" customHeight="1" x14ac:dyDescent="0.2"/>
    <row r="471" customFormat="1" ht="15.75" customHeight="1" x14ac:dyDescent="0.2"/>
    <row r="472" customFormat="1" ht="15.75" customHeight="1" x14ac:dyDescent="0.2"/>
    <row r="473" customFormat="1" ht="15.75" customHeight="1" x14ac:dyDescent="0.2"/>
    <row r="474" customFormat="1" ht="15.75" customHeight="1" x14ac:dyDescent="0.2"/>
    <row r="475" customFormat="1" ht="15.75" customHeight="1" x14ac:dyDescent="0.2"/>
    <row r="476" customFormat="1" ht="15.75" customHeight="1" x14ac:dyDescent="0.2"/>
    <row r="477" customFormat="1" ht="15.75" customHeight="1" x14ac:dyDescent="0.2"/>
    <row r="478" customFormat="1" ht="15.75" customHeight="1" x14ac:dyDescent="0.2"/>
    <row r="479" customFormat="1" ht="15.75" customHeight="1" x14ac:dyDescent="0.2"/>
    <row r="480" customFormat="1" ht="15.75" customHeight="1" x14ac:dyDescent="0.2"/>
    <row r="481" customFormat="1" ht="15.75" customHeight="1" x14ac:dyDescent="0.2"/>
    <row r="482" customFormat="1" ht="15.75" customHeight="1" x14ac:dyDescent="0.2"/>
    <row r="483" customFormat="1" ht="15.75" customHeight="1" x14ac:dyDescent="0.2"/>
    <row r="484" customFormat="1" ht="15.75" customHeight="1" x14ac:dyDescent="0.2"/>
    <row r="485" customFormat="1" ht="15.75" customHeight="1" x14ac:dyDescent="0.2"/>
    <row r="486" customFormat="1" ht="15.75" customHeight="1" x14ac:dyDescent="0.2"/>
    <row r="487" customFormat="1" ht="15.75" customHeight="1" x14ac:dyDescent="0.2"/>
    <row r="488" customFormat="1" ht="15.75" customHeight="1" x14ac:dyDescent="0.2"/>
    <row r="489" customFormat="1" ht="15.75" customHeight="1" x14ac:dyDescent="0.2"/>
    <row r="490" customFormat="1" ht="15.75" customHeight="1" x14ac:dyDescent="0.2"/>
    <row r="491" customFormat="1" ht="15.75" customHeight="1" x14ac:dyDescent="0.2"/>
    <row r="492" customFormat="1" ht="15.75" customHeight="1" x14ac:dyDescent="0.2"/>
    <row r="493" customFormat="1" ht="15.75" customHeight="1" x14ac:dyDescent="0.2"/>
    <row r="494" customFormat="1" ht="15.75" customHeight="1" x14ac:dyDescent="0.2"/>
    <row r="495" customFormat="1" ht="15.75" customHeight="1" x14ac:dyDescent="0.2"/>
    <row r="496" customFormat="1" ht="15.75" customHeight="1" x14ac:dyDescent="0.2"/>
    <row r="497" customFormat="1" ht="15.75" customHeight="1" x14ac:dyDescent="0.2"/>
    <row r="498" customFormat="1" ht="15.75" customHeight="1" x14ac:dyDescent="0.2"/>
    <row r="499" customFormat="1" ht="15.75" customHeight="1" x14ac:dyDescent="0.2"/>
    <row r="500" customFormat="1" ht="15.75" customHeight="1" x14ac:dyDescent="0.2"/>
    <row r="501" customFormat="1" ht="15.75" customHeight="1" x14ac:dyDescent="0.2"/>
    <row r="502" customFormat="1"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sheetData>
  <mergeCells count="1">
    <mergeCell ref="A1:E3"/>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M998"/>
  <sheetViews>
    <sheetView topLeftCell="H45" zoomScale="85" zoomScaleNormal="85" workbookViewId="0">
      <selection activeCell="O11" sqref="O11"/>
    </sheetView>
  </sheetViews>
  <sheetFormatPr baseColWidth="10" defaultColWidth="14.42578125" defaultRowHeight="15" customHeight="1" x14ac:dyDescent="0.2"/>
  <cols>
    <col min="1" max="1" width="11.42578125" style="8" customWidth="1"/>
    <col min="2" max="2" width="23.140625" style="8" customWidth="1"/>
    <col min="3" max="3" width="16.7109375" style="8" customWidth="1"/>
    <col min="4" max="4" width="9.28515625" style="8" bestFit="1" customWidth="1"/>
    <col min="5" max="5" width="37.5703125" style="8" customWidth="1"/>
    <col min="6" max="6" width="26.42578125" style="8" customWidth="1"/>
    <col min="7" max="9" width="10.42578125" style="8" customWidth="1"/>
    <col min="10" max="10" width="26.42578125" style="8" customWidth="1"/>
    <col min="11" max="11" width="27.140625" style="8" customWidth="1"/>
    <col min="12" max="12" width="18.85546875" style="8" bestFit="1" customWidth="1"/>
    <col min="13" max="13" width="48.140625" style="8" customWidth="1"/>
    <col min="14" max="16384" width="14.42578125" style="8"/>
  </cols>
  <sheetData>
    <row r="1" spans="1:13" ht="15" customHeight="1" x14ac:dyDescent="0.2">
      <c r="A1" s="20" t="s">
        <v>780</v>
      </c>
      <c r="B1" s="20"/>
      <c r="C1" s="20"/>
    </row>
    <row r="2" spans="1:13" ht="38.25" x14ac:dyDescent="0.2">
      <c r="A2" s="33" t="s">
        <v>55</v>
      </c>
      <c r="B2" s="33" t="s">
        <v>781</v>
      </c>
      <c r="C2" s="33" t="s">
        <v>110</v>
      </c>
      <c r="D2" s="33" t="s">
        <v>908</v>
      </c>
      <c r="E2" s="33" t="s">
        <v>196</v>
      </c>
      <c r="F2" s="33" t="s">
        <v>216</v>
      </c>
      <c r="G2" s="33" t="s">
        <v>782</v>
      </c>
      <c r="H2" s="33" t="s">
        <v>753</v>
      </c>
      <c r="I2" s="33" t="s">
        <v>783</v>
      </c>
      <c r="J2" s="33" t="s">
        <v>784</v>
      </c>
      <c r="K2" s="33" t="s">
        <v>785</v>
      </c>
      <c r="L2" s="377" t="s">
        <v>2392</v>
      </c>
      <c r="M2" s="377" t="s">
        <v>2393</v>
      </c>
    </row>
    <row r="3" spans="1:13" ht="15.75" customHeight="1" x14ac:dyDescent="0.2">
      <c r="A3" s="393" t="s">
        <v>72</v>
      </c>
      <c r="B3" s="394" t="s">
        <v>581</v>
      </c>
      <c r="C3" s="287" t="s">
        <v>112</v>
      </c>
      <c r="D3" s="184" t="s">
        <v>1316</v>
      </c>
      <c r="E3" s="183" t="s">
        <v>198</v>
      </c>
      <c r="F3" s="395" t="s">
        <v>1302</v>
      </c>
      <c r="G3" s="287" t="s">
        <v>1321</v>
      </c>
      <c r="H3" s="184" t="s">
        <v>1178</v>
      </c>
      <c r="I3" s="184" t="s">
        <v>1178</v>
      </c>
      <c r="J3" s="164" t="s">
        <v>1303</v>
      </c>
      <c r="K3" s="162"/>
      <c r="L3" s="626" t="s">
        <v>3110</v>
      </c>
      <c r="M3" s="126" t="s">
        <v>2749</v>
      </c>
    </row>
    <row r="4" spans="1:13" ht="15.75" customHeight="1" x14ac:dyDescent="0.2">
      <c r="A4" s="393" t="s">
        <v>72</v>
      </c>
      <c r="B4" s="396" t="s">
        <v>581</v>
      </c>
      <c r="C4" s="194" t="s">
        <v>112</v>
      </c>
      <c r="D4" s="192" t="s">
        <v>1317</v>
      </c>
      <c r="E4" s="163" t="s">
        <v>198</v>
      </c>
      <c r="F4" s="397" t="s">
        <v>1304</v>
      </c>
      <c r="G4" s="194" t="s">
        <v>1321</v>
      </c>
      <c r="H4" s="192" t="s">
        <v>1178</v>
      </c>
      <c r="I4" s="192" t="s">
        <v>1178</v>
      </c>
      <c r="J4" s="164" t="s">
        <v>1305</v>
      </c>
      <c r="K4" s="164"/>
      <c r="L4" s="626" t="s">
        <v>3110</v>
      </c>
      <c r="M4" s="126" t="s">
        <v>2749</v>
      </c>
    </row>
    <row r="5" spans="1:13" ht="15.75" customHeight="1" x14ac:dyDescent="0.2">
      <c r="A5" s="393" t="s">
        <v>72</v>
      </c>
      <c r="B5" s="396" t="s">
        <v>581</v>
      </c>
      <c r="C5" s="194" t="s">
        <v>112</v>
      </c>
      <c r="D5" s="192" t="s">
        <v>1317</v>
      </c>
      <c r="E5" s="163" t="s">
        <v>198</v>
      </c>
      <c r="F5" s="397" t="s">
        <v>222</v>
      </c>
      <c r="G5" s="194" t="s">
        <v>1321</v>
      </c>
      <c r="H5" s="192" t="s">
        <v>1178</v>
      </c>
      <c r="I5" s="192" t="s">
        <v>1178</v>
      </c>
      <c r="J5" s="164" t="s">
        <v>1305</v>
      </c>
      <c r="K5" s="164"/>
      <c r="L5" s="626" t="s">
        <v>3110</v>
      </c>
      <c r="M5" s="126" t="s">
        <v>2749</v>
      </c>
    </row>
    <row r="6" spans="1:13" ht="15.75" customHeight="1" x14ac:dyDescent="0.2">
      <c r="A6" s="393" t="s">
        <v>72</v>
      </c>
      <c r="B6" s="396" t="s">
        <v>581</v>
      </c>
      <c r="C6" s="194" t="s">
        <v>112</v>
      </c>
      <c r="D6" s="287" t="s">
        <v>1318</v>
      </c>
      <c r="E6" s="163" t="s">
        <v>208</v>
      </c>
      <c r="F6" s="396" t="s">
        <v>228</v>
      </c>
      <c r="G6" s="194" t="s">
        <v>1321</v>
      </c>
      <c r="H6" s="192" t="s">
        <v>1178</v>
      </c>
      <c r="I6" s="192" t="s">
        <v>1178</v>
      </c>
      <c r="J6" s="164" t="s">
        <v>1303</v>
      </c>
      <c r="K6" s="22"/>
      <c r="L6" s="626" t="s">
        <v>3111</v>
      </c>
      <c r="M6" s="126" t="s">
        <v>2748</v>
      </c>
    </row>
    <row r="7" spans="1:13" ht="15.75" customHeight="1" x14ac:dyDescent="0.2">
      <c r="A7" s="393" t="s">
        <v>72</v>
      </c>
      <c r="B7" s="163" t="s">
        <v>582</v>
      </c>
      <c r="C7" s="192" t="s">
        <v>112</v>
      </c>
      <c r="D7" s="192" t="s">
        <v>1316</v>
      </c>
      <c r="E7" s="163" t="s">
        <v>198</v>
      </c>
      <c r="F7" s="397" t="s">
        <v>1302</v>
      </c>
      <c r="G7" s="194" t="s">
        <v>1321</v>
      </c>
      <c r="H7" s="192" t="s">
        <v>1178</v>
      </c>
      <c r="I7" s="192" t="s">
        <v>1178</v>
      </c>
      <c r="J7" s="164" t="s">
        <v>1303</v>
      </c>
      <c r="K7" s="164" t="s">
        <v>1800</v>
      </c>
      <c r="L7" s="626" t="s">
        <v>3110</v>
      </c>
      <c r="M7" s="126" t="s">
        <v>2749</v>
      </c>
    </row>
    <row r="8" spans="1:13" ht="15.75" customHeight="1" x14ac:dyDescent="0.2">
      <c r="A8" s="393" t="s">
        <v>72</v>
      </c>
      <c r="B8" s="163" t="s">
        <v>582</v>
      </c>
      <c r="C8" s="192" t="s">
        <v>112</v>
      </c>
      <c r="D8" s="192" t="s">
        <v>1317</v>
      </c>
      <c r="E8" s="163" t="s">
        <v>198</v>
      </c>
      <c r="F8" s="397" t="s">
        <v>1304</v>
      </c>
      <c r="G8" s="194" t="s">
        <v>1321</v>
      </c>
      <c r="H8" s="192" t="s">
        <v>1178</v>
      </c>
      <c r="I8" s="192" t="s">
        <v>1178</v>
      </c>
      <c r="J8" s="164" t="s">
        <v>1303</v>
      </c>
      <c r="K8" s="164" t="s">
        <v>1800</v>
      </c>
      <c r="L8" s="626" t="s">
        <v>3110</v>
      </c>
      <c r="M8" s="126" t="s">
        <v>2749</v>
      </c>
    </row>
    <row r="9" spans="1:13" ht="15.75" customHeight="1" x14ac:dyDescent="0.2">
      <c r="A9" s="393" t="s">
        <v>72</v>
      </c>
      <c r="B9" s="163" t="s">
        <v>582</v>
      </c>
      <c r="C9" s="192" t="s">
        <v>112</v>
      </c>
      <c r="D9" s="192" t="s">
        <v>1317</v>
      </c>
      <c r="E9" s="163" t="s">
        <v>198</v>
      </c>
      <c r="F9" s="397" t="s">
        <v>222</v>
      </c>
      <c r="G9" s="194" t="s">
        <v>1321</v>
      </c>
      <c r="H9" s="192" t="s">
        <v>1178</v>
      </c>
      <c r="I9" s="192" t="s">
        <v>1178</v>
      </c>
      <c r="J9" s="164" t="s">
        <v>1303</v>
      </c>
      <c r="K9" s="164" t="s">
        <v>1800</v>
      </c>
      <c r="L9" s="626" t="s">
        <v>3110</v>
      </c>
      <c r="M9" s="126" t="s">
        <v>2749</v>
      </c>
    </row>
    <row r="10" spans="1:13" ht="15.75" customHeight="1" x14ac:dyDescent="0.2">
      <c r="A10" s="393" t="s">
        <v>72</v>
      </c>
      <c r="B10" s="163" t="s">
        <v>582</v>
      </c>
      <c r="C10" s="192" t="s">
        <v>112</v>
      </c>
      <c r="D10" s="192" t="s">
        <v>1319</v>
      </c>
      <c r="E10" s="163" t="s">
        <v>204</v>
      </c>
      <c r="F10" s="396" t="s">
        <v>234</v>
      </c>
      <c r="G10" s="194" t="s">
        <v>1321</v>
      </c>
      <c r="H10" s="192" t="s">
        <v>1178</v>
      </c>
      <c r="I10" s="192" t="s">
        <v>1178</v>
      </c>
      <c r="J10" s="164" t="s">
        <v>1303</v>
      </c>
      <c r="K10" s="164" t="s">
        <v>1800</v>
      </c>
      <c r="L10" s="626" t="s">
        <v>3110</v>
      </c>
      <c r="M10" s="126" t="s">
        <v>2749</v>
      </c>
    </row>
    <row r="11" spans="1:13" ht="15.75" customHeight="1" x14ac:dyDescent="0.2">
      <c r="A11" s="393" t="s">
        <v>72</v>
      </c>
      <c r="B11" s="163" t="s">
        <v>582</v>
      </c>
      <c r="C11" s="192" t="s">
        <v>112</v>
      </c>
      <c r="D11" s="192" t="s">
        <v>1319</v>
      </c>
      <c r="E11" s="163" t="s">
        <v>204</v>
      </c>
      <c r="F11" s="397" t="s">
        <v>222</v>
      </c>
      <c r="G11" s="194" t="s">
        <v>1321</v>
      </c>
      <c r="H11" s="192" t="s">
        <v>1178</v>
      </c>
      <c r="I11" s="192" t="s">
        <v>1178</v>
      </c>
      <c r="J11" s="164" t="s">
        <v>1303</v>
      </c>
      <c r="K11" s="164" t="s">
        <v>1800</v>
      </c>
      <c r="L11" s="626" t="s">
        <v>3110</v>
      </c>
      <c r="M11" s="126" t="s">
        <v>2749</v>
      </c>
    </row>
    <row r="12" spans="1:13" ht="15.75" customHeight="1" x14ac:dyDescent="0.2">
      <c r="A12" s="393" t="s">
        <v>72</v>
      </c>
      <c r="B12" s="163" t="s">
        <v>582</v>
      </c>
      <c r="C12" s="192" t="s">
        <v>112</v>
      </c>
      <c r="D12" s="287" t="s">
        <v>1318</v>
      </c>
      <c r="E12" s="163" t="s">
        <v>208</v>
      </c>
      <c r="F12" s="396" t="s">
        <v>228</v>
      </c>
      <c r="G12" s="194" t="s">
        <v>1321</v>
      </c>
      <c r="H12" s="192" t="s">
        <v>1178</v>
      </c>
      <c r="I12" s="192" t="s">
        <v>1178</v>
      </c>
      <c r="J12" s="164" t="s">
        <v>1303</v>
      </c>
      <c r="K12" s="22"/>
      <c r="L12" s="626" t="s">
        <v>3111</v>
      </c>
      <c r="M12" s="126" t="s">
        <v>2748</v>
      </c>
    </row>
    <row r="13" spans="1:13" ht="15.75" customHeight="1" x14ac:dyDescent="0.2">
      <c r="A13" s="393" t="s">
        <v>72</v>
      </c>
      <c r="B13" s="163" t="s">
        <v>582</v>
      </c>
      <c r="C13" s="192" t="s">
        <v>112</v>
      </c>
      <c r="D13" s="287" t="s">
        <v>1320</v>
      </c>
      <c r="E13" s="163" t="s">
        <v>208</v>
      </c>
      <c r="F13" s="396" t="s">
        <v>236</v>
      </c>
      <c r="G13" s="194" t="s">
        <v>1321</v>
      </c>
      <c r="H13" s="192" t="s">
        <v>1178</v>
      </c>
      <c r="I13" s="192" t="s">
        <v>1178</v>
      </c>
      <c r="J13" s="164" t="s">
        <v>1306</v>
      </c>
      <c r="K13" s="22"/>
      <c r="L13" s="626" t="s">
        <v>3112</v>
      </c>
      <c r="M13" s="126" t="s">
        <v>2744</v>
      </c>
    </row>
    <row r="14" spans="1:13" ht="15.75" customHeight="1" x14ac:dyDescent="0.2">
      <c r="A14" s="393" t="s">
        <v>72</v>
      </c>
      <c r="B14" s="163" t="s">
        <v>585</v>
      </c>
      <c r="C14" s="192" t="s">
        <v>116</v>
      </c>
      <c r="D14" s="192" t="s">
        <v>1659</v>
      </c>
      <c r="E14" s="163" t="s">
        <v>198</v>
      </c>
      <c r="F14" s="397" t="s">
        <v>1302</v>
      </c>
      <c r="G14" s="194" t="s">
        <v>1321</v>
      </c>
      <c r="H14" s="192" t="s">
        <v>1178</v>
      </c>
      <c r="I14" s="192" t="s">
        <v>1178</v>
      </c>
      <c r="J14" s="164" t="s">
        <v>1308</v>
      </c>
      <c r="K14" s="237" t="s">
        <v>1661</v>
      </c>
      <c r="L14" s="626" t="s">
        <v>3113</v>
      </c>
      <c r="M14" s="126"/>
    </row>
    <row r="15" spans="1:13" ht="15.75" customHeight="1" x14ac:dyDescent="0.2">
      <c r="A15" s="393" t="s">
        <v>72</v>
      </c>
      <c r="B15" s="163" t="s">
        <v>585</v>
      </c>
      <c r="C15" s="192" t="s">
        <v>116</v>
      </c>
      <c r="D15" s="192" t="s">
        <v>1317</v>
      </c>
      <c r="E15" s="163" t="s">
        <v>198</v>
      </c>
      <c r="F15" s="397" t="s">
        <v>1304</v>
      </c>
      <c r="G15" s="194" t="s">
        <v>1321</v>
      </c>
      <c r="H15" s="192" t="s">
        <v>1178</v>
      </c>
      <c r="I15" s="192" t="s">
        <v>1178</v>
      </c>
      <c r="J15" s="164" t="s">
        <v>1308</v>
      </c>
      <c r="K15" s="237" t="s">
        <v>1661</v>
      </c>
      <c r="L15" s="626" t="s">
        <v>3113</v>
      </c>
      <c r="M15" s="126"/>
    </row>
    <row r="16" spans="1:13" ht="15.75" customHeight="1" x14ac:dyDescent="0.2">
      <c r="A16" s="393" t="s">
        <v>72</v>
      </c>
      <c r="B16" s="163" t="s">
        <v>585</v>
      </c>
      <c r="C16" s="192" t="s">
        <v>116</v>
      </c>
      <c r="D16" s="192" t="s">
        <v>1317</v>
      </c>
      <c r="E16" s="163" t="s">
        <v>198</v>
      </c>
      <c r="F16" s="397" t="s">
        <v>222</v>
      </c>
      <c r="G16" s="194" t="s">
        <v>1321</v>
      </c>
      <c r="H16" s="192" t="s">
        <v>1178</v>
      </c>
      <c r="I16" s="192" t="s">
        <v>1178</v>
      </c>
      <c r="J16" s="164" t="s">
        <v>1308</v>
      </c>
      <c r="K16" s="237" t="s">
        <v>1661</v>
      </c>
      <c r="L16" s="626" t="s">
        <v>3113</v>
      </c>
      <c r="M16" s="126"/>
    </row>
    <row r="17" spans="1:13" ht="15.75" customHeight="1" x14ac:dyDescent="0.2">
      <c r="A17" s="393" t="s">
        <v>72</v>
      </c>
      <c r="B17" s="163" t="s">
        <v>585</v>
      </c>
      <c r="C17" s="192" t="s">
        <v>116</v>
      </c>
      <c r="D17" s="192" t="s">
        <v>1319</v>
      </c>
      <c r="E17" s="163" t="s">
        <v>204</v>
      </c>
      <c r="F17" s="396" t="s">
        <v>234</v>
      </c>
      <c r="G17" s="194" t="s">
        <v>1321</v>
      </c>
      <c r="H17" s="192" t="s">
        <v>1178</v>
      </c>
      <c r="I17" s="192" t="s">
        <v>1178</v>
      </c>
      <c r="J17" s="398" t="s">
        <v>1662</v>
      </c>
      <c r="K17" s="237" t="s">
        <v>1661</v>
      </c>
      <c r="L17" s="626" t="s">
        <v>3114</v>
      </c>
      <c r="M17" s="126"/>
    </row>
    <row r="18" spans="1:13" ht="15.75" customHeight="1" x14ac:dyDescent="0.2">
      <c r="A18" s="393" t="s">
        <v>72</v>
      </c>
      <c r="B18" s="163" t="s">
        <v>585</v>
      </c>
      <c r="C18" s="192" t="s">
        <v>116</v>
      </c>
      <c r="D18" s="192" t="s">
        <v>1660</v>
      </c>
      <c r="E18" s="163" t="s">
        <v>204</v>
      </c>
      <c r="F18" s="397" t="s">
        <v>222</v>
      </c>
      <c r="G18" s="194" t="s">
        <v>1321</v>
      </c>
      <c r="H18" s="192" t="s">
        <v>1178</v>
      </c>
      <c r="I18" s="192" t="s">
        <v>1178</v>
      </c>
      <c r="J18" s="398" t="s">
        <v>1662</v>
      </c>
      <c r="K18" s="237" t="s">
        <v>1661</v>
      </c>
      <c r="L18" s="626" t="s">
        <v>3114</v>
      </c>
      <c r="M18" s="126"/>
    </row>
    <row r="19" spans="1:13" ht="15.75" customHeight="1" x14ac:dyDescent="0.2">
      <c r="A19" s="393" t="s">
        <v>72</v>
      </c>
      <c r="B19" s="163" t="s">
        <v>585</v>
      </c>
      <c r="C19" s="192" t="s">
        <v>116</v>
      </c>
      <c r="D19" s="287" t="s">
        <v>1318</v>
      </c>
      <c r="E19" s="163" t="s">
        <v>208</v>
      </c>
      <c r="F19" s="396" t="s">
        <v>228</v>
      </c>
      <c r="G19" s="194" t="s">
        <v>1321</v>
      </c>
      <c r="H19" s="192" t="s">
        <v>1178</v>
      </c>
      <c r="I19" s="192" t="s">
        <v>1178</v>
      </c>
      <c r="J19" s="164" t="s">
        <v>1308</v>
      </c>
      <c r="K19" s="237" t="s">
        <v>1661</v>
      </c>
      <c r="L19" s="626" t="s">
        <v>3113</v>
      </c>
      <c r="M19" s="126"/>
    </row>
    <row r="20" spans="1:13" ht="15.75" customHeight="1" x14ac:dyDescent="0.2">
      <c r="A20" s="393" t="s">
        <v>72</v>
      </c>
      <c r="B20" s="163" t="s">
        <v>585</v>
      </c>
      <c r="C20" s="192" t="s">
        <v>116</v>
      </c>
      <c r="D20" s="287" t="s">
        <v>1320</v>
      </c>
      <c r="E20" s="163" t="s">
        <v>208</v>
      </c>
      <c r="F20" s="396" t="s">
        <v>236</v>
      </c>
      <c r="G20" s="194" t="s">
        <v>1321</v>
      </c>
      <c r="H20" s="192" t="s">
        <v>1178</v>
      </c>
      <c r="I20" s="192" t="s">
        <v>1178</v>
      </c>
      <c r="J20" s="164" t="s">
        <v>1663</v>
      </c>
      <c r="K20" s="237" t="s">
        <v>1664</v>
      </c>
      <c r="L20" s="626" t="s">
        <v>3112</v>
      </c>
      <c r="M20" s="126" t="s">
        <v>2744</v>
      </c>
    </row>
    <row r="21" spans="1:13" ht="15.75" customHeight="1" x14ac:dyDescent="0.2">
      <c r="A21" s="393" t="s">
        <v>72</v>
      </c>
      <c r="B21" s="163" t="s">
        <v>584</v>
      </c>
      <c r="C21" s="192" t="s">
        <v>118</v>
      </c>
      <c r="D21" s="192" t="s">
        <v>1316</v>
      </c>
      <c r="E21" s="163" t="s">
        <v>198</v>
      </c>
      <c r="F21" s="397" t="s">
        <v>1302</v>
      </c>
      <c r="G21" s="194" t="s">
        <v>1321</v>
      </c>
      <c r="H21" s="192" t="s">
        <v>1178</v>
      </c>
      <c r="I21" s="192" t="s">
        <v>1178</v>
      </c>
      <c r="J21" s="164" t="s">
        <v>1303</v>
      </c>
      <c r="K21" s="164"/>
      <c r="L21" s="626" t="s">
        <v>3111</v>
      </c>
      <c r="M21" s="126"/>
    </row>
    <row r="22" spans="1:13" ht="15.75" customHeight="1" x14ac:dyDescent="0.2">
      <c r="A22" s="393" t="s">
        <v>72</v>
      </c>
      <c r="B22" s="163" t="s">
        <v>584</v>
      </c>
      <c r="C22" s="192" t="s">
        <v>118</v>
      </c>
      <c r="D22" s="192" t="s">
        <v>1317</v>
      </c>
      <c r="E22" s="163" t="s">
        <v>198</v>
      </c>
      <c r="F22" s="397" t="s">
        <v>222</v>
      </c>
      <c r="G22" s="194" t="s">
        <v>1321</v>
      </c>
      <c r="H22" s="192" t="s">
        <v>1178</v>
      </c>
      <c r="I22" s="192" t="s">
        <v>1178</v>
      </c>
      <c r="J22" s="164" t="s">
        <v>1305</v>
      </c>
      <c r="K22" s="164"/>
      <c r="L22" s="626" t="s">
        <v>3111</v>
      </c>
      <c r="M22" s="126"/>
    </row>
    <row r="23" spans="1:13" ht="15.75" customHeight="1" x14ac:dyDescent="0.2">
      <c r="A23" s="393" t="s">
        <v>72</v>
      </c>
      <c r="B23" s="163" t="s">
        <v>584</v>
      </c>
      <c r="C23" s="192" t="s">
        <v>118</v>
      </c>
      <c r="D23" s="287" t="s">
        <v>1318</v>
      </c>
      <c r="E23" s="163" t="s">
        <v>208</v>
      </c>
      <c r="F23" s="396" t="s">
        <v>228</v>
      </c>
      <c r="G23" s="194" t="s">
        <v>1321</v>
      </c>
      <c r="H23" s="192" t="s">
        <v>1178</v>
      </c>
      <c r="I23" s="192" t="s">
        <v>1178</v>
      </c>
      <c r="J23" s="164" t="s">
        <v>1305</v>
      </c>
      <c r="K23" s="22"/>
      <c r="L23" s="626" t="s">
        <v>3111</v>
      </c>
      <c r="M23" s="126"/>
    </row>
    <row r="24" spans="1:13" ht="15.75" customHeight="1" x14ac:dyDescent="0.2">
      <c r="A24" s="393" t="s">
        <v>72</v>
      </c>
      <c r="B24" s="163" t="s">
        <v>583</v>
      </c>
      <c r="C24" s="192" t="s">
        <v>114</v>
      </c>
      <c r="D24" s="184" t="s">
        <v>1316</v>
      </c>
      <c r="E24" s="163" t="s">
        <v>198</v>
      </c>
      <c r="F24" s="397" t="s">
        <v>1302</v>
      </c>
      <c r="G24" s="194" t="s">
        <v>1321</v>
      </c>
      <c r="H24" s="192" t="s">
        <v>1178</v>
      </c>
      <c r="I24" s="192" t="s">
        <v>1178</v>
      </c>
      <c r="J24" s="164" t="s">
        <v>1303</v>
      </c>
      <c r="K24" s="164"/>
      <c r="L24" s="626" t="s">
        <v>3113</v>
      </c>
      <c r="M24" s="126"/>
    </row>
    <row r="25" spans="1:13" ht="15.75" customHeight="1" x14ac:dyDescent="0.2">
      <c r="A25" s="393" t="s">
        <v>72</v>
      </c>
      <c r="B25" s="163" t="s">
        <v>583</v>
      </c>
      <c r="C25" s="192" t="s">
        <v>114</v>
      </c>
      <c r="D25" s="192" t="s">
        <v>1317</v>
      </c>
      <c r="E25" s="163" t="s">
        <v>198</v>
      </c>
      <c r="F25" s="397" t="s">
        <v>1304</v>
      </c>
      <c r="G25" s="194" t="s">
        <v>1321</v>
      </c>
      <c r="H25" s="192" t="s">
        <v>1178</v>
      </c>
      <c r="I25" s="192" t="s">
        <v>1178</v>
      </c>
      <c r="J25" s="164" t="s">
        <v>1305</v>
      </c>
      <c r="K25" s="164"/>
      <c r="L25" s="626" t="s">
        <v>3113</v>
      </c>
      <c r="M25" s="126"/>
    </row>
    <row r="26" spans="1:13" ht="15.75" customHeight="1" x14ac:dyDescent="0.2">
      <c r="A26" s="393" t="s">
        <v>72</v>
      </c>
      <c r="B26" s="163" t="s">
        <v>583</v>
      </c>
      <c r="C26" s="192" t="s">
        <v>114</v>
      </c>
      <c r="D26" s="192" t="s">
        <v>1317</v>
      </c>
      <c r="E26" s="163" t="s">
        <v>198</v>
      </c>
      <c r="F26" s="397" t="s">
        <v>222</v>
      </c>
      <c r="G26" s="194" t="s">
        <v>1321</v>
      </c>
      <c r="H26" s="192" t="s">
        <v>1178</v>
      </c>
      <c r="I26" s="192" t="s">
        <v>1178</v>
      </c>
      <c r="J26" s="164" t="s">
        <v>1305</v>
      </c>
      <c r="K26" s="164"/>
      <c r="L26" s="626" t="s">
        <v>3113</v>
      </c>
      <c r="M26" s="126"/>
    </row>
    <row r="27" spans="1:13" ht="15.75" customHeight="1" x14ac:dyDescent="0.2">
      <c r="A27" s="393" t="s">
        <v>72</v>
      </c>
      <c r="B27" s="163" t="s">
        <v>583</v>
      </c>
      <c r="C27" s="192" t="s">
        <v>114</v>
      </c>
      <c r="D27" s="192" t="s">
        <v>1319</v>
      </c>
      <c r="E27" s="163" t="s">
        <v>204</v>
      </c>
      <c r="F27" s="396" t="s">
        <v>234</v>
      </c>
      <c r="G27" s="194" t="s">
        <v>1321</v>
      </c>
      <c r="H27" s="192" t="s">
        <v>1178</v>
      </c>
      <c r="I27" s="192" t="s">
        <v>1178</v>
      </c>
      <c r="J27" s="164" t="s">
        <v>1305</v>
      </c>
      <c r="K27" s="164"/>
      <c r="L27" s="626" t="s">
        <v>3113</v>
      </c>
      <c r="M27" s="126"/>
    </row>
    <row r="28" spans="1:13" ht="15.75" customHeight="1" x14ac:dyDescent="0.2">
      <c r="A28" s="393" t="s">
        <v>72</v>
      </c>
      <c r="B28" s="163" t="s">
        <v>583</v>
      </c>
      <c r="C28" s="192" t="s">
        <v>114</v>
      </c>
      <c r="D28" s="192" t="s">
        <v>1319</v>
      </c>
      <c r="E28" s="163" t="s">
        <v>204</v>
      </c>
      <c r="F28" s="397" t="s">
        <v>222</v>
      </c>
      <c r="G28" s="194" t="s">
        <v>1321</v>
      </c>
      <c r="H28" s="192" t="s">
        <v>1178</v>
      </c>
      <c r="I28" s="192" t="s">
        <v>1178</v>
      </c>
      <c r="J28" s="164" t="s">
        <v>1305</v>
      </c>
      <c r="K28" s="164"/>
      <c r="L28" s="626" t="s">
        <v>3113</v>
      </c>
      <c r="M28" s="126"/>
    </row>
    <row r="29" spans="1:13" ht="15.75" customHeight="1" x14ac:dyDescent="0.2">
      <c r="A29" s="393" t="s">
        <v>72</v>
      </c>
      <c r="B29" s="163" t="s">
        <v>583</v>
      </c>
      <c r="C29" s="192" t="s">
        <v>114</v>
      </c>
      <c r="D29" s="287" t="s">
        <v>1318</v>
      </c>
      <c r="E29" s="163" t="s">
        <v>208</v>
      </c>
      <c r="F29" s="396" t="s">
        <v>228</v>
      </c>
      <c r="G29" s="194" t="s">
        <v>1321</v>
      </c>
      <c r="H29" s="192" t="s">
        <v>1178</v>
      </c>
      <c r="I29" s="192" t="s">
        <v>1178</v>
      </c>
      <c r="J29" s="164" t="s">
        <v>1303</v>
      </c>
      <c r="K29" s="22"/>
      <c r="L29" s="626" t="s">
        <v>3111</v>
      </c>
      <c r="M29" s="126" t="s">
        <v>2748</v>
      </c>
    </row>
    <row r="30" spans="1:13" ht="15.75" customHeight="1" x14ac:dyDescent="0.2">
      <c r="A30" s="393" t="s">
        <v>72</v>
      </c>
      <c r="B30" s="163" t="s">
        <v>583</v>
      </c>
      <c r="C30" s="192" t="s">
        <v>114</v>
      </c>
      <c r="D30" s="287" t="s">
        <v>1320</v>
      </c>
      <c r="E30" s="163" t="s">
        <v>208</v>
      </c>
      <c r="F30" s="396" t="s">
        <v>236</v>
      </c>
      <c r="G30" s="194" t="s">
        <v>1321</v>
      </c>
      <c r="H30" s="192" t="s">
        <v>1178</v>
      </c>
      <c r="I30" s="192" t="s">
        <v>1178</v>
      </c>
      <c r="J30" s="164" t="s">
        <v>1306</v>
      </c>
      <c r="K30" s="22" t="s">
        <v>1307</v>
      </c>
      <c r="L30" s="626" t="s">
        <v>3112</v>
      </c>
      <c r="M30" s="126" t="s">
        <v>2744</v>
      </c>
    </row>
    <row r="31" spans="1:13" ht="15.75" customHeight="1" x14ac:dyDescent="0.2">
      <c r="A31" s="393" t="s">
        <v>72</v>
      </c>
      <c r="B31" s="163" t="s">
        <v>583</v>
      </c>
      <c r="C31" s="192" t="s">
        <v>118</v>
      </c>
      <c r="D31" s="192" t="s">
        <v>1316</v>
      </c>
      <c r="E31" s="163" t="s">
        <v>198</v>
      </c>
      <c r="F31" s="397" t="s">
        <v>1302</v>
      </c>
      <c r="G31" s="194" t="s">
        <v>1321</v>
      </c>
      <c r="H31" s="192" t="s">
        <v>1178</v>
      </c>
      <c r="I31" s="192" t="s">
        <v>1178</v>
      </c>
      <c r="J31" s="164" t="s">
        <v>1305</v>
      </c>
      <c r="K31" s="164"/>
      <c r="L31" s="626" t="s">
        <v>3111</v>
      </c>
      <c r="M31" s="126"/>
    </row>
    <row r="32" spans="1:13" ht="15.75" customHeight="1" x14ac:dyDescent="0.2">
      <c r="A32" s="393" t="s">
        <v>72</v>
      </c>
      <c r="B32" s="163" t="s">
        <v>583</v>
      </c>
      <c r="C32" s="192" t="s">
        <v>118</v>
      </c>
      <c r="D32" s="192" t="s">
        <v>1317</v>
      </c>
      <c r="E32" s="163" t="s">
        <v>198</v>
      </c>
      <c r="F32" s="397" t="s">
        <v>222</v>
      </c>
      <c r="G32" s="194" t="s">
        <v>1321</v>
      </c>
      <c r="H32" s="192" t="s">
        <v>1178</v>
      </c>
      <c r="I32" s="192" t="s">
        <v>1178</v>
      </c>
      <c r="J32" s="164" t="s">
        <v>1305</v>
      </c>
      <c r="K32" s="164"/>
      <c r="L32" s="626" t="s">
        <v>3111</v>
      </c>
      <c r="M32" s="126"/>
    </row>
    <row r="33" spans="1:13" ht="15.75" customHeight="1" x14ac:dyDescent="0.2">
      <c r="A33" s="393" t="s">
        <v>72</v>
      </c>
      <c r="B33" s="163" t="s">
        <v>583</v>
      </c>
      <c r="C33" s="192" t="s">
        <v>118</v>
      </c>
      <c r="D33" s="287" t="s">
        <v>1318</v>
      </c>
      <c r="E33" s="163" t="s">
        <v>208</v>
      </c>
      <c r="F33" s="396" t="s">
        <v>228</v>
      </c>
      <c r="G33" s="194" t="s">
        <v>1321</v>
      </c>
      <c r="H33" s="192" t="s">
        <v>1178</v>
      </c>
      <c r="I33" s="192" t="s">
        <v>1178</v>
      </c>
      <c r="J33" s="164" t="s">
        <v>1305</v>
      </c>
      <c r="K33" s="22"/>
      <c r="L33" s="626" t="s">
        <v>3111</v>
      </c>
      <c r="M33" s="126"/>
    </row>
    <row r="34" spans="1:13" ht="15.75" customHeight="1" x14ac:dyDescent="0.2">
      <c r="A34" s="393" t="s">
        <v>72</v>
      </c>
      <c r="B34" s="163" t="s">
        <v>583</v>
      </c>
      <c r="C34" s="192" t="s">
        <v>126</v>
      </c>
      <c r="D34" s="192" t="s">
        <v>1316</v>
      </c>
      <c r="E34" s="163" t="s">
        <v>198</v>
      </c>
      <c r="F34" s="397" t="s">
        <v>1302</v>
      </c>
      <c r="G34" s="194" t="s">
        <v>1321</v>
      </c>
      <c r="H34" s="192" t="s">
        <v>1178</v>
      </c>
      <c r="I34" s="192" t="s">
        <v>1178</v>
      </c>
      <c r="J34" s="164" t="s">
        <v>1309</v>
      </c>
      <c r="K34" s="164"/>
      <c r="L34" s="626" t="s">
        <v>3115</v>
      </c>
      <c r="M34" s="126" t="s">
        <v>2750</v>
      </c>
    </row>
    <row r="35" spans="1:13" ht="15.75" customHeight="1" x14ac:dyDescent="0.2">
      <c r="A35" s="393" t="s">
        <v>72</v>
      </c>
      <c r="B35" s="163" t="s">
        <v>583</v>
      </c>
      <c r="C35" s="192" t="s">
        <v>126</v>
      </c>
      <c r="D35" s="192" t="s">
        <v>1317</v>
      </c>
      <c r="E35" s="163" t="s">
        <v>198</v>
      </c>
      <c r="F35" s="397" t="s">
        <v>222</v>
      </c>
      <c r="G35" s="194" t="s">
        <v>1321</v>
      </c>
      <c r="H35" s="192" t="s">
        <v>1178</v>
      </c>
      <c r="I35" s="192" t="s">
        <v>1178</v>
      </c>
      <c r="J35" s="164" t="s">
        <v>1309</v>
      </c>
      <c r="K35" s="164"/>
      <c r="L35" s="626" t="s">
        <v>3115</v>
      </c>
      <c r="M35" s="126" t="s">
        <v>2750</v>
      </c>
    </row>
    <row r="36" spans="1:13" ht="15.75" customHeight="1" x14ac:dyDescent="0.2">
      <c r="A36" s="393" t="s">
        <v>72</v>
      </c>
      <c r="B36" s="163" t="s">
        <v>583</v>
      </c>
      <c r="C36" s="192" t="s">
        <v>130</v>
      </c>
      <c r="D36" s="192" t="s">
        <v>1316</v>
      </c>
      <c r="E36" s="163" t="s">
        <v>198</v>
      </c>
      <c r="F36" s="397" t="s">
        <v>1302</v>
      </c>
      <c r="G36" s="194" t="s">
        <v>1321</v>
      </c>
      <c r="H36" s="192" t="s">
        <v>1178</v>
      </c>
      <c r="I36" s="192" t="s">
        <v>1178</v>
      </c>
      <c r="J36" s="164" t="s">
        <v>1309</v>
      </c>
      <c r="K36" s="164"/>
      <c r="L36" s="626" t="s">
        <v>3115</v>
      </c>
      <c r="M36" s="126"/>
    </row>
    <row r="37" spans="1:13" ht="15.75" customHeight="1" x14ac:dyDescent="0.2">
      <c r="A37" s="393" t="s">
        <v>72</v>
      </c>
      <c r="B37" s="163" t="s">
        <v>583</v>
      </c>
      <c r="C37" s="192" t="s">
        <v>130</v>
      </c>
      <c r="D37" s="192" t="s">
        <v>1317</v>
      </c>
      <c r="E37" s="163" t="s">
        <v>198</v>
      </c>
      <c r="F37" s="397" t="s">
        <v>222</v>
      </c>
      <c r="G37" s="194" t="s">
        <v>1321</v>
      </c>
      <c r="H37" s="192" t="s">
        <v>1178</v>
      </c>
      <c r="I37" s="192" t="s">
        <v>1178</v>
      </c>
      <c r="J37" s="164" t="s">
        <v>1309</v>
      </c>
      <c r="K37" s="164"/>
      <c r="L37" s="626" t="s">
        <v>3115</v>
      </c>
      <c r="M37" s="126"/>
    </row>
    <row r="38" spans="1:13" ht="15.75" customHeight="1" x14ac:dyDescent="0.2">
      <c r="A38" s="393" t="s">
        <v>72</v>
      </c>
      <c r="B38" s="163" t="s">
        <v>583</v>
      </c>
      <c r="C38" s="192" t="s">
        <v>132</v>
      </c>
      <c r="D38" s="192" t="s">
        <v>1316</v>
      </c>
      <c r="E38" s="163" t="s">
        <v>198</v>
      </c>
      <c r="F38" s="397" t="s">
        <v>1302</v>
      </c>
      <c r="G38" s="194" t="s">
        <v>1321</v>
      </c>
      <c r="H38" s="192" t="s">
        <v>1178</v>
      </c>
      <c r="I38" s="192" t="s">
        <v>1178</v>
      </c>
      <c r="J38" s="164" t="s">
        <v>1309</v>
      </c>
      <c r="K38" s="164"/>
      <c r="L38" s="626" t="s">
        <v>3115</v>
      </c>
      <c r="M38" s="126"/>
    </row>
    <row r="39" spans="1:13" ht="15.75" customHeight="1" x14ac:dyDescent="0.2">
      <c r="A39" s="393" t="s">
        <v>72</v>
      </c>
      <c r="B39" s="163" t="s">
        <v>583</v>
      </c>
      <c r="C39" s="192" t="s">
        <v>132</v>
      </c>
      <c r="D39" s="192" t="s">
        <v>1317</v>
      </c>
      <c r="E39" s="163" t="s">
        <v>198</v>
      </c>
      <c r="F39" s="397" t="s">
        <v>222</v>
      </c>
      <c r="G39" s="194" t="s">
        <v>1321</v>
      </c>
      <c r="H39" s="192" t="s">
        <v>1178</v>
      </c>
      <c r="I39" s="192" t="s">
        <v>1178</v>
      </c>
      <c r="J39" s="164" t="s">
        <v>1309</v>
      </c>
      <c r="K39" s="164"/>
      <c r="L39" s="626" t="s">
        <v>3115</v>
      </c>
      <c r="M39" s="126"/>
    </row>
    <row r="40" spans="1:13" ht="15.75" customHeight="1" x14ac:dyDescent="0.2">
      <c r="A40" s="393" t="s">
        <v>72</v>
      </c>
      <c r="B40" s="163" t="s">
        <v>583</v>
      </c>
      <c r="C40" s="192" t="s">
        <v>134</v>
      </c>
      <c r="D40" s="192" t="s">
        <v>1316</v>
      </c>
      <c r="E40" s="163" t="s">
        <v>198</v>
      </c>
      <c r="F40" s="397" t="s">
        <v>1302</v>
      </c>
      <c r="G40" s="194" t="s">
        <v>1321</v>
      </c>
      <c r="H40" s="192" t="s">
        <v>1178</v>
      </c>
      <c r="I40" s="192" t="s">
        <v>1178</v>
      </c>
      <c r="J40" s="164" t="s">
        <v>1309</v>
      </c>
      <c r="K40" s="164"/>
      <c r="L40" s="626" t="s">
        <v>3115</v>
      </c>
      <c r="M40" s="126"/>
    </row>
    <row r="41" spans="1:13" ht="15.75" customHeight="1" x14ac:dyDescent="0.2">
      <c r="A41" s="401" t="s">
        <v>72</v>
      </c>
      <c r="B41" s="402" t="s">
        <v>583</v>
      </c>
      <c r="C41" s="192" t="s">
        <v>134</v>
      </c>
      <c r="D41" s="192" t="s">
        <v>1317</v>
      </c>
      <c r="E41" s="163" t="s">
        <v>198</v>
      </c>
      <c r="F41" s="397" t="s">
        <v>222</v>
      </c>
      <c r="G41" s="194" t="s">
        <v>1321</v>
      </c>
      <c r="H41" s="192" t="s">
        <v>1178</v>
      </c>
      <c r="I41" s="192" t="s">
        <v>1178</v>
      </c>
      <c r="J41" s="164" t="s">
        <v>1309</v>
      </c>
      <c r="K41" s="164"/>
      <c r="L41" s="626" t="s">
        <v>3115</v>
      </c>
      <c r="M41" s="126"/>
    </row>
    <row r="42" spans="1:13" ht="15.75" customHeight="1" x14ac:dyDescent="0.2">
      <c r="A42" s="393" t="s">
        <v>72</v>
      </c>
      <c r="B42" s="403" t="s">
        <v>583</v>
      </c>
      <c r="C42" s="404" t="s">
        <v>126</v>
      </c>
      <c r="D42" s="404" t="s">
        <v>1319</v>
      </c>
      <c r="E42" s="163" t="s">
        <v>204</v>
      </c>
      <c r="F42" s="396" t="s">
        <v>234</v>
      </c>
      <c r="G42" s="194" t="s">
        <v>1321</v>
      </c>
      <c r="H42" s="192" t="s">
        <v>1178</v>
      </c>
      <c r="I42" s="192" t="s">
        <v>1178</v>
      </c>
      <c r="J42" s="164" t="s">
        <v>1309</v>
      </c>
      <c r="K42" s="164"/>
      <c r="L42" s="626" t="s">
        <v>3115</v>
      </c>
      <c r="M42" s="126" t="s">
        <v>2750</v>
      </c>
    </row>
    <row r="43" spans="1:13" ht="15.75" customHeight="1" x14ac:dyDescent="0.2">
      <c r="A43" s="401" t="s">
        <v>72</v>
      </c>
      <c r="B43" s="405" t="s">
        <v>583</v>
      </c>
      <c r="C43" s="184" t="s">
        <v>126</v>
      </c>
      <c r="D43" s="184" t="s">
        <v>1319</v>
      </c>
      <c r="E43" s="163" t="s">
        <v>204</v>
      </c>
      <c r="F43" s="397" t="s">
        <v>222</v>
      </c>
      <c r="G43" s="194" t="s">
        <v>1321</v>
      </c>
      <c r="H43" s="192" t="s">
        <v>1178</v>
      </c>
      <c r="I43" s="192" t="s">
        <v>1178</v>
      </c>
      <c r="J43" s="164" t="s">
        <v>1309</v>
      </c>
      <c r="K43" s="164"/>
      <c r="L43" s="626" t="s">
        <v>3115</v>
      </c>
      <c r="M43" s="126" t="s">
        <v>2750</v>
      </c>
    </row>
    <row r="44" spans="1:13" ht="15.75" customHeight="1" x14ac:dyDescent="0.2">
      <c r="A44" s="393" t="s">
        <v>72</v>
      </c>
      <c r="B44" s="163" t="s">
        <v>583</v>
      </c>
      <c r="C44" s="192" t="s">
        <v>126</v>
      </c>
      <c r="D44" s="287" t="s">
        <v>1318</v>
      </c>
      <c r="E44" s="163" t="s">
        <v>208</v>
      </c>
      <c r="F44" s="396" t="s">
        <v>228</v>
      </c>
      <c r="G44" s="194" t="s">
        <v>1321</v>
      </c>
      <c r="H44" s="192" t="s">
        <v>1178</v>
      </c>
      <c r="I44" s="192" t="s">
        <v>1178</v>
      </c>
      <c r="J44" s="164" t="s">
        <v>1309</v>
      </c>
      <c r="K44" s="22"/>
      <c r="L44" s="626" t="s">
        <v>3115</v>
      </c>
      <c r="M44" s="126" t="s">
        <v>2750</v>
      </c>
    </row>
    <row r="45" spans="1:13" ht="15.75" customHeight="1" x14ac:dyDescent="0.2">
      <c r="A45" s="393" t="s">
        <v>72</v>
      </c>
      <c r="B45" s="163" t="s">
        <v>583</v>
      </c>
      <c r="C45" s="192" t="s">
        <v>138</v>
      </c>
      <c r="D45" s="184" t="s">
        <v>1316</v>
      </c>
      <c r="E45" s="163" t="s">
        <v>198</v>
      </c>
      <c r="F45" s="397" t="s">
        <v>1302</v>
      </c>
      <c r="G45" s="194" t="s">
        <v>1321</v>
      </c>
      <c r="H45" s="192" t="s">
        <v>1178</v>
      </c>
      <c r="I45" s="192" t="s">
        <v>1178</v>
      </c>
      <c r="J45" s="164" t="s">
        <v>1303</v>
      </c>
      <c r="K45" s="164"/>
      <c r="L45" s="626" t="s">
        <v>3116</v>
      </c>
      <c r="M45" s="126"/>
    </row>
    <row r="46" spans="1:13" ht="15.75" customHeight="1" x14ac:dyDescent="0.2">
      <c r="A46" s="393" t="s">
        <v>72</v>
      </c>
      <c r="B46" s="163" t="s">
        <v>583</v>
      </c>
      <c r="C46" s="192" t="s">
        <v>138</v>
      </c>
      <c r="D46" s="192" t="s">
        <v>1317</v>
      </c>
      <c r="E46" s="163" t="s">
        <v>198</v>
      </c>
      <c r="F46" s="397" t="s">
        <v>1304</v>
      </c>
      <c r="G46" s="194" t="s">
        <v>1321</v>
      </c>
      <c r="H46" s="192" t="s">
        <v>1178</v>
      </c>
      <c r="I46" s="192" t="s">
        <v>1178</v>
      </c>
      <c r="J46" s="164" t="s">
        <v>1305</v>
      </c>
      <c r="K46" s="164"/>
      <c r="L46" s="626" t="s">
        <v>3116</v>
      </c>
      <c r="M46" s="126"/>
    </row>
    <row r="47" spans="1:13" ht="15.75" customHeight="1" x14ac:dyDescent="0.2">
      <c r="A47" s="393" t="s">
        <v>72</v>
      </c>
      <c r="B47" s="163" t="s">
        <v>583</v>
      </c>
      <c r="C47" s="192" t="s">
        <v>138</v>
      </c>
      <c r="D47" s="192" t="s">
        <v>1317</v>
      </c>
      <c r="E47" s="163" t="s">
        <v>198</v>
      </c>
      <c r="F47" s="397" t="s">
        <v>222</v>
      </c>
      <c r="G47" s="194" t="s">
        <v>1321</v>
      </c>
      <c r="H47" s="192" t="s">
        <v>1178</v>
      </c>
      <c r="I47" s="192" t="s">
        <v>1178</v>
      </c>
      <c r="J47" s="164" t="s">
        <v>1305</v>
      </c>
      <c r="K47" s="164"/>
      <c r="L47" s="626" t="s">
        <v>3116</v>
      </c>
      <c r="M47" s="126"/>
    </row>
    <row r="48" spans="1:13" ht="15.75" customHeight="1" x14ac:dyDescent="0.2">
      <c r="A48" s="393" t="s">
        <v>72</v>
      </c>
      <c r="B48" s="163" t="s">
        <v>583</v>
      </c>
      <c r="C48" s="192" t="s">
        <v>138</v>
      </c>
      <c r="D48" s="287" t="s">
        <v>1318</v>
      </c>
      <c r="E48" s="163" t="s">
        <v>208</v>
      </c>
      <c r="F48" s="396" t="s">
        <v>228</v>
      </c>
      <c r="G48" s="194" t="s">
        <v>1321</v>
      </c>
      <c r="H48" s="192" t="s">
        <v>1178</v>
      </c>
      <c r="I48" s="192" t="s">
        <v>1178</v>
      </c>
      <c r="J48" s="164" t="s">
        <v>1303</v>
      </c>
      <c r="K48" s="22"/>
      <c r="L48" s="626" t="s">
        <v>3116</v>
      </c>
      <c r="M48" s="126"/>
    </row>
    <row r="49" spans="1:13" ht="15.75" customHeight="1" x14ac:dyDescent="0.2">
      <c r="A49" s="393" t="s">
        <v>72</v>
      </c>
      <c r="B49" s="183" t="s">
        <v>582</v>
      </c>
      <c r="C49" s="192" t="s">
        <v>112</v>
      </c>
      <c r="D49" s="192" t="s">
        <v>1313</v>
      </c>
      <c r="E49" s="163" t="s">
        <v>200</v>
      </c>
      <c r="F49" s="396" t="s">
        <v>224</v>
      </c>
      <c r="G49" s="194" t="s">
        <v>1321</v>
      </c>
      <c r="H49" s="192" t="s">
        <v>1178</v>
      </c>
      <c r="I49" s="192" t="s">
        <v>1178</v>
      </c>
      <c r="J49" s="164" t="s">
        <v>1308</v>
      </c>
      <c r="K49" s="164"/>
      <c r="L49" s="626" t="s">
        <v>3113</v>
      </c>
      <c r="M49" s="126"/>
    </row>
    <row r="50" spans="1:13" ht="15.75" customHeight="1" x14ac:dyDescent="0.2">
      <c r="A50" s="393" t="s">
        <v>72</v>
      </c>
      <c r="B50" s="163" t="s">
        <v>582</v>
      </c>
      <c r="C50" s="192" t="s">
        <v>112</v>
      </c>
      <c r="D50" s="192" t="s">
        <v>1313</v>
      </c>
      <c r="E50" s="163" t="s">
        <v>200</v>
      </c>
      <c r="F50" s="396" t="s">
        <v>226</v>
      </c>
      <c r="G50" s="194" t="s">
        <v>1321</v>
      </c>
      <c r="H50" s="192" t="s">
        <v>1178</v>
      </c>
      <c r="I50" s="192" t="s">
        <v>1178</v>
      </c>
      <c r="J50" s="164" t="s">
        <v>1308</v>
      </c>
      <c r="K50" s="164"/>
      <c r="L50" s="626" t="s">
        <v>3113</v>
      </c>
      <c r="M50" s="126"/>
    </row>
    <row r="51" spans="1:13" ht="15.75" customHeight="1" x14ac:dyDescent="0.2">
      <c r="A51" s="393" t="s">
        <v>72</v>
      </c>
      <c r="B51" s="163" t="s">
        <v>585</v>
      </c>
      <c r="C51" s="192" t="s">
        <v>116</v>
      </c>
      <c r="D51" s="192" t="s">
        <v>1313</v>
      </c>
      <c r="E51" s="163" t="s">
        <v>200</v>
      </c>
      <c r="F51" s="396" t="s">
        <v>224</v>
      </c>
      <c r="G51" s="194" t="s">
        <v>1321</v>
      </c>
      <c r="H51" s="192" t="s">
        <v>1178</v>
      </c>
      <c r="I51" s="192" t="s">
        <v>1178</v>
      </c>
      <c r="J51" s="164" t="s">
        <v>1308</v>
      </c>
      <c r="K51" s="164"/>
      <c r="L51" s="626" t="s">
        <v>3113</v>
      </c>
      <c r="M51" s="126"/>
    </row>
    <row r="52" spans="1:13" ht="15.75" customHeight="1" x14ac:dyDescent="0.2">
      <c r="A52" s="393" t="s">
        <v>72</v>
      </c>
      <c r="B52" s="163" t="s">
        <v>585</v>
      </c>
      <c r="C52" s="192" t="s">
        <v>116</v>
      </c>
      <c r="D52" s="192" t="s">
        <v>1313</v>
      </c>
      <c r="E52" s="403" t="s">
        <v>200</v>
      </c>
      <c r="F52" s="406" t="s">
        <v>226</v>
      </c>
      <c r="G52" s="194" t="s">
        <v>1321</v>
      </c>
      <c r="H52" s="192" t="s">
        <v>1178</v>
      </c>
      <c r="I52" s="192" t="s">
        <v>1178</v>
      </c>
      <c r="J52" s="164" t="s">
        <v>1308</v>
      </c>
      <c r="K52" s="164"/>
      <c r="L52" s="626" t="s">
        <v>3113</v>
      </c>
      <c r="M52" s="126"/>
    </row>
    <row r="53" spans="1:13" ht="15.75" customHeight="1" x14ac:dyDescent="0.2">
      <c r="A53" s="393" t="s">
        <v>72</v>
      </c>
      <c r="B53" s="163" t="s">
        <v>582</v>
      </c>
      <c r="C53" s="192" t="s">
        <v>112</v>
      </c>
      <c r="D53" s="192" t="s">
        <v>1314</v>
      </c>
      <c r="E53" s="183" t="s">
        <v>202</v>
      </c>
      <c r="F53" s="394" t="s">
        <v>230</v>
      </c>
      <c r="G53" s="194" t="s">
        <v>1321</v>
      </c>
      <c r="H53" s="192" t="s">
        <v>1178</v>
      </c>
      <c r="I53" s="192" t="s">
        <v>1178</v>
      </c>
      <c r="J53" s="164" t="s">
        <v>1308</v>
      </c>
      <c r="K53" s="191" t="s">
        <v>1310</v>
      </c>
      <c r="L53" s="626" t="s">
        <v>3113</v>
      </c>
      <c r="M53" s="126"/>
    </row>
    <row r="54" spans="1:13" ht="15.75" customHeight="1" x14ac:dyDescent="0.2">
      <c r="A54" s="393" t="s">
        <v>72</v>
      </c>
      <c r="B54" s="163" t="s">
        <v>582</v>
      </c>
      <c r="C54" s="192" t="s">
        <v>112</v>
      </c>
      <c r="D54" s="192" t="s">
        <v>1314</v>
      </c>
      <c r="E54" s="163" t="s">
        <v>202</v>
      </c>
      <c r="F54" s="396" t="s">
        <v>232</v>
      </c>
      <c r="G54" s="194" t="s">
        <v>1321</v>
      </c>
      <c r="H54" s="192" t="s">
        <v>1178</v>
      </c>
      <c r="I54" s="192" t="s">
        <v>1178</v>
      </c>
      <c r="J54" s="164" t="s">
        <v>1308</v>
      </c>
      <c r="K54" s="191" t="s">
        <v>1310</v>
      </c>
      <c r="L54" s="626" t="s">
        <v>3113</v>
      </c>
      <c r="M54" s="126"/>
    </row>
    <row r="55" spans="1:13" ht="15.75" customHeight="1" x14ac:dyDescent="0.2">
      <c r="A55" s="393" t="s">
        <v>72</v>
      </c>
      <c r="B55" s="163" t="s">
        <v>585</v>
      </c>
      <c r="C55" s="192" t="s">
        <v>116</v>
      </c>
      <c r="D55" s="192" t="s">
        <v>1314</v>
      </c>
      <c r="E55" s="163" t="s">
        <v>202</v>
      </c>
      <c r="F55" s="396" t="s">
        <v>230</v>
      </c>
      <c r="G55" s="194" t="s">
        <v>1321</v>
      </c>
      <c r="H55" s="192" t="s">
        <v>1178</v>
      </c>
      <c r="I55" s="192" t="s">
        <v>1178</v>
      </c>
      <c r="J55" s="164" t="s">
        <v>1308</v>
      </c>
      <c r="K55" s="191" t="s">
        <v>1310</v>
      </c>
      <c r="L55" s="626" t="s">
        <v>3113</v>
      </c>
      <c r="M55" s="126"/>
    </row>
    <row r="56" spans="1:13" ht="15.75" customHeight="1" x14ac:dyDescent="0.2">
      <c r="A56" s="393" t="s">
        <v>72</v>
      </c>
      <c r="B56" s="163" t="s">
        <v>585</v>
      </c>
      <c r="C56" s="192" t="s">
        <v>116</v>
      </c>
      <c r="D56" s="192" t="s">
        <v>1314</v>
      </c>
      <c r="E56" s="163" t="s">
        <v>202</v>
      </c>
      <c r="F56" s="396" t="s">
        <v>232</v>
      </c>
      <c r="G56" s="194" t="s">
        <v>1321</v>
      </c>
      <c r="H56" s="192" t="s">
        <v>1178</v>
      </c>
      <c r="I56" s="192" t="s">
        <v>1178</v>
      </c>
      <c r="J56" s="164" t="s">
        <v>1308</v>
      </c>
      <c r="K56" s="191" t="s">
        <v>1310</v>
      </c>
      <c r="L56" s="626" t="s">
        <v>3113</v>
      </c>
      <c r="M56" s="126" t="s">
        <v>3069</v>
      </c>
    </row>
    <row r="57" spans="1:13" ht="15.75" customHeight="1" x14ac:dyDescent="0.2">
      <c r="A57" s="393" t="s">
        <v>72</v>
      </c>
      <c r="B57" s="183" t="s">
        <v>1311</v>
      </c>
      <c r="C57" s="184" t="s">
        <v>148</v>
      </c>
      <c r="D57" s="184" t="s">
        <v>1315</v>
      </c>
      <c r="E57" s="163" t="s">
        <v>206</v>
      </c>
      <c r="F57" s="396" t="s">
        <v>254</v>
      </c>
      <c r="G57" s="194" t="s">
        <v>1321</v>
      </c>
      <c r="H57" s="192" t="s">
        <v>1178</v>
      </c>
      <c r="I57" s="192" t="s">
        <v>1178</v>
      </c>
      <c r="J57" s="22" t="s">
        <v>2259</v>
      </c>
      <c r="K57" s="22"/>
      <c r="L57" s="626" t="s">
        <v>3117</v>
      </c>
      <c r="M57" s="126" t="s">
        <v>3028</v>
      </c>
    </row>
    <row r="58" spans="1:13" ht="15.75" customHeight="1" x14ac:dyDescent="0.2">
      <c r="A58" s="393" t="s">
        <v>72</v>
      </c>
      <c r="B58" s="163" t="s">
        <v>1311</v>
      </c>
      <c r="C58" s="192" t="s">
        <v>148</v>
      </c>
      <c r="D58" s="192" t="s">
        <v>1315</v>
      </c>
      <c r="E58" s="163" t="s">
        <v>206</v>
      </c>
      <c r="F58" s="396" t="s">
        <v>255</v>
      </c>
      <c r="G58" s="194" t="s">
        <v>1321</v>
      </c>
      <c r="H58" s="192" t="s">
        <v>1178</v>
      </c>
      <c r="I58" s="192" t="s">
        <v>1178</v>
      </c>
      <c r="J58" s="22" t="s">
        <v>2259</v>
      </c>
      <c r="K58" s="22"/>
      <c r="L58" s="626" t="s">
        <v>3118</v>
      </c>
      <c r="M58" s="126" t="s">
        <v>3032</v>
      </c>
    </row>
    <row r="59" spans="1:13" ht="15.75" customHeight="1" x14ac:dyDescent="0.2">
      <c r="A59" s="393" t="s">
        <v>72</v>
      </c>
      <c r="B59" s="163" t="s">
        <v>1311</v>
      </c>
      <c r="C59" s="192" t="s">
        <v>148</v>
      </c>
      <c r="D59" s="192" t="s">
        <v>1315</v>
      </c>
      <c r="E59" s="163" t="s">
        <v>206</v>
      </c>
      <c r="F59" s="396" t="s">
        <v>256</v>
      </c>
      <c r="G59" s="194" t="s">
        <v>1321</v>
      </c>
      <c r="H59" s="192" t="s">
        <v>1178</v>
      </c>
      <c r="I59" s="192" t="s">
        <v>1178</v>
      </c>
      <c r="J59" s="22" t="s">
        <v>2259</v>
      </c>
      <c r="K59" s="22"/>
      <c r="L59" s="626" t="s">
        <v>3118</v>
      </c>
      <c r="M59" s="126" t="s">
        <v>3033</v>
      </c>
    </row>
    <row r="60" spans="1:13" ht="15.75" customHeight="1" x14ac:dyDescent="0.2">
      <c r="A60" s="393" t="s">
        <v>72</v>
      </c>
      <c r="B60" s="163" t="s">
        <v>1311</v>
      </c>
      <c r="C60" s="192" t="s">
        <v>148</v>
      </c>
      <c r="D60" s="192" t="s">
        <v>2073</v>
      </c>
      <c r="E60" s="163" t="s">
        <v>210</v>
      </c>
      <c r="F60" s="396" t="s">
        <v>240</v>
      </c>
      <c r="G60" s="194" t="s">
        <v>1321</v>
      </c>
      <c r="H60" s="192" t="s">
        <v>1178</v>
      </c>
      <c r="I60" s="192" t="s">
        <v>1312</v>
      </c>
      <c r="J60" s="22" t="s">
        <v>2259</v>
      </c>
      <c r="K60" s="22"/>
      <c r="L60" s="626" t="s">
        <v>3119</v>
      </c>
      <c r="M60" s="126"/>
    </row>
    <row r="61" spans="1:13" ht="15.75" customHeight="1" x14ac:dyDescent="0.2">
      <c r="A61" s="393" t="s">
        <v>72</v>
      </c>
      <c r="B61" s="163" t="s">
        <v>1311</v>
      </c>
      <c r="C61" s="192" t="s">
        <v>148</v>
      </c>
      <c r="D61" s="192" t="s">
        <v>2073</v>
      </c>
      <c r="E61" s="163" t="s">
        <v>210</v>
      </c>
      <c r="F61" s="396" t="s">
        <v>242</v>
      </c>
      <c r="G61" s="194" t="s">
        <v>1321</v>
      </c>
      <c r="H61" s="192" t="s">
        <v>1178</v>
      </c>
      <c r="I61" s="192" t="s">
        <v>1312</v>
      </c>
      <c r="J61" s="22" t="s">
        <v>2259</v>
      </c>
      <c r="K61" s="22"/>
      <c r="L61" s="626" t="s">
        <v>3119</v>
      </c>
      <c r="M61" s="126"/>
    </row>
    <row r="62" spans="1:13" ht="15.75" customHeight="1" x14ac:dyDescent="0.2">
      <c r="A62" s="393" t="s">
        <v>72</v>
      </c>
      <c r="B62" s="163" t="s">
        <v>1311</v>
      </c>
      <c r="C62" s="192" t="s">
        <v>148</v>
      </c>
      <c r="D62" s="192" t="s">
        <v>2074</v>
      </c>
      <c r="E62" s="163" t="s">
        <v>212</v>
      </c>
      <c r="F62" s="396" t="s">
        <v>244</v>
      </c>
      <c r="G62" s="194" t="s">
        <v>1321</v>
      </c>
      <c r="H62" s="192" t="s">
        <v>1178</v>
      </c>
      <c r="I62" s="192" t="s">
        <v>1312</v>
      </c>
      <c r="J62" s="22" t="s">
        <v>2259</v>
      </c>
      <c r="K62" s="22"/>
      <c r="L62" s="626" t="s">
        <v>3119</v>
      </c>
      <c r="M62" s="126"/>
    </row>
    <row r="63" spans="1:13" ht="15.75" customHeight="1" x14ac:dyDescent="0.2">
      <c r="A63" s="393" t="s">
        <v>72</v>
      </c>
      <c r="B63" s="163" t="s">
        <v>1311</v>
      </c>
      <c r="C63" s="192" t="s">
        <v>148</v>
      </c>
      <c r="D63" s="192" t="s">
        <v>2074</v>
      </c>
      <c r="E63" s="163" t="s">
        <v>212</v>
      </c>
      <c r="F63" s="396" t="s">
        <v>246</v>
      </c>
      <c r="G63" s="194" t="s">
        <v>1321</v>
      </c>
      <c r="H63" s="192" t="s">
        <v>1178</v>
      </c>
      <c r="I63" s="192" t="s">
        <v>1312</v>
      </c>
      <c r="J63" s="22" t="s">
        <v>2259</v>
      </c>
      <c r="K63" s="22"/>
      <c r="L63" s="626" t="s">
        <v>3119</v>
      </c>
      <c r="M63" s="126"/>
    </row>
    <row r="64" spans="1:13" ht="15.75" customHeight="1" x14ac:dyDescent="0.2">
      <c r="A64" s="393" t="s">
        <v>72</v>
      </c>
      <c r="B64" s="163" t="s">
        <v>1311</v>
      </c>
      <c r="C64" s="192" t="s">
        <v>148</v>
      </c>
      <c r="D64" s="192" t="s">
        <v>2075</v>
      </c>
      <c r="E64" s="163" t="s">
        <v>214</v>
      </c>
      <c r="F64" s="396" t="s">
        <v>248</v>
      </c>
      <c r="G64" s="194" t="s">
        <v>1321</v>
      </c>
      <c r="H64" s="192" t="s">
        <v>1178</v>
      </c>
      <c r="I64" s="192" t="s">
        <v>1312</v>
      </c>
      <c r="J64" s="22" t="s">
        <v>2259</v>
      </c>
      <c r="K64" s="22"/>
      <c r="L64" s="626" t="s">
        <v>3120</v>
      </c>
      <c r="M64" s="126" t="s">
        <v>3029</v>
      </c>
    </row>
    <row r="65" spans="1:13" ht="15.75" customHeight="1" x14ac:dyDescent="0.2">
      <c r="A65" s="407" t="s">
        <v>72</v>
      </c>
      <c r="B65" s="163" t="s">
        <v>1311</v>
      </c>
      <c r="C65" s="192" t="s">
        <v>148</v>
      </c>
      <c r="D65" s="192" t="s">
        <v>2075</v>
      </c>
      <c r="E65" s="163" t="s">
        <v>214</v>
      </c>
      <c r="F65" s="396" t="s">
        <v>250</v>
      </c>
      <c r="G65" s="194" t="s">
        <v>1321</v>
      </c>
      <c r="H65" s="192" t="s">
        <v>1178</v>
      </c>
      <c r="I65" s="192" t="s">
        <v>1312</v>
      </c>
      <c r="J65" s="22" t="s">
        <v>2259</v>
      </c>
      <c r="K65" s="22"/>
      <c r="L65" s="626" t="s">
        <v>3119</v>
      </c>
      <c r="M65" s="126"/>
    </row>
    <row r="66" spans="1:13" ht="15.75" customHeight="1" x14ac:dyDescent="0.2">
      <c r="F66" s="23"/>
      <c r="G66" s="23"/>
      <c r="H66" s="23"/>
    </row>
    <row r="67" spans="1:13" ht="15.75" customHeight="1" x14ac:dyDescent="0.2">
      <c r="F67" s="23"/>
      <c r="G67" s="23"/>
      <c r="H67" s="23"/>
    </row>
    <row r="68" spans="1:13" ht="15.75" customHeight="1" x14ac:dyDescent="0.2">
      <c r="F68" s="23"/>
      <c r="G68" s="23"/>
      <c r="H68" s="23"/>
    </row>
    <row r="69" spans="1:13" ht="15.75" customHeight="1" x14ac:dyDescent="0.2">
      <c r="F69" s="23"/>
      <c r="G69" s="23"/>
      <c r="H69" s="23"/>
    </row>
    <row r="70" spans="1:13" ht="15.75" customHeight="1" x14ac:dyDescent="0.2">
      <c r="F70" s="23"/>
      <c r="G70" s="23"/>
      <c r="H70" s="23"/>
    </row>
    <row r="71" spans="1:13" ht="15.75" customHeight="1" x14ac:dyDescent="0.2">
      <c r="F71" s="23"/>
      <c r="G71" s="23"/>
      <c r="H71" s="23"/>
    </row>
    <row r="72" spans="1:13" ht="15.75" customHeight="1" x14ac:dyDescent="0.2">
      <c r="F72" s="23"/>
      <c r="G72" s="23"/>
      <c r="H72" s="23"/>
    </row>
    <row r="73" spans="1:13" ht="15.75" customHeight="1" x14ac:dyDescent="0.2">
      <c r="F73" s="23"/>
      <c r="G73" s="23"/>
      <c r="H73" s="23"/>
    </row>
    <row r="74" spans="1:13" ht="15.75" customHeight="1" x14ac:dyDescent="0.2">
      <c r="F74" s="23"/>
      <c r="G74" s="23"/>
      <c r="H74" s="23"/>
    </row>
    <row r="75" spans="1:13" ht="15.75" customHeight="1" x14ac:dyDescent="0.2">
      <c r="F75" s="23"/>
      <c r="G75" s="23"/>
      <c r="H75" s="23"/>
    </row>
    <row r="76" spans="1:13" ht="15.75" customHeight="1" x14ac:dyDescent="0.2">
      <c r="F76" s="23"/>
      <c r="G76" s="23"/>
      <c r="H76" s="23"/>
    </row>
    <row r="77" spans="1:13" ht="15.75" customHeight="1" x14ac:dyDescent="0.2">
      <c r="F77" s="23"/>
      <c r="G77" s="23"/>
      <c r="H77" s="23"/>
    </row>
    <row r="78" spans="1:13" ht="15.75" customHeight="1" x14ac:dyDescent="0.2">
      <c r="F78" s="23"/>
      <c r="G78" s="23"/>
      <c r="H78" s="23"/>
    </row>
    <row r="79" spans="1:13" ht="15.75" customHeight="1" x14ac:dyDescent="0.2">
      <c r="F79" s="23"/>
      <c r="G79" s="23"/>
      <c r="H79" s="23"/>
    </row>
    <row r="80" spans="1:13" ht="15.75" customHeight="1" x14ac:dyDescent="0.2">
      <c r="F80" s="23"/>
      <c r="G80" s="23"/>
      <c r="H80" s="23"/>
    </row>
    <row r="81" spans="6:8" ht="15.75" customHeight="1" x14ac:dyDescent="0.2">
      <c r="F81" s="23"/>
      <c r="G81" s="23"/>
      <c r="H81" s="23"/>
    </row>
    <row r="82" spans="6:8" ht="15.75" customHeight="1" x14ac:dyDescent="0.2">
      <c r="F82" s="23"/>
      <c r="G82" s="23"/>
      <c r="H82" s="23"/>
    </row>
    <row r="83" spans="6:8" ht="15.75" customHeight="1" x14ac:dyDescent="0.2">
      <c r="F83" s="23"/>
      <c r="G83" s="23"/>
      <c r="H83" s="23"/>
    </row>
    <row r="84" spans="6:8" ht="15.75" customHeight="1" x14ac:dyDescent="0.2">
      <c r="F84" s="23"/>
      <c r="G84" s="23"/>
      <c r="H84" s="23"/>
    </row>
    <row r="85" spans="6:8" ht="15.75" customHeight="1" x14ac:dyDescent="0.2">
      <c r="F85" s="23"/>
      <c r="G85" s="23"/>
      <c r="H85" s="23"/>
    </row>
    <row r="86" spans="6:8" ht="15.75" customHeight="1" x14ac:dyDescent="0.2">
      <c r="F86" s="23"/>
      <c r="G86" s="23"/>
      <c r="H86" s="23"/>
    </row>
    <row r="87" spans="6:8" ht="15.75" customHeight="1" x14ac:dyDescent="0.2">
      <c r="F87" s="23"/>
      <c r="G87" s="23"/>
      <c r="H87" s="23"/>
    </row>
    <row r="88" spans="6:8" ht="15.75" customHeight="1" x14ac:dyDescent="0.2">
      <c r="F88" s="23"/>
      <c r="G88" s="23"/>
      <c r="H88" s="23"/>
    </row>
    <row r="89" spans="6:8" ht="15.75" customHeight="1" x14ac:dyDescent="0.2">
      <c r="F89" s="23"/>
      <c r="G89" s="23"/>
      <c r="H89" s="23"/>
    </row>
    <row r="90" spans="6:8" ht="15.75" customHeight="1" x14ac:dyDescent="0.2">
      <c r="F90" s="23"/>
      <c r="G90" s="23"/>
      <c r="H90" s="23"/>
    </row>
    <row r="91" spans="6:8" ht="15.75" customHeight="1" x14ac:dyDescent="0.2">
      <c r="F91" s="23"/>
      <c r="G91" s="23"/>
      <c r="H91" s="23"/>
    </row>
    <row r="92" spans="6:8" ht="15.75" customHeight="1" x14ac:dyDescent="0.2">
      <c r="F92" s="23"/>
      <c r="G92" s="23"/>
      <c r="H92" s="23"/>
    </row>
    <row r="93" spans="6:8" ht="15.75" customHeight="1" x14ac:dyDescent="0.2">
      <c r="F93" s="23"/>
      <c r="G93" s="23"/>
      <c r="H93" s="23"/>
    </row>
    <row r="94" spans="6:8" ht="15.75" customHeight="1" x14ac:dyDescent="0.2">
      <c r="F94" s="23"/>
      <c r="G94" s="23"/>
      <c r="H94" s="23"/>
    </row>
    <row r="95" spans="6:8" ht="15.75" customHeight="1" x14ac:dyDescent="0.2">
      <c r="F95" s="23"/>
      <c r="G95" s="23"/>
      <c r="H95" s="23"/>
    </row>
    <row r="96" spans="6:8" ht="15.75" customHeight="1" x14ac:dyDescent="0.2">
      <c r="F96" s="23"/>
      <c r="G96" s="23"/>
      <c r="H96" s="23"/>
    </row>
    <row r="97" spans="6:8" ht="15.75" customHeight="1" x14ac:dyDescent="0.2">
      <c r="F97" s="23"/>
      <c r="G97" s="23"/>
      <c r="H97" s="23"/>
    </row>
    <row r="98" spans="6:8" ht="15.75" customHeight="1" x14ac:dyDescent="0.2">
      <c r="F98" s="23"/>
      <c r="G98" s="23"/>
      <c r="H98" s="23"/>
    </row>
    <row r="99" spans="6:8" ht="15.75" customHeight="1" x14ac:dyDescent="0.2">
      <c r="F99" s="23"/>
      <c r="G99" s="23"/>
      <c r="H99" s="23"/>
    </row>
    <row r="100" spans="6:8" ht="15.75" customHeight="1" x14ac:dyDescent="0.2">
      <c r="F100" s="23"/>
      <c r="G100" s="23"/>
      <c r="H100" s="23"/>
    </row>
    <row r="101" spans="6:8" ht="15.75" customHeight="1" x14ac:dyDescent="0.2">
      <c r="F101" s="23"/>
      <c r="G101" s="23"/>
      <c r="H101" s="23"/>
    </row>
    <row r="102" spans="6:8" ht="15.75" customHeight="1" x14ac:dyDescent="0.2">
      <c r="F102" s="23"/>
      <c r="G102" s="23"/>
      <c r="H102" s="23"/>
    </row>
    <row r="103" spans="6:8" ht="15.75" customHeight="1" x14ac:dyDescent="0.2">
      <c r="F103" s="23"/>
      <c r="G103" s="23"/>
      <c r="H103" s="23"/>
    </row>
    <row r="104" spans="6:8" ht="15.75" customHeight="1" x14ac:dyDescent="0.2">
      <c r="F104" s="23"/>
      <c r="G104" s="23"/>
      <c r="H104" s="23"/>
    </row>
    <row r="105" spans="6:8" ht="15.75" customHeight="1" x14ac:dyDescent="0.2">
      <c r="F105" s="23"/>
      <c r="G105" s="23"/>
      <c r="H105" s="23"/>
    </row>
    <row r="106" spans="6:8" ht="15.75" customHeight="1" x14ac:dyDescent="0.2">
      <c r="F106" s="23"/>
      <c r="G106" s="23"/>
      <c r="H106" s="23"/>
    </row>
    <row r="107" spans="6:8" ht="15.75" customHeight="1" x14ac:dyDescent="0.2">
      <c r="F107" s="23"/>
      <c r="G107" s="23"/>
      <c r="H107" s="23"/>
    </row>
    <row r="108" spans="6:8" ht="15.75" customHeight="1" x14ac:dyDescent="0.2">
      <c r="F108" s="23"/>
      <c r="G108" s="23"/>
      <c r="H108" s="23"/>
    </row>
    <row r="109" spans="6:8" ht="15.75" customHeight="1" x14ac:dyDescent="0.2">
      <c r="F109" s="23"/>
      <c r="G109" s="23"/>
      <c r="H109" s="23"/>
    </row>
    <row r="110" spans="6:8" ht="15.75" customHeight="1" x14ac:dyDescent="0.2">
      <c r="F110" s="23"/>
      <c r="G110" s="23"/>
      <c r="H110" s="23"/>
    </row>
    <row r="111" spans="6:8" ht="15.75" customHeight="1" x14ac:dyDescent="0.2">
      <c r="F111" s="23"/>
      <c r="G111" s="23"/>
      <c r="H111" s="23"/>
    </row>
    <row r="112" spans="6:8" ht="15.75" customHeight="1" x14ac:dyDescent="0.2">
      <c r="F112" s="23"/>
      <c r="G112" s="23"/>
      <c r="H112" s="23"/>
    </row>
    <row r="113" spans="6:8" ht="15.75" customHeight="1" x14ac:dyDescent="0.2">
      <c r="F113" s="23"/>
      <c r="G113" s="23"/>
      <c r="H113" s="23"/>
    </row>
    <row r="114" spans="6:8" ht="15.75" customHeight="1" x14ac:dyDescent="0.2">
      <c r="F114" s="23"/>
      <c r="G114" s="23"/>
      <c r="H114" s="23"/>
    </row>
    <row r="115" spans="6:8" ht="15.75" customHeight="1" x14ac:dyDescent="0.2">
      <c r="F115" s="23"/>
      <c r="G115" s="23"/>
      <c r="H115" s="23"/>
    </row>
    <row r="116" spans="6:8" ht="15.75" customHeight="1" x14ac:dyDescent="0.2">
      <c r="F116" s="23"/>
      <c r="G116" s="23"/>
      <c r="H116" s="23"/>
    </row>
    <row r="117" spans="6:8" ht="15.75" customHeight="1" x14ac:dyDescent="0.2">
      <c r="F117" s="23"/>
      <c r="G117" s="23"/>
      <c r="H117" s="23"/>
    </row>
    <row r="118" spans="6:8" ht="15.75" customHeight="1" x14ac:dyDescent="0.2">
      <c r="F118" s="23"/>
      <c r="G118" s="23"/>
      <c r="H118" s="23"/>
    </row>
    <row r="119" spans="6:8" ht="15.75" customHeight="1" x14ac:dyDescent="0.2">
      <c r="F119" s="23"/>
      <c r="G119" s="23"/>
      <c r="H119" s="23"/>
    </row>
    <row r="120" spans="6:8" ht="15.75" customHeight="1" x14ac:dyDescent="0.2">
      <c r="F120" s="23"/>
      <c r="G120" s="23"/>
      <c r="H120" s="23"/>
    </row>
    <row r="121" spans="6:8" ht="15.75" customHeight="1" x14ac:dyDescent="0.2">
      <c r="F121" s="23"/>
      <c r="G121" s="23"/>
      <c r="H121" s="23"/>
    </row>
    <row r="122" spans="6:8" ht="15.75" customHeight="1" x14ac:dyDescent="0.2">
      <c r="F122" s="23"/>
      <c r="G122" s="23"/>
      <c r="H122" s="23"/>
    </row>
    <row r="123" spans="6:8" ht="15.75" customHeight="1" x14ac:dyDescent="0.2">
      <c r="F123" s="23"/>
      <c r="G123" s="23"/>
      <c r="H123" s="23"/>
    </row>
    <row r="124" spans="6:8" ht="15.75" customHeight="1" x14ac:dyDescent="0.2">
      <c r="F124" s="23"/>
      <c r="G124" s="23"/>
      <c r="H124" s="23"/>
    </row>
    <row r="125" spans="6:8" ht="15.75" customHeight="1" x14ac:dyDescent="0.2">
      <c r="F125" s="23"/>
      <c r="G125" s="23"/>
      <c r="H125" s="23"/>
    </row>
    <row r="126" spans="6:8" ht="15.75" customHeight="1" x14ac:dyDescent="0.2">
      <c r="F126" s="23"/>
      <c r="G126" s="23"/>
      <c r="H126" s="23"/>
    </row>
    <row r="127" spans="6:8" ht="15.75" customHeight="1" x14ac:dyDescent="0.2">
      <c r="F127" s="23"/>
      <c r="G127" s="23"/>
      <c r="H127" s="23"/>
    </row>
    <row r="128" spans="6:8" ht="15.75" customHeight="1" x14ac:dyDescent="0.2">
      <c r="F128" s="23"/>
      <c r="G128" s="23"/>
      <c r="H128" s="23"/>
    </row>
    <row r="129" spans="6:8" ht="15.75" customHeight="1" x14ac:dyDescent="0.2">
      <c r="F129" s="23"/>
      <c r="G129" s="23"/>
      <c r="H129" s="23"/>
    </row>
    <row r="130" spans="6:8" ht="15.75" customHeight="1" x14ac:dyDescent="0.2">
      <c r="F130" s="23"/>
      <c r="G130" s="23"/>
      <c r="H130" s="23"/>
    </row>
    <row r="131" spans="6:8" ht="15.75" customHeight="1" x14ac:dyDescent="0.2">
      <c r="F131" s="23"/>
      <c r="G131" s="23"/>
      <c r="H131" s="23"/>
    </row>
    <row r="132" spans="6:8" ht="15.75" customHeight="1" x14ac:dyDescent="0.2">
      <c r="F132" s="23"/>
      <c r="G132" s="23"/>
      <c r="H132" s="23"/>
    </row>
    <row r="133" spans="6:8" ht="15.75" customHeight="1" x14ac:dyDescent="0.2">
      <c r="F133" s="23"/>
      <c r="G133" s="23"/>
      <c r="H133" s="23"/>
    </row>
    <row r="134" spans="6:8" ht="15.75" customHeight="1" x14ac:dyDescent="0.2">
      <c r="F134" s="23"/>
      <c r="G134" s="23"/>
      <c r="H134" s="23"/>
    </row>
    <row r="135" spans="6:8" ht="15.75" customHeight="1" x14ac:dyDescent="0.2">
      <c r="F135" s="23"/>
      <c r="G135" s="23"/>
      <c r="H135" s="23"/>
    </row>
    <row r="136" spans="6:8" ht="15.75" customHeight="1" x14ac:dyDescent="0.2">
      <c r="F136" s="23"/>
      <c r="G136" s="23"/>
      <c r="H136" s="23"/>
    </row>
    <row r="137" spans="6:8" ht="15.75" customHeight="1" x14ac:dyDescent="0.2">
      <c r="F137" s="23"/>
      <c r="G137" s="23"/>
      <c r="H137" s="23"/>
    </row>
    <row r="138" spans="6:8" ht="15.75" customHeight="1" x14ac:dyDescent="0.2">
      <c r="F138" s="23"/>
      <c r="G138" s="23"/>
      <c r="H138" s="23"/>
    </row>
    <row r="139" spans="6:8" ht="15.75" customHeight="1" x14ac:dyDescent="0.2">
      <c r="F139" s="23"/>
      <c r="G139" s="23"/>
      <c r="H139" s="23"/>
    </row>
    <row r="140" spans="6:8" ht="15.75" customHeight="1" x14ac:dyDescent="0.2">
      <c r="F140" s="23"/>
      <c r="G140" s="23"/>
      <c r="H140" s="23"/>
    </row>
    <row r="141" spans="6:8" ht="15.75" customHeight="1" x14ac:dyDescent="0.2">
      <c r="F141" s="23"/>
      <c r="G141" s="23"/>
      <c r="H141" s="23"/>
    </row>
    <row r="142" spans="6:8" ht="15.75" customHeight="1" x14ac:dyDescent="0.2">
      <c r="F142" s="23"/>
      <c r="G142" s="23"/>
      <c r="H142" s="23"/>
    </row>
    <row r="143" spans="6:8" ht="15.75" customHeight="1" x14ac:dyDescent="0.2">
      <c r="F143" s="23"/>
      <c r="G143" s="23"/>
      <c r="H143" s="23"/>
    </row>
    <row r="144" spans="6:8" ht="15.75" customHeight="1" x14ac:dyDescent="0.2">
      <c r="F144" s="23"/>
      <c r="G144" s="23"/>
      <c r="H144" s="23"/>
    </row>
    <row r="145" spans="6:8" ht="15.75" customHeight="1" x14ac:dyDescent="0.2">
      <c r="F145" s="23"/>
      <c r="G145" s="23"/>
      <c r="H145" s="23"/>
    </row>
    <row r="146" spans="6:8" ht="15.75" customHeight="1" x14ac:dyDescent="0.2">
      <c r="F146" s="23"/>
      <c r="G146" s="23"/>
      <c r="H146" s="23"/>
    </row>
    <row r="147" spans="6:8" ht="15.75" customHeight="1" x14ac:dyDescent="0.2">
      <c r="F147" s="23"/>
      <c r="G147" s="23"/>
      <c r="H147" s="23"/>
    </row>
    <row r="148" spans="6:8" ht="15.75" customHeight="1" x14ac:dyDescent="0.2">
      <c r="F148" s="23"/>
      <c r="G148" s="23"/>
      <c r="H148" s="23"/>
    </row>
    <row r="149" spans="6:8" ht="15.75" customHeight="1" x14ac:dyDescent="0.2">
      <c r="F149" s="23"/>
      <c r="G149" s="23"/>
      <c r="H149" s="23"/>
    </row>
    <row r="150" spans="6:8" ht="15.75" customHeight="1" x14ac:dyDescent="0.2">
      <c r="F150" s="23"/>
      <c r="G150" s="23"/>
      <c r="H150" s="23"/>
    </row>
    <row r="151" spans="6:8" ht="15.75" customHeight="1" x14ac:dyDescent="0.2">
      <c r="F151" s="23"/>
      <c r="G151" s="23"/>
      <c r="H151" s="23"/>
    </row>
    <row r="152" spans="6:8" ht="15.75" customHeight="1" x14ac:dyDescent="0.2">
      <c r="F152" s="23"/>
      <c r="G152" s="23"/>
      <c r="H152" s="23"/>
    </row>
    <row r="153" spans="6:8" ht="15.75" customHeight="1" x14ac:dyDescent="0.2">
      <c r="F153" s="23"/>
      <c r="G153" s="23"/>
      <c r="H153" s="23"/>
    </row>
    <row r="154" spans="6:8" ht="15.75" customHeight="1" x14ac:dyDescent="0.2">
      <c r="F154" s="23"/>
      <c r="G154" s="23"/>
      <c r="H154" s="23"/>
    </row>
    <row r="155" spans="6:8" ht="15.75" customHeight="1" x14ac:dyDescent="0.2">
      <c r="F155" s="23"/>
      <c r="G155" s="23"/>
      <c r="H155" s="23"/>
    </row>
    <row r="156" spans="6:8" ht="15.75" customHeight="1" x14ac:dyDescent="0.2">
      <c r="F156" s="23"/>
      <c r="G156" s="23"/>
      <c r="H156" s="23"/>
    </row>
    <row r="157" spans="6:8" ht="15.75" customHeight="1" x14ac:dyDescent="0.2">
      <c r="F157" s="23"/>
      <c r="G157" s="23"/>
      <c r="H157" s="23"/>
    </row>
    <row r="158" spans="6:8" ht="15.75" customHeight="1" x14ac:dyDescent="0.2">
      <c r="F158" s="23"/>
      <c r="G158" s="23"/>
      <c r="H158" s="23"/>
    </row>
    <row r="159" spans="6:8" ht="15.75" customHeight="1" x14ac:dyDescent="0.2">
      <c r="F159" s="23"/>
      <c r="G159" s="23"/>
      <c r="H159" s="23"/>
    </row>
    <row r="160" spans="6:8" ht="15.75" customHeight="1" x14ac:dyDescent="0.2">
      <c r="F160" s="23"/>
      <c r="G160" s="23"/>
      <c r="H160" s="23"/>
    </row>
    <row r="161" spans="6:8" ht="15.75" customHeight="1" x14ac:dyDescent="0.2">
      <c r="F161" s="23"/>
      <c r="G161" s="23"/>
      <c r="H161" s="23"/>
    </row>
    <row r="162" spans="6:8" ht="15.75" customHeight="1" x14ac:dyDescent="0.2">
      <c r="F162" s="23"/>
      <c r="G162" s="23"/>
      <c r="H162" s="23"/>
    </row>
    <row r="163" spans="6:8" ht="15.75" customHeight="1" x14ac:dyDescent="0.2">
      <c r="F163" s="23"/>
      <c r="G163" s="23"/>
      <c r="H163" s="23"/>
    </row>
    <row r="164" spans="6:8" ht="15.75" customHeight="1" x14ac:dyDescent="0.2">
      <c r="F164" s="23"/>
      <c r="G164" s="23"/>
      <c r="H164" s="23"/>
    </row>
    <row r="165" spans="6:8" ht="15.75" customHeight="1" x14ac:dyDescent="0.2">
      <c r="F165" s="23"/>
      <c r="G165" s="23"/>
      <c r="H165" s="23"/>
    </row>
    <row r="166" spans="6:8" ht="15.75" customHeight="1" x14ac:dyDescent="0.2">
      <c r="F166" s="23"/>
      <c r="G166" s="23"/>
      <c r="H166" s="23"/>
    </row>
    <row r="167" spans="6:8" ht="15.75" customHeight="1" x14ac:dyDescent="0.2">
      <c r="F167" s="23"/>
      <c r="G167" s="23"/>
      <c r="H167" s="23"/>
    </row>
    <row r="168" spans="6:8" ht="15.75" customHeight="1" x14ac:dyDescent="0.2">
      <c r="F168" s="23"/>
      <c r="G168" s="23"/>
      <c r="H168" s="23"/>
    </row>
    <row r="169" spans="6:8" ht="15.75" customHeight="1" x14ac:dyDescent="0.2">
      <c r="F169" s="23"/>
      <c r="G169" s="23"/>
      <c r="H169" s="23"/>
    </row>
    <row r="170" spans="6:8" ht="15.75" customHeight="1" x14ac:dyDescent="0.2">
      <c r="F170" s="23"/>
      <c r="G170" s="23"/>
      <c r="H170" s="23"/>
    </row>
    <row r="171" spans="6:8" ht="15.75" customHeight="1" x14ac:dyDescent="0.2">
      <c r="F171" s="23"/>
      <c r="G171" s="23"/>
      <c r="H171" s="23"/>
    </row>
    <row r="172" spans="6:8" ht="15.75" customHeight="1" x14ac:dyDescent="0.2">
      <c r="F172" s="23"/>
      <c r="G172" s="23"/>
      <c r="H172" s="23"/>
    </row>
    <row r="173" spans="6:8" ht="15.75" customHeight="1" x14ac:dyDescent="0.2">
      <c r="F173" s="23"/>
      <c r="G173" s="23"/>
      <c r="H173" s="23"/>
    </row>
    <row r="174" spans="6:8" ht="15.75" customHeight="1" x14ac:dyDescent="0.2">
      <c r="F174" s="23"/>
      <c r="G174" s="23"/>
      <c r="H174" s="23"/>
    </row>
    <row r="175" spans="6:8" ht="15.75" customHeight="1" x14ac:dyDescent="0.2">
      <c r="F175" s="23"/>
      <c r="G175" s="23"/>
      <c r="H175" s="23"/>
    </row>
    <row r="176" spans="6:8" ht="15.75" customHeight="1" x14ac:dyDescent="0.2">
      <c r="F176" s="23"/>
      <c r="G176" s="23"/>
      <c r="H176" s="23"/>
    </row>
    <row r="177" spans="6:8" ht="15.75" customHeight="1" x14ac:dyDescent="0.2">
      <c r="F177" s="23"/>
      <c r="G177" s="23"/>
      <c r="H177" s="23"/>
    </row>
    <row r="178" spans="6:8" ht="15.75" customHeight="1" x14ac:dyDescent="0.2">
      <c r="F178" s="23"/>
      <c r="G178" s="23"/>
      <c r="H178" s="23"/>
    </row>
    <row r="179" spans="6:8" ht="15.75" customHeight="1" x14ac:dyDescent="0.2">
      <c r="F179" s="23"/>
      <c r="G179" s="23"/>
      <c r="H179" s="23"/>
    </row>
    <row r="180" spans="6:8" ht="15.75" customHeight="1" x14ac:dyDescent="0.2">
      <c r="F180" s="23"/>
      <c r="G180" s="23"/>
      <c r="H180" s="23"/>
    </row>
    <row r="181" spans="6:8" ht="15.75" customHeight="1" x14ac:dyDescent="0.2">
      <c r="F181" s="23"/>
      <c r="G181" s="23"/>
      <c r="H181" s="23"/>
    </row>
    <row r="182" spans="6:8" ht="15.75" customHeight="1" x14ac:dyDescent="0.2">
      <c r="F182" s="23"/>
      <c r="G182" s="23"/>
      <c r="H182" s="23"/>
    </row>
    <row r="183" spans="6:8" ht="15.75" customHeight="1" x14ac:dyDescent="0.2">
      <c r="F183" s="23"/>
      <c r="G183" s="23"/>
      <c r="H183" s="23"/>
    </row>
    <row r="184" spans="6:8" ht="15.75" customHeight="1" x14ac:dyDescent="0.2">
      <c r="F184" s="23"/>
      <c r="G184" s="23"/>
      <c r="H184" s="23"/>
    </row>
    <row r="185" spans="6:8" ht="15.75" customHeight="1" x14ac:dyDescent="0.2">
      <c r="F185" s="23"/>
      <c r="G185" s="23"/>
      <c r="H185" s="23"/>
    </row>
    <row r="186" spans="6:8" ht="15.75" customHeight="1" x14ac:dyDescent="0.2">
      <c r="F186" s="23"/>
      <c r="G186" s="23"/>
      <c r="H186" s="23"/>
    </row>
    <row r="187" spans="6:8" ht="15.75" customHeight="1" x14ac:dyDescent="0.2">
      <c r="F187" s="23"/>
      <c r="G187" s="23"/>
      <c r="H187" s="23"/>
    </row>
    <row r="188" spans="6:8" ht="15.75" customHeight="1" x14ac:dyDescent="0.2">
      <c r="F188" s="23"/>
      <c r="G188" s="23"/>
      <c r="H188" s="23"/>
    </row>
    <row r="189" spans="6:8" ht="15.75" customHeight="1" x14ac:dyDescent="0.2">
      <c r="F189" s="23"/>
      <c r="G189" s="23"/>
      <c r="H189" s="23"/>
    </row>
    <row r="190" spans="6:8" ht="15.75" customHeight="1" x14ac:dyDescent="0.2">
      <c r="F190" s="23"/>
      <c r="G190" s="23"/>
      <c r="H190" s="23"/>
    </row>
    <row r="191" spans="6:8" ht="15.75" customHeight="1" x14ac:dyDescent="0.2">
      <c r="F191" s="23"/>
      <c r="G191" s="23"/>
      <c r="H191" s="23"/>
    </row>
    <row r="192" spans="6:8" ht="15.75" customHeight="1" x14ac:dyDescent="0.2">
      <c r="F192" s="23"/>
      <c r="G192" s="23"/>
      <c r="H192" s="23"/>
    </row>
    <row r="193" spans="6:8" ht="15.75" customHeight="1" x14ac:dyDescent="0.2">
      <c r="F193" s="23"/>
      <c r="G193" s="23"/>
      <c r="H193" s="23"/>
    </row>
    <row r="194" spans="6:8" ht="15.75" customHeight="1" x14ac:dyDescent="0.2">
      <c r="F194" s="23"/>
      <c r="G194" s="23"/>
      <c r="H194" s="23"/>
    </row>
    <row r="195" spans="6:8" ht="15.75" customHeight="1" x14ac:dyDescent="0.2">
      <c r="F195" s="23"/>
      <c r="G195" s="23"/>
      <c r="H195" s="23"/>
    </row>
    <row r="196" spans="6:8" ht="15.75" customHeight="1" x14ac:dyDescent="0.2">
      <c r="F196" s="23"/>
      <c r="G196" s="23"/>
      <c r="H196" s="23"/>
    </row>
    <row r="197" spans="6:8" ht="15.75" customHeight="1" x14ac:dyDescent="0.2">
      <c r="F197" s="23"/>
      <c r="G197" s="23"/>
      <c r="H197" s="23"/>
    </row>
    <row r="198" spans="6:8" ht="15.75" customHeight="1" x14ac:dyDescent="0.2">
      <c r="F198" s="23"/>
      <c r="G198" s="23"/>
      <c r="H198" s="23"/>
    </row>
    <row r="199" spans="6:8" ht="15.75" customHeight="1" x14ac:dyDescent="0.2">
      <c r="F199" s="23"/>
      <c r="G199" s="23"/>
      <c r="H199" s="23"/>
    </row>
    <row r="200" spans="6:8" ht="15.75" customHeight="1" x14ac:dyDescent="0.2">
      <c r="F200" s="23"/>
      <c r="G200" s="23"/>
      <c r="H200" s="23"/>
    </row>
    <row r="201" spans="6:8" ht="15.75" customHeight="1" x14ac:dyDescent="0.2">
      <c r="F201" s="23"/>
      <c r="G201" s="23"/>
      <c r="H201" s="23"/>
    </row>
    <row r="202" spans="6:8" ht="15.75" customHeight="1" x14ac:dyDescent="0.2">
      <c r="F202" s="23"/>
      <c r="G202" s="23"/>
      <c r="H202" s="23"/>
    </row>
    <row r="203" spans="6:8" ht="15.75" customHeight="1" x14ac:dyDescent="0.2">
      <c r="F203" s="23"/>
      <c r="G203" s="23"/>
      <c r="H203" s="23"/>
    </row>
    <row r="204" spans="6:8" ht="15.75" customHeight="1" x14ac:dyDescent="0.2">
      <c r="F204" s="23"/>
      <c r="G204" s="23"/>
      <c r="H204" s="23"/>
    </row>
    <row r="205" spans="6:8" ht="15.75" customHeight="1" x14ac:dyDescent="0.2">
      <c r="F205" s="23"/>
      <c r="G205" s="23"/>
      <c r="H205" s="23"/>
    </row>
    <row r="206" spans="6:8" ht="15.75" customHeight="1" x14ac:dyDescent="0.2">
      <c r="F206" s="23"/>
      <c r="G206" s="23"/>
      <c r="H206" s="23"/>
    </row>
    <row r="207" spans="6:8" ht="15.75" customHeight="1" x14ac:dyDescent="0.2">
      <c r="F207" s="23"/>
      <c r="G207" s="23"/>
      <c r="H207" s="23"/>
    </row>
    <row r="208" spans="6:8" ht="15.75" customHeight="1" x14ac:dyDescent="0.2">
      <c r="F208" s="23"/>
      <c r="G208" s="23"/>
      <c r="H208" s="23"/>
    </row>
    <row r="209" spans="6:8" ht="15.75" customHeight="1" x14ac:dyDescent="0.2">
      <c r="F209" s="23"/>
      <c r="G209" s="23"/>
      <c r="H209" s="23"/>
    </row>
    <row r="210" spans="6:8" ht="15.75" customHeight="1" x14ac:dyDescent="0.2">
      <c r="F210" s="23"/>
      <c r="G210" s="23"/>
      <c r="H210" s="23"/>
    </row>
    <row r="211" spans="6:8" ht="15.75" customHeight="1" x14ac:dyDescent="0.2">
      <c r="F211" s="23"/>
      <c r="G211" s="23"/>
      <c r="H211" s="23"/>
    </row>
    <row r="212" spans="6:8" ht="15.75" customHeight="1" x14ac:dyDescent="0.2">
      <c r="F212" s="23"/>
      <c r="G212" s="23"/>
      <c r="H212" s="23"/>
    </row>
    <row r="213" spans="6:8" ht="15.75" customHeight="1" x14ac:dyDescent="0.2">
      <c r="F213" s="23"/>
      <c r="G213" s="23"/>
      <c r="H213" s="23"/>
    </row>
    <row r="214" spans="6:8" ht="15.75" customHeight="1" x14ac:dyDescent="0.2">
      <c r="F214" s="23"/>
      <c r="G214" s="23"/>
      <c r="H214" s="23"/>
    </row>
    <row r="215" spans="6:8" ht="15.75" customHeight="1" x14ac:dyDescent="0.2">
      <c r="F215" s="23"/>
      <c r="G215" s="23"/>
      <c r="H215" s="23"/>
    </row>
    <row r="216" spans="6:8" ht="15.75" customHeight="1" x14ac:dyDescent="0.2">
      <c r="F216" s="23"/>
      <c r="G216" s="23"/>
      <c r="H216" s="23"/>
    </row>
    <row r="217" spans="6:8" ht="15.75" customHeight="1" x14ac:dyDescent="0.2">
      <c r="F217" s="23"/>
      <c r="G217" s="23"/>
      <c r="H217" s="23"/>
    </row>
    <row r="218" spans="6:8" ht="15.75" customHeight="1" x14ac:dyDescent="0.2">
      <c r="F218" s="23"/>
      <c r="G218" s="23"/>
      <c r="H218" s="23"/>
    </row>
    <row r="219" spans="6:8" ht="15.75" customHeight="1" x14ac:dyDescent="0.2">
      <c r="H219" s="23"/>
    </row>
    <row r="220" spans="6:8" ht="15.75" customHeight="1" x14ac:dyDescent="0.2"/>
    <row r="221" spans="6:8" ht="15.75" customHeight="1" x14ac:dyDescent="0.2"/>
    <row r="222" spans="6:8" ht="15.75" customHeight="1" x14ac:dyDescent="0.2"/>
    <row r="223" spans="6:8" ht="15.75" customHeight="1" x14ac:dyDescent="0.2"/>
    <row r="224" spans="6:8"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X993"/>
  <sheetViews>
    <sheetView topLeftCell="B62" zoomScale="85" zoomScaleNormal="85" workbookViewId="0">
      <selection activeCell="B62" sqref="A1:XFD1048576"/>
    </sheetView>
  </sheetViews>
  <sheetFormatPr baseColWidth="10" defaultColWidth="14.42578125" defaultRowHeight="15" customHeight="1" x14ac:dyDescent="0.2"/>
  <cols>
    <col min="1" max="1" width="5.140625" style="8" customWidth="1"/>
    <col min="2" max="2" width="14.85546875" style="8" customWidth="1"/>
    <col min="3" max="3" width="86.28515625" style="8" customWidth="1"/>
    <col min="4" max="4" width="10.7109375" style="8" customWidth="1"/>
    <col min="5" max="5" width="18.85546875" style="8" customWidth="1"/>
    <col min="6" max="6" width="14.140625" style="23" customWidth="1"/>
    <col min="7" max="7" width="19.5703125" style="28" customWidth="1"/>
    <col min="8" max="16384" width="14.42578125" style="8"/>
  </cols>
  <sheetData>
    <row r="1" spans="1:24" ht="15" customHeight="1" x14ac:dyDescent="0.2">
      <c r="A1" s="20" t="s">
        <v>786</v>
      </c>
      <c r="B1" s="20"/>
      <c r="C1" s="20"/>
    </row>
    <row r="2" spans="1:24" s="19" customFormat="1" ht="25.5" x14ac:dyDescent="0.2">
      <c r="A2" s="103" t="s">
        <v>55</v>
      </c>
      <c r="B2" s="103" t="s">
        <v>787</v>
      </c>
      <c r="C2" s="104" t="s">
        <v>788</v>
      </c>
      <c r="D2" s="103" t="s">
        <v>110</v>
      </c>
      <c r="E2" s="103" t="s">
        <v>785</v>
      </c>
      <c r="F2" s="382" t="s">
        <v>2394</v>
      </c>
      <c r="G2" s="383" t="s">
        <v>2393</v>
      </c>
      <c r="H2" s="24"/>
      <c r="I2" s="24"/>
      <c r="J2" s="24"/>
      <c r="K2" s="24"/>
      <c r="L2" s="24"/>
      <c r="M2" s="24"/>
      <c r="N2" s="24"/>
      <c r="O2" s="24"/>
      <c r="P2" s="24"/>
      <c r="Q2" s="24"/>
      <c r="R2" s="24"/>
      <c r="S2" s="24"/>
      <c r="T2" s="24"/>
      <c r="U2" s="24"/>
      <c r="V2" s="24"/>
      <c r="W2" s="24"/>
      <c r="X2" s="24"/>
    </row>
    <row r="3" spans="1:24" ht="15.75" customHeight="1" x14ac:dyDescent="0.2">
      <c r="A3" s="189" t="s">
        <v>72</v>
      </c>
      <c r="B3" s="196" t="s">
        <v>1321</v>
      </c>
      <c r="C3" s="384" t="s">
        <v>1322</v>
      </c>
      <c r="D3" s="387" t="s">
        <v>148</v>
      </c>
      <c r="E3" s="306"/>
      <c r="F3" s="141">
        <v>22</v>
      </c>
      <c r="G3" s="142"/>
    </row>
    <row r="4" spans="1:24" ht="15.75" customHeight="1" x14ac:dyDescent="0.2">
      <c r="A4" s="22" t="s">
        <v>72</v>
      </c>
      <c r="B4" s="196" t="s">
        <v>1321</v>
      </c>
      <c r="C4" s="385" t="s">
        <v>1438</v>
      </c>
      <c r="D4" s="386" t="s">
        <v>148</v>
      </c>
      <c r="E4" s="186"/>
      <c r="F4" s="612">
        <v>2</v>
      </c>
      <c r="G4" s="138"/>
    </row>
    <row r="5" spans="1:24" ht="15.75" customHeight="1" x14ac:dyDescent="0.2">
      <c r="A5" s="22" t="s">
        <v>72</v>
      </c>
      <c r="B5" s="196" t="s">
        <v>1323</v>
      </c>
      <c r="C5" s="164" t="s">
        <v>1324</v>
      </c>
      <c r="D5" s="386" t="s">
        <v>148</v>
      </c>
      <c r="E5" s="186" t="s">
        <v>1439</v>
      </c>
      <c r="F5" s="612">
        <v>0</v>
      </c>
      <c r="G5" s="138" t="s">
        <v>1439</v>
      </c>
    </row>
    <row r="6" spans="1:24" ht="15.75" customHeight="1" x14ac:dyDescent="0.2">
      <c r="A6" s="22" t="s">
        <v>72</v>
      </c>
      <c r="B6" s="196" t="s">
        <v>1325</v>
      </c>
      <c r="C6" s="164" t="s">
        <v>1326</v>
      </c>
      <c r="D6" s="386" t="s">
        <v>148</v>
      </c>
      <c r="E6" s="186"/>
      <c r="F6" s="612">
        <v>4</v>
      </c>
      <c r="G6" s="138"/>
    </row>
    <row r="7" spans="1:24" ht="15.75" customHeight="1" x14ac:dyDescent="0.2">
      <c r="A7" s="22" t="s">
        <v>72</v>
      </c>
      <c r="B7" s="196" t="s">
        <v>1327</v>
      </c>
      <c r="C7" s="164" t="s">
        <v>1328</v>
      </c>
      <c r="D7" s="386" t="s">
        <v>148</v>
      </c>
      <c r="E7" s="186"/>
      <c r="F7" s="612">
        <v>4</v>
      </c>
      <c r="G7" s="138"/>
    </row>
    <row r="8" spans="1:24" ht="15.75" customHeight="1" x14ac:dyDescent="0.2">
      <c r="A8" s="22" t="s">
        <v>72</v>
      </c>
      <c r="B8" s="196" t="s">
        <v>1329</v>
      </c>
      <c r="C8" s="164" t="s">
        <v>1330</v>
      </c>
      <c r="D8" s="386" t="s">
        <v>148</v>
      </c>
      <c r="E8" s="186"/>
      <c r="F8" s="612">
        <v>9</v>
      </c>
      <c r="G8" s="138"/>
    </row>
    <row r="9" spans="1:24" ht="15.75" customHeight="1" x14ac:dyDescent="0.2">
      <c r="A9" s="22" t="s">
        <v>72</v>
      </c>
      <c r="B9" s="196" t="s">
        <v>1331</v>
      </c>
      <c r="C9" s="164" t="s">
        <v>2089</v>
      </c>
      <c r="D9" s="386" t="s">
        <v>148</v>
      </c>
      <c r="E9" s="186"/>
      <c r="F9" s="612">
        <v>3</v>
      </c>
      <c r="G9" s="138"/>
    </row>
    <row r="10" spans="1:24" ht="15.75" customHeight="1" x14ac:dyDescent="0.2">
      <c r="A10" s="22" t="s">
        <v>72</v>
      </c>
      <c r="B10" s="196" t="s">
        <v>1332</v>
      </c>
      <c r="C10" s="164" t="s">
        <v>1333</v>
      </c>
      <c r="D10" s="386" t="s">
        <v>148</v>
      </c>
      <c r="E10" s="186"/>
      <c r="F10" s="612">
        <v>7</v>
      </c>
      <c r="G10" s="138"/>
    </row>
    <row r="11" spans="1:24" ht="15.75" customHeight="1" x14ac:dyDescent="0.2">
      <c r="A11" s="22" t="s">
        <v>72</v>
      </c>
      <c r="B11" s="196" t="s">
        <v>1334</v>
      </c>
      <c r="C11" s="164" t="s">
        <v>1335</v>
      </c>
      <c r="D11" s="386" t="s">
        <v>148</v>
      </c>
      <c r="E11" s="186"/>
      <c r="F11" s="612">
        <v>1</v>
      </c>
      <c r="G11" s="138"/>
    </row>
    <row r="12" spans="1:24" ht="15.75" customHeight="1" x14ac:dyDescent="0.2">
      <c r="A12" s="22" t="s">
        <v>72</v>
      </c>
      <c r="B12" s="196" t="s">
        <v>1336</v>
      </c>
      <c r="C12" s="164" t="s">
        <v>1337</v>
      </c>
      <c r="D12" s="386" t="s">
        <v>148</v>
      </c>
      <c r="E12" s="186"/>
      <c r="F12" s="612">
        <v>20</v>
      </c>
      <c r="G12" s="138" t="s">
        <v>2460</v>
      </c>
    </row>
    <row r="13" spans="1:24" ht="15.75" customHeight="1" x14ac:dyDescent="0.2">
      <c r="A13" s="22" t="s">
        <v>72</v>
      </c>
      <c r="B13" s="196" t="s">
        <v>1665</v>
      </c>
      <c r="C13" s="164" t="s">
        <v>1666</v>
      </c>
      <c r="D13" s="387" t="s">
        <v>148</v>
      </c>
      <c r="E13" s="186"/>
      <c r="F13" s="612">
        <f>2+2</f>
        <v>4</v>
      </c>
      <c r="G13" s="138" t="s">
        <v>2647</v>
      </c>
    </row>
    <row r="14" spans="1:24" ht="15.75" customHeight="1" x14ac:dyDescent="0.2">
      <c r="A14" s="22" t="s">
        <v>72</v>
      </c>
      <c r="B14" s="196" t="s">
        <v>1338</v>
      </c>
      <c r="C14" s="164" t="s">
        <v>1339</v>
      </c>
      <c r="D14" s="387" t="s">
        <v>116</v>
      </c>
      <c r="E14" s="186"/>
      <c r="F14" s="612">
        <v>6</v>
      </c>
      <c r="G14" s="138"/>
    </row>
    <row r="15" spans="1:24" ht="15.75" customHeight="1" x14ac:dyDescent="0.2">
      <c r="A15" s="22" t="s">
        <v>72</v>
      </c>
      <c r="B15" s="196" t="s">
        <v>1340</v>
      </c>
      <c r="C15" s="164" t="s">
        <v>1341</v>
      </c>
      <c r="D15" s="387" t="s">
        <v>116</v>
      </c>
      <c r="E15" s="186"/>
      <c r="F15" s="612">
        <v>1</v>
      </c>
      <c r="G15" s="138"/>
    </row>
    <row r="16" spans="1:24" ht="15.75" customHeight="1" x14ac:dyDescent="0.2">
      <c r="A16" s="22" t="s">
        <v>72</v>
      </c>
      <c r="B16" s="196" t="s">
        <v>1667</v>
      </c>
      <c r="C16" s="164" t="s">
        <v>1668</v>
      </c>
      <c r="D16" s="387" t="s">
        <v>116</v>
      </c>
      <c r="E16" s="186"/>
      <c r="F16" s="612">
        <v>2</v>
      </c>
      <c r="G16" s="138" t="s">
        <v>2461</v>
      </c>
    </row>
    <row r="17" spans="1:7" ht="15.75" customHeight="1" x14ac:dyDescent="0.2">
      <c r="A17" s="22" t="s">
        <v>72</v>
      </c>
      <c r="B17" s="196" t="s">
        <v>1342</v>
      </c>
      <c r="C17" s="164" t="s">
        <v>1343</v>
      </c>
      <c r="D17" s="387" t="s">
        <v>116</v>
      </c>
      <c r="E17" s="186"/>
      <c r="F17" s="612">
        <v>1</v>
      </c>
      <c r="G17" s="138"/>
    </row>
    <row r="18" spans="1:7" ht="15.75" customHeight="1" x14ac:dyDescent="0.2">
      <c r="A18" s="22" t="s">
        <v>72</v>
      </c>
      <c r="B18" s="196" t="s">
        <v>1344</v>
      </c>
      <c r="C18" s="164" t="s">
        <v>1345</v>
      </c>
      <c r="D18" s="387" t="s">
        <v>114</v>
      </c>
      <c r="E18" s="186"/>
      <c r="F18" s="612">
        <v>5</v>
      </c>
      <c r="G18" s="138"/>
    </row>
    <row r="19" spans="1:7" ht="15.75" customHeight="1" x14ac:dyDescent="0.2">
      <c r="A19" s="22" t="s">
        <v>72</v>
      </c>
      <c r="B19" s="196" t="s">
        <v>1344</v>
      </c>
      <c r="C19" s="164" t="s">
        <v>1346</v>
      </c>
      <c r="D19" s="387" t="s">
        <v>114</v>
      </c>
      <c r="E19" s="186"/>
      <c r="F19" s="612">
        <v>5</v>
      </c>
      <c r="G19" s="138"/>
    </row>
    <row r="20" spans="1:7" ht="15.75" customHeight="1" x14ac:dyDescent="0.2">
      <c r="A20" s="22" t="s">
        <v>72</v>
      </c>
      <c r="B20" s="196" t="s">
        <v>1347</v>
      </c>
      <c r="C20" s="164" t="s">
        <v>1348</v>
      </c>
      <c r="D20" s="387" t="s">
        <v>114</v>
      </c>
      <c r="E20" s="186"/>
      <c r="F20" s="612">
        <v>4</v>
      </c>
      <c r="G20" s="138"/>
    </row>
    <row r="21" spans="1:7" ht="15.75" customHeight="1" x14ac:dyDescent="0.2">
      <c r="A21" s="22" t="s">
        <v>72</v>
      </c>
      <c r="B21" s="196" t="s">
        <v>1349</v>
      </c>
      <c r="C21" s="164" t="s">
        <v>1350</v>
      </c>
      <c r="D21" s="387" t="s">
        <v>114</v>
      </c>
      <c r="E21" s="186"/>
      <c r="F21" s="612">
        <v>5</v>
      </c>
      <c r="G21" s="138"/>
    </row>
    <row r="22" spans="1:7" ht="15.75" customHeight="1" x14ac:dyDescent="0.2">
      <c r="A22" s="22" t="s">
        <v>72</v>
      </c>
      <c r="B22" s="196" t="s">
        <v>1356</v>
      </c>
      <c r="C22" s="164" t="s">
        <v>1357</v>
      </c>
      <c r="D22" s="387" t="s">
        <v>114</v>
      </c>
      <c r="E22" s="186"/>
      <c r="F22" s="612">
        <v>2</v>
      </c>
      <c r="G22" s="138"/>
    </row>
    <row r="23" spans="1:7" ht="15.75" customHeight="1" x14ac:dyDescent="0.2">
      <c r="A23" s="22" t="s">
        <v>72</v>
      </c>
      <c r="B23" s="196" t="s">
        <v>1354</v>
      </c>
      <c r="C23" s="164" t="s">
        <v>1355</v>
      </c>
      <c r="D23" s="387" t="s">
        <v>1353</v>
      </c>
      <c r="E23" s="186"/>
      <c r="F23" s="612">
        <v>1</v>
      </c>
      <c r="G23" s="138"/>
    </row>
    <row r="24" spans="1:7" ht="15.75" customHeight="1" x14ac:dyDescent="0.2">
      <c r="A24" s="22" t="s">
        <v>72</v>
      </c>
      <c r="B24" s="196" t="s">
        <v>1351</v>
      </c>
      <c r="C24" s="164" t="s">
        <v>1352</v>
      </c>
      <c r="D24" s="387" t="s">
        <v>1353</v>
      </c>
      <c r="E24" s="186"/>
      <c r="F24" s="612">
        <v>1</v>
      </c>
      <c r="G24" s="138"/>
    </row>
    <row r="25" spans="1:7" ht="15.75" customHeight="1" x14ac:dyDescent="0.2">
      <c r="A25" s="22" t="s">
        <v>72</v>
      </c>
      <c r="B25" s="196" t="s">
        <v>1644</v>
      </c>
      <c r="C25" s="164" t="s">
        <v>1643</v>
      </c>
      <c r="D25" s="387" t="s">
        <v>118</v>
      </c>
      <c r="E25" s="186"/>
      <c r="F25" s="612">
        <v>0</v>
      </c>
      <c r="G25" s="138" t="s">
        <v>2979</v>
      </c>
    </row>
    <row r="26" spans="1:7" ht="15.75" customHeight="1" x14ac:dyDescent="0.2">
      <c r="A26" s="22" t="s">
        <v>72</v>
      </c>
      <c r="B26" s="196" t="s">
        <v>1379</v>
      </c>
      <c r="C26" s="164" t="s">
        <v>1380</v>
      </c>
      <c r="D26" s="387" t="s">
        <v>118</v>
      </c>
      <c r="E26" s="186"/>
      <c r="F26" s="612">
        <v>2</v>
      </c>
      <c r="G26" s="138"/>
    </row>
    <row r="27" spans="1:7" ht="15.75" customHeight="1" x14ac:dyDescent="0.2">
      <c r="A27" s="22" t="s">
        <v>72</v>
      </c>
      <c r="B27" s="196" t="s">
        <v>1321</v>
      </c>
      <c r="C27" s="164" t="s">
        <v>1381</v>
      </c>
      <c r="D27" s="387" t="s">
        <v>118</v>
      </c>
      <c r="E27" s="186"/>
      <c r="F27" s="612">
        <v>6</v>
      </c>
      <c r="G27" s="138"/>
    </row>
    <row r="28" spans="1:7" ht="15.75" customHeight="1" x14ac:dyDescent="0.2">
      <c r="A28" s="22" t="s">
        <v>72</v>
      </c>
      <c r="B28" s="196" t="s">
        <v>1321</v>
      </c>
      <c r="C28" s="164" t="s">
        <v>1382</v>
      </c>
      <c r="D28" s="387" t="s">
        <v>118</v>
      </c>
      <c r="E28" s="186"/>
      <c r="F28" s="612">
        <v>3</v>
      </c>
      <c r="G28" s="138"/>
    </row>
    <row r="29" spans="1:7" ht="15.75" customHeight="1" x14ac:dyDescent="0.2">
      <c r="A29" s="22" t="s">
        <v>72</v>
      </c>
      <c r="B29" s="196" t="s">
        <v>1321</v>
      </c>
      <c r="C29" s="164" t="s">
        <v>1383</v>
      </c>
      <c r="D29" s="387" t="s">
        <v>148</v>
      </c>
      <c r="E29" s="242" t="s">
        <v>2090</v>
      </c>
      <c r="F29" s="612">
        <v>4</v>
      </c>
      <c r="G29" s="138" t="s">
        <v>2090</v>
      </c>
    </row>
    <row r="30" spans="1:7" ht="15.75" customHeight="1" x14ac:dyDescent="0.2">
      <c r="A30" s="22" t="s">
        <v>72</v>
      </c>
      <c r="B30" s="243" t="s">
        <v>1321</v>
      </c>
      <c r="C30" s="162" t="s">
        <v>1358</v>
      </c>
      <c r="D30" s="386" t="s">
        <v>126</v>
      </c>
      <c r="E30" s="186"/>
      <c r="F30" s="612">
        <v>6</v>
      </c>
      <c r="G30" s="138"/>
    </row>
    <row r="31" spans="1:7" ht="15.75" customHeight="1" x14ac:dyDescent="0.2">
      <c r="A31" s="22" t="s">
        <v>72</v>
      </c>
      <c r="B31" s="196" t="s">
        <v>1321</v>
      </c>
      <c r="C31" s="164" t="s">
        <v>1359</v>
      </c>
      <c r="D31" s="387" t="s">
        <v>126</v>
      </c>
      <c r="E31" s="186"/>
      <c r="F31" s="612">
        <v>3</v>
      </c>
      <c r="G31" s="138"/>
    </row>
    <row r="32" spans="1:7" ht="15.75" customHeight="1" x14ac:dyDescent="0.2">
      <c r="A32" s="22" t="s">
        <v>72</v>
      </c>
      <c r="B32" s="196" t="s">
        <v>1321</v>
      </c>
      <c r="C32" s="164" t="s">
        <v>1360</v>
      </c>
      <c r="D32" s="387" t="s">
        <v>126</v>
      </c>
      <c r="E32" s="186"/>
      <c r="F32" s="612">
        <v>16</v>
      </c>
      <c r="G32" s="138" t="s">
        <v>2462</v>
      </c>
    </row>
    <row r="33" spans="1:7" ht="15.75" customHeight="1" x14ac:dyDescent="0.2">
      <c r="A33" s="22" t="s">
        <v>72</v>
      </c>
      <c r="B33" s="196" t="s">
        <v>1321</v>
      </c>
      <c r="C33" s="164" t="s">
        <v>1361</v>
      </c>
      <c r="D33" s="387" t="s">
        <v>126</v>
      </c>
      <c r="E33" s="186"/>
      <c r="F33" s="612">
        <v>14</v>
      </c>
      <c r="G33" s="138" t="s">
        <v>2462</v>
      </c>
    </row>
    <row r="34" spans="1:7" ht="15.75" customHeight="1" x14ac:dyDescent="0.2">
      <c r="A34" s="22" t="s">
        <v>72</v>
      </c>
      <c r="B34" s="196" t="s">
        <v>1321</v>
      </c>
      <c r="C34" s="164" t="s">
        <v>1362</v>
      </c>
      <c r="D34" s="387" t="s">
        <v>126</v>
      </c>
      <c r="E34" s="186"/>
      <c r="F34" s="612">
        <v>4</v>
      </c>
      <c r="G34" s="138" t="s">
        <v>2462</v>
      </c>
    </row>
    <row r="35" spans="1:7" ht="15.75" customHeight="1" x14ac:dyDescent="0.2">
      <c r="A35" s="22" t="s">
        <v>72</v>
      </c>
      <c r="B35" s="196" t="s">
        <v>1321</v>
      </c>
      <c r="C35" s="164" t="s">
        <v>1363</v>
      </c>
      <c r="D35" s="387" t="s">
        <v>126</v>
      </c>
      <c r="E35" s="186"/>
      <c r="F35" s="612">
        <v>17</v>
      </c>
      <c r="G35" s="138"/>
    </row>
    <row r="36" spans="1:7" ht="15.75" customHeight="1" x14ac:dyDescent="0.2">
      <c r="A36" s="22" t="s">
        <v>72</v>
      </c>
      <c r="B36" s="196" t="s">
        <v>1364</v>
      </c>
      <c r="C36" s="164" t="s">
        <v>1365</v>
      </c>
      <c r="D36" s="387" t="s">
        <v>126</v>
      </c>
      <c r="E36" s="186"/>
      <c r="F36" s="612">
        <v>12</v>
      </c>
      <c r="G36" s="138"/>
    </row>
    <row r="37" spans="1:7" ht="15.75" customHeight="1" x14ac:dyDescent="0.2">
      <c r="A37" s="22" t="s">
        <v>72</v>
      </c>
      <c r="B37" s="243" t="s">
        <v>1366</v>
      </c>
      <c r="C37" s="162" t="s">
        <v>1367</v>
      </c>
      <c r="D37" s="386" t="s">
        <v>130</v>
      </c>
      <c r="E37" s="186"/>
      <c r="F37" s="612">
        <v>2</v>
      </c>
      <c r="G37" s="138"/>
    </row>
    <row r="38" spans="1:7" ht="15.75" customHeight="1" x14ac:dyDescent="0.2">
      <c r="A38" s="22" t="s">
        <v>72</v>
      </c>
      <c r="B38" s="196" t="s">
        <v>1368</v>
      </c>
      <c r="C38" s="164" t="s">
        <v>1369</v>
      </c>
      <c r="D38" s="387" t="s">
        <v>130</v>
      </c>
      <c r="E38" s="186"/>
      <c r="F38" s="612">
        <v>1</v>
      </c>
      <c r="G38" s="138"/>
    </row>
    <row r="39" spans="1:7" ht="15.75" customHeight="1" x14ac:dyDescent="0.2">
      <c r="A39" s="22" t="s">
        <v>72</v>
      </c>
      <c r="B39" s="196" t="s">
        <v>1370</v>
      </c>
      <c r="C39" s="164" t="s">
        <v>1371</v>
      </c>
      <c r="D39" s="387" t="s">
        <v>130</v>
      </c>
      <c r="E39" s="186"/>
      <c r="F39" s="612">
        <v>6</v>
      </c>
      <c r="G39" s="138"/>
    </row>
    <row r="40" spans="1:7" ht="15.75" customHeight="1" x14ac:dyDescent="0.2">
      <c r="A40" s="22" t="s">
        <v>72</v>
      </c>
      <c r="B40" s="196" t="s">
        <v>1372</v>
      </c>
      <c r="C40" s="164" t="s">
        <v>1373</v>
      </c>
      <c r="D40" s="387" t="s">
        <v>130</v>
      </c>
      <c r="E40" s="186"/>
      <c r="F40" s="612">
        <v>3</v>
      </c>
      <c r="G40" s="138"/>
    </row>
    <row r="41" spans="1:7" ht="15.75" customHeight="1" x14ac:dyDescent="0.2">
      <c r="A41" s="22" t="s">
        <v>72</v>
      </c>
      <c r="B41" s="196" t="s">
        <v>1374</v>
      </c>
      <c r="C41" s="164" t="s">
        <v>1375</v>
      </c>
      <c r="D41" s="387" t="s">
        <v>130</v>
      </c>
      <c r="E41" s="186"/>
      <c r="F41" s="612">
        <v>2</v>
      </c>
      <c r="G41" s="138"/>
    </row>
    <row r="42" spans="1:7" ht="15.75" customHeight="1" x14ac:dyDescent="0.2">
      <c r="A42" s="22" t="s">
        <v>72</v>
      </c>
      <c r="B42" s="196" t="s">
        <v>1321</v>
      </c>
      <c r="C42" s="164" t="s">
        <v>1376</v>
      </c>
      <c r="D42" s="387" t="s">
        <v>130</v>
      </c>
      <c r="E42" s="186"/>
      <c r="F42" s="612">
        <v>1</v>
      </c>
      <c r="G42" s="138"/>
    </row>
    <row r="43" spans="1:7" ht="15.75" customHeight="1" x14ac:dyDescent="0.2">
      <c r="A43" s="22" t="s">
        <v>72</v>
      </c>
      <c r="B43" s="196" t="s">
        <v>1321</v>
      </c>
      <c r="C43" s="164" t="s">
        <v>1377</v>
      </c>
      <c r="D43" s="387" t="s">
        <v>134</v>
      </c>
      <c r="E43" s="186"/>
      <c r="F43" s="612">
        <v>1</v>
      </c>
      <c r="G43" s="138"/>
    </row>
    <row r="44" spans="1:7" ht="15.75" customHeight="1" x14ac:dyDescent="0.2">
      <c r="A44" s="22" t="s">
        <v>72</v>
      </c>
      <c r="B44" s="196" t="s">
        <v>1321</v>
      </c>
      <c r="C44" s="164" t="s">
        <v>1378</v>
      </c>
      <c r="D44" s="387" t="s">
        <v>132</v>
      </c>
      <c r="E44" s="186"/>
      <c r="F44" s="612">
        <v>1</v>
      </c>
      <c r="G44" s="138"/>
    </row>
    <row r="45" spans="1:7" ht="15.75" customHeight="1" x14ac:dyDescent="0.2">
      <c r="A45" s="22" t="s">
        <v>72</v>
      </c>
      <c r="B45" s="196" t="s">
        <v>1384</v>
      </c>
      <c r="C45" s="164" t="s">
        <v>1385</v>
      </c>
      <c r="D45" s="387" t="s">
        <v>138</v>
      </c>
      <c r="E45" s="186"/>
      <c r="F45" s="612">
        <v>2</v>
      </c>
      <c r="G45" s="138"/>
    </row>
    <row r="46" spans="1:7" ht="15.75" customHeight="1" x14ac:dyDescent="0.2">
      <c r="A46" s="22" t="s">
        <v>72</v>
      </c>
      <c r="B46" s="196" t="s">
        <v>138</v>
      </c>
      <c r="C46" s="164" t="s">
        <v>1386</v>
      </c>
      <c r="D46" s="387" t="s">
        <v>138</v>
      </c>
      <c r="E46" s="186"/>
      <c r="F46" s="612">
        <v>2</v>
      </c>
      <c r="G46" s="138"/>
    </row>
    <row r="47" spans="1:7" ht="15.75" customHeight="1" x14ac:dyDescent="0.2">
      <c r="A47" s="22" t="s">
        <v>72</v>
      </c>
      <c r="B47" s="196" t="s">
        <v>1387</v>
      </c>
      <c r="C47" s="164" t="s">
        <v>1388</v>
      </c>
      <c r="D47" s="387" t="s">
        <v>112</v>
      </c>
      <c r="E47" s="186"/>
      <c r="F47" s="612">
        <v>2</v>
      </c>
      <c r="G47" s="138"/>
    </row>
    <row r="48" spans="1:7" ht="15.75" customHeight="1" x14ac:dyDescent="0.2">
      <c r="A48" s="22" t="s">
        <v>72</v>
      </c>
      <c r="B48" s="196" t="s">
        <v>1389</v>
      </c>
      <c r="C48" s="164" t="s">
        <v>1390</v>
      </c>
      <c r="D48" s="387" t="s">
        <v>112</v>
      </c>
      <c r="E48" s="186"/>
      <c r="F48" s="612">
        <v>2</v>
      </c>
      <c r="G48" s="138"/>
    </row>
    <row r="49" spans="1:7" ht="15.75" customHeight="1" x14ac:dyDescent="0.2">
      <c r="A49" s="22" t="s">
        <v>72</v>
      </c>
      <c r="B49" s="196" t="s">
        <v>1391</v>
      </c>
      <c r="C49" s="164" t="s">
        <v>1392</v>
      </c>
      <c r="D49" s="387" t="s">
        <v>112</v>
      </c>
      <c r="E49" s="186"/>
      <c r="F49" s="612">
        <f>1+1</f>
        <v>2</v>
      </c>
      <c r="G49" s="138"/>
    </row>
    <row r="50" spans="1:7" ht="15.75" customHeight="1" x14ac:dyDescent="0.2">
      <c r="A50" s="22" t="s">
        <v>72</v>
      </c>
      <c r="B50" s="196" t="s">
        <v>1393</v>
      </c>
      <c r="C50" s="164" t="s">
        <v>1394</v>
      </c>
      <c r="D50" s="387" t="s">
        <v>112</v>
      </c>
      <c r="E50" s="186"/>
      <c r="F50" s="612">
        <v>5</v>
      </c>
      <c r="G50" s="138"/>
    </row>
    <row r="51" spans="1:7" ht="15.75" customHeight="1" x14ac:dyDescent="0.2">
      <c r="A51" s="22" t="s">
        <v>72</v>
      </c>
      <c r="B51" s="196" t="s">
        <v>1396</v>
      </c>
      <c r="C51" s="164" t="s">
        <v>1397</v>
      </c>
      <c r="D51" s="387" t="s">
        <v>112</v>
      </c>
      <c r="E51" s="186"/>
      <c r="F51" s="612">
        <v>4</v>
      </c>
      <c r="G51" s="138"/>
    </row>
    <row r="52" spans="1:7" ht="15.75" customHeight="1" x14ac:dyDescent="0.2">
      <c r="A52" s="22" t="s">
        <v>72</v>
      </c>
      <c r="B52" s="196" t="s">
        <v>1398</v>
      </c>
      <c r="C52" s="164" t="s">
        <v>1399</v>
      </c>
      <c r="D52" s="387" t="s">
        <v>112</v>
      </c>
      <c r="E52" s="186"/>
      <c r="F52" s="612">
        <v>2</v>
      </c>
      <c r="G52" s="138"/>
    </row>
    <row r="53" spans="1:7" ht="15.75" customHeight="1" x14ac:dyDescent="0.2">
      <c r="A53" s="22" t="s">
        <v>72</v>
      </c>
      <c r="B53" s="196" t="s">
        <v>1400</v>
      </c>
      <c r="C53" s="164" t="s">
        <v>1401</v>
      </c>
      <c r="D53" s="387" t="s">
        <v>114</v>
      </c>
      <c r="E53" s="186"/>
      <c r="F53" s="612">
        <v>8</v>
      </c>
      <c r="G53" s="138"/>
    </row>
    <row r="54" spans="1:7" ht="15.75" customHeight="1" x14ac:dyDescent="0.2">
      <c r="A54" s="22" t="s">
        <v>72</v>
      </c>
      <c r="B54" s="196" t="s">
        <v>744</v>
      </c>
      <c r="C54" s="164" t="s">
        <v>1402</v>
      </c>
      <c r="D54" s="387" t="s">
        <v>116</v>
      </c>
      <c r="E54" s="186"/>
      <c r="F54" s="612">
        <v>2</v>
      </c>
      <c r="G54" s="138"/>
    </row>
    <row r="55" spans="1:7" ht="15.75" customHeight="1" x14ac:dyDescent="0.2">
      <c r="A55" s="22" t="s">
        <v>72</v>
      </c>
      <c r="B55" s="196" t="s">
        <v>738</v>
      </c>
      <c r="C55" s="164" t="s">
        <v>1403</v>
      </c>
      <c r="D55" s="387" t="s">
        <v>116</v>
      </c>
      <c r="E55" s="186"/>
      <c r="F55" s="612">
        <v>4</v>
      </c>
      <c r="G55" s="138"/>
    </row>
    <row r="56" spans="1:7" ht="15.75" customHeight="1" x14ac:dyDescent="0.2">
      <c r="A56" s="22" t="s">
        <v>72</v>
      </c>
      <c r="B56" s="196" t="s">
        <v>1404</v>
      </c>
      <c r="C56" s="164" t="s">
        <v>1405</v>
      </c>
      <c r="D56" s="387" t="s">
        <v>112</v>
      </c>
      <c r="E56" s="186"/>
      <c r="F56" s="612">
        <f>1+3</f>
        <v>4</v>
      </c>
      <c r="G56" s="138"/>
    </row>
    <row r="57" spans="1:7" ht="15.75" customHeight="1" x14ac:dyDescent="0.2">
      <c r="A57" s="22" t="s">
        <v>72</v>
      </c>
      <c r="B57" s="196" t="s">
        <v>1406</v>
      </c>
      <c r="C57" s="164" t="s">
        <v>1407</v>
      </c>
      <c r="D57" s="387" t="s">
        <v>112</v>
      </c>
      <c r="E57" s="186"/>
      <c r="F57" s="612">
        <v>2</v>
      </c>
      <c r="G57" s="138"/>
    </row>
    <row r="58" spans="1:7" ht="15.75" customHeight="1" x14ac:dyDescent="0.2">
      <c r="A58" s="22" t="s">
        <v>72</v>
      </c>
      <c r="B58" s="196" t="s">
        <v>1408</v>
      </c>
      <c r="C58" s="164" t="s">
        <v>1409</v>
      </c>
      <c r="D58" s="387" t="s">
        <v>112</v>
      </c>
      <c r="E58" s="186"/>
      <c r="F58" s="612">
        <v>3</v>
      </c>
      <c r="G58" s="138"/>
    </row>
    <row r="59" spans="1:7" ht="15.75" customHeight="1" x14ac:dyDescent="0.2">
      <c r="A59" s="22" t="s">
        <v>72</v>
      </c>
      <c r="B59" s="196" t="s">
        <v>1410</v>
      </c>
      <c r="C59" s="164" t="s">
        <v>1411</v>
      </c>
      <c r="D59" s="387" t="s">
        <v>112</v>
      </c>
      <c r="E59" s="186"/>
      <c r="F59" s="612">
        <v>1</v>
      </c>
      <c r="G59" s="138"/>
    </row>
    <row r="60" spans="1:7" ht="15.75" customHeight="1" x14ac:dyDescent="0.2">
      <c r="A60" s="22" t="s">
        <v>72</v>
      </c>
      <c r="B60" s="196" t="s">
        <v>1412</v>
      </c>
      <c r="C60" s="164" t="s">
        <v>1413</v>
      </c>
      <c r="D60" s="387" t="s">
        <v>112</v>
      </c>
      <c r="E60" s="186"/>
      <c r="F60" s="612">
        <v>0</v>
      </c>
      <c r="G60" s="138" t="s">
        <v>2980</v>
      </c>
    </row>
    <row r="61" spans="1:7" ht="15.75" customHeight="1" x14ac:dyDescent="0.2">
      <c r="A61" s="22" t="s">
        <v>72</v>
      </c>
      <c r="B61" s="196" t="s">
        <v>1414</v>
      </c>
      <c r="C61" s="164" t="s">
        <v>1415</v>
      </c>
      <c r="D61" s="387" t="s">
        <v>112</v>
      </c>
      <c r="E61" s="186"/>
      <c r="F61" s="612">
        <v>11</v>
      </c>
      <c r="G61" s="138"/>
    </row>
    <row r="62" spans="1:7" ht="15.75" customHeight="1" x14ac:dyDescent="0.2">
      <c r="A62" s="22" t="s">
        <v>72</v>
      </c>
      <c r="B62" s="196" t="s">
        <v>1416</v>
      </c>
      <c r="C62" s="164" t="s">
        <v>1417</v>
      </c>
      <c r="D62" s="387" t="s">
        <v>112</v>
      </c>
      <c r="E62" s="186"/>
      <c r="F62" s="612">
        <v>2</v>
      </c>
      <c r="G62" s="138"/>
    </row>
    <row r="63" spans="1:7" ht="15.75" customHeight="1" x14ac:dyDescent="0.2">
      <c r="A63" s="22" t="s">
        <v>72</v>
      </c>
      <c r="B63" s="196" t="s">
        <v>1418</v>
      </c>
      <c r="C63" s="164" t="s">
        <v>1419</v>
      </c>
      <c r="D63" s="387" t="s">
        <v>112</v>
      </c>
      <c r="E63" s="186"/>
      <c r="F63" s="612">
        <v>7</v>
      </c>
      <c r="G63" s="138" t="s">
        <v>2463</v>
      </c>
    </row>
    <row r="64" spans="1:7" ht="15.75" customHeight="1" x14ac:dyDescent="0.2">
      <c r="A64" s="22" t="s">
        <v>72</v>
      </c>
      <c r="B64" s="196" t="s">
        <v>1420</v>
      </c>
      <c r="C64" s="164" t="s">
        <v>1421</v>
      </c>
      <c r="D64" s="387" t="s">
        <v>112</v>
      </c>
      <c r="E64" s="186"/>
      <c r="F64" s="612">
        <f>1+1</f>
        <v>2</v>
      </c>
      <c r="G64" s="138"/>
    </row>
    <row r="65" spans="1:7" ht="15.75" customHeight="1" x14ac:dyDescent="0.2">
      <c r="A65" s="22" t="s">
        <v>72</v>
      </c>
      <c r="B65" s="196" t="s">
        <v>1422</v>
      </c>
      <c r="C65" s="164" t="s">
        <v>1423</v>
      </c>
      <c r="D65" s="387" t="s">
        <v>112</v>
      </c>
      <c r="E65" s="186"/>
      <c r="F65" s="612">
        <v>1</v>
      </c>
      <c r="G65" s="138" t="s">
        <v>2463</v>
      </c>
    </row>
    <row r="66" spans="1:7" ht="15.75" customHeight="1" x14ac:dyDescent="0.2">
      <c r="A66" s="22" t="s">
        <v>72</v>
      </c>
      <c r="B66" s="196" t="s">
        <v>1424</v>
      </c>
      <c r="C66" s="164" t="s">
        <v>1425</v>
      </c>
      <c r="D66" s="387" t="s">
        <v>112</v>
      </c>
      <c r="E66" s="186"/>
      <c r="F66" s="612">
        <v>1</v>
      </c>
      <c r="G66" s="138"/>
    </row>
    <row r="67" spans="1:7" ht="15.75" customHeight="1" x14ac:dyDescent="0.2">
      <c r="A67" s="22" t="s">
        <v>72</v>
      </c>
      <c r="B67" s="196" t="s">
        <v>1426</v>
      </c>
      <c r="C67" s="164" t="s">
        <v>1427</v>
      </c>
      <c r="D67" s="387" t="s">
        <v>112</v>
      </c>
      <c r="E67" s="186"/>
      <c r="F67" s="612">
        <v>3</v>
      </c>
      <c r="G67" s="138"/>
    </row>
    <row r="68" spans="1:7" ht="15.75" customHeight="1" x14ac:dyDescent="0.2">
      <c r="A68" s="22" t="s">
        <v>72</v>
      </c>
      <c r="B68" s="196" t="s">
        <v>1428</v>
      </c>
      <c r="C68" s="164" t="s">
        <v>1429</v>
      </c>
      <c r="D68" s="387" t="s">
        <v>112</v>
      </c>
      <c r="E68" s="186"/>
      <c r="F68" s="612">
        <v>2</v>
      </c>
      <c r="G68" s="138"/>
    </row>
    <row r="69" spans="1:7" ht="15.75" customHeight="1" x14ac:dyDescent="0.2">
      <c r="A69" s="22" t="s">
        <v>72</v>
      </c>
      <c r="B69" s="196" t="s">
        <v>1430</v>
      </c>
      <c r="C69" s="164" t="s">
        <v>1431</v>
      </c>
      <c r="D69" s="387" t="s">
        <v>112</v>
      </c>
      <c r="E69" s="186"/>
      <c r="F69" s="612">
        <v>4</v>
      </c>
      <c r="G69" s="138"/>
    </row>
    <row r="70" spans="1:7" ht="15.75" customHeight="1" x14ac:dyDescent="0.2">
      <c r="A70" s="22" t="s">
        <v>72</v>
      </c>
      <c r="B70" s="196" t="s">
        <v>1432</v>
      </c>
      <c r="C70" s="164" t="s">
        <v>1433</v>
      </c>
      <c r="D70" s="387" t="s">
        <v>112</v>
      </c>
      <c r="E70" s="186"/>
      <c r="F70" s="612">
        <v>3</v>
      </c>
      <c r="G70" s="138"/>
    </row>
    <row r="71" spans="1:7" ht="15.75" customHeight="1" x14ac:dyDescent="0.2">
      <c r="A71" s="22" t="s">
        <v>72</v>
      </c>
      <c r="B71" s="196" t="s">
        <v>1434</v>
      </c>
      <c r="C71" s="164" t="s">
        <v>1435</v>
      </c>
      <c r="D71" s="387" t="s">
        <v>112</v>
      </c>
      <c r="E71" s="186"/>
      <c r="F71" s="612">
        <v>5</v>
      </c>
      <c r="G71" s="138"/>
    </row>
    <row r="72" spans="1:7" ht="15.75" customHeight="1" x14ac:dyDescent="0.2">
      <c r="A72" s="22" t="s">
        <v>72</v>
      </c>
      <c r="B72" s="25" t="s">
        <v>1321</v>
      </c>
      <c r="C72" s="144" t="s">
        <v>1436</v>
      </c>
      <c r="D72" s="26" t="s">
        <v>1437</v>
      </c>
      <c r="E72" s="145"/>
      <c r="F72" s="612">
        <v>0</v>
      </c>
      <c r="G72" s="138"/>
    </row>
    <row r="73" spans="1:7" ht="15.75" customHeight="1" x14ac:dyDescent="0.2">
      <c r="A73" s="137" t="s">
        <v>72</v>
      </c>
      <c r="B73" s="125" t="s">
        <v>2465</v>
      </c>
      <c r="C73" s="137" t="s">
        <v>2466</v>
      </c>
      <c r="D73" s="139" t="s">
        <v>148</v>
      </c>
      <c r="E73" s="137"/>
      <c r="F73" s="610">
        <v>17</v>
      </c>
      <c r="G73" s="140"/>
    </row>
    <row r="74" spans="1:7" ht="15.75" customHeight="1" x14ac:dyDescent="0.2">
      <c r="A74" s="137" t="s">
        <v>72</v>
      </c>
      <c r="B74" s="125" t="s">
        <v>2467</v>
      </c>
      <c r="C74" s="137" t="s">
        <v>2468</v>
      </c>
      <c r="D74" s="139" t="s">
        <v>112</v>
      </c>
      <c r="E74" s="137"/>
      <c r="F74" s="610">
        <v>7</v>
      </c>
      <c r="G74" s="140"/>
    </row>
    <row r="75" spans="1:7" ht="15.75" customHeight="1" x14ac:dyDescent="0.2">
      <c r="A75" s="137" t="s">
        <v>72</v>
      </c>
      <c r="B75" s="125" t="s">
        <v>2469</v>
      </c>
      <c r="C75" s="137" t="s">
        <v>2470</v>
      </c>
      <c r="D75" s="139" t="s">
        <v>112</v>
      </c>
      <c r="E75" s="137"/>
      <c r="F75" s="610">
        <v>5</v>
      </c>
      <c r="G75" s="140"/>
    </row>
    <row r="76" spans="1:7" ht="15.75" customHeight="1" x14ac:dyDescent="0.2">
      <c r="A76" s="137" t="s">
        <v>72</v>
      </c>
      <c r="B76" s="125" t="s">
        <v>2471</v>
      </c>
      <c r="C76" s="137" t="s">
        <v>2472</v>
      </c>
      <c r="D76" s="139" t="s">
        <v>112</v>
      </c>
      <c r="E76" s="137"/>
      <c r="F76" s="610">
        <v>8</v>
      </c>
      <c r="G76" s="140"/>
    </row>
    <row r="77" spans="1:7" ht="15.75" customHeight="1" x14ac:dyDescent="0.2">
      <c r="A77" s="137" t="s">
        <v>72</v>
      </c>
      <c r="B77" s="125" t="s">
        <v>2473</v>
      </c>
      <c r="C77" s="137" t="s">
        <v>2474</v>
      </c>
      <c r="D77" s="139" t="s">
        <v>112</v>
      </c>
      <c r="E77" s="137"/>
      <c r="F77" s="610">
        <v>8</v>
      </c>
      <c r="G77" s="140"/>
    </row>
    <row r="78" spans="1:7" ht="15.75" customHeight="1" x14ac:dyDescent="0.2">
      <c r="A78" s="137" t="s">
        <v>72</v>
      </c>
      <c r="B78" s="125" t="s">
        <v>2475</v>
      </c>
      <c r="C78" s="137" t="s">
        <v>2476</v>
      </c>
      <c r="D78" s="139" t="s">
        <v>112</v>
      </c>
      <c r="E78" s="137"/>
      <c r="F78" s="610">
        <v>2</v>
      </c>
      <c r="G78" s="140"/>
    </row>
    <row r="79" spans="1:7" ht="15.75" customHeight="1" x14ac:dyDescent="0.2">
      <c r="A79" s="137" t="s">
        <v>72</v>
      </c>
      <c r="B79" s="125" t="s">
        <v>2477</v>
      </c>
      <c r="C79" s="137" t="s">
        <v>2478</v>
      </c>
      <c r="D79" s="139" t="s">
        <v>112</v>
      </c>
      <c r="E79" s="137"/>
      <c r="F79" s="610">
        <v>1</v>
      </c>
      <c r="G79" s="140"/>
    </row>
    <row r="80" spans="1:7" ht="15.75" customHeight="1" x14ac:dyDescent="0.2">
      <c r="A80" s="137" t="s">
        <v>72</v>
      </c>
      <c r="B80" s="125" t="s">
        <v>2479</v>
      </c>
      <c r="C80" s="137" t="s">
        <v>2480</v>
      </c>
      <c r="D80" s="139" t="s">
        <v>112</v>
      </c>
      <c r="E80" s="137"/>
      <c r="F80" s="610">
        <v>6</v>
      </c>
      <c r="G80" s="140"/>
    </row>
    <row r="81" spans="1:7" ht="15.75" customHeight="1" x14ac:dyDescent="0.2">
      <c r="A81" s="137" t="s">
        <v>72</v>
      </c>
      <c r="B81" s="125" t="s">
        <v>2481</v>
      </c>
      <c r="C81" s="137" t="s">
        <v>2482</v>
      </c>
      <c r="D81" s="139" t="s">
        <v>112</v>
      </c>
      <c r="E81" s="137"/>
      <c r="F81" s="610">
        <v>4</v>
      </c>
      <c r="G81" s="140"/>
    </row>
    <row r="82" spans="1:7" ht="15.75" customHeight="1" x14ac:dyDescent="0.2">
      <c r="A82" s="137" t="s">
        <v>72</v>
      </c>
      <c r="B82" s="125" t="s">
        <v>2483</v>
      </c>
      <c r="C82" s="137" t="s">
        <v>2484</v>
      </c>
      <c r="D82" s="139" t="s">
        <v>112</v>
      </c>
      <c r="E82" s="137"/>
      <c r="F82" s="610">
        <v>2</v>
      </c>
      <c r="G82" s="140"/>
    </row>
    <row r="83" spans="1:7" ht="15.75" customHeight="1" x14ac:dyDescent="0.2">
      <c r="A83" s="137" t="s">
        <v>72</v>
      </c>
      <c r="B83" s="125" t="s">
        <v>2485</v>
      </c>
      <c r="C83" s="137" t="s">
        <v>2486</v>
      </c>
      <c r="D83" s="139" t="s">
        <v>112</v>
      </c>
      <c r="E83" s="137"/>
      <c r="F83" s="610">
        <v>1</v>
      </c>
      <c r="G83" s="140"/>
    </row>
    <row r="84" spans="1:7" ht="15.75" customHeight="1" x14ac:dyDescent="0.2">
      <c r="A84" s="137" t="s">
        <v>72</v>
      </c>
      <c r="B84" s="125" t="s">
        <v>2487</v>
      </c>
      <c r="C84" s="137" t="s">
        <v>2488</v>
      </c>
      <c r="D84" s="139" t="s">
        <v>112</v>
      </c>
      <c r="E84" s="137"/>
      <c r="F84" s="610">
        <v>4</v>
      </c>
      <c r="G84" s="140"/>
    </row>
    <row r="85" spans="1:7" ht="15.75" customHeight="1" x14ac:dyDescent="0.2">
      <c r="A85" s="137" t="s">
        <v>72</v>
      </c>
      <c r="B85" s="125" t="s">
        <v>2489</v>
      </c>
      <c r="C85" s="137" t="s">
        <v>2490</v>
      </c>
      <c r="D85" s="139" t="s">
        <v>112</v>
      </c>
      <c r="E85" s="137"/>
      <c r="F85" s="610">
        <v>1</v>
      </c>
      <c r="G85" s="140"/>
    </row>
    <row r="86" spans="1:7" ht="15.75" customHeight="1" x14ac:dyDescent="0.2">
      <c r="A86" s="137" t="s">
        <v>72</v>
      </c>
      <c r="B86" s="125" t="s">
        <v>2491</v>
      </c>
      <c r="C86" s="137" t="s">
        <v>2492</v>
      </c>
      <c r="D86" s="139" t="s">
        <v>112</v>
      </c>
      <c r="E86" s="137"/>
      <c r="F86" s="610">
        <v>1</v>
      </c>
      <c r="G86" s="140"/>
    </row>
    <row r="87" spans="1:7" ht="15.75" customHeight="1" x14ac:dyDescent="0.2">
      <c r="A87" s="137" t="s">
        <v>72</v>
      </c>
      <c r="B87" s="125" t="s">
        <v>1321</v>
      </c>
      <c r="C87" s="137" t="s">
        <v>2493</v>
      </c>
      <c r="D87" s="139" t="s">
        <v>112</v>
      </c>
      <c r="E87" s="137"/>
      <c r="F87" s="610">
        <v>1</v>
      </c>
      <c r="G87" s="140"/>
    </row>
    <row r="88" spans="1:7" ht="15.75" customHeight="1" x14ac:dyDescent="0.2">
      <c r="A88" s="137" t="s">
        <v>72</v>
      </c>
      <c r="B88" s="125" t="s">
        <v>2494</v>
      </c>
      <c r="C88" s="137" t="s">
        <v>2495</v>
      </c>
      <c r="D88" s="139" t="s">
        <v>112</v>
      </c>
      <c r="E88" s="137"/>
      <c r="F88" s="610">
        <v>8</v>
      </c>
      <c r="G88" s="140"/>
    </row>
    <row r="89" spans="1:7" ht="15.75" customHeight="1" x14ac:dyDescent="0.2">
      <c r="A89" s="137" t="s">
        <v>72</v>
      </c>
      <c r="B89" s="125" t="s">
        <v>2496</v>
      </c>
      <c r="C89" s="137" t="s">
        <v>2497</v>
      </c>
      <c r="D89" s="139" t="s">
        <v>112</v>
      </c>
      <c r="E89" s="137"/>
      <c r="F89" s="610">
        <v>3</v>
      </c>
      <c r="G89" s="140"/>
    </row>
    <row r="90" spans="1:7" ht="15.75" customHeight="1" x14ac:dyDescent="0.2">
      <c r="A90" s="137" t="s">
        <v>72</v>
      </c>
      <c r="B90" s="125" t="s">
        <v>2498</v>
      </c>
      <c r="C90" s="137" t="s">
        <v>2499</v>
      </c>
      <c r="D90" s="139" t="s">
        <v>112</v>
      </c>
      <c r="E90" s="137"/>
      <c r="F90" s="610">
        <v>2</v>
      </c>
      <c r="G90" s="140"/>
    </row>
    <row r="91" spans="1:7" ht="15.75" customHeight="1" x14ac:dyDescent="0.2">
      <c r="A91" s="137" t="s">
        <v>72</v>
      </c>
      <c r="B91" s="125" t="s">
        <v>2500</v>
      </c>
      <c r="C91" s="137" t="s">
        <v>2501</v>
      </c>
      <c r="D91" s="139" t="s">
        <v>112</v>
      </c>
      <c r="E91" s="137"/>
      <c r="F91" s="610">
        <v>1</v>
      </c>
      <c r="G91" s="140"/>
    </row>
    <row r="92" spans="1:7" ht="15.75" customHeight="1" x14ac:dyDescent="0.2">
      <c r="A92" s="137" t="s">
        <v>72</v>
      </c>
      <c r="B92" s="125" t="s">
        <v>2502</v>
      </c>
      <c r="C92" s="137" t="s">
        <v>2503</v>
      </c>
      <c r="D92" s="139" t="s">
        <v>116</v>
      </c>
      <c r="E92" s="137"/>
      <c r="F92" s="610">
        <v>2</v>
      </c>
      <c r="G92" s="140"/>
    </row>
    <row r="93" spans="1:7" ht="15.75" customHeight="1" x14ac:dyDescent="0.2">
      <c r="A93" s="137" t="s">
        <v>72</v>
      </c>
      <c r="B93" s="125" t="s">
        <v>2504</v>
      </c>
      <c r="C93" s="137" t="s">
        <v>2505</v>
      </c>
      <c r="D93" s="139" t="s">
        <v>116</v>
      </c>
      <c r="E93" s="137"/>
      <c r="F93" s="610">
        <v>2</v>
      </c>
      <c r="G93" s="140"/>
    </row>
    <row r="94" spans="1:7" ht="15.75" customHeight="1" x14ac:dyDescent="0.2">
      <c r="A94" s="137" t="s">
        <v>72</v>
      </c>
      <c r="B94" s="125" t="s">
        <v>1667</v>
      </c>
      <c r="C94" s="137" t="s">
        <v>2506</v>
      </c>
      <c r="D94" s="139" t="s">
        <v>116</v>
      </c>
      <c r="E94" s="137"/>
      <c r="F94" s="610">
        <v>2</v>
      </c>
      <c r="G94" s="140"/>
    </row>
    <row r="95" spans="1:7" ht="15.75" customHeight="1" x14ac:dyDescent="0.2">
      <c r="A95" s="137" t="s">
        <v>72</v>
      </c>
      <c r="B95" s="125" t="s">
        <v>1321</v>
      </c>
      <c r="C95" s="137" t="s">
        <v>2507</v>
      </c>
      <c r="D95" s="139" t="s">
        <v>2508</v>
      </c>
      <c r="E95" s="137"/>
      <c r="F95" s="610">
        <v>1</v>
      </c>
      <c r="G95" s="140"/>
    </row>
    <row r="96" spans="1:7" ht="15.75" customHeight="1" x14ac:dyDescent="0.2">
      <c r="A96" s="137" t="s">
        <v>72</v>
      </c>
      <c r="B96" s="125" t="s">
        <v>1321</v>
      </c>
      <c r="C96" s="137" t="s">
        <v>2509</v>
      </c>
      <c r="D96" s="139" t="s">
        <v>2508</v>
      </c>
      <c r="E96" s="137"/>
      <c r="F96" s="610">
        <v>1</v>
      </c>
      <c r="G96" s="140"/>
    </row>
    <row r="97" spans="1:7" ht="15.75" customHeight="1" x14ac:dyDescent="0.2">
      <c r="A97" s="137" t="s">
        <v>72</v>
      </c>
      <c r="B97" s="125" t="s">
        <v>1321</v>
      </c>
      <c r="C97" s="137" t="s">
        <v>2510</v>
      </c>
      <c r="D97" s="139" t="s">
        <v>2508</v>
      </c>
      <c r="E97" s="137"/>
      <c r="F97" s="610">
        <v>1</v>
      </c>
      <c r="G97" s="140"/>
    </row>
    <row r="98" spans="1:7" ht="15.75" customHeight="1" x14ac:dyDescent="0.2">
      <c r="A98" s="137" t="s">
        <v>72</v>
      </c>
      <c r="B98" s="125" t="s">
        <v>1321</v>
      </c>
      <c r="C98" s="137" t="s">
        <v>2511</v>
      </c>
      <c r="D98" s="139" t="s">
        <v>2508</v>
      </c>
      <c r="E98" s="137"/>
      <c r="F98" s="610">
        <v>1</v>
      </c>
      <c r="G98" s="140"/>
    </row>
    <row r="99" spans="1:7" ht="15.75" customHeight="1" x14ac:dyDescent="0.2">
      <c r="A99" s="137" t="s">
        <v>72</v>
      </c>
      <c r="B99" s="125" t="s">
        <v>1321</v>
      </c>
      <c r="C99" s="137" t="s">
        <v>2512</v>
      </c>
      <c r="D99" s="139" t="s">
        <v>2508</v>
      </c>
      <c r="E99" s="137"/>
      <c r="F99" s="610">
        <v>1</v>
      </c>
      <c r="G99" s="140"/>
    </row>
    <row r="100" spans="1:7" ht="15.75" customHeight="1" x14ac:dyDescent="0.2">
      <c r="A100" s="137" t="s">
        <v>72</v>
      </c>
      <c r="B100" s="125" t="s">
        <v>1321</v>
      </c>
      <c r="C100" s="137" t="s">
        <v>2513</v>
      </c>
      <c r="D100" s="139" t="s">
        <v>126</v>
      </c>
      <c r="E100" s="137"/>
      <c r="F100" s="610">
        <v>5</v>
      </c>
      <c r="G100" s="138" t="s">
        <v>2514</v>
      </c>
    </row>
    <row r="101" spans="1:7" ht="15.75" customHeight="1" x14ac:dyDescent="0.2">
      <c r="A101" s="137" t="s">
        <v>72</v>
      </c>
      <c r="B101" s="125" t="s">
        <v>1321</v>
      </c>
      <c r="C101" s="137" t="s">
        <v>2515</v>
      </c>
      <c r="D101" s="139" t="s">
        <v>126</v>
      </c>
      <c r="E101" s="137"/>
      <c r="F101" s="610">
        <v>3</v>
      </c>
      <c r="G101" s="138" t="s">
        <v>2514</v>
      </c>
    </row>
    <row r="102" spans="1:7" ht="15.75" customHeight="1" x14ac:dyDescent="0.2">
      <c r="A102" s="137" t="s">
        <v>72</v>
      </c>
      <c r="B102" s="125" t="s">
        <v>1321</v>
      </c>
      <c r="C102" s="137" t="s">
        <v>2516</v>
      </c>
      <c r="D102" s="139" t="s">
        <v>126</v>
      </c>
      <c r="E102" s="137"/>
      <c r="F102" s="610">
        <v>8</v>
      </c>
      <c r="G102" s="138" t="s">
        <v>2514</v>
      </c>
    </row>
    <row r="103" spans="1:7" ht="15.75" customHeight="1" x14ac:dyDescent="0.2">
      <c r="A103" s="137" t="s">
        <v>72</v>
      </c>
      <c r="B103" s="125" t="s">
        <v>1321</v>
      </c>
      <c r="C103" s="137" t="s">
        <v>2517</v>
      </c>
      <c r="D103" s="139" t="s">
        <v>126</v>
      </c>
      <c r="E103" s="137"/>
      <c r="F103" s="610">
        <v>7</v>
      </c>
      <c r="G103" s="138" t="s">
        <v>2514</v>
      </c>
    </row>
    <row r="104" spans="1:7" ht="15.75" customHeight="1" x14ac:dyDescent="0.2">
      <c r="A104" s="137" t="s">
        <v>72</v>
      </c>
      <c r="B104" s="125" t="s">
        <v>1321</v>
      </c>
      <c r="C104" s="137" t="s">
        <v>2518</v>
      </c>
      <c r="D104" s="139" t="s">
        <v>126</v>
      </c>
      <c r="E104" s="137"/>
      <c r="F104" s="610">
        <v>4</v>
      </c>
      <c r="G104" s="138" t="s">
        <v>2514</v>
      </c>
    </row>
    <row r="105" spans="1:7" ht="15.75" customHeight="1" x14ac:dyDescent="0.2">
      <c r="A105" s="137" t="s">
        <v>72</v>
      </c>
      <c r="B105" s="125" t="s">
        <v>1321</v>
      </c>
      <c r="C105" s="137" t="s">
        <v>2519</v>
      </c>
      <c r="D105" s="139" t="s">
        <v>126</v>
      </c>
      <c r="E105" s="137"/>
      <c r="F105" s="610">
        <v>3</v>
      </c>
      <c r="G105" s="138" t="s">
        <v>2514</v>
      </c>
    </row>
    <row r="106" spans="1:7" ht="15.75" customHeight="1" x14ac:dyDescent="0.2">
      <c r="A106" s="137" t="s">
        <v>72</v>
      </c>
      <c r="B106" s="125" t="s">
        <v>1321</v>
      </c>
      <c r="C106" s="137" t="s">
        <v>2520</v>
      </c>
      <c r="D106" s="139" t="s">
        <v>126</v>
      </c>
      <c r="E106" s="137"/>
      <c r="F106" s="610">
        <v>1</v>
      </c>
      <c r="G106" s="138" t="s">
        <v>2521</v>
      </c>
    </row>
    <row r="107" spans="1:7" ht="15.75" customHeight="1" x14ac:dyDescent="0.2">
      <c r="A107" s="137" t="s">
        <v>72</v>
      </c>
      <c r="B107" s="125" t="s">
        <v>1321</v>
      </c>
      <c r="C107" s="137" t="s">
        <v>2522</v>
      </c>
      <c r="D107" s="139" t="s">
        <v>126</v>
      </c>
      <c r="E107" s="137"/>
      <c r="F107" s="610">
        <v>3</v>
      </c>
      <c r="G107" s="138" t="s">
        <v>2514</v>
      </c>
    </row>
    <row r="108" spans="1:7" ht="15.75" customHeight="1" x14ac:dyDescent="0.2">
      <c r="A108" s="137" t="s">
        <v>72</v>
      </c>
      <c r="B108" s="125" t="s">
        <v>1321</v>
      </c>
      <c r="C108" s="137" t="s">
        <v>2523</v>
      </c>
      <c r="D108" s="139" t="s">
        <v>126</v>
      </c>
      <c r="E108" s="137"/>
      <c r="F108" s="610">
        <v>1</v>
      </c>
      <c r="G108" s="138" t="s">
        <v>2524</v>
      </c>
    </row>
    <row r="109" spans="1:7" ht="15.75" customHeight="1" x14ac:dyDescent="0.2">
      <c r="A109" s="137" t="s">
        <v>72</v>
      </c>
      <c r="B109" s="125" t="s">
        <v>1321</v>
      </c>
      <c r="C109" s="137" t="s">
        <v>2525</v>
      </c>
      <c r="D109" s="139" t="s">
        <v>126</v>
      </c>
      <c r="E109" s="137"/>
      <c r="F109" s="610">
        <v>1</v>
      </c>
      <c r="G109" s="138" t="s">
        <v>2524</v>
      </c>
    </row>
    <row r="110" spans="1:7" ht="15.75" customHeight="1" x14ac:dyDescent="0.2">
      <c r="A110" s="137" t="s">
        <v>72</v>
      </c>
      <c r="B110" s="125" t="s">
        <v>1321</v>
      </c>
      <c r="C110" s="137" t="s">
        <v>2526</v>
      </c>
      <c r="D110" s="139" t="s">
        <v>126</v>
      </c>
      <c r="E110" s="137"/>
      <c r="F110" s="610">
        <v>2</v>
      </c>
      <c r="G110" s="138" t="s">
        <v>2521</v>
      </c>
    </row>
    <row r="111" spans="1:7" ht="15.75" customHeight="1" x14ac:dyDescent="0.2">
      <c r="A111" s="137" t="s">
        <v>72</v>
      </c>
      <c r="B111" s="125" t="s">
        <v>2973</v>
      </c>
      <c r="C111" s="137" t="s">
        <v>2527</v>
      </c>
      <c r="D111" s="139" t="s">
        <v>126</v>
      </c>
      <c r="E111" s="137"/>
      <c r="F111" s="610">
        <v>2</v>
      </c>
      <c r="G111" s="138" t="s">
        <v>2521</v>
      </c>
    </row>
    <row r="112" spans="1:7" ht="15.75" customHeight="1" x14ac:dyDescent="0.2">
      <c r="A112" s="137" t="s">
        <v>72</v>
      </c>
      <c r="B112" s="125" t="s">
        <v>1321</v>
      </c>
      <c r="C112" s="137" t="s">
        <v>2528</v>
      </c>
      <c r="D112" s="139" t="s">
        <v>126</v>
      </c>
      <c r="E112" s="137"/>
      <c r="F112" s="610">
        <v>2</v>
      </c>
      <c r="G112" s="138" t="s">
        <v>2521</v>
      </c>
    </row>
    <row r="113" spans="1:7" ht="15.75" customHeight="1" x14ac:dyDescent="0.2">
      <c r="A113" s="137" t="s">
        <v>72</v>
      </c>
      <c r="B113" s="125" t="s">
        <v>1321</v>
      </c>
      <c r="C113" s="137" t="s">
        <v>2529</v>
      </c>
      <c r="D113" s="139" t="s">
        <v>126</v>
      </c>
      <c r="E113" s="137"/>
      <c r="F113" s="610">
        <v>1</v>
      </c>
      <c r="G113" s="138" t="s">
        <v>2521</v>
      </c>
    </row>
    <row r="114" spans="1:7" ht="15.75" customHeight="1" x14ac:dyDescent="0.2">
      <c r="A114" s="137" t="s">
        <v>72</v>
      </c>
      <c r="B114" s="125" t="s">
        <v>1321</v>
      </c>
      <c r="C114" s="137" t="s">
        <v>2530</v>
      </c>
      <c r="D114" s="139" t="s">
        <v>126</v>
      </c>
      <c r="E114" s="137"/>
      <c r="F114" s="610">
        <v>3</v>
      </c>
      <c r="G114" s="138" t="s">
        <v>2531</v>
      </c>
    </row>
    <row r="115" spans="1:7" ht="15.75" customHeight="1" x14ac:dyDescent="0.2">
      <c r="A115" s="137" t="s">
        <v>72</v>
      </c>
      <c r="B115" s="125" t="s">
        <v>1321</v>
      </c>
      <c r="C115" s="137" t="s">
        <v>2532</v>
      </c>
      <c r="D115" s="139" t="s">
        <v>126</v>
      </c>
      <c r="E115" s="137"/>
      <c r="F115" s="610">
        <v>3</v>
      </c>
      <c r="G115" s="138" t="s">
        <v>2531</v>
      </c>
    </row>
    <row r="116" spans="1:7" ht="15.75" customHeight="1" x14ac:dyDescent="0.2">
      <c r="A116" s="137" t="s">
        <v>72</v>
      </c>
      <c r="B116" s="125" t="s">
        <v>1321</v>
      </c>
      <c r="C116" s="137" t="s">
        <v>2533</v>
      </c>
      <c r="D116" s="139" t="s">
        <v>126</v>
      </c>
      <c r="E116" s="137"/>
      <c r="F116" s="610">
        <v>4</v>
      </c>
      <c r="G116" s="138" t="s">
        <v>2531</v>
      </c>
    </row>
    <row r="117" spans="1:7" ht="15.75" customHeight="1" x14ac:dyDescent="0.2">
      <c r="A117" s="137" t="s">
        <v>72</v>
      </c>
      <c r="B117" s="125" t="s">
        <v>1321</v>
      </c>
      <c r="C117" s="137" t="s">
        <v>2534</v>
      </c>
      <c r="D117" s="139" t="s">
        <v>126</v>
      </c>
      <c r="E117" s="137"/>
      <c r="F117" s="610">
        <v>3</v>
      </c>
      <c r="G117" s="138" t="s">
        <v>2514</v>
      </c>
    </row>
    <row r="118" spans="1:7" ht="15.75" customHeight="1" x14ac:dyDescent="0.2">
      <c r="A118" s="137" t="s">
        <v>72</v>
      </c>
      <c r="B118" s="125" t="s">
        <v>1321</v>
      </c>
      <c r="C118" s="137" t="s">
        <v>2535</v>
      </c>
      <c r="D118" s="139" t="s">
        <v>126</v>
      </c>
      <c r="E118" s="137"/>
      <c r="F118" s="610">
        <v>4</v>
      </c>
      <c r="G118" s="138" t="s">
        <v>2514</v>
      </c>
    </row>
    <row r="119" spans="1:7" ht="15.75" customHeight="1" x14ac:dyDescent="0.2">
      <c r="A119" s="137" t="s">
        <v>72</v>
      </c>
      <c r="B119" s="125" t="s">
        <v>1321</v>
      </c>
      <c r="C119" s="137" t="s">
        <v>2536</v>
      </c>
      <c r="D119" s="139" t="s">
        <v>126</v>
      </c>
      <c r="E119" s="137"/>
      <c r="F119" s="610">
        <v>3</v>
      </c>
      <c r="G119" s="138" t="s">
        <v>2514</v>
      </c>
    </row>
    <row r="120" spans="1:7" ht="15.75" customHeight="1" x14ac:dyDescent="0.2">
      <c r="A120" s="137" t="s">
        <v>72</v>
      </c>
      <c r="B120" s="125" t="s">
        <v>2537</v>
      </c>
      <c r="C120" s="137" t="s">
        <v>2538</v>
      </c>
      <c r="D120" s="139" t="s">
        <v>130</v>
      </c>
      <c r="E120" s="137"/>
      <c r="F120" s="610">
        <v>1</v>
      </c>
      <c r="G120" s="140"/>
    </row>
    <row r="121" spans="1:7" ht="15.75" customHeight="1" x14ac:dyDescent="0.2">
      <c r="A121" s="137" t="s">
        <v>72</v>
      </c>
      <c r="B121" s="125" t="s">
        <v>2539</v>
      </c>
      <c r="C121" s="137" t="s">
        <v>2540</v>
      </c>
      <c r="D121" s="139" t="s">
        <v>130</v>
      </c>
      <c r="E121" s="137"/>
      <c r="F121" s="610">
        <v>5</v>
      </c>
      <c r="G121" s="140"/>
    </row>
    <row r="122" spans="1:7" ht="15.75" customHeight="1" x14ac:dyDescent="0.2">
      <c r="A122" s="137" t="s">
        <v>72</v>
      </c>
      <c r="B122" s="125" t="s">
        <v>2541</v>
      </c>
      <c r="C122" s="137" t="s">
        <v>2542</v>
      </c>
      <c r="D122" s="139" t="s">
        <v>130</v>
      </c>
      <c r="E122" s="137"/>
      <c r="F122" s="610">
        <v>3</v>
      </c>
      <c r="G122" s="140"/>
    </row>
    <row r="123" spans="1:7" ht="15.75" customHeight="1" x14ac:dyDescent="0.2">
      <c r="A123" s="137" t="s">
        <v>72</v>
      </c>
      <c r="B123" s="125" t="s">
        <v>2543</v>
      </c>
      <c r="C123" s="137" t="s">
        <v>2544</v>
      </c>
      <c r="D123" s="139" t="s">
        <v>130</v>
      </c>
      <c r="E123" s="137"/>
      <c r="F123" s="610">
        <v>1</v>
      </c>
      <c r="G123" s="140"/>
    </row>
    <row r="124" spans="1:7" ht="15.75" customHeight="1" x14ac:dyDescent="0.2">
      <c r="A124" s="137" t="s">
        <v>72</v>
      </c>
      <c r="B124" s="125" t="s">
        <v>2545</v>
      </c>
      <c r="C124" s="137" t="s">
        <v>2546</v>
      </c>
      <c r="D124" s="139" t="s">
        <v>130</v>
      </c>
      <c r="E124" s="137"/>
      <c r="F124" s="610">
        <v>3</v>
      </c>
      <c r="G124" s="140"/>
    </row>
    <row r="125" spans="1:7" ht="15.75" customHeight="1" x14ac:dyDescent="0.2">
      <c r="A125" s="137" t="s">
        <v>72</v>
      </c>
      <c r="B125" s="125" t="s">
        <v>1321</v>
      </c>
      <c r="C125" s="137" t="s">
        <v>2547</v>
      </c>
      <c r="D125" s="139" t="s">
        <v>134</v>
      </c>
      <c r="E125" s="137"/>
      <c r="F125" s="610">
        <v>2</v>
      </c>
      <c r="G125" s="140"/>
    </row>
    <row r="126" spans="1:7" ht="15.75" customHeight="1" x14ac:dyDescent="0.2">
      <c r="A126" s="137" t="s">
        <v>72</v>
      </c>
      <c r="B126" s="125" t="s">
        <v>2548</v>
      </c>
      <c r="C126" s="137" t="s">
        <v>2549</v>
      </c>
      <c r="D126" s="139" t="s">
        <v>112</v>
      </c>
      <c r="E126" s="137"/>
      <c r="F126" s="610">
        <v>1</v>
      </c>
      <c r="G126" s="140"/>
    </row>
    <row r="127" spans="1:7" ht="15.75" customHeight="1" x14ac:dyDescent="0.2">
      <c r="A127" s="137" t="s">
        <v>72</v>
      </c>
      <c r="B127" s="125" t="s">
        <v>2550</v>
      </c>
      <c r="C127" s="137" t="s">
        <v>2551</v>
      </c>
      <c r="D127" s="139" t="s">
        <v>112</v>
      </c>
      <c r="E127" s="137"/>
      <c r="F127" s="610">
        <v>4</v>
      </c>
      <c r="G127" s="140"/>
    </row>
    <row r="128" spans="1:7" ht="15.75" customHeight="1" x14ac:dyDescent="0.2">
      <c r="A128" s="137" t="s">
        <v>72</v>
      </c>
      <c r="B128" s="125" t="s">
        <v>2552</v>
      </c>
      <c r="C128" s="137" t="s">
        <v>2553</v>
      </c>
      <c r="D128" s="139" t="s">
        <v>112</v>
      </c>
      <c r="E128" s="137"/>
      <c r="F128" s="610">
        <v>1</v>
      </c>
      <c r="G128" s="140"/>
    </row>
    <row r="129" spans="1:7" ht="15.75" customHeight="1" x14ac:dyDescent="0.2">
      <c r="A129" s="137" t="s">
        <v>72</v>
      </c>
      <c r="B129" s="125" t="s">
        <v>2554</v>
      </c>
      <c r="C129" s="137" t="s">
        <v>2555</v>
      </c>
      <c r="D129" s="139" t="s">
        <v>112</v>
      </c>
      <c r="E129" s="137"/>
      <c r="F129" s="610">
        <v>1</v>
      </c>
      <c r="G129" s="140"/>
    </row>
    <row r="130" spans="1:7" ht="15.75" customHeight="1" x14ac:dyDescent="0.2">
      <c r="A130" s="137" t="s">
        <v>72</v>
      </c>
      <c r="B130" s="125" t="s">
        <v>2556</v>
      </c>
      <c r="C130" s="137" t="s">
        <v>2557</v>
      </c>
      <c r="D130" s="139" t="s">
        <v>112</v>
      </c>
      <c r="E130" s="137"/>
      <c r="F130" s="610">
        <v>1</v>
      </c>
      <c r="G130" s="140"/>
    </row>
    <row r="131" spans="1:7" ht="15.75" customHeight="1" x14ac:dyDescent="0.2">
      <c r="A131" s="137" t="s">
        <v>72</v>
      </c>
      <c r="B131" s="125" t="s">
        <v>2558</v>
      </c>
      <c r="C131" s="137" t="s">
        <v>2559</v>
      </c>
      <c r="D131" s="139" t="s">
        <v>112</v>
      </c>
      <c r="E131" s="137"/>
      <c r="F131" s="610">
        <v>5</v>
      </c>
      <c r="G131" s="140"/>
    </row>
    <row r="132" spans="1:7" ht="15.75" customHeight="1" x14ac:dyDescent="0.2">
      <c r="A132" s="137" t="s">
        <v>72</v>
      </c>
      <c r="B132" s="125" t="s">
        <v>2560</v>
      </c>
      <c r="C132" s="137" t="s">
        <v>2561</v>
      </c>
      <c r="D132" s="139" t="s">
        <v>112</v>
      </c>
      <c r="E132" s="137"/>
      <c r="F132" s="610">
        <v>1</v>
      </c>
      <c r="G132" s="140"/>
    </row>
    <row r="133" spans="1:7" ht="15.75" customHeight="1" x14ac:dyDescent="0.2">
      <c r="A133" s="137" t="s">
        <v>72</v>
      </c>
      <c r="B133" s="125" t="s">
        <v>2562</v>
      </c>
      <c r="C133" s="137" t="s">
        <v>2563</v>
      </c>
      <c r="D133" s="139" t="s">
        <v>112</v>
      </c>
      <c r="E133" s="137"/>
      <c r="F133" s="610">
        <v>1</v>
      </c>
      <c r="G133" s="140"/>
    </row>
    <row r="134" spans="1:7" ht="15.75" customHeight="1" x14ac:dyDescent="0.2">
      <c r="A134" s="137" t="s">
        <v>72</v>
      </c>
      <c r="B134" s="125" t="s">
        <v>2564</v>
      </c>
      <c r="C134" s="137" t="s">
        <v>2565</v>
      </c>
      <c r="D134" s="139" t="s">
        <v>112</v>
      </c>
      <c r="E134" s="137"/>
      <c r="F134" s="610">
        <v>1</v>
      </c>
      <c r="G134" s="140"/>
    </row>
    <row r="135" spans="1:7" ht="15.75" customHeight="1" x14ac:dyDescent="0.2">
      <c r="A135" s="137" t="s">
        <v>72</v>
      </c>
      <c r="B135" s="125" t="s">
        <v>1321</v>
      </c>
      <c r="C135" s="137" t="s">
        <v>2566</v>
      </c>
      <c r="D135" s="139" t="s">
        <v>116</v>
      </c>
      <c r="E135" s="137"/>
      <c r="F135" s="610">
        <v>3</v>
      </c>
      <c r="G135" s="140"/>
    </row>
    <row r="136" spans="1:7" ht="15.75" customHeight="1" x14ac:dyDescent="0.2">
      <c r="A136" s="137" t="s">
        <v>72</v>
      </c>
      <c r="B136" s="125" t="s">
        <v>1321</v>
      </c>
      <c r="C136" s="137" t="s">
        <v>2567</v>
      </c>
      <c r="D136" s="139" t="s">
        <v>148</v>
      </c>
      <c r="E136" s="137"/>
      <c r="F136" s="610">
        <v>3</v>
      </c>
      <c r="G136" s="140" t="s">
        <v>2464</v>
      </c>
    </row>
    <row r="137" spans="1:7" ht="15.75" customHeight="1" x14ac:dyDescent="0.2">
      <c r="A137" s="137" t="s">
        <v>72</v>
      </c>
      <c r="B137" s="125" t="s">
        <v>1321</v>
      </c>
      <c r="C137" s="137" t="s">
        <v>2568</v>
      </c>
      <c r="D137" s="139" t="s">
        <v>116</v>
      </c>
      <c r="E137" s="137"/>
      <c r="F137" s="610">
        <v>1</v>
      </c>
      <c r="G137" s="140"/>
    </row>
    <row r="138" spans="1:7" ht="15.75" customHeight="1" x14ac:dyDescent="0.2">
      <c r="A138" s="137" t="s">
        <v>72</v>
      </c>
      <c r="B138" s="388" t="s">
        <v>2569</v>
      </c>
      <c r="C138" s="389" t="s">
        <v>2570</v>
      </c>
      <c r="D138" s="390" t="s">
        <v>112</v>
      </c>
      <c r="E138" s="391"/>
      <c r="F138" s="612">
        <v>1</v>
      </c>
      <c r="G138" s="138"/>
    </row>
    <row r="139" spans="1:7" ht="15.75" customHeight="1" x14ac:dyDescent="0.2">
      <c r="A139" s="137" t="s">
        <v>72</v>
      </c>
      <c r="B139" s="388" t="s">
        <v>2571</v>
      </c>
      <c r="C139" s="389" t="s">
        <v>2572</v>
      </c>
      <c r="D139" s="392" t="s">
        <v>138</v>
      </c>
      <c r="E139" s="391"/>
      <c r="F139" s="612">
        <v>1</v>
      </c>
      <c r="G139" s="138"/>
    </row>
    <row r="140" spans="1:7" ht="15.75" customHeight="1" x14ac:dyDescent="0.2">
      <c r="A140" s="137" t="s">
        <v>72</v>
      </c>
      <c r="B140" s="388" t="s">
        <v>2573</v>
      </c>
      <c r="C140" s="389" t="s">
        <v>2574</v>
      </c>
      <c r="D140" s="392" t="s">
        <v>138</v>
      </c>
      <c r="E140" s="391"/>
      <c r="F140" s="612">
        <v>1</v>
      </c>
      <c r="G140" s="138"/>
    </row>
    <row r="141" spans="1:7" ht="15.75" customHeight="1" x14ac:dyDescent="0.2">
      <c r="A141" s="137" t="s">
        <v>72</v>
      </c>
      <c r="B141" s="388" t="s">
        <v>2575</v>
      </c>
      <c r="C141" s="389" t="s">
        <v>2576</v>
      </c>
      <c r="D141" s="392" t="s">
        <v>138</v>
      </c>
      <c r="E141" s="391"/>
      <c r="F141" s="612">
        <v>1</v>
      </c>
      <c r="G141" s="138"/>
    </row>
    <row r="142" spans="1:7" ht="15.75" customHeight="1" x14ac:dyDescent="0.2">
      <c r="A142" s="137" t="s">
        <v>72</v>
      </c>
      <c r="B142" s="388" t="s">
        <v>1321</v>
      </c>
      <c r="C142" s="389" t="s">
        <v>2578</v>
      </c>
      <c r="D142" s="392" t="s">
        <v>2577</v>
      </c>
      <c r="E142" s="391"/>
      <c r="F142" s="612">
        <v>1</v>
      </c>
      <c r="G142" s="138"/>
    </row>
    <row r="143" spans="1:7" ht="15.75" customHeight="1" x14ac:dyDescent="0.2">
      <c r="A143" s="137" t="s">
        <v>72</v>
      </c>
      <c r="B143" s="388" t="s">
        <v>1321</v>
      </c>
      <c r="C143" s="389" t="s">
        <v>2579</v>
      </c>
      <c r="D143" s="392" t="s">
        <v>122</v>
      </c>
      <c r="E143" s="391"/>
      <c r="F143" s="612">
        <v>1</v>
      </c>
      <c r="G143" s="138"/>
    </row>
    <row r="144" spans="1:7" ht="15.75" customHeight="1" x14ac:dyDescent="0.2">
      <c r="A144" s="137" t="s">
        <v>72</v>
      </c>
      <c r="B144" s="388" t="s">
        <v>1321</v>
      </c>
      <c r="C144" s="389" t="s">
        <v>2580</v>
      </c>
      <c r="D144" s="392" t="s">
        <v>124</v>
      </c>
      <c r="E144" s="391"/>
      <c r="F144" s="612">
        <v>1</v>
      </c>
      <c r="G144" s="138"/>
    </row>
    <row r="145" spans="1:7" ht="15.75" customHeight="1" x14ac:dyDescent="0.2">
      <c r="A145" s="137" t="s">
        <v>72</v>
      </c>
      <c r="B145" s="388" t="s">
        <v>1321</v>
      </c>
      <c r="C145" s="389" t="s">
        <v>2581</v>
      </c>
      <c r="D145" s="392" t="s">
        <v>114</v>
      </c>
      <c r="E145" s="391"/>
      <c r="F145" s="612">
        <v>3</v>
      </c>
      <c r="G145" s="138"/>
    </row>
    <row r="146" spans="1:7" ht="15.75" customHeight="1" x14ac:dyDescent="0.2">
      <c r="A146" s="137" t="s">
        <v>72</v>
      </c>
      <c r="B146" s="388" t="s">
        <v>2582</v>
      </c>
      <c r="C146" s="389" t="s">
        <v>2583</v>
      </c>
      <c r="D146" s="392" t="s">
        <v>114</v>
      </c>
      <c r="E146" s="391"/>
      <c r="F146" s="612">
        <v>2</v>
      </c>
      <c r="G146" s="138"/>
    </row>
    <row r="147" spans="1:7" ht="15.75" customHeight="1" x14ac:dyDescent="0.2">
      <c r="A147" s="137" t="s">
        <v>72</v>
      </c>
      <c r="B147" s="388" t="s">
        <v>1321</v>
      </c>
      <c r="C147" s="389" t="s">
        <v>2584</v>
      </c>
      <c r="D147" s="392" t="s">
        <v>148</v>
      </c>
      <c r="E147" s="391"/>
      <c r="F147" s="612">
        <v>4</v>
      </c>
      <c r="G147" s="138"/>
    </row>
    <row r="148" spans="1:7" ht="15.75" customHeight="1" x14ac:dyDescent="0.2">
      <c r="A148" s="137" t="s">
        <v>72</v>
      </c>
      <c r="B148" s="125" t="s">
        <v>2960</v>
      </c>
      <c r="C148" s="137" t="s">
        <v>2961</v>
      </c>
      <c r="D148" s="139" t="s">
        <v>148</v>
      </c>
      <c r="E148" s="137"/>
      <c r="F148" s="610">
        <v>7</v>
      </c>
      <c r="G148" s="140"/>
    </row>
    <row r="149" spans="1:7" ht="15.75" customHeight="1" x14ac:dyDescent="0.2">
      <c r="A149" s="137" t="s">
        <v>72</v>
      </c>
      <c r="B149" s="125" t="s">
        <v>2967</v>
      </c>
      <c r="C149" s="137" t="s">
        <v>2968</v>
      </c>
      <c r="D149" s="139" t="s">
        <v>148</v>
      </c>
      <c r="E149" s="137"/>
      <c r="F149" s="610">
        <v>3</v>
      </c>
      <c r="G149" s="140"/>
    </row>
    <row r="150" spans="1:7" ht="15.75" customHeight="1" x14ac:dyDescent="0.2">
      <c r="A150" s="137" t="s">
        <v>72</v>
      </c>
      <c r="B150" s="125" t="s">
        <v>1321</v>
      </c>
      <c r="C150" s="137" t="s">
        <v>2962</v>
      </c>
      <c r="D150" s="139" t="s">
        <v>116</v>
      </c>
      <c r="E150" s="137"/>
      <c r="F150" s="610">
        <v>1</v>
      </c>
      <c r="G150" s="140"/>
    </row>
    <row r="151" spans="1:7" ht="15.75" customHeight="1" x14ac:dyDescent="0.2">
      <c r="A151" s="137" t="s">
        <v>72</v>
      </c>
      <c r="B151" s="125" t="s">
        <v>1321</v>
      </c>
      <c r="C151" s="137" t="s">
        <v>2963</v>
      </c>
      <c r="D151" s="139" t="s">
        <v>116</v>
      </c>
      <c r="E151" s="137"/>
      <c r="F151" s="610">
        <v>2</v>
      </c>
      <c r="G151" s="140"/>
    </row>
    <row r="152" spans="1:7" ht="15.75" customHeight="1" x14ac:dyDescent="0.2">
      <c r="A152" s="137" t="s">
        <v>72</v>
      </c>
      <c r="B152" s="125" t="s">
        <v>2502</v>
      </c>
      <c r="C152" s="137" t="s">
        <v>2964</v>
      </c>
      <c r="D152" s="139" t="s">
        <v>116</v>
      </c>
      <c r="E152" s="137"/>
      <c r="F152" s="610">
        <v>1</v>
      </c>
      <c r="G152" s="140"/>
    </row>
    <row r="153" spans="1:7" ht="15.75" customHeight="1" x14ac:dyDescent="0.2">
      <c r="A153" s="137" t="s">
        <v>72</v>
      </c>
      <c r="B153" s="125" t="s">
        <v>2965</v>
      </c>
      <c r="C153" s="137" t="s">
        <v>2966</v>
      </c>
      <c r="D153" s="139" t="s">
        <v>116</v>
      </c>
      <c r="E153" s="137"/>
      <c r="F153" s="610">
        <v>1</v>
      </c>
      <c r="G153" s="140"/>
    </row>
    <row r="154" spans="1:7" ht="15.75" customHeight="1" x14ac:dyDescent="0.2">
      <c r="A154" s="137" t="s">
        <v>72</v>
      </c>
      <c r="B154" s="125" t="s">
        <v>1321</v>
      </c>
      <c r="C154" s="137" t="s">
        <v>2972</v>
      </c>
      <c r="D154" s="139" t="s">
        <v>148</v>
      </c>
      <c r="E154" s="137"/>
      <c r="F154" s="610">
        <v>2</v>
      </c>
      <c r="G154" s="140"/>
    </row>
    <row r="155" spans="1:7" ht="15.75" customHeight="1" x14ac:dyDescent="0.2">
      <c r="A155" s="137" t="s">
        <v>72</v>
      </c>
      <c r="B155" s="125" t="s">
        <v>1321</v>
      </c>
      <c r="C155" s="137" t="s">
        <v>2970</v>
      </c>
      <c r="D155" s="139" t="s">
        <v>148</v>
      </c>
      <c r="E155" s="137"/>
      <c r="F155" s="610">
        <v>3</v>
      </c>
      <c r="G155" s="140"/>
    </row>
    <row r="156" spans="1:7" ht="15.75" customHeight="1" x14ac:dyDescent="0.2">
      <c r="A156" s="137" t="s">
        <v>72</v>
      </c>
      <c r="B156" s="125" t="s">
        <v>1321</v>
      </c>
      <c r="C156" s="137" t="s">
        <v>2971</v>
      </c>
      <c r="D156" s="139" t="s">
        <v>148</v>
      </c>
      <c r="E156" s="137"/>
      <c r="F156" s="610">
        <v>6</v>
      </c>
      <c r="G156" s="140"/>
    </row>
    <row r="157" spans="1:7" ht="15.75" customHeight="1" x14ac:dyDescent="0.2">
      <c r="A157" s="137" t="s">
        <v>72</v>
      </c>
      <c r="B157" s="125" t="s">
        <v>1321</v>
      </c>
      <c r="C157" s="137" t="s">
        <v>2969</v>
      </c>
      <c r="D157" s="139" t="s">
        <v>148</v>
      </c>
      <c r="E157" s="137"/>
      <c r="F157" s="610">
        <v>1</v>
      </c>
      <c r="G157" s="140"/>
    </row>
    <row r="158" spans="1:7" ht="15.75" customHeight="1" x14ac:dyDescent="0.2">
      <c r="A158" s="137" t="s">
        <v>72</v>
      </c>
      <c r="B158" s="125" t="s">
        <v>1321</v>
      </c>
      <c r="C158" s="408" t="s">
        <v>2974</v>
      </c>
      <c r="D158" s="139" t="s">
        <v>134</v>
      </c>
      <c r="E158" s="137"/>
      <c r="F158" s="610">
        <v>1</v>
      </c>
      <c r="G158" s="140"/>
    </row>
    <row r="159" spans="1:7" ht="15.75" customHeight="1" x14ac:dyDescent="0.2">
      <c r="A159" s="137" t="s">
        <v>72</v>
      </c>
      <c r="B159" s="125" t="s">
        <v>1321</v>
      </c>
      <c r="C159" s="408" t="s">
        <v>2975</v>
      </c>
      <c r="D159" s="139" t="s">
        <v>134</v>
      </c>
      <c r="E159" s="137"/>
      <c r="F159" s="610">
        <v>1</v>
      </c>
      <c r="G159" s="140"/>
    </row>
    <row r="160" spans="1:7" ht="15.75" customHeight="1" x14ac:dyDescent="0.2">
      <c r="A160" s="137" t="s">
        <v>72</v>
      </c>
      <c r="B160" s="125" t="s">
        <v>1321</v>
      </c>
      <c r="C160" s="408" t="s">
        <v>2976</v>
      </c>
      <c r="D160" s="139" t="s">
        <v>134</v>
      </c>
      <c r="E160" s="137"/>
      <c r="F160" s="610">
        <v>1</v>
      </c>
      <c r="G160" s="140"/>
    </row>
    <row r="161" spans="1:7" ht="15.75" customHeight="1" x14ac:dyDescent="0.2">
      <c r="A161" s="137" t="s">
        <v>72</v>
      </c>
      <c r="B161" s="408" t="s">
        <v>2978</v>
      </c>
      <c r="C161" s="408" t="s">
        <v>2977</v>
      </c>
      <c r="D161" s="409" t="s">
        <v>132</v>
      </c>
      <c r="E161" s="137"/>
      <c r="F161" s="610">
        <v>1</v>
      </c>
      <c r="G161" s="140"/>
    </row>
    <row r="162" spans="1:7" ht="15.75" customHeight="1" x14ac:dyDescent="0.2">
      <c r="A162" s="137" t="s">
        <v>72</v>
      </c>
      <c r="B162" s="125" t="s">
        <v>1332</v>
      </c>
      <c r="C162" s="137" t="s">
        <v>3016</v>
      </c>
      <c r="D162" s="139" t="s">
        <v>148</v>
      </c>
      <c r="E162" s="137"/>
      <c r="F162" s="610">
        <v>2</v>
      </c>
      <c r="G162" s="140"/>
    </row>
    <row r="163" spans="1:7" ht="15.75" customHeight="1" x14ac:dyDescent="0.2">
      <c r="A163" s="137" t="s">
        <v>72</v>
      </c>
      <c r="B163" s="125" t="s">
        <v>1332</v>
      </c>
      <c r="C163" s="137" t="s">
        <v>3017</v>
      </c>
      <c r="D163" s="139" t="s">
        <v>148</v>
      </c>
      <c r="E163" s="137"/>
      <c r="F163" s="610">
        <v>1</v>
      </c>
      <c r="G163" s="140"/>
    </row>
    <row r="164" spans="1:7" ht="15.75" customHeight="1" x14ac:dyDescent="0.2"/>
    <row r="165" spans="1:7" ht="15.75" customHeight="1" x14ac:dyDescent="0.2"/>
    <row r="166" spans="1:7" ht="15.75" customHeight="1" x14ac:dyDescent="0.2"/>
    <row r="167" spans="1:7" ht="15.75" customHeight="1" x14ac:dyDescent="0.2"/>
    <row r="168" spans="1:7" ht="15.75" customHeight="1" x14ac:dyDescent="0.2"/>
    <row r="169" spans="1:7" ht="15.75" customHeight="1" x14ac:dyDescent="0.2"/>
    <row r="170" spans="1:7" ht="15.75" customHeight="1" x14ac:dyDescent="0.2"/>
    <row r="171" spans="1:7" ht="15.75" customHeight="1" x14ac:dyDescent="0.2"/>
    <row r="172" spans="1:7" ht="15.75" customHeight="1" x14ac:dyDescent="0.2"/>
    <row r="173" spans="1:7" ht="15.75" customHeight="1" x14ac:dyDescent="0.2"/>
    <row r="174" spans="1:7" ht="15.75" customHeight="1" x14ac:dyDescent="0.2"/>
    <row r="175" spans="1:7" ht="15.75" customHeight="1" x14ac:dyDescent="0.2"/>
    <row r="176" spans="1:7"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sheetData>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995"/>
  <sheetViews>
    <sheetView topLeftCell="D1" zoomScale="85" zoomScaleNormal="85" workbookViewId="0">
      <selection activeCell="G1" sqref="G1"/>
    </sheetView>
  </sheetViews>
  <sheetFormatPr baseColWidth="10" defaultColWidth="14.42578125" defaultRowHeight="15" customHeight="1" x14ac:dyDescent="0.2"/>
  <cols>
    <col min="1" max="1" width="9.42578125" style="151" customWidth="1"/>
    <col min="2" max="2" width="22.7109375" style="151" bestFit="1" customWidth="1"/>
    <col min="3" max="3" width="20" style="151" customWidth="1"/>
    <col min="4" max="4" width="34" style="151" customWidth="1"/>
    <col min="5" max="6" width="33" style="151" customWidth="1"/>
    <col min="7" max="7" width="24.28515625" style="151" customWidth="1"/>
    <col min="8" max="8" width="16.5703125" style="151" bestFit="1" customWidth="1"/>
    <col min="9" max="9" width="7.85546875" style="151" bestFit="1" customWidth="1"/>
    <col min="10" max="10" width="14" style="151" bestFit="1" customWidth="1"/>
    <col min="11" max="16384" width="14.42578125" style="151"/>
  </cols>
  <sheetData>
    <row r="1" spans="1:26" ht="15" customHeight="1" x14ac:dyDescent="0.2">
      <c r="A1" s="20" t="s">
        <v>789</v>
      </c>
    </row>
    <row r="2" spans="1:26" ht="25.5" x14ac:dyDescent="0.2">
      <c r="A2" s="380" t="s">
        <v>790</v>
      </c>
      <c r="B2" s="380" t="s">
        <v>791</v>
      </c>
      <c r="C2" s="380" t="s">
        <v>792</v>
      </c>
      <c r="D2" s="380" t="s">
        <v>793</v>
      </c>
      <c r="E2" s="380" t="s">
        <v>794</v>
      </c>
      <c r="F2" s="380" t="s">
        <v>795</v>
      </c>
      <c r="G2" s="380" t="s">
        <v>796</v>
      </c>
      <c r="H2" s="380" t="s">
        <v>797</v>
      </c>
      <c r="I2" s="380" t="s">
        <v>798</v>
      </c>
      <c r="J2" s="380" t="s">
        <v>785</v>
      </c>
      <c r="K2" s="179" t="s">
        <v>2393</v>
      </c>
      <c r="L2" s="19"/>
      <c r="M2" s="19"/>
      <c r="N2" s="19"/>
      <c r="O2" s="19"/>
      <c r="P2" s="19"/>
      <c r="Q2" s="19"/>
      <c r="R2" s="19"/>
      <c r="S2" s="19"/>
      <c r="T2" s="19"/>
      <c r="U2" s="19"/>
      <c r="V2" s="19"/>
      <c r="W2" s="19"/>
      <c r="X2" s="19"/>
      <c r="Y2" s="19"/>
      <c r="Z2" s="19"/>
    </row>
    <row r="3" spans="1:26" ht="127.5" x14ac:dyDescent="0.2">
      <c r="A3" s="381" t="s">
        <v>2312</v>
      </c>
      <c r="B3" s="381" t="s">
        <v>2313</v>
      </c>
      <c r="C3" s="381" t="s">
        <v>2314</v>
      </c>
      <c r="D3" s="381" t="s">
        <v>2315</v>
      </c>
      <c r="E3" s="381" t="s">
        <v>2316</v>
      </c>
      <c r="F3" s="381" t="s">
        <v>2317</v>
      </c>
      <c r="G3" s="381" t="s">
        <v>2318</v>
      </c>
      <c r="H3" s="381" t="s">
        <v>2319</v>
      </c>
      <c r="I3" s="381" t="s">
        <v>1999</v>
      </c>
      <c r="J3" s="381" t="s">
        <v>2320</v>
      </c>
      <c r="K3" s="155" t="s">
        <v>2984</v>
      </c>
    </row>
    <row r="4" spans="1:26" ht="15.75" customHeight="1" x14ac:dyDescent="0.2">
      <c r="A4" s="145" t="s">
        <v>1321</v>
      </c>
      <c r="B4" s="145" t="s">
        <v>1321</v>
      </c>
      <c r="C4" s="145" t="s">
        <v>1321</v>
      </c>
      <c r="D4" s="145" t="s">
        <v>1321</v>
      </c>
      <c r="E4" s="145" t="s">
        <v>1321</v>
      </c>
      <c r="F4" s="145" t="s">
        <v>1321</v>
      </c>
      <c r="G4" s="145" t="s">
        <v>1321</v>
      </c>
      <c r="H4" s="145" t="s">
        <v>1321</v>
      </c>
      <c r="I4" s="145" t="s">
        <v>1321</v>
      </c>
      <c r="J4" s="145" t="s">
        <v>1321</v>
      </c>
      <c r="K4" s="155"/>
    </row>
    <row r="5" spans="1:26" ht="15.75" customHeight="1" x14ac:dyDescent="0.2">
      <c r="A5" s="145" t="s">
        <v>1321</v>
      </c>
      <c r="B5" s="145" t="s">
        <v>1321</v>
      </c>
      <c r="C5" s="145" t="s">
        <v>1321</v>
      </c>
      <c r="D5" s="145" t="s">
        <v>1321</v>
      </c>
      <c r="E5" s="145" t="s">
        <v>1321</v>
      </c>
      <c r="F5" s="145" t="s">
        <v>1321</v>
      </c>
      <c r="G5" s="145" t="s">
        <v>1321</v>
      </c>
      <c r="H5" s="145" t="s">
        <v>1321</v>
      </c>
      <c r="I5" s="145" t="s">
        <v>1321</v>
      </c>
      <c r="J5" s="145" t="s">
        <v>1321</v>
      </c>
      <c r="K5" s="155"/>
    </row>
    <row r="6" spans="1:26" ht="15.75" customHeight="1" x14ac:dyDescent="0.2"/>
    <row r="7" spans="1:26" ht="15.75" customHeight="1" x14ac:dyDescent="0.2"/>
    <row r="8" spans="1:26" ht="15.75" customHeight="1" x14ac:dyDescent="0.2"/>
    <row r="9" spans="1:26" ht="15.75" customHeight="1" x14ac:dyDescent="0.2"/>
    <row r="10" spans="1:26" ht="15.75" customHeight="1" x14ac:dyDescent="0.2"/>
    <row r="11" spans="1:26" ht="15.75" customHeight="1" x14ac:dyDescent="0.2"/>
    <row r="12" spans="1:26" ht="15.75" customHeight="1" x14ac:dyDescent="0.2"/>
    <row r="13" spans="1:26" ht="15.75" customHeight="1" x14ac:dyDescent="0.2"/>
    <row r="14" spans="1:26" ht="15.75" customHeight="1" x14ac:dyDescent="0.2"/>
    <row r="15" spans="1:26" ht="15.75" customHeight="1" x14ac:dyDescent="0.2"/>
    <row r="16" spans="1:26" ht="15.75" customHeight="1" x14ac:dyDescent="0.2"/>
    <row r="17" spans="6:6" ht="15.75" customHeight="1" x14ac:dyDescent="0.2"/>
    <row r="18" spans="6:6" ht="15.75" customHeight="1" x14ac:dyDescent="0.2"/>
    <row r="19" spans="6:6" ht="15.75" customHeight="1" x14ac:dyDescent="0.2"/>
    <row r="20" spans="6:6" ht="15.75" customHeight="1" x14ac:dyDescent="0.2"/>
    <row r="21" spans="6:6" ht="15.75" customHeight="1" x14ac:dyDescent="0.2"/>
    <row r="22" spans="6:6" ht="15.75" customHeight="1" x14ac:dyDescent="0.2"/>
    <row r="23" spans="6:6" ht="15.75" customHeight="1" x14ac:dyDescent="0.2">
      <c r="F23" s="8"/>
    </row>
    <row r="24" spans="6:6" ht="15.75" customHeight="1" x14ac:dyDescent="0.2"/>
    <row r="25" spans="6:6" ht="15.75" customHeight="1" x14ac:dyDescent="0.2"/>
    <row r="26" spans="6:6" ht="15.75" customHeight="1" x14ac:dyDescent="0.2"/>
    <row r="27" spans="6:6" ht="15.75" customHeight="1" x14ac:dyDescent="0.2"/>
    <row r="28" spans="6:6" customFormat="1" ht="15.75" customHeight="1" x14ac:dyDescent="0.2"/>
    <row r="29" spans="6:6" customFormat="1" ht="15.75" customHeight="1" x14ac:dyDescent="0.2"/>
    <row r="30" spans="6:6" customFormat="1" ht="15.75" customHeight="1" x14ac:dyDescent="0.2"/>
    <row r="31" spans="6:6" customFormat="1" ht="15.75" customHeight="1" x14ac:dyDescent="0.2"/>
    <row r="32" spans="6:6" customFormat="1" ht="15.75" customHeight="1" x14ac:dyDescent="0.2"/>
    <row r="33" customFormat="1" ht="15.75" customHeight="1" x14ac:dyDescent="0.2"/>
    <row r="34" customFormat="1" ht="15.75" customHeight="1" x14ac:dyDescent="0.2"/>
    <row r="35" customFormat="1" ht="15.75" customHeight="1" x14ac:dyDescent="0.2"/>
    <row r="36" customFormat="1" ht="15.75" customHeight="1" x14ac:dyDescent="0.2"/>
    <row r="37" customFormat="1" ht="15.75" customHeight="1" x14ac:dyDescent="0.2"/>
    <row r="38" customFormat="1" ht="15.75" customHeight="1" x14ac:dyDescent="0.2"/>
    <row r="39" customFormat="1" ht="15.75" customHeight="1" x14ac:dyDescent="0.2"/>
    <row r="40" customFormat="1" ht="15.75" customHeight="1" x14ac:dyDescent="0.2"/>
    <row r="41" customFormat="1" ht="15.75" customHeight="1" x14ac:dyDescent="0.2"/>
    <row r="42" customFormat="1" ht="15.75" customHeight="1" x14ac:dyDescent="0.2"/>
    <row r="43" customFormat="1" ht="15.75" customHeight="1" x14ac:dyDescent="0.2"/>
    <row r="44" customFormat="1" ht="15.75" customHeight="1" x14ac:dyDescent="0.2"/>
    <row r="45" customFormat="1" ht="15.75" customHeight="1" x14ac:dyDescent="0.2"/>
    <row r="46" customFormat="1" ht="15.75" customHeight="1" x14ac:dyDescent="0.2"/>
    <row r="47" customFormat="1" ht="15.75" customHeight="1" x14ac:dyDescent="0.2"/>
    <row r="48" customFormat="1" ht="15.75" customHeight="1" x14ac:dyDescent="0.2"/>
    <row r="49" customFormat="1" ht="15.75" customHeight="1" x14ac:dyDescent="0.2"/>
    <row r="50" customFormat="1" ht="15.75" customHeight="1" x14ac:dyDescent="0.2"/>
    <row r="51" customFormat="1" ht="15.75" customHeight="1" x14ac:dyDescent="0.2"/>
    <row r="52" customFormat="1" ht="15.75" customHeight="1" x14ac:dyDescent="0.2"/>
    <row r="53" customFormat="1" ht="15.75" customHeight="1" x14ac:dyDescent="0.2"/>
    <row r="54" customFormat="1" ht="15.75" customHeight="1" x14ac:dyDescent="0.2"/>
    <row r="55" customFormat="1" ht="15.75" customHeight="1" x14ac:dyDescent="0.2"/>
    <row r="56" customFormat="1" ht="15.75" customHeight="1" x14ac:dyDescent="0.2"/>
    <row r="57" customFormat="1" ht="15.75" customHeight="1" x14ac:dyDescent="0.2"/>
    <row r="58" customFormat="1" ht="15.75" customHeight="1" x14ac:dyDescent="0.2"/>
    <row r="59" customFormat="1" ht="15.75" customHeight="1" x14ac:dyDescent="0.2"/>
    <row r="60" customFormat="1" ht="15.75" customHeight="1" x14ac:dyDescent="0.2"/>
    <row r="61" customFormat="1" ht="15.75" customHeight="1" x14ac:dyDescent="0.2"/>
    <row r="62" customFormat="1" ht="15.75" customHeight="1" x14ac:dyDescent="0.2"/>
    <row r="63" customFormat="1" ht="15.75" customHeight="1" x14ac:dyDescent="0.2"/>
    <row r="64" customFormat="1" ht="15.75" customHeight="1" x14ac:dyDescent="0.2"/>
    <row r="65" customFormat="1" ht="15.75" customHeight="1" x14ac:dyDescent="0.2"/>
    <row r="66" customFormat="1" ht="15.75" customHeight="1" x14ac:dyDescent="0.2"/>
    <row r="67" customFormat="1" ht="15.75" customHeight="1" x14ac:dyDescent="0.2"/>
    <row r="68" customFormat="1" ht="15.75" customHeight="1" x14ac:dyDescent="0.2"/>
    <row r="69" customFormat="1" ht="15.75" customHeight="1" x14ac:dyDescent="0.2"/>
    <row r="70" customFormat="1" ht="15.75" customHeight="1" x14ac:dyDescent="0.2"/>
    <row r="71" customFormat="1" ht="15.75" customHeight="1" x14ac:dyDescent="0.2"/>
    <row r="72" customFormat="1" ht="15.75" customHeight="1" x14ac:dyDescent="0.2"/>
    <row r="73" customFormat="1" ht="15.75" customHeight="1" x14ac:dyDescent="0.2"/>
    <row r="74" customFormat="1" ht="15.75" customHeight="1" x14ac:dyDescent="0.2"/>
    <row r="75" customFormat="1" ht="15.75" customHeight="1" x14ac:dyDescent="0.2"/>
    <row r="76" customFormat="1" ht="15.75" customHeight="1" x14ac:dyDescent="0.2"/>
    <row r="77" customFormat="1" ht="15.75" customHeight="1" x14ac:dyDescent="0.2"/>
    <row r="78" customFormat="1" ht="15.75" customHeight="1" x14ac:dyDescent="0.2"/>
    <row r="79" customFormat="1" ht="15.75" customHeight="1" x14ac:dyDescent="0.2"/>
    <row r="80" customFormat="1" ht="15.75" customHeight="1" x14ac:dyDescent="0.2"/>
    <row r="81" customFormat="1" ht="15.75" customHeight="1" x14ac:dyDescent="0.2"/>
    <row r="82" customFormat="1" ht="15.75" customHeight="1" x14ac:dyDescent="0.2"/>
    <row r="83" customFormat="1" ht="15.75" customHeight="1" x14ac:dyDescent="0.2"/>
    <row r="84" customFormat="1" ht="15.75" customHeight="1" x14ac:dyDescent="0.2"/>
    <row r="85" customFormat="1" ht="15.75" customHeight="1" x14ac:dyDescent="0.2"/>
    <row r="86" customFormat="1" ht="15.75" customHeight="1" x14ac:dyDescent="0.2"/>
    <row r="87" customFormat="1" ht="15.75" customHeight="1" x14ac:dyDescent="0.2"/>
    <row r="88" customFormat="1" ht="15.75" customHeight="1" x14ac:dyDescent="0.2"/>
    <row r="89" customFormat="1" ht="15.75" customHeight="1" x14ac:dyDescent="0.2"/>
    <row r="90" customFormat="1" ht="15.75" customHeight="1" x14ac:dyDescent="0.2"/>
    <row r="91" customFormat="1" ht="15.75" customHeight="1" x14ac:dyDescent="0.2"/>
    <row r="92" customFormat="1" ht="15.75" customHeight="1" x14ac:dyDescent="0.2"/>
    <row r="93" customFormat="1" ht="15.75" customHeight="1" x14ac:dyDescent="0.2"/>
    <row r="94" customFormat="1" ht="15.75" customHeight="1" x14ac:dyDescent="0.2"/>
    <row r="95" customFormat="1" ht="15.75" customHeight="1" x14ac:dyDescent="0.2"/>
    <row r="96" customFormat="1" ht="15.75" customHeight="1" x14ac:dyDescent="0.2"/>
    <row r="97" customFormat="1" ht="15.75" customHeight="1" x14ac:dyDescent="0.2"/>
    <row r="98" customFormat="1" ht="15.75" customHeight="1" x14ac:dyDescent="0.2"/>
    <row r="99" customFormat="1" ht="15.75" customHeight="1" x14ac:dyDescent="0.2"/>
    <row r="100" customFormat="1" ht="15.75" customHeight="1" x14ac:dyDescent="0.2"/>
    <row r="101" customFormat="1" ht="15.75" customHeight="1" x14ac:dyDescent="0.2"/>
    <row r="102" customFormat="1" ht="15.75" customHeight="1" x14ac:dyDescent="0.2"/>
    <row r="103" customFormat="1" ht="15.75" customHeight="1" x14ac:dyDescent="0.2"/>
    <row r="104" customFormat="1" ht="15.75" customHeight="1" x14ac:dyDescent="0.2"/>
    <row r="105" customFormat="1" ht="15.75" customHeight="1" x14ac:dyDescent="0.2"/>
    <row r="106" customFormat="1" ht="15.75" customHeight="1" x14ac:dyDescent="0.2"/>
    <row r="107" customFormat="1" ht="15.75" customHeight="1" x14ac:dyDescent="0.2"/>
    <row r="108" customFormat="1" ht="15.75" customHeight="1" x14ac:dyDescent="0.2"/>
    <row r="109" customFormat="1" ht="15.75" customHeight="1" x14ac:dyDescent="0.2"/>
    <row r="110" customFormat="1" ht="15.75" customHeight="1" x14ac:dyDescent="0.2"/>
    <row r="111" customFormat="1" ht="15.75" customHeight="1" x14ac:dyDescent="0.2"/>
    <row r="112" customFormat="1" ht="15.75" customHeight="1" x14ac:dyDescent="0.2"/>
    <row r="113" customFormat="1" ht="15.75" customHeight="1" x14ac:dyDescent="0.2"/>
    <row r="114" customFormat="1" ht="15.75" customHeight="1" x14ac:dyDescent="0.2"/>
    <row r="115" customFormat="1" ht="15.75" customHeight="1" x14ac:dyDescent="0.2"/>
    <row r="116" customFormat="1" ht="15.75" customHeight="1" x14ac:dyDescent="0.2"/>
    <row r="117" customFormat="1" ht="15.75" customHeight="1" x14ac:dyDescent="0.2"/>
    <row r="118" customFormat="1" ht="15.75" customHeight="1" x14ac:dyDescent="0.2"/>
    <row r="119" customFormat="1" ht="15.75" customHeight="1" x14ac:dyDescent="0.2"/>
    <row r="120" customFormat="1" ht="15.75" customHeight="1" x14ac:dyDescent="0.2"/>
    <row r="121" customFormat="1" ht="15.75" customHeight="1" x14ac:dyDescent="0.2"/>
    <row r="122" customFormat="1" ht="15.75" customHeight="1" x14ac:dyDescent="0.2"/>
    <row r="123" customFormat="1" ht="15.75" customHeight="1" x14ac:dyDescent="0.2"/>
    <row r="124" customFormat="1" ht="15.75" customHeight="1" x14ac:dyDescent="0.2"/>
    <row r="125" customFormat="1"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customFormat="1" ht="15.75" customHeight="1" x14ac:dyDescent="0.2"/>
    <row r="156" customFormat="1" ht="15.75" customHeight="1" x14ac:dyDescent="0.2"/>
    <row r="157" customFormat="1" ht="15.75" customHeight="1" x14ac:dyDescent="0.2"/>
    <row r="158" customFormat="1" ht="15.75" customHeight="1" x14ac:dyDescent="0.2"/>
    <row r="159" customFormat="1" ht="15.75" customHeight="1" x14ac:dyDescent="0.2"/>
    <row r="160" customFormat="1" ht="15.75" customHeight="1" x14ac:dyDescent="0.2"/>
    <row r="161" customFormat="1" ht="15.75" customHeight="1" x14ac:dyDescent="0.2"/>
    <row r="162" customFormat="1" ht="15.75" customHeight="1" x14ac:dyDescent="0.2"/>
    <row r="163" customFormat="1" ht="15.75" customHeight="1" x14ac:dyDescent="0.2"/>
    <row r="164" customFormat="1" ht="15.75" customHeight="1" x14ac:dyDescent="0.2"/>
    <row r="165" customFormat="1" ht="15.75" customHeight="1" x14ac:dyDescent="0.2"/>
    <row r="166" customFormat="1" ht="15.75" customHeight="1" x14ac:dyDescent="0.2"/>
    <row r="167" customFormat="1" ht="15.75" customHeight="1" x14ac:dyDescent="0.2"/>
    <row r="168" ht="15.75" customHeight="1" x14ac:dyDescent="0.2"/>
    <row r="169" ht="15.75" customHeight="1" x14ac:dyDescent="0.2"/>
    <row r="170" ht="15.75" customHeight="1" x14ac:dyDescent="0.2"/>
    <row r="171" ht="15.75" customHeight="1" x14ac:dyDescent="0.2"/>
    <row r="172" customFormat="1" ht="15.75" customHeight="1" x14ac:dyDescent="0.2"/>
    <row r="173" customFormat="1" ht="15.75" customHeight="1" x14ac:dyDescent="0.2"/>
    <row r="174" customFormat="1" ht="15.75" customHeight="1" x14ac:dyDescent="0.2"/>
    <row r="175" customFormat="1" ht="15.75" customHeight="1" x14ac:dyDescent="0.2"/>
    <row r="176" customFormat="1" ht="15.75" customHeight="1" x14ac:dyDescent="0.2"/>
    <row r="177" customFormat="1" ht="15.75" customHeight="1" x14ac:dyDescent="0.2"/>
    <row r="178" customFormat="1" ht="15.75" customHeight="1" x14ac:dyDescent="0.2"/>
    <row r="179" customFormat="1" ht="15.75" customHeight="1" x14ac:dyDescent="0.2"/>
    <row r="180" customFormat="1" ht="15.75" customHeight="1" x14ac:dyDescent="0.2"/>
    <row r="181" customFormat="1" ht="15.75" customHeight="1" x14ac:dyDescent="0.2"/>
    <row r="182" customFormat="1" ht="15.75" customHeight="1" x14ac:dyDescent="0.2"/>
    <row r="183" customFormat="1" ht="15.75" customHeight="1" x14ac:dyDescent="0.2"/>
    <row r="184" customFormat="1" ht="15.75" customHeight="1" x14ac:dyDescent="0.2"/>
    <row r="185" customFormat="1" ht="15.75" customHeight="1" x14ac:dyDescent="0.2"/>
    <row r="186" customFormat="1" ht="15.75" customHeight="1" x14ac:dyDescent="0.2"/>
    <row r="187" customFormat="1" ht="15.75" customHeight="1" x14ac:dyDescent="0.2"/>
    <row r="188" customFormat="1" ht="15.75" customHeight="1" x14ac:dyDescent="0.2"/>
    <row r="189" customFormat="1" ht="15.75" customHeight="1" x14ac:dyDescent="0.2"/>
    <row r="190" customFormat="1" ht="15.75" customHeight="1" x14ac:dyDescent="0.2"/>
    <row r="191" customFormat="1" ht="15.75" customHeight="1" x14ac:dyDescent="0.2"/>
    <row r="192" customFormat="1" ht="15.75" customHeight="1" x14ac:dyDescent="0.2"/>
    <row r="193" customFormat="1" ht="15.75" customHeight="1" x14ac:dyDescent="0.2"/>
    <row r="194" customFormat="1" ht="15.75" customHeight="1" x14ac:dyDescent="0.2"/>
    <row r="195" customFormat="1" ht="15.75" customHeight="1" x14ac:dyDescent="0.2"/>
    <row r="196" customFormat="1" ht="15.75" customHeight="1" x14ac:dyDescent="0.2"/>
    <row r="197" customFormat="1" ht="15.75" customHeight="1" x14ac:dyDescent="0.2"/>
    <row r="198" customFormat="1" ht="15.75" customHeight="1" x14ac:dyDescent="0.2"/>
    <row r="199" customFormat="1" ht="15.75" customHeight="1" x14ac:dyDescent="0.2"/>
    <row r="200" customFormat="1" ht="15.75" customHeight="1" x14ac:dyDescent="0.2"/>
    <row r="201" customFormat="1" ht="15.75" customHeight="1" x14ac:dyDescent="0.2"/>
    <row r="202" customFormat="1" ht="15.75" customHeight="1" x14ac:dyDescent="0.2"/>
    <row r="203" customFormat="1" ht="15.75" customHeight="1" x14ac:dyDescent="0.2"/>
    <row r="204" customFormat="1" ht="15.75" customHeight="1" x14ac:dyDescent="0.2"/>
    <row r="205" customFormat="1" ht="15.75" customHeight="1" x14ac:dyDescent="0.2"/>
    <row r="206" customFormat="1" ht="15.75" customHeight="1" x14ac:dyDescent="0.2"/>
    <row r="207" customFormat="1" ht="15.75" customHeight="1" x14ac:dyDescent="0.2"/>
    <row r="208" customFormat="1" ht="15.75" customHeight="1" x14ac:dyDescent="0.2"/>
    <row r="209" customFormat="1" ht="15.75" customHeight="1" x14ac:dyDescent="0.2"/>
    <row r="210" customFormat="1" ht="15.75" customHeight="1" x14ac:dyDescent="0.2"/>
    <row r="211" customFormat="1" ht="15.75" customHeight="1" x14ac:dyDescent="0.2"/>
    <row r="212" customFormat="1" ht="15.75" customHeight="1" x14ac:dyDescent="0.2"/>
    <row r="213" customFormat="1" ht="15.75" customHeight="1" x14ac:dyDescent="0.2"/>
    <row r="214" customFormat="1" ht="15.75" customHeight="1" x14ac:dyDescent="0.2"/>
    <row r="215" customFormat="1" ht="15.75" customHeight="1" x14ac:dyDescent="0.2"/>
    <row r="216" customFormat="1" ht="15.75" customHeight="1" x14ac:dyDescent="0.2"/>
    <row r="217" customFormat="1" ht="15.75" customHeight="1" x14ac:dyDescent="0.2"/>
    <row r="218" customFormat="1" ht="15.75" customHeight="1" x14ac:dyDescent="0.2"/>
    <row r="219" customFormat="1" ht="15.75" customHeight="1" x14ac:dyDescent="0.2"/>
    <row r="220" customFormat="1" ht="15.75" customHeight="1" x14ac:dyDescent="0.2"/>
    <row r="221" customFormat="1" ht="15.75" customHeight="1" x14ac:dyDescent="0.2"/>
    <row r="222" customFormat="1" ht="15.75" customHeight="1" x14ac:dyDescent="0.2"/>
    <row r="223" customFormat="1" ht="15.75" customHeight="1" x14ac:dyDescent="0.2"/>
    <row r="224" customFormat="1" ht="15.75" customHeight="1" x14ac:dyDescent="0.2"/>
    <row r="225" customFormat="1" ht="15.75" customHeight="1" x14ac:dyDescent="0.2"/>
    <row r="226" customFormat="1" ht="15.75" customHeight="1" x14ac:dyDescent="0.2"/>
    <row r="227" customFormat="1" ht="15.75" customHeight="1" x14ac:dyDescent="0.2"/>
    <row r="228" customFormat="1" ht="15.75" customHeight="1" x14ac:dyDescent="0.2"/>
    <row r="229" customFormat="1" ht="15.75" customHeight="1" x14ac:dyDescent="0.2"/>
    <row r="230" customFormat="1" ht="15.75" customHeight="1" x14ac:dyDescent="0.2"/>
    <row r="231" customFormat="1" ht="15.75" customHeight="1" x14ac:dyDescent="0.2"/>
    <row r="232" customFormat="1" ht="15.75" customHeight="1" x14ac:dyDescent="0.2"/>
    <row r="233" customFormat="1" ht="15.75" customHeight="1" x14ac:dyDescent="0.2"/>
    <row r="234" customFormat="1" ht="15.75" customHeight="1" x14ac:dyDescent="0.2"/>
    <row r="235" customFormat="1"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customFormat="1" ht="15.75" customHeight="1" x14ac:dyDescent="0.2"/>
    <row r="274" customFormat="1" ht="15.75" customHeight="1" x14ac:dyDescent="0.2"/>
    <row r="275" customFormat="1" ht="15.75" customHeight="1" x14ac:dyDescent="0.2"/>
    <row r="276" customFormat="1" ht="15.75" customHeight="1" x14ac:dyDescent="0.2"/>
    <row r="277" customFormat="1" ht="15.75" customHeight="1" x14ac:dyDescent="0.2"/>
    <row r="278" customFormat="1" ht="15.75" customHeight="1" x14ac:dyDescent="0.2"/>
    <row r="279" customFormat="1" ht="15.75" customHeight="1" x14ac:dyDescent="0.2"/>
    <row r="280" customFormat="1" ht="15.75" customHeight="1" x14ac:dyDescent="0.2"/>
    <row r="281" customFormat="1" ht="15.75" customHeight="1" x14ac:dyDescent="0.2"/>
    <row r="282" customFormat="1" ht="15.75" customHeight="1" x14ac:dyDescent="0.2"/>
    <row r="283" customFormat="1" ht="15.75" customHeight="1" x14ac:dyDescent="0.2"/>
    <row r="284" customFormat="1" ht="15.75" customHeight="1" x14ac:dyDescent="0.2"/>
    <row r="285" customFormat="1" ht="15.75" customHeight="1" x14ac:dyDescent="0.2"/>
    <row r="286" customFormat="1" ht="15.75" customHeight="1" x14ac:dyDescent="0.2"/>
    <row r="287" customFormat="1" ht="15.75" customHeight="1" x14ac:dyDescent="0.2"/>
    <row r="288" customFormat="1" ht="15.75" customHeight="1" x14ac:dyDescent="0.2"/>
    <row r="289" customFormat="1" ht="15.75" customHeight="1" x14ac:dyDescent="0.2"/>
    <row r="290" customFormat="1" ht="15.75" customHeight="1" x14ac:dyDescent="0.2"/>
    <row r="291" customFormat="1" ht="15.75" customHeight="1" x14ac:dyDescent="0.2"/>
    <row r="292" customFormat="1" ht="15.75" customHeight="1" x14ac:dyDescent="0.2"/>
    <row r="293" customFormat="1" ht="15.75" customHeight="1" x14ac:dyDescent="0.2"/>
    <row r="294" customFormat="1" ht="15.75" customHeight="1" x14ac:dyDescent="0.2"/>
    <row r="295" customFormat="1" ht="15.75" customHeight="1" x14ac:dyDescent="0.2"/>
    <row r="296" customFormat="1" ht="15.75" customHeight="1" x14ac:dyDescent="0.2"/>
    <row r="297" customFormat="1" ht="15.75" customHeight="1" x14ac:dyDescent="0.2"/>
    <row r="298" customFormat="1" ht="15.75" customHeight="1" x14ac:dyDescent="0.2"/>
    <row r="299" customFormat="1" ht="15.75" customHeight="1" x14ac:dyDescent="0.2"/>
    <row r="300" customFormat="1" ht="15.75" customHeight="1" x14ac:dyDescent="0.2"/>
    <row r="301" customFormat="1" ht="15.75" customHeight="1" x14ac:dyDescent="0.2"/>
    <row r="302" customFormat="1" ht="15.75" customHeight="1" x14ac:dyDescent="0.2"/>
    <row r="303" customFormat="1" ht="15.75" customHeight="1" x14ac:dyDescent="0.2"/>
    <row r="304" customFormat="1" ht="15.75" customHeight="1" x14ac:dyDescent="0.2"/>
    <row r="305" customFormat="1" ht="15.75" customHeight="1" x14ac:dyDescent="0.2"/>
    <row r="306" customFormat="1" ht="15.75" customHeight="1" x14ac:dyDescent="0.2"/>
    <row r="307" customFormat="1" ht="15.75" customHeight="1" x14ac:dyDescent="0.2"/>
    <row r="308" customFormat="1" ht="15.75" customHeight="1" x14ac:dyDescent="0.2"/>
    <row r="309" customFormat="1" ht="15.75" customHeight="1" x14ac:dyDescent="0.2"/>
    <row r="310" customFormat="1" ht="15.75" customHeight="1" x14ac:dyDescent="0.2"/>
    <row r="311" customFormat="1" ht="15.75" customHeight="1" x14ac:dyDescent="0.2"/>
    <row r="312" customFormat="1" ht="15.75" customHeight="1" x14ac:dyDescent="0.2"/>
    <row r="313" customFormat="1" ht="15.75" customHeight="1" x14ac:dyDescent="0.2"/>
    <row r="314" customFormat="1" ht="15.75" customHeight="1" x14ac:dyDescent="0.2"/>
    <row r="315" customFormat="1" ht="15.75" customHeight="1" x14ac:dyDescent="0.2"/>
    <row r="316" customFormat="1" ht="15.75" customHeight="1" x14ac:dyDescent="0.2"/>
    <row r="317" customFormat="1" ht="15.75" customHeight="1" x14ac:dyDescent="0.2"/>
    <row r="318" customFormat="1" ht="15.75" customHeight="1" x14ac:dyDescent="0.2"/>
    <row r="319" customFormat="1" ht="15.75" customHeight="1" x14ac:dyDescent="0.2"/>
    <row r="320" customFormat="1" ht="15.75" customHeight="1" x14ac:dyDescent="0.2"/>
    <row r="321" customFormat="1" ht="15.75" customHeight="1" x14ac:dyDescent="0.2"/>
    <row r="322" customFormat="1" ht="15.75" customHeight="1" x14ac:dyDescent="0.2"/>
    <row r="323" customFormat="1" ht="15.75" customHeight="1" x14ac:dyDescent="0.2"/>
    <row r="324" customFormat="1" ht="15.75" customHeight="1" x14ac:dyDescent="0.2"/>
    <row r="325" customFormat="1" ht="15.75" customHeight="1" x14ac:dyDescent="0.2"/>
    <row r="326" customFormat="1" ht="15.75" customHeight="1" x14ac:dyDescent="0.2"/>
    <row r="327" customFormat="1" ht="15.75" customHeight="1" x14ac:dyDescent="0.2"/>
    <row r="328" customFormat="1" ht="15.75" customHeight="1" x14ac:dyDescent="0.2"/>
    <row r="329" customFormat="1" ht="15.75" customHeight="1" x14ac:dyDescent="0.2"/>
    <row r="330" customFormat="1" ht="15.75" customHeight="1" x14ac:dyDescent="0.2"/>
    <row r="331" customFormat="1" ht="15.75" customHeight="1" x14ac:dyDescent="0.2"/>
    <row r="332" customFormat="1" ht="15.75" customHeight="1" x14ac:dyDescent="0.2"/>
    <row r="333" customFormat="1" ht="15.75" customHeight="1" x14ac:dyDescent="0.2"/>
    <row r="334" customFormat="1" ht="15.75" customHeight="1" x14ac:dyDescent="0.2"/>
    <row r="335" customFormat="1" ht="15.75" customHeight="1" x14ac:dyDescent="0.2"/>
    <row r="336" customFormat="1" ht="15.75" customHeight="1" x14ac:dyDescent="0.2"/>
    <row r="337" customFormat="1" ht="15.75" customHeight="1" x14ac:dyDescent="0.2"/>
    <row r="338" customFormat="1" ht="15.75" customHeight="1" x14ac:dyDescent="0.2"/>
    <row r="339" customFormat="1" ht="15.75" customHeight="1" x14ac:dyDescent="0.2"/>
    <row r="340" customFormat="1" ht="15.75" customHeight="1" x14ac:dyDescent="0.2"/>
    <row r="341" customFormat="1" ht="15.75" customHeight="1" x14ac:dyDescent="0.2"/>
    <row r="342" customFormat="1" ht="15.75" customHeight="1" x14ac:dyDescent="0.2"/>
    <row r="343" customFormat="1" ht="15.75" customHeight="1" x14ac:dyDescent="0.2"/>
    <row r="344" customFormat="1" ht="15.75" customHeight="1" x14ac:dyDescent="0.2"/>
    <row r="345" customFormat="1" ht="15.75" customHeight="1" x14ac:dyDescent="0.2"/>
    <row r="346" customFormat="1" ht="15.75" customHeight="1" x14ac:dyDescent="0.2"/>
    <row r="347" customFormat="1" ht="15.75" customHeight="1" x14ac:dyDescent="0.2"/>
    <row r="348" customFormat="1" ht="15.75" customHeight="1" x14ac:dyDescent="0.2"/>
    <row r="349" customFormat="1" ht="15.75" customHeight="1" x14ac:dyDescent="0.2"/>
    <row r="350" customFormat="1" ht="15.75" customHeight="1" x14ac:dyDescent="0.2"/>
    <row r="351" customFormat="1" ht="15.75" customHeight="1" x14ac:dyDescent="0.2"/>
    <row r="352" customFormat="1" ht="15.75" customHeight="1" x14ac:dyDescent="0.2"/>
    <row r="353" customFormat="1" ht="15.75" customHeight="1" x14ac:dyDescent="0.2"/>
    <row r="354" customFormat="1" ht="15.75" customHeight="1" x14ac:dyDescent="0.2"/>
    <row r="355" customFormat="1" ht="15.75" customHeight="1" x14ac:dyDescent="0.2"/>
    <row r="356" customFormat="1" ht="15.75" customHeight="1" x14ac:dyDescent="0.2"/>
    <row r="357" ht="15.75" customHeight="1" x14ac:dyDescent="0.2"/>
    <row r="358" customFormat="1" ht="15.75" customHeight="1" x14ac:dyDescent="0.2"/>
    <row r="359" customFormat="1" ht="15.75" customHeight="1" x14ac:dyDescent="0.2"/>
    <row r="360" customFormat="1" ht="15.75" customHeight="1" x14ac:dyDescent="0.2"/>
    <row r="361" customFormat="1" ht="15.75" customHeight="1" x14ac:dyDescent="0.2"/>
    <row r="362" customFormat="1" ht="15.75" customHeight="1" x14ac:dyDescent="0.2"/>
    <row r="363" customFormat="1" ht="15.75" customHeight="1" x14ac:dyDescent="0.2"/>
    <row r="364" customFormat="1" ht="15.75" customHeight="1" x14ac:dyDescent="0.2"/>
    <row r="365" customFormat="1" ht="15.75" customHeight="1" x14ac:dyDescent="0.2"/>
    <row r="366" customFormat="1" ht="15.75" customHeight="1" x14ac:dyDescent="0.2"/>
    <row r="367" customFormat="1" ht="15.75" customHeight="1" x14ac:dyDescent="0.2"/>
    <row r="368" customFormat="1" ht="15.75" customHeight="1" x14ac:dyDescent="0.2"/>
    <row r="369" customFormat="1" ht="15.75" customHeight="1" x14ac:dyDescent="0.2"/>
    <row r="370" customFormat="1" ht="15.75" customHeight="1" x14ac:dyDescent="0.2"/>
    <row r="371" customFormat="1" ht="15.75" customHeight="1" x14ac:dyDescent="0.2"/>
    <row r="372" customFormat="1" ht="15.75" customHeight="1" x14ac:dyDescent="0.2"/>
    <row r="373" customFormat="1" ht="15.75" customHeight="1" x14ac:dyDescent="0.2"/>
    <row r="374" customFormat="1" ht="15.75" customHeight="1" x14ac:dyDescent="0.2"/>
    <row r="375" customFormat="1" ht="15.75" customHeight="1" x14ac:dyDescent="0.2"/>
    <row r="376" customFormat="1" ht="15.75" customHeight="1" x14ac:dyDescent="0.2"/>
    <row r="377" customFormat="1" ht="15.75" customHeight="1" x14ac:dyDescent="0.2"/>
    <row r="378" customFormat="1" ht="15.75" customHeight="1" x14ac:dyDescent="0.2"/>
    <row r="379" customFormat="1" ht="15.75" customHeight="1" x14ac:dyDescent="0.2"/>
    <row r="380" customFormat="1" ht="15.75" customHeight="1" x14ac:dyDescent="0.2"/>
    <row r="381" customFormat="1" ht="15.75" customHeight="1" x14ac:dyDescent="0.2"/>
    <row r="382" customFormat="1" ht="15.75" customHeight="1" x14ac:dyDescent="0.2"/>
    <row r="383" customFormat="1" ht="15.75" customHeight="1" x14ac:dyDescent="0.2"/>
    <row r="384" customFormat="1" ht="15.75" customHeight="1" x14ac:dyDescent="0.2"/>
    <row r="385" ht="15.75" customHeight="1" x14ac:dyDescent="0.2"/>
    <row r="386" ht="15.75" customHeight="1" x14ac:dyDescent="0.2"/>
    <row r="387" ht="15.75" customHeight="1" x14ac:dyDescent="0.2"/>
    <row r="388" ht="15.75" customHeight="1" x14ac:dyDescent="0.2"/>
    <row r="389" customFormat="1" ht="15.75" customHeight="1" x14ac:dyDescent="0.2"/>
    <row r="390" customFormat="1" ht="15.75" customHeight="1" x14ac:dyDescent="0.2"/>
    <row r="391" customFormat="1" ht="15.75" customHeight="1" x14ac:dyDescent="0.2"/>
    <row r="392" customFormat="1" ht="15.75" customHeight="1" x14ac:dyDescent="0.2"/>
    <row r="393" customFormat="1" ht="15.75" customHeight="1" x14ac:dyDescent="0.2"/>
    <row r="394" customFormat="1" ht="15.75" customHeight="1" x14ac:dyDescent="0.2"/>
    <row r="395" customFormat="1" ht="15.75" customHeight="1" x14ac:dyDescent="0.2"/>
    <row r="396" customFormat="1" ht="15.75" customHeight="1" x14ac:dyDescent="0.2"/>
    <row r="397" customFormat="1" ht="15.75" customHeight="1" x14ac:dyDescent="0.2"/>
    <row r="398" customFormat="1" ht="15.75" customHeight="1" x14ac:dyDescent="0.2"/>
    <row r="399" customFormat="1" ht="15.75" customHeight="1" x14ac:dyDescent="0.2"/>
    <row r="400" customFormat="1" ht="15.75" customHeight="1" x14ac:dyDescent="0.2"/>
    <row r="401" customFormat="1" ht="15.75" customHeight="1" x14ac:dyDescent="0.2"/>
    <row r="402" customFormat="1" ht="15.75" customHeight="1" x14ac:dyDescent="0.2"/>
    <row r="403" customFormat="1" ht="15.75" customHeight="1" x14ac:dyDescent="0.2"/>
    <row r="404" customFormat="1" ht="15.75" customHeight="1" x14ac:dyDescent="0.2"/>
    <row r="405" customFormat="1" ht="15.75" customHeight="1" x14ac:dyDescent="0.2"/>
    <row r="406" customFormat="1" ht="15.75" customHeight="1" x14ac:dyDescent="0.2"/>
    <row r="407" customFormat="1" ht="15.75" customHeight="1" x14ac:dyDescent="0.2"/>
    <row r="408" customFormat="1" ht="15.75" customHeight="1" x14ac:dyDescent="0.2"/>
    <row r="409" customFormat="1" ht="15.75" customHeight="1" x14ac:dyDescent="0.2"/>
    <row r="410" customFormat="1" ht="15.75" customHeight="1" x14ac:dyDescent="0.2"/>
    <row r="411" customFormat="1" ht="15.75" customHeight="1" x14ac:dyDescent="0.2"/>
    <row r="412" customFormat="1" ht="15.75" customHeight="1" x14ac:dyDescent="0.2"/>
    <row r="413" customFormat="1" ht="15.75" customHeight="1" x14ac:dyDescent="0.2"/>
    <row r="414" customFormat="1" ht="15.75" customHeight="1" x14ac:dyDescent="0.2"/>
    <row r="415" customFormat="1" ht="15.75" customHeight="1" x14ac:dyDescent="0.2"/>
    <row r="416" customFormat="1" ht="15.75" customHeight="1" x14ac:dyDescent="0.2"/>
    <row r="417" customFormat="1" ht="15.75" customHeight="1" x14ac:dyDescent="0.2"/>
    <row r="418" customFormat="1" ht="15.75" customHeight="1" x14ac:dyDescent="0.2"/>
    <row r="419" customFormat="1" ht="15.75" customHeight="1" x14ac:dyDescent="0.2"/>
    <row r="420" customFormat="1" ht="15.75" customHeight="1" x14ac:dyDescent="0.2"/>
    <row r="421" customFormat="1" ht="15.75" customHeight="1" x14ac:dyDescent="0.2"/>
    <row r="422" customFormat="1" ht="15.75" customHeight="1" x14ac:dyDescent="0.2"/>
    <row r="423" customFormat="1" ht="15.75" customHeight="1" x14ac:dyDescent="0.2"/>
    <row r="424" customFormat="1" ht="15.75" customHeight="1" x14ac:dyDescent="0.2"/>
    <row r="425" customFormat="1" ht="15.75" customHeight="1" x14ac:dyDescent="0.2"/>
    <row r="426" customFormat="1" ht="15.75" customHeight="1" x14ac:dyDescent="0.2"/>
    <row r="427" customFormat="1" ht="15.75" customHeight="1" x14ac:dyDescent="0.2"/>
    <row r="428" customFormat="1" ht="15.75" customHeight="1" x14ac:dyDescent="0.2"/>
    <row r="429" customFormat="1" ht="15.75" customHeight="1" x14ac:dyDescent="0.2"/>
    <row r="430" customFormat="1" ht="15.75" customHeight="1" x14ac:dyDescent="0.2"/>
    <row r="431" customFormat="1" ht="15.75" customHeight="1" x14ac:dyDescent="0.2"/>
    <row r="432" customFormat="1" ht="15.75" customHeight="1" x14ac:dyDescent="0.2"/>
    <row r="433" customFormat="1" ht="15.75" customHeight="1" x14ac:dyDescent="0.2"/>
    <row r="434" customFormat="1" ht="15.75" customHeight="1" x14ac:dyDescent="0.2"/>
    <row r="435" customFormat="1" ht="15.75" customHeight="1" x14ac:dyDescent="0.2"/>
    <row r="436" customFormat="1" ht="15.75" customHeight="1" x14ac:dyDescent="0.2"/>
    <row r="437" customFormat="1" ht="15.75" customHeight="1" x14ac:dyDescent="0.2"/>
    <row r="438" customFormat="1" ht="15.75" customHeight="1" x14ac:dyDescent="0.2"/>
    <row r="439" customFormat="1" ht="15.75" customHeight="1" x14ac:dyDescent="0.2"/>
    <row r="440" customFormat="1" ht="15.75" customHeight="1" x14ac:dyDescent="0.2"/>
    <row r="441" customFormat="1" ht="15.75" customHeight="1" x14ac:dyDescent="0.2"/>
    <row r="442" customFormat="1" ht="15.75" customHeight="1" x14ac:dyDescent="0.2"/>
    <row r="443" customFormat="1" ht="15.75" customHeight="1" x14ac:dyDescent="0.2"/>
    <row r="444" customFormat="1" ht="15.75" customHeight="1" x14ac:dyDescent="0.2"/>
    <row r="445" customFormat="1" ht="15.75" customHeight="1" x14ac:dyDescent="0.2"/>
    <row r="446" customFormat="1" ht="15.75" customHeight="1" x14ac:dyDescent="0.2"/>
    <row r="447" customFormat="1" ht="15.75" customHeight="1" x14ac:dyDescent="0.2"/>
    <row r="448" customFormat="1" ht="15.75" customHeight="1" x14ac:dyDescent="0.2"/>
    <row r="449" customFormat="1" ht="15.75" customHeight="1" x14ac:dyDescent="0.2"/>
    <row r="450" customFormat="1" ht="15.75" customHeight="1" x14ac:dyDescent="0.2"/>
    <row r="451" customFormat="1" ht="15.75" customHeight="1" x14ac:dyDescent="0.2"/>
    <row r="452" customFormat="1" ht="15.75" customHeight="1" x14ac:dyDescent="0.2"/>
    <row r="453" customFormat="1" ht="15.75" customHeight="1" x14ac:dyDescent="0.2"/>
    <row r="454" customFormat="1" ht="15.75" customHeight="1" x14ac:dyDescent="0.2"/>
    <row r="455" customFormat="1" ht="15.75" customHeight="1" x14ac:dyDescent="0.2"/>
    <row r="456" customFormat="1" ht="15.75" customHeight="1" x14ac:dyDescent="0.2"/>
    <row r="457" customFormat="1" ht="15.75" customHeight="1" x14ac:dyDescent="0.2"/>
    <row r="458" customFormat="1" ht="15.75" customHeight="1" x14ac:dyDescent="0.2"/>
    <row r="459" customFormat="1" ht="15.75" customHeight="1" x14ac:dyDescent="0.2"/>
    <row r="460" customFormat="1" ht="15.75" customHeight="1" x14ac:dyDescent="0.2"/>
    <row r="461" customFormat="1" ht="15.75" customHeight="1" x14ac:dyDescent="0.2"/>
    <row r="462" customFormat="1" ht="15.75" customHeight="1" x14ac:dyDescent="0.2"/>
    <row r="463" customFormat="1" ht="15.75" customHeight="1" x14ac:dyDescent="0.2"/>
    <row r="464" customFormat="1" ht="15.75" customHeight="1" x14ac:dyDescent="0.2"/>
    <row r="465" customFormat="1" ht="15.75" customHeight="1" x14ac:dyDescent="0.2"/>
    <row r="466" customFormat="1" ht="15.75" customHeight="1" x14ac:dyDescent="0.2"/>
    <row r="467" customFormat="1" ht="15.75" customHeight="1" x14ac:dyDescent="0.2"/>
    <row r="468" customFormat="1" ht="15.75" customHeight="1" x14ac:dyDescent="0.2"/>
    <row r="469" customFormat="1" ht="15.75" customHeight="1" x14ac:dyDescent="0.2"/>
    <row r="470" customFormat="1" ht="15.75" customHeight="1" x14ac:dyDescent="0.2"/>
    <row r="471" customFormat="1" ht="15.75" customHeight="1" x14ac:dyDescent="0.2"/>
    <row r="472" customFormat="1" ht="15.75" customHeight="1" x14ac:dyDescent="0.2"/>
    <row r="473" customFormat="1" ht="15.75" customHeight="1" x14ac:dyDescent="0.2"/>
    <row r="474" customFormat="1" ht="15.75" customHeight="1" x14ac:dyDescent="0.2"/>
    <row r="475" customFormat="1" ht="15.75" customHeight="1" x14ac:dyDescent="0.2"/>
    <row r="476" customFormat="1" ht="15.75" customHeight="1" x14ac:dyDescent="0.2"/>
    <row r="477" customFormat="1" ht="15.75" customHeight="1" x14ac:dyDescent="0.2"/>
    <row r="478" customFormat="1" ht="15.75" customHeight="1" x14ac:dyDescent="0.2"/>
    <row r="479" customFormat="1" ht="15.75" customHeight="1" x14ac:dyDescent="0.2"/>
    <row r="480" customFormat="1" ht="15.75" customHeight="1" x14ac:dyDescent="0.2"/>
    <row r="481" customFormat="1" ht="15.75" customHeight="1" x14ac:dyDescent="0.2"/>
    <row r="482" customFormat="1" ht="15.75" customHeight="1" x14ac:dyDescent="0.2"/>
    <row r="483" customFormat="1" ht="15.75" customHeight="1" x14ac:dyDescent="0.2"/>
    <row r="484" customFormat="1" ht="15.75" customHeight="1" x14ac:dyDescent="0.2"/>
    <row r="485" customFormat="1" ht="15.75" customHeight="1" x14ac:dyDescent="0.2"/>
    <row r="486" customFormat="1" ht="15.75" customHeight="1" x14ac:dyDescent="0.2"/>
    <row r="487" customFormat="1" ht="15.75" customHeight="1" x14ac:dyDescent="0.2"/>
    <row r="488" customFormat="1" ht="15.75" customHeight="1" x14ac:dyDescent="0.2"/>
    <row r="489" customFormat="1" ht="15.75" customHeight="1" x14ac:dyDescent="0.2"/>
    <row r="490" customFormat="1" ht="15.75" customHeight="1" x14ac:dyDescent="0.2"/>
    <row r="491" customFormat="1" ht="15.75" customHeight="1" x14ac:dyDescent="0.2"/>
    <row r="492" customFormat="1" ht="15.75" customHeight="1" x14ac:dyDescent="0.2"/>
    <row r="493" customFormat="1" ht="15.75" customHeight="1" x14ac:dyDescent="0.2"/>
    <row r="494" customFormat="1" ht="15.75" customHeight="1" x14ac:dyDescent="0.2"/>
    <row r="495" customFormat="1" ht="15.75" customHeight="1" x14ac:dyDescent="0.2"/>
    <row r="496" customFormat="1" ht="15.75" customHeight="1" x14ac:dyDescent="0.2"/>
    <row r="497" customFormat="1" ht="15.75" customHeight="1" x14ac:dyDescent="0.2"/>
    <row r="498" customFormat="1" ht="15.75" customHeight="1" x14ac:dyDescent="0.2"/>
    <row r="499" customFormat="1" ht="15.75" customHeight="1" x14ac:dyDescent="0.2"/>
    <row r="500" customFormat="1" ht="15.75" customHeight="1" x14ac:dyDescent="0.2"/>
    <row r="501" customFormat="1" ht="15.75" customHeight="1" x14ac:dyDescent="0.2"/>
    <row r="502" customFormat="1"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sheetData>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A7B1C-18B0-46FF-9E46-74FF5D691E9F}">
  <dimension ref="A1:K988"/>
  <sheetViews>
    <sheetView topLeftCell="C1" zoomScale="85" zoomScaleNormal="85" workbookViewId="0">
      <selection activeCell="H1" sqref="H1"/>
    </sheetView>
  </sheetViews>
  <sheetFormatPr baseColWidth="10" defaultColWidth="14.42578125" defaultRowHeight="12.75" x14ac:dyDescent="0.2"/>
  <cols>
    <col min="1" max="1" width="4.85546875" style="24" customWidth="1"/>
    <col min="2" max="2" width="17.5703125" style="24" customWidth="1"/>
    <col min="3" max="3" width="7.140625" style="24" customWidth="1"/>
    <col min="4" max="4" width="18.7109375" style="24" customWidth="1"/>
    <col min="5" max="5" width="33.7109375" style="24" customWidth="1"/>
    <col min="6" max="6" width="27" style="24" customWidth="1"/>
    <col min="7" max="7" width="11" style="24" customWidth="1"/>
    <col min="8" max="8" width="27.42578125" style="24" customWidth="1"/>
    <col min="9" max="9" width="29.85546875" style="24" customWidth="1"/>
    <col min="10" max="10" width="26.42578125" style="24" customWidth="1"/>
    <col min="11" max="11" width="15.5703125" style="24" customWidth="1"/>
    <col min="12" max="16384" width="14.42578125" style="24"/>
  </cols>
  <sheetData>
    <row r="1" spans="1:11" ht="15" customHeight="1" x14ac:dyDescent="0.2">
      <c r="A1" s="375" t="s">
        <v>2395</v>
      </c>
      <c r="D1" s="376"/>
      <c r="E1" s="376"/>
    </row>
    <row r="2" spans="1:11" ht="41.25" customHeight="1" x14ac:dyDescent="0.2">
      <c r="A2" s="377" t="s">
        <v>55</v>
      </c>
      <c r="B2" s="377" t="s">
        <v>781</v>
      </c>
      <c r="C2" s="377" t="s">
        <v>110</v>
      </c>
      <c r="D2" s="377" t="s">
        <v>2396</v>
      </c>
      <c r="E2" s="377" t="s">
        <v>2397</v>
      </c>
      <c r="F2" s="377" t="s">
        <v>2398</v>
      </c>
      <c r="G2" s="377" t="s">
        <v>2399</v>
      </c>
      <c r="H2" s="377" t="s">
        <v>2400</v>
      </c>
      <c r="I2" s="377" t="s">
        <v>2401</v>
      </c>
      <c r="J2" s="377" t="s">
        <v>2393</v>
      </c>
      <c r="K2" s="378"/>
    </row>
    <row r="3" spans="1:11" s="43" customFormat="1" ht="15.75" customHeight="1" x14ac:dyDescent="0.2">
      <c r="A3" s="126" t="s">
        <v>72</v>
      </c>
      <c r="B3" s="132" t="s">
        <v>752</v>
      </c>
      <c r="C3" s="132" t="s">
        <v>148</v>
      </c>
      <c r="D3" s="132" t="s">
        <v>3005</v>
      </c>
      <c r="E3" s="132" t="s">
        <v>2254</v>
      </c>
      <c r="F3" s="132" t="s">
        <v>2991</v>
      </c>
      <c r="G3" s="133">
        <v>1</v>
      </c>
      <c r="H3" s="132" t="s">
        <v>2992</v>
      </c>
      <c r="I3" s="132" t="s">
        <v>2993</v>
      </c>
      <c r="J3" s="125" t="s">
        <v>3014</v>
      </c>
    </row>
    <row r="4" spans="1:11" s="43" customFormat="1" ht="15.75" customHeight="1" x14ac:dyDescent="0.2">
      <c r="A4" s="126" t="s">
        <v>72</v>
      </c>
      <c r="B4" s="132" t="s">
        <v>752</v>
      </c>
      <c r="C4" s="132" t="s">
        <v>148</v>
      </c>
      <c r="D4" s="132" t="s">
        <v>3005</v>
      </c>
      <c r="E4" s="132" t="s">
        <v>2254</v>
      </c>
      <c r="F4" s="132" t="s">
        <v>2994</v>
      </c>
      <c r="G4" s="133">
        <v>3</v>
      </c>
      <c r="H4" s="132" t="s">
        <v>2995</v>
      </c>
      <c r="I4" s="132" t="s">
        <v>2996</v>
      </c>
      <c r="J4" s="125" t="s">
        <v>3015</v>
      </c>
    </row>
    <row r="5" spans="1:11" s="43" customFormat="1" ht="15.75" customHeight="1" x14ac:dyDescent="0.2">
      <c r="A5" s="126" t="s">
        <v>72</v>
      </c>
      <c r="B5" s="132" t="s">
        <v>752</v>
      </c>
      <c r="C5" s="132" t="s">
        <v>148</v>
      </c>
      <c r="D5" s="132" t="s">
        <v>3005</v>
      </c>
      <c r="E5" s="132" t="s">
        <v>2997</v>
      </c>
      <c r="F5" s="132" t="s">
        <v>2998</v>
      </c>
      <c r="G5" s="133">
        <v>4</v>
      </c>
      <c r="H5" s="132" t="s">
        <v>2999</v>
      </c>
      <c r="I5" s="132" t="s">
        <v>3000</v>
      </c>
      <c r="J5" s="125" t="s">
        <v>3018</v>
      </c>
    </row>
    <row r="6" spans="1:11" s="43" customFormat="1" ht="15.75" customHeight="1" x14ac:dyDescent="0.2">
      <c r="A6" s="126" t="s">
        <v>72</v>
      </c>
      <c r="B6" s="132" t="s">
        <v>752</v>
      </c>
      <c r="C6" s="132" t="s">
        <v>148</v>
      </c>
      <c r="D6" s="132" t="s">
        <v>3005</v>
      </c>
      <c r="E6" s="132" t="s">
        <v>2254</v>
      </c>
      <c r="F6" s="132" t="s">
        <v>3001</v>
      </c>
      <c r="G6" s="133">
        <v>5</v>
      </c>
      <c r="H6" s="132" t="s">
        <v>3002</v>
      </c>
      <c r="I6" s="132" t="s">
        <v>3003</v>
      </c>
      <c r="J6" s="125" t="s">
        <v>3004</v>
      </c>
    </row>
    <row r="7" spans="1:11" ht="15.75" customHeight="1" x14ac:dyDescent="0.2">
      <c r="A7" s="126" t="s">
        <v>72</v>
      </c>
      <c r="B7" s="126" t="s">
        <v>2622</v>
      </c>
      <c r="C7" s="126" t="s">
        <v>148</v>
      </c>
      <c r="D7" s="126" t="s">
        <v>2841</v>
      </c>
      <c r="E7" s="126" t="s">
        <v>2882</v>
      </c>
      <c r="F7" s="126" t="s">
        <v>2586</v>
      </c>
      <c r="G7" s="127">
        <v>1</v>
      </c>
      <c r="H7" s="126" t="s">
        <v>2585</v>
      </c>
      <c r="I7" s="125" t="s">
        <v>2587</v>
      </c>
      <c r="J7" s="132" t="s">
        <v>2689</v>
      </c>
      <c r="K7" s="44"/>
    </row>
    <row r="8" spans="1:11" ht="15.75" customHeight="1" x14ac:dyDescent="0.2">
      <c r="A8" s="126" t="s">
        <v>72</v>
      </c>
      <c r="B8" s="126" t="s">
        <v>2622</v>
      </c>
      <c r="C8" s="126" t="s">
        <v>148</v>
      </c>
      <c r="D8" s="126" t="s">
        <v>2841</v>
      </c>
      <c r="E8" s="126" t="s">
        <v>2883</v>
      </c>
      <c r="F8" s="126" t="s">
        <v>2588</v>
      </c>
      <c r="G8" s="127">
        <v>2</v>
      </c>
      <c r="H8" s="126" t="s">
        <v>2589</v>
      </c>
      <c r="I8" s="125" t="s">
        <v>2590</v>
      </c>
      <c r="J8" s="132" t="s">
        <v>2690</v>
      </c>
      <c r="K8" s="44"/>
    </row>
    <row r="9" spans="1:11" ht="15.75" customHeight="1" x14ac:dyDescent="0.2">
      <c r="A9" s="126" t="s">
        <v>72</v>
      </c>
      <c r="B9" s="126" t="s">
        <v>2622</v>
      </c>
      <c r="C9" s="126" t="s">
        <v>148</v>
      </c>
      <c r="D9" s="126" t="s">
        <v>2841</v>
      </c>
      <c r="E9" s="379" t="s">
        <v>2882</v>
      </c>
      <c r="F9" s="126" t="s">
        <v>19</v>
      </c>
      <c r="G9" s="127">
        <v>3</v>
      </c>
      <c r="H9" s="126" t="s">
        <v>2593</v>
      </c>
      <c r="I9" s="125" t="s">
        <v>2591</v>
      </c>
      <c r="J9" s="125" t="s">
        <v>3006</v>
      </c>
      <c r="K9" s="44"/>
    </row>
    <row r="10" spans="1:11" ht="15.75" customHeight="1" x14ac:dyDescent="0.2">
      <c r="A10" s="126" t="s">
        <v>72</v>
      </c>
      <c r="B10" s="126" t="s">
        <v>2622</v>
      </c>
      <c r="C10" s="126" t="s">
        <v>148</v>
      </c>
      <c r="D10" s="126" t="s">
        <v>2841</v>
      </c>
      <c r="E10" s="126" t="s">
        <v>2884</v>
      </c>
      <c r="F10" s="126" t="s">
        <v>2592</v>
      </c>
      <c r="G10" s="127">
        <v>4</v>
      </c>
      <c r="H10" s="126" t="s">
        <v>2594</v>
      </c>
      <c r="I10" s="125" t="s">
        <v>2595</v>
      </c>
      <c r="J10" s="132" t="s">
        <v>2691</v>
      </c>
      <c r="K10" s="44"/>
    </row>
    <row r="11" spans="1:11" ht="15.75" customHeight="1" x14ac:dyDescent="0.2">
      <c r="A11" s="126" t="s">
        <v>72</v>
      </c>
      <c r="B11" s="126" t="s">
        <v>2622</v>
      </c>
      <c r="C11" s="126" t="s">
        <v>148</v>
      </c>
      <c r="D11" s="126" t="s">
        <v>2841</v>
      </c>
      <c r="E11" s="379" t="s">
        <v>2882</v>
      </c>
      <c r="F11" s="126" t="s">
        <v>2596</v>
      </c>
      <c r="G11" s="127">
        <v>5</v>
      </c>
      <c r="H11" s="126" t="s">
        <v>2597</v>
      </c>
      <c r="I11" s="125" t="s">
        <v>2598</v>
      </c>
      <c r="J11" s="132" t="s">
        <v>2692</v>
      </c>
      <c r="K11" s="44"/>
    </row>
    <row r="12" spans="1:11" ht="15.75" customHeight="1" x14ac:dyDescent="0.2">
      <c r="A12" s="126" t="s">
        <v>72</v>
      </c>
      <c r="B12" s="126" t="s">
        <v>2622</v>
      </c>
      <c r="C12" s="126" t="s">
        <v>148</v>
      </c>
      <c r="D12" s="126" t="s">
        <v>2841</v>
      </c>
      <c r="E12" s="379" t="s">
        <v>2882</v>
      </c>
      <c r="F12" s="126" t="s">
        <v>2600</v>
      </c>
      <c r="G12" s="127">
        <v>6</v>
      </c>
      <c r="H12" s="126" t="s">
        <v>2599</v>
      </c>
      <c r="I12" s="125" t="s">
        <v>2601</v>
      </c>
      <c r="J12" s="132" t="s">
        <v>2693</v>
      </c>
      <c r="K12" s="44"/>
    </row>
    <row r="13" spans="1:11" ht="15.75" customHeight="1" x14ac:dyDescent="0.2">
      <c r="A13" s="126" t="s">
        <v>72</v>
      </c>
      <c r="B13" s="126" t="s">
        <v>2622</v>
      </c>
      <c r="C13" s="126" t="s">
        <v>148</v>
      </c>
      <c r="D13" s="126" t="s">
        <v>2841</v>
      </c>
      <c r="E13" s="379" t="s">
        <v>2882</v>
      </c>
      <c r="F13" s="126" t="s">
        <v>2603</v>
      </c>
      <c r="G13" s="127">
        <v>7</v>
      </c>
      <c r="H13" s="126" t="s">
        <v>2602</v>
      </c>
      <c r="I13" s="125" t="s">
        <v>2604</v>
      </c>
      <c r="J13" s="125" t="s">
        <v>3007</v>
      </c>
      <c r="K13" s="44"/>
    </row>
    <row r="14" spans="1:11" ht="15.75" customHeight="1" x14ac:dyDescent="0.2">
      <c r="A14" s="126" t="s">
        <v>72</v>
      </c>
      <c r="B14" s="126" t="s">
        <v>2622</v>
      </c>
      <c r="C14" s="126" t="s">
        <v>148</v>
      </c>
      <c r="D14" s="126" t="s">
        <v>2841</v>
      </c>
      <c r="E14" s="126" t="s">
        <v>2884</v>
      </c>
      <c r="F14" s="126" t="s">
        <v>2605</v>
      </c>
      <c r="G14" s="127">
        <v>8</v>
      </c>
      <c r="H14" s="126" t="s">
        <v>2606</v>
      </c>
      <c r="I14" s="125" t="s">
        <v>2607</v>
      </c>
      <c r="J14" s="132" t="s">
        <v>2694</v>
      </c>
      <c r="K14" s="44"/>
    </row>
    <row r="15" spans="1:11" ht="15.75" customHeight="1" x14ac:dyDescent="0.2">
      <c r="A15" s="126" t="s">
        <v>72</v>
      </c>
      <c r="B15" s="126" t="s">
        <v>2622</v>
      </c>
      <c r="C15" s="126" t="s">
        <v>148</v>
      </c>
      <c r="D15" s="126" t="s">
        <v>2841</v>
      </c>
      <c r="E15" s="126" t="s">
        <v>2254</v>
      </c>
      <c r="F15" s="126" t="s">
        <v>2608</v>
      </c>
      <c r="G15" s="127">
        <v>9</v>
      </c>
      <c r="H15" s="126" t="s">
        <v>2609</v>
      </c>
      <c r="I15" s="125" t="s">
        <v>2610</v>
      </c>
      <c r="J15" s="132" t="s">
        <v>2695</v>
      </c>
      <c r="K15" s="44"/>
    </row>
    <row r="16" spans="1:11" ht="15.75" customHeight="1" x14ac:dyDescent="0.2">
      <c r="A16" s="126" t="s">
        <v>72</v>
      </c>
      <c r="B16" s="126" t="s">
        <v>2622</v>
      </c>
      <c r="C16" s="126" t="s">
        <v>148</v>
      </c>
      <c r="D16" s="126" t="s">
        <v>2841</v>
      </c>
      <c r="E16" s="379" t="s">
        <v>2882</v>
      </c>
      <c r="F16" s="126" t="s">
        <v>2611</v>
      </c>
      <c r="G16" s="127">
        <v>10</v>
      </c>
      <c r="H16" s="126" t="s">
        <v>2612</v>
      </c>
      <c r="I16" s="125" t="s">
        <v>2613</v>
      </c>
      <c r="J16" s="132" t="s">
        <v>2696</v>
      </c>
      <c r="K16" s="44"/>
    </row>
    <row r="17" spans="1:11" ht="15.75" customHeight="1" x14ac:dyDescent="0.2">
      <c r="A17" s="126" t="s">
        <v>72</v>
      </c>
      <c r="B17" s="126" t="s">
        <v>2622</v>
      </c>
      <c r="C17" s="126" t="s">
        <v>148</v>
      </c>
      <c r="D17" s="126" t="s">
        <v>2841</v>
      </c>
      <c r="E17" s="379" t="s">
        <v>2882</v>
      </c>
      <c r="F17" s="126" t="s">
        <v>2615</v>
      </c>
      <c r="G17" s="127">
        <v>11</v>
      </c>
      <c r="H17" s="126" t="s">
        <v>2614</v>
      </c>
      <c r="I17" s="125" t="s">
        <v>2616</v>
      </c>
      <c r="J17" s="132" t="s">
        <v>2697</v>
      </c>
      <c r="K17" s="44"/>
    </row>
    <row r="18" spans="1:11" ht="15.75" customHeight="1" x14ac:dyDescent="0.2">
      <c r="A18" s="126" t="s">
        <v>72</v>
      </c>
      <c r="B18" s="126" t="s">
        <v>2622</v>
      </c>
      <c r="C18" s="126" t="s">
        <v>148</v>
      </c>
      <c r="D18" s="126" t="s">
        <v>2841</v>
      </c>
      <c r="E18" s="379" t="s">
        <v>2882</v>
      </c>
      <c r="F18" s="126" t="s">
        <v>2618</v>
      </c>
      <c r="G18" s="127">
        <v>12</v>
      </c>
      <c r="H18" s="126" t="s">
        <v>2617</v>
      </c>
      <c r="I18" s="125" t="s">
        <v>2619</v>
      </c>
      <c r="J18" s="132" t="s">
        <v>2698</v>
      </c>
      <c r="K18" s="44"/>
    </row>
    <row r="19" spans="1:11" ht="15.75" customHeight="1" x14ac:dyDescent="0.2">
      <c r="A19" s="126" t="s">
        <v>72</v>
      </c>
      <c r="B19" s="126" t="s">
        <v>2622</v>
      </c>
      <c r="C19" s="126" t="s">
        <v>148</v>
      </c>
      <c r="D19" s="126" t="s">
        <v>2841</v>
      </c>
      <c r="E19" s="126" t="s">
        <v>2884</v>
      </c>
      <c r="F19" s="126" t="s">
        <v>236</v>
      </c>
      <c r="G19" s="127">
        <v>13</v>
      </c>
      <c r="H19" s="126" t="s">
        <v>2620</v>
      </c>
      <c r="I19" s="125" t="s">
        <v>2621</v>
      </c>
      <c r="J19" s="132" t="s">
        <v>2696</v>
      </c>
      <c r="K19" s="44"/>
    </row>
    <row r="20" spans="1:11" ht="15.75" customHeight="1" x14ac:dyDescent="0.2">
      <c r="A20" s="126" t="s">
        <v>72</v>
      </c>
      <c r="B20" s="132" t="s">
        <v>752</v>
      </c>
      <c r="C20" s="126" t="s">
        <v>148</v>
      </c>
      <c r="D20" s="126" t="s">
        <v>2842</v>
      </c>
      <c r="E20" s="126" t="s">
        <v>2843</v>
      </c>
      <c r="F20" s="126" t="s">
        <v>2624</v>
      </c>
      <c r="G20" s="127">
        <v>2</v>
      </c>
      <c r="H20" s="126" t="s">
        <v>2625</v>
      </c>
      <c r="I20" s="125" t="s">
        <v>2626</v>
      </c>
      <c r="J20" s="125" t="s">
        <v>3070</v>
      </c>
      <c r="K20" s="44"/>
    </row>
    <row r="21" spans="1:11" ht="15.75" customHeight="1" x14ac:dyDescent="0.2">
      <c r="A21" s="126" t="s">
        <v>72</v>
      </c>
      <c r="B21" s="132" t="s">
        <v>752</v>
      </c>
      <c r="C21" s="126" t="s">
        <v>148</v>
      </c>
      <c r="D21" s="126" t="s">
        <v>2842</v>
      </c>
      <c r="E21" s="126" t="s">
        <v>2843</v>
      </c>
      <c r="F21" s="126" t="s">
        <v>2627</v>
      </c>
      <c r="G21" s="127">
        <v>5</v>
      </c>
      <c r="H21" s="126" t="s">
        <v>2628</v>
      </c>
      <c r="I21" s="125" t="s">
        <v>2629</v>
      </c>
      <c r="J21" s="125" t="s">
        <v>3008</v>
      </c>
      <c r="K21" s="44"/>
    </row>
    <row r="22" spans="1:11" ht="15.75" customHeight="1" x14ac:dyDescent="0.2">
      <c r="A22" s="126" t="s">
        <v>72</v>
      </c>
      <c r="B22" s="132" t="s">
        <v>752</v>
      </c>
      <c r="C22" s="126" t="s">
        <v>148</v>
      </c>
      <c r="D22" s="126" t="s">
        <v>2842</v>
      </c>
      <c r="E22" s="132" t="s">
        <v>2845</v>
      </c>
      <c r="F22" s="126" t="s">
        <v>2630</v>
      </c>
      <c r="G22" s="127">
        <v>7</v>
      </c>
      <c r="H22" s="126" t="s">
        <v>2631</v>
      </c>
      <c r="I22" s="125" t="s">
        <v>2632</v>
      </c>
      <c r="J22" s="125" t="s">
        <v>3009</v>
      </c>
      <c r="K22" s="44"/>
    </row>
    <row r="23" spans="1:11" ht="15.75" customHeight="1" x14ac:dyDescent="0.2">
      <c r="A23" s="126" t="s">
        <v>72</v>
      </c>
      <c r="B23" s="132" t="s">
        <v>752</v>
      </c>
      <c r="C23" s="132" t="s">
        <v>148</v>
      </c>
      <c r="D23" s="132" t="s">
        <v>2842</v>
      </c>
      <c r="E23" s="132" t="s">
        <v>2843</v>
      </c>
      <c r="F23" s="132" t="s">
        <v>2844</v>
      </c>
      <c r="G23" s="133">
        <v>9</v>
      </c>
      <c r="H23" s="132" t="s">
        <v>2846</v>
      </c>
      <c r="I23" s="132" t="s">
        <v>55</v>
      </c>
      <c r="J23" s="125" t="s">
        <v>3010</v>
      </c>
    </row>
    <row r="24" spans="1:11" ht="15.75" customHeight="1" x14ac:dyDescent="0.2">
      <c r="A24" s="132" t="s">
        <v>72</v>
      </c>
      <c r="B24" s="132" t="s">
        <v>752</v>
      </c>
      <c r="C24" s="132" t="s">
        <v>148</v>
      </c>
      <c r="D24" s="132" t="s">
        <v>2842</v>
      </c>
      <c r="E24" s="132" t="s">
        <v>2254</v>
      </c>
      <c r="F24" s="132" t="s">
        <v>2885</v>
      </c>
      <c r="G24" s="133">
        <v>10</v>
      </c>
      <c r="H24" s="132" t="s">
        <v>2886</v>
      </c>
      <c r="I24" s="132" t="s">
        <v>2887</v>
      </c>
      <c r="J24" s="125" t="s">
        <v>3011</v>
      </c>
    </row>
    <row r="25" spans="1:11" ht="15.75" customHeight="1" x14ac:dyDescent="0.2">
      <c r="A25" s="126" t="s">
        <v>72</v>
      </c>
      <c r="B25" s="134" t="s">
        <v>752</v>
      </c>
      <c r="C25" s="134" t="s">
        <v>148</v>
      </c>
      <c r="D25" s="132" t="s">
        <v>2847</v>
      </c>
      <c r="E25" s="134" t="s">
        <v>2848</v>
      </c>
      <c r="F25" s="132" t="s">
        <v>2849</v>
      </c>
      <c r="G25" s="133" t="s">
        <v>2850</v>
      </c>
      <c r="H25" s="132" t="s">
        <v>2867</v>
      </c>
      <c r="I25" s="132" t="s">
        <v>2868</v>
      </c>
      <c r="J25" s="125" t="s">
        <v>3013</v>
      </c>
    </row>
    <row r="26" spans="1:11" s="43" customFormat="1" ht="15.75" customHeight="1" x14ac:dyDescent="0.2">
      <c r="A26" s="126" t="s">
        <v>72</v>
      </c>
      <c r="B26" s="132" t="s">
        <v>582</v>
      </c>
      <c r="C26" s="132" t="s">
        <v>148</v>
      </c>
      <c r="D26" s="132" t="s">
        <v>2847</v>
      </c>
      <c r="E26" s="132" t="s">
        <v>2848</v>
      </c>
      <c r="F26" s="132" t="s">
        <v>2851</v>
      </c>
      <c r="G26" s="133" t="s">
        <v>2852</v>
      </c>
      <c r="H26" s="132" t="s">
        <v>2869</v>
      </c>
      <c r="I26" s="132" t="s">
        <v>2870</v>
      </c>
      <c r="J26" s="125" t="s">
        <v>3023</v>
      </c>
    </row>
    <row r="27" spans="1:11" s="43" customFormat="1" ht="15.75" customHeight="1" x14ac:dyDescent="0.2">
      <c r="A27" s="126" t="s">
        <v>72</v>
      </c>
      <c r="B27" s="132" t="s">
        <v>582</v>
      </c>
      <c r="C27" s="132" t="s">
        <v>148</v>
      </c>
      <c r="D27" s="132" t="s">
        <v>2847</v>
      </c>
      <c r="E27" s="132" t="s">
        <v>2254</v>
      </c>
      <c r="F27" s="132" t="s">
        <v>2853</v>
      </c>
      <c r="G27" s="133" t="s">
        <v>2854</v>
      </c>
      <c r="H27" s="132" t="s">
        <v>2871</v>
      </c>
      <c r="I27" s="132" t="s">
        <v>2872</v>
      </c>
      <c r="J27" s="125" t="s">
        <v>3020</v>
      </c>
    </row>
    <row r="28" spans="1:11" s="43" customFormat="1" ht="15.75" customHeight="1" x14ac:dyDescent="0.2">
      <c r="A28" s="126" t="s">
        <v>72</v>
      </c>
      <c r="B28" s="132" t="s">
        <v>581</v>
      </c>
      <c r="C28" s="132" t="s">
        <v>148</v>
      </c>
      <c r="D28" s="132" t="s">
        <v>2847</v>
      </c>
      <c r="E28" s="132" t="s">
        <v>2855</v>
      </c>
      <c r="F28" s="132" t="s">
        <v>2856</v>
      </c>
      <c r="G28" s="133" t="s">
        <v>2857</v>
      </c>
      <c r="H28" s="132" t="s">
        <v>2873</v>
      </c>
      <c r="I28" s="132" t="s">
        <v>2872</v>
      </c>
      <c r="J28" s="125" t="s">
        <v>3019</v>
      </c>
    </row>
    <row r="29" spans="1:11" s="43" customFormat="1" ht="15.75" customHeight="1" x14ac:dyDescent="0.2">
      <c r="A29" s="126" t="s">
        <v>72</v>
      </c>
      <c r="B29" s="132" t="s">
        <v>752</v>
      </c>
      <c r="C29" s="132" t="s">
        <v>148</v>
      </c>
      <c r="D29" s="132" t="s">
        <v>2847</v>
      </c>
      <c r="E29" s="132" t="s">
        <v>2254</v>
      </c>
      <c r="F29" s="132" t="s">
        <v>2858</v>
      </c>
      <c r="G29" s="133" t="s">
        <v>2859</v>
      </c>
      <c r="H29" s="132" t="s">
        <v>2874</v>
      </c>
      <c r="I29" s="132" t="s">
        <v>2875</v>
      </c>
      <c r="J29" s="125" t="s">
        <v>3011</v>
      </c>
    </row>
    <row r="30" spans="1:11" s="43" customFormat="1" ht="15.75" customHeight="1" x14ac:dyDescent="0.2">
      <c r="A30" s="126" t="s">
        <v>72</v>
      </c>
      <c r="B30" s="132" t="s">
        <v>752</v>
      </c>
      <c r="C30" s="132" t="s">
        <v>148</v>
      </c>
      <c r="D30" s="132" t="s">
        <v>2847</v>
      </c>
      <c r="E30" s="132" t="s">
        <v>2254</v>
      </c>
      <c r="F30" s="132" t="s">
        <v>2860</v>
      </c>
      <c r="G30" s="133" t="s">
        <v>2861</v>
      </c>
      <c r="H30" s="132" t="s">
        <v>2876</v>
      </c>
      <c r="I30" s="132" t="s">
        <v>2877</v>
      </c>
      <c r="J30" s="125" t="s">
        <v>3012</v>
      </c>
    </row>
    <row r="31" spans="1:11" s="43" customFormat="1" ht="15.75" customHeight="1" x14ac:dyDescent="0.2">
      <c r="A31" s="126" t="s">
        <v>72</v>
      </c>
      <c r="B31" s="132" t="s">
        <v>752</v>
      </c>
      <c r="C31" s="132" t="s">
        <v>148</v>
      </c>
      <c r="D31" s="132" t="s">
        <v>2847</v>
      </c>
      <c r="E31" s="132" t="s">
        <v>2254</v>
      </c>
      <c r="F31" s="132" t="s">
        <v>2862</v>
      </c>
      <c r="G31" s="133" t="s">
        <v>2863</v>
      </c>
      <c r="H31" s="132" t="s">
        <v>2878</v>
      </c>
      <c r="I31" s="132" t="s">
        <v>2879</v>
      </c>
      <c r="J31" s="125" t="s">
        <v>3021</v>
      </c>
    </row>
    <row r="32" spans="1:11" s="43" customFormat="1" ht="15.75" customHeight="1" x14ac:dyDescent="0.2">
      <c r="A32" s="126" t="s">
        <v>72</v>
      </c>
      <c r="B32" s="132" t="s">
        <v>752</v>
      </c>
      <c r="C32" s="132" t="s">
        <v>148</v>
      </c>
      <c r="D32" s="132" t="s">
        <v>2864</v>
      </c>
      <c r="E32" s="132" t="s">
        <v>2254</v>
      </c>
      <c r="F32" s="132" t="s">
        <v>2865</v>
      </c>
      <c r="G32" s="410" t="s">
        <v>2866</v>
      </c>
      <c r="H32" s="132" t="s">
        <v>2880</v>
      </c>
      <c r="I32" s="132" t="s">
        <v>2881</v>
      </c>
      <c r="J32" s="132" t="s">
        <v>3022</v>
      </c>
    </row>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S527"/>
  <sheetViews>
    <sheetView zoomScale="85" zoomScaleNormal="85" workbookViewId="0">
      <selection sqref="A1:XFD1048576"/>
    </sheetView>
  </sheetViews>
  <sheetFormatPr baseColWidth="10" defaultColWidth="14.42578125" defaultRowHeight="12.75" x14ac:dyDescent="0.2"/>
  <cols>
    <col min="1" max="1" width="4.7109375" style="8" customWidth="1"/>
    <col min="2" max="2" width="11.140625" style="8" customWidth="1"/>
    <col min="3" max="3" width="16.28515625" style="8" customWidth="1"/>
    <col min="4" max="4" width="8.5703125" style="27" customWidth="1"/>
    <col min="5" max="5" width="27.28515625" style="8" customWidth="1"/>
    <col min="6" max="7" width="10.85546875" style="8" customWidth="1"/>
    <col min="8" max="8" width="15.140625" style="8" customWidth="1"/>
    <col min="9" max="10" width="10.85546875" style="8" customWidth="1"/>
    <col min="11" max="11" width="21.28515625" style="8" customWidth="1"/>
    <col min="12" max="12" width="10.85546875" style="28" customWidth="1"/>
    <col min="13" max="14" width="10.85546875" style="23" customWidth="1"/>
    <col min="15" max="15" width="9" style="23" customWidth="1"/>
    <col min="16" max="16" width="14.5703125" style="8" customWidth="1"/>
    <col min="17" max="18" width="14.42578125" style="28" customWidth="1"/>
    <col min="19" max="33" width="14.42578125" style="8" customWidth="1"/>
    <col min="34" max="16384" width="14.42578125" style="8"/>
  </cols>
  <sheetData>
    <row r="1" spans="1:19" x14ac:dyDescent="0.2">
      <c r="A1" s="20" t="s">
        <v>799</v>
      </c>
      <c r="B1" s="20"/>
      <c r="C1" s="20"/>
    </row>
    <row r="2" spans="1:19" s="19" customFormat="1" ht="114.75" x14ac:dyDescent="0.2">
      <c r="A2" s="33" t="s">
        <v>55</v>
      </c>
      <c r="B2" s="33" t="s">
        <v>800</v>
      </c>
      <c r="C2" s="33" t="s">
        <v>781</v>
      </c>
      <c r="D2" s="32" t="s">
        <v>110</v>
      </c>
      <c r="E2" s="33" t="s">
        <v>801</v>
      </c>
      <c r="F2" s="33" t="s">
        <v>802</v>
      </c>
      <c r="G2" s="34" t="s">
        <v>803</v>
      </c>
      <c r="H2" s="32" t="s">
        <v>804</v>
      </c>
      <c r="I2" s="33" t="s">
        <v>805</v>
      </c>
      <c r="J2" s="33" t="s">
        <v>806</v>
      </c>
      <c r="K2" s="33" t="s">
        <v>807</v>
      </c>
      <c r="L2" s="32" t="s">
        <v>386</v>
      </c>
      <c r="M2" s="33" t="s">
        <v>808</v>
      </c>
      <c r="N2" s="33" t="s">
        <v>809</v>
      </c>
      <c r="O2" s="33" t="s">
        <v>810</v>
      </c>
      <c r="P2" s="33" t="s">
        <v>785</v>
      </c>
      <c r="Q2" s="128" t="s">
        <v>2402</v>
      </c>
      <c r="R2" s="128" t="s">
        <v>2403</v>
      </c>
      <c r="S2" s="105" t="s">
        <v>2404</v>
      </c>
    </row>
    <row r="3" spans="1:19" x14ac:dyDescent="0.2">
      <c r="A3" s="235" t="s">
        <v>72</v>
      </c>
      <c r="B3" s="235" t="s">
        <v>1225</v>
      </c>
      <c r="C3" s="17" t="s">
        <v>581</v>
      </c>
      <c r="D3" s="243" t="s">
        <v>112</v>
      </c>
      <c r="E3" s="309" t="s">
        <v>912</v>
      </c>
      <c r="F3" s="17" t="s">
        <v>913</v>
      </c>
      <c r="G3" s="218" t="s">
        <v>388</v>
      </c>
      <c r="H3" s="17" t="s">
        <v>346</v>
      </c>
      <c r="I3" s="229" t="s">
        <v>388</v>
      </c>
      <c r="J3" s="229" t="s">
        <v>388</v>
      </c>
      <c r="K3" s="17" t="s">
        <v>1321</v>
      </c>
      <c r="L3" s="17" t="s">
        <v>388</v>
      </c>
      <c r="M3" s="235" t="s">
        <v>1178</v>
      </c>
      <c r="N3" s="235" t="s">
        <v>1178</v>
      </c>
      <c r="O3" s="235" t="s">
        <v>1178</v>
      </c>
      <c r="P3" s="17" t="s">
        <v>2303</v>
      </c>
      <c r="Q3" s="344">
        <v>0</v>
      </c>
      <c r="R3" s="344">
        <v>0</v>
      </c>
      <c r="S3" s="343"/>
    </row>
    <row r="4" spans="1:19" x14ac:dyDescent="0.2">
      <c r="A4" s="235" t="s">
        <v>72</v>
      </c>
      <c r="B4" s="235" t="s">
        <v>1225</v>
      </c>
      <c r="C4" s="17" t="s">
        <v>581</v>
      </c>
      <c r="D4" s="243" t="s">
        <v>112</v>
      </c>
      <c r="E4" s="309" t="s">
        <v>914</v>
      </c>
      <c r="F4" s="17" t="s">
        <v>915</v>
      </c>
      <c r="G4" s="218" t="s">
        <v>388</v>
      </c>
      <c r="H4" s="17" t="s">
        <v>346</v>
      </c>
      <c r="I4" s="229" t="s">
        <v>388</v>
      </c>
      <c r="J4" s="229" t="s">
        <v>388</v>
      </c>
      <c r="K4" s="17" t="s">
        <v>1321</v>
      </c>
      <c r="L4" s="17" t="s">
        <v>391</v>
      </c>
      <c r="M4" s="235" t="s">
        <v>1178</v>
      </c>
      <c r="N4" s="235" t="s">
        <v>1178</v>
      </c>
      <c r="O4" s="235" t="s">
        <v>1178</v>
      </c>
      <c r="P4" s="145"/>
      <c r="Q4" s="344">
        <v>0</v>
      </c>
      <c r="R4" s="344">
        <v>0</v>
      </c>
      <c r="S4" s="172"/>
    </row>
    <row r="5" spans="1:19" x14ac:dyDescent="0.2">
      <c r="A5" s="235" t="s">
        <v>72</v>
      </c>
      <c r="B5" s="235" t="s">
        <v>1225</v>
      </c>
      <c r="C5" s="17" t="s">
        <v>581</v>
      </c>
      <c r="D5" s="243" t="s">
        <v>112</v>
      </c>
      <c r="E5" s="309" t="s">
        <v>916</v>
      </c>
      <c r="F5" s="17" t="s">
        <v>913</v>
      </c>
      <c r="G5" s="218" t="s">
        <v>388</v>
      </c>
      <c r="H5" s="17" t="s">
        <v>346</v>
      </c>
      <c r="I5" s="229" t="s">
        <v>388</v>
      </c>
      <c r="J5" s="229" t="s">
        <v>388</v>
      </c>
      <c r="K5" s="17" t="s">
        <v>1321</v>
      </c>
      <c r="L5" s="17" t="s">
        <v>391</v>
      </c>
      <c r="M5" s="235" t="s">
        <v>1178</v>
      </c>
      <c r="N5" s="235" t="s">
        <v>1178</v>
      </c>
      <c r="O5" s="235" t="s">
        <v>1178</v>
      </c>
      <c r="P5" s="145"/>
      <c r="Q5" s="344">
        <v>0</v>
      </c>
      <c r="R5" s="344">
        <v>0</v>
      </c>
      <c r="S5" s="172"/>
    </row>
    <row r="6" spans="1:19" x14ac:dyDescent="0.2">
      <c r="A6" s="235" t="s">
        <v>72</v>
      </c>
      <c r="B6" s="235" t="s">
        <v>1225</v>
      </c>
      <c r="C6" s="17" t="s">
        <v>581</v>
      </c>
      <c r="D6" s="243" t="s">
        <v>112</v>
      </c>
      <c r="E6" s="309" t="s">
        <v>917</v>
      </c>
      <c r="F6" s="17" t="s">
        <v>913</v>
      </c>
      <c r="G6" s="218" t="s">
        <v>388</v>
      </c>
      <c r="H6" s="17" t="s">
        <v>346</v>
      </c>
      <c r="I6" s="345">
        <v>1.11493528527801E-5</v>
      </c>
      <c r="J6" s="229" t="s">
        <v>388</v>
      </c>
      <c r="K6" s="17" t="s">
        <v>1321</v>
      </c>
      <c r="L6" s="17" t="s">
        <v>391</v>
      </c>
      <c r="M6" s="235" t="s">
        <v>1178</v>
      </c>
      <c r="N6" s="235" t="s">
        <v>1178</v>
      </c>
      <c r="O6" s="235" t="s">
        <v>1178</v>
      </c>
      <c r="P6" s="145"/>
      <c r="Q6" s="344">
        <v>0</v>
      </c>
      <c r="R6" s="344">
        <v>0</v>
      </c>
      <c r="S6" s="172"/>
    </row>
    <row r="7" spans="1:19" x14ac:dyDescent="0.2">
      <c r="A7" s="235" t="s">
        <v>72</v>
      </c>
      <c r="B7" s="235" t="s">
        <v>1225</v>
      </c>
      <c r="C7" s="17" t="s">
        <v>581</v>
      </c>
      <c r="D7" s="243" t="s">
        <v>112</v>
      </c>
      <c r="E7" s="309" t="s">
        <v>918</v>
      </c>
      <c r="F7" s="17" t="s">
        <v>913</v>
      </c>
      <c r="G7" s="346">
        <v>8390.4060000000009</v>
      </c>
      <c r="H7" s="17" t="s">
        <v>346</v>
      </c>
      <c r="I7" s="347">
        <v>3.0499999999999999E-2</v>
      </c>
      <c r="J7" s="229" t="s">
        <v>1567</v>
      </c>
      <c r="K7" s="17" t="s">
        <v>1321</v>
      </c>
      <c r="L7" s="17" t="s">
        <v>388</v>
      </c>
      <c r="M7" s="235" t="s">
        <v>1178</v>
      </c>
      <c r="N7" s="235" t="s">
        <v>1177</v>
      </c>
      <c r="O7" s="235" t="s">
        <v>1177</v>
      </c>
      <c r="P7" s="145"/>
      <c r="Q7" s="344">
        <v>22771</v>
      </c>
      <c r="R7" s="344">
        <v>1</v>
      </c>
      <c r="S7" s="172" t="s">
        <v>2888</v>
      </c>
    </row>
    <row r="8" spans="1:19" x14ac:dyDescent="0.2">
      <c r="A8" s="235" t="s">
        <v>72</v>
      </c>
      <c r="B8" s="235" t="s">
        <v>1225</v>
      </c>
      <c r="C8" s="17" t="s">
        <v>581</v>
      </c>
      <c r="D8" s="243" t="s">
        <v>112</v>
      </c>
      <c r="E8" s="309" t="s">
        <v>919</v>
      </c>
      <c r="F8" s="17" t="s">
        <v>913</v>
      </c>
      <c r="G8" s="218" t="s">
        <v>388</v>
      </c>
      <c r="H8" s="17" t="s">
        <v>346</v>
      </c>
      <c r="I8" s="229" t="s">
        <v>388</v>
      </c>
      <c r="J8" s="229" t="s">
        <v>388</v>
      </c>
      <c r="K8" s="17" t="s">
        <v>1321</v>
      </c>
      <c r="L8" s="330" t="s">
        <v>391</v>
      </c>
      <c r="M8" s="235" t="s">
        <v>1178</v>
      </c>
      <c r="N8" s="235" t="s">
        <v>1178</v>
      </c>
      <c r="O8" s="235" t="s">
        <v>1178</v>
      </c>
      <c r="P8" s="145"/>
      <c r="Q8" s="344">
        <v>1</v>
      </c>
      <c r="R8" s="344">
        <v>1</v>
      </c>
      <c r="S8" s="172"/>
    </row>
    <row r="9" spans="1:19" x14ac:dyDescent="0.2">
      <c r="A9" s="235" t="s">
        <v>72</v>
      </c>
      <c r="B9" s="235" t="s">
        <v>1225</v>
      </c>
      <c r="C9" s="17" t="s">
        <v>581</v>
      </c>
      <c r="D9" s="243" t="s">
        <v>112</v>
      </c>
      <c r="E9" s="309" t="s">
        <v>920</v>
      </c>
      <c r="F9" s="17" t="s">
        <v>913</v>
      </c>
      <c r="G9" s="346">
        <v>29.62874613333334</v>
      </c>
      <c r="H9" s="17" t="s">
        <v>346</v>
      </c>
      <c r="I9" s="229" t="s">
        <v>388</v>
      </c>
      <c r="J9" s="229" t="s">
        <v>1567</v>
      </c>
      <c r="K9" s="17" t="s">
        <v>1321</v>
      </c>
      <c r="L9" s="330" t="s">
        <v>391</v>
      </c>
      <c r="M9" s="235" t="s">
        <v>1178</v>
      </c>
      <c r="N9" s="235" t="s">
        <v>1178</v>
      </c>
      <c r="O9" s="235" t="s">
        <v>1178</v>
      </c>
      <c r="P9" s="145"/>
      <c r="Q9" s="344">
        <v>1450</v>
      </c>
      <c r="R9" s="344">
        <v>1</v>
      </c>
      <c r="S9" s="172" t="s">
        <v>2889</v>
      </c>
    </row>
    <row r="10" spans="1:19" x14ac:dyDescent="0.2">
      <c r="A10" s="235" t="s">
        <v>72</v>
      </c>
      <c r="B10" s="235" t="s">
        <v>1225</v>
      </c>
      <c r="C10" s="17" t="s">
        <v>581</v>
      </c>
      <c r="D10" s="243" t="s">
        <v>112</v>
      </c>
      <c r="E10" s="309" t="s">
        <v>921</v>
      </c>
      <c r="F10" s="17" t="s">
        <v>913</v>
      </c>
      <c r="G10" s="218" t="s">
        <v>388</v>
      </c>
      <c r="H10" s="17" t="s">
        <v>346</v>
      </c>
      <c r="I10" s="229" t="s">
        <v>388</v>
      </c>
      <c r="J10" s="229" t="s">
        <v>388</v>
      </c>
      <c r="K10" s="17" t="s">
        <v>1321</v>
      </c>
      <c r="L10" s="330" t="s">
        <v>391</v>
      </c>
      <c r="M10" s="235" t="s">
        <v>1178</v>
      </c>
      <c r="N10" s="235" t="s">
        <v>1178</v>
      </c>
      <c r="O10" s="235" t="s">
        <v>1178</v>
      </c>
      <c r="P10" s="145"/>
      <c r="Q10" s="344">
        <v>0</v>
      </c>
      <c r="R10" s="344">
        <v>0</v>
      </c>
      <c r="S10" s="172"/>
    </row>
    <row r="11" spans="1:19" x14ac:dyDescent="0.2">
      <c r="A11" s="235" t="s">
        <v>72</v>
      </c>
      <c r="B11" s="235" t="s">
        <v>1225</v>
      </c>
      <c r="C11" s="17" t="s">
        <v>581</v>
      </c>
      <c r="D11" s="243" t="s">
        <v>112</v>
      </c>
      <c r="E11" s="309" t="s">
        <v>922</v>
      </c>
      <c r="F11" s="17" t="s">
        <v>913</v>
      </c>
      <c r="G11" s="346">
        <v>104.85784516666682</v>
      </c>
      <c r="H11" s="17" t="s">
        <v>346</v>
      </c>
      <c r="I11" s="229" t="s">
        <v>388</v>
      </c>
      <c r="J11" s="229" t="s">
        <v>1567</v>
      </c>
      <c r="K11" s="17" t="s">
        <v>1321</v>
      </c>
      <c r="L11" s="330" t="s">
        <v>391</v>
      </c>
      <c r="M11" s="235" t="s">
        <v>1178</v>
      </c>
      <c r="N11" s="235" t="s">
        <v>1178</v>
      </c>
      <c r="O11" s="235" t="s">
        <v>1178</v>
      </c>
      <c r="P11" s="145"/>
      <c r="Q11" s="344">
        <v>345</v>
      </c>
      <c r="R11" s="344">
        <v>1</v>
      </c>
      <c r="S11" s="172" t="s">
        <v>2890</v>
      </c>
    </row>
    <row r="12" spans="1:19" x14ac:dyDescent="0.2">
      <c r="A12" s="235" t="s">
        <v>72</v>
      </c>
      <c r="B12" s="235" t="s">
        <v>1225</v>
      </c>
      <c r="C12" s="17" t="s">
        <v>581</v>
      </c>
      <c r="D12" s="243" t="s">
        <v>112</v>
      </c>
      <c r="E12" s="309" t="s">
        <v>923</v>
      </c>
      <c r="F12" s="17" t="s">
        <v>913</v>
      </c>
      <c r="G12" s="346">
        <v>1.7000000000000001E-2</v>
      </c>
      <c r="H12" s="17" t="s">
        <v>346</v>
      </c>
      <c r="I12" s="229" t="s">
        <v>388</v>
      </c>
      <c r="J12" s="229" t="s">
        <v>1567</v>
      </c>
      <c r="K12" s="17" t="s">
        <v>1321</v>
      </c>
      <c r="L12" s="330" t="s">
        <v>391</v>
      </c>
      <c r="M12" s="235" t="s">
        <v>1178</v>
      </c>
      <c r="N12" s="235" t="s">
        <v>1178</v>
      </c>
      <c r="O12" s="235" t="s">
        <v>1178</v>
      </c>
      <c r="P12" s="145"/>
      <c r="Q12" s="344">
        <v>0</v>
      </c>
      <c r="R12" s="344">
        <v>0</v>
      </c>
      <c r="S12" s="172"/>
    </row>
    <row r="13" spans="1:19" x14ac:dyDescent="0.2">
      <c r="A13" s="235" t="s">
        <v>72</v>
      </c>
      <c r="B13" s="235" t="s">
        <v>1225</v>
      </c>
      <c r="C13" s="17" t="s">
        <v>581</v>
      </c>
      <c r="D13" s="243" t="s">
        <v>112</v>
      </c>
      <c r="E13" s="309" t="s">
        <v>924</v>
      </c>
      <c r="F13" s="17">
        <v>2</v>
      </c>
      <c r="G13" s="218" t="s">
        <v>388</v>
      </c>
      <c r="H13" s="17" t="s">
        <v>346</v>
      </c>
      <c r="I13" s="229" t="s">
        <v>388</v>
      </c>
      <c r="J13" s="229" t="s">
        <v>388</v>
      </c>
      <c r="K13" s="17" t="s">
        <v>1321</v>
      </c>
      <c r="L13" s="330" t="s">
        <v>391</v>
      </c>
      <c r="M13" s="235" t="s">
        <v>1178</v>
      </c>
      <c r="N13" s="235" t="s">
        <v>1178</v>
      </c>
      <c r="O13" s="235" t="s">
        <v>1178</v>
      </c>
      <c r="P13" s="145"/>
      <c r="Q13" s="344">
        <v>0</v>
      </c>
      <c r="R13" s="344">
        <v>0</v>
      </c>
      <c r="S13" s="172"/>
    </row>
    <row r="14" spans="1:19" x14ac:dyDescent="0.2">
      <c r="A14" s="235" t="s">
        <v>72</v>
      </c>
      <c r="B14" s="235" t="s">
        <v>1225</v>
      </c>
      <c r="C14" s="17" t="s">
        <v>581</v>
      </c>
      <c r="D14" s="243" t="s">
        <v>112</v>
      </c>
      <c r="E14" s="309" t="s">
        <v>925</v>
      </c>
      <c r="F14" s="17" t="s">
        <v>913</v>
      </c>
      <c r="G14" s="346">
        <v>0.12839999999999999</v>
      </c>
      <c r="H14" s="17" t="s">
        <v>346</v>
      </c>
      <c r="I14" s="229" t="s">
        <v>388</v>
      </c>
      <c r="J14" s="229" t="s">
        <v>1567</v>
      </c>
      <c r="K14" s="17" t="s">
        <v>1321</v>
      </c>
      <c r="L14" s="330" t="s">
        <v>391</v>
      </c>
      <c r="M14" s="235" t="s">
        <v>1178</v>
      </c>
      <c r="N14" s="235" t="s">
        <v>1178</v>
      </c>
      <c r="O14" s="235" t="s">
        <v>1178</v>
      </c>
      <c r="P14" s="145"/>
      <c r="Q14" s="344">
        <v>0</v>
      </c>
      <c r="R14" s="344">
        <v>0</v>
      </c>
      <c r="S14" s="172"/>
    </row>
    <row r="15" spans="1:19" x14ac:dyDescent="0.2">
      <c r="A15" s="235" t="s">
        <v>72</v>
      </c>
      <c r="B15" s="235" t="s">
        <v>1225</v>
      </c>
      <c r="C15" s="17" t="s">
        <v>581</v>
      </c>
      <c r="D15" s="243" t="s">
        <v>112</v>
      </c>
      <c r="E15" s="309" t="s">
        <v>926</v>
      </c>
      <c r="F15" s="17" t="s">
        <v>927</v>
      </c>
      <c r="G15" s="218" t="s">
        <v>388</v>
      </c>
      <c r="H15" s="17" t="s">
        <v>346</v>
      </c>
      <c r="I15" s="229" t="s">
        <v>388</v>
      </c>
      <c r="J15" s="229" t="s">
        <v>388</v>
      </c>
      <c r="K15" s="17" t="s">
        <v>1321</v>
      </c>
      <c r="L15" s="330" t="s">
        <v>391</v>
      </c>
      <c r="M15" s="235" t="s">
        <v>1178</v>
      </c>
      <c r="N15" s="235" t="s">
        <v>1178</v>
      </c>
      <c r="O15" s="235" t="s">
        <v>1178</v>
      </c>
      <c r="P15" s="145"/>
      <c r="Q15" s="344">
        <v>0</v>
      </c>
      <c r="R15" s="344">
        <v>0</v>
      </c>
      <c r="S15" s="172"/>
    </row>
    <row r="16" spans="1:19" x14ac:dyDescent="0.2">
      <c r="A16" s="235" t="s">
        <v>72</v>
      </c>
      <c r="B16" s="235" t="s">
        <v>1225</v>
      </c>
      <c r="C16" s="17" t="s">
        <v>581</v>
      </c>
      <c r="D16" s="243" t="s">
        <v>112</v>
      </c>
      <c r="E16" s="309" t="s">
        <v>928</v>
      </c>
      <c r="F16" s="17" t="s">
        <v>913</v>
      </c>
      <c r="G16" s="218" t="s">
        <v>388</v>
      </c>
      <c r="H16" s="17" t="s">
        <v>346</v>
      </c>
      <c r="I16" s="229" t="s">
        <v>388</v>
      </c>
      <c r="J16" s="229" t="s">
        <v>388</v>
      </c>
      <c r="K16" s="17" t="s">
        <v>1321</v>
      </c>
      <c r="L16" s="330" t="s">
        <v>391</v>
      </c>
      <c r="M16" s="235" t="s">
        <v>1178</v>
      </c>
      <c r="N16" s="235" t="s">
        <v>1178</v>
      </c>
      <c r="O16" s="235" t="s">
        <v>1178</v>
      </c>
      <c r="P16" s="145"/>
      <c r="Q16" s="344">
        <v>0</v>
      </c>
      <c r="R16" s="344">
        <v>0</v>
      </c>
      <c r="S16" s="172"/>
    </row>
    <row r="17" spans="1:19" x14ac:dyDescent="0.2">
      <c r="A17" s="235" t="s">
        <v>72</v>
      </c>
      <c r="B17" s="235" t="s">
        <v>1225</v>
      </c>
      <c r="C17" s="17" t="s">
        <v>581</v>
      </c>
      <c r="D17" s="243" t="s">
        <v>112</v>
      </c>
      <c r="E17" s="309" t="s">
        <v>929</v>
      </c>
      <c r="F17" s="17" t="s">
        <v>913</v>
      </c>
      <c r="G17" s="346">
        <v>60.363199999999978</v>
      </c>
      <c r="H17" s="17" t="s">
        <v>346</v>
      </c>
      <c r="I17" s="229" t="s">
        <v>388</v>
      </c>
      <c r="J17" s="229" t="s">
        <v>1567</v>
      </c>
      <c r="K17" s="17" t="s">
        <v>1321</v>
      </c>
      <c r="L17" s="330" t="s">
        <v>391</v>
      </c>
      <c r="M17" s="235" t="s">
        <v>1178</v>
      </c>
      <c r="N17" s="235" t="s">
        <v>1178</v>
      </c>
      <c r="O17" s="235" t="s">
        <v>1178</v>
      </c>
      <c r="P17" s="145"/>
      <c r="Q17" s="344">
        <v>0</v>
      </c>
      <c r="R17" s="344">
        <v>0</v>
      </c>
      <c r="S17" s="172"/>
    </row>
    <row r="18" spans="1:19" x14ac:dyDescent="0.2">
      <c r="A18" s="235" t="s">
        <v>72</v>
      </c>
      <c r="B18" s="235" t="s">
        <v>1225</v>
      </c>
      <c r="C18" s="17" t="s">
        <v>581</v>
      </c>
      <c r="D18" s="243" t="s">
        <v>112</v>
      </c>
      <c r="E18" s="309" t="s">
        <v>930</v>
      </c>
      <c r="F18" s="17" t="s">
        <v>913</v>
      </c>
      <c r="G18" s="346">
        <v>56.775559500000007</v>
      </c>
      <c r="H18" s="17" t="s">
        <v>346</v>
      </c>
      <c r="I18" s="229" t="s">
        <v>388</v>
      </c>
      <c r="J18" s="229" t="s">
        <v>1567</v>
      </c>
      <c r="K18" s="17" t="s">
        <v>1321</v>
      </c>
      <c r="L18" s="330" t="s">
        <v>391</v>
      </c>
      <c r="M18" s="235" t="s">
        <v>1178</v>
      </c>
      <c r="N18" s="235" t="s">
        <v>1178</v>
      </c>
      <c r="O18" s="235" t="s">
        <v>1178</v>
      </c>
      <c r="P18" s="145"/>
      <c r="Q18" s="344">
        <v>486</v>
      </c>
      <c r="R18" s="344">
        <v>1</v>
      </c>
      <c r="S18" s="172" t="s">
        <v>2891</v>
      </c>
    </row>
    <row r="19" spans="1:19" x14ac:dyDescent="0.2">
      <c r="A19" s="235" t="s">
        <v>72</v>
      </c>
      <c r="B19" s="235" t="s">
        <v>1225</v>
      </c>
      <c r="C19" s="17" t="s">
        <v>581</v>
      </c>
      <c r="D19" s="243" t="s">
        <v>112</v>
      </c>
      <c r="E19" s="309" t="s">
        <v>931</v>
      </c>
      <c r="F19" s="17" t="s">
        <v>913</v>
      </c>
      <c r="G19" s="218" t="s">
        <v>388</v>
      </c>
      <c r="H19" s="17" t="s">
        <v>346</v>
      </c>
      <c r="I19" s="229" t="s">
        <v>148</v>
      </c>
      <c r="J19" s="229" t="s">
        <v>388</v>
      </c>
      <c r="K19" s="17" t="s">
        <v>1321</v>
      </c>
      <c r="L19" s="17" t="s">
        <v>388</v>
      </c>
      <c r="M19" s="235" t="s">
        <v>1178</v>
      </c>
      <c r="N19" s="235" t="s">
        <v>1178</v>
      </c>
      <c r="O19" s="235" t="s">
        <v>1178</v>
      </c>
      <c r="P19" s="17" t="s">
        <v>2303</v>
      </c>
      <c r="Q19" s="344">
        <v>0</v>
      </c>
      <c r="R19" s="344">
        <v>0</v>
      </c>
      <c r="S19" s="172"/>
    </row>
    <row r="20" spans="1:19" x14ac:dyDescent="0.2">
      <c r="A20" s="235" t="s">
        <v>72</v>
      </c>
      <c r="B20" s="235" t="s">
        <v>1225</v>
      </c>
      <c r="C20" s="17" t="s">
        <v>581</v>
      </c>
      <c r="D20" s="243" t="s">
        <v>112</v>
      </c>
      <c r="E20" s="309" t="s">
        <v>932</v>
      </c>
      <c r="F20" s="17" t="s">
        <v>913</v>
      </c>
      <c r="G20" s="218" t="s">
        <v>388</v>
      </c>
      <c r="H20" s="17" t="s">
        <v>346</v>
      </c>
      <c r="I20" s="229" t="s">
        <v>388</v>
      </c>
      <c r="J20" s="229" t="s">
        <v>388</v>
      </c>
      <c r="K20" s="17" t="s">
        <v>1321</v>
      </c>
      <c r="L20" s="17" t="s">
        <v>388</v>
      </c>
      <c r="M20" s="235" t="s">
        <v>1178</v>
      </c>
      <c r="N20" s="235" t="s">
        <v>1178</v>
      </c>
      <c r="O20" s="235" t="s">
        <v>1178</v>
      </c>
      <c r="P20" s="17" t="s">
        <v>2303</v>
      </c>
      <c r="Q20" s="344">
        <v>0</v>
      </c>
      <c r="R20" s="344">
        <v>0</v>
      </c>
      <c r="S20" s="172"/>
    </row>
    <row r="21" spans="1:19" x14ac:dyDescent="0.2">
      <c r="A21" s="235" t="s">
        <v>72</v>
      </c>
      <c r="B21" s="235" t="s">
        <v>1225</v>
      </c>
      <c r="C21" s="17" t="s">
        <v>581</v>
      </c>
      <c r="D21" s="243" t="s">
        <v>112</v>
      </c>
      <c r="E21" s="309" t="s">
        <v>933</v>
      </c>
      <c r="F21" s="313">
        <v>2</v>
      </c>
      <c r="G21" s="218" t="s">
        <v>388</v>
      </c>
      <c r="H21" s="17" t="s">
        <v>346</v>
      </c>
      <c r="I21" s="229" t="s">
        <v>388</v>
      </c>
      <c r="J21" s="229" t="s">
        <v>388</v>
      </c>
      <c r="K21" s="17" t="s">
        <v>1321</v>
      </c>
      <c r="L21" s="330" t="s">
        <v>391</v>
      </c>
      <c r="M21" s="235" t="s">
        <v>1178</v>
      </c>
      <c r="N21" s="235" t="s">
        <v>1178</v>
      </c>
      <c r="O21" s="235" t="s">
        <v>1178</v>
      </c>
      <c r="P21" s="145"/>
      <c r="Q21" s="344">
        <v>0</v>
      </c>
      <c r="R21" s="344">
        <v>0</v>
      </c>
      <c r="S21" s="172"/>
    </row>
    <row r="22" spans="1:19" x14ac:dyDescent="0.2">
      <c r="A22" s="235" t="s">
        <v>72</v>
      </c>
      <c r="B22" s="235" t="s">
        <v>1225</v>
      </c>
      <c r="C22" s="17" t="s">
        <v>581</v>
      </c>
      <c r="D22" s="243" t="s">
        <v>112</v>
      </c>
      <c r="E22" s="348" t="s">
        <v>934</v>
      </c>
      <c r="F22" s="17" t="s">
        <v>913</v>
      </c>
      <c r="G22" s="346">
        <v>77.936114166666869</v>
      </c>
      <c r="H22" s="17" t="s">
        <v>346</v>
      </c>
      <c r="I22" s="621">
        <v>6.3E-2</v>
      </c>
      <c r="J22" s="229" t="s">
        <v>1567</v>
      </c>
      <c r="K22" s="17" t="s">
        <v>1321</v>
      </c>
      <c r="L22" s="17" t="s">
        <v>388</v>
      </c>
      <c r="M22" s="235" t="s">
        <v>1178</v>
      </c>
      <c r="N22" s="235" t="s">
        <v>1177</v>
      </c>
      <c r="O22" s="235" t="s">
        <v>1177</v>
      </c>
      <c r="P22" s="145" t="s">
        <v>3077</v>
      </c>
      <c r="Q22" s="344">
        <v>108</v>
      </c>
      <c r="R22" s="344">
        <v>1</v>
      </c>
      <c r="S22" s="125" t="s">
        <v>2892</v>
      </c>
    </row>
    <row r="23" spans="1:19" x14ac:dyDescent="0.2">
      <c r="A23" s="235" t="s">
        <v>72</v>
      </c>
      <c r="B23" s="235" t="s">
        <v>1225</v>
      </c>
      <c r="C23" s="17" t="s">
        <v>581</v>
      </c>
      <c r="D23" s="243" t="s">
        <v>112</v>
      </c>
      <c r="E23" s="348" t="s">
        <v>935</v>
      </c>
      <c r="F23" s="17" t="s">
        <v>913</v>
      </c>
      <c r="G23" s="218" t="s">
        <v>388</v>
      </c>
      <c r="H23" s="17" t="s">
        <v>346</v>
      </c>
      <c r="I23" s="622"/>
      <c r="J23" s="229" t="s">
        <v>388</v>
      </c>
      <c r="K23" s="17" t="s">
        <v>1321</v>
      </c>
      <c r="L23" s="330" t="s">
        <v>391</v>
      </c>
      <c r="M23" s="235" t="s">
        <v>1178</v>
      </c>
      <c r="N23" s="235" t="s">
        <v>1178</v>
      </c>
      <c r="O23" s="235" t="s">
        <v>1178</v>
      </c>
      <c r="P23" s="145" t="s">
        <v>3077</v>
      </c>
      <c r="Q23" s="344">
        <v>0</v>
      </c>
      <c r="R23" s="344">
        <v>0</v>
      </c>
      <c r="S23" s="125"/>
    </row>
    <row r="24" spans="1:19" x14ac:dyDescent="0.2">
      <c r="A24" s="235" t="s">
        <v>72</v>
      </c>
      <c r="B24" s="235" t="s">
        <v>1225</v>
      </c>
      <c r="C24" s="17" t="s">
        <v>581</v>
      </c>
      <c r="D24" s="243" t="s">
        <v>112</v>
      </c>
      <c r="E24" s="309" t="s">
        <v>936</v>
      </c>
      <c r="F24" s="305" t="s">
        <v>937</v>
      </c>
      <c r="G24" s="218" t="s">
        <v>388</v>
      </c>
      <c r="H24" s="17" t="s">
        <v>346</v>
      </c>
      <c r="I24" s="229" t="s">
        <v>388</v>
      </c>
      <c r="J24" s="229" t="s">
        <v>388</v>
      </c>
      <c r="K24" s="17" t="s">
        <v>1321</v>
      </c>
      <c r="L24" s="330" t="s">
        <v>391</v>
      </c>
      <c r="M24" s="235" t="s">
        <v>1178</v>
      </c>
      <c r="N24" s="235" t="s">
        <v>1178</v>
      </c>
      <c r="O24" s="235" t="s">
        <v>1178</v>
      </c>
      <c r="P24" s="145"/>
      <c r="Q24" s="344">
        <v>0</v>
      </c>
      <c r="R24" s="344">
        <v>0</v>
      </c>
      <c r="S24" s="172"/>
    </row>
    <row r="25" spans="1:19" x14ac:dyDescent="0.2">
      <c r="A25" s="235" t="s">
        <v>72</v>
      </c>
      <c r="B25" s="235" t="s">
        <v>1225</v>
      </c>
      <c r="C25" s="17" t="s">
        <v>581</v>
      </c>
      <c r="D25" s="243" t="s">
        <v>112</v>
      </c>
      <c r="E25" s="309" t="s">
        <v>938</v>
      </c>
      <c r="F25" s="17" t="s">
        <v>939</v>
      </c>
      <c r="G25" s="218" t="s">
        <v>388</v>
      </c>
      <c r="H25" s="17" t="s">
        <v>346</v>
      </c>
      <c r="I25" s="229" t="s">
        <v>148</v>
      </c>
      <c r="J25" s="229" t="s">
        <v>388</v>
      </c>
      <c r="K25" s="17" t="s">
        <v>1321</v>
      </c>
      <c r="L25" s="330" t="s">
        <v>391</v>
      </c>
      <c r="M25" s="235" t="s">
        <v>1178</v>
      </c>
      <c r="N25" s="235" t="s">
        <v>1178</v>
      </c>
      <c r="O25" s="235" t="s">
        <v>1178</v>
      </c>
      <c r="P25" s="145"/>
      <c r="Q25" s="344">
        <v>0</v>
      </c>
      <c r="R25" s="344">
        <v>0</v>
      </c>
      <c r="S25" s="172"/>
    </row>
    <row r="26" spans="1:19" x14ac:dyDescent="0.2">
      <c r="A26" s="235" t="s">
        <v>72</v>
      </c>
      <c r="B26" s="235" t="s">
        <v>1225</v>
      </c>
      <c r="C26" s="17" t="s">
        <v>582</v>
      </c>
      <c r="D26" s="243" t="s">
        <v>112</v>
      </c>
      <c r="E26" s="348" t="s">
        <v>940</v>
      </c>
      <c r="F26" s="17">
        <v>7</v>
      </c>
      <c r="G26" s="349" t="s">
        <v>388</v>
      </c>
      <c r="H26" s="17" t="s">
        <v>346</v>
      </c>
      <c r="I26" s="350" t="s">
        <v>388</v>
      </c>
      <c r="J26" s="350" t="s">
        <v>388</v>
      </c>
      <c r="K26" s="17" t="s">
        <v>1321</v>
      </c>
      <c r="L26" s="330" t="s">
        <v>391</v>
      </c>
      <c r="M26" s="235" t="s">
        <v>1178</v>
      </c>
      <c r="N26" s="235" t="s">
        <v>1178</v>
      </c>
      <c r="O26" s="235" t="s">
        <v>1178</v>
      </c>
      <c r="P26" s="145"/>
      <c r="Q26" s="344">
        <v>0</v>
      </c>
      <c r="R26" s="344">
        <v>0</v>
      </c>
      <c r="S26" s="172"/>
    </row>
    <row r="27" spans="1:19" x14ac:dyDescent="0.2">
      <c r="A27" s="235" t="s">
        <v>72</v>
      </c>
      <c r="B27" s="235" t="s">
        <v>1225</v>
      </c>
      <c r="C27" s="17" t="s">
        <v>582</v>
      </c>
      <c r="D27" s="243" t="s">
        <v>112</v>
      </c>
      <c r="E27" s="348" t="s">
        <v>941</v>
      </c>
      <c r="F27" s="17" t="s">
        <v>942</v>
      </c>
      <c r="G27" s="346">
        <v>161.64092763462568</v>
      </c>
      <c r="H27" s="17" t="s">
        <v>346</v>
      </c>
      <c r="I27" s="229" t="s">
        <v>388</v>
      </c>
      <c r="J27" s="229" t="s">
        <v>1567</v>
      </c>
      <c r="K27" s="17" t="s">
        <v>1321</v>
      </c>
      <c r="L27" s="17" t="s">
        <v>388</v>
      </c>
      <c r="M27" s="235" t="s">
        <v>1178</v>
      </c>
      <c r="N27" s="235" t="s">
        <v>1177</v>
      </c>
      <c r="O27" s="235" t="s">
        <v>1177</v>
      </c>
      <c r="P27" s="145"/>
      <c r="Q27" s="344">
        <v>0</v>
      </c>
      <c r="R27" s="344">
        <v>0</v>
      </c>
      <c r="S27" s="125" t="s">
        <v>2893</v>
      </c>
    </row>
    <row r="28" spans="1:19" x14ac:dyDescent="0.2">
      <c r="A28" s="235" t="s">
        <v>72</v>
      </c>
      <c r="B28" s="235" t="s">
        <v>1225</v>
      </c>
      <c r="C28" s="17" t="s">
        <v>582</v>
      </c>
      <c r="D28" s="243" t="s">
        <v>112</v>
      </c>
      <c r="E28" s="348" t="s">
        <v>943</v>
      </c>
      <c r="F28" s="17" t="s">
        <v>944</v>
      </c>
      <c r="G28" s="349" t="s">
        <v>388</v>
      </c>
      <c r="H28" s="17" t="s">
        <v>346</v>
      </c>
      <c r="I28" s="350" t="s">
        <v>388</v>
      </c>
      <c r="J28" s="350" t="s">
        <v>388</v>
      </c>
      <c r="K28" s="17" t="s">
        <v>1321</v>
      </c>
      <c r="L28" s="330" t="s">
        <v>391</v>
      </c>
      <c r="M28" s="235" t="s">
        <v>1178</v>
      </c>
      <c r="N28" s="235" t="s">
        <v>1178</v>
      </c>
      <c r="O28" s="235" t="s">
        <v>1178</v>
      </c>
      <c r="P28" s="145"/>
      <c r="Q28" s="344">
        <v>0</v>
      </c>
      <c r="R28" s="344">
        <v>0</v>
      </c>
      <c r="S28" s="172"/>
    </row>
    <row r="29" spans="1:19" x14ac:dyDescent="0.2">
      <c r="A29" s="235" t="s">
        <v>72</v>
      </c>
      <c r="B29" s="235" t="s">
        <v>1225</v>
      </c>
      <c r="C29" s="17" t="s">
        <v>582</v>
      </c>
      <c r="D29" s="243" t="s">
        <v>112</v>
      </c>
      <c r="E29" s="348" t="s">
        <v>912</v>
      </c>
      <c r="F29" s="17" t="s">
        <v>937</v>
      </c>
      <c r="G29" s="349">
        <v>2.3740000000000001E-2</v>
      </c>
      <c r="H29" s="17" t="s">
        <v>346</v>
      </c>
      <c r="I29" s="350" t="s">
        <v>388</v>
      </c>
      <c r="J29" s="350" t="s">
        <v>1567</v>
      </c>
      <c r="K29" s="17" t="s">
        <v>1321</v>
      </c>
      <c r="L29" s="17" t="s">
        <v>388</v>
      </c>
      <c r="M29" s="235" t="s">
        <v>1178</v>
      </c>
      <c r="N29" s="235" t="s">
        <v>1178</v>
      </c>
      <c r="O29" s="235" t="s">
        <v>1178</v>
      </c>
      <c r="P29" s="17" t="s">
        <v>2255</v>
      </c>
      <c r="Q29" s="344">
        <v>0</v>
      </c>
      <c r="R29" s="344">
        <v>0</v>
      </c>
      <c r="S29" s="172"/>
    </row>
    <row r="30" spans="1:19" x14ac:dyDescent="0.2">
      <c r="A30" s="235" t="s">
        <v>72</v>
      </c>
      <c r="B30" s="235" t="s">
        <v>1225</v>
      </c>
      <c r="C30" s="17" t="s">
        <v>582</v>
      </c>
      <c r="D30" s="243" t="s">
        <v>112</v>
      </c>
      <c r="E30" s="348" t="s">
        <v>945</v>
      </c>
      <c r="F30" s="17" t="s">
        <v>946</v>
      </c>
      <c r="G30" s="411">
        <v>141.28811979926866</v>
      </c>
      <c r="H30" s="17" t="s">
        <v>346</v>
      </c>
      <c r="I30" s="350">
        <v>2.8000000000000001E-2</v>
      </c>
      <c r="J30" s="350" t="s">
        <v>1567</v>
      </c>
      <c r="K30" s="17" t="s">
        <v>1321</v>
      </c>
      <c r="L30" s="330" t="s">
        <v>391</v>
      </c>
      <c r="M30" s="235" t="s">
        <v>1178</v>
      </c>
      <c r="N30" s="235" t="s">
        <v>1177</v>
      </c>
      <c r="O30" s="235" t="s">
        <v>1178</v>
      </c>
      <c r="P30" s="145" t="s">
        <v>2077</v>
      </c>
      <c r="Q30" s="344">
        <v>15</v>
      </c>
      <c r="R30" s="344">
        <v>1</v>
      </c>
      <c r="S30" s="172"/>
    </row>
    <row r="31" spans="1:19" x14ac:dyDescent="0.2">
      <c r="A31" s="235" t="s">
        <v>72</v>
      </c>
      <c r="B31" s="235" t="s">
        <v>1225</v>
      </c>
      <c r="C31" s="17" t="s">
        <v>582</v>
      </c>
      <c r="D31" s="243" t="s">
        <v>112</v>
      </c>
      <c r="E31" s="348" t="s">
        <v>945</v>
      </c>
      <c r="F31" s="17" t="s">
        <v>947</v>
      </c>
      <c r="G31" s="411">
        <v>1.2666666666666666E-2</v>
      </c>
      <c r="H31" s="17" t="s">
        <v>346</v>
      </c>
      <c r="I31" s="350">
        <v>2.8000000000000001E-2</v>
      </c>
      <c r="J31" s="350" t="s">
        <v>1567</v>
      </c>
      <c r="K31" s="17" t="s">
        <v>1321</v>
      </c>
      <c r="L31" s="330" t="s">
        <v>391</v>
      </c>
      <c r="M31" s="235" t="s">
        <v>1178</v>
      </c>
      <c r="N31" s="235" t="s">
        <v>1177</v>
      </c>
      <c r="O31" s="235" t="s">
        <v>1178</v>
      </c>
      <c r="P31" s="145" t="s">
        <v>2077</v>
      </c>
      <c r="Q31" s="344">
        <v>0</v>
      </c>
      <c r="R31" s="344">
        <v>0</v>
      </c>
      <c r="S31" s="172" t="s">
        <v>2699</v>
      </c>
    </row>
    <row r="32" spans="1:19" x14ac:dyDescent="0.2">
      <c r="A32" s="235" t="s">
        <v>72</v>
      </c>
      <c r="B32" s="235" t="s">
        <v>1225</v>
      </c>
      <c r="C32" s="17" t="s">
        <v>582</v>
      </c>
      <c r="D32" s="243" t="s">
        <v>112</v>
      </c>
      <c r="E32" s="348" t="s">
        <v>948</v>
      </c>
      <c r="F32" s="17" t="s">
        <v>949</v>
      </c>
      <c r="G32" s="349">
        <v>2.3740000000000001E-2</v>
      </c>
      <c r="H32" s="17" t="s">
        <v>346</v>
      </c>
      <c r="I32" s="350" t="s">
        <v>388</v>
      </c>
      <c r="J32" s="350" t="s">
        <v>1567</v>
      </c>
      <c r="K32" s="17" t="s">
        <v>1321</v>
      </c>
      <c r="L32" s="330" t="s">
        <v>391</v>
      </c>
      <c r="M32" s="235" t="s">
        <v>1178</v>
      </c>
      <c r="N32" s="235" t="s">
        <v>1178</v>
      </c>
      <c r="O32" s="235" t="s">
        <v>1178</v>
      </c>
      <c r="P32" s="145"/>
      <c r="Q32" s="344">
        <v>0</v>
      </c>
      <c r="R32" s="344">
        <v>0</v>
      </c>
      <c r="S32" s="172"/>
    </row>
    <row r="33" spans="1:19" x14ac:dyDescent="0.2">
      <c r="A33" s="235" t="s">
        <v>72</v>
      </c>
      <c r="B33" s="235" t="s">
        <v>1225</v>
      </c>
      <c r="C33" s="17" t="s">
        <v>582</v>
      </c>
      <c r="D33" s="243" t="s">
        <v>112</v>
      </c>
      <c r="E33" s="348" t="s">
        <v>914</v>
      </c>
      <c r="F33" s="17" t="s">
        <v>950</v>
      </c>
      <c r="G33" s="411">
        <v>4.3000000000000003E-2</v>
      </c>
      <c r="H33" s="17" t="s">
        <v>346</v>
      </c>
      <c r="I33" s="350" t="s">
        <v>388</v>
      </c>
      <c r="J33" s="350" t="s">
        <v>1567</v>
      </c>
      <c r="K33" s="17" t="s">
        <v>1321</v>
      </c>
      <c r="L33" s="330" t="s">
        <v>391</v>
      </c>
      <c r="M33" s="235" t="s">
        <v>1178</v>
      </c>
      <c r="N33" s="235" t="s">
        <v>1177</v>
      </c>
      <c r="O33" s="235" t="s">
        <v>1178</v>
      </c>
      <c r="P33" s="145"/>
      <c r="Q33" s="344">
        <v>995</v>
      </c>
      <c r="R33" s="344">
        <v>80</v>
      </c>
      <c r="S33" s="172"/>
    </row>
    <row r="34" spans="1:19" x14ac:dyDescent="0.2">
      <c r="A34" s="235" t="s">
        <v>72</v>
      </c>
      <c r="B34" s="235" t="s">
        <v>1225</v>
      </c>
      <c r="C34" s="17" t="s">
        <v>582</v>
      </c>
      <c r="D34" s="243" t="s">
        <v>112</v>
      </c>
      <c r="E34" s="348" t="s">
        <v>951</v>
      </c>
      <c r="F34" s="17" t="s">
        <v>937</v>
      </c>
      <c r="G34" s="411">
        <v>162.04271666666668</v>
      </c>
      <c r="H34" s="17" t="s">
        <v>346</v>
      </c>
      <c r="I34" s="350" t="s">
        <v>388</v>
      </c>
      <c r="J34" s="350" t="s">
        <v>1567</v>
      </c>
      <c r="K34" s="17" t="s">
        <v>1321</v>
      </c>
      <c r="L34" s="330" t="s">
        <v>391</v>
      </c>
      <c r="M34" s="235" t="s">
        <v>1178</v>
      </c>
      <c r="N34" s="235" t="s">
        <v>1178</v>
      </c>
      <c r="O34" s="235" t="s">
        <v>1178</v>
      </c>
      <c r="P34" s="145"/>
      <c r="Q34" s="344">
        <f>361+8</f>
        <v>369</v>
      </c>
      <c r="R34" s="344">
        <f>47+5</f>
        <v>52</v>
      </c>
      <c r="S34" s="172" t="s">
        <v>2894</v>
      </c>
    </row>
    <row r="35" spans="1:19" x14ac:dyDescent="0.2">
      <c r="A35" s="235" t="s">
        <v>72</v>
      </c>
      <c r="B35" s="235" t="s">
        <v>1225</v>
      </c>
      <c r="C35" s="17" t="s">
        <v>582</v>
      </c>
      <c r="D35" s="243" t="s">
        <v>112</v>
      </c>
      <c r="E35" s="348" t="s">
        <v>952</v>
      </c>
      <c r="F35" s="17" t="s">
        <v>937</v>
      </c>
      <c r="G35" s="411">
        <v>92.32775833333335</v>
      </c>
      <c r="H35" s="17" t="s">
        <v>346</v>
      </c>
      <c r="I35" s="350" t="s">
        <v>388</v>
      </c>
      <c r="J35" s="350" t="s">
        <v>1567</v>
      </c>
      <c r="K35" s="17" t="s">
        <v>1321</v>
      </c>
      <c r="L35" s="330" t="s">
        <v>391</v>
      </c>
      <c r="M35" s="235" t="s">
        <v>1178</v>
      </c>
      <c r="N35" s="235" t="s">
        <v>1177</v>
      </c>
      <c r="O35" s="235" t="s">
        <v>1178</v>
      </c>
      <c r="P35" s="634" t="s">
        <v>3083</v>
      </c>
      <c r="Q35" s="344">
        <v>2351</v>
      </c>
      <c r="R35" s="344">
        <v>194</v>
      </c>
      <c r="S35" s="172"/>
    </row>
    <row r="36" spans="1:19" x14ac:dyDescent="0.2">
      <c r="A36" s="235" t="s">
        <v>72</v>
      </c>
      <c r="B36" s="235" t="s">
        <v>1225</v>
      </c>
      <c r="C36" s="17" t="s">
        <v>582</v>
      </c>
      <c r="D36" s="243" t="s">
        <v>112</v>
      </c>
      <c r="E36" s="348" t="s">
        <v>953</v>
      </c>
      <c r="F36" s="412" t="s">
        <v>954</v>
      </c>
      <c r="G36" s="411">
        <v>77.861349333333322</v>
      </c>
      <c r="H36" s="17" t="s">
        <v>346</v>
      </c>
      <c r="I36" s="350">
        <v>0.22600000000000001</v>
      </c>
      <c r="J36" s="350" t="s">
        <v>1567</v>
      </c>
      <c r="K36" s="17" t="s">
        <v>1321</v>
      </c>
      <c r="L36" s="330" t="s">
        <v>391</v>
      </c>
      <c r="M36" s="235" t="s">
        <v>1178</v>
      </c>
      <c r="N36" s="235" t="s">
        <v>1177</v>
      </c>
      <c r="O36" s="192" t="s">
        <v>1178</v>
      </c>
      <c r="P36" s="145"/>
      <c r="Q36" s="344">
        <v>1560</v>
      </c>
      <c r="R36" s="344">
        <v>69</v>
      </c>
      <c r="S36" s="172"/>
    </row>
    <row r="37" spans="1:19" x14ac:dyDescent="0.2">
      <c r="A37" s="235" t="s">
        <v>72</v>
      </c>
      <c r="B37" s="235" t="s">
        <v>1225</v>
      </c>
      <c r="C37" s="17" t="s">
        <v>582</v>
      </c>
      <c r="D37" s="243" t="s">
        <v>112</v>
      </c>
      <c r="E37" s="348" t="s">
        <v>916</v>
      </c>
      <c r="F37" s="17" t="s">
        <v>950</v>
      </c>
      <c r="G37" s="411">
        <v>51.514650921212109</v>
      </c>
      <c r="H37" s="17" t="s">
        <v>346</v>
      </c>
      <c r="I37" s="350" t="s">
        <v>388</v>
      </c>
      <c r="J37" s="350" t="s">
        <v>1567</v>
      </c>
      <c r="K37" s="17" t="s">
        <v>1321</v>
      </c>
      <c r="L37" s="330" t="s">
        <v>391</v>
      </c>
      <c r="M37" s="235" t="s">
        <v>1178</v>
      </c>
      <c r="N37" s="235" t="s">
        <v>1177</v>
      </c>
      <c r="O37" s="192" t="s">
        <v>1178</v>
      </c>
      <c r="P37" s="145"/>
      <c r="Q37" s="344">
        <v>0</v>
      </c>
      <c r="R37" s="344">
        <v>0</v>
      </c>
      <c r="S37" s="172" t="s">
        <v>2699</v>
      </c>
    </row>
    <row r="38" spans="1:19" x14ac:dyDescent="0.2">
      <c r="A38" s="235" t="s">
        <v>72</v>
      </c>
      <c r="B38" s="235" t="s">
        <v>1225</v>
      </c>
      <c r="C38" s="17" t="s">
        <v>582</v>
      </c>
      <c r="D38" s="243" t="s">
        <v>112</v>
      </c>
      <c r="E38" s="348" t="s">
        <v>955</v>
      </c>
      <c r="F38" s="17" t="s">
        <v>937</v>
      </c>
      <c r="G38" s="411">
        <v>66.000268333333338</v>
      </c>
      <c r="H38" s="17" t="s">
        <v>346</v>
      </c>
      <c r="I38" s="350" t="s">
        <v>388</v>
      </c>
      <c r="J38" s="350" t="s">
        <v>1567</v>
      </c>
      <c r="K38" s="17" t="s">
        <v>1321</v>
      </c>
      <c r="L38" s="330" t="s">
        <v>391</v>
      </c>
      <c r="M38" s="235" t="s">
        <v>1178</v>
      </c>
      <c r="N38" s="235" t="s">
        <v>1178</v>
      </c>
      <c r="O38" s="192" t="s">
        <v>1178</v>
      </c>
      <c r="P38" s="145"/>
      <c r="Q38" s="344">
        <v>6</v>
      </c>
      <c r="R38" s="344">
        <v>3</v>
      </c>
      <c r="S38" s="172" t="s">
        <v>2894</v>
      </c>
    </row>
    <row r="39" spans="1:19" x14ac:dyDescent="0.2">
      <c r="A39" s="235" t="s">
        <v>72</v>
      </c>
      <c r="B39" s="235" t="s">
        <v>1225</v>
      </c>
      <c r="C39" s="17" t="s">
        <v>582</v>
      </c>
      <c r="D39" s="243" t="s">
        <v>112</v>
      </c>
      <c r="E39" s="348" t="s">
        <v>956</v>
      </c>
      <c r="F39" s="17" t="s">
        <v>957</v>
      </c>
      <c r="G39" s="411">
        <v>0.84966666666666668</v>
      </c>
      <c r="H39" s="17" t="s">
        <v>346</v>
      </c>
      <c r="I39" s="350" t="s">
        <v>388</v>
      </c>
      <c r="J39" s="350" t="s">
        <v>1567</v>
      </c>
      <c r="K39" s="17" t="s">
        <v>1321</v>
      </c>
      <c r="L39" s="330" t="s">
        <v>391</v>
      </c>
      <c r="M39" s="235" t="s">
        <v>1178</v>
      </c>
      <c r="N39" s="235" t="s">
        <v>1177</v>
      </c>
      <c r="O39" s="192" t="s">
        <v>1178</v>
      </c>
      <c r="P39" s="145" t="s">
        <v>2083</v>
      </c>
      <c r="Q39" s="344">
        <v>3572</v>
      </c>
      <c r="R39" s="344">
        <v>187</v>
      </c>
      <c r="S39" s="172"/>
    </row>
    <row r="40" spans="1:19" x14ac:dyDescent="0.2">
      <c r="A40" s="235" t="s">
        <v>72</v>
      </c>
      <c r="B40" s="235" t="s">
        <v>1225</v>
      </c>
      <c r="C40" s="17" t="s">
        <v>582</v>
      </c>
      <c r="D40" s="243" t="s">
        <v>112</v>
      </c>
      <c r="E40" s="348" t="s">
        <v>958</v>
      </c>
      <c r="F40" s="17" t="s">
        <v>949</v>
      </c>
      <c r="G40" s="411">
        <v>0.27838000000000002</v>
      </c>
      <c r="H40" s="17" t="s">
        <v>346</v>
      </c>
      <c r="I40" s="350" t="s">
        <v>148</v>
      </c>
      <c r="J40" s="350" t="s">
        <v>1567</v>
      </c>
      <c r="K40" s="17" t="s">
        <v>1321</v>
      </c>
      <c r="L40" s="330" t="s">
        <v>391</v>
      </c>
      <c r="M40" s="235" t="s">
        <v>1178</v>
      </c>
      <c r="N40" s="235" t="s">
        <v>1178</v>
      </c>
      <c r="O40" s="192" t="s">
        <v>1178</v>
      </c>
      <c r="P40" s="145"/>
      <c r="Q40" s="344">
        <v>0</v>
      </c>
      <c r="R40" s="344">
        <v>0</v>
      </c>
      <c r="S40" s="172"/>
    </row>
    <row r="41" spans="1:19" x14ac:dyDescent="0.2">
      <c r="A41" s="235" t="s">
        <v>72</v>
      </c>
      <c r="B41" s="235" t="s">
        <v>1225</v>
      </c>
      <c r="C41" s="17" t="s">
        <v>582</v>
      </c>
      <c r="D41" s="243" t="s">
        <v>112</v>
      </c>
      <c r="E41" s="348" t="s">
        <v>959</v>
      </c>
      <c r="F41" s="17" t="s">
        <v>949</v>
      </c>
      <c r="G41" s="411" t="s">
        <v>388</v>
      </c>
      <c r="H41" s="17" t="s">
        <v>346</v>
      </c>
      <c r="I41" s="350" t="s">
        <v>148</v>
      </c>
      <c r="J41" s="350" t="s">
        <v>388</v>
      </c>
      <c r="K41" s="17" t="s">
        <v>1321</v>
      </c>
      <c r="L41" s="330" t="s">
        <v>391</v>
      </c>
      <c r="M41" s="235" t="s">
        <v>1178</v>
      </c>
      <c r="N41" s="235" t="s">
        <v>1178</v>
      </c>
      <c r="O41" s="192" t="s">
        <v>1178</v>
      </c>
      <c r="P41" s="145"/>
      <c r="Q41" s="344">
        <v>0</v>
      </c>
      <c r="R41" s="344">
        <v>0</v>
      </c>
      <c r="S41" s="172"/>
    </row>
    <row r="42" spans="1:19" x14ac:dyDescent="0.2">
      <c r="A42" s="235" t="s">
        <v>72</v>
      </c>
      <c r="B42" s="235" t="s">
        <v>1225</v>
      </c>
      <c r="C42" s="17" t="s">
        <v>582</v>
      </c>
      <c r="D42" s="243" t="s">
        <v>112</v>
      </c>
      <c r="E42" s="348" t="s">
        <v>960</v>
      </c>
      <c r="F42" s="17" t="s">
        <v>949</v>
      </c>
      <c r="G42" s="411" t="s">
        <v>388</v>
      </c>
      <c r="H42" s="17" t="s">
        <v>346</v>
      </c>
      <c r="I42" s="350" t="s">
        <v>148</v>
      </c>
      <c r="J42" s="350" t="s">
        <v>388</v>
      </c>
      <c r="K42" s="17" t="s">
        <v>1321</v>
      </c>
      <c r="L42" s="330" t="s">
        <v>391</v>
      </c>
      <c r="M42" s="235" t="s">
        <v>1178</v>
      </c>
      <c r="N42" s="235" t="s">
        <v>1178</v>
      </c>
      <c r="O42" s="192" t="s">
        <v>1178</v>
      </c>
      <c r="P42" s="145"/>
      <c r="Q42" s="344">
        <v>0</v>
      </c>
      <c r="R42" s="344">
        <v>0</v>
      </c>
      <c r="S42" s="172"/>
    </row>
    <row r="43" spans="1:19" x14ac:dyDescent="0.2">
      <c r="A43" s="235" t="s">
        <v>72</v>
      </c>
      <c r="B43" s="235" t="s">
        <v>1225</v>
      </c>
      <c r="C43" s="17" t="s">
        <v>582</v>
      </c>
      <c r="D43" s="243" t="s">
        <v>112</v>
      </c>
      <c r="E43" s="348" t="s">
        <v>961</v>
      </c>
      <c r="F43" s="17" t="s">
        <v>949</v>
      </c>
      <c r="G43" s="411">
        <v>0.1</v>
      </c>
      <c r="H43" s="17" t="s">
        <v>346</v>
      </c>
      <c r="I43" s="350" t="s">
        <v>148</v>
      </c>
      <c r="J43" s="350" t="s">
        <v>1567</v>
      </c>
      <c r="K43" s="17" t="s">
        <v>1321</v>
      </c>
      <c r="L43" s="330" t="s">
        <v>391</v>
      </c>
      <c r="M43" s="235" t="s">
        <v>1178</v>
      </c>
      <c r="N43" s="235" t="s">
        <v>1178</v>
      </c>
      <c r="O43" s="192" t="s">
        <v>1178</v>
      </c>
      <c r="P43" s="145"/>
      <c r="Q43" s="344">
        <v>0</v>
      </c>
      <c r="R43" s="344">
        <v>0</v>
      </c>
      <c r="S43" s="172"/>
    </row>
    <row r="44" spans="1:19" x14ac:dyDescent="0.2">
      <c r="A44" s="235" t="s">
        <v>72</v>
      </c>
      <c r="B44" s="235" t="s">
        <v>1225</v>
      </c>
      <c r="C44" s="17" t="s">
        <v>582</v>
      </c>
      <c r="D44" s="243" t="s">
        <v>112</v>
      </c>
      <c r="E44" s="348" t="s">
        <v>962</v>
      </c>
      <c r="F44" s="17" t="s">
        <v>949</v>
      </c>
      <c r="G44" s="411" t="s">
        <v>388</v>
      </c>
      <c r="H44" s="17" t="s">
        <v>346</v>
      </c>
      <c r="I44" s="350" t="s">
        <v>148</v>
      </c>
      <c r="J44" s="350" t="s">
        <v>388</v>
      </c>
      <c r="K44" s="17" t="s">
        <v>1321</v>
      </c>
      <c r="L44" s="330" t="s">
        <v>391</v>
      </c>
      <c r="M44" s="235" t="s">
        <v>1178</v>
      </c>
      <c r="N44" s="235" t="s">
        <v>1178</v>
      </c>
      <c r="O44" s="192" t="s">
        <v>1178</v>
      </c>
      <c r="P44" s="145"/>
      <c r="Q44" s="344">
        <v>0</v>
      </c>
      <c r="R44" s="344">
        <v>0</v>
      </c>
      <c r="S44" s="172"/>
    </row>
    <row r="45" spans="1:19" x14ac:dyDescent="0.2">
      <c r="A45" s="235" t="s">
        <v>72</v>
      </c>
      <c r="B45" s="235" t="s">
        <v>1225</v>
      </c>
      <c r="C45" s="17" t="s">
        <v>582</v>
      </c>
      <c r="D45" s="243" t="s">
        <v>112</v>
      </c>
      <c r="E45" s="348" t="s">
        <v>917</v>
      </c>
      <c r="F45" s="17" t="s">
        <v>963</v>
      </c>
      <c r="G45" s="411" t="s">
        <v>388</v>
      </c>
      <c r="H45" s="17" t="s">
        <v>346</v>
      </c>
      <c r="I45" s="350" t="s">
        <v>388</v>
      </c>
      <c r="J45" s="350" t="s">
        <v>388</v>
      </c>
      <c r="K45" s="17" t="s">
        <v>1321</v>
      </c>
      <c r="L45" s="330" t="s">
        <v>391</v>
      </c>
      <c r="M45" s="235" t="s">
        <v>1178</v>
      </c>
      <c r="N45" s="235" t="s">
        <v>1178</v>
      </c>
      <c r="O45" s="192" t="s">
        <v>1178</v>
      </c>
      <c r="P45" s="145"/>
      <c r="Q45" s="344">
        <v>0</v>
      </c>
      <c r="R45" s="344">
        <v>0</v>
      </c>
      <c r="S45" s="172"/>
    </row>
    <row r="46" spans="1:19" x14ac:dyDescent="0.2">
      <c r="A46" s="235" t="s">
        <v>72</v>
      </c>
      <c r="B46" s="235" t="s">
        <v>1225</v>
      </c>
      <c r="C46" s="17" t="s">
        <v>582</v>
      </c>
      <c r="D46" s="243" t="s">
        <v>112</v>
      </c>
      <c r="E46" s="348" t="s">
        <v>917</v>
      </c>
      <c r="F46" s="17" t="s">
        <v>964</v>
      </c>
      <c r="G46" s="411" t="s">
        <v>388</v>
      </c>
      <c r="H46" s="17" t="s">
        <v>346</v>
      </c>
      <c r="I46" s="350" t="s">
        <v>388</v>
      </c>
      <c r="J46" s="350" t="s">
        <v>388</v>
      </c>
      <c r="K46" s="17" t="s">
        <v>1321</v>
      </c>
      <c r="L46" s="330" t="s">
        <v>391</v>
      </c>
      <c r="M46" s="235" t="s">
        <v>1178</v>
      </c>
      <c r="N46" s="235" t="s">
        <v>1178</v>
      </c>
      <c r="O46" s="192" t="s">
        <v>1178</v>
      </c>
      <c r="P46" s="145"/>
      <c r="Q46" s="344">
        <v>0</v>
      </c>
      <c r="R46" s="344">
        <v>0</v>
      </c>
      <c r="S46" s="172"/>
    </row>
    <row r="47" spans="1:19" x14ac:dyDescent="0.2">
      <c r="A47" s="235" t="s">
        <v>72</v>
      </c>
      <c r="B47" s="235" t="s">
        <v>1225</v>
      </c>
      <c r="C47" s="17" t="s">
        <v>582</v>
      </c>
      <c r="D47" s="243" t="s">
        <v>112</v>
      </c>
      <c r="E47" s="348" t="s">
        <v>917</v>
      </c>
      <c r="F47" s="17" t="s">
        <v>965</v>
      </c>
      <c r="G47" s="411" t="s">
        <v>388</v>
      </c>
      <c r="H47" s="17" t="s">
        <v>346</v>
      </c>
      <c r="I47" s="350" t="s">
        <v>388</v>
      </c>
      <c r="J47" s="350" t="s">
        <v>388</v>
      </c>
      <c r="K47" s="17" t="s">
        <v>1321</v>
      </c>
      <c r="L47" s="330" t="s">
        <v>391</v>
      </c>
      <c r="M47" s="235" t="s">
        <v>1178</v>
      </c>
      <c r="N47" s="235" t="s">
        <v>1178</v>
      </c>
      <c r="O47" s="192" t="s">
        <v>1178</v>
      </c>
      <c r="P47" s="145"/>
      <c r="Q47" s="344">
        <v>0</v>
      </c>
      <c r="R47" s="344">
        <v>0</v>
      </c>
      <c r="S47" s="172"/>
    </row>
    <row r="48" spans="1:19" x14ac:dyDescent="0.2">
      <c r="A48" s="235" t="s">
        <v>72</v>
      </c>
      <c r="B48" s="235" t="s">
        <v>1225</v>
      </c>
      <c r="C48" s="17" t="s">
        <v>582</v>
      </c>
      <c r="D48" s="243" t="s">
        <v>112</v>
      </c>
      <c r="E48" s="348" t="s">
        <v>917</v>
      </c>
      <c r="F48" s="17" t="s">
        <v>966</v>
      </c>
      <c r="G48" s="411" t="s">
        <v>388</v>
      </c>
      <c r="H48" s="17" t="s">
        <v>346</v>
      </c>
      <c r="I48" s="350" t="s">
        <v>388</v>
      </c>
      <c r="J48" s="350" t="s">
        <v>388</v>
      </c>
      <c r="K48" s="17" t="s">
        <v>1321</v>
      </c>
      <c r="L48" s="330" t="s">
        <v>391</v>
      </c>
      <c r="M48" s="235" t="s">
        <v>1178</v>
      </c>
      <c r="N48" s="235" t="s">
        <v>1178</v>
      </c>
      <c r="O48" s="192" t="s">
        <v>1178</v>
      </c>
      <c r="P48" s="145"/>
      <c r="Q48" s="344">
        <v>0</v>
      </c>
      <c r="R48" s="344">
        <v>0</v>
      </c>
      <c r="S48" s="172"/>
    </row>
    <row r="49" spans="1:19" x14ac:dyDescent="0.2">
      <c r="A49" s="235" t="s">
        <v>72</v>
      </c>
      <c r="B49" s="235" t="s">
        <v>1225</v>
      </c>
      <c r="C49" s="17" t="s">
        <v>582</v>
      </c>
      <c r="D49" s="243" t="s">
        <v>112</v>
      </c>
      <c r="E49" s="348" t="s">
        <v>917</v>
      </c>
      <c r="F49" s="17" t="s">
        <v>967</v>
      </c>
      <c r="G49" s="411" t="s">
        <v>388</v>
      </c>
      <c r="H49" s="17" t="s">
        <v>346</v>
      </c>
      <c r="I49" s="350" t="s">
        <v>388</v>
      </c>
      <c r="J49" s="350" t="s">
        <v>388</v>
      </c>
      <c r="K49" s="17" t="s">
        <v>1321</v>
      </c>
      <c r="L49" s="330" t="s">
        <v>391</v>
      </c>
      <c r="M49" s="235" t="s">
        <v>1178</v>
      </c>
      <c r="N49" s="235" t="s">
        <v>1178</v>
      </c>
      <c r="O49" s="192" t="s">
        <v>1178</v>
      </c>
      <c r="P49" s="145"/>
      <c r="Q49" s="344">
        <v>0</v>
      </c>
      <c r="R49" s="344">
        <v>0</v>
      </c>
      <c r="S49" s="172"/>
    </row>
    <row r="50" spans="1:19" x14ac:dyDescent="0.2">
      <c r="A50" s="235" t="s">
        <v>72</v>
      </c>
      <c r="B50" s="235" t="s">
        <v>1225</v>
      </c>
      <c r="C50" s="17" t="s">
        <v>582</v>
      </c>
      <c r="D50" s="243" t="s">
        <v>112</v>
      </c>
      <c r="E50" s="348" t="s">
        <v>968</v>
      </c>
      <c r="F50" s="17" t="s">
        <v>937</v>
      </c>
      <c r="G50" s="411">
        <v>1282.7379911367218</v>
      </c>
      <c r="H50" s="17" t="s">
        <v>346</v>
      </c>
      <c r="I50" s="350" t="s">
        <v>388</v>
      </c>
      <c r="J50" s="350" t="s">
        <v>1567</v>
      </c>
      <c r="K50" s="17" t="s">
        <v>1321</v>
      </c>
      <c r="L50" s="413" t="s">
        <v>388</v>
      </c>
      <c r="M50" s="235" t="s">
        <v>1178</v>
      </c>
      <c r="N50" s="235" t="s">
        <v>1177</v>
      </c>
      <c r="O50" s="192" t="s">
        <v>1177</v>
      </c>
      <c r="P50" s="145"/>
      <c r="Q50" s="344">
        <f>4006+11</f>
        <v>4017</v>
      </c>
      <c r="R50" s="344">
        <f>408+1</f>
        <v>409</v>
      </c>
      <c r="S50" s="172"/>
    </row>
    <row r="51" spans="1:19" x14ac:dyDescent="0.2">
      <c r="A51" s="235" t="s">
        <v>72</v>
      </c>
      <c r="B51" s="235" t="s">
        <v>1225</v>
      </c>
      <c r="C51" s="17" t="s">
        <v>582</v>
      </c>
      <c r="D51" s="243" t="s">
        <v>112</v>
      </c>
      <c r="E51" s="348" t="s">
        <v>969</v>
      </c>
      <c r="F51" s="17" t="s">
        <v>970</v>
      </c>
      <c r="G51" s="411">
        <v>494.17058852347333</v>
      </c>
      <c r="H51" s="17" t="s">
        <v>346</v>
      </c>
      <c r="I51" s="350">
        <v>0.71799999999999997</v>
      </c>
      <c r="J51" s="350" t="s">
        <v>1567</v>
      </c>
      <c r="K51" s="17" t="s">
        <v>1321</v>
      </c>
      <c r="L51" s="17" t="s">
        <v>388</v>
      </c>
      <c r="M51" s="235" t="s">
        <v>1178</v>
      </c>
      <c r="N51" s="235" t="s">
        <v>1177</v>
      </c>
      <c r="O51" s="235" t="s">
        <v>1177</v>
      </c>
      <c r="P51" s="635" t="s">
        <v>3084</v>
      </c>
      <c r="Q51" s="344">
        <v>0</v>
      </c>
      <c r="R51" s="344">
        <v>0</v>
      </c>
      <c r="S51" s="125" t="s">
        <v>2893</v>
      </c>
    </row>
    <row r="52" spans="1:19" x14ac:dyDescent="0.2">
      <c r="A52" s="235" t="s">
        <v>72</v>
      </c>
      <c r="B52" s="235" t="s">
        <v>1225</v>
      </c>
      <c r="C52" s="17" t="s">
        <v>582</v>
      </c>
      <c r="D52" s="243" t="s">
        <v>112</v>
      </c>
      <c r="E52" s="348" t="s">
        <v>971</v>
      </c>
      <c r="F52" s="17" t="s">
        <v>937</v>
      </c>
      <c r="G52" s="411">
        <v>7.8833333333333325E-3</v>
      </c>
      <c r="H52" s="17" t="s">
        <v>346</v>
      </c>
      <c r="I52" s="350" t="s">
        <v>148</v>
      </c>
      <c r="J52" s="350" t="s">
        <v>1567</v>
      </c>
      <c r="K52" s="17" t="s">
        <v>1321</v>
      </c>
      <c r="L52" s="330" t="s">
        <v>391</v>
      </c>
      <c r="M52" s="235" t="s">
        <v>1178</v>
      </c>
      <c r="N52" s="235" t="s">
        <v>1178</v>
      </c>
      <c r="O52" s="192" t="s">
        <v>1178</v>
      </c>
      <c r="P52" s="145"/>
      <c r="Q52" s="344">
        <v>0</v>
      </c>
      <c r="R52" s="344">
        <v>0</v>
      </c>
      <c r="S52" s="172"/>
    </row>
    <row r="53" spans="1:19" x14ac:dyDescent="0.2">
      <c r="A53" s="235" t="s">
        <v>72</v>
      </c>
      <c r="B53" s="235" t="s">
        <v>1225</v>
      </c>
      <c r="C53" s="17" t="s">
        <v>582</v>
      </c>
      <c r="D53" s="243" t="s">
        <v>112</v>
      </c>
      <c r="E53" s="348" t="s">
        <v>972</v>
      </c>
      <c r="F53" s="17" t="s">
        <v>973</v>
      </c>
      <c r="G53" s="411" t="s">
        <v>388</v>
      </c>
      <c r="H53" s="17" t="s">
        <v>346</v>
      </c>
      <c r="I53" s="350" t="s">
        <v>148</v>
      </c>
      <c r="J53" s="350" t="s">
        <v>388</v>
      </c>
      <c r="K53" s="17" t="s">
        <v>1321</v>
      </c>
      <c r="L53" s="330" t="s">
        <v>391</v>
      </c>
      <c r="M53" s="235" t="s">
        <v>1178</v>
      </c>
      <c r="N53" s="235" t="s">
        <v>1178</v>
      </c>
      <c r="O53" s="192" t="s">
        <v>1178</v>
      </c>
      <c r="P53" s="145"/>
      <c r="Q53" s="344">
        <v>0</v>
      </c>
      <c r="R53" s="344">
        <v>0</v>
      </c>
      <c r="S53" s="172"/>
    </row>
    <row r="54" spans="1:19" x14ac:dyDescent="0.2">
      <c r="A54" s="235" t="s">
        <v>72</v>
      </c>
      <c r="B54" s="235" t="s">
        <v>1225</v>
      </c>
      <c r="C54" s="17" t="s">
        <v>582</v>
      </c>
      <c r="D54" s="243" t="s">
        <v>112</v>
      </c>
      <c r="E54" s="348" t="s">
        <v>974</v>
      </c>
      <c r="F54" s="17" t="s">
        <v>975</v>
      </c>
      <c r="G54" s="411">
        <v>0.8652333333333333</v>
      </c>
      <c r="H54" s="17" t="s">
        <v>346</v>
      </c>
      <c r="I54" s="350" t="s">
        <v>148</v>
      </c>
      <c r="J54" s="350" t="s">
        <v>1567</v>
      </c>
      <c r="K54" s="17" t="s">
        <v>1321</v>
      </c>
      <c r="L54" s="330" t="s">
        <v>391</v>
      </c>
      <c r="M54" s="235" t="s">
        <v>1178</v>
      </c>
      <c r="N54" s="235" t="s">
        <v>1178</v>
      </c>
      <c r="O54" s="192" t="s">
        <v>1178</v>
      </c>
      <c r="P54" s="145"/>
      <c r="Q54" s="344">
        <v>0</v>
      </c>
      <c r="R54" s="344">
        <v>0</v>
      </c>
      <c r="S54" s="172"/>
    </row>
    <row r="55" spans="1:19" x14ac:dyDescent="0.2">
      <c r="A55" s="235" t="s">
        <v>72</v>
      </c>
      <c r="B55" s="235" t="s">
        <v>1225</v>
      </c>
      <c r="C55" s="17" t="s">
        <v>582</v>
      </c>
      <c r="D55" s="243" t="s">
        <v>112</v>
      </c>
      <c r="E55" s="348" t="s">
        <v>976</v>
      </c>
      <c r="F55" s="17" t="s">
        <v>937</v>
      </c>
      <c r="G55" s="411">
        <v>251.44599333333349</v>
      </c>
      <c r="H55" s="17" t="s">
        <v>346</v>
      </c>
      <c r="I55" s="350" t="s">
        <v>388</v>
      </c>
      <c r="J55" s="350" t="s">
        <v>1567</v>
      </c>
      <c r="K55" s="17" t="s">
        <v>1321</v>
      </c>
      <c r="L55" s="330" t="s">
        <v>389</v>
      </c>
      <c r="M55" s="235" t="s">
        <v>1178</v>
      </c>
      <c r="N55" s="235" t="s">
        <v>1177</v>
      </c>
      <c r="O55" s="192" t="s">
        <v>1178</v>
      </c>
      <c r="P55" s="145"/>
      <c r="Q55" s="344">
        <f>2504+540</f>
        <v>3044</v>
      </c>
      <c r="R55" s="344">
        <f>137+22</f>
        <v>159</v>
      </c>
      <c r="S55" s="172"/>
    </row>
    <row r="56" spans="1:19" x14ac:dyDescent="0.2">
      <c r="A56" s="235" t="s">
        <v>72</v>
      </c>
      <c r="B56" s="235" t="s">
        <v>1225</v>
      </c>
      <c r="C56" s="17" t="s">
        <v>582</v>
      </c>
      <c r="D56" s="243" t="s">
        <v>112</v>
      </c>
      <c r="E56" s="348" t="s">
        <v>977</v>
      </c>
      <c r="F56" s="17" t="s">
        <v>978</v>
      </c>
      <c r="G56" s="411">
        <v>114.83529433333335</v>
      </c>
      <c r="H56" s="17" t="s">
        <v>346</v>
      </c>
      <c r="I56" s="350" t="s">
        <v>388</v>
      </c>
      <c r="J56" s="350" t="s">
        <v>1567</v>
      </c>
      <c r="K56" s="17" t="s">
        <v>1321</v>
      </c>
      <c r="L56" s="330" t="s">
        <v>391</v>
      </c>
      <c r="M56" s="235" t="s">
        <v>1178</v>
      </c>
      <c r="N56" s="235" t="s">
        <v>1177</v>
      </c>
      <c r="O56" s="192" t="s">
        <v>1178</v>
      </c>
      <c r="P56" s="145"/>
      <c r="Q56" s="344">
        <f>5202+37</f>
        <v>5239</v>
      </c>
      <c r="R56" s="344">
        <f>124+1</f>
        <v>125</v>
      </c>
      <c r="S56" s="172"/>
    </row>
    <row r="57" spans="1:19" x14ac:dyDescent="0.2">
      <c r="A57" s="235" t="s">
        <v>72</v>
      </c>
      <c r="B57" s="235" t="s">
        <v>1225</v>
      </c>
      <c r="C57" s="17" t="s">
        <v>582</v>
      </c>
      <c r="D57" s="243" t="s">
        <v>112</v>
      </c>
      <c r="E57" s="348" t="s">
        <v>979</v>
      </c>
      <c r="F57" s="17" t="s">
        <v>980</v>
      </c>
      <c r="G57" s="411">
        <v>3.5000000000000003E-2</v>
      </c>
      <c r="H57" s="17" t="s">
        <v>346</v>
      </c>
      <c r="I57" s="350" t="s">
        <v>148</v>
      </c>
      <c r="J57" s="350" t="s">
        <v>1567</v>
      </c>
      <c r="K57" s="17" t="s">
        <v>1321</v>
      </c>
      <c r="L57" s="330" t="s">
        <v>391</v>
      </c>
      <c r="M57" s="235" t="s">
        <v>1178</v>
      </c>
      <c r="N57" s="235" t="s">
        <v>1177</v>
      </c>
      <c r="O57" s="192" t="s">
        <v>1178</v>
      </c>
      <c r="P57" s="145"/>
      <c r="Q57" s="344">
        <v>133</v>
      </c>
      <c r="R57" s="344">
        <v>77</v>
      </c>
      <c r="S57" s="172"/>
    </row>
    <row r="58" spans="1:19" x14ac:dyDescent="0.2">
      <c r="A58" s="235" t="s">
        <v>72</v>
      </c>
      <c r="B58" s="235" t="s">
        <v>1225</v>
      </c>
      <c r="C58" s="17" t="s">
        <v>582</v>
      </c>
      <c r="D58" s="243" t="s">
        <v>112</v>
      </c>
      <c r="E58" s="348" t="s">
        <v>981</v>
      </c>
      <c r="F58" s="17">
        <v>8</v>
      </c>
      <c r="G58" s="411">
        <v>25155.094016666651</v>
      </c>
      <c r="H58" s="17" t="s">
        <v>346</v>
      </c>
      <c r="I58" s="350">
        <v>0.47799999999999998</v>
      </c>
      <c r="J58" s="350" t="s">
        <v>1567</v>
      </c>
      <c r="K58" s="17" t="s">
        <v>1321</v>
      </c>
      <c r="L58" s="413" t="s">
        <v>388</v>
      </c>
      <c r="M58" s="235" t="s">
        <v>1178</v>
      </c>
      <c r="N58" s="235" t="s">
        <v>1177</v>
      </c>
      <c r="O58" s="192" t="s">
        <v>1177</v>
      </c>
      <c r="P58" s="145"/>
      <c r="Q58" s="344">
        <f>5165+23653</f>
        <v>28818</v>
      </c>
      <c r="R58" s="344">
        <f>51+179</f>
        <v>230</v>
      </c>
      <c r="S58" s="172"/>
    </row>
    <row r="59" spans="1:19" x14ac:dyDescent="0.2">
      <c r="A59" s="235" t="s">
        <v>72</v>
      </c>
      <c r="B59" s="235" t="s">
        <v>1225</v>
      </c>
      <c r="C59" s="17" t="s">
        <v>582</v>
      </c>
      <c r="D59" s="243" t="s">
        <v>112</v>
      </c>
      <c r="E59" s="348" t="s">
        <v>981</v>
      </c>
      <c r="F59" s="17" t="s">
        <v>982</v>
      </c>
      <c r="G59" s="411">
        <v>4917.5922333333328</v>
      </c>
      <c r="H59" s="17" t="s">
        <v>346</v>
      </c>
      <c r="I59" s="350">
        <v>0.9</v>
      </c>
      <c r="J59" s="350" t="s">
        <v>1567</v>
      </c>
      <c r="K59" s="17" t="s">
        <v>1321</v>
      </c>
      <c r="L59" s="413" t="s">
        <v>388</v>
      </c>
      <c r="M59" s="235" t="s">
        <v>1178</v>
      </c>
      <c r="N59" s="235" t="s">
        <v>1177</v>
      </c>
      <c r="O59" s="192" t="s">
        <v>1177</v>
      </c>
      <c r="P59" s="145"/>
      <c r="Q59" s="344">
        <v>7196</v>
      </c>
      <c r="R59" s="344">
        <v>122</v>
      </c>
      <c r="S59" s="172"/>
    </row>
    <row r="60" spans="1:19" x14ac:dyDescent="0.2">
      <c r="A60" s="235" t="s">
        <v>72</v>
      </c>
      <c r="B60" s="235" t="s">
        <v>1225</v>
      </c>
      <c r="C60" s="17" t="s">
        <v>582</v>
      </c>
      <c r="D60" s="243" t="s">
        <v>112</v>
      </c>
      <c r="E60" s="348" t="s">
        <v>983</v>
      </c>
      <c r="F60" s="17" t="s">
        <v>949</v>
      </c>
      <c r="G60" s="411" t="s">
        <v>388</v>
      </c>
      <c r="H60" s="17" t="s">
        <v>346</v>
      </c>
      <c r="I60" s="350" t="s">
        <v>148</v>
      </c>
      <c r="J60" s="350" t="s">
        <v>388</v>
      </c>
      <c r="K60" s="17" t="s">
        <v>1321</v>
      </c>
      <c r="L60" s="330" t="s">
        <v>391</v>
      </c>
      <c r="M60" s="235" t="s">
        <v>1178</v>
      </c>
      <c r="N60" s="235" t="s">
        <v>1178</v>
      </c>
      <c r="O60" s="192" t="s">
        <v>1178</v>
      </c>
      <c r="P60" s="145"/>
      <c r="Q60" s="344">
        <v>0</v>
      </c>
      <c r="R60" s="344">
        <v>0</v>
      </c>
      <c r="S60" s="172"/>
    </row>
    <row r="61" spans="1:19" x14ac:dyDescent="0.2">
      <c r="A61" s="235" t="s">
        <v>72</v>
      </c>
      <c r="B61" s="235" t="s">
        <v>1225</v>
      </c>
      <c r="C61" s="17" t="s">
        <v>582</v>
      </c>
      <c r="D61" s="243" t="s">
        <v>112</v>
      </c>
      <c r="E61" s="348" t="s">
        <v>984</v>
      </c>
      <c r="F61" s="17" t="s">
        <v>985</v>
      </c>
      <c r="G61" s="411">
        <v>4.8516666666666673E-2</v>
      </c>
      <c r="H61" s="17" t="s">
        <v>346</v>
      </c>
      <c r="I61" s="350" t="s">
        <v>148</v>
      </c>
      <c r="J61" s="350" t="s">
        <v>1567</v>
      </c>
      <c r="K61" s="17" t="s">
        <v>1321</v>
      </c>
      <c r="L61" s="330" t="s">
        <v>391</v>
      </c>
      <c r="M61" s="235" t="s">
        <v>1178</v>
      </c>
      <c r="N61" s="235" t="s">
        <v>1178</v>
      </c>
      <c r="O61" s="192" t="s">
        <v>1178</v>
      </c>
      <c r="P61" s="145"/>
      <c r="Q61" s="344">
        <v>69</v>
      </c>
      <c r="R61" s="344">
        <v>18</v>
      </c>
      <c r="S61" s="172" t="s">
        <v>2894</v>
      </c>
    </row>
    <row r="62" spans="1:19" x14ac:dyDescent="0.2">
      <c r="A62" s="235" t="s">
        <v>72</v>
      </c>
      <c r="B62" s="235" t="s">
        <v>1225</v>
      </c>
      <c r="C62" s="17" t="s">
        <v>582</v>
      </c>
      <c r="D62" s="243" t="s">
        <v>112</v>
      </c>
      <c r="E62" s="348" t="s">
        <v>986</v>
      </c>
      <c r="F62" s="17" t="s">
        <v>987</v>
      </c>
      <c r="G62" s="411" t="s">
        <v>388</v>
      </c>
      <c r="H62" s="17" t="s">
        <v>346</v>
      </c>
      <c r="I62" s="350" t="s">
        <v>388</v>
      </c>
      <c r="J62" s="350" t="s">
        <v>388</v>
      </c>
      <c r="K62" s="17" t="s">
        <v>1321</v>
      </c>
      <c r="L62" s="330" t="s">
        <v>391</v>
      </c>
      <c r="M62" s="235" t="s">
        <v>1178</v>
      </c>
      <c r="N62" s="235" t="s">
        <v>1178</v>
      </c>
      <c r="O62" s="192" t="s">
        <v>1178</v>
      </c>
      <c r="P62" s="145"/>
      <c r="Q62" s="344">
        <v>0</v>
      </c>
      <c r="R62" s="344">
        <v>0</v>
      </c>
      <c r="S62" s="172"/>
    </row>
    <row r="63" spans="1:19" x14ac:dyDescent="0.2">
      <c r="A63" s="235" t="s">
        <v>72</v>
      </c>
      <c r="B63" s="235" t="s">
        <v>1225</v>
      </c>
      <c r="C63" s="17" t="s">
        <v>582</v>
      </c>
      <c r="D63" s="243" t="s">
        <v>112</v>
      </c>
      <c r="E63" s="348" t="s">
        <v>918</v>
      </c>
      <c r="F63" s="17" t="s">
        <v>988</v>
      </c>
      <c r="G63" s="411" t="s">
        <v>388</v>
      </c>
      <c r="H63" s="17" t="s">
        <v>346</v>
      </c>
      <c r="I63" s="350" t="s">
        <v>388</v>
      </c>
      <c r="J63" s="350" t="s">
        <v>388</v>
      </c>
      <c r="K63" s="17" t="s">
        <v>1321</v>
      </c>
      <c r="L63" s="330" t="s">
        <v>391</v>
      </c>
      <c r="M63" s="235" t="s">
        <v>1178</v>
      </c>
      <c r="N63" s="235" t="s">
        <v>1178</v>
      </c>
      <c r="O63" s="192" t="s">
        <v>1178</v>
      </c>
      <c r="P63" s="145"/>
      <c r="Q63" s="344">
        <v>0</v>
      </c>
      <c r="R63" s="344">
        <v>0</v>
      </c>
      <c r="S63" s="172"/>
    </row>
    <row r="64" spans="1:19" x14ac:dyDescent="0.2">
      <c r="A64" s="235" t="s">
        <v>72</v>
      </c>
      <c r="B64" s="235" t="s">
        <v>1225</v>
      </c>
      <c r="C64" s="17" t="s">
        <v>582</v>
      </c>
      <c r="D64" s="243" t="s">
        <v>112</v>
      </c>
      <c r="E64" s="348" t="s">
        <v>918</v>
      </c>
      <c r="F64" s="17" t="s">
        <v>944</v>
      </c>
      <c r="G64" s="411">
        <v>8.7645499999999998</v>
      </c>
      <c r="H64" s="17" t="s">
        <v>346</v>
      </c>
      <c r="I64" s="350" t="s">
        <v>388</v>
      </c>
      <c r="J64" s="350" t="s">
        <v>1567</v>
      </c>
      <c r="K64" s="17" t="s">
        <v>1321</v>
      </c>
      <c r="L64" s="330" t="s">
        <v>391</v>
      </c>
      <c r="M64" s="235" t="s">
        <v>1178</v>
      </c>
      <c r="N64" s="235" t="s">
        <v>1178</v>
      </c>
      <c r="O64" s="192" t="s">
        <v>1178</v>
      </c>
      <c r="P64" s="145"/>
      <c r="Q64" s="344">
        <v>0</v>
      </c>
      <c r="R64" s="344">
        <v>0</v>
      </c>
      <c r="S64" s="172"/>
    </row>
    <row r="65" spans="1:19" x14ac:dyDescent="0.2">
      <c r="A65" s="235" t="s">
        <v>72</v>
      </c>
      <c r="B65" s="235" t="s">
        <v>1225</v>
      </c>
      <c r="C65" s="17" t="s">
        <v>582</v>
      </c>
      <c r="D65" s="243" t="s">
        <v>112</v>
      </c>
      <c r="E65" s="348" t="s">
        <v>918</v>
      </c>
      <c r="F65" s="17" t="s">
        <v>989</v>
      </c>
      <c r="G65" s="411">
        <v>4.9999999999999996E-2</v>
      </c>
      <c r="H65" s="17" t="s">
        <v>346</v>
      </c>
      <c r="I65" s="350" t="s">
        <v>388</v>
      </c>
      <c r="J65" s="350" t="s">
        <v>1567</v>
      </c>
      <c r="K65" s="17" t="s">
        <v>1321</v>
      </c>
      <c r="L65" s="330" t="s">
        <v>391</v>
      </c>
      <c r="M65" s="235" t="s">
        <v>1178</v>
      </c>
      <c r="N65" s="235" t="s">
        <v>1178</v>
      </c>
      <c r="O65" s="192" t="s">
        <v>1178</v>
      </c>
      <c r="P65" s="145"/>
      <c r="Q65" s="344">
        <v>15</v>
      </c>
      <c r="R65" s="344">
        <v>1</v>
      </c>
      <c r="S65" s="172" t="s">
        <v>2894</v>
      </c>
    </row>
    <row r="66" spans="1:19" x14ac:dyDescent="0.2">
      <c r="A66" s="235" t="s">
        <v>72</v>
      </c>
      <c r="B66" s="235" t="s">
        <v>1225</v>
      </c>
      <c r="C66" s="17" t="s">
        <v>582</v>
      </c>
      <c r="D66" s="243" t="s">
        <v>112</v>
      </c>
      <c r="E66" s="348" t="s">
        <v>918</v>
      </c>
      <c r="F66" s="17" t="s">
        <v>990</v>
      </c>
      <c r="G66" s="411" t="s">
        <v>388</v>
      </c>
      <c r="H66" s="17" t="s">
        <v>346</v>
      </c>
      <c r="I66" s="350" t="s">
        <v>388</v>
      </c>
      <c r="J66" s="350" t="s">
        <v>388</v>
      </c>
      <c r="K66" s="17" t="s">
        <v>1321</v>
      </c>
      <c r="L66" s="330" t="s">
        <v>391</v>
      </c>
      <c r="M66" s="235" t="s">
        <v>1178</v>
      </c>
      <c r="N66" s="235" t="s">
        <v>1178</v>
      </c>
      <c r="O66" s="192" t="s">
        <v>1178</v>
      </c>
      <c r="P66" s="145"/>
      <c r="Q66" s="344">
        <v>0</v>
      </c>
      <c r="R66" s="344">
        <v>0</v>
      </c>
      <c r="S66" s="172"/>
    </row>
    <row r="67" spans="1:19" x14ac:dyDescent="0.2">
      <c r="A67" s="235" t="s">
        <v>72</v>
      </c>
      <c r="B67" s="235" t="s">
        <v>1225</v>
      </c>
      <c r="C67" s="17" t="s">
        <v>582</v>
      </c>
      <c r="D67" s="243" t="s">
        <v>112</v>
      </c>
      <c r="E67" s="348" t="s">
        <v>918</v>
      </c>
      <c r="F67" s="17" t="s">
        <v>991</v>
      </c>
      <c r="G67" s="411">
        <v>4.2979600000000007</v>
      </c>
      <c r="H67" s="17" t="s">
        <v>346</v>
      </c>
      <c r="I67" s="350" t="s">
        <v>388</v>
      </c>
      <c r="J67" s="350" t="s">
        <v>1567</v>
      </c>
      <c r="K67" s="17" t="s">
        <v>1321</v>
      </c>
      <c r="L67" s="330" t="s">
        <v>391</v>
      </c>
      <c r="M67" s="235" t="s">
        <v>1178</v>
      </c>
      <c r="N67" s="235" t="s">
        <v>1178</v>
      </c>
      <c r="O67" s="192" t="s">
        <v>1178</v>
      </c>
      <c r="P67" s="145"/>
      <c r="Q67" s="344">
        <v>135</v>
      </c>
      <c r="R67" s="344">
        <v>26</v>
      </c>
      <c r="S67" s="172" t="s">
        <v>2894</v>
      </c>
    </row>
    <row r="68" spans="1:19" x14ac:dyDescent="0.2">
      <c r="A68" s="235" t="s">
        <v>72</v>
      </c>
      <c r="B68" s="235" t="s">
        <v>1225</v>
      </c>
      <c r="C68" s="17" t="s">
        <v>582</v>
      </c>
      <c r="D68" s="243" t="s">
        <v>112</v>
      </c>
      <c r="E68" s="348" t="s">
        <v>918</v>
      </c>
      <c r="F68" s="17" t="s">
        <v>992</v>
      </c>
      <c r="G68" s="411" t="s">
        <v>388</v>
      </c>
      <c r="H68" s="17" t="s">
        <v>346</v>
      </c>
      <c r="I68" s="350" t="s">
        <v>388</v>
      </c>
      <c r="J68" s="350" t="s">
        <v>388</v>
      </c>
      <c r="K68" s="17" t="s">
        <v>1321</v>
      </c>
      <c r="L68" s="330" t="s">
        <v>391</v>
      </c>
      <c r="M68" s="235" t="s">
        <v>1178</v>
      </c>
      <c r="N68" s="235" t="s">
        <v>1178</v>
      </c>
      <c r="O68" s="192" t="s">
        <v>1178</v>
      </c>
      <c r="P68" s="145"/>
      <c r="Q68" s="344">
        <v>0</v>
      </c>
      <c r="R68" s="344">
        <v>0</v>
      </c>
      <c r="S68" s="172"/>
    </row>
    <row r="69" spans="1:19" x14ac:dyDescent="0.2">
      <c r="A69" s="235" t="s">
        <v>72</v>
      </c>
      <c r="B69" s="235" t="s">
        <v>1225</v>
      </c>
      <c r="C69" s="17" t="s">
        <v>582</v>
      </c>
      <c r="D69" s="243" t="s">
        <v>112</v>
      </c>
      <c r="E69" s="348" t="s">
        <v>919</v>
      </c>
      <c r="F69" s="17" t="s">
        <v>993</v>
      </c>
      <c r="G69" s="411">
        <v>21.4580685</v>
      </c>
      <c r="H69" s="17" t="s">
        <v>346</v>
      </c>
      <c r="I69" s="350" t="s">
        <v>148</v>
      </c>
      <c r="J69" s="350" t="s">
        <v>1567</v>
      </c>
      <c r="K69" s="17" t="s">
        <v>1321</v>
      </c>
      <c r="L69" s="330" t="s">
        <v>391</v>
      </c>
      <c r="M69" s="235" t="s">
        <v>1178</v>
      </c>
      <c r="N69" s="235" t="s">
        <v>1178</v>
      </c>
      <c r="O69" s="192" t="s">
        <v>1178</v>
      </c>
      <c r="P69" s="145"/>
      <c r="Q69" s="344">
        <f>20+1</f>
        <v>21</v>
      </c>
      <c r="R69" s="344">
        <f>16+1</f>
        <v>17</v>
      </c>
      <c r="S69" s="172" t="s">
        <v>2894</v>
      </c>
    </row>
    <row r="70" spans="1:19" x14ac:dyDescent="0.2">
      <c r="A70" s="235" t="s">
        <v>72</v>
      </c>
      <c r="B70" s="235" t="s">
        <v>1225</v>
      </c>
      <c r="C70" s="17" t="s">
        <v>582</v>
      </c>
      <c r="D70" s="243" t="s">
        <v>112</v>
      </c>
      <c r="E70" s="348" t="s">
        <v>994</v>
      </c>
      <c r="F70" s="17" t="s">
        <v>995</v>
      </c>
      <c r="G70" s="411" t="s">
        <v>388</v>
      </c>
      <c r="H70" s="17" t="s">
        <v>346</v>
      </c>
      <c r="I70" s="350" t="s">
        <v>148</v>
      </c>
      <c r="J70" s="350" t="s">
        <v>388</v>
      </c>
      <c r="K70" s="17" t="s">
        <v>1321</v>
      </c>
      <c r="L70" s="414" t="s">
        <v>388</v>
      </c>
      <c r="M70" s="235" t="s">
        <v>1178</v>
      </c>
      <c r="N70" s="235" t="s">
        <v>1177</v>
      </c>
      <c r="O70" s="235" t="s">
        <v>1177</v>
      </c>
      <c r="P70" s="145"/>
      <c r="Q70" s="344">
        <v>128</v>
      </c>
      <c r="R70" s="344">
        <v>14</v>
      </c>
      <c r="S70" s="172"/>
    </row>
    <row r="71" spans="1:19" x14ac:dyDescent="0.2">
      <c r="A71" s="235" t="s">
        <v>72</v>
      </c>
      <c r="B71" s="235" t="s">
        <v>1225</v>
      </c>
      <c r="C71" s="17" t="s">
        <v>582</v>
      </c>
      <c r="D71" s="243" t="s">
        <v>112</v>
      </c>
      <c r="E71" s="348" t="s">
        <v>994</v>
      </c>
      <c r="F71" s="17" t="s">
        <v>996</v>
      </c>
      <c r="G71" s="411">
        <v>48.682826666666678</v>
      </c>
      <c r="H71" s="17" t="s">
        <v>346</v>
      </c>
      <c r="I71" s="350" t="s">
        <v>148</v>
      </c>
      <c r="J71" s="350" t="s">
        <v>1567</v>
      </c>
      <c r="K71" s="17" t="s">
        <v>1321</v>
      </c>
      <c r="L71" s="414" t="s">
        <v>388</v>
      </c>
      <c r="M71" s="235" t="s">
        <v>1178</v>
      </c>
      <c r="N71" s="235" t="s">
        <v>1177</v>
      </c>
      <c r="O71" s="235" t="s">
        <v>1177</v>
      </c>
      <c r="P71" s="145"/>
      <c r="Q71" s="344">
        <f>1445+69</f>
        <v>1514</v>
      </c>
      <c r="R71" s="344">
        <f>74+7</f>
        <v>81</v>
      </c>
      <c r="S71" s="172"/>
    </row>
    <row r="72" spans="1:19" x14ac:dyDescent="0.2">
      <c r="A72" s="235" t="s">
        <v>72</v>
      </c>
      <c r="B72" s="235" t="s">
        <v>1225</v>
      </c>
      <c r="C72" s="17" t="s">
        <v>582</v>
      </c>
      <c r="D72" s="243" t="s">
        <v>112</v>
      </c>
      <c r="E72" s="348" t="s">
        <v>997</v>
      </c>
      <c r="F72" s="17" t="s">
        <v>949</v>
      </c>
      <c r="G72" s="411" t="s">
        <v>388</v>
      </c>
      <c r="H72" s="17" t="s">
        <v>346</v>
      </c>
      <c r="I72" s="350" t="s">
        <v>148</v>
      </c>
      <c r="J72" s="350" t="s">
        <v>388</v>
      </c>
      <c r="K72" s="17" t="s">
        <v>1321</v>
      </c>
      <c r="L72" s="330" t="s">
        <v>391</v>
      </c>
      <c r="M72" s="235" t="s">
        <v>1178</v>
      </c>
      <c r="N72" s="235" t="s">
        <v>1178</v>
      </c>
      <c r="O72" s="192" t="s">
        <v>1178</v>
      </c>
      <c r="P72" s="145"/>
      <c r="Q72" s="344">
        <v>0</v>
      </c>
      <c r="R72" s="344">
        <v>0</v>
      </c>
      <c r="S72" s="172"/>
    </row>
    <row r="73" spans="1:19" x14ac:dyDescent="0.2">
      <c r="A73" s="235" t="s">
        <v>72</v>
      </c>
      <c r="B73" s="235" t="s">
        <v>1225</v>
      </c>
      <c r="C73" s="17" t="s">
        <v>582</v>
      </c>
      <c r="D73" s="243" t="s">
        <v>112</v>
      </c>
      <c r="E73" s="348" t="s">
        <v>998</v>
      </c>
      <c r="F73" s="17" t="s">
        <v>995</v>
      </c>
      <c r="G73" s="411">
        <v>336.71916262205264</v>
      </c>
      <c r="H73" s="17" t="s">
        <v>346</v>
      </c>
      <c r="I73" s="350" t="s">
        <v>388</v>
      </c>
      <c r="J73" s="350" t="s">
        <v>1567</v>
      </c>
      <c r="K73" s="17" t="s">
        <v>1321</v>
      </c>
      <c r="L73" s="330" t="s">
        <v>389</v>
      </c>
      <c r="M73" s="235" t="s">
        <v>1178</v>
      </c>
      <c r="N73" s="235" t="s">
        <v>1177</v>
      </c>
      <c r="O73" s="192" t="s">
        <v>1178</v>
      </c>
      <c r="P73" s="145"/>
      <c r="Q73" s="344">
        <f>10441+503</f>
        <v>10944</v>
      </c>
      <c r="R73" s="344">
        <f>1916</f>
        <v>1916</v>
      </c>
      <c r="S73" s="172"/>
    </row>
    <row r="74" spans="1:19" x14ac:dyDescent="0.2">
      <c r="A74" s="235" t="s">
        <v>72</v>
      </c>
      <c r="B74" s="235" t="s">
        <v>1225</v>
      </c>
      <c r="C74" s="17" t="s">
        <v>582</v>
      </c>
      <c r="D74" s="243" t="s">
        <v>112</v>
      </c>
      <c r="E74" s="348" t="s">
        <v>999</v>
      </c>
      <c r="F74" s="17" t="s">
        <v>949</v>
      </c>
      <c r="G74" s="411">
        <v>9.7586666666666669E-2</v>
      </c>
      <c r="H74" s="17" t="s">
        <v>346</v>
      </c>
      <c r="I74" s="350" t="s">
        <v>148</v>
      </c>
      <c r="J74" s="350" t="s">
        <v>1567</v>
      </c>
      <c r="K74" s="17" t="s">
        <v>1321</v>
      </c>
      <c r="L74" s="330" t="s">
        <v>391</v>
      </c>
      <c r="M74" s="235" t="s">
        <v>1178</v>
      </c>
      <c r="N74" s="235" t="s">
        <v>1178</v>
      </c>
      <c r="O74" s="192" t="s">
        <v>1178</v>
      </c>
      <c r="P74" s="145"/>
      <c r="Q74" s="344">
        <v>21</v>
      </c>
      <c r="R74" s="344">
        <v>10</v>
      </c>
      <c r="S74" s="172" t="s">
        <v>2894</v>
      </c>
    </row>
    <row r="75" spans="1:19" x14ac:dyDescent="0.2">
      <c r="A75" s="235" t="s">
        <v>72</v>
      </c>
      <c r="B75" s="235" t="s">
        <v>1225</v>
      </c>
      <c r="C75" s="17" t="s">
        <v>582</v>
      </c>
      <c r="D75" s="243" t="s">
        <v>112</v>
      </c>
      <c r="E75" s="348" t="s">
        <v>1000</v>
      </c>
      <c r="F75" s="17" t="s">
        <v>937</v>
      </c>
      <c r="G75" s="411">
        <v>728.49997567687353</v>
      </c>
      <c r="H75" s="17" t="s">
        <v>346</v>
      </c>
      <c r="I75" s="350" t="s">
        <v>388</v>
      </c>
      <c r="J75" s="350" t="s">
        <v>1567</v>
      </c>
      <c r="K75" s="17" t="s">
        <v>1321</v>
      </c>
      <c r="L75" s="414" t="s">
        <v>388</v>
      </c>
      <c r="M75" s="235" t="s">
        <v>1178</v>
      </c>
      <c r="N75" s="235" t="s">
        <v>1177</v>
      </c>
      <c r="O75" s="192" t="s">
        <v>1177</v>
      </c>
      <c r="P75" s="145"/>
      <c r="Q75" s="344">
        <f>14632+454</f>
        <v>15086</v>
      </c>
      <c r="R75" s="344">
        <f>494+11</f>
        <v>505</v>
      </c>
      <c r="S75" s="172"/>
    </row>
    <row r="76" spans="1:19" x14ac:dyDescent="0.2">
      <c r="A76" s="235" t="s">
        <v>72</v>
      </c>
      <c r="B76" s="235" t="s">
        <v>1225</v>
      </c>
      <c r="C76" s="17" t="s">
        <v>582</v>
      </c>
      <c r="D76" s="243" t="s">
        <v>112</v>
      </c>
      <c r="E76" s="348" t="s">
        <v>1001</v>
      </c>
      <c r="F76" s="17" t="s">
        <v>992</v>
      </c>
      <c r="G76" s="411" t="s">
        <v>388</v>
      </c>
      <c r="H76" s="17" t="s">
        <v>346</v>
      </c>
      <c r="I76" s="350" t="s">
        <v>148</v>
      </c>
      <c r="J76" s="350" t="s">
        <v>388</v>
      </c>
      <c r="K76" s="17" t="s">
        <v>1321</v>
      </c>
      <c r="L76" s="330" t="s">
        <v>391</v>
      </c>
      <c r="M76" s="235" t="s">
        <v>1178</v>
      </c>
      <c r="N76" s="235" t="s">
        <v>1178</v>
      </c>
      <c r="O76" s="192" t="s">
        <v>1178</v>
      </c>
      <c r="P76" s="145"/>
      <c r="Q76" s="344">
        <v>0</v>
      </c>
      <c r="R76" s="344">
        <v>0</v>
      </c>
      <c r="S76" s="172"/>
    </row>
    <row r="77" spans="1:19" x14ac:dyDescent="0.2">
      <c r="A77" s="235" t="s">
        <v>72</v>
      </c>
      <c r="B77" s="235" t="s">
        <v>1225</v>
      </c>
      <c r="C77" s="17" t="s">
        <v>582</v>
      </c>
      <c r="D77" s="243" t="s">
        <v>112</v>
      </c>
      <c r="E77" s="348" t="s">
        <v>1002</v>
      </c>
      <c r="F77" s="17" t="s">
        <v>937</v>
      </c>
      <c r="G77" s="411">
        <v>12.273620000000001</v>
      </c>
      <c r="H77" s="17" t="s">
        <v>346</v>
      </c>
      <c r="I77" s="350" t="s">
        <v>148</v>
      </c>
      <c r="J77" s="350" t="s">
        <v>1567</v>
      </c>
      <c r="K77" s="17" t="s">
        <v>1321</v>
      </c>
      <c r="L77" s="330" t="s">
        <v>391</v>
      </c>
      <c r="M77" s="235" t="s">
        <v>1178</v>
      </c>
      <c r="N77" s="235" t="s">
        <v>1178</v>
      </c>
      <c r="O77" s="192" t="s">
        <v>1178</v>
      </c>
      <c r="P77" s="145"/>
      <c r="Q77" s="344">
        <v>0</v>
      </c>
      <c r="R77" s="344">
        <v>0</v>
      </c>
      <c r="S77" s="172"/>
    </row>
    <row r="78" spans="1:19" x14ac:dyDescent="0.2">
      <c r="A78" s="235" t="s">
        <v>72</v>
      </c>
      <c r="B78" s="235" t="s">
        <v>1225</v>
      </c>
      <c r="C78" s="17" t="s">
        <v>582</v>
      </c>
      <c r="D78" s="243" t="s">
        <v>112</v>
      </c>
      <c r="E78" s="348" t="s">
        <v>1003</v>
      </c>
      <c r="F78" s="17" t="s">
        <v>937</v>
      </c>
      <c r="G78" s="411" t="s">
        <v>388</v>
      </c>
      <c r="H78" s="17" t="s">
        <v>346</v>
      </c>
      <c r="I78" s="350" t="s">
        <v>148</v>
      </c>
      <c r="J78" s="350" t="s">
        <v>388</v>
      </c>
      <c r="K78" s="17" t="s">
        <v>1321</v>
      </c>
      <c r="L78" s="330" t="s">
        <v>391</v>
      </c>
      <c r="M78" s="235" t="s">
        <v>1178</v>
      </c>
      <c r="N78" s="235" t="s">
        <v>1177</v>
      </c>
      <c r="O78" s="192" t="s">
        <v>1178</v>
      </c>
      <c r="P78" s="145"/>
      <c r="Q78" s="344">
        <v>0</v>
      </c>
      <c r="R78" s="344">
        <v>0</v>
      </c>
      <c r="S78" s="172" t="s">
        <v>2699</v>
      </c>
    </row>
    <row r="79" spans="1:19" x14ac:dyDescent="0.2">
      <c r="A79" s="235" t="s">
        <v>72</v>
      </c>
      <c r="B79" s="235" t="s">
        <v>1225</v>
      </c>
      <c r="C79" s="17" t="s">
        <v>582</v>
      </c>
      <c r="D79" s="243" t="s">
        <v>112</v>
      </c>
      <c r="E79" s="348" t="s">
        <v>1004</v>
      </c>
      <c r="F79" s="17" t="s">
        <v>1005</v>
      </c>
      <c r="G79" s="411">
        <v>33.056373333333333</v>
      </c>
      <c r="H79" s="17" t="s">
        <v>346</v>
      </c>
      <c r="I79" s="350" t="s">
        <v>388</v>
      </c>
      <c r="J79" s="350" t="s">
        <v>1567</v>
      </c>
      <c r="K79" s="17" t="s">
        <v>1321</v>
      </c>
      <c r="L79" s="330" t="s">
        <v>391</v>
      </c>
      <c r="M79" s="235" t="s">
        <v>1178</v>
      </c>
      <c r="N79" s="235" t="s">
        <v>1177</v>
      </c>
      <c r="O79" s="192" t="s">
        <v>1178</v>
      </c>
      <c r="P79" s="145"/>
      <c r="Q79" s="344">
        <v>40</v>
      </c>
      <c r="R79" s="344">
        <v>15</v>
      </c>
      <c r="S79" s="172"/>
    </row>
    <row r="80" spans="1:19" x14ac:dyDescent="0.2">
      <c r="A80" s="235" t="s">
        <v>72</v>
      </c>
      <c r="B80" s="235" t="s">
        <v>1225</v>
      </c>
      <c r="C80" s="17" t="s">
        <v>582</v>
      </c>
      <c r="D80" s="243" t="s">
        <v>112</v>
      </c>
      <c r="E80" s="348" t="s">
        <v>1006</v>
      </c>
      <c r="F80" s="17">
        <v>6</v>
      </c>
      <c r="G80" s="411">
        <v>370.71142616574019</v>
      </c>
      <c r="H80" s="17" t="s">
        <v>346</v>
      </c>
      <c r="I80" s="352">
        <v>0.114</v>
      </c>
      <c r="J80" s="350" t="s">
        <v>1567</v>
      </c>
      <c r="K80" s="17" t="s">
        <v>1321</v>
      </c>
      <c r="L80" s="330" t="s">
        <v>389</v>
      </c>
      <c r="M80" s="235" t="s">
        <v>1178</v>
      </c>
      <c r="N80" s="235" t="s">
        <v>1178</v>
      </c>
      <c r="O80" s="192" t="s">
        <v>1178</v>
      </c>
      <c r="P80" s="634" t="s">
        <v>3085</v>
      </c>
      <c r="Q80" s="344">
        <f>214+882</f>
        <v>1096</v>
      </c>
      <c r="R80" s="344">
        <f>1+5</f>
        <v>6</v>
      </c>
      <c r="S80" s="172" t="s">
        <v>2894</v>
      </c>
    </row>
    <row r="81" spans="1:19" x14ac:dyDescent="0.2">
      <c r="A81" s="235" t="s">
        <v>72</v>
      </c>
      <c r="B81" s="235" t="s">
        <v>1225</v>
      </c>
      <c r="C81" s="17" t="s">
        <v>582</v>
      </c>
      <c r="D81" s="243" t="s">
        <v>112</v>
      </c>
      <c r="E81" s="348" t="s">
        <v>1006</v>
      </c>
      <c r="F81" s="313" t="s">
        <v>1007</v>
      </c>
      <c r="G81" s="411">
        <v>3075.1626005662511</v>
      </c>
      <c r="H81" s="17" t="s">
        <v>346</v>
      </c>
      <c r="I81" s="352">
        <v>0.32300000000000001</v>
      </c>
      <c r="J81" s="350" t="s">
        <v>1567</v>
      </c>
      <c r="K81" s="17" t="s">
        <v>1321</v>
      </c>
      <c r="L81" s="17" t="s">
        <v>388</v>
      </c>
      <c r="M81" s="235" t="s">
        <v>1178</v>
      </c>
      <c r="N81" s="235" t="s">
        <v>1177</v>
      </c>
      <c r="O81" s="192" t="s">
        <v>1177</v>
      </c>
      <c r="P81" s="634" t="s">
        <v>3086</v>
      </c>
      <c r="Q81" s="344">
        <f>35169+2694</f>
        <v>37863</v>
      </c>
      <c r="R81" s="344">
        <f>274+19</f>
        <v>293</v>
      </c>
      <c r="S81" s="172"/>
    </row>
    <row r="82" spans="1:19" x14ac:dyDescent="0.2">
      <c r="A82" s="235" t="s">
        <v>72</v>
      </c>
      <c r="B82" s="235" t="s">
        <v>1225</v>
      </c>
      <c r="C82" s="17" t="s">
        <v>582</v>
      </c>
      <c r="D82" s="243" t="s">
        <v>112</v>
      </c>
      <c r="E82" s="348" t="s">
        <v>1006</v>
      </c>
      <c r="F82" s="415" t="s">
        <v>1008</v>
      </c>
      <c r="G82" s="623">
        <v>828.26411157549228</v>
      </c>
      <c r="H82" s="17" t="s">
        <v>346</v>
      </c>
      <c r="I82" s="614">
        <v>0.92277992277992282</v>
      </c>
      <c r="J82" s="350" t="s">
        <v>1567</v>
      </c>
      <c r="K82" s="17" t="s">
        <v>1321</v>
      </c>
      <c r="L82" s="17" t="s">
        <v>388</v>
      </c>
      <c r="M82" s="235" t="s">
        <v>1178</v>
      </c>
      <c r="N82" s="235" t="s">
        <v>1178</v>
      </c>
      <c r="O82" s="192" t="s">
        <v>1177</v>
      </c>
      <c r="P82" s="634" t="s">
        <v>3087</v>
      </c>
      <c r="Q82" s="344">
        <f>19823+400</f>
        <v>20223</v>
      </c>
      <c r="R82" s="344">
        <f>342+31</f>
        <v>373</v>
      </c>
      <c r="S82" s="172" t="s">
        <v>2894</v>
      </c>
    </row>
    <row r="83" spans="1:19" x14ac:dyDescent="0.2">
      <c r="A83" s="235" t="s">
        <v>72</v>
      </c>
      <c r="B83" s="235" t="s">
        <v>1225</v>
      </c>
      <c r="C83" s="17" t="s">
        <v>582</v>
      </c>
      <c r="D83" s="243" t="s">
        <v>112</v>
      </c>
      <c r="E83" s="348" t="s">
        <v>1009</v>
      </c>
      <c r="F83" s="415" t="s">
        <v>1008</v>
      </c>
      <c r="G83" s="624"/>
      <c r="H83" s="17" t="s">
        <v>346</v>
      </c>
      <c r="I83" s="616"/>
      <c r="J83" s="350" t="s">
        <v>1567</v>
      </c>
      <c r="K83" s="17" t="s">
        <v>1321</v>
      </c>
      <c r="L83" s="17" t="s">
        <v>388</v>
      </c>
      <c r="M83" s="235" t="s">
        <v>1178</v>
      </c>
      <c r="N83" s="235" t="s">
        <v>1177</v>
      </c>
      <c r="O83" s="192" t="s">
        <v>1177</v>
      </c>
      <c r="P83" s="634" t="s">
        <v>3086</v>
      </c>
      <c r="Q83" s="344">
        <f>34037+342</f>
        <v>34379</v>
      </c>
      <c r="R83" s="344">
        <f>387+14</f>
        <v>401</v>
      </c>
      <c r="S83" s="172"/>
    </row>
    <row r="84" spans="1:19" x14ac:dyDescent="0.2">
      <c r="A84" s="235" t="s">
        <v>72</v>
      </c>
      <c r="B84" s="235" t="s">
        <v>1225</v>
      </c>
      <c r="C84" s="17" t="s">
        <v>582</v>
      </c>
      <c r="D84" s="243" t="s">
        <v>112</v>
      </c>
      <c r="E84" s="348" t="s">
        <v>1010</v>
      </c>
      <c r="F84" s="305" t="s">
        <v>995</v>
      </c>
      <c r="G84" s="351">
        <v>7.4339857999999994</v>
      </c>
      <c r="H84" s="17" t="s">
        <v>346</v>
      </c>
      <c r="I84" s="350">
        <v>0.14699999999999999</v>
      </c>
      <c r="J84" s="350" t="s">
        <v>1567</v>
      </c>
      <c r="K84" s="17" t="s">
        <v>1321</v>
      </c>
      <c r="L84" s="330" t="s">
        <v>391</v>
      </c>
      <c r="M84" s="235" t="s">
        <v>1178</v>
      </c>
      <c r="N84" s="235" t="s">
        <v>1178</v>
      </c>
      <c r="O84" s="192" t="s">
        <v>1178</v>
      </c>
      <c r="P84" s="145"/>
      <c r="Q84" s="344">
        <v>6</v>
      </c>
      <c r="R84" s="344">
        <v>2</v>
      </c>
      <c r="S84" s="172" t="s">
        <v>2894</v>
      </c>
    </row>
    <row r="85" spans="1:19" x14ac:dyDescent="0.2">
      <c r="A85" s="235" t="s">
        <v>72</v>
      </c>
      <c r="B85" s="235" t="s">
        <v>1225</v>
      </c>
      <c r="C85" s="17" t="s">
        <v>582</v>
      </c>
      <c r="D85" s="243" t="s">
        <v>112</v>
      </c>
      <c r="E85" s="348" t="s">
        <v>1011</v>
      </c>
      <c r="F85" s="17" t="s">
        <v>995</v>
      </c>
      <c r="G85" s="351">
        <v>14.655947677777789</v>
      </c>
      <c r="H85" s="17" t="s">
        <v>346</v>
      </c>
      <c r="I85" s="350">
        <v>0.14699999999999999</v>
      </c>
      <c r="J85" s="350" t="s">
        <v>1567</v>
      </c>
      <c r="K85" s="17" t="s">
        <v>1321</v>
      </c>
      <c r="L85" s="330" t="s">
        <v>391</v>
      </c>
      <c r="M85" s="235" t="s">
        <v>1178</v>
      </c>
      <c r="N85" s="235" t="s">
        <v>1178</v>
      </c>
      <c r="O85" s="192" t="s">
        <v>1178</v>
      </c>
      <c r="P85" s="145"/>
      <c r="Q85" s="344">
        <v>50</v>
      </c>
      <c r="R85" s="344">
        <v>12</v>
      </c>
      <c r="S85" s="172" t="s">
        <v>2894</v>
      </c>
    </row>
    <row r="86" spans="1:19" x14ac:dyDescent="0.2">
      <c r="A86" s="235" t="s">
        <v>72</v>
      </c>
      <c r="B86" s="235" t="s">
        <v>1225</v>
      </c>
      <c r="C86" s="17" t="s">
        <v>582</v>
      </c>
      <c r="D86" s="243" t="s">
        <v>112</v>
      </c>
      <c r="E86" s="348" t="s">
        <v>1012</v>
      </c>
      <c r="F86" s="17" t="s">
        <v>1013</v>
      </c>
      <c r="G86" s="351">
        <v>255.94646038693546</v>
      </c>
      <c r="H86" s="17" t="s">
        <v>346</v>
      </c>
      <c r="I86" s="350">
        <v>0.14699999999999999</v>
      </c>
      <c r="J86" s="350" t="s">
        <v>1567</v>
      </c>
      <c r="K86" s="17" t="s">
        <v>1321</v>
      </c>
      <c r="L86" s="17" t="s">
        <v>388</v>
      </c>
      <c r="M86" s="235" t="s">
        <v>1178</v>
      </c>
      <c r="N86" s="235" t="s">
        <v>1177</v>
      </c>
      <c r="O86" s="192" t="s">
        <v>1177</v>
      </c>
      <c r="P86" s="145" t="s">
        <v>2081</v>
      </c>
      <c r="Q86" s="344">
        <f>413+250</f>
        <v>663</v>
      </c>
      <c r="R86" s="344">
        <f>74+20</f>
        <v>94</v>
      </c>
      <c r="S86" s="172"/>
    </row>
    <row r="87" spans="1:19" x14ac:dyDescent="0.2">
      <c r="A87" s="235" t="s">
        <v>72</v>
      </c>
      <c r="B87" s="235" t="s">
        <v>1225</v>
      </c>
      <c r="C87" s="17" t="s">
        <v>582</v>
      </c>
      <c r="D87" s="243" t="s">
        <v>112</v>
      </c>
      <c r="E87" s="348" t="s">
        <v>1012</v>
      </c>
      <c r="F87" s="17" t="s">
        <v>1014</v>
      </c>
      <c r="G87" s="351">
        <v>21.611911666666668</v>
      </c>
      <c r="H87" s="17" t="s">
        <v>346</v>
      </c>
      <c r="I87" s="350">
        <v>0.19400000000000001</v>
      </c>
      <c r="J87" s="350" t="s">
        <v>1567</v>
      </c>
      <c r="K87" s="17" t="s">
        <v>1321</v>
      </c>
      <c r="L87" s="17" t="s">
        <v>388</v>
      </c>
      <c r="M87" s="235" t="s">
        <v>1178</v>
      </c>
      <c r="N87" s="235" t="s">
        <v>1177</v>
      </c>
      <c r="O87" s="192" t="s">
        <v>1177</v>
      </c>
      <c r="P87" s="145" t="s">
        <v>2081</v>
      </c>
      <c r="Q87" s="344">
        <f>470+10</f>
        <v>480</v>
      </c>
      <c r="R87" s="344">
        <f>42+2</f>
        <v>44</v>
      </c>
      <c r="S87" s="172"/>
    </row>
    <row r="88" spans="1:19" x14ac:dyDescent="0.2">
      <c r="A88" s="235" t="s">
        <v>72</v>
      </c>
      <c r="B88" s="235" t="s">
        <v>1225</v>
      </c>
      <c r="C88" s="17" t="s">
        <v>582</v>
      </c>
      <c r="D88" s="243" t="s">
        <v>112</v>
      </c>
      <c r="E88" s="348" t="s">
        <v>1012</v>
      </c>
      <c r="F88" s="17" t="s">
        <v>1005</v>
      </c>
      <c r="G88" s="351">
        <v>2.6280399999999999</v>
      </c>
      <c r="H88" s="17" t="s">
        <v>346</v>
      </c>
      <c r="I88" s="350">
        <v>0.19400000000000001</v>
      </c>
      <c r="J88" s="350" t="s">
        <v>1567</v>
      </c>
      <c r="K88" s="17" t="s">
        <v>1321</v>
      </c>
      <c r="L88" s="17" t="s">
        <v>388</v>
      </c>
      <c r="M88" s="235" t="s">
        <v>1178</v>
      </c>
      <c r="N88" s="235" t="s">
        <v>1177</v>
      </c>
      <c r="O88" s="192" t="s">
        <v>1177</v>
      </c>
      <c r="P88" s="145" t="s">
        <v>2081</v>
      </c>
      <c r="Q88" s="344">
        <v>24</v>
      </c>
      <c r="R88" s="344">
        <v>7</v>
      </c>
      <c r="S88" s="172"/>
    </row>
    <row r="89" spans="1:19" x14ac:dyDescent="0.2">
      <c r="A89" s="235" t="s">
        <v>72</v>
      </c>
      <c r="B89" s="235" t="s">
        <v>1225</v>
      </c>
      <c r="C89" s="17" t="s">
        <v>582</v>
      </c>
      <c r="D89" s="243" t="s">
        <v>112</v>
      </c>
      <c r="E89" s="348" t="s">
        <v>1015</v>
      </c>
      <c r="F89" s="17" t="s">
        <v>1016</v>
      </c>
      <c r="G89" s="351" t="s">
        <v>388</v>
      </c>
      <c r="H89" s="17" t="s">
        <v>346</v>
      </c>
      <c r="I89" s="350" t="s">
        <v>148</v>
      </c>
      <c r="J89" s="350" t="s">
        <v>388</v>
      </c>
      <c r="K89" s="17" t="s">
        <v>1321</v>
      </c>
      <c r="L89" s="330" t="s">
        <v>391</v>
      </c>
      <c r="M89" s="235" t="s">
        <v>1178</v>
      </c>
      <c r="N89" s="235" t="s">
        <v>1178</v>
      </c>
      <c r="O89" s="192" t="s">
        <v>1178</v>
      </c>
      <c r="P89" s="145"/>
      <c r="Q89" s="344">
        <v>0</v>
      </c>
      <c r="R89" s="344">
        <v>0</v>
      </c>
      <c r="S89" s="172"/>
    </row>
    <row r="90" spans="1:19" x14ac:dyDescent="0.2">
      <c r="A90" s="235" t="s">
        <v>72</v>
      </c>
      <c r="B90" s="235" t="s">
        <v>1225</v>
      </c>
      <c r="C90" s="17" t="s">
        <v>582</v>
      </c>
      <c r="D90" s="243" t="s">
        <v>112</v>
      </c>
      <c r="E90" s="348" t="s">
        <v>1015</v>
      </c>
      <c r="F90" s="17" t="s">
        <v>1017</v>
      </c>
      <c r="G90" s="351" t="s">
        <v>388</v>
      </c>
      <c r="H90" s="17" t="s">
        <v>346</v>
      </c>
      <c r="I90" s="350" t="s">
        <v>148</v>
      </c>
      <c r="J90" s="350" t="s">
        <v>388</v>
      </c>
      <c r="K90" s="17" t="s">
        <v>1321</v>
      </c>
      <c r="L90" s="330" t="s">
        <v>391</v>
      </c>
      <c r="M90" s="235" t="s">
        <v>1178</v>
      </c>
      <c r="N90" s="235" t="s">
        <v>1178</v>
      </c>
      <c r="O90" s="192" t="s">
        <v>1178</v>
      </c>
      <c r="P90" s="145"/>
      <c r="Q90" s="344">
        <v>0</v>
      </c>
      <c r="R90" s="344">
        <v>0</v>
      </c>
      <c r="S90" s="172"/>
    </row>
    <row r="91" spans="1:19" x14ac:dyDescent="0.2">
      <c r="A91" s="235" t="s">
        <v>72</v>
      </c>
      <c r="B91" s="235" t="s">
        <v>1225</v>
      </c>
      <c r="C91" s="17" t="s">
        <v>582</v>
      </c>
      <c r="D91" s="243" t="s">
        <v>112</v>
      </c>
      <c r="E91" s="348" t="s">
        <v>1018</v>
      </c>
      <c r="F91" s="313" t="s">
        <v>937</v>
      </c>
      <c r="G91" s="351">
        <v>198.68178000000003</v>
      </c>
      <c r="H91" s="17" t="s">
        <v>346</v>
      </c>
      <c r="I91" s="350" t="s">
        <v>148</v>
      </c>
      <c r="J91" s="350" t="s">
        <v>1567</v>
      </c>
      <c r="K91" s="17" t="s">
        <v>1321</v>
      </c>
      <c r="L91" s="17" t="s">
        <v>388</v>
      </c>
      <c r="M91" s="235" t="s">
        <v>1178</v>
      </c>
      <c r="N91" s="235" t="s">
        <v>1177</v>
      </c>
      <c r="O91" s="192" t="s">
        <v>1177</v>
      </c>
      <c r="P91" s="191" t="s">
        <v>1802</v>
      </c>
      <c r="Q91" s="344">
        <f>4613+520</f>
        <v>5133</v>
      </c>
      <c r="R91" s="344">
        <f>156+6</f>
        <v>162</v>
      </c>
      <c r="S91" s="172"/>
    </row>
    <row r="92" spans="1:19" x14ac:dyDescent="0.2">
      <c r="A92" s="235" t="s">
        <v>72</v>
      </c>
      <c r="B92" s="235" t="s">
        <v>1225</v>
      </c>
      <c r="C92" s="17" t="s">
        <v>582</v>
      </c>
      <c r="D92" s="243" t="s">
        <v>112</v>
      </c>
      <c r="E92" s="348" t="s">
        <v>1019</v>
      </c>
      <c r="F92" s="415">
        <v>6</v>
      </c>
      <c r="G92" s="619">
        <v>276.28103860745597</v>
      </c>
      <c r="H92" s="17" t="s">
        <v>346</v>
      </c>
      <c r="I92" s="617">
        <v>5.5797101449275362E-2</v>
      </c>
      <c r="J92" s="350" t="s">
        <v>1567</v>
      </c>
      <c r="K92" s="17" t="s">
        <v>1321</v>
      </c>
      <c r="L92" s="330" t="s">
        <v>389</v>
      </c>
      <c r="M92" s="235" t="s">
        <v>1178</v>
      </c>
      <c r="N92" s="235" t="s">
        <v>1178</v>
      </c>
      <c r="O92" s="192" t="s">
        <v>1177</v>
      </c>
      <c r="P92" s="636" t="s">
        <v>2082</v>
      </c>
      <c r="Q92" s="344">
        <f>100+250</f>
        <v>350</v>
      </c>
      <c r="R92" s="344">
        <f>1+3</f>
        <v>4</v>
      </c>
      <c r="S92" s="172" t="s">
        <v>2894</v>
      </c>
    </row>
    <row r="93" spans="1:19" x14ac:dyDescent="0.2">
      <c r="A93" s="235" t="s">
        <v>72</v>
      </c>
      <c r="B93" s="235" t="s">
        <v>1225</v>
      </c>
      <c r="C93" s="17" t="s">
        <v>582</v>
      </c>
      <c r="D93" s="243" t="s">
        <v>112</v>
      </c>
      <c r="E93" s="348" t="s">
        <v>1020</v>
      </c>
      <c r="F93" s="415">
        <v>6</v>
      </c>
      <c r="G93" s="620"/>
      <c r="H93" s="17" t="s">
        <v>346</v>
      </c>
      <c r="I93" s="618"/>
      <c r="J93" s="350" t="s">
        <v>1567</v>
      </c>
      <c r="K93" s="17" t="s">
        <v>1321</v>
      </c>
      <c r="L93" s="330" t="s">
        <v>389</v>
      </c>
      <c r="M93" s="235" t="s">
        <v>1178</v>
      </c>
      <c r="N93" s="235" t="s">
        <v>1178</v>
      </c>
      <c r="O93" s="192" t="s">
        <v>1177</v>
      </c>
      <c r="P93" s="636" t="s">
        <v>2082</v>
      </c>
      <c r="Q93" s="344">
        <f>82280</f>
        <v>82280</v>
      </c>
      <c r="R93" s="344">
        <f>1+4</f>
        <v>5</v>
      </c>
      <c r="S93" s="172" t="s">
        <v>3088</v>
      </c>
    </row>
    <row r="94" spans="1:19" x14ac:dyDescent="0.2">
      <c r="A94" s="235" t="s">
        <v>72</v>
      </c>
      <c r="B94" s="235" t="s">
        <v>1225</v>
      </c>
      <c r="C94" s="17" t="s">
        <v>582</v>
      </c>
      <c r="D94" s="243" t="s">
        <v>112</v>
      </c>
      <c r="E94" s="348" t="s">
        <v>1019</v>
      </c>
      <c r="F94" s="415" t="s">
        <v>1021</v>
      </c>
      <c r="G94" s="619">
        <v>3333.4274301897672</v>
      </c>
      <c r="H94" s="17" t="s">
        <v>346</v>
      </c>
      <c r="I94" s="617">
        <v>9.8533310906950888E-2</v>
      </c>
      <c r="J94" s="350" t="s">
        <v>1567</v>
      </c>
      <c r="K94" s="17" t="s">
        <v>1321</v>
      </c>
      <c r="L94" s="17" t="s">
        <v>388</v>
      </c>
      <c r="M94" s="235" t="s">
        <v>1178</v>
      </c>
      <c r="N94" s="235" t="s">
        <v>1177</v>
      </c>
      <c r="O94" s="192" t="s">
        <v>1177</v>
      </c>
      <c r="P94" s="636" t="s">
        <v>2082</v>
      </c>
      <c r="Q94" s="344">
        <f>15085+1857</f>
        <v>16942</v>
      </c>
      <c r="R94" s="344">
        <f>279+19</f>
        <v>298</v>
      </c>
      <c r="S94" s="172"/>
    </row>
    <row r="95" spans="1:19" x14ac:dyDescent="0.2">
      <c r="A95" s="235" t="s">
        <v>72</v>
      </c>
      <c r="B95" s="235" t="s">
        <v>1225</v>
      </c>
      <c r="C95" s="17" t="s">
        <v>582</v>
      </c>
      <c r="D95" s="243" t="s">
        <v>112</v>
      </c>
      <c r="E95" s="348" t="s">
        <v>1020</v>
      </c>
      <c r="F95" s="415" t="s">
        <v>1007</v>
      </c>
      <c r="G95" s="620"/>
      <c r="H95" s="17" t="s">
        <v>346</v>
      </c>
      <c r="I95" s="618"/>
      <c r="J95" s="350" t="s">
        <v>1567</v>
      </c>
      <c r="K95" s="17" t="s">
        <v>1321</v>
      </c>
      <c r="L95" s="17" t="s">
        <v>388</v>
      </c>
      <c r="M95" s="235" t="s">
        <v>1178</v>
      </c>
      <c r="N95" s="235" t="s">
        <v>1177</v>
      </c>
      <c r="O95" s="192" t="s">
        <v>1177</v>
      </c>
      <c r="P95" s="636" t="s">
        <v>2082</v>
      </c>
      <c r="Q95" s="344">
        <f>11623+1610</f>
        <v>13233</v>
      </c>
      <c r="R95" s="344">
        <f>279+21</f>
        <v>300</v>
      </c>
      <c r="S95" s="172" t="s">
        <v>3089</v>
      </c>
    </row>
    <row r="96" spans="1:19" x14ac:dyDescent="0.2">
      <c r="A96" s="235" t="s">
        <v>72</v>
      </c>
      <c r="B96" s="235" t="s">
        <v>1225</v>
      </c>
      <c r="C96" s="17" t="s">
        <v>582</v>
      </c>
      <c r="D96" s="243" t="s">
        <v>112</v>
      </c>
      <c r="E96" s="348" t="s">
        <v>1019</v>
      </c>
      <c r="F96" s="415" t="s">
        <v>1008</v>
      </c>
      <c r="G96" s="619">
        <v>1332.6852867813398</v>
      </c>
      <c r="H96" s="17" t="s">
        <v>346</v>
      </c>
      <c r="I96" s="617">
        <v>0.83328599829593863</v>
      </c>
      <c r="J96" s="350" t="s">
        <v>1567</v>
      </c>
      <c r="K96" s="17" t="s">
        <v>1321</v>
      </c>
      <c r="L96" s="17" t="s">
        <v>388</v>
      </c>
      <c r="M96" s="235" t="s">
        <v>1178</v>
      </c>
      <c r="N96" s="235" t="s">
        <v>1177</v>
      </c>
      <c r="O96" s="192" t="s">
        <v>1177</v>
      </c>
      <c r="P96" s="636" t="s">
        <v>2082</v>
      </c>
      <c r="Q96" s="344">
        <f>4289+597</f>
        <v>4886</v>
      </c>
      <c r="R96" s="344">
        <f>362+54</f>
        <v>416</v>
      </c>
      <c r="S96" s="172"/>
    </row>
    <row r="97" spans="1:19" x14ac:dyDescent="0.2">
      <c r="A97" s="235" t="s">
        <v>72</v>
      </c>
      <c r="B97" s="235" t="s">
        <v>1225</v>
      </c>
      <c r="C97" s="17" t="s">
        <v>582</v>
      </c>
      <c r="D97" s="243" t="s">
        <v>112</v>
      </c>
      <c r="E97" s="348" t="s">
        <v>1020</v>
      </c>
      <c r="F97" s="415" t="s">
        <v>1008</v>
      </c>
      <c r="G97" s="620"/>
      <c r="H97" s="17" t="s">
        <v>346</v>
      </c>
      <c r="I97" s="618"/>
      <c r="J97" s="350" t="s">
        <v>1567</v>
      </c>
      <c r="K97" s="17" t="s">
        <v>1321</v>
      </c>
      <c r="L97" s="17" t="s">
        <v>388</v>
      </c>
      <c r="M97" s="235" t="s">
        <v>1178</v>
      </c>
      <c r="N97" s="235" t="s">
        <v>1177</v>
      </c>
      <c r="O97" s="192" t="s">
        <v>1177</v>
      </c>
      <c r="P97" s="636" t="s">
        <v>2082</v>
      </c>
      <c r="Q97" s="344">
        <f>3100+803</f>
        <v>3903</v>
      </c>
      <c r="R97" s="344">
        <f>375+68</f>
        <v>443</v>
      </c>
      <c r="S97" s="172" t="s">
        <v>3089</v>
      </c>
    </row>
    <row r="98" spans="1:19" x14ac:dyDescent="0.2">
      <c r="A98" s="235" t="s">
        <v>72</v>
      </c>
      <c r="B98" s="235" t="s">
        <v>1225</v>
      </c>
      <c r="C98" s="17" t="s">
        <v>582</v>
      </c>
      <c r="D98" s="243" t="s">
        <v>112</v>
      </c>
      <c r="E98" s="348" t="s">
        <v>1020</v>
      </c>
      <c r="F98" s="305" t="s">
        <v>1022</v>
      </c>
      <c r="G98" s="351" t="s">
        <v>388</v>
      </c>
      <c r="H98" s="17" t="s">
        <v>346</v>
      </c>
      <c r="I98" s="350" t="s">
        <v>388</v>
      </c>
      <c r="J98" s="350" t="s">
        <v>388</v>
      </c>
      <c r="K98" s="17" t="s">
        <v>1321</v>
      </c>
      <c r="L98" s="330" t="s">
        <v>391</v>
      </c>
      <c r="M98" s="235" t="s">
        <v>1178</v>
      </c>
      <c r="N98" s="235" t="s">
        <v>1178</v>
      </c>
      <c r="O98" s="192" t="s">
        <v>1178</v>
      </c>
      <c r="P98" s="145"/>
      <c r="Q98" s="344">
        <v>0</v>
      </c>
      <c r="R98" s="344">
        <v>0</v>
      </c>
      <c r="S98" s="172" t="s">
        <v>3089</v>
      </c>
    </row>
    <row r="99" spans="1:19" x14ac:dyDescent="0.2">
      <c r="A99" s="235" t="s">
        <v>72</v>
      </c>
      <c r="B99" s="235" t="s">
        <v>1225</v>
      </c>
      <c r="C99" s="17" t="s">
        <v>582</v>
      </c>
      <c r="D99" s="243" t="s">
        <v>112</v>
      </c>
      <c r="E99" s="348" t="s">
        <v>1023</v>
      </c>
      <c r="F99" s="17" t="s">
        <v>1024</v>
      </c>
      <c r="G99" s="351" t="s">
        <v>388</v>
      </c>
      <c r="H99" s="17" t="s">
        <v>346</v>
      </c>
      <c r="I99" s="350" t="s">
        <v>388</v>
      </c>
      <c r="J99" s="350" t="s">
        <v>388</v>
      </c>
      <c r="K99" s="17" t="s">
        <v>1321</v>
      </c>
      <c r="L99" s="330" t="s">
        <v>391</v>
      </c>
      <c r="M99" s="235" t="s">
        <v>1178</v>
      </c>
      <c r="N99" s="235" t="s">
        <v>1178</v>
      </c>
      <c r="O99" s="235" t="s">
        <v>1178</v>
      </c>
      <c r="P99" s="145"/>
      <c r="Q99" s="344">
        <v>0</v>
      </c>
      <c r="R99" s="344">
        <v>0</v>
      </c>
      <c r="S99" s="172"/>
    </row>
    <row r="100" spans="1:19" x14ac:dyDescent="0.2">
      <c r="A100" s="235" t="s">
        <v>72</v>
      </c>
      <c r="B100" s="235" t="s">
        <v>1225</v>
      </c>
      <c r="C100" s="17" t="s">
        <v>582</v>
      </c>
      <c r="D100" s="243" t="s">
        <v>112</v>
      </c>
      <c r="E100" s="348" t="s">
        <v>1025</v>
      </c>
      <c r="F100" s="17" t="s">
        <v>950</v>
      </c>
      <c r="G100" s="351" t="s">
        <v>388</v>
      </c>
      <c r="H100" s="17" t="s">
        <v>346</v>
      </c>
      <c r="I100" s="350" t="s">
        <v>388</v>
      </c>
      <c r="J100" s="350" t="s">
        <v>388</v>
      </c>
      <c r="K100" s="17" t="s">
        <v>1321</v>
      </c>
      <c r="L100" s="330" t="s">
        <v>391</v>
      </c>
      <c r="M100" s="235" t="s">
        <v>1178</v>
      </c>
      <c r="N100" s="235" t="s">
        <v>1178</v>
      </c>
      <c r="O100" s="192" t="s">
        <v>1178</v>
      </c>
      <c r="P100" s="145"/>
      <c r="Q100" s="344">
        <v>0</v>
      </c>
      <c r="R100" s="344">
        <v>0</v>
      </c>
      <c r="S100" s="172"/>
    </row>
    <row r="101" spans="1:19" x14ac:dyDescent="0.2">
      <c r="A101" s="235" t="s">
        <v>72</v>
      </c>
      <c r="B101" s="235" t="s">
        <v>1225</v>
      </c>
      <c r="C101" s="17" t="s">
        <v>582</v>
      </c>
      <c r="D101" s="243" t="s">
        <v>112</v>
      </c>
      <c r="E101" s="348" t="s">
        <v>921</v>
      </c>
      <c r="F101" s="17">
        <v>14</v>
      </c>
      <c r="G101" s="351" t="s">
        <v>388</v>
      </c>
      <c r="H101" s="17" t="s">
        <v>346</v>
      </c>
      <c r="I101" s="350" t="s">
        <v>388</v>
      </c>
      <c r="J101" s="350" t="s">
        <v>388</v>
      </c>
      <c r="K101" s="17" t="s">
        <v>1321</v>
      </c>
      <c r="L101" s="330" t="s">
        <v>391</v>
      </c>
      <c r="M101" s="235" t="s">
        <v>1178</v>
      </c>
      <c r="N101" s="235" t="s">
        <v>1178</v>
      </c>
      <c r="O101" s="192" t="s">
        <v>1178</v>
      </c>
      <c r="P101" s="145" t="s">
        <v>2078</v>
      </c>
      <c r="Q101" s="344">
        <v>0</v>
      </c>
      <c r="R101" s="344">
        <v>0</v>
      </c>
      <c r="S101" s="172"/>
    </row>
    <row r="102" spans="1:19" x14ac:dyDescent="0.2">
      <c r="A102" s="235" t="s">
        <v>72</v>
      </c>
      <c r="B102" s="235" t="s">
        <v>1225</v>
      </c>
      <c r="C102" s="17" t="s">
        <v>582</v>
      </c>
      <c r="D102" s="243" t="s">
        <v>112</v>
      </c>
      <c r="E102" s="348" t="s">
        <v>922</v>
      </c>
      <c r="F102" s="17" t="s">
        <v>1026</v>
      </c>
      <c r="G102" s="351">
        <v>35.609699999999997</v>
      </c>
      <c r="H102" s="17" t="s">
        <v>346</v>
      </c>
      <c r="I102" s="350" t="s">
        <v>388</v>
      </c>
      <c r="J102" s="350" t="s">
        <v>1567</v>
      </c>
      <c r="K102" s="17" t="s">
        <v>1321</v>
      </c>
      <c r="L102" s="330" t="s">
        <v>391</v>
      </c>
      <c r="M102" s="235" t="s">
        <v>1178</v>
      </c>
      <c r="N102" s="235" t="s">
        <v>1177</v>
      </c>
      <c r="O102" s="192" t="s">
        <v>1178</v>
      </c>
      <c r="P102" s="145"/>
      <c r="Q102" s="344">
        <f>0+15</f>
        <v>15</v>
      </c>
      <c r="R102" s="344">
        <f>0+1</f>
        <v>1</v>
      </c>
      <c r="S102" s="172"/>
    </row>
    <row r="103" spans="1:19" x14ac:dyDescent="0.2">
      <c r="A103" s="235" t="s">
        <v>72</v>
      </c>
      <c r="B103" s="235" t="s">
        <v>1225</v>
      </c>
      <c r="C103" s="17" t="s">
        <v>582</v>
      </c>
      <c r="D103" s="243" t="s">
        <v>112</v>
      </c>
      <c r="E103" s="348" t="s">
        <v>922</v>
      </c>
      <c r="F103" s="17" t="s">
        <v>1027</v>
      </c>
      <c r="G103" s="351">
        <v>0.19133333333333336</v>
      </c>
      <c r="H103" s="17" t="s">
        <v>346</v>
      </c>
      <c r="I103" s="350" t="s">
        <v>388</v>
      </c>
      <c r="J103" s="350" t="s">
        <v>1567</v>
      </c>
      <c r="K103" s="17" t="s">
        <v>1321</v>
      </c>
      <c r="L103" s="330" t="s">
        <v>391</v>
      </c>
      <c r="M103" s="235" t="s">
        <v>1178</v>
      </c>
      <c r="N103" s="235" t="s">
        <v>1178</v>
      </c>
      <c r="O103" s="192" t="s">
        <v>1178</v>
      </c>
      <c r="P103" s="145"/>
      <c r="Q103" s="344">
        <v>0</v>
      </c>
      <c r="R103" s="344">
        <v>0</v>
      </c>
      <c r="S103" s="172"/>
    </row>
    <row r="104" spans="1:19" x14ac:dyDescent="0.2">
      <c r="A104" s="235" t="s">
        <v>72</v>
      </c>
      <c r="B104" s="235" t="s">
        <v>1225</v>
      </c>
      <c r="C104" s="17" t="s">
        <v>582</v>
      </c>
      <c r="D104" s="243" t="s">
        <v>112</v>
      </c>
      <c r="E104" s="348" t="s">
        <v>922</v>
      </c>
      <c r="F104" s="17" t="s">
        <v>990</v>
      </c>
      <c r="G104" s="351" t="s">
        <v>388</v>
      </c>
      <c r="H104" s="17" t="s">
        <v>346</v>
      </c>
      <c r="I104" s="350" t="s">
        <v>388</v>
      </c>
      <c r="J104" s="350" t="s">
        <v>388</v>
      </c>
      <c r="K104" s="17" t="s">
        <v>1321</v>
      </c>
      <c r="L104" s="330" t="s">
        <v>391</v>
      </c>
      <c r="M104" s="235" t="s">
        <v>1178</v>
      </c>
      <c r="N104" s="235" t="s">
        <v>1177</v>
      </c>
      <c r="O104" s="192" t="s">
        <v>1178</v>
      </c>
      <c r="P104" s="145"/>
      <c r="Q104" s="344">
        <v>0</v>
      </c>
      <c r="R104" s="344">
        <v>0</v>
      </c>
      <c r="S104" s="172" t="s">
        <v>2699</v>
      </c>
    </row>
    <row r="105" spans="1:19" x14ac:dyDescent="0.2">
      <c r="A105" s="235" t="s">
        <v>72</v>
      </c>
      <c r="B105" s="235" t="s">
        <v>1225</v>
      </c>
      <c r="C105" s="17" t="s">
        <v>582</v>
      </c>
      <c r="D105" s="243" t="s">
        <v>112</v>
      </c>
      <c r="E105" s="348" t="s">
        <v>922</v>
      </c>
      <c r="F105" s="17" t="s">
        <v>1028</v>
      </c>
      <c r="G105" s="351">
        <v>23.397183333333331</v>
      </c>
      <c r="H105" s="17" t="s">
        <v>346</v>
      </c>
      <c r="I105" s="350" t="s">
        <v>388</v>
      </c>
      <c r="J105" s="350" t="s">
        <v>1567</v>
      </c>
      <c r="K105" s="17" t="s">
        <v>1321</v>
      </c>
      <c r="L105" s="330" t="s">
        <v>391</v>
      </c>
      <c r="M105" s="235" t="s">
        <v>1178</v>
      </c>
      <c r="N105" s="235" t="s">
        <v>1177</v>
      </c>
      <c r="O105" s="192" t="s">
        <v>1178</v>
      </c>
      <c r="P105" s="145"/>
      <c r="Q105" s="344">
        <v>2421</v>
      </c>
      <c r="R105" s="344">
        <v>119</v>
      </c>
      <c r="S105" s="172"/>
    </row>
    <row r="106" spans="1:19" x14ac:dyDescent="0.2">
      <c r="A106" s="235" t="s">
        <v>72</v>
      </c>
      <c r="B106" s="235" t="s">
        <v>1225</v>
      </c>
      <c r="C106" s="17" t="s">
        <v>582</v>
      </c>
      <c r="D106" s="243" t="s">
        <v>112</v>
      </c>
      <c r="E106" s="348" t="s">
        <v>1029</v>
      </c>
      <c r="F106" s="17" t="s">
        <v>1030</v>
      </c>
      <c r="G106" s="351">
        <v>16.099276666666668</v>
      </c>
      <c r="H106" s="17" t="s">
        <v>346</v>
      </c>
      <c r="I106" s="350">
        <v>0.4</v>
      </c>
      <c r="J106" s="350" t="s">
        <v>1567</v>
      </c>
      <c r="K106" s="17" t="s">
        <v>1321</v>
      </c>
      <c r="L106" s="330" t="s">
        <v>391</v>
      </c>
      <c r="M106" s="235" t="s">
        <v>1178</v>
      </c>
      <c r="N106" s="235" t="s">
        <v>1178</v>
      </c>
      <c r="O106" s="192" t="s">
        <v>1178</v>
      </c>
      <c r="P106" s="145"/>
      <c r="Q106" s="344">
        <f>0+462</f>
        <v>462</v>
      </c>
      <c r="R106" s="344">
        <f>0+7</f>
        <v>7</v>
      </c>
      <c r="S106" s="172" t="s">
        <v>2894</v>
      </c>
    </row>
    <row r="107" spans="1:19" x14ac:dyDescent="0.2">
      <c r="A107" s="235" t="s">
        <v>72</v>
      </c>
      <c r="B107" s="235" t="s">
        <v>1225</v>
      </c>
      <c r="C107" s="17" t="s">
        <v>582</v>
      </c>
      <c r="D107" s="243" t="s">
        <v>112</v>
      </c>
      <c r="E107" s="348" t="s">
        <v>1029</v>
      </c>
      <c r="F107" s="17" t="s">
        <v>1031</v>
      </c>
      <c r="G107" s="351">
        <v>5.1666666666666666E-2</v>
      </c>
      <c r="H107" s="17" t="s">
        <v>346</v>
      </c>
      <c r="I107" s="350" t="s">
        <v>388</v>
      </c>
      <c r="J107" s="350" t="s">
        <v>1567</v>
      </c>
      <c r="K107" s="17" t="s">
        <v>1321</v>
      </c>
      <c r="L107" s="330" t="s">
        <v>391</v>
      </c>
      <c r="M107" s="235" t="s">
        <v>1178</v>
      </c>
      <c r="N107" s="235" t="s">
        <v>1178</v>
      </c>
      <c r="O107" s="192" t="s">
        <v>1178</v>
      </c>
      <c r="P107" s="145"/>
      <c r="Q107" s="344">
        <v>0</v>
      </c>
      <c r="R107" s="344">
        <v>0</v>
      </c>
      <c r="S107" s="172"/>
    </row>
    <row r="108" spans="1:19" x14ac:dyDescent="0.2">
      <c r="A108" s="235" t="s">
        <v>72</v>
      </c>
      <c r="B108" s="235" t="s">
        <v>1225</v>
      </c>
      <c r="C108" s="17" t="s">
        <v>582</v>
      </c>
      <c r="D108" s="243" t="s">
        <v>112</v>
      </c>
      <c r="E108" s="348" t="s">
        <v>1029</v>
      </c>
      <c r="F108" s="17" t="s">
        <v>990</v>
      </c>
      <c r="G108" s="351" t="s">
        <v>388</v>
      </c>
      <c r="H108" s="17" t="s">
        <v>346</v>
      </c>
      <c r="I108" s="350" t="s">
        <v>388</v>
      </c>
      <c r="J108" s="350" t="s">
        <v>388</v>
      </c>
      <c r="K108" s="17" t="s">
        <v>1321</v>
      </c>
      <c r="L108" s="330" t="s">
        <v>391</v>
      </c>
      <c r="M108" s="235" t="s">
        <v>1178</v>
      </c>
      <c r="N108" s="235" t="s">
        <v>1178</v>
      </c>
      <c r="O108" s="192" t="s">
        <v>1178</v>
      </c>
      <c r="P108" s="145"/>
      <c r="Q108" s="344">
        <v>0</v>
      </c>
      <c r="R108" s="344">
        <v>0</v>
      </c>
      <c r="S108" s="172"/>
    </row>
    <row r="109" spans="1:19" x14ac:dyDescent="0.2">
      <c r="A109" s="235" t="s">
        <v>72</v>
      </c>
      <c r="B109" s="235" t="s">
        <v>1225</v>
      </c>
      <c r="C109" s="17" t="s">
        <v>582</v>
      </c>
      <c r="D109" s="243" t="s">
        <v>112</v>
      </c>
      <c r="E109" s="348" t="s">
        <v>1029</v>
      </c>
      <c r="F109" s="313" t="s">
        <v>1032</v>
      </c>
      <c r="G109" s="351">
        <v>5.3999999999999999E-2</v>
      </c>
      <c r="H109" s="17" t="s">
        <v>346</v>
      </c>
      <c r="I109" s="350" t="s">
        <v>388</v>
      </c>
      <c r="J109" s="350" t="s">
        <v>1567</v>
      </c>
      <c r="K109" s="17" t="s">
        <v>1321</v>
      </c>
      <c r="L109" s="330" t="s">
        <v>391</v>
      </c>
      <c r="M109" s="235" t="s">
        <v>1178</v>
      </c>
      <c r="N109" s="235" t="s">
        <v>1177</v>
      </c>
      <c r="O109" s="192" t="s">
        <v>1178</v>
      </c>
      <c r="P109" s="145"/>
      <c r="Q109" s="344">
        <v>30</v>
      </c>
      <c r="R109" s="344">
        <v>17</v>
      </c>
      <c r="S109" s="172"/>
    </row>
    <row r="110" spans="1:19" x14ac:dyDescent="0.2">
      <c r="A110" s="235" t="s">
        <v>72</v>
      </c>
      <c r="B110" s="235" t="s">
        <v>1225</v>
      </c>
      <c r="C110" s="17" t="s">
        <v>582</v>
      </c>
      <c r="D110" s="243" t="s">
        <v>112</v>
      </c>
      <c r="E110" s="348" t="s">
        <v>1033</v>
      </c>
      <c r="F110" s="17" t="s">
        <v>1034</v>
      </c>
      <c r="G110" s="351">
        <v>16200.522826517203</v>
      </c>
      <c r="H110" s="17" t="s">
        <v>346</v>
      </c>
      <c r="I110" s="617">
        <v>0.28199999999999997</v>
      </c>
      <c r="J110" s="350" t="s">
        <v>1567</v>
      </c>
      <c r="K110" s="17" t="s">
        <v>1321</v>
      </c>
      <c r="L110" s="17" t="s">
        <v>388</v>
      </c>
      <c r="M110" s="235" t="s">
        <v>1178</v>
      </c>
      <c r="N110" s="235" t="s">
        <v>1177</v>
      </c>
      <c r="O110" s="192" t="s">
        <v>1177</v>
      </c>
      <c r="P110" s="145"/>
      <c r="Q110" s="344">
        <f>27415+633</f>
        <v>28048</v>
      </c>
      <c r="R110" s="344">
        <f>195+6</f>
        <v>201</v>
      </c>
      <c r="S110" s="172"/>
    </row>
    <row r="111" spans="1:19" x14ac:dyDescent="0.2">
      <c r="A111" s="235" t="s">
        <v>72</v>
      </c>
      <c r="B111" s="235" t="s">
        <v>1225</v>
      </c>
      <c r="C111" s="17" t="s">
        <v>582</v>
      </c>
      <c r="D111" s="243" t="s">
        <v>112</v>
      </c>
      <c r="E111" s="348" t="s">
        <v>1033</v>
      </c>
      <c r="F111" s="17" t="s">
        <v>1035</v>
      </c>
      <c r="G111" s="351">
        <v>13499.19552326866</v>
      </c>
      <c r="H111" s="17" t="s">
        <v>346</v>
      </c>
      <c r="I111" s="618"/>
      <c r="J111" s="350" t="s">
        <v>1567</v>
      </c>
      <c r="K111" s="17" t="s">
        <v>1321</v>
      </c>
      <c r="L111" s="17" t="s">
        <v>388</v>
      </c>
      <c r="M111" s="235" t="s">
        <v>1178</v>
      </c>
      <c r="N111" s="235" t="s">
        <v>1177</v>
      </c>
      <c r="O111" s="192" t="s">
        <v>1177</v>
      </c>
      <c r="P111" s="145"/>
      <c r="Q111" s="344">
        <f>21886+4105</f>
        <v>25991</v>
      </c>
      <c r="R111" s="344">
        <f>48+28</f>
        <v>76</v>
      </c>
      <c r="S111" s="172"/>
    </row>
    <row r="112" spans="1:19" x14ac:dyDescent="0.2">
      <c r="A112" s="235" t="s">
        <v>72</v>
      </c>
      <c r="B112" s="235" t="s">
        <v>1225</v>
      </c>
      <c r="C112" s="17" t="s">
        <v>582</v>
      </c>
      <c r="D112" s="243" t="s">
        <v>112</v>
      </c>
      <c r="E112" s="348" t="s">
        <v>1033</v>
      </c>
      <c r="F112" s="305" t="s">
        <v>1036</v>
      </c>
      <c r="G112" s="351">
        <v>6234.911725312083</v>
      </c>
      <c r="H112" s="17" t="s">
        <v>346</v>
      </c>
      <c r="I112" s="350">
        <v>0.64</v>
      </c>
      <c r="J112" s="350" t="s">
        <v>1567</v>
      </c>
      <c r="K112" s="17" t="s">
        <v>1321</v>
      </c>
      <c r="L112" s="17" t="s">
        <v>388</v>
      </c>
      <c r="M112" s="235" t="s">
        <v>1178</v>
      </c>
      <c r="N112" s="235" t="s">
        <v>1177</v>
      </c>
      <c r="O112" s="192" t="s">
        <v>1177</v>
      </c>
      <c r="P112" s="145"/>
      <c r="Q112" s="344">
        <f>58161+5482</f>
        <v>63643</v>
      </c>
      <c r="R112" s="344">
        <f>989+88</f>
        <v>1077</v>
      </c>
      <c r="S112" s="172"/>
    </row>
    <row r="113" spans="1:19" x14ac:dyDescent="0.2">
      <c r="A113" s="235" t="s">
        <v>72</v>
      </c>
      <c r="B113" s="235" t="s">
        <v>1225</v>
      </c>
      <c r="C113" s="17" t="s">
        <v>582</v>
      </c>
      <c r="D113" s="243" t="s">
        <v>112</v>
      </c>
      <c r="E113" s="348" t="s">
        <v>1037</v>
      </c>
      <c r="F113" s="17" t="s">
        <v>937</v>
      </c>
      <c r="G113" s="351">
        <v>11.266643333333333</v>
      </c>
      <c r="H113" s="17" t="s">
        <v>346</v>
      </c>
      <c r="I113" s="350" t="s">
        <v>388</v>
      </c>
      <c r="J113" s="350" t="s">
        <v>1567</v>
      </c>
      <c r="K113" s="17" t="s">
        <v>1321</v>
      </c>
      <c r="L113" s="330" t="s">
        <v>391</v>
      </c>
      <c r="M113" s="235" t="s">
        <v>1178</v>
      </c>
      <c r="N113" s="235" t="s">
        <v>1177</v>
      </c>
      <c r="O113" s="192" t="s">
        <v>1178</v>
      </c>
      <c r="P113" s="145"/>
      <c r="Q113" s="344">
        <f>1490+731</f>
        <v>2221</v>
      </c>
      <c r="R113" s="344">
        <f>74+16</f>
        <v>90</v>
      </c>
      <c r="S113" s="172"/>
    </row>
    <row r="114" spans="1:19" x14ac:dyDescent="0.2">
      <c r="A114" s="235" t="s">
        <v>72</v>
      </c>
      <c r="B114" s="235" t="s">
        <v>1225</v>
      </c>
      <c r="C114" s="17" t="s">
        <v>582</v>
      </c>
      <c r="D114" s="243" t="s">
        <v>112</v>
      </c>
      <c r="E114" s="348" t="s">
        <v>923</v>
      </c>
      <c r="F114" s="17" t="s">
        <v>1038</v>
      </c>
      <c r="G114" s="351">
        <v>23229.516453166663</v>
      </c>
      <c r="H114" s="17" t="s">
        <v>346</v>
      </c>
      <c r="I114" s="350">
        <v>0.214</v>
      </c>
      <c r="J114" s="350" t="s">
        <v>1567</v>
      </c>
      <c r="K114" s="17" t="s">
        <v>1321</v>
      </c>
      <c r="L114" s="17" t="s">
        <v>388</v>
      </c>
      <c r="M114" s="235" t="s">
        <v>1178</v>
      </c>
      <c r="N114" s="235" t="s">
        <v>1177</v>
      </c>
      <c r="O114" s="192" t="s">
        <v>1177</v>
      </c>
      <c r="P114" s="145"/>
      <c r="Q114" s="344">
        <f>44169+3363</f>
        <v>47532</v>
      </c>
      <c r="R114" s="344">
        <f>629+36</f>
        <v>665</v>
      </c>
      <c r="S114" s="172"/>
    </row>
    <row r="115" spans="1:19" x14ac:dyDescent="0.2">
      <c r="A115" s="235" t="s">
        <v>72</v>
      </c>
      <c r="B115" s="235" t="s">
        <v>1225</v>
      </c>
      <c r="C115" s="17" t="s">
        <v>582</v>
      </c>
      <c r="D115" s="243" t="s">
        <v>112</v>
      </c>
      <c r="E115" s="348" t="s">
        <v>1039</v>
      </c>
      <c r="F115" s="17" t="s">
        <v>937</v>
      </c>
      <c r="G115" s="351">
        <v>76.281501506410265</v>
      </c>
      <c r="H115" s="17" t="s">
        <v>346</v>
      </c>
      <c r="I115" s="350" t="s">
        <v>388</v>
      </c>
      <c r="J115" s="350" t="s">
        <v>1567</v>
      </c>
      <c r="K115" s="17" t="s">
        <v>1321</v>
      </c>
      <c r="L115" s="330" t="s">
        <v>391</v>
      </c>
      <c r="M115" s="235" t="s">
        <v>1178</v>
      </c>
      <c r="N115" s="235" t="s">
        <v>1177</v>
      </c>
      <c r="O115" s="192" t="s">
        <v>1178</v>
      </c>
      <c r="P115" s="637" t="s">
        <v>3090</v>
      </c>
      <c r="Q115" s="344">
        <v>2114</v>
      </c>
      <c r="R115" s="344">
        <v>72</v>
      </c>
      <c r="S115" s="172"/>
    </row>
    <row r="116" spans="1:19" x14ac:dyDescent="0.2">
      <c r="A116" s="235" t="s">
        <v>72</v>
      </c>
      <c r="B116" s="235" t="s">
        <v>1225</v>
      </c>
      <c r="C116" s="17" t="s">
        <v>582</v>
      </c>
      <c r="D116" s="243" t="s">
        <v>112</v>
      </c>
      <c r="E116" s="348" t="s">
        <v>924</v>
      </c>
      <c r="F116" s="17" t="s">
        <v>1040</v>
      </c>
      <c r="G116" s="351">
        <v>115.32312979802333</v>
      </c>
      <c r="H116" s="17" t="s">
        <v>346</v>
      </c>
      <c r="I116" s="614">
        <v>3.3000000000000002E-2</v>
      </c>
      <c r="J116" s="350" t="s">
        <v>1567</v>
      </c>
      <c r="K116" s="17" t="s">
        <v>1321</v>
      </c>
      <c r="L116" s="330" t="s">
        <v>391</v>
      </c>
      <c r="M116" s="235" t="s">
        <v>1178</v>
      </c>
      <c r="N116" s="235" t="s">
        <v>1177</v>
      </c>
      <c r="O116" s="192" t="s">
        <v>1178</v>
      </c>
      <c r="P116" s="145"/>
      <c r="Q116" s="344">
        <v>0</v>
      </c>
      <c r="R116" s="344">
        <v>0</v>
      </c>
      <c r="S116" s="172" t="s">
        <v>2699</v>
      </c>
    </row>
    <row r="117" spans="1:19" x14ac:dyDescent="0.2">
      <c r="A117" s="235" t="s">
        <v>72</v>
      </c>
      <c r="B117" s="235" t="s">
        <v>1225</v>
      </c>
      <c r="C117" s="17" t="s">
        <v>582</v>
      </c>
      <c r="D117" s="243" t="s">
        <v>112</v>
      </c>
      <c r="E117" s="348" t="s">
        <v>924</v>
      </c>
      <c r="F117" s="17" t="s">
        <v>1041</v>
      </c>
      <c r="G117" s="351">
        <v>7.1823333333333323</v>
      </c>
      <c r="H117" s="17" t="s">
        <v>346</v>
      </c>
      <c r="I117" s="616"/>
      <c r="J117" s="350" t="s">
        <v>1567</v>
      </c>
      <c r="K117" s="17" t="s">
        <v>1321</v>
      </c>
      <c r="L117" s="17" t="s">
        <v>391</v>
      </c>
      <c r="M117" s="235" t="s">
        <v>1178</v>
      </c>
      <c r="N117" s="235" t="s">
        <v>1178</v>
      </c>
      <c r="O117" s="235" t="s">
        <v>1178</v>
      </c>
      <c r="P117" s="636"/>
      <c r="Q117" s="344">
        <v>0</v>
      </c>
      <c r="R117" s="344">
        <v>0</v>
      </c>
      <c r="S117" s="172"/>
    </row>
    <row r="118" spans="1:19" x14ac:dyDescent="0.2">
      <c r="A118" s="235" t="s">
        <v>72</v>
      </c>
      <c r="B118" s="235" t="s">
        <v>1225</v>
      </c>
      <c r="C118" s="17" t="s">
        <v>582</v>
      </c>
      <c r="D118" s="243" t="s">
        <v>112</v>
      </c>
      <c r="E118" s="348" t="s">
        <v>1042</v>
      </c>
      <c r="F118" s="17">
        <v>10</v>
      </c>
      <c r="G118" s="351" t="s">
        <v>388</v>
      </c>
      <c r="H118" s="17" t="s">
        <v>346</v>
      </c>
      <c r="I118" s="350" t="s">
        <v>388</v>
      </c>
      <c r="J118" s="350" t="s">
        <v>388</v>
      </c>
      <c r="K118" s="17" t="s">
        <v>1321</v>
      </c>
      <c r="L118" s="330" t="s">
        <v>391</v>
      </c>
      <c r="M118" s="235" t="s">
        <v>1178</v>
      </c>
      <c r="N118" s="235" t="s">
        <v>1178</v>
      </c>
      <c r="O118" s="192" t="s">
        <v>1178</v>
      </c>
      <c r="P118" s="145" t="s">
        <v>2079</v>
      </c>
      <c r="Q118" s="344">
        <v>0</v>
      </c>
      <c r="R118" s="344">
        <v>0</v>
      </c>
      <c r="S118" s="172"/>
    </row>
    <row r="119" spans="1:19" x14ac:dyDescent="0.2">
      <c r="A119" s="235" t="s">
        <v>72</v>
      </c>
      <c r="B119" s="235" t="s">
        <v>1225</v>
      </c>
      <c r="C119" s="17" t="s">
        <v>582</v>
      </c>
      <c r="D119" s="243" t="s">
        <v>112</v>
      </c>
      <c r="E119" s="348" t="s">
        <v>925</v>
      </c>
      <c r="F119" s="17">
        <v>5</v>
      </c>
      <c r="G119" s="351" t="s">
        <v>388</v>
      </c>
      <c r="H119" s="17" t="s">
        <v>346</v>
      </c>
      <c r="I119" s="614">
        <v>0.19800000000000001</v>
      </c>
      <c r="J119" s="350" t="s">
        <v>388</v>
      </c>
      <c r="K119" s="17" t="s">
        <v>1321</v>
      </c>
      <c r="L119" s="330" t="s">
        <v>391</v>
      </c>
      <c r="M119" s="235" t="s">
        <v>1178</v>
      </c>
      <c r="N119" s="235" t="s">
        <v>1178</v>
      </c>
      <c r="O119" s="192" t="s">
        <v>1178</v>
      </c>
      <c r="P119" s="145"/>
      <c r="Q119" s="344">
        <v>0</v>
      </c>
      <c r="R119" s="344">
        <v>0</v>
      </c>
      <c r="S119" s="172"/>
    </row>
    <row r="120" spans="1:19" x14ac:dyDescent="0.2">
      <c r="A120" s="235" t="s">
        <v>72</v>
      </c>
      <c r="B120" s="235" t="s">
        <v>1225</v>
      </c>
      <c r="C120" s="17" t="s">
        <v>582</v>
      </c>
      <c r="D120" s="243" t="s">
        <v>112</v>
      </c>
      <c r="E120" s="348" t="s">
        <v>925</v>
      </c>
      <c r="F120" s="412" t="s">
        <v>1043</v>
      </c>
      <c r="G120" s="351">
        <v>1711.2405718168914</v>
      </c>
      <c r="H120" s="17" t="s">
        <v>346</v>
      </c>
      <c r="I120" s="616"/>
      <c r="J120" s="350" t="s">
        <v>1567</v>
      </c>
      <c r="K120" s="17" t="s">
        <v>1321</v>
      </c>
      <c r="L120" s="17" t="s">
        <v>388</v>
      </c>
      <c r="M120" s="235" t="s">
        <v>1178</v>
      </c>
      <c r="N120" s="235" t="s">
        <v>1177</v>
      </c>
      <c r="O120" s="192" t="s">
        <v>1177</v>
      </c>
      <c r="P120" s="145"/>
      <c r="Q120" s="344">
        <f>479+3</f>
        <v>482</v>
      </c>
      <c r="R120" s="344">
        <f>58+2</f>
        <v>60</v>
      </c>
      <c r="S120" s="172"/>
    </row>
    <row r="121" spans="1:19" x14ac:dyDescent="0.2">
      <c r="A121" s="235" t="s">
        <v>72</v>
      </c>
      <c r="B121" s="235" t="s">
        <v>1225</v>
      </c>
      <c r="C121" s="17" t="s">
        <v>582</v>
      </c>
      <c r="D121" s="243" t="s">
        <v>112</v>
      </c>
      <c r="E121" s="348" t="s">
        <v>1044</v>
      </c>
      <c r="F121" s="17" t="s">
        <v>937</v>
      </c>
      <c r="G121" s="351">
        <v>126.66343833333333</v>
      </c>
      <c r="H121" s="17" t="s">
        <v>346</v>
      </c>
      <c r="I121" s="350" t="s">
        <v>388</v>
      </c>
      <c r="J121" s="350" t="s">
        <v>1567</v>
      </c>
      <c r="K121" s="17" t="s">
        <v>1321</v>
      </c>
      <c r="L121" s="17" t="s">
        <v>388</v>
      </c>
      <c r="M121" s="235" t="s">
        <v>1178</v>
      </c>
      <c r="N121" s="235" t="s">
        <v>1177</v>
      </c>
      <c r="O121" s="192" t="s">
        <v>1177</v>
      </c>
      <c r="P121" s="145"/>
      <c r="Q121" s="344">
        <f>7402+3294</f>
        <v>10696</v>
      </c>
      <c r="R121" s="344">
        <f>358+59</f>
        <v>417</v>
      </c>
      <c r="S121" s="172"/>
    </row>
    <row r="122" spans="1:19" x14ac:dyDescent="0.2">
      <c r="A122" s="235" t="s">
        <v>72</v>
      </c>
      <c r="B122" s="235" t="s">
        <v>1225</v>
      </c>
      <c r="C122" s="17" t="s">
        <v>582</v>
      </c>
      <c r="D122" s="243" t="s">
        <v>112</v>
      </c>
      <c r="E122" s="348" t="s">
        <v>1045</v>
      </c>
      <c r="F122" s="17" t="s">
        <v>1046</v>
      </c>
      <c r="G122" s="351">
        <v>10.064339999999996</v>
      </c>
      <c r="H122" s="17" t="s">
        <v>346</v>
      </c>
      <c r="I122" s="350" t="s">
        <v>388</v>
      </c>
      <c r="J122" s="350" t="s">
        <v>1567</v>
      </c>
      <c r="K122" s="17" t="s">
        <v>1321</v>
      </c>
      <c r="L122" s="330" t="s">
        <v>391</v>
      </c>
      <c r="M122" s="235" t="s">
        <v>1178</v>
      </c>
      <c r="N122" s="235" t="s">
        <v>1178</v>
      </c>
      <c r="O122" s="192" t="s">
        <v>1178</v>
      </c>
      <c r="P122" s="145"/>
      <c r="Q122" s="344">
        <f>8+146</f>
        <v>154</v>
      </c>
      <c r="R122" s="344">
        <f>6+14</f>
        <v>20</v>
      </c>
      <c r="S122" s="172" t="s">
        <v>2894</v>
      </c>
    </row>
    <row r="123" spans="1:19" x14ac:dyDescent="0.2">
      <c r="A123" s="235" t="s">
        <v>72</v>
      </c>
      <c r="B123" s="235" t="s">
        <v>1225</v>
      </c>
      <c r="C123" s="17" t="s">
        <v>582</v>
      </c>
      <c r="D123" s="243" t="s">
        <v>112</v>
      </c>
      <c r="E123" s="348" t="s">
        <v>1047</v>
      </c>
      <c r="F123" s="17" t="s">
        <v>1046</v>
      </c>
      <c r="G123" s="351">
        <v>4.9698466666666663</v>
      </c>
      <c r="H123" s="17" t="s">
        <v>346</v>
      </c>
      <c r="I123" s="350" t="s">
        <v>388</v>
      </c>
      <c r="J123" s="350" t="s">
        <v>1567</v>
      </c>
      <c r="K123" s="17" t="s">
        <v>1321</v>
      </c>
      <c r="L123" s="330" t="s">
        <v>391</v>
      </c>
      <c r="M123" s="235" t="s">
        <v>1178</v>
      </c>
      <c r="N123" s="235" t="s">
        <v>1178</v>
      </c>
      <c r="O123" s="192" t="s">
        <v>1178</v>
      </c>
      <c r="P123" s="145"/>
      <c r="Q123" s="344">
        <f>27+84</f>
        <v>111</v>
      </c>
      <c r="R123" s="344">
        <f>6+14</f>
        <v>20</v>
      </c>
      <c r="S123" s="172" t="s">
        <v>2894</v>
      </c>
    </row>
    <row r="124" spans="1:19" x14ac:dyDescent="0.2">
      <c r="A124" s="235" t="s">
        <v>72</v>
      </c>
      <c r="B124" s="235" t="s">
        <v>1225</v>
      </c>
      <c r="C124" s="17" t="s">
        <v>582</v>
      </c>
      <c r="D124" s="243" t="s">
        <v>112</v>
      </c>
      <c r="E124" s="348" t="s">
        <v>1048</v>
      </c>
      <c r="F124" s="17" t="s">
        <v>1046</v>
      </c>
      <c r="G124" s="351" t="s">
        <v>388</v>
      </c>
      <c r="H124" s="17" t="s">
        <v>346</v>
      </c>
      <c r="I124" s="350" t="s">
        <v>388</v>
      </c>
      <c r="J124" s="350" t="s">
        <v>388</v>
      </c>
      <c r="K124" s="17" t="s">
        <v>1321</v>
      </c>
      <c r="L124" s="330" t="s">
        <v>391</v>
      </c>
      <c r="M124" s="235" t="s">
        <v>1178</v>
      </c>
      <c r="N124" s="235" t="s">
        <v>1178</v>
      </c>
      <c r="O124" s="192" t="s">
        <v>1178</v>
      </c>
      <c r="P124" s="145"/>
      <c r="Q124" s="344">
        <v>0</v>
      </c>
      <c r="R124" s="344">
        <v>0</v>
      </c>
      <c r="S124" s="172"/>
    </row>
    <row r="125" spans="1:19" x14ac:dyDescent="0.2">
      <c r="A125" s="235" t="s">
        <v>72</v>
      </c>
      <c r="B125" s="235" t="s">
        <v>1225</v>
      </c>
      <c r="C125" s="17" t="s">
        <v>582</v>
      </c>
      <c r="D125" s="243" t="s">
        <v>112</v>
      </c>
      <c r="E125" s="348" t="s">
        <v>926</v>
      </c>
      <c r="F125" s="17" t="s">
        <v>1049</v>
      </c>
      <c r="G125" s="351">
        <v>5.1567366666666663</v>
      </c>
      <c r="H125" s="17" t="s">
        <v>346</v>
      </c>
      <c r="I125" s="350" t="s">
        <v>388</v>
      </c>
      <c r="J125" s="350" t="s">
        <v>1567</v>
      </c>
      <c r="K125" s="17" t="s">
        <v>1321</v>
      </c>
      <c r="L125" s="330" t="s">
        <v>391</v>
      </c>
      <c r="M125" s="235" t="s">
        <v>1178</v>
      </c>
      <c r="N125" s="235" t="s">
        <v>1178</v>
      </c>
      <c r="O125" s="192" t="s">
        <v>1178</v>
      </c>
      <c r="P125" s="145"/>
      <c r="Q125" s="344">
        <v>35</v>
      </c>
      <c r="R125" s="344">
        <v>12</v>
      </c>
      <c r="S125" s="172" t="s">
        <v>2894</v>
      </c>
    </row>
    <row r="126" spans="1:19" x14ac:dyDescent="0.2">
      <c r="A126" s="235" t="s">
        <v>72</v>
      </c>
      <c r="B126" s="235" t="s">
        <v>1225</v>
      </c>
      <c r="C126" s="17" t="s">
        <v>582</v>
      </c>
      <c r="D126" s="243" t="s">
        <v>112</v>
      </c>
      <c r="E126" s="348" t="s">
        <v>1050</v>
      </c>
      <c r="F126" s="17" t="s">
        <v>1051</v>
      </c>
      <c r="G126" s="351">
        <v>2.0333333333333332E-2</v>
      </c>
      <c r="H126" s="17" t="s">
        <v>346</v>
      </c>
      <c r="I126" s="352">
        <v>2E-3</v>
      </c>
      <c r="J126" s="350" t="s">
        <v>1567</v>
      </c>
      <c r="K126" s="17" t="s">
        <v>1321</v>
      </c>
      <c r="L126" s="330" t="s">
        <v>391</v>
      </c>
      <c r="M126" s="235" t="s">
        <v>1178</v>
      </c>
      <c r="N126" s="235" t="s">
        <v>1178</v>
      </c>
      <c r="O126" s="192" t="s">
        <v>1178</v>
      </c>
      <c r="P126" s="145"/>
      <c r="Q126" s="344">
        <v>0</v>
      </c>
      <c r="R126" s="344">
        <v>0</v>
      </c>
      <c r="S126" s="172"/>
    </row>
    <row r="127" spans="1:19" x14ac:dyDescent="0.2">
      <c r="A127" s="235" t="s">
        <v>72</v>
      </c>
      <c r="B127" s="235" t="s">
        <v>1225</v>
      </c>
      <c r="C127" s="17" t="s">
        <v>582</v>
      </c>
      <c r="D127" s="243" t="s">
        <v>112</v>
      </c>
      <c r="E127" s="348" t="s">
        <v>1050</v>
      </c>
      <c r="F127" s="17">
        <v>7</v>
      </c>
      <c r="G127" s="351">
        <v>131.49682074074079</v>
      </c>
      <c r="H127" s="17" t="s">
        <v>346</v>
      </c>
      <c r="I127" s="352">
        <v>0.06</v>
      </c>
      <c r="J127" s="350" t="s">
        <v>1567</v>
      </c>
      <c r="K127" s="17" t="s">
        <v>1321</v>
      </c>
      <c r="L127" s="330" t="s">
        <v>391</v>
      </c>
      <c r="M127" s="235" t="s">
        <v>1178</v>
      </c>
      <c r="N127" s="235" t="s">
        <v>1178</v>
      </c>
      <c r="O127" s="192" t="s">
        <v>1177</v>
      </c>
      <c r="P127" s="145" t="s">
        <v>1790</v>
      </c>
      <c r="Q127" s="344">
        <v>45</v>
      </c>
      <c r="R127" s="344">
        <v>1</v>
      </c>
      <c r="S127" s="172" t="s">
        <v>2894</v>
      </c>
    </row>
    <row r="128" spans="1:19" x14ac:dyDescent="0.2">
      <c r="A128" s="235" t="s">
        <v>72</v>
      </c>
      <c r="B128" s="235" t="s">
        <v>1225</v>
      </c>
      <c r="C128" s="17" t="s">
        <v>582</v>
      </c>
      <c r="D128" s="243" t="s">
        <v>112</v>
      </c>
      <c r="E128" s="348" t="s">
        <v>1050</v>
      </c>
      <c r="F128" s="17" t="s">
        <v>1035</v>
      </c>
      <c r="G128" s="351">
        <v>0.11683333333333334</v>
      </c>
      <c r="H128" s="17" t="s">
        <v>346</v>
      </c>
      <c r="I128" s="614">
        <v>8.4000000000000005E-2</v>
      </c>
      <c r="J128" s="350" t="s">
        <v>1567</v>
      </c>
      <c r="K128" s="17" t="s">
        <v>1321</v>
      </c>
      <c r="L128" s="330" t="s">
        <v>391</v>
      </c>
      <c r="M128" s="235" t="s">
        <v>1178</v>
      </c>
      <c r="N128" s="235" t="s">
        <v>1178</v>
      </c>
      <c r="O128" s="192" t="s">
        <v>1178</v>
      </c>
      <c r="P128" s="145"/>
      <c r="Q128" s="344">
        <v>0</v>
      </c>
      <c r="R128" s="344">
        <v>0</v>
      </c>
      <c r="S128" s="172"/>
    </row>
    <row r="129" spans="1:19" x14ac:dyDescent="0.2">
      <c r="A129" s="235" t="s">
        <v>72</v>
      </c>
      <c r="B129" s="235" t="s">
        <v>1225</v>
      </c>
      <c r="C129" s="17" t="s">
        <v>582</v>
      </c>
      <c r="D129" s="243" t="s">
        <v>112</v>
      </c>
      <c r="E129" s="348" t="s">
        <v>1050</v>
      </c>
      <c r="F129" s="17" t="s">
        <v>1014</v>
      </c>
      <c r="G129" s="351">
        <v>2.2713833333333331</v>
      </c>
      <c r="H129" s="17" t="s">
        <v>346</v>
      </c>
      <c r="I129" s="615"/>
      <c r="J129" s="350" t="s">
        <v>1567</v>
      </c>
      <c r="K129" s="17" t="s">
        <v>1321</v>
      </c>
      <c r="L129" s="17" t="s">
        <v>388</v>
      </c>
      <c r="M129" s="235" t="s">
        <v>1178</v>
      </c>
      <c r="N129" s="235" t="s">
        <v>1177</v>
      </c>
      <c r="O129" s="192" t="s">
        <v>1177</v>
      </c>
      <c r="P129" s="145"/>
      <c r="Q129" s="344">
        <v>7930</v>
      </c>
      <c r="R129" s="344">
        <v>42</v>
      </c>
      <c r="S129" s="172"/>
    </row>
    <row r="130" spans="1:19" x14ac:dyDescent="0.2">
      <c r="A130" s="235" t="s">
        <v>72</v>
      </c>
      <c r="B130" s="235" t="s">
        <v>1225</v>
      </c>
      <c r="C130" s="17" t="s">
        <v>582</v>
      </c>
      <c r="D130" s="243" t="s">
        <v>112</v>
      </c>
      <c r="E130" s="348" t="s">
        <v>1050</v>
      </c>
      <c r="F130" s="17">
        <v>9</v>
      </c>
      <c r="G130" s="351">
        <v>84.801036666666661</v>
      </c>
      <c r="H130" s="17" t="s">
        <v>346</v>
      </c>
      <c r="I130" s="616"/>
      <c r="J130" s="350" t="s">
        <v>1567</v>
      </c>
      <c r="K130" s="17" t="s">
        <v>1321</v>
      </c>
      <c r="L130" s="17" t="s">
        <v>388</v>
      </c>
      <c r="M130" s="235" t="s">
        <v>1178</v>
      </c>
      <c r="N130" s="235" t="s">
        <v>1177</v>
      </c>
      <c r="O130" s="192" t="s">
        <v>1177</v>
      </c>
      <c r="P130" s="145"/>
      <c r="Q130" s="344">
        <v>2302</v>
      </c>
      <c r="R130" s="344">
        <v>25</v>
      </c>
      <c r="S130" s="172"/>
    </row>
    <row r="131" spans="1:19" x14ac:dyDescent="0.2">
      <c r="A131" s="235" t="s">
        <v>72</v>
      </c>
      <c r="B131" s="235" t="s">
        <v>1225</v>
      </c>
      <c r="C131" s="17" t="s">
        <v>582</v>
      </c>
      <c r="D131" s="243" t="s">
        <v>112</v>
      </c>
      <c r="E131" s="348" t="s">
        <v>1052</v>
      </c>
      <c r="F131" s="17" t="s">
        <v>937</v>
      </c>
      <c r="G131" s="351">
        <v>1655.2057073054802</v>
      </c>
      <c r="H131" s="17" t="s">
        <v>346</v>
      </c>
      <c r="I131" s="350" t="s">
        <v>388</v>
      </c>
      <c r="J131" s="350" t="s">
        <v>1567</v>
      </c>
      <c r="K131" s="17" t="s">
        <v>1321</v>
      </c>
      <c r="L131" s="17" t="s">
        <v>388</v>
      </c>
      <c r="M131" s="235" t="s">
        <v>1178</v>
      </c>
      <c r="N131" s="235" t="s">
        <v>1177</v>
      </c>
      <c r="O131" s="192" t="s">
        <v>1177</v>
      </c>
      <c r="P131" s="191" t="s">
        <v>1802</v>
      </c>
      <c r="Q131" s="344">
        <v>2828</v>
      </c>
      <c r="R131" s="344">
        <v>187</v>
      </c>
      <c r="S131" s="172"/>
    </row>
    <row r="132" spans="1:19" x14ac:dyDescent="0.2">
      <c r="A132" s="235" t="s">
        <v>72</v>
      </c>
      <c r="B132" s="235" t="s">
        <v>1225</v>
      </c>
      <c r="C132" s="17" t="s">
        <v>582</v>
      </c>
      <c r="D132" s="243" t="s">
        <v>112</v>
      </c>
      <c r="E132" s="348" t="s">
        <v>1053</v>
      </c>
      <c r="F132" s="17" t="s">
        <v>949</v>
      </c>
      <c r="G132" s="351">
        <v>132.90041208764569</v>
      </c>
      <c r="H132" s="17" t="s">
        <v>346</v>
      </c>
      <c r="I132" s="350" t="s">
        <v>148</v>
      </c>
      <c r="J132" s="350" t="s">
        <v>1567</v>
      </c>
      <c r="K132" s="17" t="s">
        <v>1321</v>
      </c>
      <c r="L132" s="330" t="s">
        <v>391</v>
      </c>
      <c r="M132" s="235" t="s">
        <v>1178</v>
      </c>
      <c r="N132" s="235" t="s">
        <v>1178</v>
      </c>
      <c r="O132" s="192" t="s">
        <v>1178</v>
      </c>
      <c r="P132" s="145"/>
      <c r="Q132" s="344">
        <v>0</v>
      </c>
      <c r="R132" s="344">
        <v>0</v>
      </c>
      <c r="S132" s="172"/>
    </row>
    <row r="133" spans="1:19" x14ac:dyDescent="0.2">
      <c r="A133" s="235" t="s">
        <v>72</v>
      </c>
      <c r="B133" s="235" t="s">
        <v>1225</v>
      </c>
      <c r="C133" s="17" t="s">
        <v>582</v>
      </c>
      <c r="D133" s="243" t="s">
        <v>112</v>
      </c>
      <c r="E133" s="348" t="s">
        <v>1054</v>
      </c>
      <c r="F133" s="17" t="s">
        <v>957</v>
      </c>
      <c r="G133" s="351">
        <v>104.98771811794872</v>
      </c>
      <c r="H133" s="17" t="s">
        <v>346</v>
      </c>
      <c r="I133" s="350" t="s">
        <v>388</v>
      </c>
      <c r="J133" s="350" t="s">
        <v>1567</v>
      </c>
      <c r="K133" s="17" t="s">
        <v>1321</v>
      </c>
      <c r="L133" s="330" t="s">
        <v>391</v>
      </c>
      <c r="M133" s="235" t="s">
        <v>1178</v>
      </c>
      <c r="N133" s="235" t="s">
        <v>1177</v>
      </c>
      <c r="O133" s="192" t="s">
        <v>1178</v>
      </c>
      <c r="P133" s="145"/>
      <c r="Q133" s="344">
        <f>1256+23</f>
        <v>1279</v>
      </c>
      <c r="R133" s="344">
        <f>62+4</f>
        <v>66</v>
      </c>
      <c r="S133" s="172"/>
    </row>
    <row r="134" spans="1:19" x14ac:dyDescent="0.2">
      <c r="A134" s="235" t="s">
        <v>72</v>
      </c>
      <c r="B134" s="235" t="s">
        <v>1225</v>
      </c>
      <c r="C134" s="17" t="s">
        <v>582</v>
      </c>
      <c r="D134" s="243" t="s">
        <v>112</v>
      </c>
      <c r="E134" s="348" t="s">
        <v>1054</v>
      </c>
      <c r="F134" s="17">
        <v>9</v>
      </c>
      <c r="G134" s="351">
        <v>27.912693969696971</v>
      </c>
      <c r="H134" s="17" t="s">
        <v>346</v>
      </c>
      <c r="I134" s="614">
        <v>0.21299999999999999</v>
      </c>
      <c r="J134" s="350" t="s">
        <v>1567</v>
      </c>
      <c r="K134" s="17" t="s">
        <v>1321</v>
      </c>
      <c r="L134" s="17" t="s">
        <v>388</v>
      </c>
      <c r="M134" s="235" t="s">
        <v>1178</v>
      </c>
      <c r="N134" s="235" t="s">
        <v>1177</v>
      </c>
      <c r="O134" s="192" t="s">
        <v>1177</v>
      </c>
      <c r="P134" s="191" t="s">
        <v>1801</v>
      </c>
      <c r="Q134" s="344">
        <v>90</v>
      </c>
      <c r="R134" s="344">
        <v>15</v>
      </c>
      <c r="S134" s="172"/>
    </row>
    <row r="135" spans="1:19" x14ac:dyDescent="0.2">
      <c r="A135" s="235" t="s">
        <v>72</v>
      </c>
      <c r="B135" s="235" t="s">
        <v>1225</v>
      </c>
      <c r="C135" s="17" t="s">
        <v>582</v>
      </c>
      <c r="D135" s="243" t="s">
        <v>112</v>
      </c>
      <c r="E135" s="348" t="s">
        <v>1054</v>
      </c>
      <c r="F135" s="17">
        <v>10</v>
      </c>
      <c r="G135" s="351" t="s">
        <v>388</v>
      </c>
      <c r="H135" s="17" t="s">
        <v>346</v>
      </c>
      <c r="I135" s="616"/>
      <c r="J135" s="350" t="s">
        <v>388</v>
      </c>
      <c r="K135" s="17" t="s">
        <v>1321</v>
      </c>
      <c r="L135" s="330" t="s">
        <v>391</v>
      </c>
      <c r="M135" s="235" t="s">
        <v>1178</v>
      </c>
      <c r="N135" s="235" t="s">
        <v>1178</v>
      </c>
      <c r="O135" s="192" t="s">
        <v>1178</v>
      </c>
      <c r="P135" s="192"/>
      <c r="Q135" s="344">
        <v>0</v>
      </c>
      <c r="R135" s="344">
        <v>0</v>
      </c>
      <c r="S135" s="172"/>
    </row>
    <row r="136" spans="1:19" x14ac:dyDescent="0.2">
      <c r="A136" s="235" t="s">
        <v>72</v>
      </c>
      <c r="B136" s="235" t="s">
        <v>1225</v>
      </c>
      <c r="C136" s="17" t="s">
        <v>582</v>
      </c>
      <c r="D136" s="243" t="s">
        <v>112</v>
      </c>
      <c r="E136" s="348" t="s">
        <v>928</v>
      </c>
      <c r="F136" s="17" t="s">
        <v>992</v>
      </c>
      <c r="G136" s="351" t="s">
        <v>388</v>
      </c>
      <c r="H136" s="17" t="s">
        <v>346</v>
      </c>
      <c r="I136" s="350" t="s">
        <v>388</v>
      </c>
      <c r="J136" s="350" t="s">
        <v>388</v>
      </c>
      <c r="K136" s="17" t="s">
        <v>1321</v>
      </c>
      <c r="L136" s="330" t="s">
        <v>391</v>
      </c>
      <c r="M136" s="235" t="s">
        <v>1178</v>
      </c>
      <c r="N136" s="235" t="s">
        <v>1178</v>
      </c>
      <c r="O136" s="192" t="s">
        <v>1178</v>
      </c>
      <c r="P136" s="192"/>
      <c r="Q136" s="344">
        <v>0</v>
      </c>
      <c r="R136" s="344">
        <v>0</v>
      </c>
      <c r="S136" s="172"/>
    </row>
    <row r="137" spans="1:19" x14ac:dyDescent="0.2">
      <c r="A137" s="235" t="s">
        <v>72</v>
      </c>
      <c r="B137" s="235" t="s">
        <v>1225</v>
      </c>
      <c r="C137" s="17" t="s">
        <v>582</v>
      </c>
      <c r="D137" s="243" t="s">
        <v>112</v>
      </c>
      <c r="E137" s="348" t="s">
        <v>1055</v>
      </c>
      <c r="F137" s="17" t="s">
        <v>992</v>
      </c>
      <c r="G137" s="351" t="s">
        <v>388</v>
      </c>
      <c r="H137" s="17" t="s">
        <v>346</v>
      </c>
      <c r="I137" s="350" t="s">
        <v>388</v>
      </c>
      <c r="J137" s="350" t="s">
        <v>388</v>
      </c>
      <c r="K137" s="17" t="s">
        <v>1321</v>
      </c>
      <c r="L137" s="330" t="s">
        <v>391</v>
      </c>
      <c r="M137" s="235" t="s">
        <v>1178</v>
      </c>
      <c r="N137" s="235" t="s">
        <v>1178</v>
      </c>
      <c r="O137" s="192" t="s">
        <v>1178</v>
      </c>
      <c r="P137" s="636" t="s">
        <v>3078</v>
      </c>
      <c r="Q137" s="344">
        <v>0</v>
      </c>
      <c r="R137" s="344">
        <v>0</v>
      </c>
      <c r="S137" s="172"/>
    </row>
    <row r="138" spans="1:19" x14ac:dyDescent="0.2">
      <c r="A138" s="235" t="s">
        <v>72</v>
      </c>
      <c r="B138" s="235" t="s">
        <v>1225</v>
      </c>
      <c r="C138" s="17" t="s">
        <v>582</v>
      </c>
      <c r="D138" s="243" t="s">
        <v>112</v>
      </c>
      <c r="E138" s="348" t="s">
        <v>1056</v>
      </c>
      <c r="F138" s="17" t="s">
        <v>1005</v>
      </c>
      <c r="G138" s="351">
        <v>1208.7277033333337</v>
      </c>
      <c r="H138" s="17" t="s">
        <v>346</v>
      </c>
      <c r="I138" s="350" t="s">
        <v>388</v>
      </c>
      <c r="J138" s="350" t="s">
        <v>1567</v>
      </c>
      <c r="K138" s="17" t="s">
        <v>1321</v>
      </c>
      <c r="L138" s="17" t="s">
        <v>388</v>
      </c>
      <c r="M138" s="235" t="s">
        <v>1178</v>
      </c>
      <c r="N138" s="235" t="s">
        <v>1177</v>
      </c>
      <c r="O138" s="192" t="s">
        <v>1177</v>
      </c>
      <c r="P138" s="191" t="s">
        <v>1802</v>
      </c>
      <c r="Q138" s="344">
        <v>9809</v>
      </c>
      <c r="R138" s="344">
        <v>79</v>
      </c>
      <c r="S138" s="172"/>
    </row>
    <row r="139" spans="1:19" x14ac:dyDescent="0.2">
      <c r="A139" s="235" t="s">
        <v>72</v>
      </c>
      <c r="B139" s="235" t="s">
        <v>1225</v>
      </c>
      <c r="C139" s="17" t="s">
        <v>582</v>
      </c>
      <c r="D139" s="243" t="s">
        <v>112</v>
      </c>
      <c r="E139" s="348" t="s">
        <v>1057</v>
      </c>
      <c r="F139" s="17" t="s">
        <v>995</v>
      </c>
      <c r="G139" s="351">
        <v>0.14833333333333334</v>
      </c>
      <c r="H139" s="17" t="s">
        <v>346</v>
      </c>
      <c r="I139" s="350" t="s">
        <v>148</v>
      </c>
      <c r="J139" s="350" t="s">
        <v>1567</v>
      </c>
      <c r="K139" s="17" t="s">
        <v>1321</v>
      </c>
      <c r="L139" s="330" t="s">
        <v>391</v>
      </c>
      <c r="M139" s="235" t="s">
        <v>1178</v>
      </c>
      <c r="N139" s="235" t="s">
        <v>1178</v>
      </c>
      <c r="O139" s="192" t="s">
        <v>1178</v>
      </c>
      <c r="P139" s="145"/>
      <c r="Q139" s="344">
        <v>0</v>
      </c>
      <c r="R139" s="344">
        <v>0</v>
      </c>
      <c r="S139" s="172"/>
    </row>
    <row r="140" spans="1:19" x14ac:dyDescent="0.2">
      <c r="A140" s="235" t="s">
        <v>72</v>
      </c>
      <c r="B140" s="235" t="s">
        <v>1225</v>
      </c>
      <c r="C140" s="17" t="s">
        <v>582</v>
      </c>
      <c r="D140" s="243" t="s">
        <v>112</v>
      </c>
      <c r="E140" s="348" t="s">
        <v>1058</v>
      </c>
      <c r="F140" s="17" t="s">
        <v>937</v>
      </c>
      <c r="G140" s="351">
        <v>610.25727625597858</v>
      </c>
      <c r="H140" s="17" t="s">
        <v>346</v>
      </c>
      <c r="I140" s="352">
        <v>0.34899999999999998</v>
      </c>
      <c r="J140" s="350" t="s">
        <v>1567</v>
      </c>
      <c r="K140" s="17" t="s">
        <v>1321</v>
      </c>
      <c r="L140" s="17" t="s">
        <v>388</v>
      </c>
      <c r="M140" s="235" t="s">
        <v>1178</v>
      </c>
      <c r="N140" s="235" t="s">
        <v>1177</v>
      </c>
      <c r="O140" s="192" t="s">
        <v>1177</v>
      </c>
      <c r="P140" s="145"/>
      <c r="Q140" s="344">
        <f>13270+1075</f>
        <v>14345</v>
      </c>
      <c r="R140" s="344">
        <f>347+32</f>
        <v>379</v>
      </c>
      <c r="S140" s="172"/>
    </row>
    <row r="141" spans="1:19" x14ac:dyDescent="0.2">
      <c r="A141" s="235" t="s">
        <v>72</v>
      </c>
      <c r="B141" s="235" t="s">
        <v>1225</v>
      </c>
      <c r="C141" s="17" t="s">
        <v>582</v>
      </c>
      <c r="D141" s="243" t="s">
        <v>112</v>
      </c>
      <c r="E141" s="348" t="s">
        <v>1059</v>
      </c>
      <c r="F141" s="17" t="s">
        <v>937</v>
      </c>
      <c r="G141" s="351">
        <v>28.061871666666672</v>
      </c>
      <c r="H141" s="17" t="s">
        <v>346</v>
      </c>
      <c r="I141" s="350" t="s">
        <v>388</v>
      </c>
      <c r="J141" s="350" t="s">
        <v>1567</v>
      </c>
      <c r="K141" s="17" t="s">
        <v>1321</v>
      </c>
      <c r="L141" s="330" t="s">
        <v>391</v>
      </c>
      <c r="M141" s="235" t="s">
        <v>1178</v>
      </c>
      <c r="N141" s="235" t="s">
        <v>1177</v>
      </c>
      <c r="O141" s="192" t="s">
        <v>1178</v>
      </c>
      <c r="P141" s="145"/>
      <c r="Q141" s="344">
        <v>111</v>
      </c>
      <c r="R141" s="344">
        <v>22</v>
      </c>
      <c r="S141" s="172"/>
    </row>
    <row r="142" spans="1:19" x14ac:dyDescent="0.2">
      <c r="A142" s="235" t="s">
        <v>72</v>
      </c>
      <c r="B142" s="235" t="s">
        <v>1225</v>
      </c>
      <c r="C142" s="17" t="s">
        <v>582</v>
      </c>
      <c r="D142" s="243" t="s">
        <v>112</v>
      </c>
      <c r="E142" s="348" t="s">
        <v>1060</v>
      </c>
      <c r="F142" s="17" t="s">
        <v>1031</v>
      </c>
      <c r="G142" s="351" t="s">
        <v>388</v>
      </c>
      <c r="H142" s="17" t="s">
        <v>346</v>
      </c>
      <c r="I142" s="350" t="s">
        <v>388</v>
      </c>
      <c r="J142" s="350" t="s">
        <v>388</v>
      </c>
      <c r="K142" s="17" t="s">
        <v>1321</v>
      </c>
      <c r="L142" s="330" t="s">
        <v>391</v>
      </c>
      <c r="M142" s="235" t="s">
        <v>1178</v>
      </c>
      <c r="N142" s="235" t="s">
        <v>1178</v>
      </c>
      <c r="O142" s="192" t="s">
        <v>1178</v>
      </c>
      <c r="P142" s="145"/>
      <c r="Q142" s="344">
        <v>0</v>
      </c>
      <c r="R142" s="344">
        <v>0</v>
      </c>
      <c r="S142" s="172"/>
    </row>
    <row r="143" spans="1:19" x14ac:dyDescent="0.2">
      <c r="A143" s="235" t="s">
        <v>72</v>
      </c>
      <c r="B143" s="235" t="s">
        <v>1225</v>
      </c>
      <c r="C143" s="17" t="s">
        <v>582</v>
      </c>
      <c r="D143" s="243" t="s">
        <v>112</v>
      </c>
      <c r="E143" s="348" t="s">
        <v>1060</v>
      </c>
      <c r="F143" s="17" t="s">
        <v>1061</v>
      </c>
      <c r="G143" s="351">
        <v>0</v>
      </c>
      <c r="H143" s="17" t="s">
        <v>346</v>
      </c>
      <c r="I143" s="350" t="s">
        <v>388</v>
      </c>
      <c r="J143" s="350" t="s">
        <v>1567</v>
      </c>
      <c r="K143" s="17" t="s">
        <v>1321</v>
      </c>
      <c r="L143" s="330" t="s">
        <v>391</v>
      </c>
      <c r="M143" s="235" t="s">
        <v>1178</v>
      </c>
      <c r="N143" s="235" t="s">
        <v>1178</v>
      </c>
      <c r="O143" s="192" t="s">
        <v>1178</v>
      </c>
      <c r="P143" s="145"/>
      <c r="Q143" s="344">
        <v>0</v>
      </c>
      <c r="R143" s="344">
        <v>0</v>
      </c>
      <c r="S143" s="172"/>
    </row>
    <row r="144" spans="1:19" x14ac:dyDescent="0.2">
      <c r="A144" s="235" t="s">
        <v>72</v>
      </c>
      <c r="B144" s="235" t="s">
        <v>1225</v>
      </c>
      <c r="C144" s="17" t="s">
        <v>582</v>
      </c>
      <c r="D144" s="243" t="s">
        <v>112</v>
      </c>
      <c r="E144" s="348" t="s">
        <v>1060</v>
      </c>
      <c r="F144" s="17" t="s">
        <v>1062</v>
      </c>
      <c r="G144" s="351">
        <v>3.266666666666667E-2</v>
      </c>
      <c r="H144" s="17" t="s">
        <v>346</v>
      </c>
      <c r="I144" s="350" t="s">
        <v>388</v>
      </c>
      <c r="J144" s="350" t="s">
        <v>1567</v>
      </c>
      <c r="K144" s="17" t="s">
        <v>1321</v>
      </c>
      <c r="L144" s="330" t="s">
        <v>391</v>
      </c>
      <c r="M144" s="235" t="s">
        <v>1178</v>
      </c>
      <c r="N144" s="235" t="s">
        <v>1178</v>
      </c>
      <c r="O144" s="192" t="s">
        <v>1178</v>
      </c>
      <c r="P144" s="145"/>
      <c r="Q144" s="344">
        <v>0</v>
      </c>
      <c r="R144" s="344">
        <v>0</v>
      </c>
      <c r="S144" s="172"/>
    </row>
    <row r="145" spans="1:19" x14ac:dyDescent="0.2">
      <c r="A145" s="235" t="s">
        <v>72</v>
      </c>
      <c r="B145" s="235" t="s">
        <v>1225</v>
      </c>
      <c r="C145" s="17" t="s">
        <v>582</v>
      </c>
      <c r="D145" s="243" t="s">
        <v>112</v>
      </c>
      <c r="E145" s="348" t="s">
        <v>1060</v>
      </c>
      <c r="F145" s="17" t="s">
        <v>987</v>
      </c>
      <c r="G145" s="351" t="s">
        <v>388</v>
      </c>
      <c r="H145" s="17" t="s">
        <v>346</v>
      </c>
      <c r="I145" s="350" t="s">
        <v>388</v>
      </c>
      <c r="J145" s="350" t="s">
        <v>388</v>
      </c>
      <c r="K145" s="17" t="s">
        <v>1321</v>
      </c>
      <c r="L145" s="330" t="s">
        <v>391</v>
      </c>
      <c r="M145" s="235" t="s">
        <v>1178</v>
      </c>
      <c r="N145" s="235" t="s">
        <v>1178</v>
      </c>
      <c r="O145" s="192" t="s">
        <v>1178</v>
      </c>
      <c r="P145" s="145"/>
      <c r="Q145" s="344">
        <v>0</v>
      </c>
      <c r="R145" s="344">
        <v>0</v>
      </c>
      <c r="S145" s="172"/>
    </row>
    <row r="146" spans="1:19" x14ac:dyDescent="0.2">
      <c r="A146" s="235" t="s">
        <v>72</v>
      </c>
      <c r="B146" s="235" t="s">
        <v>1225</v>
      </c>
      <c r="C146" s="17" t="s">
        <v>582</v>
      </c>
      <c r="D146" s="243" t="s">
        <v>112</v>
      </c>
      <c r="E146" s="348" t="s">
        <v>1060</v>
      </c>
      <c r="F146" s="17" t="s">
        <v>1063</v>
      </c>
      <c r="G146" s="351">
        <v>0.46</v>
      </c>
      <c r="H146" s="17" t="s">
        <v>346</v>
      </c>
      <c r="I146" s="350" t="s">
        <v>388</v>
      </c>
      <c r="J146" s="350" t="s">
        <v>1567</v>
      </c>
      <c r="K146" s="17" t="s">
        <v>1321</v>
      </c>
      <c r="L146" s="330" t="s">
        <v>391</v>
      </c>
      <c r="M146" s="235" t="s">
        <v>1178</v>
      </c>
      <c r="N146" s="235" t="s">
        <v>1178</v>
      </c>
      <c r="O146" s="192" t="s">
        <v>1178</v>
      </c>
      <c r="P146" s="145"/>
      <c r="Q146" s="344">
        <v>43</v>
      </c>
      <c r="R146" s="344">
        <v>1</v>
      </c>
      <c r="S146" s="172" t="s">
        <v>2894</v>
      </c>
    </row>
    <row r="147" spans="1:19" x14ac:dyDescent="0.2">
      <c r="A147" s="235" t="s">
        <v>72</v>
      </c>
      <c r="B147" s="235" t="s">
        <v>1225</v>
      </c>
      <c r="C147" s="17" t="s">
        <v>582</v>
      </c>
      <c r="D147" s="243" t="s">
        <v>112</v>
      </c>
      <c r="E147" s="348" t="s">
        <v>1060</v>
      </c>
      <c r="F147" s="17" t="s">
        <v>1064</v>
      </c>
      <c r="G147" s="351">
        <v>3.0333333333333334E-2</v>
      </c>
      <c r="H147" s="17" t="s">
        <v>346</v>
      </c>
      <c r="I147" s="614">
        <v>0.109</v>
      </c>
      <c r="J147" s="350" t="s">
        <v>1567</v>
      </c>
      <c r="K147" s="17" t="s">
        <v>1321</v>
      </c>
      <c r="L147" s="330" t="s">
        <v>391</v>
      </c>
      <c r="M147" s="235" t="s">
        <v>1178</v>
      </c>
      <c r="N147" s="235" t="s">
        <v>1178</v>
      </c>
      <c r="O147" s="192" t="s">
        <v>1178</v>
      </c>
      <c r="P147" s="145"/>
      <c r="Q147" s="344">
        <v>178</v>
      </c>
      <c r="R147" s="344">
        <v>10</v>
      </c>
      <c r="S147" s="172" t="s">
        <v>2894</v>
      </c>
    </row>
    <row r="148" spans="1:19" x14ac:dyDescent="0.2">
      <c r="A148" s="235" t="s">
        <v>72</v>
      </c>
      <c r="B148" s="235" t="s">
        <v>1225</v>
      </c>
      <c r="C148" s="17" t="s">
        <v>582</v>
      </c>
      <c r="D148" s="243" t="s">
        <v>112</v>
      </c>
      <c r="E148" s="348" t="s">
        <v>1060</v>
      </c>
      <c r="F148" s="17" t="s">
        <v>1030</v>
      </c>
      <c r="G148" s="351">
        <v>2.5783058333333337</v>
      </c>
      <c r="H148" s="17" t="s">
        <v>346</v>
      </c>
      <c r="I148" s="616"/>
      <c r="J148" s="350" t="s">
        <v>1567</v>
      </c>
      <c r="K148" s="17" t="s">
        <v>1321</v>
      </c>
      <c r="L148" s="330" t="s">
        <v>391</v>
      </c>
      <c r="M148" s="235" t="s">
        <v>1178</v>
      </c>
      <c r="N148" s="235" t="s">
        <v>1178</v>
      </c>
      <c r="O148" s="192" t="s">
        <v>1178</v>
      </c>
      <c r="P148" s="145"/>
      <c r="Q148" s="344">
        <v>2</v>
      </c>
      <c r="R148" s="344">
        <v>2</v>
      </c>
      <c r="S148" s="172" t="s">
        <v>2894</v>
      </c>
    </row>
    <row r="149" spans="1:19" x14ac:dyDescent="0.2">
      <c r="A149" s="235" t="s">
        <v>72</v>
      </c>
      <c r="B149" s="235" t="s">
        <v>1225</v>
      </c>
      <c r="C149" s="17" t="s">
        <v>582</v>
      </c>
      <c r="D149" s="243" t="s">
        <v>112</v>
      </c>
      <c r="E149" s="348" t="s">
        <v>1065</v>
      </c>
      <c r="F149" s="17" t="s">
        <v>1031</v>
      </c>
      <c r="G149" s="351" t="s">
        <v>388</v>
      </c>
      <c r="H149" s="17" t="s">
        <v>346</v>
      </c>
      <c r="I149" s="614">
        <v>3.1E-2</v>
      </c>
      <c r="J149" s="350" t="s">
        <v>388</v>
      </c>
      <c r="K149" s="17" t="s">
        <v>1321</v>
      </c>
      <c r="L149" s="330" t="s">
        <v>391</v>
      </c>
      <c r="M149" s="235" t="s">
        <v>1178</v>
      </c>
      <c r="N149" s="235" t="s">
        <v>1178</v>
      </c>
      <c r="O149" s="192" t="s">
        <v>1178</v>
      </c>
      <c r="P149" s="145"/>
      <c r="Q149" s="344">
        <v>0</v>
      </c>
      <c r="R149" s="344">
        <v>0</v>
      </c>
      <c r="S149" s="172"/>
    </row>
    <row r="150" spans="1:19" x14ac:dyDescent="0.2">
      <c r="A150" s="235" t="s">
        <v>72</v>
      </c>
      <c r="B150" s="235" t="s">
        <v>1225</v>
      </c>
      <c r="C150" s="17" t="s">
        <v>582</v>
      </c>
      <c r="D150" s="243" t="s">
        <v>112</v>
      </c>
      <c r="E150" s="348" t="s">
        <v>1065</v>
      </c>
      <c r="F150" s="17">
        <v>7</v>
      </c>
      <c r="G150" s="351">
        <v>8.2994450000000004</v>
      </c>
      <c r="H150" s="17" t="s">
        <v>346</v>
      </c>
      <c r="I150" s="615"/>
      <c r="J150" s="350" t="s">
        <v>1567</v>
      </c>
      <c r="K150" s="17" t="s">
        <v>1321</v>
      </c>
      <c r="L150" s="330" t="s">
        <v>391</v>
      </c>
      <c r="M150" s="235" t="s">
        <v>1178</v>
      </c>
      <c r="N150" s="235" t="s">
        <v>1178</v>
      </c>
      <c r="O150" s="192" t="s">
        <v>1178</v>
      </c>
      <c r="P150" s="145"/>
      <c r="Q150" s="344">
        <v>48</v>
      </c>
      <c r="R150" s="344">
        <v>10</v>
      </c>
      <c r="S150" s="172" t="s">
        <v>2894</v>
      </c>
    </row>
    <row r="151" spans="1:19" x14ac:dyDescent="0.2">
      <c r="A151" s="235" t="s">
        <v>72</v>
      </c>
      <c r="B151" s="235" t="s">
        <v>1225</v>
      </c>
      <c r="C151" s="17" t="s">
        <v>582</v>
      </c>
      <c r="D151" s="243" t="s">
        <v>112</v>
      </c>
      <c r="E151" s="348" t="s">
        <v>1065</v>
      </c>
      <c r="F151" s="17" t="s">
        <v>1035</v>
      </c>
      <c r="G151" s="351">
        <v>4.2076445000000007</v>
      </c>
      <c r="H151" s="17" t="s">
        <v>346</v>
      </c>
      <c r="I151" s="615"/>
      <c r="J151" s="350" t="s">
        <v>1567</v>
      </c>
      <c r="K151" s="17" t="s">
        <v>1321</v>
      </c>
      <c r="L151" s="330" t="s">
        <v>391</v>
      </c>
      <c r="M151" s="235" t="s">
        <v>1178</v>
      </c>
      <c r="N151" s="235" t="s">
        <v>1177</v>
      </c>
      <c r="O151" s="192" t="s">
        <v>1178</v>
      </c>
      <c r="P151" s="145"/>
      <c r="Q151" s="344">
        <v>81</v>
      </c>
      <c r="R151" s="344">
        <v>12</v>
      </c>
      <c r="S151" s="172"/>
    </row>
    <row r="152" spans="1:19" x14ac:dyDescent="0.2">
      <c r="A152" s="235" t="s">
        <v>72</v>
      </c>
      <c r="B152" s="235" t="s">
        <v>1225</v>
      </c>
      <c r="C152" s="17" t="s">
        <v>582</v>
      </c>
      <c r="D152" s="243" t="s">
        <v>112</v>
      </c>
      <c r="E152" s="348" t="s">
        <v>1065</v>
      </c>
      <c r="F152" s="17" t="s">
        <v>1014</v>
      </c>
      <c r="G152" s="351">
        <v>125.56080123333332</v>
      </c>
      <c r="H152" s="17" t="s">
        <v>346</v>
      </c>
      <c r="I152" s="616"/>
      <c r="J152" s="350" t="s">
        <v>1567</v>
      </c>
      <c r="K152" s="17" t="s">
        <v>1321</v>
      </c>
      <c r="L152" s="330" t="s">
        <v>391</v>
      </c>
      <c r="M152" s="235" t="s">
        <v>1178</v>
      </c>
      <c r="N152" s="235" t="s">
        <v>1177</v>
      </c>
      <c r="O152" s="192" t="s">
        <v>1178</v>
      </c>
      <c r="P152" s="145"/>
      <c r="Q152" s="344">
        <f>1274+5</f>
        <v>1279</v>
      </c>
      <c r="R152" s="344">
        <f>137+2</f>
        <v>139</v>
      </c>
      <c r="S152" s="172"/>
    </row>
    <row r="153" spans="1:19" x14ac:dyDescent="0.2">
      <c r="A153" s="235" t="s">
        <v>72</v>
      </c>
      <c r="B153" s="235" t="s">
        <v>1225</v>
      </c>
      <c r="C153" s="17" t="s">
        <v>582</v>
      </c>
      <c r="D153" s="243" t="s">
        <v>112</v>
      </c>
      <c r="E153" s="348" t="s">
        <v>1065</v>
      </c>
      <c r="F153" s="17" t="s">
        <v>982</v>
      </c>
      <c r="G153" s="351">
        <v>98.498979799999987</v>
      </c>
      <c r="H153" s="17" t="s">
        <v>346</v>
      </c>
      <c r="I153" s="352">
        <v>0.96799999999999997</v>
      </c>
      <c r="J153" s="350" t="s">
        <v>1567</v>
      </c>
      <c r="K153" s="17" t="s">
        <v>1321</v>
      </c>
      <c r="L153" s="330" t="s">
        <v>391</v>
      </c>
      <c r="M153" s="235" t="s">
        <v>1178</v>
      </c>
      <c r="N153" s="235" t="s">
        <v>1177</v>
      </c>
      <c r="O153" s="192" t="s">
        <v>1178</v>
      </c>
      <c r="P153" s="145"/>
      <c r="Q153" s="344">
        <v>472</v>
      </c>
      <c r="R153" s="344">
        <v>40</v>
      </c>
      <c r="S153" s="172"/>
    </row>
    <row r="154" spans="1:19" x14ac:dyDescent="0.2">
      <c r="A154" s="235" t="s">
        <v>72</v>
      </c>
      <c r="B154" s="235" t="s">
        <v>1225</v>
      </c>
      <c r="C154" s="17" t="s">
        <v>582</v>
      </c>
      <c r="D154" s="243" t="s">
        <v>112</v>
      </c>
      <c r="E154" s="348" t="s">
        <v>929</v>
      </c>
      <c r="F154" s="17" t="s">
        <v>1031</v>
      </c>
      <c r="G154" s="351">
        <v>10.085613333333335</v>
      </c>
      <c r="H154" s="17" t="s">
        <v>346</v>
      </c>
      <c r="I154" s="350" t="s">
        <v>388</v>
      </c>
      <c r="J154" s="350" t="s">
        <v>1567</v>
      </c>
      <c r="K154" s="17" t="s">
        <v>1321</v>
      </c>
      <c r="L154" s="330" t="s">
        <v>391</v>
      </c>
      <c r="M154" s="235" t="s">
        <v>1178</v>
      </c>
      <c r="N154" s="235" t="s">
        <v>1178</v>
      </c>
      <c r="O154" s="192" t="s">
        <v>1178</v>
      </c>
      <c r="P154" s="145"/>
      <c r="Q154" s="344">
        <v>0</v>
      </c>
      <c r="R154" s="344">
        <v>0</v>
      </c>
      <c r="S154" s="172"/>
    </row>
    <row r="155" spans="1:19" x14ac:dyDescent="0.2">
      <c r="A155" s="235" t="s">
        <v>72</v>
      </c>
      <c r="B155" s="235" t="s">
        <v>1225</v>
      </c>
      <c r="C155" s="17" t="s">
        <v>582</v>
      </c>
      <c r="D155" s="243" t="s">
        <v>112</v>
      </c>
      <c r="E155" s="348" t="s">
        <v>929</v>
      </c>
      <c r="F155" s="17" t="s">
        <v>1066</v>
      </c>
      <c r="G155" s="351">
        <v>1.6761414999999993</v>
      </c>
      <c r="H155" s="17" t="s">
        <v>346</v>
      </c>
      <c r="I155" s="350" t="s">
        <v>388</v>
      </c>
      <c r="J155" s="350" t="s">
        <v>1567</v>
      </c>
      <c r="K155" s="17" t="s">
        <v>1321</v>
      </c>
      <c r="L155" s="330" t="s">
        <v>391</v>
      </c>
      <c r="M155" s="235" t="s">
        <v>1178</v>
      </c>
      <c r="N155" s="235" t="s">
        <v>1177</v>
      </c>
      <c r="O155" s="192" t="s">
        <v>1178</v>
      </c>
      <c r="P155" s="145"/>
      <c r="Q155" s="344">
        <v>13</v>
      </c>
      <c r="R155" s="344">
        <v>6</v>
      </c>
      <c r="S155" s="172"/>
    </row>
    <row r="156" spans="1:19" x14ac:dyDescent="0.2">
      <c r="A156" s="235" t="s">
        <v>72</v>
      </c>
      <c r="B156" s="235" t="s">
        <v>1225</v>
      </c>
      <c r="C156" s="17" t="s">
        <v>582</v>
      </c>
      <c r="D156" s="243" t="s">
        <v>112</v>
      </c>
      <c r="E156" s="348" t="s">
        <v>1067</v>
      </c>
      <c r="F156" s="17">
        <v>10</v>
      </c>
      <c r="G156" s="351" t="s">
        <v>388</v>
      </c>
      <c r="H156" s="17" t="s">
        <v>346</v>
      </c>
      <c r="I156" s="350" t="s">
        <v>388</v>
      </c>
      <c r="J156" s="350" t="s">
        <v>388</v>
      </c>
      <c r="K156" s="17" t="s">
        <v>1321</v>
      </c>
      <c r="L156" s="330" t="s">
        <v>391</v>
      </c>
      <c r="M156" s="235" t="s">
        <v>1178</v>
      </c>
      <c r="N156" s="235" t="s">
        <v>1178</v>
      </c>
      <c r="O156" s="192" t="s">
        <v>1178</v>
      </c>
      <c r="P156" s="145"/>
      <c r="Q156" s="344">
        <v>0</v>
      </c>
      <c r="R156" s="344">
        <v>0</v>
      </c>
      <c r="S156" s="172"/>
    </row>
    <row r="157" spans="1:19" x14ac:dyDescent="0.2">
      <c r="A157" s="235" t="s">
        <v>72</v>
      </c>
      <c r="B157" s="235" t="s">
        <v>1225</v>
      </c>
      <c r="C157" s="17" t="s">
        <v>582</v>
      </c>
      <c r="D157" s="243" t="s">
        <v>112</v>
      </c>
      <c r="E157" s="348" t="s">
        <v>1068</v>
      </c>
      <c r="F157" s="17" t="s">
        <v>1069</v>
      </c>
      <c r="G157" s="351" t="s">
        <v>388</v>
      </c>
      <c r="H157" s="17" t="s">
        <v>346</v>
      </c>
      <c r="I157" s="350" t="s">
        <v>388</v>
      </c>
      <c r="J157" s="350" t="s">
        <v>388</v>
      </c>
      <c r="K157" s="17" t="s">
        <v>1321</v>
      </c>
      <c r="L157" s="330" t="s">
        <v>391</v>
      </c>
      <c r="M157" s="235" t="s">
        <v>1178</v>
      </c>
      <c r="N157" s="235" t="s">
        <v>1178</v>
      </c>
      <c r="O157" s="192" t="s">
        <v>1178</v>
      </c>
      <c r="P157" s="145"/>
      <c r="Q157" s="344">
        <v>0</v>
      </c>
      <c r="R157" s="344">
        <v>0</v>
      </c>
      <c r="S157" s="172"/>
    </row>
    <row r="158" spans="1:19" x14ac:dyDescent="0.2">
      <c r="A158" s="235" t="s">
        <v>72</v>
      </c>
      <c r="B158" s="235" t="s">
        <v>1225</v>
      </c>
      <c r="C158" s="17" t="s">
        <v>582</v>
      </c>
      <c r="D158" s="243" t="s">
        <v>112</v>
      </c>
      <c r="E158" s="348" t="s">
        <v>1068</v>
      </c>
      <c r="F158" s="17" t="s">
        <v>1070</v>
      </c>
      <c r="G158" s="351" t="s">
        <v>388</v>
      </c>
      <c r="H158" s="17" t="s">
        <v>346</v>
      </c>
      <c r="I158" s="350">
        <v>0.14699999999999999</v>
      </c>
      <c r="J158" s="350" t="s">
        <v>388</v>
      </c>
      <c r="K158" s="17" t="s">
        <v>1321</v>
      </c>
      <c r="L158" s="330" t="s">
        <v>391</v>
      </c>
      <c r="M158" s="235" t="s">
        <v>1178</v>
      </c>
      <c r="N158" s="235" t="s">
        <v>1178</v>
      </c>
      <c r="O158" s="192" t="s">
        <v>1178</v>
      </c>
      <c r="P158" s="145" t="s">
        <v>2081</v>
      </c>
      <c r="Q158" s="344">
        <v>0</v>
      </c>
      <c r="R158" s="344">
        <v>0</v>
      </c>
      <c r="S158" s="172"/>
    </row>
    <row r="159" spans="1:19" x14ac:dyDescent="0.2">
      <c r="A159" s="235" t="s">
        <v>72</v>
      </c>
      <c r="B159" s="235" t="s">
        <v>1225</v>
      </c>
      <c r="C159" s="17" t="s">
        <v>582</v>
      </c>
      <c r="D159" s="243" t="s">
        <v>112</v>
      </c>
      <c r="E159" s="348" t="s">
        <v>1068</v>
      </c>
      <c r="F159" s="17" t="s">
        <v>1017</v>
      </c>
      <c r="G159" s="351" t="s">
        <v>388</v>
      </c>
      <c r="H159" s="17" t="s">
        <v>346</v>
      </c>
      <c r="I159" s="350">
        <v>0.14699999999999999</v>
      </c>
      <c r="J159" s="350" t="s">
        <v>388</v>
      </c>
      <c r="K159" s="17" t="s">
        <v>1321</v>
      </c>
      <c r="L159" s="330" t="s">
        <v>391</v>
      </c>
      <c r="M159" s="235" t="s">
        <v>1178</v>
      </c>
      <c r="N159" s="235" t="s">
        <v>1178</v>
      </c>
      <c r="O159" s="192" t="s">
        <v>1178</v>
      </c>
      <c r="P159" s="145" t="s">
        <v>2081</v>
      </c>
      <c r="Q159" s="344">
        <v>0</v>
      </c>
      <c r="R159" s="344">
        <v>0</v>
      </c>
      <c r="S159" s="172"/>
    </row>
    <row r="160" spans="1:19" x14ac:dyDescent="0.2">
      <c r="A160" s="235" t="s">
        <v>72</v>
      </c>
      <c r="B160" s="235" t="s">
        <v>1225</v>
      </c>
      <c r="C160" s="17" t="s">
        <v>582</v>
      </c>
      <c r="D160" s="243" t="s">
        <v>112</v>
      </c>
      <c r="E160" s="348" t="s">
        <v>1068</v>
      </c>
      <c r="F160" s="17" t="s">
        <v>1005</v>
      </c>
      <c r="G160" s="351">
        <v>2.8436699999999999</v>
      </c>
      <c r="H160" s="17" t="s">
        <v>346</v>
      </c>
      <c r="I160" s="350">
        <v>0.19400000000000001</v>
      </c>
      <c r="J160" s="350" t="s">
        <v>1567</v>
      </c>
      <c r="K160" s="17" t="s">
        <v>1321</v>
      </c>
      <c r="L160" s="330" t="s">
        <v>391</v>
      </c>
      <c r="M160" s="235" t="s">
        <v>1178</v>
      </c>
      <c r="N160" s="235" t="s">
        <v>1177</v>
      </c>
      <c r="O160" s="192" t="s">
        <v>1178</v>
      </c>
      <c r="P160" s="145" t="s">
        <v>2081</v>
      </c>
      <c r="Q160" s="344">
        <v>49</v>
      </c>
      <c r="R160" s="344">
        <v>10</v>
      </c>
      <c r="S160" s="172"/>
    </row>
    <row r="161" spans="1:19" x14ac:dyDescent="0.2">
      <c r="A161" s="235" t="s">
        <v>72</v>
      </c>
      <c r="B161" s="235" t="s">
        <v>1225</v>
      </c>
      <c r="C161" s="17" t="s">
        <v>582</v>
      </c>
      <c r="D161" s="243" t="s">
        <v>112</v>
      </c>
      <c r="E161" s="348" t="s">
        <v>1071</v>
      </c>
      <c r="F161" s="17">
        <v>6</v>
      </c>
      <c r="G161" s="351">
        <v>52.522196666666673</v>
      </c>
      <c r="H161" s="17" t="s">
        <v>346</v>
      </c>
      <c r="I161" s="350">
        <v>0.14699999999999999</v>
      </c>
      <c r="J161" s="350" t="s">
        <v>1567</v>
      </c>
      <c r="K161" s="17" t="s">
        <v>1321</v>
      </c>
      <c r="L161" s="330" t="s">
        <v>391</v>
      </c>
      <c r="M161" s="235" t="s">
        <v>1178</v>
      </c>
      <c r="N161" s="235" t="s">
        <v>1178</v>
      </c>
      <c r="O161" s="192" t="s">
        <v>1178</v>
      </c>
      <c r="P161" s="145" t="s">
        <v>2081</v>
      </c>
      <c r="Q161" s="344">
        <f>0+35</f>
        <v>35</v>
      </c>
      <c r="R161" s="344">
        <f>0+2</f>
        <v>2</v>
      </c>
      <c r="S161" s="172" t="s">
        <v>2894</v>
      </c>
    </row>
    <row r="162" spans="1:19" x14ac:dyDescent="0.2">
      <c r="A162" s="235" t="s">
        <v>72</v>
      </c>
      <c r="B162" s="235" t="s">
        <v>1225</v>
      </c>
      <c r="C162" s="17" t="s">
        <v>582</v>
      </c>
      <c r="D162" s="243" t="s">
        <v>112</v>
      </c>
      <c r="E162" s="348" t="s">
        <v>1071</v>
      </c>
      <c r="F162" s="17" t="s">
        <v>1070</v>
      </c>
      <c r="G162" s="351">
        <v>0.29454444444444433</v>
      </c>
      <c r="H162" s="17" t="s">
        <v>346</v>
      </c>
      <c r="I162" s="350">
        <v>0.14699999999999999</v>
      </c>
      <c r="J162" s="350" t="s">
        <v>1567</v>
      </c>
      <c r="K162" s="17" t="s">
        <v>1321</v>
      </c>
      <c r="L162" s="330" t="s">
        <v>391</v>
      </c>
      <c r="M162" s="235" t="s">
        <v>1178</v>
      </c>
      <c r="N162" s="235" t="s">
        <v>1178</v>
      </c>
      <c r="O162" s="192" t="s">
        <v>1178</v>
      </c>
      <c r="P162" s="145" t="s">
        <v>2081</v>
      </c>
      <c r="Q162" s="344">
        <v>0</v>
      </c>
      <c r="R162" s="344">
        <v>0</v>
      </c>
      <c r="S162" s="172"/>
    </row>
    <row r="163" spans="1:19" x14ac:dyDescent="0.2">
      <c r="A163" s="235" t="s">
        <v>72</v>
      </c>
      <c r="B163" s="235" t="s">
        <v>1225</v>
      </c>
      <c r="C163" s="17" t="s">
        <v>582</v>
      </c>
      <c r="D163" s="243" t="s">
        <v>112</v>
      </c>
      <c r="E163" s="348" t="s">
        <v>1071</v>
      </c>
      <c r="F163" s="17" t="s">
        <v>1017</v>
      </c>
      <c r="G163" s="351" t="s">
        <v>388</v>
      </c>
      <c r="H163" s="17" t="s">
        <v>346</v>
      </c>
      <c r="I163" s="350">
        <v>0.14699999999999999</v>
      </c>
      <c r="J163" s="350" t="s">
        <v>388</v>
      </c>
      <c r="K163" s="17" t="s">
        <v>1321</v>
      </c>
      <c r="L163" s="330" t="s">
        <v>391</v>
      </c>
      <c r="M163" s="235" t="s">
        <v>1178</v>
      </c>
      <c r="N163" s="235" t="s">
        <v>1178</v>
      </c>
      <c r="O163" s="192" t="s">
        <v>1178</v>
      </c>
      <c r="P163" s="145" t="s">
        <v>2081</v>
      </c>
      <c r="Q163" s="344">
        <v>0</v>
      </c>
      <c r="R163" s="344">
        <v>0</v>
      </c>
      <c r="S163" s="172"/>
    </row>
    <row r="164" spans="1:19" x14ac:dyDescent="0.2">
      <c r="A164" s="235" t="s">
        <v>72</v>
      </c>
      <c r="B164" s="235" t="s">
        <v>1225</v>
      </c>
      <c r="C164" s="17" t="s">
        <v>582</v>
      </c>
      <c r="D164" s="243" t="s">
        <v>112</v>
      </c>
      <c r="E164" s="348" t="s">
        <v>1071</v>
      </c>
      <c r="F164" s="17">
        <v>8</v>
      </c>
      <c r="G164" s="351">
        <v>234.96450559999997</v>
      </c>
      <c r="H164" s="17" t="s">
        <v>346</v>
      </c>
      <c r="I164" s="350">
        <v>0.19400000000000001</v>
      </c>
      <c r="J164" s="350" t="s">
        <v>1567</v>
      </c>
      <c r="K164" s="17" t="s">
        <v>1321</v>
      </c>
      <c r="L164" s="330" t="s">
        <v>391</v>
      </c>
      <c r="M164" s="235" t="s">
        <v>1178</v>
      </c>
      <c r="N164" s="235" t="s">
        <v>1177</v>
      </c>
      <c r="O164" s="192" t="s">
        <v>1178</v>
      </c>
      <c r="P164" s="145" t="s">
        <v>2081</v>
      </c>
      <c r="Q164" s="344">
        <f>2081+392</f>
        <v>2473</v>
      </c>
      <c r="R164" s="344">
        <f>162+26</f>
        <v>188</v>
      </c>
      <c r="S164" s="172"/>
    </row>
    <row r="165" spans="1:19" x14ac:dyDescent="0.2">
      <c r="A165" s="235" t="s">
        <v>72</v>
      </c>
      <c r="B165" s="235" t="s">
        <v>1225</v>
      </c>
      <c r="C165" s="17" t="s">
        <v>582</v>
      </c>
      <c r="D165" s="243" t="s">
        <v>112</v>
      </c>
      <c r="E165" s="348" t="s">
        <v>1071</v>
      </c>
      <c r="F165" s="17" t="s">
        <v>1005</v>
      </c>
      <c r="G165" s="351">
        <v>150.57334666666665</v>
      </c>
      <c r="H165" s="17" t="s">
        <v>346</v>
      </c>
      <c r="I165" s="350">
        <v>0.19400000000000001</v>
      </c>
      <c r="J165" s="350" t="s">
        <v>1567</v>
      </c>
      <c r="K165" s="17" t="s">
        <v>1321</v>
      </c>
      <c r="L165" s="330" t="s">
        <v>391</v>
      </c>
      <c r="M165" s="235" t="s">
        <v>1178</v>
      </c>
      <c r="N165" s="235" t="s">
        <v>1177</v>
      </c>
      <c r="O165" s="192" t="s">
        <v>1177</v>
      </c>
      <c r="P165" s="145" t="s">
        <v>2081</v>
      </c>
      <c r="Q165" s="344">
        <v>1365</v>
      </c>
      <c r="R165" s="344">
        <v>59</v>
      </c>
      <c r="S165" s="172"/>
    </row>
    <row r="166" spans="1:19" x14ac:dyDescent="0.2">
      <c r="A166" s="235" t="s">
        <v>72</v>
      </c>
      <c r="B166" s="235" t="s">
        <v>1225</v>
      </c>
      <c r="C166" s="17" t="s">
        <v>582</v>
      </c>
      <c r="D166" s="243" t="s">
        <v>112</v>
      </c>
      <c r="E166" s="348" t="s">
        <v>1071</v>
      </c>
      <c r="F166" s="17" t="s">
        <v>1072</v>
      </c>
      <c r="G166" s="351" t="s">
        <v>388</v>
      </c>
      <c r="H166" s="17" t="s">
        <v>346</v>
      </c>
      <c r="I166" s="350" t="s">
        <v>388</v>
      </c>
      <c r="J166" s="350" t="s">
        <v>388</v>
      </c>
      <c r="K166" s="17" t="s">
        <v>1321</v>
      </c>
      <c r="L166" s="330" t="s">
        <v>391</v>
      </c>
      <c r="M166" s="235" t="s">
        <v>1178</v>
      </c>
      <c r="N166" s="235" t="s">
        <v>1178</v>
      </c>
      <c r="O166" s="192" t="s">
        <v>1178</v>
      </c>
      <c r="P166" s="145" t="s">
        <v>2081</v>
      </c>
      <c r="Q166" s="344">
        <v>0</v>
      </c>
      <c r="R166" s="344">
        <v>0</v>
      </c>
      <c r="S166" s="172"/>
    </row>
    <row r="167" spans="1:19" x14ac:dyDescent="0.2">
      <c r="A167" s="235" t="s">
        <v>72</v>
      </c>
      <c r="B167" s="235" t="s">
        <v>1225</v>
      </c>
      <c r="C167" s="17" t="s">
        <v>582</v>
      </c>
      <c r="D167" s="243" t="s">
        <v>112</v>
      </c>
      <c r="E167" s="348" t="s">
        <v>1073</v>
      </c>
      <c r="F167" s="17" t="s">
        <v>987</v>
      </c>
      <c r="G167" s="351" t="s">
        <v>388</v>
      </c>
      <c r="H167" s="17" t="s">
        <v>346</v>
      </c>
      <c r="I167" s="350">
        <v>0.14199999999999999</v>
      </c>
      <c r="J167" s="350" t="s">
        <v>388</v>
      </c>
      <c r="K167" s="17" t="s">
        <v>1321</v>
      </c>
      <c r="L167" s="330" t="s">
        <v>391</v>
      </c>
      <c r="M167" s="235" t="s">
        <v>1178</v>
      </c>
      <c r="N167" s="235" t="s">
        <v>1178</v>
      </c>
      <c r="O167" s="192" t="s">
        <v>1178</v>
      </c>
      <c r="P167" s="145"/>
      <c r="Q167" s="344">
        <v>0</v>
      </c>
      <c r="R167" s="344">
        <v>0</v>
      </c>
      <c r="S167" s="172"/>
    </row>
    <row r="168" spans="1:19" x14ac:dyDescent="0.2">
      <c r="A168" s="235" t="s">
        <v>72</v>
      </c>
      <c r="B168" s="235" t="s">
        <v>1225</v>
      </c>
      <c r="C168" s="17" t="s">
        <v>582</v>
      </c>
      <c r="D168" s="243" t="s">
        <v>112</v>
      </c>
      <c r="E168" s="348" t="s">
        <v>1073</v>
      </c>
      <c r="F168" s="17" t="s">
        <v>1063</v>
      </c>
      <c r="G168" s="351" t="s">
        <v>388</v>
      </c>
      <c r="H168" s="17" t="s">
        <v>346</v>
      </c>
      <c r="I168" s="350">
        <v>0.14199999999999999</v>
      </c>
      <c r="J168" s="350" t="s">
        <v>388</v>
      </c>
      <c r="K168" s="17" t="s">
        <v>1321</v>
      </c>
      <c r="L168" s="330" t="s">
        <v>391</v>
      </c>
      <c r="M168" s="235" t="s">
        <v>1178</v>
      </c>
      <c r="N168" s="235" t="s">
        <v>1178</v>
      </c>
      <c r="O168" s="192" t="s">
        <v>1178</v>
      </c>
      <c r="P168" s="145"/>
      <c r="Q168" s="344">
        <v>0</v>
      </c>
      <c r="R168" s="344">
        <v>0</v>
      </c>
      <c r="S168" s="172"/>
    </row>
    <row r="169" spans="1:19" x14ac:dyDescent="0.2">
      <c r="A169" s="235" t="s">
        <v>72</v>
      </c>
      <c r="B169" s="235" t="s">
        <v>1225</v>
      </c>
      <c r="C169" s="17" t="s">
        <v>582</v>
      </c>
      <c r="D169" s="243" t="s">
        <v>112</v>
      </c>
      <c r="E169" s="348" t="s">
        <v>1074</v>
      </c>
      <c r="F169" s="17" t="s">
        <v>1075</v>
      </c>
      <c r="G169" s="351">
        <v>5.0333333333333334E-2</v>
      </c>
      <c r="H169" s="17" t="s">
        <v>346</v>
      </c>
      <c r="I169" s="350">
        <v>0.14699999999999999</v>
      </c>
      <c r="J169" s="350" t="s">
        <v>1567</v>
      </c>
      <c r="K169" s="17" t="s">
        <v>1321</v>
      </c>
      <c r="L169" s="330" t="s">
        <v>391</v>
      </c>
      <c r="M169" s="235" t="s">
        <v>1178</v>
      </c>
      <c r="N169" s="235" t="s">
        <v>1178</v>
      </c>
      <c r="O169" s="192" t="s">
        <v>1177</v>
      </c>
      <c r="P169" s="145" t="s">
        <v>2087</v>
      </c>
      <c r="Q169" s="344">
        <v>5</v>
      </c>
      <c r="R169" s="344">
        <v>2</v>
      </c>
      <c r="S169" s="172" t="s">
        <v>2894</v>
      </c>
    </row>
    <row r="170" spans="1:19" x14ac:dyDescent="0.2">
      <c r="A170" s="235" t="s">
        <v>72</v>
      </c>
      <c r="B170" s="235" t="s">
        <v>1225</v>
      </c>
      <c r="C170" s="17" t="s">
        <v>582</v>
      </c>
      <c r="D170" s="243" t="s">
        <v>112</v>
      </c>
      <c r="E170" s="348" t="s">
        <v>1074</v>
      </c>
      <c r="F170" s="17" t="s">
        <v>1076</v>
      </c>
      <c r="G170" s="351" t="s">
        <v>388</v>
      </c>
      <c r="H170" s="17" t="s">
        <v>346</v>
      </c>
      <c r="I170" s="350">
        <v>0.14699999999999999</v>
      </c>
      <c r="J170" s="350" t="s">
        <v>388</v>
      </c>
      <c r="K170" s="17" t="s">
        <v>1321</v>
      </c>
      <c r="L170" s="330" t="s">
        <v>391</v>
      </c>
      <c r="M170" s="235" t="s">
        <v>1178</v>
      </c>
      <c r="N170" s="235" t="s">
        <v>1178</v>
      </c>
      <c r="O170" s="192" t="s">
        <v>1178</v>
      </c>
      <c r="P170" s="145" t="s">
        <v>2081</v>
      </c>
      <c r="Q170" s="344">
        <v>8</v>
      </c>
      <c r="R170" s="344">
        <v>5</v>
      </c>
      <c r="S170" s="172" t="s">
        <v>2894</v>
      </c>
    </row>
    <row r="171" spans="1:19" x14ac:dyDescent="0.2">
      <c r="A171" s="235" t="s">
        <v>72</v>
      </c>
      <c r="B171" s="235" t="s">
        <v>1225</v>
      </c>
      <c r="C171" s="17" t="s">
        <v>582</v>
      </c>
      <c r="D171" s="243" t="s">
        <v>112</v>
      </c>
      <c r="E171" s="348" t="s">
        <v>1074</v>
      </c>
      <c r="F171" s="17">
        <v>8</v>
      </c>
      <c r="G171" s="351">
        <v>37.765560000000001</v>
      </c>
      <c r="H171" s="17" t="s">
        <v>346</v>
      </c>
      <c r="I171" s="350">
        <v>0.19400000000000001</v>
      </c>
      <c r="J171" s="350" t="s">
        <v>1567</v>
      </c>
      <c r="K171" s="17" t="s">
        <v>1321</v>
      </c>
      <c r="L171" s="330" t="s">
        <v>391</v>
      </c>
      <c r="M171" s="235" t="s">
        <v>1178</v>
      </c>
      <c r="N171" s="235" t="s">
        <v>1177</v>
      </c>
      <c r="O171" s="192" t="s">
        <v>1177</v>
      </c>
      <c r="P171" s="145" t="s">
        <v>2081</v>
      </c>
      <c r="Q171" s="344">
        <f>351+2</f>
        <v>353</v>
      </c>
      <c r="R171" s="344">
        <f>65+1</f>
        <v>66</v>
      </c>
      <c r="S171" s="172"/>
    </row>
    <row r="172" spans="1:19" x14ac:dyDescent="0.2">
      <c r="A172" s="235" t="s">
        <v>72</v>
      </c>
      <c r="B172" s="235" t="s">
        <v>1225</v>
      </c>
      <c r="C172" s="17" t="s">
        <v>582</v>
      </c>
      <c r="D172" s="243" t="s">
        <v>112</v>
      </c>
      <c r="E172" s="348" t="s">
        <v>1074</v>
      </c>
      <c r="F172" s="17" t="s">
        <v>1005</v>
      </c>
      <c r="G172" s="351">
        <v>6.3729233333333335</v>
      </c>
      <c r="H172" s="17" t="s">
        <v>346</v>
      </c>
      <c r="I172" s="350">
        <v>0.19400000000000001</v>
      </c>
      <c r="J172" s="350" t="s">
        <v>1567</v>
      </c>
      <c r="K172" s="17" t="s">
        <v>1321</v>
      </c>
      <c r="L172" s="330" t="s">
        <v>391</v>
      </c>
      <c r="M172" s="235" t="s">
        <v>1178</v>
      </c>
      <c r="N172" s="235" t="s">
        <v>1177</v>
      </c>
      <c r="O172" s="192" t="s">
        <v>1177</v>
      </c>
      <c r="P172" s="145" t="s">
        <v>2081</v>
      </c>
      <c r="Q172" s="344">
        <v>160</v>
      </c>
      <c r="R172" s="344">
        <v>23</v>
      </c>
      <c r="S172" s="172"/>
    </row>
    <row r="173" spans="1:19" x14ac:dyDescent="0.2">
      <c r="A173" s="235" t="s">
        <v>72</v>
      </c>
      <c r="B173" s="235" t="s">
        <v>1225</v>
      </c>
      <c r="C173" s="17" t="s">
        <v>582</v>
      </c>
      <c r="D173" s="243" t="s">
        <v>112</v>
      </c>
      <c r="E173" s="348" t="s">
        <v>1077</v>
      </c>
      <c r="F173" s="17" t="s">
        <v>1078</v>
      </c>
      <c r="G173" s="351" t="s">
        <v>388</v>
      </c>
      <c r="H173" s="17" t="s">
        <v>346</v>
      </c>
      <c r="I173" s="350">
        <v>0.14699999999999999</v>
      </c>
      <c r="J173" s="350" t="s">
        <v>388</v>
      </c>
      <c r="K173" s="17" t="s">
        <v>1321</v>
      </c>
      <c r="L173" s="330" t="s">
        <v>391</v>
      </c>
      <c r="M173" s="235" t="s">
        <v>1178</v>
      </c>
      <c r="N173" s="235" t="s">
        <v>1178</v>
      </c>
      <c r="O173" s="192" t="s">
        <v>1178</v>
      </c>
      <c r="P173" s="145"/>
      <c r="Q173" s="344">
        <v>0</v>
      </c>
      <c r="R173" s="344">
        <v>0</v>
      </c>
      <c r="S173" s="172"/>
    </row>
    <row r="174" spans="1:19" x14ac:dyDescent="0.2">
      <c r="A174" s="235" t="s">
        <v>72</v>
      </c>
      <c r="B174" s="235" t="s">
        <v>1225</v>
      </c>
      <c r="C174" s="17" t="s">
        <v>582</v>
      </c>
      <c r="D174" s="243" t="s">
        <v>112</v>
      </c>
      <c r="E174" s="348" t="s">
        <v>1077</v>
      </c>
      <c r="F174" s="17" t="s">
        <v>987</v>
      </c>
      <c r="G174" s="351" t="s">
        <v>388</v>
      </c>
      <c r="H174" s="17" t="s">
        <v>346</v>
      </c>
      <c r="I174" s="350">
        <v>0.13600000000000001</v>
      </c>
      <c r="J174" s="350" t="s">
        <v>388</v>
      </c>
      <c r="K174" s="17" t="s">
        <v>1321</v>
      </c>
      <c r="L174" s="330" t="s">
        <v>391</v>
      </c>
      <c r="M174" s="235" t="s">
        <v>1178</v>
      </c>
      <c r="N174" s="235" t="s">
        <v>1178</v>
      </c>
      <c r="O174" s="192" t="s">
        <v>1178</v>
      </c>
      <c r="P174" s="145"/>
      <c r="Q174" s="344">
        <v>0</v>
      </c>
      <c r="R174" s="344">
        <v>0</v>
      </c>
      <c r="S174" s="172"/>
    </row>
    <row r="175" spans="1:19" x14ac:dyDescent="0.2">
      <c r="A175" s="235" t="s">
        <v>72</v>
      </c>
      <c r="B175" s="235" t="s">
        <v>1225</v>
      </c>
      <c r="C175" s="17" t="s">
        <v>582</v>
      </c>
      <c r="D175" s="243" t="s">
        <v>112</v>
      </c>
      <c r="E175" s="348" t="s">
        <v>1077</v>
      </c>
      <c r="F175" s="17" t="s">
        <v>1079</v>
      </c>
      <c r="G175" s="351">
        <v>6.2666666666666669E-3</v>
      </c>
      <c r="H175" s="17" t="s">
        <v>346</v>
      </c>
      <c r="I175" s="350">
        <v>0.33300000000000002</v>
      </c>
      <c r="J175" s="350" t="s">
        <v>1567</v>
      </c>
      <c r="K175" s="17" t="s">
        <v>1321</v>
      </c>
      <c r="L175" s="330" t="s">
        <v>391</v>
      </c>
      <c r="M175" s="235" t="s">
        <v>1178</v>
      </c>
      <c r="N175" s="235" t="s">
        <v>1178</v>
      </c>
      <c r="O175" s="192" t="s">
        <v>1178</v>
      </c>
      <c r="P175" s="145"/>
      <c r="Q175" s="344">
        <v>0</v>
      </c>
      <c r="R175" s="344">
        <v>0</v>
      </c>
      <c r="S175" s="172"/>
    </row>
    <row r="176" spans="1:19" x14ac:dyDescent="0.2">
      <c r="A176" s="235" t="s">
        <v>72</v>
      </c>
      <c r="B176" s="235" t="s">
        <v>1225</v>
      </c>
      <c r="C176" s="17" t="s">
        <v>582</v>
      </c>
      <c r="D176" s="243" t="s">
        <v>112</v>
      </c>
      <c r="E176" s="348" t="s">
        <v>1077</v>
      </c>
      <c r="F176" s="17" t="s">
        <v>1014</v>
      </c>
      <c r="G176" s="351">
        <v>5.4286131666666675</v>
      </c>
      <c r="H176" s="17" t="s">
        <v>346</v>
      </c>
      <c r="I176" s="350">
        <v>0.33300000000000002</v>
      </c>
      <c r="J176" s="350" t="s">
        <v>1567</v>
      </c>
      <c r="K176" s="17" t="s">
        <v>1321</v>
      </c>
      <c r="L176" s="330" t="s">
        <v>391</v>
      </c>
      <c r="M176" s="235" t="s">
        <v>1178</v>
      </c>
      <c r="N176" s="235" t="s">
        <v>1177</v>
      </c>
      <c r="O176" s="192" t="s">
        <v>1178</v>
      </c>
      <c r="P176" s="145"/>
      <c r="Q176" s="344">
        <v>9</v>
      </c>
      <c r="R176" s="344">
        <v>4</v>
      </c>
      <c r="S176" s="172"/>
    </row>
    <row r="177" spans="1:19" x14ac:dyDescent="0.2">
      <c r="A177" s="235" t="s">
        <v>72</v>
      </c>
      <c r="B177" s="235" t="s">
        <v>1225</v>
      </c>
      <c r="C177" s="17" t="s">
        <v>582</v>
      </c>
      <c r="D177" s="243" t="s">
        <v>112</v>
      </c>
      <c r="E177" s="348" t="s">
        <v>1077</v>
      </c>
      <c r="F177" s="17" t="s">
        <v>1005</v>
      </c>
      <c r="G177" s="351">
        <v>9.7451266666666658</v>
      </c>
      <c r="H177" s="17" t="s">
        <v>346</v>
      </c>
      <c r="I177" s="350">
        <v>0.307</v>
      </c>
      <c r="J177" s="350" t="s">
        <v>1567</v>
      </c>
      <c r="K177" s="17" t="s">
        <v>1321</v>
      </c>
      <c r="L177" s="330" t="s">
        <v>391</v>
      </c>
      <c r="M177" s="235" t="s">
        <v>1178</v>
      </c>
      <c r="N177" s="235" t="s">
        <v>1177</v>
      </c>
      <c r="O177" s="192" t="s">
        <v>1178</v>
      </c>
      <c r="P177" s="145"/>
      <c r="Q177" s="344">
        <v>99</v>
      </c>
      <c r="R177" s="344">
        <v>19</v>
      </c>
      <c r="S177" s="172"/>
    </row>
    <row r="178" spans="1:19" x14ac:dyDescent="0.2">
      <c r="A178" s="235" t="s">
        <v>72</v>
      </c>
      <c r="B178" s="235" t="s">
        <v>1225</v>
      </c>
      <c r="C178" s="17" t="s">
        <v>582</v>
      </c>
      <c r="D178" s="243" t="s">
        <v>112</v>
      </c>
      <c r="E178" s="348" t="s">
        <v>930</v>
      </c>
      <c r="F178" s="17" t="s">
        <v>1080</v>
      </c>
      <c r="G178" s="351" t="s">
        <v>388</v>
      </c>
      <c r="H178" s="17" t="s">
        <v>346</v>
      </c>
      <c r="I178" s="617">
        <v>3.0000000000000001E-3</v>
      </c>
      <c r="J178" s="350" t="s">
        <v>388</v>
      </c>
      <c r="K178" s="17" t="s">
        <v>1321</v>
      </c>
      <c r="L178" s="330" t="s">
        <v>391</v>
      </c>
      <c r="M178" s="235" t="s">
        <v>1178</v>
      </c>
      <c r="N178" s="235" t="s">
        <v>1178</v>
      </c>
      <c r="O178" s="235" t="s">
        <v>1178</v>
      </c>
      <c r="P178" s="145"/>
      <c r="Q178" s="344">
        <v>0</v>
      </c>
      <c r="R178" s="344">
        <v>0</v>
      </c>
      <c r="S178" s="172"/>
    </row>
    <row r="179" spans="1:19" x14ac:dyDescent="0.2">
      <c r="A179" s="235" t="s">
        <v>72</v>
      </c>
      <c r="B179" s="235" t="s">
        <v>1225</v>
      </c>
      <c r="C179" s="17" t="s">
        <v>582</v>
      </c>
      <c r="D179" s="243" t="s">
        <v>112</v>
      </c>
      <c r="E179" s="348" t="s">
        <v>930</v>
      </c>
      <c r="F179" s="17" t="s">
        <v>1051</v>
      </c>
      <c r="G179" s="351">
        <v>29.465053386045426</v>
      </c>
      <c r="H179" s="17" t="s">
        <v>346</v>
      </c>
      <c r="I179" s="618"/>
      <c r="J179" s="350" t="s">
        <v>1567</v>
      </c>
      <c r="K179" s="17" t="s">
        <v>1321</v>
      </c>
      <c r="L179" s="330" t="s">
        <v>391</v>
      </c>
      <c r="M179" s="235" t="s">
        <v>1178</v>
      </c>
      <c r="N179" s="235" t="s">
        <v>1178</v>
      </c>
      <c r="O179" s="192" t="s">
        <v>1178</v>
      </c>
      <c r="P179" s="145"/>
      <c r="Q179" s="344">
        <v>0</v>
      </c>
      <c r="R179" s="344">
        <v>0</v>
      </c>
      <c r="S179" s="172"/>
    </row>
    <row r="180" spans="1:19" x14ac:dyDescent="0.2">
      <c r="A180" s="235" t="s">
        <v>72</v>
      </c>
      <c r="B180" s="235" t="s">
        <v>1225</v>
      </c>
      <c r="C180" s="17" t="s">
        <v>582</v>
      </c>
      <c r="D180" s="243" t="s">
        <v>112</v>
      </c>
      <c r="E180" s="348" t="s">
        <v>1081</v>
      </c>
      <c r="F180" s="17" t="s">
        <v>937</v>
      </c>
      <c r="G180" s="351">
        <v>5.8666666666666667E-3</v>
      </c>
      <c r="H180" s="17" t="s">
        <v>346</v>
      </c>
      <c r="I180" s="350" t="s">
        <v>388</v>
      </c>
      <c r="J180" s="350" t="s">
        <v>1567</v>
      </c>
      <c r="K180" s="17" t="s">
        <v>1321</v>
      </c>
      <c r="L180" s="330" t="s">
        <v>391</v>
      </c>
      <c r="M180" s="235" t="s">
        <v>1178</v>
      </c>
      <c r="N180" s="235" t="s">
        <v>1178</v>
      </c>
      <c r="O180" s="192" t="s">
        <v>1178</v>
      </c>
      <c r="P180" s="145"/>
      <c r="Q180" s="344">
        <v>0</v>
      </c>
      <c r="R180" s="344">
        <v>0</v>
      </c>
      <c r="S180" s="172"/>
    </row>
    <row r="181" spans="1:19" x14ac:dyDescent="0.2">
      <c r="A181" s="235" t="s">
        <v>72</v>
      </c>
      <c r="B181" s="235" t="s">
        <v>1225</v>
      </c>
      <c r="C181" s="17" t="s">
        <v>582</v>
      </c>
      <c r="D181" s="243" t="s">
        <v>112</v>
      </c>
      <c r="E181" s="348" t="s">
        <v>931</v>
      </c>
      <c r="F181" s="17" t="s">
        <v>937</v>
      </c>
      <c r="G181" s="351">
        <v>1.1798333333333333</v>
      </c>
      <c r="H181" s="17" t="s">
        <v>346</v>
      </c>
      <c r="I181" s="350" t="s">
        <v>148</v>
      </c>
      <c r="J181" s="350" t="s">
        <v>1567</v>
      </c>
      <c r="K181" s="17" t="s">
        <v>1321</v>
      </c>
      <c r="L181" s="17" t="s">
        <v>388</v>
      </c>
      <c r="M181" s="235" t="s">
        <v>1178</v>
      </c>
      <c r="N181" s="235" t="s">
        <v>1178</v>
      </c>
      <c r="O181" s="192" t="s">
        <v>1178</v>
      </c>
      <c r="P181" s="17" t="s">
        <v>2256</v>
      </c>
      <c r="Q181" s="344">
        <v>0</v>
      </c>
      <c r="R181" s="344">
        <v>0</v>
      </c>
      <c r="S181" s="172"/>
    </row>
    <row r="182" spans="1:19" x14ac:dyDescent="0.2">
      <c r="A182" s="235" t="s">
        <v>72</v>
      </c>
      <c r="B182" s="235" t="s">
        <v>1225</v>
      </c>
      <c r="C182" s="17" t="s">
        <v>582</v>
      </c>
      <c r="D182" s="243" t="s">
        <v>112</v>
      </c>
      <c r="E182" s="348" t="s">
        <v>932</v>
      </c>
      <c r="F182" s="17" t="s">
        <v>937</v>
      </c>
      <c r="G182" s="351">
        <v>0.13160666666666668</v>
      </c>
      <c r="H182" s="17" t="s">
        <v>346</v>
      </c>
      <c r="I182" s="350" t="s">
        <v>148</v>
      </c>
      <c r="J182" s="350" t="s">
        <v>1567</v>
      </c>
      <c r="K182" s="17" t="s">
        <v>1321</v>
      </c>
      <c r="L182" s="17" t="s">
        <v>388</v>
      </c>
      <c r="M182" s="235" t="s">
        <v>1178</v>
      </c>
      <c r="N182" s="235" t="s">
        <v>1178</v>
      </c>
      <c r="O182" s="192" t="s">
        <v>1178</v>
      </c>
      <c r="P182" s="17" t="s">
        <v>2257</v>
      </c>
      <c r="Q182" s="344">
        <v>0</v>
      </c>
      <c r="R182" s="344">
        <v>0</v>
      </c>
      <c r="S182" s="172"/>
    </row>
    <row r="183" spans="1:19" x14ac:dyDescent="0.2">
      <c r="A183" s="235" t="s">
        <v>72</v>
      </c>
      <c r="B183" s="235" t="s">
        <v>1225</v>
      </c>
      <c r="C183" s="17" t="s">
        <v>582</v>
      </c>
      <c r="D183" s="243" t="s">
        <v>112</v>
      </c>
      <c r="E183" s="348" t="s">
        <v>1082</v>
      </c>
      <c r="F183" s="17" t="s">
        <v>1083</v>
      </c>
      <c r="G183" s="351">
        <v>6102.0845145839339</v>
      </c>
      <c r="H183" s="17" t="s">
        <v>346</v>
      </c>
      <c r="I183" s="350" t="s">
        <v>148</v>
      </c>
      <c r="J183" s="350" t="s">
        <v>1567</v>
      </c>
      <c r="K183" s="17" t="s">
        <v>1321</v>
      </c>
      <c r="L183" s="17" t="s">
        <v>388</v>
      </c>
      <c r="M183" s="235" t="s">
        <v>1178</v>
      </c>
      <c r="N183" s="235" t="s">
        <v>1177</v>
      </c>
      <c r="O183" s="192" t="s">
        <v>1177</v>
      </c>
      <c r="P183" s="145"/>
      <c r="Q183" s="344">
        <f>1303+9690</f>
        <v>10993</v>
      </c>
      <c r="R183" s="344">
        <f>13+90</f>
        <v>103</v>
      </c>
      <c r="S183" s="172"/>
    </row>
    <row r="184" spans="1:19" x14ac:dyDescent="0.2">
      <c r="A184" s="235" t="s">
        <v>72</v>
      </c>
      <c r="B184" s="235" t="s">
        <v>1225</v>
      </c>
      <c r="C184" s="17" t="s">
        <v>582</v>
      </c>
      <c r="D184" s="243" t="s">
        <v>112</v>
      </c>
      <c r="E184" s="348" t="s">
        <v>1082</v>
      </c>
      <c r="F184" s="17" t="s">
        <v>1008</v>
      </c>
      <c r="G184" s="351">
        <v>4833.8396254160662</v>
      </c>
      <c r="H184" s="17" t="s">
        <v>346</v>
      </c>
      <c r="I184" s="350" t="s">
        <v>148</v>
      </c>
      <c r="J184" s="350" t="s">
        <v>1567</v>
      </c>
      <c r="K184" s="17" t="s">
        <v>1321</v>
      </c>
      <c r="L184" s="17" t="s">
        <v>388</v>
      </c>
      <c r="M184" s="235" t="s">
        <v>1178</v>
      </c>
      <c r="N184" s="235" t="s">
        <v>1177</v>
      </c>
      <c r="O184" s="192" t="s">
        <v>1177</v>
      </c>
      <c r="P184" s="145"/>
      <c r="Q184" s="344">
        <f>12039+1176</f>
        <v>13215</v>
      </c>
      <c r="R184" s="344">
        <f>192+19</f>
        <v>211</v>
      </c>
      <c r="S184" s="172"/>
    </row>
    <row r="185" spans="1:19" x14ac:dyDescent="0.2">
      <c r="A185" s="235" t="s">
        <v>72</v>
      </c>
      <c r="B185" s="235" t="s">
        <v>1225</v>
      </c>
      <c r="C185" s="17" t="s">
        <v>582</v>
      </c>
      <c r="D185" s="243" t="s">
        <v>112</v>
      </c>
      <c r="E185" s="348" t="s">
        <v>1084</v>
      </c>
      <c r="F185" s="17" t="s">
        <v>1030</v>
      </c>
      <c r="G185" s="351">
        <v>21340.273321666667</v>
      </c>
      <c r="H185" s="17" t="s">
        <v>346</v>
      </c>
      <c r="I185" s="350" t="s">
        <v>148</v>
      </c>
      <c r="J185" s="350" t="s">
        <v>1567</v>
      </c>
      <c r="K185" s="17" t="s">
        <v>1321</v>
      </c>
      <c r="L185" s="17" t="s">
        <v>388</v>
      </c>
      <c r="M185" s="235" t="s">
        <v>1178</v>
      </c>
      <c r="N185" s="235" t="s">
        <v>1177</v>
      </c>
      <c r="O185" s="192" t="s">
        <v>1177</v>
      </c>
      <c r="P185" s="145"/>
      <c r="Q185" s="344">
        <f>3346+1749</f>
        <v>5095</v>
      </c>
      <c r="R185" s="344">
        <f>121+48</f>
        <v>169</v>
      </c>
      <c r="S185" s="172"/>
    </row>
    <row r="186" spans="1:19" x14ac:dyDescent="0.2">
      <c r="A186" s="235" t="s">
        <v>72</v>
      </c>
      <c r="B186" s="235" t="s">
        <v>1225</v>
      </c>
      <c r="C186" s="17" t="s">
        <v>582</v>
      </c>
      <c r="D186" s="243" t="s">
        <v>112</v>
      </c>
      <c r="E186" s="348" t="s">
        <v>933</v>
      </c>
      <c r="F186" s="17" t="s">
        <v>1085</v>
      </c>
      <c r="G186" s="351">
        <v>26323.973712466657</v>
      </c>
      <c r="H186" s="17" t="s">
        <v>346</v>
      </c>
      <c r="I186" s="352">
        <v>8.2000000000000003E-2</v>
      </c>
      <c r="J186" s="350" t="s">
        <v>1567</v>
      </c>
      <c r="K186" s="17" t="s">
        <v>1321</v>
      </c>
      <c r="L186" s="17" t="s">
        <v>388</v>
      </c>
      <c r="M186" s="235" t="s">
        <v>1178</v>
      </c>
      <c r="N186" s="235" t="s">
        <v>1177</v>
      </c>
      <c r="O186" s="192" t="s">
        <v>1177</v>
      </c>
      <c r="P186" s="145"/>
      <c r="Q186" s="344">
        <f>15477+18235</f>
        <v>33712</v>
      </c>
      <c r="R186" s="344">
        <f>381+278</f>
        <v>659</v>
      </c>
      <c r="S186" s="172"/>
    </row>
    <row r="187" spans="1:19" x14ac:dyDescent="0.2">
      <c r="A187" s="235" t="s">
        <v>72</v>
      </c>
      <c r="B187" s="235" t="s">
        <v>1225</v>
      </c>
      <c r="C187" s="17" t="s">
        <v>582</v>
      </c>
      <c r="D187" s="243" t="s">
        <v>112</v>
      </c>
      <c r="E187" s="348" t="s">
        <v>1086</v>
      </c>
      <c r="F187" s="17" t="s">
        <v>937</v>
      </c>
      <c r="G187" s="351">
        <v>51.38371273333334</v>
      </c>
      <c r="H187" s="17" t="s">
        <v>346</v>
      </c>
      <c r="I187" s="350" t="s">
        <v>388</v>
      </c>
      <c r="J187" s="350" t="s">
        <v>1567</v>
      </c>
      <c r="K187" s="17" t="s">
        <v>1321</v>
      </c>
      <c r="L187" s="330" t="s">
        <v>391</v>
      </c>
      <c r="M187" s="235" t="s">
        <v>1178</v>
      </c>
      <c r="N187" s="235" t="s">
        <v>1177</v>
      </c>
      <c r="O187" s="192" t="s">
        <v>1178</v>
      </c>
      <c r="P187" s="145"/>
      <c r="Q187" s="344">
        <f>314+3</f>
        <v>317</v>
      </c>
      <c r="R187" s="344">
        <f>95+3</f>
        <v>98</v>
      </c>
      <c r="S187" s="172"/>
    </row>
    <row r="188" spans="1:19" x14ac:dyDescent="0.2">
      <c r="A188" s="235" t="s">
        <v>72</v>
      </c>
      <c r="B188" s="235" t="s">
        <v>1225</v>
      </c>
      <c r="C188" s="17" t="s">
        <v>582</v>
      </c>
      <c r="D188" s="243" t="s">
        <v>112</v>
      </c>
      <c r="E188" s="348" t="s">
        <v>1087</v>
      </c>
      <c r="F188" s="17" t="s">
        <v>937</v>
      </c>
      <c r="G188" s="351">
        <v>21.489993999999996</v>
      </c>
      <c r="H188" s="17" t="s">
        <v>346</v>
      </c>
      <c r="I188" s="350" t="s">
        <v>388</v>
      </c>
      <c r="J188" s="350" t="s">
        <v>1567</v>
      </c>
      <c r="K188" s="17" t="s">
        <v>1321</v>
      </c>
      <c r="L188" s="330" t="s">
        <v>391</v>
      </c>
      <c r="M188" s="235" t="s">
        <v>1178</v>
      </c>
      <c r="N188" s="235" t="s">
        <v>1177</v>
      </c>
      <c r="O188" s="192" t="s">
        <v>1178</v>
      </c>
      <c r="P188" s="145"/>
      <c r="Q188" s="344">
        <f>256+31</f>
        <v>287</v>
      </c>
      <c r="R188" s="344">
        <f>72+15</f>
        <v>87</v>
      </c>
      <c r="S188" s="172"/>
    </row>
    <row r="189" spans="1:19" x14ac:dyDescent="0.2">
      <c r="A189" s="235" t="s">
        <v>72</v>
      </c>
      <c r="B189" s="235" t="s">
        <v>1225</v>
      </c>
      <c r="C189" s="17" t="s">
        <v>582</v>
      </c>
      <c r="D189" s="243" t="s">
        <v>112</v>
      </c>
      <c r="E189" s="348" t="s">
        <v>1088</v>
      </c>
      <c r="F189" s="17" t="s">
        <v>1089</v>
      </c>
      <c r="G189" s="351">
        <v>12.957348132318602</v>
      </c>
      <c r="H189" s="17" t="s">
        <v>346</v>
      </c>
      <c r="I189" s="350" t="s">
        <v>148</v>
      </c>
      <c r="J189" s="350" t="s">
        <v>1567</v>
      </c>
      <c r="K189" s="17" t="s">
        <v>1321</v>
      </c>
      <c r="L189" s="17" t="s">
        <v>388</v>
      </c>
      <c r="M189" s="235" t="s">
        <v>1178</v>
      </c>
      <c r="N189" s="235" t="s">
        <v>1177</v>
      </c>
      <c r="O189" s="192" t="s">
        <v>1177</v>
      </c>
      <c r="P189" s="145"/>
      <c r="Q189" s="344">
        <v>246</v>
      </c>
      <c r="R189" s="344">
        <v>49</v>
      </c>
      <c r="S189" s="172"/>
    </row>
    <row r="190" spans="1:19" x14ac:dyDescent="0.2">
      <c r="A190" s="235" t="s">
        <v>72</v>
      </c>
      <c r="B190" s="235" t="s">
        <v>1225</v>
      </c>
      <c r="C190" s="17" t="s">
        <v>582</v>
      </c>
      <c r="D190" s="243" t="s">
        <v>112</v>
      </c>
      <c r="E190" s="348" t="s">
        <v>1088</v>
      </c>
      <c r="F190" s="17" t="s">
        <v>1083</v>
      </c>
      <c r="G190" s="351">
        <v>42.90542712643677</v>
      </c>
      <c r="H190" s="17" t="s">
        <v>346</v>
      </c>
      <c r="I190" s="350" t="s">
        <v>148</v>
      </c>
      <c r="J190" s="350" t="s">
        <v>1567</v>
      </c>
      <c r="K190" s="17" t="s">
        <v>1321</v>
      </c>
      <c r="L190" s="330" t="s">
        <v>391</v>
      </c>
      <c r="M190" s="235" t="s">
        <v>1178</v>
      </c>
      <c r="N190" s="235" t="s">
        <v>1177</v>
      </c>
      <c r="O190" s="192" t="s">
        <v>1178</v>
      </c>
      <c r="P190" s="145"/>
      <c r="Q190" s="344">
        <f>302+395</f>
        <v>697</v>
      </c>
      <c r="R190" s="344">
        <f>9+21</f>
        <v>30</v>
      </c>
      <c r="S190" s="172"/>
    </row>
    <row r="191" spans="1:19" x14ac:dyDescent="0.2">
      <c r="A191" s="235" t="s">
        <v>72</v>
      </c>
      <c r="B191" s="235" t="s">
        <v>1225</v>
      </c>
      <c r="C191" s="17" t="s">
        <v>582</v>
      </c>
      <c r="D191" s="243" t="s">
        <v>112</v>
      </c>
      <c r="E191" s="348" t="s">
        <v>1088</v>
      </c>
      <c r="F191" s="17" t="s">
        <v>1008</v>
      </c>
      <c r="G191" s="351">
        <v>486.77517454023001</v>
      </c>
      <c r="H191" s="17" t="s">
        <v>346</v>
      </c>
      <c r="I191" s="350" t="s">
        <v>148</v>
      </c>
      <c r="J191" s="350" t="s">
        <v>1567</v>
      </c>
      <c r="K191" s="17" t="s">
        <v>1321</v>
      </c>
      <c r="L191" s="17" t="s">
        <v>388</v>
      </c>
      <c r="M191" s="235" t="s">
        <v>1178</v>
      </c>
      <c r="N191" s="235" t="s">
        <v>1177</v>
      </c>
      <c r="O191" s="192" t="s">
        <v>1177</v>
      </c>
      <c r="P191" s="145"/>
      <c r="Q191" s="344">
        <f>10735+44</f>
        <v>10779</v>
      </c>
      <c r="R191" s="344">
        <f>424+3</f>
        <v>427</v>
      </c>
      <c r="S191" s="172"/>
    </row>
    <row r="192" spans="1:19" x14ac:dyDescent="0.2">
      <c r="A192" s="235" t="s">
        <v>72</v>
      </c>
      <c r="B192" s="235" t="s">
        <v>1225</v>
      </c>
      <c r="C192" s="17" t="s">
        <v>582</v>
      </c>
      <c r="D192" s="243" t="s">
        <v>112</v>
      </c>
      <c r="E192" s="348" t="s">
        <v>1090</v>
      </c>
      <c r="F192" s="17" t="s">
        <v>995</v>
      </c>
      <c r="G192" s="351" t="s">
        <v>388</v>
      </c>
      <c r="H192" s="17" t="s">
        <v>346</v>
      </c>
      <c r="I192" s="350" t="s">
        <v>148</v>
      </c>
      <c r="J192" s="350" t="s">
        <v>388</v>
      </c>
      <c r="K192" s="17" t="s">
        <v>1321</v>
      </c>
      <c r="L192" s="330" t="s">
        <v>391</v>
      </c>
      <c r="M192" s="235" t="s">
        <v>1178</v>
      </c>
      <c r="N192" s="235" t="s">
        <v>1178</v>
      </c>
      <c r="O192" s="192" t="s">
        <v>1178</v>
      </c>
      <c r="P192" s="145"/>
      <c r="Q192" s="344">
        <v>0</v>
      </c>
      <c r="R192" s="344">
        <v>0</v>
      </c>
      <c r="S192" s="172"/>
    </row>
    <row r="193" spans="1:19" x14ac:dyDescent="0.2">
      <c r="A193" s="235" t="s">
        <v>72</v>
      </c>
      <c r="B193" s="235" t="s">
        <v>1225</v>
      </c>
      <c r="C193" s="17" t="s">
        <v>582</v>
      </c>
      <c r="D193" s="243" t="s">
        <v>112</v>
      </c>
      <c r="E193" s="348" t="s">
        <v>1091</v>
      </c>
      <c r="F193" s="313" t="s">
        <v>949</v>
      </c>
      <c r="G193" s="351">
        <v>8.1666666666666676E-3</v>
      </c>
      <c r="H193" s="17" t="s">
        <v>346</v>
      </c>
      <c r="I193" s="350" t="s">
        <v>148</v>
      </c>
      <c r="J193" s="350" t="s">
        <v>1567</v>
      </c>
      <c r="K193" s="17" t="s">
        <v>1321</v>
      </c>
      <c r="L193" s="330" t="s">
        <v>391</v>
      </c>
      <c r="M193" s="235" t="s">
        <v>1178</v>
      </c>
      <c r="N193" s="235" t="s">
        <v>1178</v>
      </c>
      <c r="O193" s="192" t="s">
        <v>1178</v>
      </c>
      <c r="P193" s="145"/>
      <c r="Q193" s="344">
        <v>0</v>
      </c>
      <c r="R193" s="344">
        <v>0</v>
      </c>
      <c r="S193" s="172"/>
    </row>
    <row r="194" spans="1:19" x14ac:dyDescent="0.2">
      <c r="A194" s="235" t="s">
        <v>72</v>
      </c>
      <c r="B194" s="235" t="s">
        <v>1225</v>
      </c>
      <c r="C194" s="17" t="s">
        <v>582</v>
      </c>
      <c r="D194" s="243" t="s">
        <v>112</v>
      </c>
      <c r="E194" s="348" t="s">
        <v>934</v>
      </c>
      <c r="F194" s="17" t="s">
        <v>1092</v>
      </c>
      <c r="G194" s="349" t="s">
        <v>388</v>
      </c>
      <c r="H194" s="17" t="s">
        <v>346</v>
      </c>
      <c r="I194" s="614">
        <v>0.10738766184310738</v>
      </c>
      <c r="J194" s="350" t="s">
        <v>388</v>
      </c>
      <c r="K194" s="17" t="s">
        <v>1321</v>
      </c>
      <c r="L194" s="330" t="s">
        <v>391</v>
      </c>
      <c r="M194" s="235" t="s">
        <v>1178</v>
      </c>
      <c r="N194" s="235" t="s">
        <v>1178</v>
      </c>
      <c r="O194" s="235" t="s">
        <v>1178</v>
      </c>
      <c r="P194" s="145" t="s">
        <v>3091</v>
      </c>
      <c r="Q194" s="344">
        <v>0</v>
      </c>
      <c r="R194" s="344">
        <v>0</v>
      </c>
      <c r="S194" s="172"/>
    </row>
    <row r="195" spans="1:19" x14ac:dyDescent="0.2">
      <c r="A195" s="235" t="s">
        <v>72</v>
      </c>
      <c r="B195" s="235" t="s">
        <v>1225</v>
      </c>
      <c r="C195" s="17" t="s">
        <v>582</v>
      </c>
      <c r="D195" s="243" t="s">
        <v>112</v>
      </c>
      <c r="E195" s="348" t="s">
        <v>934</v>
      </c>
      <c r="F195" s="17" t="s">
        <v>1093</v>
      </c>
      <c r="G195" s="349" t="s">
        <v>388</v>
      </c>
      <c r="H195" s="17" t="s">
        <v>346</v>
      </c>
      <c r="I195" s="615"/>
      <c r="J195" s="229" t="s">
        <v>388</v>
      </c>
      <c r="K195" s="17" t="s">
        <v>1321</v>
      </c>
      <c r="L195" s="17" t="s">
        <v>388</v>
      </c>
      <c r="M195" s="235" t="s">
        <v>1178</v>
      </c>
      <c r="N195" s="235" t="s">
        <v>1177</v>
      </c>
      <c r="O195" s="235" t="s">
        <v>1177</v>
      </c>
      <c r="P195" s="145" t="s">
        <v>3091</v>
      </c>
      <c r="Q195" s="344">
        <v>0</v>
      </c>
      <c r="R195" s="344">
        <v>0</v>
      </c>
      <c r="S195" s="172" t="s">
        <v>2730</v>
      </c>
    </row>
    <row r="196" spans="1:19" x14ac:dyDescent="0.2">
      <c r="A196" s="235" t="s">
        <v>72</v>
      </c>
      <c r="B196" s="235" t="s">
        <v>1225</v>
      </c>
      <c r="C196" s="17" t="s">
        <v>582</v>
      </c>
      <c r="D196" s="243" t="s">
        <v>112</v>
      </c>
      <c r="E196" s="348" t="s">
        <v>934</v>
      </c>
      <c r="F196" s="17" t="s">
        <v>1094</v>
      </c>
      <c r="G196" s="349" t="s">
        <v>388</v>
      </c>
      <c r="H196" s="17" t="s">
        <v>346</v>
      </c>
      <c r="I196" s="615"/>
      <c r="J196" s="350" t="s">
        <v>388</v>
      </c>
      <c r="K196" s="17" t="s">
        <v>1321</v>
      </c>
      <c r="L196" s="330" t="s">
        <v>391</v>
      </c>
      <c r="M196" s="235" t="s">
        <v>1178</v>
      </c>
      <c r="N196" s="235" t="s">
        <v>1178</v>
      </c>
      <c r="O196" s="235" t="s">
        <v>1178</v>
      </c>
      <c r="P196" s="145" t="s">
        <v>3091</v>
      </c>
      <c r="Q196" s="344">
        <v>0</v>
      </c>
      <c r="R196" s="344">
        <v>0</v>
      </c>
      <c r="S196" s="172"/>
    </row>
    <row r="197" spans="1:19" x14ac:dyDescent="0.2">
      <c r="A197" s="235" t="s">
        <v>72</v>
      </c>
      <c r="B197" s="235" t="s">
        <v>1225</v>
      </c>
      <c r="C197" s="17" t="s">
        <v>582</v>
      </c>
      <c r="D197" s="243" t="s">
        <v>112</v>
      </c>
      <c r="E197" s="348" t="s">
        <v>935</v>
      </c>
      <c r="F197" s="17" t="s">
        <v>992</v>
      </c>
      <c r="G197" s="349" t="s">
        <v>388</v>
      </c>
      <c r="H197" s="17" t="s">
        <v>346</v>
      </c>
      <c r="I197" s="616"/>
      <c r="J197" s="350" t="s">
        <v>388</v>
      </c>
      <c r="K197" s="17" t="s">
        <v>1321</v>
      </c>
      <c r="L197" s="330" t="s">
        <v>391</v>
      </c>
      <c r="M197" s="235" t="s">
        <v>1178</v>
      </c>
      <c r="N197" s="235" t="s">
        <v>1178</v>
      </c>
      <c r="O197" s="235" t="s">
        <v>1178</v>
      </c>
      <c r="P197" s="145" t="s">
        <v>3077</v>
      </c>
      <c r="Q197" s="344">
        <v>0</v>
      </c>
      <c r="R197" s="344">
        <v>0</v>
      </c>
      <c r="S197" s="172"/>
    </row>
    <row r="198" spans="1:19" x14ac:dyDescent="0.2">
      <c r="A198" s="235" t="s">
        <v>72</v>
      </c>
      <c r="B198" s="235" t="s">
        <v>1225</v>
      </c>
      <c r="C198" s="17" t="s">
        <v>582</v>
      </c>
      <c r="D198" s="243" t="s">
        <v>112</v>
      </c>
      <c r="E198" s="348" t="s">
        <v>1095</v>
      </c>
      <c r="F198" s="305" t="s">
        <v>937</v>
      </c>
      <c r="G198" s="351">
        <v>659.68162908045963</v>
      </c>
      <c r="H198" s="17" t="s">
        <v>346</v>
      </c>
      <c r="I198" s="350" t="s">
        <v>148</v>
      </c>
      <c r="J198" s="350" t="s">
        <v>1567</v>
      </c>
      <c r="K198" s="17" t="s">
        <v>1321</v>
      </c>
      <c r="L198" s="17" t="s">
        <v>388</v>
      </c>
      <c r="M198" s="235" t="s">
        <v>1178</v>
      </c>
      <c r="N198" s="235" t="s">
        <v>1177</v>
      </c>
      <c r="O198" s="192" t="s">
        <v>1177</v>
      </c>
      <c r="P198" s="145"/>
      <c r="Q198" s="344">
        <f>5172+236</f>
        <v>5408</v>
      </c>
      <c r="R198" s="344">
        <f>231+13</f>
        <v>244</v>
      </c>
      <c r="S198" s="172"/>
    </row>
    <row r="199" spans="1:19" x14ac:dyDescent="0.2">
      <c r="A199" s="235" t="s">
        <v>72</v>
      </c>
      <c r="B199" s="235" t="s">
        <v>1225</v>
      </c>
      <c r="C199" s="17" t="s">
        <v>582</v>
      </c>
      <c r="D199" s="243" t="s">
        <v>112</v>
      </c>
      <c r="E199" s="348" t="s">
        <v>1096</v>
      </c>
      <c r="F199" s="17" t="s">
        <v>1031</v>
      </c>
      <c r="G199" s="351" t="s">
        <v>388</v>
      </c>
      <c r="H199" s="17" t="s">
        <v>346</v>
      </c>
      <c r="I199" s="350" t="s">
        <v>388</v>
      </c>
      <c r="J199" s="350" t="s">
        <v>388</v>
      </c>
      <c r="K199" s="17" t="s">
        <v>1321</v>
      </c>
      <c r="L199" s="330" t="s">
        <v>391</v>
      </c>
      <c r="M199" s="235" t="s">
        <v>1178</v>
      </c>
      <c r="N199" s="235" t="s">
        <v>1178</v>
      </c>
      <c r="O199" s="192" t="s">
        <v>1178</v>
      </c>
      <c r="P199" s="145"/>
      <c r="Q199" s="344">
        <v>0</v>
      </c>
      <c r="R199" s="344">
        <v>0</v>
      </c>
      <c r="S199" s="172"/>
    </row>
    <row r="200" spans="1:19" x14ac:dyDescent="0.2">
      <c r="A200" s="235" t="s">
        <v>72</v>
      </c>
      <c r="B200" s="235" t="s">
        <v>1225</v>
      </c>
      <c r="C200" s="17" t="s">
        <v>582</v>
      </c>
      <c r="D200" s="243" t="s">
        <v>112</v>
      </c>
      <c r="E200" s="348" t="s">
        <v>1096</v>
      </c>
      <c r="F200" s="17" t="s">
        <v>990</v>
      </c>
      <c r="G200" s="351" t="s">
        <v>388</v>
      </c>
      <c r="H200" s="17" t="s">
        <v>346</v>
      </c>
      <c r="I200" s="350" t="s">
        <v>388</v>
      </c>
      <c r="J200" s="350" t="s">
        <v>388</v>
      </c>
      <c r="K200" s="17" t="s">
        <v>1321</v>
      </c>
      <c r="L200" s="330" t="s">
        <v>391</v>
      </c>
      <c r="M200" s="235" t="s">
        <v>1178</v>
      </c>
      <c r="N200" s="235" t="s">
        <v>1178</v>
      </c>
      <c r="O200" s="192" t="s">
        <v>1178</v>
      </c>
      <c r="P200" s="145"/>
      <c r="Q200" s="344">
        <v>0</v>
      </c>
      <c r="R200" s="344">
        <v>0</v>
      </c>
      <c r="S200" s="172"/>
    </row>
    <row r="201" spans="1:19" x14ac:dyDescent="0.2">
      <c r="A201" s="235" t="s">
        <v>72</v>
      </c>
      <c r="B201" s="235" t="s">
        <v>1225</v>
      </c>
      <c r="C201" s="17" t="s">
        <v>582</v>
      </c>
      <c r="D201" s="243" t="s">
        <v>112</v>
      </c>
      <c r="E201" s="348" t="s">
        <v>1096</v>
      </c>
      <c r="F201" s="17" t="s">
        <v>1062</v>
      </c>
      <c r="G201" s="351">
        <v>8.4993333333333324E-2</v>
      </c>
      <c r="H201" s="17" t="s">
        <v>346</v>
      </c>
      <c r="I201" s="350" t="s">
        <v>388</v>
      </c>
      <c r="J201" s="350" t="s">
        <v>1567</v>
      </c>
      <c r="K201" s="17" t="s">
        <v>1321</v>
      </c>
      <c r="L201" s="330" t="s">
        <v>391</v>
      </c>
      <c r="M201" s="235" t="s">
        <v>1178</v>
      </c>
      <c r="N201" s="235" t="s">
        <v>1178</v>
      </c>
      <c r="O201" s="192" t="s">
        <v>1178</v>
      </c>
      <c r="P201" s="145"/>
      <c r="Q201" s="344">
        <f>0+27</f>
        <v>27</v>
      </c>
      <c r="R201" s="344">
        <f>0+1</f>
        <v>1</v>
      </c>
      <c r="S201" s="172" t="s">
        <v>2894</v>
      </c>
    </row>
    <row r="202" spans="1:19" x14ac:dyDescent="0.2">
      <c r="A202" s="235" t="s">
        <v>72</v>
      </c>
      <c r="B202" s="235" t="s">
        <v>1225</v>
      </c>
      <c r="C202" s="17" t="s">
        <v>582</v>
      </c>
      <c r="D202" s="243" t="s">
        <v>112</v>
      </c>
      <c r="E202" s="348" t="s">
        <v>1096</v>
      </c>
      <c r="F202" s="17" t="s">
        <v>1097</v>
      </c>
      <c r="G202" s="351" t="s">
        <v>388</v>
      </c>
      <c r="H202" s="17" t="s">
        <v>346</v>
      </c>
      <c r="I202" s="350" t="s">
        <v>388</v>
      </c>
      <c r="J202" s="350" t="s">
        <v>388</v>
      </c>
      <c r="K202" s="17" t="s">
        <v>1321</v>
      </c>
      <c r="L202" s="330" t="s">
        <v>391</v>
      </c>
      <c r="M202" s="235" t="s">
        <v>1178</v>
      </c>
      <c r="N202" s="235" t="s">
        <v>1178</v>
      </c>
      <c r="O202" s="192" t="s">
        <v>1178</v>
      </c>
      <c r="P202" s="145"/>
      <c r="Q202" s="344">
        <v>0</v>
      </c>
      <c r="R202" s="344">
        <v>0</v>
      </c>
      <c r="S202" s="172"/>
    </row>
    <row r="203" spans="1:19" x14ac:dyDescent="0.2">
      <c r="A203" s="235" t="s">
        <v>72</v>
      </c>
      <c r="B203" s="235" t="s">
        <v>1225</v>
      </c>
      <c r="C203" s="17" t="s">
        <v>582</v>
      </c>
      <c r="D203" s="243" t="s">
        <v>112</v>
      </c>
      <c r="E203" s="348" t="s">
        <v>1096</v>
      </c>
      <c r="F203" s="17" t="s">
        <v>1017</v>
      </c>
      <c r="G203" s="351" t="s">
        <v>388</v>
      </c>
      <c r="H203" s="17" t="s">
        <v>346</v>
      </c>
      <c r="I203" s="350" t="s">
        <v>388</v>
      </c>
      <c r="J203" s="350" t="s">
        <v>388</v>
      </c>
      <c r="K203" s="17" t="s">
        <v>1321</v>
      </c>
      <c r="L203" s="330" t="s">
        <v>391</v>
      </c>
      <c r="M203" s="235" t="s">
        <v>1178</v>
      </c>
      <c r="N203" s="235" t="s">
        <v>1178</v>
      </c>
      <c r="O203" s="192" t="s">
        <v>1178</v>
      </c>
      <c r="P203" s="145"/>
      <c r="Q203" s="344">
        <v>0</v>
      </c>
      <c r="R203" s="344">
        <v>0</v>
      </c>
      <c r="S203" s="172"/>
    </row>
    <row r="204" spans="1:19" x14ac:dyDescent="0.2">
      <c r="A204" s="235" t="s">
        <v>72</v>
      </c>
      <c r="B204" s="235" t="s">
        <v>1225</v>
      </c>
      <c r="C204" s="17" t="s">
        <v>582</v>
      </c>
      <c r="D204" s="243" t="s">
        <v>112</v>
      </c>
      <c r="E204" s="348" t="s">
        <v>1096</v>
      </c>
      <c r="F204" s="17" t="s">
        <v>1063</v>
      </c>
      <c r="G204" s="351">
        <v>0.12133333333333333</v>
      </c>
      <c r="H204" s="17" t="s">
        <v>346</v>
      </c>
      <c r="I204" s="350" t="s">
        <v>388</v>
      </c>
      <c r="J204" s="350" t="s">
        <v>1567</v>
      </c>
      <c r="K204" s="17" t="s">
        <v>1321</v>
      </c>
      <c r="L204" s="330" t="s">
        <v>391</v>
      </c>
      <c r="M204" s="235" t="s">
        <v>1178</v>
      </c>
      <c r="N204" s="235" t="s">
        <v>1178</v>
      </c>
      <c r="O204" s="192" t="s">
        <v>1178</v>
      </c>
      <c r="P204" s="145"/>
      <c r="Q204" s="344">
        <v>30</v>
      </c>
      <c r="R204" s="344">
        <v>1</v>
      </c>
      <c r="S204" s="172" t="s">
        <v>2894</v>
      </c>
    </row>
    <row r="205" spans="1:19" x14ac:dyDescent="0.2">
      <c r="A205" s="235" t="s">
        <v>72</v>
      </c>
      <c r="B205" s="235" t="s">
        <v>1225</v>
      </c>
      <c r="C205" s="17" t="s">
        <v>582</v>
      </c>
      <c r="D205" s="243" t="s">
        <v>112</v>
      </c>
      <c r="E205" s="348" t="s">
        <v>1096</v>
      </c>
      <c r="F205" s="17" t="s">
        <v>1098</v>
      </c>
      <c r="G205" s="351">
        <v>2.4983799999999996</v>
      </c>
      <c r="H205" s="17" t="s">
        <v>346</v>
      </c>
      <c r="I205" s="350" t="s">
        <v>388</v>
      </c>
      <c r="J205" s="350" t="s">
        <v>1567</v>
      </c>
      <c r="K205" s="17" t="s">
        <v>1321</v>
      </c>
      <c r="L205" s="330" t="s">
        <v>391</v>
      </c>
      <c r="M205" s="235" t="s">
        <v>1178</v>
      </c>
      <c r="N205" s="235" t="s">
        <v>1178</v>
      </c>
      <c r="O205" s="192" t="s">
        <v>1178</v>
      </c>
      <c r="P205" s="145"/>
      <c r="Q205" s="344">
        <v>1156</v>
      </c>
      <c r="R205" s="344">
        <v>53</v>
      </c>
      <c r="S205" s="172" t="s">
        <v>2894</v>
      </c>
    </row>
    <row r="206" spans="1:19" x14ac:dyDescent="0.2">
      <c r="A206" s="235" t="s">
        <v>72</v>
      </c>
      <c r="B206" s="235" t="s">
        <v>1225</v>
      </c>
      <c r="C206" s="17" t="s">
        <v>582</v>
      </c>
      <c r="D206" s="243" t="s">
        <v>112</v>
      </c>
      <c r="E206" s="348" t="s">
        <v>1096</v>
      </c>
      <c r="F206" s="17" t="s">
        <v>1079</v>
      </c>
      <c r="G206" s="351">
        <v>13.203053333333335</v>
      </c>
      <c r="H206" s="17" t="s">
        <v>346</v>
      </c>
      <c r="I206" s="350">
        <v>2.0000000000000002E-5</v>
      </c>
      <c r="J206" s="350" t="s">
        <v>1567</v>
      </c>
      <c r="K206" s="17" t="s">
        <v>1321</v>
      </c>
      <c r="L206" s="330" t="s">
        <v>391</v>
      </c>
      <c r="M206" s="235" t="s">
        <v>1178</v>
      </c>
      <c r="N206" s="235" t="s">
        <v>1178</v>
      </c>
      <c r="O206" s="192" t="s">
        <v>1178</v>
      </c>
      <c r="P206" s="145"/>
      <c r="Q206" s="344">
        <f>763+1011</f>
        <v>1774</v>
      </c>
      <c r="R206" s="344">
        <f>13+12</f>
        <v>25</v>
      </c>
      <c r="S206" s="172" t="s">
        <v>2894</v>
      </c>
    </row>
    <row r="207" spans="1:19" x14ac:dyDescent="0.2">
      <c r="A207" s="235" t="s">
        <v>72</v>
      </c>
      <c r="B207" s="235" t="s">
        <v>1225</v>
      </c>
      <c r="C207" s="17" t="s">
        <v>582</v>
      </c>
      <c r="D207" s="243" t="s">
        <v>112</v>
      </c>
      <c r="E207" s="348" t="s">
        <v>1096</v>
      </c>
      <c r="F207" s="17" t="s">
        <v>1099</v>
      </c>
      <c r="G207" s="351">
        <v>177.67102233333335</v>
      </c>
      <c r="H207" s="17" t="s">
        <v>346</v>
      </c>
      <c r="I207" s="350">
        <v>0.376</v>
      </c>
      <c r="J207" s="350" t="s">
        <v>1567</v>
      </c>
      <c r="K207" s="17" t="s">
        <v>1321</v>
      </c>
      <c r="L207" s="330" t="s">
        <v>391</v>
      </c>
      <c r="M207" s="235" t="s">
        <v>1178</v>
      </c>
      <c r="N207" s="235" t="s">
        <v>1177</v>
      </c>
      <c r="O207" s="192" t="s">
        <v>1178</v>
      </c>
      <c r="P207" s="145" t="s">
        <v>3092</v>
      </c>
      <c r="Q207" s="344">
        <f>2194+623</f>
        <v>2817</v>
      </c>
      <c r="R207" s="344">
        <f>223+43</f>
        <v>266</v>
      </c>
      <c r="S207" s="172"/>
    </row>
    <row r="208" spans="1:19" x14ac:dyDescent="0.2">
      <c r="A208" s="235" t="s">
        <v>72</v>
      </c>
      <c r="B208" s="235" t="s">
        <v>1225</v>
      </c>
      <c r="C208" s="17" t="s">
        <v>582</v>
      </c>
      <c r="D208" s="243" t="s">
        <v>112</v>
      </c>
      <c r="E208" s="348" t="s">
        <v>1100</v>
      </c>
      <c r="F208" s="17" t="s">
        <v>937</v>
      </c>
      <c r="G208" s="349" t="s">
        <v>388</v>
      </c>
      <c r="H208" s="17" t="s">
        <v>346</v>
      </c>
      <c r="I208" s="350" t="s">
        <v>148</v>
      </c>
      <c r="J208" s="350" t="s">
        <v>388</v>
      </c>
      <c r="K208" s="17" t="s">
        <v>1321</v>
      </c>
      <c r="L208" s="330" t="s">
        <v>391</v>
      </c>
      <c r="M208" s="235" t="s">
        <v>1178</v>
      </c>
      <c r="N208" s="235" t="s">
        <v>1178</v>
      </c>
      <c r="O208" s="192" t="s">
        <v>1178</v>
      </c>
      <c r="P208" s="145"/>
      <c r="Q208" s="344">
        <v>0</v>
      </c>
      <c r="R208" s="344">
        <v>0</v>
      </c>
      <c r="S208" s="172"/>
    </row>
    <row r="209" spans="1:19" x14ac:dyDescent="0.2">
      <c r="A209" s="235" t="s">
        <v>72</v>
      </c>
      <c r="B209" s="235" t="s">
        <v>1225</v>
      </c>
      <c r="C209" s="17" t="s">
        <v>582</v>
      </c>
      <c r="D209" s="243" t="s">
        <v>112</v>
      </c>
      <c r="E209" s="348" t="s">
        <v>1101</v>
      </c>
      <c r="F209" s="17" t="s">
        <v>937</v>
      </c>
      <c r="G209" s="351">
        <v>8.3986333333333345</v>
      </c>
      <c r="H209" s="17" t="s">
        <v>346</v>
      </c>
      <c r="I209" s="350" t="s">
        <v>148</v>
      </c>
      <c r="J209" s="350" t="s">
        <v>1567</v>
      </c>
      <c r="K209" s="17" t="s">
        <v>1321</v>
      </c>
      <c r="L209" s="330" t="s">
        <v>391</v>
      </c>
      <c r="M209" s="235" t="s">
        <v>1178</v>
      </c>
      <c r="N209" s="235" t="s">
        <v>1177</v>
      </c>
      <c r="O209" s="192" t="s">
        <v>1177</v>
      </c>
      <c r="P209" s="145"/>
      <c r="Q209" s="344">
        <v>19488</v>
      </c>
      <c r="R209" s="344">
        <v>681</v>
      </c>
      <c r="S209" s="172"/>
    </row>
    <row r="210" spans="1:19" x14ac:dyDescent="0.2">
      <c r="A210" s="235" t="s">
        <v>72</v>
      </c>
      <c r="B210" s="235" t="s">
        <v>1225</v>
      </c>
      <c r="C210" s="17" t="s">
        <v>582</v>
      </c>
      <c r="D210" s="243" t="s">
        <v>112</v>
      </c>
      <c r="E210" s="348" t="s">
        <v>936</v>
      </c>
      <c r="F210" s="17" t="s">
        <v>937</v>
      </c>
      <c r="G210" s="351">
        <v>0.85035666666666676</v>
      </c>
      <c r="H210" s="17" t="s">
        <v>346</v>
      </c>
      <c r="I210" s="350" t="s">
        <v>148</v>
      </c>
      <c r="J210" s="350" t="s">
        <v>1567</v>
      </c>
      <c r="K210" s="17" t="s">
        <v>1321</v>
      </c>
      <c r="L210" s="330" t="s">
        <v>391</v>
      </c>
      <c r="M210" s="235" t="s">
        <v>1178</v>
      </c>
      <c r="N210" s="235" t="s">
        <v>1178</v>
      </c>
      <c r="O210" s="192" t="s">
        <v>1177</v>
      </c>
      <c r="P210" s="145"/>
      <c r="Q210" s="344">
        <v>56</v>
      </c>
      <c r="R210" s="344">
        <v>4</v>
      </c>
      <c r="S210" s="172" t="s">
        <v>2894</v>
      </c>
    </row>
    <row r="211" spans="1:19" x14ac:dyDescent="0.2">
      <c r="A211" s="235" t="s">
        <v>72</v>
      </c>
      <c r="B211" s="235" t="s">
        <v>1225</v>
      </c>
      <c r="C211" s="17" t="s">
        <v>582</v>
      </c>
      <c r="D211" s="243" t="s">
        <v>112</v>
      </c>
      <c r="E211" s="348" t="s">
        <v>938</v>
      </c>
      <c r="F211" s="313" t="s">
        <v>1102</v>
      </c>
      <c r="G211" s="351">
        <v>20531.105097580461</v>
      </c>
      <c r="H211" s="17" t="s">
        <v>346</v>
      </c>
      <c r="I211" s="350" t="s">
        <v>2080</v>
      </c>
      <c r="J211" s="350" t="s">
        <v>1567</v>
      </c>
      <c r="K211" s="17" t="s">
        <v>1321</v>
      </c>
      <c r="L211" s="17" t="s">
        <v>388</v>
      </c>
      <c r="M211" s="235" t="s">
        <v>1178</v>
      </c>
      <c r="N211" s="235" t="s">
        <v>1177</v>
      </c>
      <c r="O211" s="192" t="s">
        <v>1177</v>
      </c>
      <c r="P211" s="145" t="s">
        <v>3093</v>
      </c>
      <c r="Q211" s="344">
        <f>15665+6738</f>
        <v>22403</v>
      </c>
      <c r="R211" s="344">
        <f>412+128</f>
        <v>540</v>
      </c>
      <c r="S211" s="172"/>
    </row>
    <row r="212" spans="1:19" x14ac:dyDescent="0.2">
      <c r="A212" s="235" t="s">
        <v>72</v>
      </c>
      <c r="B212" s="235" t="s">
        <v>1225</v>
      </c>
      <c r="C212" s="17" t="s">
        <v>582</v>
      </c>
      <c r="D212" s="243" t="s">
        <v>112</v>
      </c>
      <c r="E212" s="348" t="s">
        <v>938</v>
      </c>
      <c r="F212" s="17" t="s">
        <v>1005</v>
      </c>
      <c r="G212" s="351">
        <v>17955.867129506409</v>
      </c>
      <c r="H212" s="17" t="s">
        <v>346</v>
      </c>
      <c r="I212" s="350">
        <v>0.25869999999999999</v>
      </c>
      <c r="J212" s="350" t="s">
        <v>1567</v>
      </c>
      <c r="K212" s="17" t="s">
        <v>1321</v>
      </c>
      <c r="L212" s="17" t="s">
        <v>388</v>
      </c>
      <c r="M212" s="235" t="s">
        <v>1178</v>
      </c>
      <c r="N212" s="235" t="s">
        <v>1177</v>
      </c>
      <c r="O212" s="192" t="s">
        <v>1177</v>
      </c>
      <c r="P212" s="145" t="s">
        <v>3094</v>
      </c>
      <c r="Q212" s="344">
        <v>10797</v>
      </c>
      <c r="R212" s="344">
        <v>291</v>
      </c>
      <c r="S212" s="172"/>
    </row>
    <row r="213" spans="1:19" x14ac:dyDescent="0.2">
      <c r="A213" s="235" t="s">
        <v>72</v>
      </c>
      <c r="B213" s="235" t="s">
        <v>1225</v>
      </c>
      <c r="C213" s="17" t="s">
        <v>582</v>
      </c>
      <c r="D213" s="243" t="s">
        <v>112</v>
      </c>
      <c r="E213" s="348" t="s">
        <v>1103</v>
      </c>
      <c r="F213" s="17" t="s">
        <v>1104</v>
      </c>
      <c r="G213" s="351">
        <v>525.58787333333339</v>
      </c>
      <c r="H213" s="17" t="s">
        <v>346</v>
      </c>
      <c r="I213" s="350" t="s">
        <v>148</v>
      </c>
      <c r="J213" s="350" t="s">
        <v>1567</v>
      </c>
      <c r="K213" s="17" t="s">
        <v>1321</v>
      </c>
      <c r="L213" s="17" t="s">
        <v>388</v>
      </c>
      <c r="M213" s="235" t="s">
        <v>1178</v>
      </c>
      <c r="N213" s="235" t="s">
        <v>1177</v>
      </c>
      <c r="O213" s="192" t="s">
        <v>1177</v>
      </c>
      <c r="P213" s="145" t="s">
        <v>3095</v>
      </c>
      <c r="Q213" s="344">
        <f>3648+3197</f>
        <v>6845</v>
      </c>
      <c r="R213" s="344">
        <f>109+51</f>
        <v>160</v>
      </c>
      <c r="S213" s="172"/>
    </row>
    <row r="214" spans="1:19" x14ac:dyDescent="0.2">
      <c r="A214" s="235" t="s">
        <v>72</v>
      </c>
      <c r="B214" s="235" t="s">
        <v>1225</v>
      </c>
      <c r="C214" s="17" t="s">
        <v>582</v>
      </c>
      <c r="D214" s="243" t="s">
        <v>112</v>
      </c>
      <c r="E214" s="348" t="s">
        <v>1105</v>
      </c>
      <c r="F214" s="17" t="s">
        <v>1030</v>
      </c>
      <c r="G214" s="351">
        <v>12.03</v>
      </c>
      <c r="H214" s="17" t="s">
        <v>346</v>
      </c>
      <c r="I214" s="350" t="s">
        <v>148</v>
      </c>
      <c r="J214" s="350" t="s">
        <v>1567</v>
      </c>
      <c r="K214" s="17" t="s">
        <v>1321</v>
      </c>
      <c r="L214" s="330" t="s">
        <v>391</v>
      </c>
      <c r="M214" s="235" t="s">
        <v>1178</v>
      </c>
      <c r="N214" s="235" t="s">
        <v>1178</v>
      </c>
      <c r="O214" s="192" t="s">
        <v>1178</v>
      </c>
      <c r="P214" s="145" t="s">
        <v>3095</v>
      </c>
      <c r="Q214" s="344">
        <v>128</v>
      </c>
      <c r="R214" s="344">
        <v>25</v>
      </c>
      <c r="S214" s="172" t="s">
        <v>2894</v>
      </c>
    </row>
    <row r="215" spans="1:19" x14ac:dyDescent="0.2">
      <c r="A215" s="235" t="s">
        <v>72</v>
      </c>
      <c r="B215" s="235" t="s">
        <v>1225</v>
      </c>
      <c r="C215" s="17" t="s">
        <v>582</v>
      </c>
      <c r="D215" s="243" t="s">
        <v>112</v>
      </c>
      <c r="E215" s="348" t="s">
        <v>1106</v>
      </c>
      <c r="F215" s="305" t="s">
        <v>937</v>
      </c>
      <c r="G215" s="351">
        <v>653.18659333333324</v>
      </c>
      <c r="H215" s="17" t="s">
        <v>346</v>
      </c>
      <c r="I215" s="350" t="s">
        <v>148</v>
      </c>
      <c r="J215" s="350" t="s">
        <v>1567</v>
      </c>
      <c r="K215" s="17" t="s">
        <v>1321</v>
      </c>
      <c r="L215" s="17" t="s">
        <v>388</v>
      </c>
      <c r="M215" s="235" t="s">
        <v>1178</v>
      </c>
      <c r="N215" s="235" t="s">
        <v>1177</v>
      </c>
      <c r="O215" s="192" t="s">
        <v>1177</v>
      </c>
      <c r="P215" s="145"/>
      <c r="Q215" s="344">
        <v>15162</v>
      </c>
      <c r="R215" s="344">
        <v>405</v>
      </c>
      <c r="S215" s="172"/>
    </row>
    <row r="216" spans="1:19" x14ac:dyDescent="0.2">
      <c r="A216" s="235" t="s">
        <v>72</v>
      </c>
      <c r="B216" s="235" t="s">
        <v>1225</v>
      </c>
      <c r="C216" s="17" t="s">
        <v>582</v>
      </c>
      <c r="D216" s="243" t="s">
        <v>112</v>
      </c>
      <c r="E216" s="348" t="s">
        <v>1107</v>
      </c>
      <c r="F216" s="17" t="s">
        <v>937</v>
      </c>
      <c r="G216" s="351">
        <v>302.2029530555555</v>
      </c>
      <c r="H216" s="17" t="s">
        <v>346</v>
      </c>
      <c r="I216" s="350" t="s">
        <v>148</v>
      </c>
      <c r="J216" s="350" t="s">
        <v>1567</v>
      </c>
      <c r="K216" s="17" t="s">
        <v>1321</v>
      </c>
      <c r="L216" s="17" t="s">
        <v>388</v>
      </c>
      <c r="M216" s="235" t="s">
        <v>1178</v>
      </c>
      <c r="N216" s="235" t="s">
        <v>1177</v>
      </c>
      <c r="O216" s="192" t="s">
        <v>1177</v>
      </c>
      <c r="P216" s="145"/>
      <c r="Q216" s="344">
        <f>4139+333</f>
        <v>4472</v>
      </c>
      <c r="R216" s="344">
        <f>354+43</f>
        <v>397</v>
      </c>
      <c r="S216" s="172"/>
    </row>
    <row r="217" spans="1:19" x14ac:dyDescent="0.2">
      <c r="A217" s="235" t="s">
        <v>72</v>
      </c>
      <c r="B217" s="235" t="s">
        <v>1225</v>
      </c>
      <c r="C217" s="17" t="s">
        <v>585</v>
      </c>
      <c r="D217" s="243" t="s">
        <v>116</v>
      </c>
      <c r="E217" s="309" t="s">
        <v>1108</v>
      </c>
      <c r="F217" s="145" t="s">
        <v>1109</v>
      </c>
      <c r="G217" s="218" t="s">
        <v>388</v>
      </c>
      <c r="H217" s="17" t="s">
        <v>346</v>
      </c>
      <c r="I217" s="350" t="s">
        <v>148</v>
      </c>
      <c r="J217" s="229">
        <v>0</v>
      </c>
      <c r="K217" s="17" t="s">
        <v>348</v>
      </c>
      <c r="L217" s="17" t="s">
        <v>390</v>
      </c>
      <c r="M217" s="235" t="s">
        <v>1178</v>
      </c>
      <c r="N217" s="235" t="s">
        <v>1178</v>
      </c>
      <c r="O217" s="235" t="s">
        <v>1178</v>
      </c>
      <c r="P217" s="145" t="s">
        <v>1669</v>
      </c>
      <c r="Q217" s="344">
        <v>0</v>
      </c>
      <c r="R217" s="344">
        <v>0</v>
      </c>
      <c r="S217" s="172"/>
    </row>
    <row r="218" spans="1:19" x14ac:dyDescent="0.2">
      <c r="A218" s="235" t="s">
        <v>72</v>
      </c>
      <c r="B218" s="235" t="s">
        <v>1225</v>
      </c>
      <c r="C218" s="17" t="s">
        <v>585</v>
      </c>
      <c r="D218" s="243" t="s">
        <v>116</v>
      </c>
      <c r="E218" s="309" t="s">
        <v>912</v>
      </c>
      <c r="F218" s="145" t="s">
        <v>1110</v>
      </c>
      <c r="G218" s="218">
        <v>23</v>
      </c>
      <c r="H218" s="17" t="s">
        <v>346</v>
      </c>
      <c r="I218" s="350" t="s">
        <v>148</v>
      </c>
      <c r="J218" s="229">
        <v>2.6530702368833987</v>
      </c>
      <c r="K218" s="17" t="s">
        <v>348</v>
      </c>
      <c r="L218" s="17" t="s">
        <v>388</v>
      </c>
      <c r="M218" s="235" t="s">
        <v>1178</v>
      </c>
      <c r="N218" s="235" t="s">
        <v>1178</v>
      </c>
      <c r="O218" s="235" t="s">
        <v>1178</v>
      </c>
      <c r="P218" s="145" t="s">
        <v>2258</v>
      </c>
      <c r="Q218" s="344">
        <v>0</v>
      </c>
      <c r="R218" s="344">
        <v>0</v>
      </c>
      <c r="S218" s="172"/>
    </row>
    <row r="219" spans="1:19" x14ac:dyDescent="0.2">
      <c r="A219" s="235" t="s">
        <v>72</v>
      </c>
      <c r="B219" s="235" t="s">
        <v>1225</v>
      </c>
      <c r="C219" s="17" t="s">
        <v>585</v>
      </c>
      <c r="D219" s="243" t="s">
        <v>116</v>
      </c>
      <c r="E219" s="309" t="s">
        <v>1111</v>
      </c>
      <c r="F219" s="145" t="s">
        <v>1112</v>
      </c>
      <c r="G219" s="218" t="s">
        <v>388</v>
      </c>
      <c r="H219" s="17" t="s">
        <v>346</v>
      </c>
      <c r="I219" s="350" t="s">
        <v>148</v>
      </c>
      <c r="J219" s="229">
        <v>0</v>
      </c>
      <c r="K219" s="17" t="s">
        <v>348</v>
      </c>
      <c r="L219" s="17" t="s">
        <v>390</v>
      </c>
      <c r="M219" s="235" t="s">
        <v>1178</v>
      </c>
      <c r="N219" s="235" t="s">
        <v>1178</v>
      </c>
      <c r="O219" s="235" t="s">
        <v>1178</v>
      </c>
      <c r="P219" s="145" t="s">
        <v>1670</v>
      </c>
      <c r="Q219" s="344">
        <v>0</v>
      </c>
      <c r="R219" s="344">
        <v>0</v>
      </c>
      <c r="S219" s="172"/>
    </row>
    <row r="220" spans="1:19" x14ac:dyDescent="0.2">
      <c r="A220" s="235" t="s">
        <v>72</v>
      </c>
      <c r="B220" s="235" t="s">
        <v>1225</v>
      </c>
      <c r="C220" s="17" t="s">
        <v>585</v>
      </c>
      <c r="D220" s="243" t="s">
        <v>116</v>
      </c>
      <c r="E220" s="309" t="s">
        <v>1113</v>
      </c>
      <c r="F220" s="145" t="s">
        <v>1114</v>
      </c>
      <c r="G220" s="218">
        <v>5</v>
      </c>
      <c r="H220" s="17" t="s">
        <v>346</v>
      </c>
      <c r="I220" s="350" t="s">
        <v>148</v>
      </c>
      <c r="J220" s="229">
        <v>0.218099363218095</v>
      </c>
      <c r="K220" s="17" t="s">
        <v>348</v>
      </c>
      <c r="L220" s="17" t="s">
        <v>390</v>
      </c>
      <c r="M220" s="235" t="s">
        <v>1178</v>
      </c>
      <c r="N220" s="235" t="s">
        <v>1178</v>
      </c>
      <c r="O220" s="235" t="s">
        <v>1177</v>
      </c>
      <c r="P220" s="145" t="s">
        <v>1790</v>
      </c>
      <c r="Q220" s="344">
        <v>2067</v>
      </c>
      <c r="R220" s="344">
        <v>86</v>
      </c>
      <c r="S220" s="172" t="s">
        <v>2894</v>
      </c>
    </row>
    <row r="221" spans="1:19" x14ac:dyDescent="0.2">
      <c r="A221" s="235" t="s">
        <v>72</v>
      </c>
      <c r="B221" s="235" t="s">
        <v>1225</v>
      </c>
      <c r="C221" s="17" t="s">
        <v>585</v>
      </c>
      <c r="D221" s="243" t="s">
        <v>116</v>
      </c>
      <c r="E221" s="309" t="s">
        <v>1115</v>
      </c>
      <c r="F221" s="145" t="s">
        <v>1114</v>
      </c>
      <c r="G221" s="218">
        <v>985</v>
      </c>
      <c r="H221" s="17" t="s">
        <v>346</v>
      </c>
      <c r="I221" s="350" t="s">
        <v>148</v>
      </c>
      <c r="J221" s="229">
        <v>46.887632468685062</v>
      </c>
      <c r="K221" s="17" t="s">
        <v>348</v>
      </c>
      <c r="L221" s="17" t="s">
        <v>388</v>
      </c>
      <c r="M221" s="235" t="s">
        <v>1178</v>
      </c>
      <c r="N221" s="235" t="s">
        <v>1177</v>
      </c>
      <c r="O221" s="235" t="s">
        <v>1177</v>
      </c>
      <c r="P221" s="145" t="s">
        <v>1671</v>
      </c>
      <c r="Q221" s="344">
        <v>66822</v>
      </c>
      <c r="R221" s="344">
        <v>660</v>
      </c>
      <c r="S221" s="172"/>
    </row>
    <row r="222" spans="1:19" x14ac:dyDescent="0.2">
      <c r="A222" s="235" t="s">
        <v>72</v>
      </c>
      <c r="B222" s="235" t="s">
        <v>1225</v>
      </c>
      <c r="C222" s="17" t="s">
        <v>585</v>
      </c>
      <c r="D222" s="243" t="s">
        <v>116</v>
      </c>
      <c r="E222" s="309" t="s">
        <v>1116</v>
      </c>
      <c r="F222" s="145" t="s">
        <v>1112</v>
      </c>
      <c r="G222" s="218" t="s">
        <v>388</v>
      </c>
      <c r="H222" s="17" t="s">
        <v>346</v>
      </c>
      <c r="I222" s="350" t="s">
        <v>148</v>
      </c>
      <c r="J222" s="229">
        <v>0</v>
      </c>
      <c r="K222" s="17" t="s">
        <v>348</v>
      </c>
      <c r="L222" s="17" t="s">
        <v>390</v>
      </c>
      <c r="M222" s="235" t="s">
        <v>1178</v>
      </c>
      <c r="N222" s="235" t="s">
        <v>1178</v>
      </c>
      <c r="O222" s="235" t="s">
        <v>1178</v>
      </c>
      <c r="P222" s="145" t="s">
        <v>1672</v>
      </c>
      <c r="Q222" s="344">
        <v>0</v>
      </c>
      <c r="R222" s="344">
        <v>0</v>
      </c>
      <c r="S222" s="172"/>
    </row>
    <row r="223" spans="1:19" x14ac:dyDescent="0.2">
      <c r="A223" s="235" t="s">
        <v>72</v>
      </c>
      <c r="B223" s="235" t="s">
        <v>1225</v>
      </c>
      <c r="C223" s="17" t="s">
        <v>585</v>
      </c>
      <c r="D223" s="243" t="s">
        <v>116</v>
      </c>
      <c r="E223" s="309" t="s">
        <v>1117</v>
      </c>
      <c r="F223" s="145" t="s">
        <v>1110</v>
      </c>
      <c r="G223" s="218">
        <v>266</v>
      </c>
      <c r="H223" s="17" t="s">
        <v>346</v>
      </c>
      <c r="I223" s="350" t="s">
        <v>148</v>
      </c>
      <c r="J223" s="229">
        <v>4.4775239320062665</v>
      </c>
      <c r="K223" s="17" t="s">
        <v>348</v>
      </c>
      <c r="L223" s="17" t="s">
        <v>390</v>
      </c>
      <c r="M223" s="235" t="s">
        <v>1178</v>
      </c>
      <c r="N223" s="235" t="s">
        <v>1178</v>
      </c>
      <c r="O223" s="235" t="s">
        <v>1178</v>
      </c>
      <c r="P223" s="145"/>
      <c r="Q223" s="344">
        <v>2218</v>
      </c>
      <c r="R223" s="344">
        <v>66</v>
      </c>
      <c r="S223" s="172" t="s">
        <v>2894</v>
      </c>
    </row>
    <row r="224" spans="1:19" x14ac:dyDescent="0.2">
      <c r="A224" s="235" t="s">
        <v>72</v>
      </c>
      <c r="B224" s="235" t="s">
        <v>1225</v>
      </c>
      <c r="C224" s="17" t="s">
        <v>585</v>
      </c>
      <c r="D224" s="243" t="s">
        <v>116</v>
      </c>
      <c r="E224" s="309" t="s">
        <v>1118</v>
      </c>
      <c r="F224" s="145" t="s">
        <v>1119</v>
      </c>
      <c r="G224" s="218" t="s">
        <v>388</v>
      </c>
      <c r="H224" s="17" t="s">
        <v>346</v>
      </c>
      <c r="I224" s="350" t="s">
        <v>148</v>
      </c>
      <c r="J224" s="229">
        <v>0</v>
      </c>
      <c r="K224" s="17" t="s">
        <v>348</v>
      </c>
      <c r="L224" s="17" t="s">
        <v>390</v>
      </c>
      <c r="M224" s="235" t="s">
        <v>1178</v>
      </c>
      <c r="N224" s="235" t="s">
        <v>1178</v>
      </c>
      <c r="O224" s="235" t="s">
        <v>1178</v>
      </c>
      <c r="P224" s="145" t="s">
        <v>1673</v>
      </c>
      <c r="Q224" s="344">
        <v>0</v>
      </c>
      <c r="R224" s="344">
        <v>0</v>
      </c>
      <c r="S224" s="172"/>
    </row>
    <row r="225" spans="1:19" x14ac:dyDescent="0.2">
      <c r="A225" s="235" t="s">
        <v>72</v>
      </c>
      <c r="B225" s="235" t="s">
        <v>1225</v>
      </c>
      <c r="C225" s="17" t="s">
        <v>585</v>
      </c>
      <c r="D225" s="243" t="s">
        <v>116</v>
      </c>
      <c r="E225" s="309" t="s">
        <v>1120</v>
      </c>
      <c r="F225" s="145" t="s">
        <v>1121</v>
      </c>
      <c r="G225" s="218" t="s">
        <v>388</v>
      </c>
      <c r="H225" s="17" t="s">
        <v>346</v>
      </c>
      <c r="I225" s="350" t="s">
        <v>148</v>
      </c>
      <c r="J225" s="229">
        <v>0</v>
      </c>
      <c r="K225" s="17" t="s">
        <v>348</v>
      </c>
      <c r="L225" s="17" t="s">
        <v>390</v>
      </c>
      <c r="M225" s="235" t="s">
        <v>1178</v>
      </c>
      <c r="N225" s="235" t="s">
        <v>1178</v>
      </c>
      <c r="O225" s="235" t="s">
        <v>1178</v>
      </c>
      <c r="P225" s="145" t="s">
        <v>1674</v>
      </c>
      <c r="Q225" s="344">
        <v>0</v>
      </c>
      <c r="R225" s="344">
        <v>0</v>
      </c>
      <c r="S225" s="172"/>
    </row>
    <row r="226" spans="1:19" x14ac:dyDescent="0.2">
      <c r="A226" s="235" t="s">
        <v>72</v>
      </c>
      <c r="B226" s="235" t="s">
        <v>1225</v>
      </c>
      <c r="C226" s="17" t="s">
        <v>585</v>
      </c>
      <c r="D226" s="243" t="s">
        <v>116</v>
      </c>
      <c r="E226" s="309" t="s">
        <v>1122</v>
      </c>
      <c r="F226" s="145" t="s">
        <v>1110</v>
      </c>
      <c r="G226" s="218" t="s">
        <v>388</v>
      </c>
      <c r="H226" s="17" t="s">
        <v>346</v>
      </c>
      <c r="I226" s="350" t="s">
        <v>148</v>
      </c>
      <c r="J226" s="229">
        <v>0</v>
      </c>
      <c r="K226" s="17" t="s">
        <v>348</v>
      </c>
      <c r="L226" s="17" t="s">
        <v>390</v>
      </c>
      <c r="M226" s="235" t="s">
        <v>1178</v>
      </c>
      <c r="N226" s="235" t="s">
        <v>1178</v>
      </c>
      <c r="O226" s="235" t="s">
        <v>1178</v>
      </c>
      <c r="P226" s="145"/>
      <c r="Q226" s="344">
        <v>0</v>
      </c>
      <c r="R226" s="344">
        <v>0</v>
      </c>
      <c r="S226" s="172"/>
    </row>
    <row r="227" spans="1:19" x14ac:dyDescent="0.2">
      <c r="A227" s="235" t="s">
        <v>72</v>
      </c>
      <c r="B227" s="235" t="s">
        <v>1225</v>
      </c>
      <c r="C227" s="17" t="s">
        <v>585</v>
      </c>
      <c r="D227" s="243" t="s">
        <v>116</v>
      </c>
      <c r="E227" s="309" t="s">
        <v>1123</v>
      </c>
      <c r="F227" s="145" t="s">
        <v>1124</v>
      </c>
      <c r="G227" s="218" t="s">
        <v>388</v>
      </c>
      <c r="H227" s="17" t="s">
        <v>346</v>
      </c>
      <c r="I227" s="350" t="s">
        <v>148</v>
      </c>
      <c r="J227" s="229">
        <v>0</v>
      </c>
      <c r="K227" s="17" t="s">
        <v>348</v>
      </c>
      <c r="L227" s="17" t="s">
        <v>390</v>
      </c>
      <c r="M227" s="235" t="s">
        <v>1178</v>
      </c>
      <c r="N227" s="235" t="s">
        <v>1178</v>
      </c>
      <c r="O227" s="235" t="s">
        <v>1178</v>
      </c>
      <c r="P227" s="145" t="s">
        <v>1675</v>
      </c>
      <c r="Q227" s="344">
        <v>778</v>
      </c>
      <c r="R227" s="344">
        <v>18</v>
      </c>
      <c r="S227" s="172" t="s">
        <v>2894</v>
      </c>
    </row>
    <row r="228" spans="1:19" x14ac:dyDescent="0.2">
      <c r="A228" s="235" t="s">
        <v>72</v>
      </c>
      <c r="B228" s="235" t="s">
        <v>1225</v>
      </c>
      <c r="C228" s="17" t="s">
        <v>585</v>
      </c>
      <c r="D228" s="243" t="s">
        <v>116</v>
      </c>
      <c r="E228" s="309" t="s">
        <v>976</v>
      </c>
      <c r="F228" s="145" t="s">
        <v>1110</v>
      </c>
      <c r="G228" s="218">
        <v>94</v>
      </c>
      <c r="H228" s="17" t="s">
        <v>346</v>
      </c>
      <c r="I228" s="350" t="s">
        <v>148</v>
      </c>
      <c r="J228" s="229">
        <v>10.481170298174678</v>
      </c>
      <c r="K228" s="17" t="s">
        <v>348</v>
      </c>
      <c r="L228" s="17" t="s">
        <v>391</v>
      </c>
      <c r="M228" s="235" t="s">
        <v>1178</v>
      </c>
      <c r="N228" s="235" t="s">
        <v>1178</v>
      </c>
      <c r="O228" s="235" t="s">
        <v>1178</v>
      </c>
      <c r="P228" s="145"/>
      <c r="Q228" s="344">
        <v>136</v>
      </c>
      <c r="R228" s="344">
        <v>8</v>
      </c>
      <c r="S228" s="172" t="s">
        <v>2894</v>
      </c>
    </row>
    <row r="229" spans="1:19" x14ac:dyDescent="0.2">
      <c r="A229" s="235" t="s">
        <v>72</v>
      </c>
      <c r="B229" s="235" t="s">
        <v>1225</v>
      </c>
      <c r="C229" s="17" t="s">
        <v>585</v>
      </c>
      <c r="D229" s="243" t="s">
        <v>116</v>
      </c>
      <c r="E229" s="309" t="s">
        <v>1125</v>
      </c>
      <c r="F229" s="145" t="s">
        <v>1126</v>
      </c>
      <c r="G229" s="218" t="s">
        <v>388</v>
      </c>
      <c r="H229" s="17" t="s">
        <v>346</v>
      </c>
      <c r="I229" s="350" t="s">
        <v>148</v>
      </c>
      <c r="J229" s="229">
        <v>0</v>
      </c>
      <c r="K229" s="17" t="s">
        <v>348</v>
      </c>
      <c r="L229" s="17" t="s">
        <v>390</v>
      </c>
      <c r="M229" s="235" t="s">
        <v>1178</v>
      </c>
      <c r="N229" s="235" t="s">
        <v>1178</v>
      </c>
      <c r="O229" s="235" t="s">
        <v>1178</v>
      </c>
      <c r="P229" s="145" t="s">
        <v>1676</v>
      </c>
      <c r="Q229" s="344">
        <v>1212</v>
      </c>
      <c r="R229" s="344">
        <v>56</v>
      </c>
      <c r="S229" s="172" t="s">
        <v>2894</v>
      </c>
    </row>
    <row r="230" spans="1:19" x14ac:dyDescent="0.2">
      <c r="A230" s="235" t="s">
        <v>72</v>
      </c>
      <c r="B230" s="235" t="s">
        <v>1225</v>
      </c>
      <c r="C230" s="17" t="s">
        <v>585</v>
      </c>
      <c r="D230" s="243" t="s">
        <v>116</v>
      </c>
      <c r="E230" s="309" t="s">
        <v>1127</v>
      </c>
      <c r="F230" s="145" t="s">
        <v>1128</v>
      </c>
      <c r="G230" s="218">
        <v>596</v>
      </c>
      <c r="H230" s="17" t="s">
        <v>346</v>
      </c>
      <c r="I230" s="350" t="s">
        <v>148</v>
      </c>
      <c r="J230" s="229">
        <v>15.908786105395411</v>
      </c>
      <c r="K230" s="17" t="s">
        <v>348</v>
      </c>
      <c r="L230" s="17" t="s">
        <v>388</v>
      </c>
      <c r="M230" s="235" t="s">
        <v>1178</v>
      </c>
      <c r="N230" s="235" t="s">
        <v>1177</v>
      </c>
      <c r="O230" s="235" t="s">
        <v>1178</v>
      </c>
      <c r="P230" s="145"/>
      <c r="Q230" s="344">
        <v>1535</v>
      </c>
      <c r="R230" s="344">
        <v>117</v>
      </c>
      <c r="S230" s="172"/>
    </row>
    <row r="231" spans="1:19" x14ac:dyDescent="0.2">
      <c r="A231" s="235" t="s">
        <v>72</v>
      </c>
      <c r="B231" s="235" t="s">
        <v>1225</v>
      </c>
      <c r="C231" s="17" t="s">
        <v>585</v>
      </c>
      <c r="D231" s="243" t="s">
        <v>116</v>
      </c>
      <c r="E231" s="309" t="s">
        <v>1129</v>
      </c>
      <c r="F231" s="145" t="s">
        <v>1130</v>
      </c>
      <c r="G231" s="218">
        <v>172</v>
      </c>
      <c r="H231" s="17" t="s">
        <v>346</v>
      </c>
      <c r="I231" s="350" t="s">
        <v>148</v>
      </c>
      <c r="J231" s="229">
        <v>5.2773133071932339</v>
      </c>
      <c r="K231" s="17" t="s">
        <v>348</v>
      </c>
      <c r="L231" s="17" t="s">
        <v>390</v>
      </c>
      <c r="M231" s="235" t="s">
        <v>1178</v>
      </c>
      <c r="N231" s="235" t="s">
        <v>1178</v>
      </c>
      <c r="O231" s="235" t="s">
        <v>1178</v>
      </c>
      <c r="P231" s="145"/>
      <c r="Q231" s="344">
        <v>719</v>
      </c>
      <c r="R231" s="344">
        <v>56</v>
      </c>
      <c r="S231" s="172" t="s">
        <v>2894</v>
      </c>
    </row>
    <row r="232" spans="1:19" x14ac:dyDescent="0.2">
      <c r="A232" s="235" t="s">
        <v>72</v>
      </c>
      <c r="B232" s="235" t="s">
        <v>1225</v>
      </c>
      <c r="C232" s="17" t="s">
        <v>585</v>
      </c>
      <c r="D232" s="243" t="s">
        <v>116</v>
      </c>
      <c r="E232" s="309" t="s">
        <v>981</v>
      </c>
      <c r="F232" s="145" t="s">
        <v>1131</v>
      </c>
      <c r="G232" s="218">
        <v>20959</v>
      </c>
      <c r="H232" s="17" t="s">
        <v>346</v>
      </c>
      <c r="I232" s="350" t="s">
        <v>148</v>
      </c>
      <c r="J232" s="229">
        <v>25.497063956060508</v>
      </c>
      <c r="K232" s="17" t="s">
        <v>348</v>
      </c>
      <c r="L232" s="17" t="s">
        <v>388</v>
      </c>
      <c r="M232" s="235" t="s">
        <v>1178</v>
      </c>
      <c r="N232" s="235" t="s">
        <v>1177</v>
      </c>
      <c r="O232" s="235" t="s">
        <v>1177</v>
      </c>
      <c r="P232" s="145" t="s">
        <v>1677</v>
      </c>
      <c r="Q232" s="344">
        <v>25625</v>
      </c>
      <c r="R232" s="344">
        <v>203</v>
      </c>
      <c r="S232" s="172"/>
    </row>
    <row r="233" spans="1:19" x14ac:dyDescent="0.2">
      <c r="A233" s="235" t="s">
        <v>72</v>
      </c>
      <c r="B233" s="235" t="s">
        <v>1225</v>
      </c>
      <c r="C233" s="17" t="s">
        <v>585</v>
      </c>
      <c r="D233" s="243" t="s">
        <v>116</v>
      </c>
      <c r="E233" s="309" t="s">
        <v>986</v>
      </c>
      <c r="F233" s="145" t="s">
        <v>1132</v>
      </c>
      <c r="G233" s="218" t="s">
        <v>388</v>
      </c>
      <c r="H233" s="17" t="s">
        <v>346</v>
      </c>
      <c r="I233" s="350" t="s">
        <v>148</v>
      </c>
      <c r="J233" s="229">
        <v>0</v>
      </c>
      <c r="K233" s="17" t="s">
        <v>348</v>
      </c>
      <c r="L233" s="17" t="s">
        <v>390</v>
      </c>
      <c r="M233" s="235" t="s">
        <v>1178</v>
      </c>
      <c r="N233" s="235" t="s">
        <v>1178</v>
      </c>
      <c r="O233" s="235" t="s">
        <v>1178</v>
      </c>
      <c r="P233" s="145" t="s">
        <v>1678</v>
      </c>
      <c r="Q233" s="344">
        <v>621</v>
      </c>
      <c r="R233" s="344">
        <v>37</v>
      </c>
      <c r="S233" s="172" t="s">
        <v>2894</v>
      </c>
    </row>
    <row r="234" spans="1:19" x14ac:dyDescent="0.2">
      <c r="A234" s="235" t="s">
        <v>72</v>
      </c>
      <c r="B234" s="235" t="s">
        <v>1225</v>
      </c>
      <c r="C234" s="17" t="s">
        <v>585</v>
      </c>
      <c r="D234" s="243" t="s">
        <v>116</v>
      </c>
      <c r="E234" s="309" t="s">
        <v>994</v>
      </c>
      <c r="F234" s="145" t="s">
        <v>1133</v>
      </c>
      <c r="G234" s="218">
        <v>98</v>
      </c>
      <c r="H234" s="17" t="s">
        <v>346</v>
      </c>
      <c r="I234" s="350" t="s">
        <v>148</v>
      </c>
      <c r="J234" s="229">
        <v>70.981157330393103</v>
      </c>
      <c r="K234" s="17" t="s">
        <v>348</v>
      </c>
      <c r="L234" s="17" t="s">
        <v>388</v>
      </c>
      <c r="M234" s="235" t="s">
        <v>1178</v>
      </c>
      <c r="N234" s="235" t="s">
        <v>1177</v>
      </c>
      <c r="O234" s="235" t="s">
        <v>1177</v>
      </c>
      <c r="P234" s="145" t="s">
        <v>1679</v>
      </c>
      <c r="Q234" s="344">
        <v>4316</v>
      </c>
      <c r="R234" s="344">
        <v>244</v>
      </c>
      <c r="S234" s="172"/>
    </row>
    <row r="235" spans="1:19" x14ac:dyDescent="0.2">
      <c r="A235" s="235" t="s">
        <v>72</v>
      </c>
      <c r="B235" s="235" t="s">
        <v>1225</v>
      </c>
      <c r="C235" s="17" t="s">
        <v>585</v>
      </c>
      <c r="D235" s="243" t="s">
        <v>116</v>
      </c>
      <c r="E235" s="309" t="s">
        <v>1134</v>
      </c>
      <c r="F235" s="145" t="s">
        <v>1110</v>
      </c>
      <c r="G235" s="218">
        <v>827</v>
      </c>
      <c r="H235" s="17" t="s">
        <v>346</v>
      </c>
      <c r="I235" s="350" t="s">
        <v>148</v>
      </c>
      <c r="J235" s="229">
        <v>15.512081178352503</v>
      </c>
      <c r="K235" s="17" t="s">
        <v>348</v>
      </c>
      <c r="L235" s="17" t="s">
        <v>388</v>
      </c>
      <c r="M235" s="235" t="s">
        <v>1178</v>
      </c>
      <c r="N235" s="235" t="s">
        <v>1177</v>
      </c>
      <c r="O235" s="235" t="s">
        <v>1177</v>
      </c>
      <c r="P235" s="145"/>
      <c r="Q235" s="344">
        <v>14879</v>
      </c>
      <c r="R235" s="344">
        <v>410</v>
      </c>
      <c r="S235" s="172"/>
    </row>
    <row r="236" spans="1:19" x14ac:dyDescent="0.2">
      <c r="A236" s="235" t="s">
        <v>72</v>
      </c>
      <c r="B236" s="235" t="s">
        <v>1225</v>
      </c>
      <c r="C236" s="17" t="s">
        <v>585</v>
      </c>
      <c r="D236" s="243" t="s">
        <v>116</v>
      </c>
      <c r="E236" s="309" t="s">
        <v>1135</v>
      </c>
      <c r="F236" s="145" t="s">
        <v>1110</v>
      </c>
      <c r="G236" s="218" t="s">
        <v>388</v>
      </c>
      <c r="H236" s="17" t="s">
        <v>346</v>
      </c>
      <c r="I236" s="350" t="s">
        <v>148</v>
      </c>
      <c r="J236" s="229">
        <v>0</v>
      </c>
      <c r="K236" s="17" t="s">
        <v>348</v>
      </c>
      <c r="L236" s="17" t="s">
        <v>390</v>
      </c>
      <c r="M236" s="235" t="s">
        <v>1178</v>
      </c>
      <c r="N236" s="235" t="s">
        <v>1178</v>
      </c>
      <c r="O236" s="235" t="s">
        <v>1178</v>
      </c>
      <c r="P236" s="145"/>
      <c r="Q236" s="344">
        <v>0</v>
      </c>
      <c r="R236" s="344">
        <v>0</v>
      </c>
      <c r="S236" s="172"/>
    </row>
    <row r="237" spans="1:19" x14ac:dyDescent="0.2">
      <c r="A237" s="235" t="s">
        <v>72</v>
      </c>
      <c r="B237" s="235" t="s">
        <v>1225</v>
      </c>
      <c r="C237" s="17" t="s">
        <v>585</v>
      </c>
      <c r="D237" s="243" t="s">
        <v>116</v>
      </c>
      <c r="E237" s="309" t="s">
        <v>1018</v>
      </c>
      <c r="F237" s="145" t="s">
        <v>1110</v>
      </c>
      <c r="G237" s="218">
        <v>234</v>
      </c>
      <c r="H237" s="17" t="s">
        <v>346</v>
      </c>
      <c r="I237" s="350" t="s">
        <v>148</v>
      </c>
      <c r="J237" s="229">
        <v>9.8367323931468178</v>
      </c>
      <c r="K237" s="17" t="s">
        <v>348</v>
      </c>
      <c r="L237" s="17" t="s">
        <v>388</v>
      </c>
      <c r="M237" s="235" t="s">
        <v>1178</v>
      </c>
      <c r="N237" s="235" t="s">
        <v>1177</v>
      </c>
      <c r="O237" s="235" t="s">
        <v>1177</v>
      </c>
      <c r="P237" s="145"/>
      <c r="Q237" s="344">
        <v>4688</v>
      </c>
      <c r="R237" s="344">
        <v>160</v>
      </c>
      <c r="S237" s="172"/>
    </row>
    <row r="238" spans="1:19" x14ac:dyDescent="0.2">
      <c r="A238" s="235" t="s">
        <v>72</v>
      </c>
      <c r="B238" s="235" t="s">
        <v>1225</v>
      </c>
      <c r="C238" s="17" t="s">
        <v>585</v>
      </c>
      <c r="D238" s="243" t="s">
        <v>116</v>
      </c>
      <c r="E238" s="309" t="s">
        <v>1019</v>
      </c>
      <c r="F238" s="145" t="s">
        <v>1136</v>
      </c>
      <c r="G238" s="218">
        <v>872</v>
      </c>
      <c r="H238" s="17" t="s">
        <v>346</v>
      </c>
      <c r="I238" s="350" t="s">
        <v>148</v>
      </c>
      <c r="J238" s="229">
        <v>37.176970414785423</v>
      </c>
      <c r="K238" s="17" t="s">
        <v>348</v>
      </c>
      <c r="L238" s="17" t="s">
        <v>388</v>
      </c>
      <c r="M238" s="235" t="s">
        <v>1178</v>
      </c>
      <c r="N238" s="235" t="s">
        <v>1177</v>
      </c>
      <c r="O238" s="235" t="s">
        <v>1177</v>
      </c>
      <c r="P238" s="145" t="s">
        <v>1677</v>
      </c>
      <c r="Q238" s="344">
        <v>7966</v>
      </c>
      <c r="R238" s="344">
        <v>558</v>
      </c>
      <c r="S238" s="172"/>
    </row>
    <row r="239" spans="1:19" x14ac:dyDescent="0.2">
      <c r="A239" s="235" t="s">
        <v>72</v>
      </c>
      <c r="B239" s="235" t="s">
        <v>1225</v>
      </c>
      <c r="C239" s="17" t="s">
        <v>585</v>
      </c>
      <c r="D239" s="243" t="s">
        <v>116</v>
      </c>
      <c r="E239" s="309" t="s">
        <v>1137</v>
      </c>
      <c r="F239" s="145" t="s">
        <v>1138</v>
      </c>
      <c r="G239" s="218">
        <v>174</v>
      </c>
      <c r="H239" s="17" t="s">
        <v>346</v>
      </c>
      <c r="I239" s="350" t="s">
        <v>148</v>
      </c>
      <c r="J239" s="229">
        <v>28.638118252054173</v>
      </c>
      <c r="K239" s="17" t="s">
        <v>348</v>
      </c>
      <c r="L239" s="17" t="s">
        <v>391</v>
      </c>
      <c r="M239" s="235" t="s">
        <v>1178</v>
      </c>
      <c r="N239" s="235" t="s">
        <v>1178</v>
      </c>
      <c r="O239" s="235" t="s">
        <v>1178</v>
      </c>
      <c r="P239" s="145"/>
      <c r="Q239" s="344">
        <v>257</v>
      </c>
      <c r="R239" s="344">
        <v>111</v>
      </c>
      <c r="S239" s="172" t="s">
        <v>2894</v>
      </c>
    </row>
    <row r="240" spans="1:19" x14ac:dyDescent="0.2">
      <c r="A240" s="235" t="s">
        <v>72</v>
      </c>
      <c r="B240" s="235" t="s">
        <v>1225</v>
      </c>
      <c r="C240" s="17" t="s">
        <v>585</v>
      </c>
      <c r="D240" s="243" t="s">
        <v>116</v>
      </c>
      <c r="E240" s="309" t="s">
        <v>1029</v>
      </c>
      <c r="F240" s="145" t="s">
        <v>1109</v>
      </c>
      <c r="G240" s="218" t="s">
        <v>388</v>
      </c>
      <c r="H240" s="17" t="s">
        <v>346</v>
      </c>
      <c r="I240" s="350" t="s">
        <v>148</v>
      </c>
      <c r="J240" s="229">
        <v>0</v>
      </c>
      <c r="K240" s="17" t="s">
        <v>348</v>
      </c>
      <c r="L240" s="17" t="s">
        <v>390</v>
      </c>
      <c r="M240" s="235" t="s">
        <v>1178</v>
      </c>
      <c r="N240" s="235" t="s">
        <v>1178</v>
      </c>
      <c r="O240" s="235" t="s">
        <v>1178</v>
      </c>
      <c r="P240" s="145" t="s">
        <v>1669</v>
      </c>
      <c r="Q240" s="344">
        <v>0</v>
      </c>
      <c r="R240" s="344">
        <v>0</v>
      </c>
      <c r="S240" s="172"/>
    </row>
    <row r="241" spans="1:19" x14ac:dyDescent="0.2">
      <c r="A241" s="235" t="s">
        <v>72</v>
      </c>
      <c r="B241" s="235" t="s">
        <v>1225</v>
      </c>
      <c r="C241" s="17" t="s">
        <v>585</v>
      </c>
      <c r="D241" s="243" t="s">
        <v>116</v>
      </c>
      <c r="E241" s="309" t="s">
        <v>1033</v>
      </c>
      <c r="F241" s="145" t="s">
        <v>1110</v>
      </c>
      <c r="G241" s="218">
        <v>2446</v>
      </c>
      <c r="H241" s="17" t="s">
        <v>346</v>
      </c>
      <c r="I241" s="350" t="s">
        <v>148</v>
      </c>
      <c r="J241" s="229">
        <v>14.970484902612466</v>
      </c>
      <c r="K241" s="17" t="s">
        <v>348</v>
      </c>
      <c r="L241" s="17" t="s">
        <v>388</v>
      </c>
      <c r="M241" s="235" t="s">
        <v>1178</v>
      </c>
      <c r="N241" s="235" t="s">
        <v>1177</v>
      </c>
      <c r="O241" s="235" t="s">
        <v>1177</v>
      </c>
      <c r="P241" s="145" t="s">
        <v>1680</v>
      </c>
      <c r="Q241" s="344">
        <v>37548</v>
      </c>
      <c r="R241" s="344">
        <v>682</v>
      </c>
      <c r="S241" s="172"/>
    </row>
    <row r="242" spans="1:19" x14ac:dyDescent="0.2">
      <c r="A242" s="235" t="s">
        <v>72</v>
      </c>
      <c r="B242" s="235" t="s">
        <v>1225</v>
      </c>
      <c r="C242" s="17" t="s">
        <v>585</v>
      </c>
      <c r="D242" s="243" t="s">
        <v>116</v>
      </c>
      <c r="E242" s="309" t="s">
        <v>923</v>
      </c>
      <c r="F242" s="145" t="s">
        <v>1139</v>
      </c>
      <c r="G242" s="218">
        <v>803</v>
      </c>
      <c r="H242" s="17" t="s">
        <v>346</v>
      </c>
      <c r="I242" s="350" t="s">
        <v>148</v>
      </c>
      <c r="J242" s="229">
        <v>39.17982888046793</v>
      </c>
      <c r="K242" s="17" t="s">
        <v>348</v>
      </c>
      <c r="L242" s="17" t="s">
        <v>388</v>
      </c>
      <c r="M242" s="235" t="s">
        <v>1178</v>
      </c>
      <c r="N242" s="235" t="s">
        <v>1177</v>
      </c>
      <c r="O242" s="235" t="s">
        <v>1177</v>
      </c>
      <c r="P242" s="145" t="s">
        <v>1681</v>
      </c>
      <c r="Q242" s="344">
        <v>8018</v>
      </c>
      <c r="R242" s="344">
        <v>208</v>
      </c>
      <c r="S242" s="172"/>
    </row>
    <row r="243" spans="1:19" x14ac:dyDescent="0.2">
      <c r="A243" s="235" t="s">
        <v>72</v>
      </c>
      <c r="B243" s="235" t="s">
        <v>1225</v>
      </c>
      <c r="C243" s="17" t="s">
        <v>585</v>
      </c>
      <c r="D243" s="243" t="s">
        <v>116</v>
      </c>
      <c r="E243" s="309" t="s">
        <v>1140</v>
      </c>
      <c r="F243" s="145" t="s">
        <v>1141</v>
      </c>
      <c r="G243" s="218" t="s">
        <v>388</v>
      </c>
      <c r="H243" s="17" t="s">
        <v>346</v>
      </c>
      <c r="I243" s="350" t="s">
        <v>148</v>
      </c>
      <c r="J243" s="229">
        <v>0</v>
      </c>
      <c r="K243" s="17" t="s">
        <v>348</v>
      </c>
      <c r="L243" s="17" t="s">
        <v>390</v>
      </c>
      <c r="M243" s="235" t="s">
        <v>1178</v>
      </c>
      <c r="N243" s="235" t="s">
        <v>1178</v>
      </c>
      <c r="O243" s="235" t="s">
        <v>1178</v>
      </c>
      <c r="P243" s="145" t="s">
        <v>1682</v>
      </c>
      <c r="Q243" s="344">
        <v>44</v>
      </c>
      <c r="R243" s="344">
        <v>10</v>
      </c>
      <c r="S243" s="172" t="s">
        <v>2894</v>
      </c>
    </row>
    <row r="244" spans="1:19" x14ac:dyDescent="0.2">
      <c r="A244" s="235" t="s">
        <v>72</v>
      </c>
      <c r="B244" s="235" t="s">
        <v>1225</v>
      </c>
      <c r="C244" s="17" t="s">
        <v>585</v>
      </c>
      <c r="D244" s="243" t="s">
        <v>116</v>
      </c>
      <c r="E244" s="309" t="s">
        <v>1142</v>
      </c>
      <c r="F244" s="145" t="s">
        <v>1131</v>
      </c>
      <c r="G244" s="218">
        <v>1640</v>
      </c>
      <c r="H244" s="17" t="s">
        <v>346</v>
      </c>
      <c r="I244" s="350" t="s">
        <v>148</v>
      </c>
      <c r="J244" s="229">
        <v>13.816825141538661</v>
      </c>
      <c r="K244" s="17" t="s">
        <v>348</v>
      </c>
      <c r="L244" s="17" t="s">
        <v>388</v>
      </c>
      <c r="M244" s="235" t="s">
        <v>1178</v>
      </c>
      <c r="N244" s="235" t="s">
        <v>1177</v>
      </c>
      <c r="O244" s="235" t="s">
        <v>1177</v>
      </c>
      <c r="P244" s="145" t="s">
        <v>1683</v>
      </c>
      <c r="Q244" s="344">
        <v>32062</v>
      </c>
      <c r="R244" s="344">
        <v>325</v>
      </c>
      <c r="S244" s="172"/>
    </row>
    <row r="245" spans="1:19" x14ac:dyDescent="0.2">
      <c r="A245" s="235" t="s">
        <v>72</v>
      </c>
      <c r="B245" s="235" t="s">
        <v>1225</v>
      </c>
      <c r="C245" s="17" t="s">
        <v>585</v>
      </c>
      <c r="D245" s="243" t="s">
        <v>116</v>
      </c>
      <c r="E245" s="309" t="s">
        <v>1044</v>
      </c>
      <c r="F245" s="145" t="s">
        <v>1114</v>
      </c>
      <c r="G245" s="218">
        <v>619</v>
      </c>
      <c r="H245" s="17" t="s">
        <v>346</v>
      </c>
      <c r="I245" s="350" t="s">
        <v>148</v>
      </c>
      <c r="J245" s="229">
        <v>13.631046410319096</v>
      </c>
      <c r="K245" s="17" t="s">
        <v>348</v>
      </c>
      <c r="L245" s="17" t="s">
        <v>388</v>
      </c>
      <c r="M245" s="235" t="s">
        <v>1178</v>
      </c>
      <c r="N245" s="235" t="s">
        <v>1177</v>
      </c>
      <c r="O245" s="235" t="s">
        <v>1177</v>
      </c>
      <c r="P245" s="145" t="s">
        <v>1680</v>
      </c>
      <c r="Q245" s="344">
        <v>13941</v>
      </c>
      <c r="R245" s="344">
        <v>436</v>
      </c>
      <c r="S245" s="172"/>
    </row>
    <row r="246" spans="1:19" x14ac:dyDescent="0.2">
      <c r="A246" s="235" t="s">
        <v>72</v>
      </c>
      <c r="B246" s="235" t="s">
        <v>1225</v>
      </c>
      <c r="C246" s="17" t="s">
        <v>585</v>
      </c>
      <c r="D246" s="243" t="s">
        <v>116</v>
      </c>
      <c r="E246" s="309" t="s">
        <v>1050</v>
      </c>
      <c r="F246" s="145" t="s">
        <v>1143</v>
      </c>
      <c r="G246" s="218">
        <v>409</v>
      </c>
      <c r="H246" s="17" t="s">
        <v>346</v>
      </c>
      <c r="I246" s="350" t="s">
        <v>148</v>
      </c>
      <c r="J246" s="229">
        <v>16.026691877401632</v>
      </c>
      <c r="K246" s="17" t="s">
        <v>348</v>
      </c>
      <c r="L246" s="17" t="s">
        <v>388</v>
      </c>
      <c r="M246" s="235" t="s">
        <v>1178</v>
      </c>
      <c r="N246" s="235" t="s">
        <v>1177</v>
      </c>
      <c r="O246" s="235" t="s">
        <v>1177</v>
      </c>
      <c r="P246" s="145" t="s">
        <v>1680</v>
      </c>
      <c r="Q246" s="344">
        <v>13873</v>
      </c>
      <c r="R246" s="344">
        <v>388</v>
      </c>
      <c r="S246" s="172"/>
    </row>
    <row r="247" spans="1:19" x14ac:dyDescent="0.2">
      <c r="A247" s="235" t="s">
        <v>72</v>
      </c>
      <c r="B247" s="235" t="s">
        <v>1225</v>
      </c>
      <c r="C247" s="17" t="s">
        <v>585</v>
      </c>
      <c r="D247" s="243" t="s">
        <v>116</v>
      </c>
      <c r="E247" s="309" t="s">
        <v>1052</v>
      </c>
      <c r="F247" s="145" t="s">
        <v>1110</v>
      </c>
      <c r="G247" s="218">
        <v>2583</v>
      </c>
      <c r="H247" s="17" t="s">
        <v>346</v>
      </c>
      <c r="I247" s="350" t="s">
        <v>148</v>
      </c>
      <c r="J247" s="229">
        <v>27.04867525183456</v>
      </c>
      <c r="K247" s="17" t="s">
        <v>348</v>
      </c>
      <c r="L247" s="17" t="s">
        <v>388</v>
      </c>
      <c r="M247" s="235" t="s">
        <v>1178</v>
      </c>
      <c r="N247" s="235" t="s">
        <v>1177</v>
      </c>
      <c r="O247" s="235" t="s">
        <v>1177</v>
      </c>
      <c r="P247" s="145" t="s">
        <v>1677</v>
      </c>
      <c r="Q247" s="344">
        <v>5950</v>
      </c>
      <c r="R247" s="344">
        <v>232</v>
      </c>
      <c r="S247" s="172"/>
    </row>
    <row r="248" spans="1:19" x14ac:dyDescent="0.2">
      <c r="A248" s="235" t="s">
        <v>72</v>
      </c>
      <c r="B248" s="235" t="s">
        <v>1225</v>
      </c>
      <c r="C248" s="17" t="s">
        <v>585</v>
      </c>
      <c r="D248" s="243" t="s">
        <v>116</v>
      </c>
      <c r="E248" s="309" t="s">
        <v>1054</v>
      </c>
      <c r="F248" s="145" t="s">
        <v>1133</v>
      </c>
      <c r="G248" s="218">
        <v>35</v>
      </c>
      <c r="H248" s="17" t="s">
        <v>346</v>
      </c>
      <c r="I248" s="350" t="s">
        <v>148</v>
      </c>
      <c r="J248" s="229">
        <v>14</v>
      </c>
      <c r="K248" s="17" t="s">
        <v>348</v>
      </c>
      <c r="L248" s="17" t="s">
        <v>391</v>
      </c>
      <c r="M248" s="235" t="s">
        <v>1178</v>
      </c>
      <c r="N248" s="235" t="s">
        <v>1178</v>
      </c>
      <c r="O248" s="235" t="s">
        <v>1178</v>
      </c>
      <c r="P248" s="145"/>
      <c r="Q248" s="344">
        <v>1021</v>
      </c>
      <c r="R248" s="344">
        <v>44</v>
      </c>
      <c r="S248" s="172" t="s">
        <v>2894</v>
      </c>
    </row>
    <row r="249" spans="1:19" x14ac:dyDescent="0.2">
      <c r="A249" s="235" t="s">
        <v>72</v>
      </c>
      <c r="B249" s="235" t="s">
        <v>1225</v>
      </c>
      <c r="C249" s="17" t="s">
        <v>585</v>
      </c>
      <c r="D249" s="243" t="s">
        <v>116</v>
      </c>
      <c r="E249" s="309" t="s">
        <v>1144</v>
      </c>
      <c r="F249" s="145" t="s">
        <v>1110</v>
      </c>
      <c r="G249" s="218">
        <v>980</v>
      </c>
      <c r="H249" s="17" t="s">
        <v>346</v>
      </c>
      <c r="I249" s="350" t="s">
        <v>148</v>
      </c>
      <c r="J249" s="229">
        <v>36.101162392424712</v>
      </c>
      <c r="K249" s="17" t="s">
        <v>348</v>
      </c>
      <c r="L249" s="17" t="s">
        <v>388</v>
      </c>
      <c r="M249" s="235" t="s">
        <v>1178</v>
      </c>
      <c r="N249" s="235" t="s">
        <v>1177</v>
      </c>
      <c r="O249" s="235" t="s">
        <v>1178</v>
      </c>
      <c r="P249" s="145"/>
      <c r="Q249" s="344">
        <v>4621</v>
      </c>
      <c r="R249" s="344">
        <v>192</v>
      </c>
      <c r="S249" s="172"/>
    </row>
    <row r="250" spans="1:19" x14ac:dyDescent="0.2">
      <c r="A250" s="235" t="s">
        <v>72</v>
      </c>
      <c r="B250" s="235" t="s">
        <v>1225</v>
      </c>
      <c r="C250" s="17" t="s">
        <v>585</v>
      </c>
      <c r="D250" s="243" t="s">
        <v>116</v>
      </c>
      <c r="E250" s="309" t="s">
        <v>1145</v>
      </c>
      <c r="F250" s="145" t="s">
        <v>1146</v>
      </c>
      <c r="G250" s="218" t="s">
        <v>388</v>
      </c>
      <c r="H250" s="17" t="s">
        <v>346</v>
      </c>
      <c r="I250" s="350" t="s">
        <v>148</v>
      </c>
      <c r="J250" s="229">
        <v>0</v>
      </c>
      <c r="K250" s="17" t="s">
        <v>348</v>
      </c>
      <c r="L250" s="17" t="s">
        <v>390</v>
      </c>
      <c r="M250" s="235" t="s">
        <v>1178</v>
      </c>
      <c r="N250" s="235" t="s">
        <v>1178</v>
      </c>
      <c r="O250" s="235" t="s">
        <v>1178</v>
      </c>
      <c r="P250" s="145" t="s">
        <v>2092</v>
      </c>
      <c r="Q250" s="344">
        <v>9</v>
      </c>
      <c r="R250" s="344">
        <v>1</v>
      </c>
      <c r="S250" s="172" t="s">
        <v>2894</v>
      </c>
    </row>
    <row r="251" spans="1:19" x14ac:dyDescent="0.2">
      <c r="A251" s="235" t="s">
        <v>72</v>
      </c>
      <c r="B251" s="235" t="s">
        <v>1225</v>
      </c>
      <c r="C251" s="17" t="s">
        <v>585</v>
      </c>
      <c r="D251" s="243" t="s">
        <v>116</v>
      </c>
      <c r="E251" s="309" t="s">
        <v>1056</v>
      </c>
      <c r="F251" s="145" t="s">
        <v>1110</v>
      </c>
      <c r="G251" s="218">
        <v>1146</v>
      </c>
      <c r="H251" s="17" t="s">
        <v>346</v>
      </c>
      <c r="I251" s="350" t="s">
        <v>148</v>
      </c>
      <c r="J251" s="229">
        <v>10.153734511728164</v>
      </c>
      <c r="K251" s="17" t="s">
        <v>348</v>
      </c>
      <c r="L251" s="17" t="s">
        <v>388</v>
      </c>
      <c r="M251" s="235" t="s">
        <v>1178</v>
      </c>
      <c r="N251" s="235" t="s">
        <v>1177</v>
      </c>
      <c r="O251" s="235" t="s">
        <v>1177</v>
      </c>
      <c r="P251" s="145" t="s">
        <v>1680</v>
      </c>
      <c r="Q251" s="344">
        <v>48294</v>
      </c>
      <c r="R251" s="344">
        <v>550</v>
      </c>
      <c r="S251" s="172"/>
    </row>
    <row r="252" spans="1:19" x14ac:dyDescent="0.2">
      <c r="A252" s="235" t="s">
        <v>72</v>
      </c>
      <c r="B252" s="235" t="s">
        <v>1225</v>
      </c>
      <c r="C252" s="17" t="s">
        <v>585</v>
      </c>
      <c r="D252" s="243" t="s">
        <v>116</v>
      </c>
      <c r="E252" s="309" t="s">
        <v>1147</v>
      </c>
      <c r="F252" s="145" t="s">
        <v>1119</v>
      </c>
      <c r="G252" s="218" t="s">
        <v>388</v>
      </c>
      <c r="H252" s="17" t="s">
        <v>346</v>
      </c>
      <c r="I252" s="350" t="s">
        <v>148</v>
      </c>
      <c r="J252" s="229">
        <v>0</v>
      </c>
      <c r="K252" s="17" t="s">
        <v>348</v>
      </c>
      <c r="L252" s="17" t="s">
        <v>390</v>
      </c>
      <c r="M252" s="235" t="s">
        <v>1178</v>
      </c>
      <c r="N252" s="235" t="s">
        <v>1178</v>
      </c>
      <c r="O252" s="235" t="s">
        <v>1178</v>
      </c>
      <c r="P252" s="145" t="s">
        <v>1673</v>
      </c>
      <c r="Q252" s="344">
        <v>0</v>
      </c>
      <c r="R252" s="344">
        <v>0</v>
      </c>
      <c r="S252" s="172"/>
    </row>
    <row r="253" spans="1:19" x14ac:dyDescent="0.2">
      <c r="A253" s="235" t="s">
        <v>72</v>
      </c>
      <c r="B253" s="235" t="s">
        <v>1225</v>
      </c>
      <c r="C253" s="17" t="s">
        <v>585</v>
      </c>
      <c r="D253" s="243" t="s">
        <v>116</v>
      </c>
      <c r="E253" s="309" t="s">
        <v>1148</v>
      </c>
      <c r="F253" s="145" t="s">
        <v>1110</v>
      </c>
      <c r="G253" s="218" t="s">
        <v>388</v>
      </c>
      <c r="H253" s="17" t="s">
        <v>346</v>
      </c>
      <c r="I253" s="350" t="s">
        <v>148</v>
      </c>
      <c r="J253" s="229">
        <v>0</v>
      </c>
      <c r="K253" s="17" t="s">
        <v>348</v>
      </c>
      <c r="L253" s="17" t="s">
        <v>390</v>
      </c>
      <c r="M253" s="235" t="s">
        <v>1178</v>
      </c>
      <c r="N253" s="235" t="s">
        <v>1178</v>
      </c>
      <c r="O253" s="235" t="s">
        <v>1178</v>
      </c>
      <c r="P253" s="145"/>
      <c r="Q253" s="344">
        <v>0</v>
      </c>
      <c r="R253" s="344">
        <v>0</v>
      </c>
      <c r="S253" s="172"/>
    </row>
    <row r="254" spans="1:19" x14ac:dyDescent="0.2">
      <c r="A254" s="235" t="s">
        <v>72</v>
      </c>
      <c r="B254" s="235" t="s">
        <v>1225</v>
      </c>
      <c r="C254" s="17" t="s">
        <v>585</v>
      </c>
      <c r="D254" s="243" t="s">
        <v>116</v>
      </c>
      <c r="E254" s="309" t="s">
        <v>1149</v>
      </c>
      <c r="F254" s="145" t="s">
        <v>1133</v>
      </c>
      <c r="G254" s="218">
        <v>35</v>
      </c>
      <c r="H254" s="17" t="s">
        <v>346</v>
      </c>
      <c r="I254" s="350" t="s">
        <v>148</v>
      </c>
      <c r="J254" s="229">
        <v>1.974291358126198</v>
      </c>
      <c r="K254" s="17" t="s">
        <v>348</v>
      </c>
      <c r="L254" s="17" t="s">
        <v>388</v>
      </c>
      <c r="M254" s="235" t="s">
        <v>1178</v>
      </c>
      <c r="N254" s="235" t="s">
        <v>1177</v>
      </c>
      <c r="O254" s="235" t="s">
        <v>1177</v>
      </c>
      <c r="P254" s="145" t="s">
        <v>1684</v>
      </c>
      <c r="Q254" s="344">
        <v>138</v>
      </c>
      <c r="R254" s="344">
        <v>67</v>
      </c>
      <c r="S254" s="172"/>
    </row>
    <row r="255" spans="1:19" x14ac:dyDescent="0.2">
      <c r="A255" s="235" t="s">
        <v>72</v>
      </c>
      <c r="B255" s="235" t="s">
        <v>1225</v>
      </c>
      <c r="C255" s="17" t="s">
        <v>585</v>
      </c>
      <c r="D255" s="243" t="s">
        <v>116</v>
      </c>
      <c r="E255" s="309" t="s">
        <v>1071</v>
      </c>
      <c r="F255" s="145" t="s">
        <v>1150</v>
      </c>
      <c r="G255" s="218">
        <v>133</v>
      </c>
      <c r="H255" s="17" t="s">
        <v>346</v>
      </c>
      <c r="I255" s="350" t="s">
        <v>148</v>
      </c>
      <c r="J255" s="229">
        <v>19.579795399834016</v>
      </c>
      <c r="K255" s="17" t="s">
        <v>348</v>
      </c>
      <c r="L255" s="17" t="s">
        <v>388</v>
      </c>
      <c r="M255" s="235" t="s">
        <v>1178</v>
      </c>
      <c r="N255" s="235" t="s">
        <v>1177</v>
      </c>
      <c r="O255" s="235" t="s">
        <v>1177</v>
      </c>
      <c r="P255" s="145" t="s">
        <v>1684</v>
      </c>
      <c r="Q255" s="344">
        <v>406</v>
      </c>
      <c r="R255" s="344">
        <v>91</v>
      </c>
      <c r="S255" s="172"/>
    </row>
    <row r="256" spans="1:19" x14ac:dyDescent="0.2">
      <c r="A256" s="235" t="s">
        <v>72</v>
      </c>
      <c r="B256" s="235" t="s">
        <v>1225</v>
      </c>
      <c r="C256" s="17" t="s">
        <v>585</v>
      </c>
      <c r="D256" s="243" t="s">
        <v>116</v>
      </c>
      <c r="E256" s="309" t="s">
        <v>1151</v>
      </c>
      <c r="F256" s="145" t="s">
        <v>1109</v>
      </c>
      <c r="G256" s="218" t="s">
        <v>388</v>
      </c>
      <c r="H256" s="17" t="s">
        <v>346</v>
      </c>
      <c r="I256" s="350" t="s">
        <v>148</v>
      </c>
      <c r="J256" s="229">
        <v>0</v>
      </c>
      <c r="K256" s="17" t="s">
        <v>348</v>
      </c>
      <c r="L256" s="17" t="s">
        <v>390</v>
      </c>
      <c r="M256" s="235" t="s">
        <v>1178</v>
      </c>
      <c r="N256" s="235" t="s">
        <v>1178</v>
      </c>
      <c r="O256" s="235" t="s">
        <v>1178</v>
      </c>
      <c r="P256" s="145" t="s">
        <v>1669</v>
      </c>
      <c r="Q256" s="344">
        <v>0</v>
      </c>
      <c r="R256" s="344">
        <v>0</v>
      </c>
      <c r="S256" s="172"/>
    </row>
    <row r="257" spans="1:19" x14ac:dyDescent="0.2">
      <c r="A257" s="235" t="s">
        <v>72</v>
      </c>
      <c r="B257" s="235" t="s">
        <v>1225</v>
      </c>
      <c r="C257" s="17" t="s">
        <v>585</v>
      </c>
      <c r="D257" s="243" t="s">
        <v>116</v>
      </c>
      <c r="E257" s="309" t="s">
        <v>1082</v>
      </c>
      <c r="F257" s="145" t="s">
        <v>1110</v>
      </c>
      <c r="G257" s="218">
        <v>10822</v>
      </c>
      <c r="H257" s="17" t="s">
        <v>346</v>
      </c>
      <c r="I257" s="350" t="s">
        <v>148</v>
      </c>
      <c r="J257" s="229">
        <v>11.454885627412537</v>
      </c>
      <c r="K257" s="17" t="s">
        <v>348</v>
      </c>
      <c r="L257" s="17" t="s">
        <v>388</v>
      </c>
      <c r="M257" s="235" t="s">
        <v>1178</v>
      </c>
      <c r="N257" s="235" t="s">
        <v>1177</v>
      </c>
      <c r="O257" s="235" t="s">
        <v>1177</v>
      </c>
      <c r="P257" s="145" t="s">
        <v>1681</v>
      </c>
      <c r="Q257" s="344">
        <v>18579</v>
      </c>
      <c r="R257" s="344">
        <v>211</v>
      </c>
      <c r="S257" s="172"/>
    </row>
    <row r="258" spans="1:19" x14ac:dyDescent="0.2">
      <c r="A258" s="235" t="s">
        <v>72</v>
      </c>
      <c r="B258" s="235" t="s">
        <v>1225</v>
      </c>
      <c r="C258" s="17" t="s">
        <v>585</v>
      </c>
      <c r="D258" s="243" t="s">
        <v>116</v>
      </c>
      <c r="E258" s="309" t="s">
        <v>1152</v>
      </c>
      <c r="F258" s="145" t="s">
        <v>1114</v>
      </c>
      <c r="G258" s="218">
        <v>4583</v>
      </c>
      <c r="H258" s="17" t="s">
        <v>346</v>
      </c>
      <c r="I258" s="350" t="s">
        <v>148</v>
      </c>
      <c r="J258" s="229">
        <v>62.35</v>
      </c>
      <c r="K258" s="17" t="s">
        <v>348</v>
      </c>
      <c r="L258" s="17" t="s">
        <v>388</v>
      </c>
      <c r="M258" s="235" t="s">
        <v>1178</v>
      </c>
      <c r="N258" s="235" t="s">
        <v>1177</v>
      </c>
      <c r="O258" s="235" t="s">
        <v>1178</v>
      </c>
      <c r="P258" s="145" t="s">
        <v>1685</v>
      </c>
      <c r="Q258" s="344">
        <v>2558</v>
      </c>
      <c r="R258" s="344">
        <v>42</v>
      </c>
      <c r="S258" s="172"/>
    </row>
    <row r="259" spans="1:19" x14ac:dyDescent="0.2">
      <c r="A259" s="235" t="s">
        <v>72</v>
      </c>
      <c r="B259" s="235" t="s">
        <v>1225</v>
      </c>
      <c r="C259" s="17" t="s">
        <v>585</v>
      </c>
      <c r="D259" s="243" t="s">
        <v>116</v>
      </c>
      <c r="E259" s="309" t="s">
        <v>1153</v>
      </c>
      <c r="F259" s="145" t="s">
        <v>1154</v>
      </c>
      <c r="G259" s="218" t="s">
        <v>388</v>
      </c>
      <c r="H259" s="17" t="s">
        <v>346</v>
      </c>
      <c r="I259" s="350" t="s">
        <v>148</v>
      </c>
      <c r="J259" s="229">
        <v>0</v>
      </c>
      <c r="K259" s="17" t="s">
        <v>348</v>
      </c>
      <c r="L259" s="17" t="s">
        <v>390</v>
      </c>
      <c r="M259" s="235" t="s">
        <v>1178</v>
      </c>
      <c r="N259" s="235" t="s">
        <v>1178</v>
      </c>
      <c r="O259" s="235" t="s">
        <v>1178</v>
      </c>
      <c r="P259" s="145" t="s">
        <v>2093</v>
      </c>
      <c r="Q259" s="344">
        <v>0</v>
      </c>
      <c r="R259" s="344">
        <v>0</v>
      </c>
      <c r="S259" s="172"/>
    </row>
    <row r="260" spans="1:19" x14ac:dyDescent="0.2">
      <c r="A260" s="235" t="s">
        <v>72</v>
      </c>
      <c r="B260" s="235" t="s">
        <v>1225</v>
      </c>
      <c r="C260" s="17" t="s">
        <v>585</v>
      </c>
      <c r="D260" s="243" t="s">
        <v>116</v>
      </c>
      <c r="E260" s="309" t="s">
        <v>1155</v>
      </c>
      <c r="F260" s="145" t="s">
        <v>1154</v>
      </c>
      <c r="G260" s="218" t="s">
        <v>388</v>
      </c>
      <c r="H260" s="17" t="s">
        <v>346</v>
      </c>
      <c r="I260" s="350" t="s">
        <v>148</v>
      </c>
      <c r="J260" s="229">
        <v>0</v>
      </c>
      <c r="K260" s="17" t="s">
        <v>348</v>
      </c>
      <c r="L260" s="17" t="s">
        <v>390</v>
      </c>
      <c r="M260" s="235" t="s">
        <v>1178</v>
      </c>
      <c r="N260" s="235" t="s">
        <v>1178</v>
      </c>
      <c r="O260" s="235" t="s">
        <v>1178</v>
      </c>
      <c r="P260" s="145" t="s">
        <v>2093</v>
      </c>
      <c r="Q260" s="344">
        <v>0</v>
      </c>
      <c r="R260" s="344">
        <v>0</v>
      </c>
      <c r="S260" s="172"/>
    </row>
    <row r="261" spans="1:19" x14ac:dyDescent="0.2">
      <c r="A261" s="235" t="s">
        <v>72</v>
      </c>
      <c r="B261" s="235" t="s">
        <v>1225</v>
      </c>
      <c r="C261" s="17" t="s">
        <v>585</v>
      </c>
      <c r="D261" s="243" t="s">
        <v>116</v>
      </c>
      <c r="E261" s="309" t="s">
        <v>1086</v>
      </c>
      <c r="F261" s="145" t="s">
        <v>1109</v>
      </c>
      <c r="G261" s="218" t="s">
        <v>388</v>
      </c>
      <c r="H261" s="17" t="s">
        <v>346</v>
      </c>
      <c r="I261" s="350" t="s">
        <v>148</v>
      </c>
      <c r="J261" s="229">
        <v>0</v>
      </c>
      <c r="K261" s="17" t="s">
        <v>348</v>
      </c>
      <c r="L261" s="17" t="s">
        <v>390</v>
      </c>
      <c r="M261" s="235" t="s">
        <v>1178</v>
      </c>
      <c r="N261" s="235" t="s">
        <v>1178</v>
      </c>
      <c r="O261" s="235" t="s">
        <v>1178</v>
      </c>
      <c r="P261" s="145" t="s">
        <v>1669</v>
      </c>
      <c r="Q261" s="344">
        <v>3</v>
      </c>
      <c r="R261" s="344">
        <v>2</v>
      </c>
      <c r="S261" s="172" t="s">
        <v>2894</v>
      </c>
    </row>
    <row r="262" spans="1:19" x14ac:dyDescent="0.2">
      <c r="A262" s="235" t="s">
        <v>72</v>
      </c>
      <c r="B262" s="235" t="s">
        <v>1225</v>
      </c>
      <c r="C262" s="17" t="s">
        <v>585</v>
      </c>
      <c r="D262" s="243" t="s">
        <v>116</v>
      </c>
      <c r="E262" s="309" t="s">
        <v>1084</v>
      </c>
      <c r="F262" s="145" t="s">
        <v>1156</v>
      </c>
      <c r="G262" s="218">
        <v>2768</v>
      </c>
      <c r="H262" s="17" t="s">
        <v>346</v>
      </c>
      <c r="I262" s="350" t="s">
        <v>148</v>
      </c>
      <c r="J262" s="229">
        <v>52.04</v>
      </c>
      <c r="K262" s="17" t="s">
        <v>348</v>
      </c>
      <c r="L262" s="17" t="s">
        <v>388</v>
      </c>
      <c r="M262" s="235" t="s">
        <v>1178</v>
      </c>
      <c r="N262" s="235" t="s">
        <v>1177</v>
      </c>
      <c r="O262" s="235" t="s">
        <v>1177</v>
      </c>
      <c r="P262" s="145" t="s">
        <v>1681</v>
      </c>
      <c r="Q262" s="344">
        <v>1801</v>
      </c>
      <c r="R262" s="344">
        <v>52</v>
      </c>
      <c r="S262" s="172"/>
    </row>
    <row r="263" spans="1:19" x14ac:dyDescent="0.2">
      <c r="A263" s="235" t="s">
        <v>72</v>
      </c>
      <c r="B263" s="235" t="s">
        <v>1225</v>
      </c>
      <c r="C263" s="17" t="s">
        <v>585</v>
      </c>
      <c r="D263" s="243" t="s">
        <v>116</v>
      </c>
      <c r="E263" s="309" t="s">
        <v>933</v>
      </c>
      <c r="F263" s="145" t="s">
        <v>1150</v>
      </c>
      <c r="G263" s="218">
        <v>893</v>
      </c>
      <c r="H263" s="17" t="s">
        <v>346</v>
      </c>
      <c r="I263" s="350" t="s">
        <v>148</v>
      </c>
      <c r="J263" s="229">
        <v>41.75</v>
      </c>
      <c r="K263" s="17" t="s">
        <v>348</v>
      </c>
      <c r="L263" s="17" t="s">
        <v>388</v>
      </c>
      <c r="M263" s="235" t="s">
        <v>1178</v>
      </c>
      <c r="N263" s="235" t="s">
        <v>1177</v>
      </c>
      <c r="O263" s="235" t="s">
        <v>1178</v>
      </c>
      <c r="P263" s="145"/>
      <c r="Q263" s="344">
        <v>648</v>
      </c>
      <c r="R263" s="344">
        <v>65</v>
      </c>
      <c r="S263" s="172"/>
    </row>
    <row r="264" spans="1:19" x14ac:dyDescent="0.2">
      <c r="A264" s="235" t="s">
        <v>72</v>
      </c>
      <c r="B264" s="235" t="s">
        <v>1225</v>
      </c>
      <c r="C264" s="17" t="s">
        <v>585</v>
      </c>
      <c r="D264" s="243" t="s">
        <v>116</v>
      </c>
      <c r="E264" s="309" t="s">
        <v>1157</v>
      </c>
      <c r="F264" s="145" t="s">
        <v>1131</v>
      </c>
      <c r="G264" s="218" t="s">
        <v>1686</v>
      </c>
      <c r="H264" s="17" t="s">
        <v>346</v>
      </c>
      <c r="I264" s="350" t="s">
        <v>148</v>
      </c>
      <c r="J264" s="229" t="s">
        <v>1321</v>
      </c>
      <c r="K264" s="17" t="s">
        <v>348</v>
      </c>
      <c r="L264" s="17" t="s">
        <v>1321</v>
      </c>
      <c r="M264" s="235" t="s">
        <v>1178</v>
      </c>
      <c r="N264" s="235" t="s">
        <v>1177</v>
      </c>
      <c r="O264" s="235" t="s">
        <v>1178</v>
      </c>
      <c r="P264" s="145" t="s">
        <v>1687</v>
      </c>
      <c r="Q264" s="344">
        <v>0</v>
      </c>
      <c r="R264" s="344">
        <v>0</v>
      </c>
      <c r="S264" s="172" t="s">
        <v>2719</v>
      </c>
    </row>
    <row r="265" spans="1:19" x14ac:dyDescent="0.2">
      <c r="A265" s="235" t="s">
        <v>72</v>
      </c>
      <c r="B265" s="235" t="s">
        <v>1225</v>
      </c>
      <c r="C265" s="17" t="s">
        <v>585</v>
      </c>
      <c r="D265" s="243" t="s">
        <v>116</v>
      </c>
      <c r="E265" s="309" t="s">
        <v>1095</v>
      </c>
      <c r="F265" s="145" t="s">
        <v>1143</v>
      </c>
      <c r="G265" s="218">
        <v>816</v>
      </c>
      <c r="H265" s="17" t="s">
        <v>346</v>
      </c>
      <c r="I265" s="350" t="s">
        <v>148</v>
      </c>
      <c r="J265" s="229">
        <v>8.3621437861346344</v>
      </c>
      <c r="K265" s="17" t="s">
        <v>348</v>
      </c>
      <c r="L265" s="17" t="s">
        <v>390</v>
      </c>
      <c r="M265" s="235" t="s">
        <v>1178</v>
      </c>
      <c r="N265" s="235" t="s">
        <v>1178</v>
      </c>
      <c r="O265" s="235" t="s">
        <v>1177</v>
      </c>
      <c r="P265" s="145" t="s">
        <v>1790</v>
      </c>
      <c r="Q265" s="344">
        <v>4784</v>
      </c>
      <c r="R265" s="344">
        <v>164</v>
      </c>
      <c r="S265" s="172" t="s">
        <v>2894</v>
      </c>
    </row>
    <row r="266" spans="1:19" x14ac:dyDescent="0.2">
      <c r="A266" s="235" t="s">
        <v>72</v>
      </c>
      <c r="B266" s="235" t="s">
        <v>1225</v>
      </c>
      <c r="C266" s="17" t="s">
        <v>585</v>
      </c>
      <c r="D266" s="243" t="s">
        <v>116</v>
      </c>
      <c r="E266" s="309" t="s">
        <v>1158</v>
      </c>
      <c r="F266" s="145" t="s">
        <v>1154</v>
      </c>
      <c r="G266" s="218" t="s">
        <v>388</v>
      </c>
      <c r="H266" s="17" t="s">
        <v>346</v>
      </c>
      <c r="I266" s="350" t="s">
        <v>148</v>
      </c>
      <c r="J266" s="229">
        <v>0</v>
      </c>
      <c r="K266" s="17" t="s">
        <v>348</v>
      </c>
      <c r="L266" s="17" t="s">
        <v>390</v>
      </c>
      <c r="M266" s="235" t="s">
        <v>1178</v>
      </c>
      <c r="N266" s="235" t="s">
        <v>1178</v>
      </c>
      <c r="O266" s="235" t="s">
        <v>1178</v>
      </c>
      <c r="P266" s="145" t="s">
        <v>2093</v>
      </c>
      <c r="Q266" s="344">
        <v>0</v>
      </c>
      <c r="R266" s="344">
        <v>0</v>
      </c>
      <c r="S266" s="172"/>
    </row>
    <row r="267" spans="1:19" x14ac:dyDescent="0.2">
      <c r="A267" s="235" t="s">
        <v>72</v>
      </c>
      <c r="B267" s="235" t="s">
        <v>1225</v>
      </c>
      <c r="C267" s="17" t="s">
        <v>585</v>
      </c>
      <c r="D267" s="243" t="s">
        <v>116</v>
      </c>
      <c r="E267" s="309" t="s">
        <v>1159</v>
      </c>
      <c r="F267" s="145" t="s">
        <v>1154</v>
      </c>
      <c r="G267" s="218" t="s">
        <v>388</v>
      </c>
      <c r="H267" s="17" t="s">
        <v>346</v>
      </c>
      <c r="I267" s="350" t="s">
        <v>148</v>
      </c>
      <c r="J267" s="229">
        <v>0</v>
      </c>
      <c r="K267" s="17" t="s">
        <v>348</v>
      </c>
      <c r="L267" s="17" t="s">
        <v>390</v>
      </c>
      <c r="M267" s="235" t="s">
        <v>1178</v>
      </c>
      <c r="N267" s="235" t="s">
        <v>1178</v>
      </c>
      <c r="O267" s="235" t="s">
        <v>1178</v>
      </c>
      <c r="P267" s="145" t="s">
        <v>2093</v>
      </c>
      <c r="Q267" s="344">
        <v>0</v>
      </c>
      <c r="R267" s="344">
        <v>0</v>
      </c>
      <c r="S267" s="172"/>
    </row>
    <row r="268" spans="1:19" x14ac:dyDescent="0.2">
      <c r="A268" s="235" t="s">
        <v>72</v>
      </c>
      <c r="B268" s="235" t="s">
        <v>1225</v>
      </c>
      <c r="C268" s="17" t="s">
        <v>585</v>
      </c>
      <c r="D268" s="243" t="s">
        <v>116</v>
      </c>
      <c r="E268" s="309" t="s">
        <v>1160</v>
      </c>
      <c r="F268" s="145" t="s">
        <v>1161</v>
      </c>
      <c r="G268" s="218" t="s">
        <v>388</v>
      </c>
      <c r="H268" s="17" t="s">
        <v>346</v>
      </c>
      <c r="I268" s="350" t="s">
        <v>148</v>
      </c>
      <c r="J268" s="229">
        <v>0</v>
      </c>
      <c r="K268" s="17" t="s">
        <v>348</v>
      </c>
      <c r="L268" s="17" t="s">
        <v>390</v>
      </c>
      <c r="M268" s="235" t="s">
        <v>1178</v>
      </c>
      <c r="N268" s="235" t="s">
        <v>1178</v>
      </c>
      <c r="O268" s="235" t="s">
        <v>1178</v>
      </c>
      <c r="P268" s="145" t="s">
        <v>1689</v>
      </c>
      <c r="Q268" s="344">
        <v>495</v>
      </c>
      <c r="R268" s="344">
        <v>57</v>
      </c>
      <c r="S268" s="172" t="s">
        <v>2894</v>
      </c>
    </row>
    <row r="269" spans="1:19" x14ac:dyDescent="0.2">
      <c r="A269" s="235" t="s">
        <v>72</v>
      </c>
      <c r="B269" s="235" t="s">
        <v>1225</v>
      </c>
      <c r="C269" s="17" t="s">
        <v>585</v>
      </c>
      <c r="D269" s="243" t="s">
        <v>116</v>
      </c>
      <c r="E269" s="309" t="s">
        <v>1162</v>
      </c>
      <c r="F269" s="145" t="s">
        <v>1163</v>
      </c>
      <c r="G269" s="218" t="s">
        <v>388</v>
      </c>
      <c r="H269" s="17" t="s">
        <v>346</v>
      </c>
      <c r="I269" s="350" t="s">
        <v>148</v>
      </c>
      <c r="J269" s="229">
        <v>0</v>
      </c>
      <c r="K269" s="17" t="s">
        <v>348</v>
      </c>
      <c r="L269" s="17" t="s">
        <v>390</v>
      </c>
      <c r="M269" s="235" t="s">
        <v>1178</v>
      </c>
      <c r="N269" s="235" t="s">
        <v>1178</v>
      </c>
      <c r="O269" s="235" t="s">
        <v>1178</v>
      </c>
      <c r="P269" s="145" t="s">
        <v>1688</v>
      </c>
      <c r="Q269" s="344">
        <v>644</v>
      </c>
      <c r="R269" s="344">
        <v>47</v>
      </c>
      <c r="S269" s="172" t="s">
        <v>2894</v>
      </c>
    </row>
    <row r="270" spans="1:19" x14ac:dyDescent="0.2">
      <c r="A270" s="235" t="s">
        <v>72</v>
      </c>
      <c r="B270" s="235" t="s">
        <v>1225</v>
      </c>
      <c r="C270" s="17" t="s">
        <v>585</v>
      </c>
      <c r="D270" s="243" t="s">
        <v>116</v>
      </c>
      <c r="E270" s="309" t="s">
        <v>1164</v>
      </c>
      <c r="F270" s="145" t="s">
        <v>1126</v>
      </c>
      <c r="G270" s="218" t="s">
        <v>388</v>
      </c>
      <c r="H270" s="17" t="s">
        <v>346</v>
      </c>
      <c r="I270" s="350" t="s">
        <v>148</v>
      </c>
      <c r="J270" s="229">
        <v>0</v>
      </c>
      <c r="K270" s="17" t="s">
        <v>348</v>
      </c>
      <c r="L270" s="17" t="s">
        <v>390</v>
      </c>
      <c r="M270" s="235" t="s">
        <v>1178</v>
      </c>
      <c r="N270" s="235" t="s">
        <v>1178</v>
      </c>
      <c r="O270" s="235" t="s">
        <v>1178</v>
      </c>
      <c r="P270" s="145" t="s">
        <v>1676</v>
      </c>
      <c r="Q270" s="344">
        <v>0</v>
      </c>
      <c r="R270" s="344">
        <v>0</v>
      </c>
      <c r="S270" s="172"/>
    </row>
    <row r="271" spans="1:19" x14ac:dyDescent="0.2">
      <c r="A271" s="235" t="s">
        <v>72</v>
      </c>
      <c r="B271" s="235" t="s">
        <v>1225</v>
      </c>
      <c r="C271" s="17" t="s">
        <v>585</v>
      </c>
      <c r="D271" s="243" t="s">
        <v>116</v>
      </c>
      <c r="E271" s="309" t="s">
        <v>1165</v>
      </c>
      <c r="F271" s="145" t="s">
        <v>1161</v>
      </c>
      <c r="G271" s="218" t="s">
        <v>388</v>
      </c>
      <c r="H271" s="17" t="s">
        <v>346</v>
      </c>
      <c r="I271" s="350" t="s">
        <v>148</v>
      </c>
      <c r="J271" s="229">
        <v>0</v>
      </c>
      <c r="K271" s="17" t="s">
        <v>348</v>
      </c>
      <c r="L271" s="17" t="s">
        <v>390</v>
      </c>
      <c r="M271" s="235" t="s">
        <v>1178</v>
      </c>
      <c r="N271" s="235" t="s">
        <v>1178</v>
      </c>
      <c r="O271" s="235" t="s">
        <v>1178</v>
      </c>
      <c r="P271" s="145" t="s">
        <v>1689</v>
      </c>
      <c r="Q271" s="344">
        <v>2422</v>
      </c>
      <c r="R271" s="344">
        <v>48</v>
      </c>
      <c r="S271" s="172" t="s">
        <v>2894</v>
      </c>
    </row>
    <row r="272" spans="1:19" x14ac:dyDescent="0.2">
      <c r="A272" s="235" t="s">
        <v>72</v>
      </c>
      <c r="B272" s="235" t="s">
        <v>1225</v>
      </c>
      <c r="C272" s="17" t="s">
        <v>585</v>
      </c>
      <c r="D272" s="243" t="s">
        <v>116</v>
      </c>
      <c r="E272" s="309" t="s">
        <v>1166</v>
      </c>
      <c r="F272" s="145" t="s">
        <v>1109</v>
      </c>
      <c r="G272" s="218" t="s">
        <v>388</v>
      </c>
      <c r="H272" s="17" t="s">
        <v>346</v>
      </c>
      <c r="I272" s="350" t="s">
        <v>148</v>
      </c>
      <c r="J272" s="229">
        <v>0</v>
      </c>
      <c r="K272" s="17" t="s">
        <v>348</v>
      </c>
      <c r="L272" s="17" t="s">
        <v>390</v>
      </c>
      <c r="M272" s="235" t="s">
        <v>1178</v>
      </c>
      <c r="N272" s="235" t="s">
        <v>1178</v>
      </c>
      <c r="O272" s="235" t="s">
        <v>1178</v>
      </c>
      <c r="P272" s="145" t="s">
        <v>1669</v>
      </c>
      <c r="Q272" s="344">
        <v>0</v>
      </c>
      <c r="R272" s="344">
        <v>0</v>
      </c>
      <c r="S272" s="172"/>
    </row>
    <row r="273" spans="1:19" x14ac:dyDescent="0.2">
      <c r="A273" s="235" t="s">
        <v>72</v>
      </c>
      <c r="B273" s="235" t="s">
        <v>1225</v>
      </c>
      <c r="C273" s="17" t="s">
        <v>585</v>
      </c>
      <c r="D273" s="243" t="s">
        <v>116</v>
      </c>
      <c r="E273" s="309" t="s">
        <v>936</v>
      </c>
      <c r="F273" s="145" t="s">
        <v>1109</v>
      </c>
      <c r="G273" s="218" t="s">
        <v>388</v>
      </c>
      <c r="H273" s="17" t="s">
        <v>346</v>
      </c>
      <c r="I273" s="350" t="s">
        <v>148</v>
      </c>
      <c r="J273" s="229">
        <v>0</v>
      </c>
      <c r="K273" s="17" t="s">
        <v>348</v>
      </c>
      <c r="L273" s="17" t="s">
        <v>388</v>
      </c>
      <c r="M273" s="235" t="s">
        <v>1178</v>
      </c>
      <c r="N273" s="235" t="s">
        <v>1177</v>
      </c>
      <c r="O273" s="235" t="s">
        <v>1178</v>
      </c>
      <c r="P273" s="145" t="s">
        <v>2094</v>
      </c>
      <c r="Q273" s="344">
        <v>4</v>
      </c>
      <c r="R273" s="344">
        <v>1</v>
      </c>
      <c r="S273" s="172" t="s">
        <v>2894</v>
      </c>
    </row>
    <row r="274" spans="1:19" x14ac:dyDescent="0.2">
      <c r="A274" s="235" t="s">
        <v>72</v>
      </c>
      <c r="B274" s="235" t="s">
        <v>1225</v>
      </c>
      <c r="C274" s="17" t="s">
        <v>585</v>
      </c>
      <c r="D274" s="243" t="s">
        <v>116</v>
      </c>
      <c r="E274" s="309" t="s">
        <v>1167</v>
      </c>
      <c r="F274" s="145" t="s">
        <v>1121</v>
      </c>
      <c r="G274" s="218" t="s">
        <v>388</v>
      </c>
      <c r="H274" s="17" t="s">
        <v>346</v>
      </c>
      <c r="I274" s="350" t="s">
        <v>148</v>
      </c>
      <c r="J274" s="229">
        <v>0</v>
      </c>
      <c r="K274" s="17" t="s">
        <v>348</v>
      </c>
      <c r="L274" s="17" t="s">
        <v>390</v>
      </c>
      <c r="M274" s="235" t="s">
        <v>1178</v>
      </c>
      <c r="N274" s="235" t="s">
        <v>1178</v>
      </c>
      <c r="O274" s="235" t="s">
        <v>1178</v>
      </c>
      <c r="P274" s="145" t="s">
        <v>1674</v>
      </c>
      <c r="Q274" s="344">
        <v>219</v>
      </c>
      <c r="R274" s="344">
        <v>13</v>
      </c>
      <c r="S274" s="172" t="s">
        <v>2894</v>
      </c>
    </row>
    <row r="275" spans="1:19" x14ac:dyDescent="0.2">
      <c r="A275" s="235" t="s">
        <v>72</v>
      </c>
      <c r="B275" s="235" t="s">
        <v>1225</v>
      </c>
      <c r="C275" s="17" t="s">
        <v>585</v>
      </c>
      <c r="D275" s="243" t="s">
        <v>116</v>
      </c>
      <c r="E275" s="309" t="s">
        <v>1103</v>
      </c>
      <c r="F275" s="145" t="s">
        <v>1131</v>
      </c>
      <c r="G275" s="218">
        <v>1766</v>
      </c>
      <c r="H275" s="17" t="s">
        <v>346</v>
      </c>
      <c r="I275" s="350" t="s">
        <v>148</v>
      </c>
      <c r="J275" s="229">
        <v>40.522924881134479</v>
      </c>
      <c r="K275" s="17" t="s">
        <v>348</v>
      </c>
      <c r="L275" s="17" t="s">
        <v>388</v>
      </c>
      <c r="M275" s="235" t="s">
        <v>1178</v>
      </c>
      <c r="N275" s="235" t="s">
        <v>1177</v>
      </c>
      <c r="O275" s="235" t="s">
        <v>1177</v>
      </c>
      <c r="P275" s="145" t="s">
        <v>1681</v>
      </c>
      <c r="Q275" s="344">
        <v>4278</v>
      </c>
      <c r="R275" s="344">
        <v>88</v>
      </c>
      <c r="S275" s="172"/>
    </row>
    <row r="276" spans="1:19" x14ac:dyDescent="0.2">
      <c r="A276" s="235" t="s">
        <v>72</v>
      </c>
      <c r="B276" s="235" t="s">
        <v>1225</v>
      </c>
      <c r="C276" s="17" t="s">
        <v>585</v>
      </c>
      <c r="D276" s="243" t="s">
        <v>116</v>
      </c>
      <c r="E276" s="309" t="s">
        <v>1105</v>
      </c>
      <c r="F276" s="145" t="s">
        <v>1133</v>
      </c>
      <c r="G276" s="218" t="s">
        <v>388</v>
      </c>
      <c r="H276" s="17" t="s">
        <v>346</v>
      </c>
      <c r="I276" s="350" t="s">
        <v>148</v>
      </c>
      <c r="J276" s="229">
        <v>0</v>
      </c>
      <c r="K276" s="17" t="s">
        <v>348</v>
      </c>
      <c r="L276" s="17" t="s">
        <v>390</v>
      </c>
      <c r="M276" s="235" t="s">
        <v>1178</v>
      </c>
      <c r="N276" s="235" t="s">
        <v>1178</v>
      </c>
      <c r="O276" s="235" t="s">
        <v>1178</v>
      </c>
      <c r="P276" s="145"/>
      <c r="Q276" s="344">
        <v>150</v>
      </c>
      <c r="R276" s="344">
        <v>9</v>
      </c>
      <c r="S276" s="172" t="s">
        <v>2894</v>
      </c>
    </row>
    <row r="277" spans="1:19" x14ac:dyDescent="0.2">
      <c r="A277" s="235" t="s">
        <v>72</v>
      </c>
      <c r="B277" s="235" t="s">
        <v>1225</v>
      </c>
      <c r="C277" s="17" t="s">
        <v>585</v>
      </c>
      <c r="D277" s="243" t="s">
        <v>116</v>
      </c>
      <c r="E277" s="309" t="s">
        <v>938</v>
      </c>
      <c r="F277" s="145" t="s">
        <v>1131</v>
      </c>
      <c r="G277" s="218">
        <v>1747</v>
      </c>
      <c r="H277" s="17" t="s">
        <v>346</v>
      </c>
      <c r="I277" s="350" t="s">
        <v>148</v>
      </c>
      <c r="J277" s="229">
        <v>36.664180963126647</v>
      </c>
      <c r="K277" s="17" t="s">
        <v>348</v>
      </c>
      <c r="L277" s="17" t="s">
        <v>388</v>
      </c>
      <c r="M277" s="235" t="s">
        <v>1178</v>
      </c>
      <c r="N277" s="235" t="s">
        <v>1177</v>
      </c>
      <c r="O277" s="235" t="s">
        <v>1177</v>
      </c>
      <c r="P277" s="145" t="s">
        <v>1681</v>
      </c>
      <c r="Q277" s="344">
        <v>15024</v>
      </c>
      <c r="R277" s="344">
        <v>212</v>
      </c>
      <c r="S277" s="172"/>
    </row>
    <row r="278" spans="1:19" x14ac:dyDescent="0.2">
      <c r="A278" s="235" t="s">
        <v>72</v>
      </c>
      <c r="B278" s="235" t="s">
        <v>1225</v>
      </c>
      <c r="C278" s="17" t="s">
        <v>585</v>
      </c>
      <c r="D278" s="243" t="s">
        <v>116</v>
      </c>
      <c r="E278" s="309" t="s">
        <v>1168</v>
      </c>
      <c r="F278" s="145" t="s">
        <v>1131</v>
      </c>
      <c r="G278" s="218">
        <v>567</v>
      </c>
      <c r="H278" s="17" t="s">
        <v>346</v>
      </c>
      <c r="I278" s="350" t="s">
        <v>148</v>
      </c>
      <c r="J278" s="229">
        <v>31.253206679944533</v>
      </c>
      <c r="K278" s="17" t="s">
        <v>348</v>
      </c>
      <c r="L278" s="17" t="s">
        <v>388</v>
      </c>
      <c r="M278" s="235" t="s">
        <v>1178</v>
      </c>
      <c r="N278" s="235" t="s">
        <v>1177</v>
      </c>
      <c r="O278" s="235" t="s">
        <v>1178</v>
      </c>
      <c r="P278" s="145"/>
      <c r="Q278" s="344">
        <v>5485</v>
      </c>
      <c r="R278" s="344">
        <v>118</v>
      </c>
      <c r="S278" s="172"/>
    </row>
    <row r="279" spans="1:19" x14ac:dyDescent="0.2">
      <c r="A279" s="235" t="s">
        <v>72</v>
      </c>
      <c r="B279" s="235" t="s">
        <v>1225</v>
      </c>
      <c r="C279" s="17" t="s">
        <v>585</v>
      </c>
      <c r="D279" s="243" t="s">
        <v>116</v>
      </c>
      <c r="E279" s="309" t="s">
        <v>1169</v>
      </c>
      <c r="F279" s="145" t="s">
        <v>1170</v>
      </c>
      <c r="G279" s="218">
        <v>71</v>
      </c>
      <c r="H279" s="17" t="s">
        <v>346</v>
      </c>
      <c r="I279" s="350" t="s">
        <v>148</v>
      </c>
      <c r="J279" s="229">
        <v>29.953699646399762</v>
      </c>
      <c r="K279" s="17" t="s">
        <v>348</v>
      </c>
      <c r="L279" s="17" t="s">
        <v>391</v>
      </c>
      <c r="M279" s="235" t="s">
        <v>1178</v>
      </c>
      <c r="N279" s="235" t="s">
        <v>1178</v>
      </c>
      <c r="O279" s="235" t="s">
        <v>1178</v>
      </c>
      <c r="P279" s="145"/>
      <c r="Q279" s="344">
        <v>0</v>
      </c>
      <c r="R279" s="344">
        <v>0</v>
      </c>
      <c r="S279" s="172"/>
    </row>
    <row r="280" spans="1:19" x14ac:dyDescent="0.2">
      <c r="A280" s="235" t="s">
        <v>72</v>
      </c>
      <c r="B280" s="235" t="s">
        <v>1225</v>
      </c>
      <c r="C280" s="17" t="s">
        <v>1548</v>
      </c>
      <c r="D280" s="243" t="s">
        <v>112</v>
      </c>
      <c r="E280" s="309" t="s">
        <v>1171</v>
      </c>
      <c r="F280" s="17" t="s">
        <v>1174</v>
      </c>
      <c r="G280" s="218" t="s">
        <v>388</v>
      </c>
      <c r="H280" s="416" t="s">
        <v>346</v>
      </c>
      <c r="I280" s="350" t="s">
        <v>148</v>
      </c>
      <c r="J280" s="229" t="s">
        <v>388</v>
      </c>
      <c r="K280" s="414" t="s">
        <v>348</v>
      </c>
      <c r="L280" s="17" t="s">
        <v>390</v>
      </c>
      <c r="M280" s="235" t="s">
        <v>1178</v>
      </c>
      <c r="N280" s="235" t="s">
        <v>1178</v>
      </c>
      <c r="O280" s="235" t="s">
        <v>1178</v>
      </c>
      <c r="P280" s="145"/>
      <c r="Q280" s="344">
        <v>0</v>
      </c>
      <c r="R280" s="344">
        <v>0</v>
      </c>
      <c r="S280" s="172"/>
    </row>
    <row r="281" spans="1:19" x14ac:dyDescent="0.2">
      <c r="A281" s="235" t="s">
        <v>72</v>
      </c>
      <c r="B281" s="235" t="s">
        <v>1225</v>
      </c>
      <c r="C281" s="17" t="s">
        <v>1548</v>
      </c>
      <c r="D281" s="25" t="s">
        <v>118</v>
      </c>
      <c r="E281" s="309" t="s">
        <v>1171</v>
      </c>
      <c r="F281" s="17" t="s">
        <v>1172</v>
      </c>
      <c r="G281" s="218">
        <v>5</v>
      </c>
      <c r="H281" s="416" t="s">
        <v>346</v>
      </c>
      <c r="I281" s="350" t="s">
        <v>148</v>
      </c>
      <c r="J281" s="229" t="s">
        <v>1567</v>
      </c>
      <c r="K281" s="414" t="s">
        <v>348</v>
      </c>
      <c r="L281" s="17" t="s">
        <v>391</v>
      </c>
      <c r="M281" s="235" t="s">
        <v>1178</v>
      </c>
      <c r="N281" s="235" t="s">
        <v>1178</v>
      </c>
      <c r="O281" s="235" t="s">
        <v>1178</v>
      </c>
      <c r="P281" s="145"/>
      <c r="Q281" s="344">
        <v>0</v>
      </c>
      <c r="R281" s="344">
        <v>0</v>
      </c>
      <c r="S281" s="172"/>
    </row>
    <row r="282" spans="1:19" x14ac:dyDescent="0.2">
      <c r="A282" s="235" t="s">
        <v>72</v>
      </c>
      <c r="B282" s="235" t="s">
        <v>1225</v>
      </c>
      <c r="C282" s="17" t="s">
        <v>1548</v>
      </c>
      <c r="D282" s="243" t="s">
        <v>112</v>
      </c>
      <c r="E282" s="309" t="s">
        <v>1082</v>
      </c>
      <c r="F282" s="17" t="s">
        <v>1174</v>
      </c>
      <c r="G282" s="218" t="s">
        <v>388</v>
      </c>
      <c r="H282" s="416" t="s">
        <v>346</v>
      </c>
      <c r="I282" s="350" t="s">
        <v>148</v>
      </c>
      <c r="J282" s="229" t="s">
        <v>388</v>
      </c>
      <c r="K282" s="414" t="s">
        <v>348</v>
      </c>
      <c r="L282" s="17" t="s">
        <v>390</v>
      </c>
      <c r="M282" s="235" t="s">
        <v>1178</v>
      </c>
      <c r="N282" s="235" t="s">
        <v>1178</v>
      </c>
      <c r="O282" s="235" t="s">
        <v>1178</v>
      </c>
      <c r="P282" s="145"/>
      <c r="Q282" s="344">
        <v>0</v>
      </c>
      <c r="R282" s="344">
        <v>0</v>
      </c>
      <c r="S282" s="172"/>
    </row>
    <row r="283" spans="1:19" x14ac:dyDescent="0.2">
      <c r="A283" s="235" t="s">
        <v>72</v>
      </c>
      <c r="B283" s="235" t="s">
        <v>1225</v>
      </c>
      <c r="C283" s="17" t="s">
        <v>1548</v>
      </c>
      <c r="D283" s="25" t="s">
        <v>118</v>
      </c>
      <c r="E283" s="309" t="s">
        <v>1082</v>
      </c>
      <c r="F283" s="17" t="s">
        <v>1172</v>
      </c>
      <c r="G283" s="218">
        <v>262</v>
      </c>
      <c r="H283" s="416" t="s">
        <v>346</v>
      </c>
      <c r="I283" s="350" t="s">
        <v>148</v>
      </c>
      <c r="J283" s="229" t="s">
        <v>1567</v>
      </c>
      <c r="K283" s="414" t="s">
        <v>348</v>
      </c>
      <c r="L283" s="17" t="s">
        <v>388</v>
      </c>
      <c r="M283" s="235" t="s">
        <v>1178</v>
      </c>
      <c r="N283" s="235" t="s">
        <v>1177</v>
      </c>
      <c r="O283" s="235" t="s">
        <v>1177</v>
      </c>
      <c r="P283" s="145"/>
      <c r="Q283" s="303">
        <v>110</v>
      </c>
      <c r="R283" s="303">
        <v>11</v>
      </c>
      <c r="S283" s="172"/>
    </row>
    <row r="284" spans="1:19" x14ac:dyDescent="0.2">
      <c r="A284" s="235" t="s">
        <v>72</v>
      </c>
      <c r="B284" s="235" t="s">
        <v>1225</v>
      </c>
      <c r="C284" s="17" t="s">
        <v>1548</v>
      </c>
      <c r="D284" s="25" t="s">
        <v>118</v>
      </c>
      <c r="E284" s="309" t="s">
        <v>1152</v>
      </c>
      <c r="F284" s="17" t="s">
        <v>1172</v>
      </c>
      <c r="G284" s="218">
        <v>160</v>
      </c>
      <c r="H284" s="416" t="s">
        <v>346</v>
      </c>
      <c r="I284" s="350" t="s">
        <v>148</v>
      </c>
      <c r="J284" s="229">
        <v>100</v>
      </c>
      <c r="K284" s="417" t="s">
        <v>348</v>
      </c>
      <c r="L284" s="17" t="s">
        <v>388</v>
      </c>
      <c r="M284" s="235" t="s">
        <v>1178</v>
      </c>
      <c r="N284" s="235" t="s">
        <v>1177</v>
      </c>
      <c r="O284" s="235" t="s">
        <v>1177</v>
      </c>
      <c r="P284" s="17" t="s">
        <v>1492</v>
      </c>
      <c r="Q284" s="303">
        <v>3664</v>
      </c>
      <c r="R284" s="303">
        <v>21</v>
      </c>
      <c r="S284" s="172"/>
    </row>
    <row r="285" spans="1:19" x14ac:dyDescent="0.2">
      <c r="A285" s="235" t="s">
        <v>72</v>
      </c>
      <c r="B285" s="235" t="s">
        <v>1225</v>
      </c>
      <c r="C285" s="17" t="s">
        <v>1548</v>
      </c>
      <c r="D285" s="243" t="s">
        <v>112</v>
      </c>
      <c r="E285" s="309" t="s">
        <v>1173</v>
      </c>
      <c r="F285" s="17" t="s">
        <v>1174</v>
      </c>
      <c r="G285" s="218" t="s">
        <v>388</v>
      </c>
      <c r="H285" s="416" t="s">
        <v>346</v>
      </c>
      <c r="I285" s="350" t="s">
        <v>148</v>
      </c>
      <c r="J285" s="229" t="s">
        <v>388</v>
      </c>
      <c r="K285" s="414" t="s">
        <v>348</v>
      </c>
      <c r="L285" s="17" t="s">
        <v>390</v>
      </c>
      <c r="M285" s="235" t="s">
        <v>1178</v>
      </c>
      <c r="N285" s="235" t="s">
        <v>1178</v>
      </c>
      <c r="O285" s="235" t="s">
        <v>1178</v>
      </c>
      <c r="P285" s="145"/>
      <c r="Q285" s="344">
        <v>0</v>
      </c>
      <c r="R285" s="344">
        <v>0</v>
      </c>
      <c r="S285" s="172"/>
    </row>
    <row r="286" spans="1:19" x14ac:dyDescent="0.2">
      <c r="A286" s="235" t="s">
        <v>72</v>
      </c>
      <c r="B286" s="235" t="s">
        <v>1225</v>
      </c>
      <c r="C286" s="17" t="s">
        <v>1548</v>
      </c>
      <c r="D286" s="243" t="s">
        <v>112</v>
      </c>
      <c r="E286" s="309" t="s">
        <v>1175</v>
      </c>
      <c r="F286" s="17" t="s">
        <v>1174</v>
      </c>
      <c r="G286" s="218" t="s">
        <v>388</v>
      </c>
      <c r="H286" s="416" t="s">
        <v>346</v>
      </c>
      <c r="I286" s="350" t="s">
        <v>148</v>
      </c>
      <c r="J286" s="229" t="s">
        <v>388</v>
      </c>
      <c r="K286" s="414" t="s">
        <v>348</v>
      </c>
      <c r="L286" s="17" t="s">
        <v>390</v>
      </c>
      <c r="M286" s="235" t="s">
        <v>1178</v>
      </c>
      <c r="N286" s="235" t="s">
        <v>1178</v>
      </c>
      <c r="O286" s="235" t="s">
        <v>1178</v>
      </c>
      <c r="P286" s="145"/>
      <c r="Q286" s="344">
        <v>0</v>
      </c>
      <c r="R286" s="344">
        <v>0</v>
      </c>
      <c r="S286" s="172"/>
    </row>
    <row r="287" spans="1:19" x14ac:dyDescent="0.2">
      <c r="A287" s="235" t="s">
        <v>72</v>
      </c>
      <c r="B287" s="235" t="s">
        <v>1225</v>
      </c>
      <c r="C287" s="17" t="s">
        <v>1548</v>
      </c>
      <c r="D287" s="25" t="s">
        <v>118</v>
      </c>
      <c r="E287" s="309" t="s">
        <v>1175</v>
      </c>
      <c r="F287" s="17" t="s">
        <v>1172</v>
      </c>
      <c r="G287" s="218">
        <v>228</v>
      </c>
      <c r="H287" s="416" t="s">
        <v>346</v>
      </c>
      <c r="I287" s="350" t="s">
        <v>148</v>
      </c>
      <c r="J287" s="229" t="s">
        <v>1567</v>
      </c>
      <c r="K287" s="414" t="s">
        <v>348</v>
      </c>
      <c r="L287" s="17" t="s">
        <v>388</v>
      </c>
      <c r="M287" s="235" t="s">
        <v>1178</v>
      </c>
      <c r="N287" s="235" t="s">
        <v>1177</v>
      </c>
      <c r="O287" s="235" t="s">
        <v>1178</v>
      </c>
      <c r="P287" s="145"/>
      <c r="Q287" s="303">
        <v>16348</v>
      </c>
      <c r="R287" s="303">
        <v>778</v>
      </c>
      <c r="S287" s="172"/>
    </row>
    <row r="288" spans="1:19" x14ac:dyDescent="0.2">
      <c r="A288" s="235" t="s">
        <v>72</v>
      </c>
      <c r="B288" s="235" t="s">
        <v>1225</v>
      </c>
      <c r="C288" s="17" t="s">
        <v>1580</v>
      </c>
      <c r="D288" s="243" t="s">
        <v>114</v>
      </c>
      <c r="E288" s="309" t="s">
        <v>1226</v>
      </c>
      <c r="F288" s="17" t="s">
        <v>1227</v>
      </c>
      <c r="G288" s="418">
        <v>2680</v>
      </c>
      <c r="H288" s="418" t="s">
        <v>350</v>
      </c>
      <c r="I288" s="418">
        <v>77</v>
      </c>
      <c r="J288" s="419">
        <v>92</v>
      </c>
      <c r="K288" s="418" t="s">
        <v>350</v>
      </c>
      <c r="L288" s="420" t="s">
        <v>388</v>
      </c>
      <c r="M288" s="421" t="s">
        <v>1178</v>
      </c>
      <c r="N288" s="421" t="s">
        <v>1177</v>
      </c>
      <c r="O288" s="421" t="s">
        <v>1177</v>
      </c>
      <c r="P288" s="418"/>
      <c r="Q288" s="344">
        <v>10461</v>
      </c>
      <c r="R288" s="344">
        <v>6</v>
      </c>
      <c r="S288" s="172" t="s">
        <v>2678</v>
      </c>
    </row>
    <row r="289" spans="1:19" x14ac:dyDescent="0.2">
      <c r="A289" s="235" t="s">
        <v>72</v>
      </c>
      <c r="B289" s="235" t="s">
        <v>1225</v>
      </c>
      <c r="C289" s="17" t="s">
        <v>1580</v>
      </c>
      <c r="D289" s="243" t="s">
        <v>114</v>
      </c>
      <c r="E289" s="309" t="s">
        <v>948</v>
      </c>
      <c r="F289" s="17" t="s">
        <v>1206</v>
      </c>
      <c r="G289" s="422" t="s">
        <v>388</v>
      </c>
      <c r="H289" s="423" t="s">
        <v>350</v>
      </c>
      <c r="I289" s="418" t="s">
        <v>148</v>
      </c>
      <c r="J289" s="424" t="s">
        <v>388</v>
      </c>
      <c r="K289" s="423" t="s">
        <v>350</v>
      </c>
      <c r="L289" s="425" t="s">
        <v>391</v>
      </c>
      <c r="M289" s="426" t="s">
        <v>1178</v>
      </c>
      <c r="N289" s="426" t="s">
        <v>1178</v>
      </c>
      <c r="O289" s="426" t="s">
        <v>1178</v>
      </c>
      <c r="P289" s="427"/>
      <c r="Q289" s="344">
        <v>0</v>
      </c>
      <c r="R289" s="344">
        <v>0</v>
      </c>
      <c r="S289" s="172"/>
    </row>
    <row r="290" spans="1:19" x14ac:dyDescent="0.2">
      <c r="A290" s="235" t="s">
        <v>72</v>
      </c>
      <c r="B290" s="235" t="s">
        <v>1225</v>
      </c>
      <c r="C290" s="17" t="s">
        <v>1580</v>
      </c>
      <c r="D290" s="243" t="s">
        <v>114</v>
      </c>
      <c r="E290" s="309" t="s">
        <v>1207</v>
      </c>
      <c r="F290" s="17" t="s">
        <v>1208</v>
      </c>
      <c r="G290" s="422">
        <v>18</v>
      </c>
      <c r="H290" s="423" t="s">
        <v>350</v>
      </c>
      <c r="I290" s="418" t="s">
        <v>388</v>
      </c>
      <c r="J290" s="424">
        <v>100</v>
      </c>
      <c r="K290" s="423" t="s">
        <v>350</v>
      </c>
      <c r="L290" s="425" t="s">
        <v>391</v>
      </c>
      <c r="M290" s="426" t="s">
        <v>1178</v>
      </c>
      <c r="N290" s="426" t="s">
        <v>1178</v>
      </c>
      <c r="O290" s="426" t="s">
        <v>1178</v>
      </c>
      <c r="P290" s="418" t="s">
        <v>1441</v>
      </c>
      <c r="Q290" s="344">
        <v>0</v>
      </c>
      <c r="R290" s="344">
        <v>0</v>
      </c>
      <c r="S290" s="172"/>
    </row>
    <row r="291" spans="1:19" x14ac:dyDescent="0.2">
      <c r="A291" s="235" t="s">
        <v>72</v>
      </c>
      <c r="B291" s="235" t="s">
        <v>1225</v>
      </c>
      <c r="C291" s="17" t="s">
        <v>1580</v>
      </c>
      <c r="D291" s="243" t="s">
        <v>114</v>
      </c>
      <c r="E291" s="309" t="s">
        <v>969</v>
      </c>
      <c r="F291" s="17" t="s">
        <v>1209</v>
      </c>
      <c r="G291" s="422">
        <v>21</v>
      </c>
      <c r="H291" s="423" t="s">
        <v>350</v>
      </c>
      <c r="I291" s="418" t="s">
        <v>148</v>
      </c>
      <c r="J291" s="424">
        <v>53</v>
      </c>
      <c r="K291" s="423" t="s">
        <v>350</v>
      </c>
      <c r="L291" s="425" t="s">
        <v>391</v>
      </c>
      <c r="M291" s="426" t="s">
        <v>1178</v>
      </c>
      <c r="N291" s="426" t="s">
        <v>1178</v>
      </c>
      <c r="O291" s="426" t="s">
        <v>1177</v>
      </c>
      <c r="P291" s="418" t="s">
        <v>1440</v>
      </c>
      <c r="Q291" s="344">
        <v>479</v>
      </c>
      <c r="R291" s="344">
        <v>1</v>
      </c>
      <c r="S291" s="172" t="s">
        <v>2679</v>
      </c>
    </row>
    <row r="292" spans="1:19" x14ac:dyDescent="0.2">
      <c r="A292" s="235" t="s">
        <v>72</v>
      </c>
      <c r="B292" s="235" t="s">
        <v>1225</v>
      </c>
      <c r="C292" s="17" t="s">
        <v>1580</v>
      </c>
      <c r="D292" s="243" t="s">
        <v>114</v>
      </c>
      <c r="E292" s="309" t="s">
        <v>958</v>
      </c>
      <c r="F292" s="17" t="s">
        <v>1206</v>
      </c>
      <c r="G292" s="422" t="s">
        <v>388</v>
      </c>
      <c r="H292" s="423" t="s">
        <v>350</v>
      </c>
      <c r="I292" s="418" t="s">
        <v>148</v>
      </c>
      <c r="J292" s="424" t="s">
        <v>388</v>
      </c>
      <c r="K292" s="423" t="s">
        <v>350</v>
      </c>
      <c r="L292" s="425" t="s">
        <v>391</v>
      </c>
      <c r="M292" s="426" t="s">
        <v>1178</v>
      </c>
      <c r="N292" s="426" t="s">
        <v>1178</v>
      </c>
      <c r="O292" s="426" t="s">
        <v>1178</v>
      </c>
      <c r="P292" s="418"/>
      <c r="Q292" s="344">
        <v>0</v>
      </c>
      <c r="R292" s="344">
        <v>0</v>
      </c>
      <c r="S292" s="172"/>
    </row>
    <row r="293" spans="1:19" x14ac:dyDescent="0.2">
      <c r="A293" s="235" t="s">
        <v>72</v>
      </c>
      <c r="B293" s="235" t="s">
        <v>1225</v>
      </c>
      <c r="C293" s="17" t="s">
        <v>1580</v>
      </c>
      <c r="D293" s="243" t="s">
        <v>114</v>
      </c>
      <c r="E293" s="309" t="s">
        <v>959</v>
      </c>
      <c r="F293" s="17" t="s">
        <v>1206</v>
      </c>
      <c r="G293" s="422" t="s">
        <v>388</v>
      </c>
      <c r="H293" s="423" t="s">
        <v>350</v>
      </c>
      <c r="I293" s="418" t="s">
        <v>148</v>
      </c>
      <c r="J293" s="424" t="s">
        <v>388</v>
      </c>
      <c r="K293" s="423" t="s">
        <v>350</v>
      </c>
      <c r="L293" s="425" t="s">
        <v>391</v>
      </c>
      <c r="M293" s="426" t="s">
        <v>1178</v>
      </c>
      <c r="N293" s="426" t="s">
        <v>1178</v>
      </c>
      <c r="O293" s="426" t="s">
        <v>1178</v>
      </c>
      <c r="P293" s="418"/>
      <c r="Q293" s="344">
        <v>0</v>
      </c>
      <c r="R293" s="344">
        <v>0</v>
      </c>
      <c r="S293" s="172"/>
    </row>
    <row r="294" spans="1:19" x14ac:dyDescent="0.2">
      <c r="A294" s="235" t="s">
        <v>72</v>
      </c>
      <c r="B294" s="235" t="s">
        <v>1225</v>
      </c>
      <c r="C294" s="17" t="s">
        <v>1580</v>
      </c>
      <c r="D294" s="243" t="s">
        <v>114</v>
      </c>
      <c r="E294" s="309" t="s">
        <v>960</v>
      </c>
      <c r="F294" s="17" t="s">
        <v>1206</v>
      </c>
      <c r="G294" s="422" t="s">
        <v>388</v>
      </c>
      <c r="H294" s="423" t="s">
        <v>350</v>
      </c>
      <c r="I294" s="418" t="s">
        <v>148</v>
      </c>
      <c r="J294" s="424" t="s">
        <v>388</v>
      </c>
      <c r="K294" s="423" t="s">
        <v>350</v>
      </c>
      <c r="L294" s="425" t="s">
        <v>391</v>
      </c>
      <c r="M294" s="426" t="s">
        <v>1178</v>
      </c>
      <c r="N294" s="426" t="s">
        <v>1178</v>
      </c>
      <c r="O294" s="426" t="s">
        <v>1178</v>
      </c>
      <c r="P294" s="418"/>
      <c r="Q294" s="344">
        <v>0</v>
      </c>
      <c r="R294" s="344">
        <v>0</v>
      </c>
      <c r="S294" s="172"/>
    </row>
    <row r="295" spans="1:19" x14ac:dyDescent="0.2">
      <c r="A295" s="235" t="s">
        <v>72</v>
      </c>
      <c r="B295" s="235" t="s">
        <v>1225</v>
      </c>
      <c r="C295" s="17" t="s">
        <v>1580</v>
      </c>
      <c r="D295" s="243" t="s">
        <v>114</v>
      </c>
      <c r="E295" s="309" t="s">
        <v>961</v>
      </c>
      <c r="F295" s="17" t="s">
        <v>1206</v>
      </c>
      <c r="G295" s="422" t="s">
        <v>388</v>
      </c>
      <c r="H295" s="423" t="s">
        <v>350</v>
      </c>
      <c r="I295" s="418" t="s">
        <v>148</v>
      </c>
      <c r="J295" s="424" t="s">
        <v>388</v>
      </c>
      <c r="K295" s="423" t="s">
        <v>350</v>
      </c>
      <c r="L295" s="425" t="s">
        <v>391</v>
      </c>
      <c r="M295" s="426" t="s">
        <v>1178</v>
      </c>
      <c r="N295" s="426" t="s">
        <v>1178</v>
      </c>
      <c r="O295" s="426" t="s">
        <v>1177</v>
      </c>
      <c r="P295" s="418" t="s">
        <v>1440</v>
      </c>
      <c r="Q295" s="344">
        <v>22</v>
      </c>
      <c r="R295" s="344">
        <v>1</v>
      </c>
      <c r="S295" s="172" t="s">
        <v>2680</v>
      </c>
    </row>
    <row r="296" spans="1:19" x14ac:dyDescent="0.2">
      <c r="A296" s="235" t="s">
        <v>72</v>
      </c>
      <c r="B296" s="235" t="s">
        <v>1225</v>
      </c>
      <c r="C296" s="17" t="s">
        <v>1580</v>
      </c>
      <c r="D296" s="243" t="s">
        <v>114</v>
      </c>
      <c r="E296" s="309" t="s">
        <v>962</v>
      </c>
      <c r="F296" s="17" t="s">
        <v>1206</v>
      </c>
      <c r="G296" s="422" t="s">
        <v>388</v>
      </c>
      <c r="H296" s="423" t="s">
        <v>350</v>
      </c>
      <c r="I296" s="418" t="s">
        <v>148</v>
      </c>
      <c r="J296" s="424" t="s">
        <v>388</v>
      </c>
      <c r="K296" s="423" t="s">
        <v>350</v>
      </c>
      <c r="L296" s="425" t="s">
        <v>391</v>
      </c>
      <c r="M296" s="426" t="s">
        <v>1178</v>
      </c>
      <c r="N296" s="426" t="s">
        <v>1178</v>
      </c>
      <c r="O296" s="426" t="s">
        <v>1178</v>
      </c>
      <c r="P296" s="418"/>
      <c r="Q296" s="344">
        <v>0</v>
      </c>
      <c r="R296" s="344">
        <v>0</v>
      </c>
      <c r="S296" s="172"/>
    </row>
    <row r="297" spans="1:19" x14ac:dyDescent="0.2">
      <c r="A297" s="235" t="s">
        <v>72</v>
      </c>
      <c r="B297" s="235" t="s">
        <v>1225</v>
      </c>
      <c r="C297" s="17" t="s">
        <v>1580</v>
      </c>
      <c r="D297" s="243" t="s">
        <v>114</v>
      </c>
      <c r="E297" s="309" t="s">
        <v>971</v>
      </c>
      <c r="F297" s="17" t="s">
        <v>1206</v>
      </c>
      <c r="G297" s="422" t="s">
        <v>388</v>
      </c>
      <c r="H297" s="423" t="s">
        <v>350</v>
      </c>
      <c r="I297" s="418" t="s">
        <v>148</v>
      </c>
      <c r="J297" s="424" t="s">
        <v>388</v>
      </c>
      <c r="K297" s="423" t="s">
        <v>350</v>
      </c>
      <c r="L297" s="425" t="s">
        <v>391</v>
      </c>
      <c r="M297" s="426" t="s">
        <v>1178</v>
      </c>
      <c r="N297" s="426" t="s">
        <v>1178</v>
      </c>
      <c r="O297" s="426" t="s">
        <v>1178</v>
      </c>
      <c r="P297" s="418"/>
      <c r="Q297" s="344">
        <v>0</v>
      </c>
      <c r="R297" s="344">
        <v>0</v>
      </c>
      <c r="S297" s="172"/>
    </row>
    <row r="298" spans="1:19" x14ac:dyDescent="0.2">
      <c r="A298" s="235" t="s">
        <v>72</v>
      </c>
      <c r="B298" s="235" t="s">
        <v>1225</v>
      </c>
      <c r="C298" s="17" t="s">
        <v>1580</v>
      </c>
      <c r="D298" s="243" t="s">
        <v>114</v>
      </c>
      <c r="E298" s="309" t="s">
        <v>974</v>
      </c>
      <c r="F298" s="17" t="s">
        <v>1206</v>
      </c>
      <c r="G298" s="422" t="s">
        <v>388</v>
      </c>
      <c r="H298" s="423" t="s">
        <v>350</v>
      </c>
      <c r="I298" s="418" t="s">
        <v>148</v>
      </c>
      <c r="J298" s="424" t="s">
        <v>388</v>
      </c>
      <c r="K298" s="423" t="s">
        <v>350</v>
      </c>
      <c r="L298" s="425" t="s">
        <v>391</v>
      </c>
      <c r="M298" s="426" t="s">
        <v>1178</v>
      </c>
      <c r="N298" s="426" t="s">
        <v>1178</v>
      </c>
      <c r="O298" s="426" t="s">
        <v>1178</v>
      </c>
      <c r="P298" s="418"/>
      <c r="Q298" s="344">
        <v>0</v>
      </c>
      <c r="R298" s="344">
        <v>0</v>
      </c>
      <c r="S298" s="172"/>
    </row>
    <row r="299" spans="1:19" x14ac:dyDescent="0.2">
      <c r="A299" s="235" t="s">
        <v>72</v>
      </c>
      <c r="B299" s="235" t="s">
        <v>1225</v>
      </c>
      <c r="C299" s="17" t="s">
        <v>1580</v>
      </c>
      <c r="D299" s="243" t="s">
        <v>114</v>
      </c>
      <c r="E299" s="309" t="s">
        <v>983</v>
      </c>
      <c r="F299" s="17" t="s">
        <v>1206</v>
      </c>
      <c r="G299" s="422" t="s">
        <v>388</v>
      </c>
      <c r="H299" s="423" t="s">
        <v>350</v>
      </c>
      <c r="I299" s="418" t="s">
        <v>148</v>
      </c>
      <c r="J299" s="424" t="s">
        <v>388</v>
      </c>
      <c r="K299" s="423" t="s">
        <v>350</v>
      </c>
      <c r="L299" s="425" t="s">
        <v>391</v>
      </c>
      <c r="M299" s="426" t="s">
        <v>1178</v>
      </c>
      <c r="N299" s="426" t="s">
        <v>1178</v>
      </c>
      <c r="O299" s="426" t="s">
        <v>1178</v>
      </c>
      <c r="P299" s="418"/>
      <c r="Q299" s="344">
        <v>0</v>
      </c>
      <c r="R299" s="344">
        <v>0</v>
      </c>
      <c r="S299" s="172"/>
    </row>
    <row r="300" spans="1:19" x14ac:dyDescent="0.2">
      <c r="A300" s="235" t="s">
        <v>72</v>
      </c>
      <c r="B300" s="235" t="s">
        <v>1225</v>
      </c>
      <c r="C300" s="17" t="s">
        <v>1580</v>
      </c>
      <c r="D300" s="243" t="s">
        <v>114</v>
      </c>
      <c r="E300" s="309" t="s">
        <v>984</v>
      </c>
      <c r="F300" s="17" t="s">
        <v>1206</v>
      </c>
      <c r="G300" s="422" t="s">
        <v>388</v>
      </c>
      <c r="H300" s="423" t="s">
        <v>350</v>
      </c>
      <c r="I300" s="418" t="s">
        <v>148</v>
      </c>
      <c r="J300" s="424" t="s">
        <v>388</v>
      </c>
      <c r="K300" s="423" t="s">
        <v>350</v>
      </c>
      <c r="L300" s="425" t="s">
        <v>391</v>
      </c>
      <c r="M300" s="426" t="s">
        <v>1178</v>
      </c>
      <c r="N300" s="426" t="s">
        <v>1178</v>
      </c>
      <c r="O300" s="426" t="s">
        <v>1178</v>
      </c>
      <c r="P300" s="418"/>
      <c r="Q300" s="344">
        <v>0</v>
      </c>
      <c r="R300" s="344">
        <v>0</v>
      </c>
      <c r="S300" s="172"/>
    </row>
    <row r="301" spans="1:19" x14ac:dyDescent="0.2">
      <c r="A301" s="235" t="s">
        <v>72</v>
      </c>
      <c r="B301" s="235" t="s">
        <v>1225</v>
      </c>
      <c r="C301" s="17" t="s">
        <v>1580</v>
      </c>
      <c r="D301" s="243" t="s">
        <v>114</v>
      </c>
      <c r="E301" s="309" t="s">
        <v>918</v>
      </c>
      <c r="F301" s="17" t="s">
        <v>1210</v>
      </c>
      <c r="G301" s="422">
        <v>1307</v>
      </c>
      <c r="H301" s="423" t="s">
        <v>350</v>
      </c>
      <c r="I301" s="418">
        <v>30</v>
      </c>
      <c r="J301" s="424">
        <v>16</v>
      </c>
      <c r="K301" s="423" t="s">
        <v>350</v>
      </c>
      <c r="L301" s="425" t="s">
        <v>388</v>
      </c>
      <c r="M301" s="426" t="s">
        <v>1178</v>
      </c>
      <c r="N301" s="426" t="s">
        <v>1177</v>
      </c>
      <c r="O301" s="426" t="s">
        <v>1177</v>
      </c>
      <c r="P301" s="418"/>
      <c r="Q301" s="344">
        <v>2878</v>
      </c>
      <c r="R301" s="344">
        <v>3</v>
      </c>
      <c r="S301" s="172" t="s">
        <v>2655</v>
      </c>
    </row>
    <row r="302" spans="1:19" x14ac:dyDescent="0.2">
      <c r="A302" s="235" t="s">
        <v>72</v>
      </c>
      <c r="B302" s="235" t="s">
        <v>1225</v>
      </c>
      <c r="C302" s="17" t="s">
        <v>1580</v>
      </c>
      <c r="D302" s="243" t="s">
        <v>114</v>
      </c>
      <c r="E302" s="309" t="s">
        <v>918</v>
      </c>
      <c r="F302" s="17" t="s">
        <v>1211</v>
      </c>
      <c r="G302" s="422">
        <v>153</v>
      </c>
      <c r="H302" s="423" t="s">
        <v>350</v>
      </c>
      <c r="I302" s="418" t="s">
        <v>388</v>
      </c>
      <c r="J302" s="424">
        <v>51</v>
      </c>
      <c r="K302" s="423" t="s">
        <v>350</v>
      </c>
      <c r="L302" s="425" t="s">
        <v>391</v>
      </c>
      <c r="M302" s="426" t="s">
        <v>1178</v>
      </c>
      <c r="N302" s="426" t="s">
        <v>1178</v>
      </c>
      <c r="O302" s="426" t="s">
        <v>1177</v>
      </c>
      <c r="P302" s="418" t="s">
        <v>1442</v>
      </c>
      <c r="Q302" s="344">
        <v>139</v>
      </c>
      <c r="R302" s="344">
        <v>2</v>
      </c>
      <c r="S302" s="172" t="s">
        <v>2688</v>
      </c>
    </row>
    <row r="303" spans="1:19" x14ac:dyDescent="0.2">
      <c r="A303" s="235" t="s">
        <v>72</v>
      </c>
      <c r="B303" s="235" t="s">
        <v>1225</v>
      </c>
      <c r="C303" s="17" t="s">
        <v>1580</v>
      </c>
      <c r="D303" s="243" t="s">
        <v>114</v>
      </c>
      <c r="E303" s="309" t="s">
        <v>918</v>
      </c>
      <c r="F303" s="17" t="s">
        <v>1212</v>
      </c>
      <c r="G303" s="422" t="s">
        <v>388</v>
      </c>
      <c r="H303" s="423" t="s">
        <v>350</v>
      </c>
      <c r="I303" s="418" t="s">
        <v>148</v>
      </c>
      <c r="J303" s="424" t="s">
        <v>388</v>
      </c>
      <c r="K303" s="423" t="s">
        <v>350</v>
      </c>
      <c r="L303" s="425" t="s">
        <v>391</v>
      </c>
      <c r="M303" s="426" t="s">
        <v>1178</v>
      </c>
      <c r="N303" s="426" t="s">
        <v>1178</v>
      </c>
      <c r="O303" s="426" t="s">
        <v>1178</v>
      </c>
      <c r="P303" s="418"/>
      <c r="Q303" s="344">
        <v>0</v>
      </c>
      <c r="R303" s="344">
        <v>0</v>
      </c>
      <c r="S303" s="172"/>
    </row>
    <row r="304" spans="1:19" x14ac:dyDescent="0.2">
      <c r="A304" s="235" t="s">
        <v>72</v>
      </c>
      <c r="B304" s="235" t="s">
        <v>1225</v>
      </c>
      <c r="C304" s="17" t="s">
        <v>1580</v>
      </c>
      <c r="D304" s="243" t="s">
        <v>114</v>
      </c>
      <c r="E304" s="309" t="s">
        <v>918</v>
      </c>
      <c r="F304" s="17" t="s">
        <v>1213</v>
      </c>
      <c r="G304" s="422" t="s">
        <v>388</v>
      </c>
      <c r="H304" s="423" t="s">
        <v>350</v>
      </c>
      <c r="I304" s="418" t="s">
        <v>148</v>
      </c>
      <c r="J304" s="424" t="s">
        <v>388</v>
      </c>
      <c r="K304" s="423" t="s">
        <v>350</v>
      </c>
      <c r="L304" s="425" t="s">
        <v>391</v>
      </c>
      <c r="M304" s="426" t="s">
        <v>1178</v>
      </c>
      <c r="N304" s="426" t="s">
        <v>1178</v>
      </c>
      <c r="O304" s="426" t="s">
        <v>1178</v>
      </c>
      <c r="P304" s="418"/>
      <c r="Q304" s="344">
        <v>0</v>
      </c>
      <c r="R304" s="344">
        <v>0</v>
      </c>
      <c r="S304" s="172"/>
    </row>
    <row r="305" spans="1:19" x14ac:dyDescent="0.2">
      <c r="A305" s="235" t="s">
        <v>72</v>
      </c>
      <c r="B305" s="235" t="s">
        <v>1225</v>
      </c>
      <c r="C305" s="17" t="s">
        <v>1580</v>
      </c>
      <c r="D305" s="243" t="s">
        <v>114</v>
      </c>
      <c r="E305" s="309" t="s">
        <v>997</v>
      </c>
      <c r="F305" s="17" t="s">
        <v>1206</v>
      </c>
      <c r="G305" s="422" t="s">
        <v>388</v>
      </c>
      <c r="H305" s="423" t="s">
        <v>350</v>
      </c>
      <c r="I305" s="418" t="s">
        <v>148</v>
      </c>
      <c r="J305" s="424" t="s">
        <v>388</v>
      </c>
      <c r="K305" s="423" t="s">
        <v>350</v>
      </c>
      <c r="L305" s="425" t="s">
        <v>391</v>
      </c>
      <c r="M305" s="426" t="s">
        <v>1178</v>
      </c>
      <c r="N305" s="426" t="s">
        <v>1178</v>
      </c>
      <c r="O305" s="426" t="s">
        <v>1178</v>
      </c>
      <c r="P305" s="418"/>
      <c r="Q305" s="344">
        <v>0</v>
      </c>
      <c r="R305" s="344">
        <v>0</v>
      </c>
      <c r="S305" s="172"/>
    </row>
    <row r="306" spans="1:19" x14ac:dyDescent="0.2">
      <c r="A306" s="235" t="s">
        <v>72</v>
      </c>
      <c r="B306" s="235" t="s">
        <v>1225</v>
      </c>
      <c r="C306" s="17" t="s">
        <v>1580</v>
      </c>
      <c r="D306" s="243" t="s">
        <v>114</v>
      </c>
      <c r="E306" s="309" t="s">
        <v>998</v>
      </c>
      <c r="F306" s="17" t="s">
        <v>1211</v>
      </c>
      <c r="G306" s="422">
        <v>40</v>
      </c>
      <c r="H306" s="423" t="s">
        <v>350</v>
      </c>
      <c r="I306" s="418" t="s">
        <v>388</v>
      </c>
      <c r="J306" s="424">
        <v>32</v>
      </c>
      <c r="K306" s="423" t="s">
        <v>350</v>
      </c>
      <c r="L306" s="425" t="s">
        <v>391</v>
      </c>
      <c r="M306" s="426" t="s">
        <v>1178</v>
      </c>
      <c r="N306" s="426" t="s">
        <v>1178</v>
      </c>
      <c r="O306" s="426" t="s">
        <v>1177</v>
      </c>
      <c r="P306" s="418" t="s">
        <v>1444</v>
      </c>
      <c r="Q306" s="344">
        <v>1304</v>
      </c>
      <c r="R306" s="344">
        <v>3</v>
      </c>
      <c r="S306" s="172" t="s">
        <v>2681</v>
      </c>
    </row>
    <row r="307" spans="1:19" x14ac:dyDescent="0.2">
      <c r="A307" s="235" t="s">
        <v>72</v>
      </c>
      <c r="B307" s="235" t="s">
        <v>1225</v>
      </c>
      <c r="C307" s="17" t="s">
        <v>1580</v>
      </c>
      <c r="D307" s="243" t="s">
        <v>114</v>
      </c>
      <c r="E307" s="309" t="s">
        <v>998</v>
      </c>
      <c r="F307" s="17" t="s">
        <v>1214</v>
      </c>
      <c r="G307" s="422">
        <v>22</v>
      </c>
      <c r="H307" s="423" t="s">
        <v>350</v>
      </c>
      <c r="I307" s="418" t="s">
        <v>388</v>
      </c>
      <c r="J307" s="424">
        <v>77</v>
      </c>
      <c r="K307" s="423" t="s">
        <v>350</v>
      </c>
      <c r="L307" s="425" t="s">
        <v>391</v>
      </c>
      <c r="M307" s="426" t="s">
        <v>1178</v>
      </c>
      <c r="N307" s="426" t="s">
        <v>1178</v>
      </c>
      <c r="O307" s="426" t="s">
        <v>1177</v>
      </c>
      <c r="P307" s="418" t="s">
        <v>1443</v>
      </c>
      <c r="Q307" s="344">
        <v>0</v>
      </c>
      <c r="R307" s="344">
        <v>0</v>
      </c>
      <c r="S307" s="172"/>
    </row>
    <row r="308" spans="1:19" x14ac:dyDescent="0.2">
      <c r="A308" s="235" t="s">
        <v>72</v>
      </c>
      <c r="B308" s="235" t="s">
        <v>1225</v>
      </c>
      <c r="C308" s="17" t="s">
        <v>1580</v>
      </c>
      <c r="D308" s="243" t="s">
        <v>114</v>
      </c>
      <c r="E308" s="309" t="s">
        <v>999</v>
      </c>
      <c r="F308" s="17" t="s">
        <v>1206</v>
      </c>
      <c r="G308" s="422" t="s">
        <v>388</v>
      </c>
      <c r="H308" s="423" t="s">
        <v>350</v>
      </c>
      <c r="I308" s="418" t="s">
        <v>148</v>
      </c>
      <c r="J308" s="424" t="s">
        <v>388</v>
      </c>
      <c r="K308" s="423" t="s">
        <v>350</v>
      </c>
      <c r="L308" s="425" t="s">
        <v>391</v>
      </c>
      <c r="M308" s="426" t="s">
        <v>1178</v>
      </c>
      <c r="N308" s="426" t="s">
        <v>1178</v>
      </c>
      <c r="O308" s="426" t="s">
        <v>1178</v>
      </c>
      <c r="P308" s="418"/>
      <c r="Q308" s="344">
        <v>0</v>
      </c>
      <c r="R308" s="344">
        <v>0</v>
      </c>
      <c r="S308" s="172"/>
    </row>
    <row r="309" spans="1:19" x14ac:dyDescent="0.2">
      <c r="A309" s="235" t="s">
        <v>72</v>
      </c>
      <c r="B309" s="235" t="s">
        <v>1225</v>
      </c>
      <c r="C309" s="17" t="s">
        <v>1580</v>
      </c>
      <c r="D309" s="243" t="s">
        <v>114</v>
      </c>
      <c r="E309" s="309" t="s">
        <v>920</v>
      </c>
      <c r="F309" s="17" t="s">
        <v>1215</v>
      </c>
      <c r="G309" s="422">
        <v>219</v>
      </c>
      <c r="H309" s="423" t="s">
        <v>350</v>
      </c>
      <c r="I309" s="419" t="s">
        <v>388</v>
      </c>
      <c r="J309" s="424">
        <v>51</v>
      </c>
      <c r="K309" s="423" t="s">
        <v>350</v>
      </c>
      <c r="L309" s="413" t="s">
        <v>389</v>
      </c>
      <c r="M309" s="424" t="s">
        <v>1178</v>
      </c>
      <c r="N309" s="426" t="s">
        <v>1178</v>
      </c>
      <c r="O309" s="426" t="s">
        <v>1177</v>
      </c>
      <c r="P309" s="418" t="s">
        <v>1442</v>
      </c>
      <c r="Q309" s="344">
        <v>1118</v>
      </c>
      <c r="R309" s="344">
        <v>5</v>
      </c>
      <c r="S309" s="172" t="s">
        <v>2672</v>
      </c>
    </row>
    <row r="310" spans="1:19" x14ac:dyDescent="0.2">
      <c r="A310" s="235" t="s">
        <v>72</v>
      </c>
      <c r="B310" s="235" t="s">
        <v>1225</v>
      </c>
      <c r="C310" s="17" t="s">
        <v>1580</v>
      </c>
      <c r="D310" s="243" t="s">
        <v>114</v>
      </c>
      <c r="E310" s="309" t="s">
        <v>920</v>
      </c>
      <c r="F310" s="17" t="s">
        <v>1210</v>
      </c>
      <c r="G310" s="422">
        <v>17</v>
      </c>
      <c r="H310" s="423" t="s">
        <v>350</v>
      </c>
      <c r="I310" s="418" t="s">
        <v>388</v>
      </c>
      <c r="J310" s="424">
        <v>8</v>
      </c>
      <c r="K310" s="423" t="s">
        <v>350</v>
      </c>
      <c r="L310" s="420" t="s">
        <v>391</v>
      </c>
      <c r="M310" s="426" t="s">
        <v>1178</v>
      </c>
      <c r="N310" s="426" t="s">
        <v>1178</v>
      </c>
      <c r="O310" s="426" t="s">
        <v>1177</v>
      </c>
      <c r="P310" s="418" t="s">
        <v>1442</v>
      </c>
      <c r="Q310" s="344">
        <v>0</v>
      </c>
      <c r="R310" s="344">
        <v>0</v>
      </c>
      <c r="S310" s="172"/>
    </row>
    <row r="311" spans="1:19" x14ac:dyDescent="0.2">
      <c r="A311" s="235" t="s">
        <v>72</v>
      </c>
      <c r="B311" s="235" t="s">
        <v>1225</v>
      </c>
      <c r="C311" s="17" t="s">
        <v>1580</v>
      </c>
      <c r="D311" s="243" t="s">
        <v>114</v>
      </c>
      <c r="E311" s="309" t="s">
        <v>1216</v>
      </c>
      <c r="F311" s="17" t="s">
        <v>1217</v>
      </c>
      <c r="G311" s="422">
        <v>105</v>
      </c>
      <c r="H311" s="423" t="s">
        <v>350</v>
      </c>
      <c r="I311" s="418" t="s">
        <v>388</v>
      </c>
      <c r="J311" s="424">
        <v>91</v>
      </c>
      <c r="K311" s="423" t="s">
        <v>350</v>
      </c>
      <c r="L311" s="425" t="s">
        <v>391</v>
      </c>
      <c r="M311" s="426" t="s">
        <v>1178</v>
      </c>
      <c r="N311" s="426" t="s">
        <v>1177</v>
      </c>
      <c r="O311" s="426" t="s">
        <v>1177</v>
      </c>
      <c r="P311" s="418" t="s">
        <v>1866</v>
      </c>
      <c r="Q311" s="344">
        <v>0</v>
      </c>
      <c r="R311" s="344">
        <v>0</v>
      </c>
      <c r="S311" s="172" t="s">
        <v>2720</v>
      </c>
    </row>
    <row r="312" spans="1:19" x14ac:dyDescent="0.2">
      <c r="A312" s="235" t="s">
        <v>72</v>
      </c>
      <c r="B312" s="235" t="s">
        <v>1225</v>
      </c>
      <c r="C312" s="17" t="s">
        <v>1580</v>
      </c>
      <c r="D312" s="243" t="s">
        <v>114</v>
      </c>
      <c r="E312" s="309" t="s">
        <v>1218</v>
      </c>
      <c r="F312" s="17" t="s">
        <v>1215</v>
      </c>
      <c r="G312" s="422">
        <v>310</v>
      </c>
      <c r="H312" s="423" t="s">
        <v>350</v>
      </c>
      <c r="I312" s="419" t="s">
        <v>388</v>
      </c>
      <c r="J312" s="424">
        <v>70</v>
      </c>
      <c r="K312" s="423" t="s">
        <v>350</v>
      </c>
      <c r="L312" s="413" t="s">
        <v>389</v>
      </c>
      <c r="M312" s="424" t="s">
        <v>1178</v>
      </c>
      <c r="N312" s="426" t="s">
        <v>1178</v>
      </c>
      <c r="O312" s="426" t="s">
        <v>1177</v>
      </c>
      <c r="P312" s="418" t="s">
        <v>1445</v>
      </c>
      <c r="Q312" s="344">
        <v>3569</v>
      </c>
      <c r="R312" s="344">
        <v>5</v>
      </c>
      <c r="S312" s="172" t="s">
        <v>2682</v>
      </c>
    </row>
    <row r="313" spans="1:19" x14ac:dyDescent="0.2">
      <c r="A313" s="235" t="s">
        <v>72</v>
      </c>
      <c r="B313" s="235" t="s">
        <v>1225</v>
      </c>
      <c r="C313" s="17" t="s">
        <v>1580</v>
      </c>
      <c r="D313" s="243" t="s">
        <v>114</v>
      </c>
      <c r="E313" s="309" t="s">
        <v>1023</v>
      </c>
      <c r="F313" s="17" t="s">
        <v>1209</v>
      </c>
      <c r="G313" s="422">
        <v>77</v>
      </c>
      <c r="H313" s="423" t="s">
        <v>350</v>
      </c>
      <c r="I313" s="418" t="s">
        <v>148</v>
      </c>
      <c r="J313" s="424">
        <v>16</v>
      </c>
      <c r="K313" s="423" t="s">
        <v>350</v>
      </c>
      <c r="L313" s="420" t="s">
        <v>391</v>
      </c>
      <c r="M313" s="426" t="s">
        <v>1178</v>
      </c>
      <c r="N313" s="426" t="s">
        <v>1178</v>
      </c>
      <c r="O313" s="426" t="s">
        <v>1177</v>
      </c>
      <c r="P313" s="418"/>
      <c r="Q313" s="344">
        <v>8837</v>
      </c>
      <c r="R313" s="344">
        <v>8</v>
      </c>
      <c r="S313" s="172" t="s">
        <v>2658</v>
      </c>
    </row>
    <row r="314" spans="1:19" x14ac:dyDescent="0.2">
      <c r="A314" s="235" t="s">
        <v>72</v>
      </c>
      <c r="B314" s="235" t="s">
        <v>1225</v>
      </c>
      <c r="C314" s="17" t="s">
        <v>1580</v>
      </c>
      <c r="D314" s="243" t="s">
        <v>114</v>
      </c>
      <c r="E314" s="309" t="s">
        <v>921</v>
      </c>
      <c r="F314" s="17" t="s">
        <v>1211</v>
      </c>
      <c r="G314" s="422" t="s">
        <v>388</v>
      </c>
      <c r="H314" s="423" t="s">
        <v>350</v>
      </c>
      <c r="I314" s="418" t="s">
        <v>148</v>
      </c>
      <c r="J314" s="424" t="s">
        <v>388</v>
      </c>
      <c r="K314" s="423" t="s">
        <v>350</v>
      </c>
      <c r="L314" s="425" t="s">
        <v>391</v>
      </c>
      <c r="M314" s="426" t="s">
        <v>1178</v>
      </c>
      <c r="N314" s="426" t="s">
        <v>1178</v>
      </c>
      <c r="O314" s="426" t="s">
        <v>1178</v>
      </c>
      <c r="P314" s="418"/>
      <c r="Q314" s="344">
        <v>0</v>
      </c>
      <c r="R314" s="344">
        <v>0</v>
      </c>
      <c r="S314" s="172"/>
    </row>
    <row r="315" spans="1:19" x14ac:dyDescent="0.2">
      <c r="A315" s="235" t="s">
        <v>72</v>
      </c>
      <c r="B315" s="235" t="s">
        <v>1225</v>
      </c>
      <c r="C315" s="17" t="s">
        <v>1580</v>
      </c>
      <c r="D315" s="243" t="s">
        <v>114</v>
      </c>
      <c r="E315" s="309" t="s">
        <v>1053</v>
      </c>
      <c r="F315" s="17" t="s">
        <v>1206</v>
      </c>
      <c r="G315" s="422" t="s">
        <v>388</v>
      </c>
      <c r="H315" s="423" t="s">
        <v>350</v>
      </c>
      <c r="I315" s="418" t="s">
        <v>148</v>
      </c>
      <c r="J315" s="424" t="s">
        <v>388</v>
      </c>
      <c r="K315" s="423" t="s">
        <v>350</v>
      </c>
      <c r="L315" s="425" t="s">
        <v>391</v>
      </c>
      <c r="M315" s="426" t="s">
        <v>1178</v>
      </c>
      <c r="N315" s="426" t="s">
        <v>1178</v>
      </c>
      <c r="O315" s="426" t="s">
        <v>1178</v>
      </c>
      <c r="P315" s="418"/>
      <c r="Q315" s="344">
        <v>0</v>
      </c>
      <c r="R315" s="344">
        <v>0</v>
      </c>
      <c r="S315" s="172"/>
    </row>
    <row r="316" spans="1:19" x14ac:dyDescent="0.2">
      <c r="A316" s="235" t="s">
        <v>72</v>
      </c>
      <c r="B316" s="235" t="s">
        <v>1225</v>
      </c>
      <c r="C316" s="17" t="s">
        <v>1580</v>
      </c>
      <c r="D316" s="243" t="s">
        <v>114</v>
      </c>
      <c r="E316" s="309" t="s">
        <v>928</v>
      </c>
      <c r="F316" s="17" t="s">
        <v>1213</v>
      </c>
      <c r="G316" s="422" t="s">
        <v>388</v>
      </c>
      <c r="H316" s="423" t="s">
        <v>350</v>
      </c>
      <c r="I316" s="418" t="s">
        <v>148</v>
      </c>
      <c r="J316" s="424" t="s">
        <v>388</v>
      </c>
      <c r="K316" s="423" t="s">
        <v>350</v>
      </c>
      <c r="L316" s="425" t="s">
        <v>391</v>
      </c>
      <c r="M316" s="426" t="s">
        <v>1178</v>
      </c>
      <c r="N316" s="426" t="s">
        <v>1178</v>
      </c>
      <c r="O316" s="426" t="s">
        <v>1178</v>
      </c>
      <c r="P316" s="418"/>
      <c r="Q316" s="344">
        <v>0</v>
      </c>
      <c r="R316" s="344">
        <v>0</v>
      </c>
      <c r="S316" s="172"/>
    </row>
    <row r="317" spans="1:19" x14ac:dyDescent="0.2">
      <c r="A317" s="235" t="s">
        <v>72</v>
      </c>
      <c r="B317" s="235" t="s">
        <v>1225</v>
      </c>
      <c r="C317" s="17" t="s">
        <v>1580</v>
      </c>
      <c r="D317" s="243" t="s">
        <v>114</v>
      </c>
      <c r="E317" s="309" t="s">
        <v>928</v>
      </c>
      <c r="F317" s="17" t="s">
        <v>1215</v>
      </c>
      <c r="G317" s="422" t="s">
        <v>388</v>
      </c>
      <c r="H317" s="423" t="s">
        <v>350</v>
      </c>
      <c r="I317" s="418" t="s">
        <v>388</v>
      </c>
      <c r="J317" s="424" t="s">
        <v>388</v>
      </c>
      <c r="K317" s="423" t="s">
        <v>350</v>
      </c>
      <c r="L317" s="425" t="s">
        <v>391</v>
      </c>
      <c r="M317" s="426" t="s">
        <v>1178</v>
      </c>
      <c r="N317" s="426" t="s">
        <v>1178</v>
      </c>
      <c r="O317" s="426" t="s">
        <v>1177</v>
      </c>
      <c r="P317" s="418" t="s">
        <v>1442</v>
      </c>
      <c r="Q317" s="344">
        <v>0</v>
      </c>
      <c r="R317" s="344">
        <v>0</v>
      </c>
      <c r="S317" s="172"/>
    </row>
    <row r="318" spans="1:19" x14ac:dyDescent="0.2">
      <c r="A318" s="235" t="s">
        <v>72</v>
      </c>
      <c r="B318" s="235" t="s">
        <v>1225</v>
      </c>
      <c r="C318" s="17" t="s">
        <v>1580</v>
      </c>
      <c r="D318" s="243" t="s">
        <v>114</v>
      </c>
      <c r="E318" s="309" t="s">
        <v>928</v>
      </c>
      <c r="F318" s="17" t="s">
        <v>1210</v>
      </c>
      <c r="G318" s="422" t="s">
        <v>388</v>
      </c>
      <c r="H318" s="423" t="s">
        <v>350</v>
      </c>
      <c r="I318" s="418" t="s">
        <v>148</v>
      </c>
      <c r="J318" s="424" t="s">
        <v>388</v>
      </c>
      <c r="K318" s="423" t="s">
        <v>350</v>
      </c>
      <c r="L318" s="425" t="s">
        <v>391</v>
      </c>
      <c r="M318" s="426" t="s">
        <v>1178</v>
      </c>
      <c r="N318" s="426" t="s">
        <v>1178</v>
      </c>
      <c r="O318" s="426" t="s">
        <v>1177</v>
      </c>
      <c r="P318" s="418" t="s">
        <v>1867</v>
      </c>
      <c r="Q318" s="344">
        <v>0</v>
      </c>
      <c r="R318" s="344">
        <v>0</v>
      </c>
      <c r="S318" s="172"/>
    </row>
    <row r="319" spans="1:19" x14ac:dyDescent="0.2">
      <c r="A319" s="235" t="s">
        <v>72</v>
      </c>
      <c r="B319" s="235" t="s">
        <v>1225</v>
      </c>
      <c r="C319" s="17" t="s">
        <v>1580</v>
      </c>
      <c r="D319" s="243" t="s">
        <v>114</v>
      </c>
      <c r="E319" s="309" t="s">
        <v>930</v>
      </c>
      <c r="F319" s="17" t="s">
        <v>1219</v>
      </c>
      <c r="G319" s="422">
        <v>4344</v>
      </c>
      <c r="H319" s="423" t="s">
        <v>350</v>
      </c>
      <c r="I319" s="418">
        <v>63</v>
      </c>
      <c r="J319" s="428">
        <v>49</v>
      </c>
      <c r="K319" s="423" t="s">
        <v>350</v>
      </c>
      <c r="L319" s="425" t="s">
        <v>388</v>
      </c>
      <c r="M319" s="426" t="s">
        <v>1178</v>
      </c>
      <c r="N319" s="426" t="s">
        <v>1177</v>
      </c>
      <c r="O319" s="426" t="s">
        <v>1177</v>
      </c>
      <c r="P319" s="418"/>
      <c r="Q319" s="344">
        <v>15693</v>
      </c>
      <c r="R319" s="344">
        <v>8</v>
      </c>
      <c r="S319" s="172" t="s">
        <v>2665</v>
      </c>
    </row>
    <row r="320" spans="1:19" x14ac:dyDescent="0.2">
      <c r="A320" s="235" t="s">
        <v>72</v>
      </c>
      <c r="B320" s="235" t="s">
        <v>1225</v>
      </c>
      <c r="C320" s="17" t="s">
        <v>1580</v>
      </c>
      <c r="D320" s="243" t="s">
        <v>114</v>
      </c>
      <c r="E320" s="309" t="s">
        <v>930</v>
      </c>
      <c r="F320" s="17" t="s">
        <v>1213</v>
      </c>
      <c r="G320" s="422" t="s">
        <v>388</v>
      </c>
      <c r="H320" s="423" t="s">
        <v>350</v>
      </c>
      <c r="I320" s="418" t="s">
        <v>148</v>
      </c>
      <c r="J320" s="419" t="s">
        <v>388</v>
      </c>
      <c r="K320" s="423" t="s">
        <v>350</v>
      </c>
      <c r="L320" s="425" t="s">
        <v>391</v>
      </c>
      <c r="M320" s="426" t="s">
        <v>1178</v>
      </c>
      <c r="N320" s="426" t="s">
        <v>1178</v>
      </c>
      <c r="O320" s="426" t="s">
        <v>1178</v>
      </c>
      <c r="P320" s="418"/>
      <c r="Q320" s="344">
        <v>0</v>
      </c>
      <c r="R320" s="344">
        <v>0</v>
      </c>
      <c r="S320" s="172"/>
    </row>
    <row r="321" spans="1:19" x14ac:dyDescent="0.2">
      <c r="A321" s="235" t="s">
        <v>72</v>
      </c>
      <c r="B321" s="235" t="s">
        <v>1225</v>
      </c>
      <c r="C321" s="17" t="s">
        <v>1580</v>
      </c>
      <c r="D321" s="243" t="s">
        <v>114</v>
      </c>
      <c r="E321" s="309" t="s">
        <v>931</v>
      </c>
      <c r="F321" s="17" t="s">
        <v>1220</v>
      </c>
      <c r="G321" s="422" t="s">
        <v>388</v>
      </c>
      <c r="H321" s="423" t="s">
        <v>350</v>
      </c>
      <c r="I321" s="418" t="s">
        <v>388</v>
      </c>
      <c r="J321" s="424" t="s">
        <v>388</v>
      </c>
      <c r="K321" s="423" t="s">
        <v>350</v>
      </c>
      <c r="L321" s="17" t="s">
        <v>388</v>
      </c>
      <c r="M321" s="426" t="s">
        <v>1178</v>
      </c>
      <c r="N321" s="426" t="s">
        <v>1178</v>
      </c>
      <c r="O321" s="426" t="s">
        <v>1178</v>
      </c>
      <c r="P321" s="17" t="s">
        <v>2302</v>
      </c>
      <c r="Q321" s="344">
        <v>0</v>
      </c>
      <c r="R321" s="344">
        <v>0</v>
      </c>
      <c r="S321" s="172"/>
    </row>
    <row r="322" spans="1:19" x14ac:dyDescent="0.2">
      <c r="A322" s="235" t="s">
        <v>72</v>
      </c>
      <c r="B322" s="235" t="s">
        <v>1225</v>
      </c>
      <c r="C322" s="17" t="s">
        <v>1580</v>
      </c>
      <c r="D322" s="243" t="s">
        <v>114</v>
      </c>
      <c r="E322" s="309" t="s">
        <v>1091</v>
      </c>
      <c r="F322" s="17" t="s">
        <v>1206</v>
      </c>
      <c r="G322" s="422" t="s">
        <v>388</v>
      </c>
      <c r="H322" s="423" t="s">
        <v>350</v>
      </c>
      <c r="I322" s="418" t="s">
        <v>148</v>
      </c>
      <c r="J322" s="424" t="s">
        <v>388</v>
      </c>
      <c r="K322" s="423" t="s">
        <v>350</v>
      </c>
      <c r="L322" s="425" t="s">
        <v>391</v>
      </c>
      <c r="M322" s="426" t="s">
        <v>1178</v>
      </c>
      <c r="N322" s="426" t="s">
        <v>1178</v>
      </c>
      <c r="O322" s="426" t="s">
        <v>1178</v>
      </c>
      <c r="P322" s="418"/>
      <c r="Q322" s="344">
        <v>0</v>
      </c>
      <c r="R322" s="344">
        <v>0</v>
      </c>
      <c r="S322" s="172"/>
    </row>
    <row r="323" spans="1:19" x14ac:dyDescent="0.2">
      <c r="A323" s="235" t="s">
        <v>72</v>
      </c>
      <c r="B323" s="235" t="s">
        <v>1225</v>
      </c>
      <c r="C323" s="17" t="s">
        <v>1580</v>
      </c>
      <c r="D323" s="243" t="s">
        <v>114</v>
      </c>
      <c r="E323" s="309" t="s">
        <v>934</v>
      </c>
      <c r="F323" s="17" t="s">
        <v>1213</v>
      </c>
      <c r="G323" s="422" t="s">
        <v>388</v>
      </c>
      <c r="H323" s="423" t="s">
        <v>350</v>
      </c>
      <c r="I323" s="418" t="s">
        <v>148</v>
      </c>
      <c r="J323" s="424" t="s">
        <v>388</v>
      </c>
      <c r="K323" s="423" t="s">
        <v>350</v>
      </c>
      <c r="L323" s="425" t="s">
        <v>391</v>
      </c>
      <c r="M323" s="426" t="s">
        <v>1178</v>
      </c>
      <c r="N323" s="426" t="s">
        <v>1178</v>
      </c>
      <c r="O323" s="426" t="s">
        <v>1178</v>
      </c>
      <c r="P323" s="418"/>
      <c r="Q323" s="344">
        <v>0</v>
      </c>
      <c r="R323" s="344">
        <v>0</v>
      </c>
      <c r="S323" s="172"/>
    </row>
    <row r="324" spans="1:19" x14ac:dyDescent="0.2">
      <c r="A324" s="235" t="s">
        <v>72</v>
      </c>
      <c r="B324" s="235" t="s">
        <v>1225</v>
      </c>
      <c r="C324" s="17" t="s">
        <v>1580</v>
      </c>
      <c r="D324" s="243" t="s">
        <v>114</v>
      </c>
      <c r="E324" s="309" t="s">
        <v>1221</v>
      </c>
      <c r="F324" s="17" t="s">
        <v>1222</v>
      </c>
      <c r="G324" s="422">
        <v>403</v>
      </c>
      <c r="H324" s="423" t="s">
        <v>350</v>
      </c>
      <c r="I324" s="418" t="s">
        <v>388</v>
      </c>
      <c r="J324" s="424">
        <v>10</v>
      </c>
      <c r="K324" s="423" t="s">
        <v>350</v>
      </c>
      <c r="L324" s="425" t="s">
        <v>388</v>
      </c>
      <c r="M324" s="426" t="s">
        <v>1178</v>
      </c>
      <c r="N324" s="426" t="s">
        <v>1177</v>
      </c>
      <c r="O324" s="426" t="s">
        <v>1177</v>
      </c>
      <c r="P324" s="418"/>
      <c r="Q324" s="344">
        <v>1690</v>
      </c>
      <c r="R324" s="344">
        <v>2</v>
      </c>
      <c r="S324" s="172" t="s">
        <v>2667</v>
      </c>
    </row>
    <row r="325" spans="1:19" x14ac:dyDescent="0.2">
      <c r="A325" s="235" t="s">
        <v>72</v>
      </c>
      <c r="B325" s="235" t="s">
        <v>1225</v>
      </c>
      <c r="C325" s="17" t="s">
        <v>1580</v>
      </c>
      <c r="D325" s="243" t="s">
        <v>114</v>
      </c>
      <c r="E325" s="309" t="s">
        <v>1221</v>
      </c>
      <c r="F325" s="17" t="s">
        <v>1210</v>
      </c>
      <c r="G325" s="422">
        <v>2084</v>
      </c>
      <c r="H325" s="423" t="s">
        <v>350</v>
      </c>
      <c r="I325" s="418">
        <v>3</v>
      </c>
      <c r="J325" s="424">
        <v>25</v>
      </c>
      <c r="K325" s="423" t="s">
        <v>350</v>
      </c>
      <c r="L325" s="425" t="s">
        <v>388</v>
      </c>
      <c r="M325" s="426" t="s">
        <v>1178</v>
      </c>
      <c r="N325" s="426" t="s">
        <v>1177</v>
      </c>
      <c r="O325" s="426" t="s">
        <v>1177</v>
      </c>
      <c r="P325" s="418"/>
      <c r="Q325" s="344">
        <v>4319</v>
      </c>
      <c r="R325" s="344">
        <v>4</v>
      </c>
      <c r="S325" s="172" t="s">
        <v>2669</v>
      </c>
    </row>
    <row r="326" spans="1:19" x14ac:dyDescent="0.2">
      <c r="A326" s="235" t="s">
        <v>72</v>
      </c>
      <c r="B326" s="235" t="s">
        <v>1225</v>
      </c>
      <c r="C326" s="17" t="s">
        <v>1580</v>
      </c>
      <c r="D326" s="243" t="s">
        <v>114</v>
      </c>
      <c r="E326" s="309" t="s">
        <v>1221</v>
      </c>
      <c r="F326" s="17" t="s">
        <v>1223</v>
      </c>
      <c r="G326" s="422">
        <v>1838</v>
      </c>
      <c r="H326" s="423" t="s">
        <v>350</v>
      </c>
      <c r="I326" s="418">
        <v>25</v>
      </c>
      <c r="J326" s="424">
        <v>31</v>
      </c>
      <c r="K326" s="423" t="s">
        <v>350</v>
      </c>
      <c r="L326" s="425" t="s">
        <v>388</v>
      </c>
      <c r="M326" s="426" t="s">
        <v>1178</v>
      </c>
      <c r="N326" s="426" t="s">
        <v>1177</v>
      </c>
      <c r="O326" s="426" t="s">
        <v>1177</v>
      </c>
      <c r="P326" s="418"/>
      <c r="Q326" s="344">
        <v>1575</v>
      </c>
      <c r="R326" s="344">
        <v>5</v>
      </c>
      <c r="S326" s="172" t="s">
        <v>2672</v>
      </c>
    </row>
    <row r="327" spans="1:19" x14ac:dyDescent="0.2">
      <c r="A327" s="235" t="s">
        <v>72</v>
      </c>
      <c r="B327" s="235" t="s">
        <v>1225</v>
      </c>
      <c r="C327" s="17" t="s">
        <v>1580</v>
      </c>
      <c r="D327" s="243" t="s">
        <v>114</v>
      </c>
      <c r="E327" s="309" t="s">
        <v>1100</v>
      </c>
      <c r="F327" s="17" t="s">
        <v>1206</v>
      </c>
      <c r="G327" s="422" t="s">
        <v>388</v>
      </c>
      <c r="H327" s="423" t="s">
        <v>350</v>
      </c>
      <c r="I327" s="418" t="s">
        <v>148</v>
      </c>
      <c r="J327" s="424" t="s">
        <v>388</v>
      </c>
      <c r="K327" s="423" t="s">
        <v>350</v>
      </c>
      <c r="L327" s="425" t="s">
        <v>391</v>
      </c>
      <c r="M327" s="426" t="s">
        <v>1178</v>
      </c>
      <c r="N327" s="426" t="s">
        <v>1178</v>
      </c>
      <c r="O327" s="426" t="s">
        <v>1178</v>
      </c>
      <c r="P327" s="418"/>
      <c r="Q327" s="344">
        <v>0</v>
      </c>
      <c r="R327" s="344">
        <v>0</v>
      </c>
      <c r="S327" s="172"/>
    </row>
    <row r="328" spans="1:19" x14ac:dyDescent="0.2">
      <c r="A328" s="235" t="s">
        <v>72</v>
      </c>
      <c r="B328" s="235" t="s">
        <v>1225</v>
      </c>
      <c r="C328" s="17" t="s">
        <v>1580</v>
      </c>
      <c r="D328" s="243" t="s">
        <v>114</v>
      </c>
      <c r="E328" s="309" t="s">
        <v>1224</v>
      </c>
      <c r="F328" s="17" t="s">
        <v>1211</v>
      </c>
      <c r="G328" s="422">
        <v>64</v>
      </c>
      <c r="H328" s="423" t="s">
        <v>350</v>
      </c>
      <c r="I328" s="418">
        <v>43</v>
      </c>
      <c r="J328" s="424">
        <v>62</v>
      </c>
      <c r="K328" s="423" t="s">
        <v>350</v>
      </c>
      <c r="L328" s="425" t="s">
        <v>391</v>
      </c>
      <c r="M328" s="426" t="s">
        <v>1178</v>
      </c>
      <c r="N328" s="426" t="s">
        <v>1178</v>
      </c>
      <c r="O328" s="426" t="s">
        <v>1177</v>
      </c>
      <c r="P328" s="418" t="s">
        <v>1440</v>
      </c>
      <c r="Q328" s="344">
        <v>1814</v>
      </c>
      <c r="R328" s="344">
        <v>4</v>
      </c>
      <c r="S328" s="172" t="s">
        <v>2683</v>
      </c>
    </row>
    <row r="329" spans="1:19" x14ac:dyDescent="0.2">
      <c r="A329" s="235" t="s">
        <v>72</v>
      </c>
      <c r="B329" s="235" t="s">
        <v>1225</v>
      </c>
      <c r="C329" s="17" t="s">
        <v>1580</v>
      </c>
      <c r="D329" s="25" t="s">
        <v>118</v>
      </c>
      <c r="E329" s="309" t="s">
        <v>945</v>
      </c>
      <c r="F329" s="429" t="s">
        <v>937</v>
      </c>
      <c r="G329" s="145">
        <v>1</v>
      </c>
      <c r="H329" s="354" t="s">
        <v>346</v>
      </c>
      <c r="I329" s="350" t="s">
        <v>148</v>
      </c>
      <c r="J329" s="235" t="s">
        <v>1567</v>
      </c>
      <c r="K329" s="17" t="s">
        <v>348</v>
      </c>
      <c r="L329" s="17" t="s">
        <v>391</v>
      </c>
      <c r="M329" s="235" t="s">
        <v>1178</v>
      </c>
      <c r="N329" s="235" t="s">
        <v>1178</v>
      </c>
      <c r="O329" s="235" t="s">
        <v>1178</v>
      </c>
      <c r="P329" s="17" t="s">
        <v>1502</v>
      </c>
      <c r="Q329" s="344">
        <v>0</v>
      </c>
      <c r="R329" s="344">
        <v>0</v>
      </c>
      <c r="S329" s="172"/>
    </row>
    <row r="330" spans="1:19" x14ac:dyDescent="0.2">
      <c r="A330" s="235" t="s">
        <v>72</v>
      </c>
      <c r="B330" s="235" t="s">
        <v>1225</v>
      </c>
      <c r="C330" s="17" t="s">
        <v>1580</v>
      </c>
      <c r="D330" s="25" t="s">
        <v>118</v>
      </c>
      <c r="E330" s="309" t="s">
        <v>1179</v>
      </c>
      <c r="F330" s="429" t="s">
        <v>937</v>
      </c>
      <c r="G330" s="145" t="s">
        <v>388</v>
      </c>
      <c r="H330" s="354" t="s">
        <v>346</v>
      </c>
      <c r="I330" s="350" t="s">
        <v>148</v>
      </c>
      <c r="J330" s="235" t="s">
        <v>388</v>
      </c>
      <c r="K330" s="17" t="s">
        <v>348</v>
      </c>
      <c r="L330" s="17" t="s">
        <v>390</v>
      </c>
      <c r="M330" s="235" t="s">
        <v>1178</v>
      </c>
      <c r="N330" s="235" t="s">
        <v>1178</v>
      </c>
      <c r="O330" s="235" t="s">
        <v>1178</v>
      </c>
      <c r="P330" s="17"/>
      <c r="Q330" s="344">
        <v>0</v>
      </c>
      <c r="R330" s="344">
        <v>0</v>
      </c>
      <c r="S330" s="172"/>
    </row>
    <row r="331" spans="1:19" x14ac:dyDescent="0.2">
      <c r="A331" s="235" t="s">
        <v>72</v>
      </c>
      <c r="B331" s="235" t="s">
        <v>1225</v>
      </c>
      <c r="C331" s="17" t="s">
        <v>1580</v>
      </c>
      <c r="D331" s="25" t="s">
        <v>118</v>
      </c>
      <c r="E331" s="309" t="s">
        <v>948</v>
      </c>
      <c r="F331" s="429" t="s">
        <v>1180</v>
      </c>
      <c r="G331" s="145" t="s">
        <v>388</v>
      </c>
      <c r="H331" s="354" t="s">
        <v>346</v>
      </c>
      <c r="I331" s="350" t="s">
        <v>148</v>
      </c>
      <c r="J331" s="235" t="s">
        <v>388</v>
      </c>
      <c r="K331" s="17" t="s">
        <v>348</v>
      </c>
      <c r="L331" s="17" t="s">
        <v>390</v>
      </c>
      <c r="M331" s="235" t="s">
        <v>1178</v>
      </c>
      <c r="N331" s="235" t="s">
        <v>1178</v>
      </c>
      <c r="O331" s="235" t="s">
        <v>1178</v>
      </c>
      <c r="P331" s="17"/>
      <c r="Q331" s="344">
        <v>0</v>
      </c>
      <c r="R331" s="344">
        <v>0</v>
      </c>
      <c r="S331" s="172"/>
    </row>
    <row r="332" spans="1:19" x14ac:dyDescent="0.2">
      <c r="A332" s="235" t="s">
        <v>72</v>
      </c>
      <c r="B332" s="235" t="s">
        <v>1500</v>
      </c>
      <c r="C332" s="17" t="s">
        <v>1580</v>
      </c>
      <c r="D332" s="25" t="s">
        <v>118</v>
      </c>
      <c r="E332" s="309" t="s">
        <v>1181</v>
      </c>
      <c r="F332" s="429" t="s">
        <v>937</v>
      </c>
      <c r="G332" s="145">
        <v>281</v>
      </c>
      <c r="H332" s="354" t="s">
        <v>346</v>
      </c>
      <c r="I332" s="350" t="s">
        <v>148</v>
      </c>
      <c r="J332" s="235">
        <v>99</v>
      </c>
      <c r="K332" s="17" t="s">
        <v>348</v>
      </c>
      <c r="L332" s="17" t="s">
        <v>388</v>
      </c>
      <c r="M332" s="235" t="s">
        <v>1178</v>
      </c>
      <c r="N332" s="235" t="s">
        <v>1177</v>
      </c>
      <c r="O332" s="235" t="s">
        <v>1177</v>
      </c>
      <c r="P332" s="17" t="s">
        <v>1498</v>
      </c>
      <c r="Q332" s="303">
        <v>8646</v>
      </c>
      <c r="R332" s="303">
        <v>50</v>
      </c>
      <c r="S332" s="172" t="s">
        <v>2633</v>
      </c>
    </row>
    <row r="333" spans="1:19" x14ac:dyDescent="0.2">
      <c r="A333" s="235" t="s">
        <v>72</v>
      </c>
      <c r="B333" s="235" t="s">
        <v>1225</v>
      </c>
      <c r="C333" s="17" t="s">
        <v>1580</v>
      </c>
      <c r="D333" s="25" t="s">
        <v>118</v>
      </c>
      <c r="E333" s="309" t="s">
        <v>1182</v>
      </c>
      <c r="F333" s="429" t="s">
        <v>937</v>
      </c>
      <c r="G333" s="145" t="s">
        <v>388</v>
      </c>
      <c r="H333" s="354" t="s">
        <v>346</v>
      </c>
      <c r="I333" s="350" t="s">
        <v>148</v>
      </c>
      <c r="J333" s="235" t="s">
        <v>388</v>
      </c>
      <c r="K333" s="17" t="s">
        <v>348</v>
      </c>
      <c r="L333" s="17" t="s">
        <v>390</v>
      </c>
      <c r="M333" s="235" t="s">
        <v>1178</v>
      </c>
      <c r="N333" s="235" t="s">
        <v>1178</v>
      </c>
      <c r="O333" s="235" t="s">
        <v>1178</v>
      </c>
      <c r="P333" s="17"/>
      <c r="Q333" s="344">
        <v>0</v>
      </c>
      <c r="R333" s="344">
        <v>0</v>
      </c>
      <c r="S333" s="172"/>
    </row>
    <row r="334" spans="1:19" x14ac:dyDescent="0.2">
      <c r="A334" s="235" t="s">
        <v>72</v>
      </c>
      <c r="B334" s="235" t="s">
        <v>1500</v>
      </c>
      <c r="C334" s="17" t="s">
        <v>1580</v>
      </c>
      <c r="D334" s="25" t="s">
        <v>118</v>
      </c>
      <c r="E334" s="309" t="s">
        <v>1183</v>
      </c>
      <c r="F334" s="429" t="s">
        <v>937</v>
      </c>
      <c r="G334" s="145">
        <v>2250</v>
      </c>
      <c r="H334" s="354" t="s">
        <v>346</v>
      </c>
      <c r="I334" s="350" t="s">
        <v>148</v>
      </c>
      <c r="J334" s="235">
        <v>74</v>
      </c>
      <c r="K334" s="17" t="s">
        <v>348</v>
      </c>
      <c r="L334" s="17" t="s">
        <v>388</v>
      </c>
      <c r="M334" s="235" t="s">
        <v>1178</v>
      </c>
      <c r="N334" s="235" t="s">
        <v>1177</v>
      </c>
      <c r="O334" s="235" t="s">
        <v>1178</v>
      </c>
      <c r="P334" s="17" t="s">
        <v>1499</v>
      </c>
      <c r="Q334" s="303">
        <v>4905</v>
      </c>
      <c r="R334" s="303">
        <v>22</v>
      </c>
      <c r="S334" s="172" t="s">
        <v>2634</v>
      </c>
    </row>
    <row r="335" spans="1:19" x14ac:dyDescent="0.2">
      <c r="A335" s="235" t="s">
        <v>72</v>
      </c>
      <c r="B335" s="235" t="s">
        <v>1225</v>
      </c>
      <c r="C335" s="17" t="s">
        <v>1580</v>
      </c>
      <c r="D335" s="25" t="s">
        <v>118</v>
      </c>
      <c r="E335" s="309" t="s">
        <v>1184</v>
      </c>
      <c r="F335" s="429" t="s">
        <v>1185</v>
      </c>
      <c r="G335" s="145">
        <v>3</v>
      </c>
      <c r="H335" s="354" t="s">
        <v>346</v>
      </c>
      <c r="I335" s="350" t="s">
        <v>148</v>
      </c>
      <c r="J335" s="235" t="s">
        <v>1567</v>
      </c>
      <c r="K335" s="17" t="s">
        <v>348</v>
      </c>
      <c r="L335" s="17" t="s">
        <v>391</v>
      </c>
      <c r="M335" s="235" t="s">
        <v>1178</v>
      </c>
      <c r="N335" s="235" t="s">
        <v>1178</v>
      </c>
      <c r="O335" s="235" t="s">
        <v>1178</v>
      </c>
      <c r="P335" s="17" t="s">
        <v>1501</v>
      </c>
      <c r="Q335" s="344">
        <v>0</v>
      </c>
      <c r="R335" s="344">
        <v>0</v>
      </c>
      <c r="S335" s="172"/>
    </row>
    <row r="336" spans="1:19" x14ac:dyDescent="0.2">
      <c r="A336" s="235" t="s">
        <v>72</v>
      </c>
      <c r="B336" s="235" t="s">
        <v>1225</v>
      </c>
      <c r="C336" s="17" t="s">
        <v>1580</v>
      </c>
      <c r="D336" s="25" t="s">
        <v>118</v>
      </c>
      <c r="E336" s="309" t="s">
        <v>958</v>
      </c>
      <c r="F336" s="429" t="s">
        <v>1180</v>
      </c>
      <c r="G336" s="145" t="s">
        <v>388</v>
      </c>
      <c r="H336" s="354" t="s">
        <v>346</v>
      </c>
      <c r="I336" s="350" t="s">
        <v>148</v>
      </c>
      <c r="J336" s="235" t="s">
        <v>388</v>
      </c>
      <c r="K336" s="17" t="s">
        <v>348</v>
      </c>
      <c r="L336" s="17" t="s">
        <v>390</v>
      </c>
      <c r="M336" s="235" t="s">
        <v>1178</v>
      </c>
      <c r="N336" s="235" t="s">
        <v>1178</v>
      </c>
      <c r="O336" s="235" t="s">
        <v>1178</v>
      </c>
      <c r="P336" s="17"/>
      <c r="Q336" s="344">
        <v>0</v>
      </c>
      <c r="R336" s="344">
        <v>0</v>
      </c>
      <c r="S336" s="172"/>
    </row>
    <row r="337" spans="1:19" x14ac:dyDescent="0.2">
      <c r="A337" s="235" t="s">
        <v>72</v>
      </c>
      <c r="B337" s="235" t="s">
        <v>1225</v>
      </c>
      <c r="C337" s="17" t="s">
        <v>1580</v>
      </c>
      <c r="D337" s="25" t="s">
        <v>118</v>
      </c>
      <c r="E337" s="309" t="s">
        <v>959</v>
      </c>
      <c r="F337" s="429" t="s">
        <v>1180</v>
      </c>
      <c r="G337" s="145" t="s">
        <v>388</v>
      </c>
      <c r="H337" s="354" t="s">
        <v>346</v>
      </c>
      <c r="I337" s="350" t="s">
        <v>148</v>
      </c>
      <c r="J337" s="235" t="s">
        <v>388</v>
      </c>
      <c r="K337" s="17" t="s">
        <v>348</v>
      </c>
      <c r="L337" s="17" t="s">
        <v>390</v>
      </c>
      <c r="M337" s="235" t="s">
        <v>1178</v>
      </c>
      <c r="N337" s="235" t="s">
        <v>1178</v>
      </c>
      <c r="O337" s="235" t="s">
        <v>1178</v>
      </c>
      <c r="P337" s="17"/>
      <c r="Q337" s="344">
        <v>0</v>
      </c>
      <c r="R337" s="344">
        <v>0</v>
      </c>
      <c r="S337" s="172"/>
    </row>
    <row r="338" spans="1:19" x14ac:dyDescent="0.2">
      <c r="A338" s="235" t="s">
        <v>72</v>
      </c>
      <c r="B338" s="235" t="s">
        <v>1225</v>
      </c>
      <c r="C338" s="17" t="s">
        <v>1580</v>
      </c>
      <c r="D338" s="25" t="s">
        <v>118</v>
      </c>
      <c r="E338" s="309" t="s">
        <v>960</v>
      </c>
      <c r="F338" s="429" t="s">
        <v>1180</v>
      </c>
      <c r="G338" s="145" t="s">
        <v>388</v>
      </c>
      <c r="H338" s="354" t="s">
        <v>346</v>
      </c>
      <c r="I338" s="350" t="s">
        <v>148</v>
      </c>
      <c r="J338" s="235" t="s">
        <v>388</v>
      </c>
      <c r="K338" s="17" t="s">
        <v>348</v>
      </c>
      <c r="L338" s="17" t="s">
        <v>390</v>
      </c>
      <c r="M338" s="235" t="s">
        <v>1178</v>
      </c>
      <c r="N338" s="235" t="s">
        <v>1178</v>
      </c>
      <c r="O338" s="235" t="s">
        <v>1178</v>
      </c>
      <c r="P338" s="17"/>
      <c r="Q338" s="344">
        <v>0</v>
      </c>
      <c r="R338" s="344">
        <v>0</v>
      </c>
      <c r="S338" s="172"/>
    </row>
    <row r="339" spans="1:19" x14ac:dyDescent="0.2">
      <c r="A339" s="235" t="s">
        <v>72</v>
      </c>
      <c r="B339" s="235" t="s">
        <v>1225</v>
      </c>
      <c r="C339" s="17" t="s">
        <v>1580</v>
      </c>
      <c r="D339" s="25" t="s">
        <v>118</v>
      </c>
      <c r="E339" s="309" t="s">
        <v>961</v>
      </c>
      <c r="F339" s="429" t="s">
        <v>1180</v>
      </c>
      <c r="G339" s="145" t="s">
        <v>388</v>
      </c>
      <c r="H339" s="354" t="s">
        <v>346</v>
      </c>
      <c r="I339" s="350" t="s">
        <v>148</v>
      </c>
      <c r="J339" s="235" t="s">
        <v>388</v>
      </c>
      <c r="K339" s="17" t="s">
        <v>348</v>
      </c>
      <c r="L339" s="17" t="s">
        <v>390</v>
      </c>
      <c r="M339" s="235" t="s">
        <v>1178</v>
      </c>
      <c r="N339" s="235" t="s">
        <v>1178</v>
      </c>
      <c r="O339" s="235" t="s">
        <v>1178</v>
      </c>
      <c r="P339" s="17"/>
      <c r="Q339" s="344">
        <v>0</v>
      </c>
      <c r="R339" s="344">
        <v>0</v>
      </c>
      <c r="S339" s="172"/>
    </row>
    <row r="340" spans="1:19" x14ac:dyDescent="0.2">
      <c r="A340" s="235" t="s">
        <v>72</v>
      </c>
      <c r="B340" s="235" t="s">
        <v>1225</v>
      </c>
      <c r="C340" s="17" t="s">
        <v>1580</v>
      </c>
      <c r="D340" s="25" t="s">
        <v>118</v>
      </c>
      <c r="E340" s="309" t="s">
        <v>962</v>
      </c>
      <c r="F340" s="429" t="s">
        <v>1180</v>
      </c>
      <c r="G340" s="145" t="s">
        <v>388</v>
      </c>
      <c r="H340" s="354" t="s">
        <v>346</v>
      </c>
      <c r="I340" s="350" t="s">
        <v>148</v>
      </c>
      <c r="J340" s="235" t="s">
        <v>388</v>
      </c>
      <c r="K340" s="17" t="s">
        <v>348</v>
      </c>
      <c r="L340" s="17" t="s">
        <v>390</v>
      </c>
      <c r="M340" s="235" t="s">
        <v>1178</v>
      </c>
      <c r="N340" s="235" t="s">
        <v>1178</v>
      </c>
      <c r="O340" s="235" t="s">
        <v>1178</v>
      </c>
      <c r="P340" s="17"/>
      <c r="Q340" s="344">
        <v>0</v>
      </c>
      <c r="R340" s="344">
        <v>0</v>
      </c>
      <c r="S340" s="172"/>
    </row>
    <row r="341" spans="1:19" x14ac:dyDescent="0.2">
      <c r="A341" s="235" t="s">
        <v>72</v>
      </c>
      <c r="B341" s="235" t="s">
        <v>1225</v>
      </c>
      <c r="C341" s="17" t="s">
        <v>1580</v>
      </c>
      <c r="D341" s="25" t="s">
        <v>118</v>
      </c>
      <c r="E341" s="309" t="s">
        <v>1186</v>
      </c>
      <c r="F341" s="429" t="s">
        <v>937</v>
      </c>
      <c r="G341" s="145">
        <v>148</v>
      </c>
      <c r="H341" s="354" t="s">
        <v>346</v>
      </c>
      <c r="I341" s="350" t="s">
        <v>148</v>
      </c>
      <c r="J341" s="235" t="s">
        <v>1567</v>
      </c>
      <c r="K341" s="17" t="s">
        <v>348</v>
      </c>
      <c r="L341" s="17" t="s">
        <v>391</v>
      </c>
      <c r="M341" s="235" t="s">
        <v>1178</v>
      </c>
      <c r="N341" s="235" t="s">
        <v>1178</v>
      </c>
      <c r="O341" s="235" t="s">
        <v>1178</v>
      </c>
      <c r="P341" s="17" t="s">
        <v>1502</v>
      </c>
      <c r="Q341" s="344">
        <v>0</v>
      </c>
      <c r="R341" s="344">
        <v>0</v>
      </c>
      <c r="S341" s="172"/>
    </row>
    <row r="342" spans="1:19" x14ac:dyDescent="0.2">
      <c r="A342" s="235" t="s">
        <v>72</v>
      </c>
      <c r="B342" s="235" t="s">
        <v>1225</v>
      </c>
      <c r="C342" s="17" t="s">
        <v>1580</v>
      </c>
      <c r="D342" s="25" t="s">
        <v>118</v>
      </c>
      <c r="E342" s="309" t="s">
        <v>971</v>
      </c>
      <c r="F342" s="429" t="s">
        <v>1180</v>
      </c>
      <c r="G342" s="145" t="s">
        <v>388</v>
      </c>
      <c r="H342" s="354" t="s">
        <v>346</v>
      </c>
      <c r="I342" s="350" t="s">
        <v>148</v>
      </c>
      <c r="J342" s="235" t="s">
        <v>388</v>
      </c>
      <c r="K342" s="17" t="s">
        <v>348</v>
      </c>
      <c r="L342" s="17" t="s">
        <v>390</v>
      </c>
      <c r="M342" s="235" t="s">
        <v>1178</v>
      </c>
      <c r="N342" s="235" t="s">
        <v>1178</v>
      </c>
      <c r="O342" s="235" t="s">
        <v>1178</v>
      </c>
      <c r="P342" s="17"/>
      <c r="Q342" s="344">
        <v>0</v>
      </c>
      <c r="R342" s="344">
        <v>0</v>
      </c>
      <c r="S342" s="172"/>
    </row>
    <row r="343" spans="1:19" x14ac:dyDescent="0.2">
      <c r="A343" s="235" t="s">
        <v>72</v>
      </c>
      <c r="B343" s="235" t="s">
        <v>1225</v>
      </c>
      <c r="C343" s="17" t="s">
        <v>1580</v>
      </c>
      <c r="D343" s="25" t="s">
        <v>118</v>
      </c>
      <c r="E343" s="309" t="s">
        <v>974</v>
      </c>
      <c r="F343" s="429" t="s">
        <v>1180</v>
      </c>
      <c r="G343" s="145" t="s">
        <v>388</v>
      </c>
      <c r="H343" s="354" t="s">
        <v>346</v>
      </c>
      <c r="I343" s="350" t="s">
        <v>148</v>
      </c>
      <c r="J343" s="235" t="s">
        <v>388</v>
      </c>
      <c r="K343" s="17" t="s">
        <v>348</v>
      </c>
      <c r="L343" s="17" t="s">
        <v>390</v>
      </c>
      <c r="M343" s="235" t="s">
        <v>1178</v>
      </c>
      <c r="N343" s="235" t="s">
        <v>1178</v>
      </c>
      <c r="O343" s="235" t="s">
        <v>1178</v>
      </c>
      <c r="P343" s="17"/>
      <c r="Q343" s="344">
        <v>0</v>
      </c>
      <c r="R343" s="344">
        <v>0</v>
      </c>
      <c r="S343" s="172"/>
    </row>
    <row r="344" spans="1:19" x14ac:dyDescent="0.2">
      <c r="A344" s="235" t="s">
        <v>72</v>
      </c>
      <c r="B344" s="235" t="s">
        <v>1225</v>
      </c>
      <c r="C344" s="17" t="s">
        <v>1580</v>
      </c>
      <c r="D344" s="25" t="s">
        <v>118</v>
      </c>
      <c r="E344" s="309" t="s">
        <v>1187</v>
      </c>
      <c r="F344" s="429" t="s">
        <v>1185</v>
      </c>
      <c r="G344" s="145" t="s">
        <v>388</v>
      </c>
      <c r="H344" s="354" t="s">
        <v>346</v>
      </c>
      <c r="I344" s="350" t="s">
        <v>148</v>
      </c>
      <c r="J344" s="235" t="s">
        <v>388</v>
      </c>
      <c r="K344" s="17" t="s">
        <v>348</v>
      </c>
      <c r="L344" s="17" t="s">
        <v>390</v>
      </c>
      <c r="M344" s="235" t="s">
        <v>1178</v>
      </c>
      <c r="N344" s="235" t="s">
        <v>1178</v>
      </c>
      <c r="O344" s="235" t="s">
        <v>1178</v>
      </c>
      <c r="P344" s="17"/>
      <c r="Q344" s="344">
        <v>0</v>
      </c>
      <c r="R344" s="344">
        <v>0</v>
      </c>
      <c r="S344" s="172"/>
    </row>
    <row r="345" spans="1:19" x14ac:dyDescent="0.2">
      <c r="A345" s="235" t="s">
        <v>72</v>
      </c>
      <c r="B345" s="235" t="s">
        <v>1500</v>
      </c>
      <c r="C345" s="17" t="s">
        <v>1580</v>
      </c>
      <c r="D345" s="25" t="s">
        <v>118</v>
      </c>
      <c r="E345" s="309" t="s">
        <v>1188</v>
      </c>
      <c r="F345" s="429" t="s">
        <v>937</v>
      </c>
      <c r="G345" s="145">
        <v>74</v>
      </c>
      <c r="H345" s="354" t="s">
        <v>346</v>
      </c>
      <c r="I345" s="350" t="s">
        <v>148</v>
      </c>
      <c r="J345" s="235">
        <v>80</v>
      </c>
      <c r="K345" s="17" t="s">
        <v>348</v>
      </c>
      <c r="L345" s="17" t="s">
        <v>391</v>
      </c>
      <c r="M345" s="235" t="s">
        <v>1178</v>
      </c>
      <c r="N345" s="235" t="s">
        <v>1178</v>
      </c>
      <c r="O345" s="235" t="s">
        <v>1178</v>
      </c>
      <c r="P345" s="17" t="s">
        <v>1499</v>
      </c>
      <c r="Q345" s="344">
        <v>0</v>
      </c>
      <c r="R345" s="344">
        <v>0</v>
      </c>
      <c r="S345" s="172"/>
    </row>
    <row r="346" spans="1:19" x14ac:dyDescent="0.2">
      <c r="A346" s="235" t="s">
        <v>72</v>
      </c>
      <c r="B346" s="235" t="s">
        <v>1500</v>
      </c>
      <c r="C346" s="17" t="s">
        <v>1580</v>
      </c>
      <c r="D346" s="25" t="s">
        <v>118</v>
      </c>
      <c r="E346" s="309" t="s">
        <v>981</v>
      </c>
      <c r="F346" s="429" t="s">
        <v>937</v>
      </c>
      <c r="G346" s="145">
        <v>407</v>
      </c>
      <c r="H346" s="354" t="s">
        <v>346</v>
      </c>
      <c r="I346" s="350" t="s">
        <v>148</v>
      </c>
      <c r="J346" s="235">
        <v>98</v>
      </c>
      <c r="K346" s="17" t="s">
        <v>348</v>
      </c>
      <c r="L346" s="17" t="s">
        <v>388</v>
      </c>
      <c r="M346" s="235" t="s">
        <v>1178</v>
      </c>
      <c r="N346" s="235" t="s">
        <v>1177</v>
      </c>
      <c r="O346" s="235" t="s">
        <v>1177</v>
      </c>
      <c r="P346" s="17" t="s">
        <v>1499</v>
      </c>
      <c r="Q346" s="303">
        <v>604</v>
      </c>
      <c r="R346" s="303">
        <v>8</v>
      </c>
      <c r="S346" s="172" t="s">
        <v>2895</v>
      </c>
    </row>
    <row r="347" spans="1:19" x14ac:dyDescent="0.2">
      <c r="A347" s="235" t="s">
        <v>72</v>
      </c>
      <c r="B347" s="235" t="s">
        <v>1500</v>
      </c>
      <c r="C347" s="17" t="s">
        <v>1580</v>
      </c>
      <c r="D347" s="25" t="s">
        <v>118</v>
      </c>
      <c r="E347" s="309" t="s">
        <v>1189</v>
      </c>
      <c r="F347" s="429" t="s">
        <v>1190</v>
      </c>
      <c r="G347" s="145">
        <v>11</v>
      </c>
      <c r="H347" s="354" t="s">
        <v>346</v>
      </c>
      <c r="I347" s="350" t="s">
        <v>148</v>
      </c>
      <c r="J347" s="235">
        <v>17</v>
      </c>
      <c r="K347" s="17" t="s">
        <v>348</v>
      </c>
      <c r="L347" s="17" t="s">
        <v>391</v>
      </c>
      <c r="M347" s="235" t="s">
        <v>1178</v>
      </c>
      <c r="N347" s="235" t="s">
        <v>1178</v>
      </c>
      <c r="O347" s="235" t="s">
        <v>1178</v>
      </c>
      <c r="P347" s="17" t="s">
        <v>1499</v>
      </c>
      <c r="Q347" s="344">
        <v>0</v>
      </c>
      <c r="R347" s="344">
        <v>0</v>
      </c>
      <c r="S347" s="172"/>
    </row>
    <row r="348" spans="1:19" x14ac:dyDescent="0.2">
      <c r="A348" s="235" t="s">
        <v>72</v>
      </c>
      <c r="B348" s="235" t="s">
        <v>1225</v>
      </c>
      <c r="C348" s="17" t="s">
        <v>1580</v>
      </c>
      <c r="D348" s="25" t="s">
        <v>118</v>
      </c>
      <c r="E348" s="309" t="s">
        <v>1191</v>
      </c>
      <c r="F348" s="429" t="s">
        <v>1185</v>
      </c>
      <c r="G348" s="145">
        <v>1</v>
      </c>
      <c r="H348" s="354" t="s">
        <v>346</v>
      </c>
      <c r="I348" s="350" t="s">
        <v>148</v>
      </c>
      <c r="J348" s="235" t="s">
        <v>1567</v>
      </c>
      <c r="K348" s="17" t="s">
        <v>348</v>
      </c>
      <c r="L348" s="17" t="s">
        <v>391</v>
      </c>
      <c r="M348" s="235" t="s">
        <v>1178</v>
      </c>
      <c r="N348" s="235" t="s">
        <v>1178</v>
      </c>
      <c r="O348" s="235" t="s">
        <v>1178</v>
      </c>
      <c r="P348" s="17" t="s">
        <v>1501</v>
      </c>
      <c r="Q348" s="344">
        <v>0</v>
      </c>
      <c r="R348" s="344">
        <v>0</v>
      </c>
      <c r="S348" s="172"/>
    </row>
    <row r="349" spans="1:19" x14ac:dyDescent="0.2">
      <c r="A349" s="235" t="s">
        <v>72</v>
      </c>
      <c r="B349" s="235" t="s">
        <v>1225</v>
      </c>
      <c r="C349" s="17" t="s">
        <v>1580</v>
      </c>
      <c r="D349" s="25" t="s">
        <v>118</v>
      </c>
      <c r="E349" s="309" t="s">
        <v>983</v>
      </c>
      <c r="F349" s="429" t="s">
        <v>1180</v>
      </c>
      <c r="G349" s="145" t="s">
        <v>388</v>
      </c>
      <c r="H349" s="354" t="s">
        <v>346</v>
      </c>
      <c r="I349" s="350" t="s">
        <v>148</v>
      </c>
      <c r="J349" s="235" t="s">
        <v>388</v>
      </c>
      <c r="K349" s="17" t="s">
        <v>348</v>
      </c>
      <c r="L349" s="17" t="s">
        <v>390</v>
      </c>
      <c r="M349" s="235" t="s">
        <v>1178</v>
      </c>
      <c r="N349" s="235" t="s">
        <v>1178</v>
      </c>
      <c r="O349" s="235" t="s">
        <v>1178</v>
      </c>
      <c r="P349" s="17"/>
      <c r="Q349" s="344">
        <v>0</v>
      </c>
      <c r="R349" s="344">
        <v>0</v>
      </c>
      <c r="S349" s="172"/>
    </row>
    <row r="350" spans="1:19" x14ac:dyDescent="0.2">
      <c r="A350" s="235" t="s">
        <v>72</v>
      </c>
      <c r="B350" s="235" t="s">
        <v>1225</v>
      </c>
      <c r="C350" s="17" t="s">
        <v>1580</v>
      </c>
      <c r="D350" s="25" t="s">
        <v>118</v>
      </c>
      <c r="E350" s="309" t="s">
        <v>984</v>
      </c>
      <c r="F350" s="429" t="s">
        <v>1180</v>
      </c>
      <c r="G350" s="145" t="s">
        <v>388</v>
      </c>
      <c r="H350" s="354" t="s">
        <v>346</v>
      </c>
      <c r="I350" s="350" t="s">
        <v>148</v>
      </c>
      <c r="J350" s="235" t="s">
        <v>388</v>
      </c>
      <c r="K350" s="17" t="s">
        <v>348</v>
      </c>
      <c r="L350" s="17" t="s">
        <v>390</v>
      </c>
      <c r="M350" s="235" t="s">
        <v>1178</v>
      </c>
      <c r="N350" s="235" t="s">
        <v>1178</v>
      </c>
      <c r="O350" s="235" t="s">
        <v>1178</v>
      </c>
      <c r="P350" s="17"/>
      <c r="Q350" s="344">
        <v>0</v>
      </c>
      <c r="R350" s="344">
        <v>0</v>
      </c>
      <c r="S350" s="172"/>
    </row>
    <row r="351" spans="1:19" x14ac:dyDescent="0.2">
      <c r="A351" s="235" t="s">
        <v>72</v>
      </c>
      <c r="B351" s="235" t="s">
        <v>1500</v>
      </c>
      <c r="C351" s="17" t="s">
        <v>1580</v>
      </c>
      <c r="D351" s="25" t="s">
        <v>118</v>
      </c>
      <c r="E351" s="309" t="s">
        <v>1192</v>
      </c>
      <c r="F351" s="429" t="s">
        <v>937</v>
      </c>
      <c r="G351" s="145">
        <v>233</v>
      </c>
      <c r="H351" s="354" t="s">
        <v>346</v>
      </c>
      <c r="I351" s="350" t="s">
        <v>148</v>
      </c>
      <c r="J351" s="235">
        <v>72</v>
      </c>
      <c r="K351" s="17" t="s">
        <v>348</v>
      </c>
      <c r="L351" s="17" t="s">
        <v>388</v>
      </c>
      <c r="M351" s="235" t="s">
        <v>1178</v>
      </c>
      <c r="N351" s="235" t="s">
        <v>1177</v>
      </c>
      <c r="O351" s="235" t="s">
        <v>1177</v>
      </c>
      <c r="P351" s="17" t="s">
        <v>3096</v>
      </c>
      <c r="Q351" s="303">
        <v>5827</v>
      </c>
      <c r="R351" s="303">
        <v>29</v>
      </c>
      <c r="S351" s="172"/>
    </row>
    <row r="352" spans="1:19" x14ac:dyDescent="0.2">
      <c r="A352" s="235" t="s">
        <v>72</v>
      </c>
      <c r="B352" s="235" t="s">
        <v>1225</v>
      </c>
      <c r="C352" s="17" t="s">
        <v>1580</v>
      </c>
      <c r="D352" s="25" t="s">
        <v>118</v>
      </c>
      <c r="E352" s="309" t="s">
        <v>1193</v>
      </c>
      <c r="F352" s="429" t="s">
        <v>1190</v>
      </c>
      <c r="G352" s="145">
        <v>169</v>
      </c>
      <c r="H352" s="354" t="s">
        <v>346</v>
      </c>
      <c r="I352" s="350" t="s">
        <v>148</v>
      </c>
      <c r="J352" s="235">
        <v>100</v>
      </c>
      <c r="K352" s="17" t="s">
        <v>348</v>
      </c>
      <c r="L352" s="17" t="s">
        <v>391</v>
      </c>
      <c r="M352" s="235" t="s">
        <v>1178</v>
      </c>
      <c r="N352" s="235" t="s">
        <v>1178</v>
      </c>
      <c r="O352" s="235" t="s">
        <v>1178</v>
      </c>
      <c r="P352" s="17" t="s">
        <v>1499</v>
      </c>
      <c r="Q352" s="344">
        <v>0</v>
      </c>
      <c r="R352" s="344">
        <v>0</v>
      </c>
      <c r="S352" s="172"/>
    </row>
    <row r="353" spans="1:19" x14ac:dyDescent="0.2">
      <c r="A353" s="235" t="s">
        <v>72</v>
      </c>
      <c r="B353" s="235" t="s">
        <v>1225</v>
      </c>
      <c r="C353" s="17" t="s">
        <v>1580</v>
      </c>
      <c r="D353" s="25" t="s">
        <v>118</v>
      </c>
      <c r="E353" s="309" t="s">
        <v>997</v>
      </c>
      <c r="F353" s="429" t="s">
        <v>1180</v>
      </c>
      <c r="G353" s="145" t="s">
        <v>388</v>
      </c>
      <c r="H353" s="354" t="s">
        <v>346</v>
      </c>
      <c r="I353" s="350" t="s">
        <v>148</v>
      </c>
      <c r="J353" s="235" t="s">
        <v>388</v>
      </c>
      <c r="K353" s="17" t="s">
        <v>348</v>
      </c>
      <c r="L353" s="17" t="s">
        <v>390</v>
      </c>
      <c r="M353" s="235" t="s">
        <v>1178</v>
      </c>
      <c r="N353" s="235" t="s">
        <v>1178</v>
      </c>
      <c r="O353" s="235" t="s">
        <v>1178</v>
      </c>
      <c r="P353" s="17"/>
      <c r="Q353" s="344">
        <v>0</v>
      </c>
      <c r="R353" s="344">
        <v>0</v>
      </c>
      <c r="S353" s="172"/>
    </row>
    <row r="354" spans="1:19" x14ac:dyDescent="0.2">
      <c r="A354" s="235" t="s">
        <v>72</v>
      </c>
      <c r="B354" s="235" t="s">
        <v>1225</v>
      </c>
      <c r="C354" s="17" t="s">
        <v>1580</v>
      </c>
      <c r="D354" s="25" t="s">
        <v>118</v>
      </c>
      <c r="E354" s="309" t="s">
        <v>999</v>
      </c>
      <c r="F354" s="353" t="s">
        <v>1180</v>
      </c>
      <c r="G354" s="145" t="s">
        <v>388</v>
      </c>
      <c r="H354" s="354" t="s">
        <v>346</v>
      </c>
      <c r="I354" s="350" t="s">
        <v>148</v>
      </c>
      <c r="J354" s="235" t="s">
        <v>388</v>
      </c>
      <c r="K354" s="17" t="s">
        <v>348</v>
      </c>
      <c r="L354" s="17" t="s">
        <v>390</v>
      </c>
      <c r="M354" s="235" t="s">
        <v>1178</v>
      </c>
      <c r="N354" s="235" t="s">
        <v>1178</v>
      </c>
      <c r="O354" s="235" t="s">
        <v>1178</v>
      </c>
      <c r="P354" s="17"/>
      <c r="Q354" s="344">
        <v>0</v>
      </c>
      <c r="R354" s="344">
        <v>0</v>
      </c>
      <c r="S354" s="172"/>
    </row>
    <row r="355" spans="1:19" x14ac:dyDescent="0.2">
      <c r="A355" s="235" t="s">
        <v>72</v>
      </c>
      <c r="B355" s="235" t="s">
        <v>1225</v>
      </c>
      <c r="C355" s="17" t="s">
        <v>1580</v>
      </c>
      <c r="D355" s="25" t="s">
        <v>118</v>
      </c>
      <c r="E355" s="348" t="s">
        <v>1018</v>
      </c>
      <c r="F355" s="353" t="s">
        <v>937</v>
      </c>
      <c r="G355" s="145">
        <v>10</v>
      </c>
      <c r="H355" s="354" t="s">
        <v>346</v>
      </c>
      <c r="I355" s="350" t="s">
        <v>148</v>
      </c>
      <c r="J355" s="235">
        <v>97</v>
      </c>
      <c r="K355" s="17" t="s">
        <v>348</v>
      </c>
      <c r="L355" s="17" t="s">
        <v>388</v>
      </c>
      <c r="M355" s="235" t="s">
        <v>1178</v>
      </c>
      <c r="N355" s="235" t="s">
        <v>1177</v>
      </c>
      <c r="O355" s="235" t="s">
        <v>1177</v>
      </c>
      <c r="P355" s="17" t="s">
        <v>1503</v>
      </c>
      <c r="Q355" s="303">
        <v>47</v>
      </c>
      <c r="R355" s="303">
        <v>1</v>
      </c>
      <c r="S355" s="172" t="s">
        <v>2633</v>
      </c>
    </row>
    <row r="356" spans="1:19" x14ac:dyDescent="0.2">
      <c r="A356" s="235" t="s">
        <v>72</v>
      </c>
      <c r="B356" s="235" t="s">
        <v>1225</v>
      </c>
      <c r="C356" s="17" t="s">
        <v>1580</v>
      </c>
      <c r="D356" s="25" t="s">
        <v>118</v>
      </c>
      <c r="E356" s="348" t="s">
        <v>1194</v>
      </c>
      <c r="F356" s="353" t="s">
        <v>937</v>
      </c>
      <c r="G356" s="145" t="s">
        <v>388</v>
      </c>
      <c r="H356" s="354" t="s">
        <v>346</v>
      </c>
      <c r="I356" s="350" t="s">
        <v>148</v>
      </c>
      <c r="J356" s="235" t="s">
        <v>388</v>
      </c>
      <c r="K356" s="17" t="s">
        <v>348</v>
      </c>
      <c r="L356" s="17" t="s">
        <v>388</v>
      </c>
      <c r="M356" s="235" t="s">
        <v>1178</v>
      </c>
      <c r="N356" s="235" t="s">
        <v>1177</v>
      </c>
      <c r="O356" s="235" t="s">
        <v>1177</v>
      </c>
      <c r="P356" s="17" t="s">
        <v>3097</v>
      </c>
      <c r="Q356" s="303">
        <v>22784</v>
      </c>
      <c r="R356" s="303">
        <v>110</v>
      </c>
      <c r="S356" s="172" t="s">
        <v>2635</v>
      </c>
    </row>
    <row r="357" spans="1:19" x14ac:dyDescent="0.2">
      <c r="A357" s="235" t="s">
        <v>72</v>
      </c>
      <c r="B357" s="235" t="s">
        <v>1225</v>
      </c>
      <c r="C357" s="17" t="s">
        <v>1580</v>
      </c>
      <c r="D357" s="25" t="s">
        <v>118</v>
      </c>
      <c r="E357" s="309" t="s">
        <v>1195</v>
      </c>
      <c r="F357" s="353" t="s">
        <v>937</v>
      </c>
      <c r="G357" s="145" t="s">
        <v>388</v>
      </c>
      <c r="H357" s="354" t="s">
        <v>346</v>
      </c>
      <c r="I357" s="350" t="s">
        <v>148</v>
      </c>
      <c r="J357" s="235" t="s">
        <v>388</v>
      </c>
      <c r="K357" s="17" t="s">
        <v>348</v>
      </c>
      <c r="L357" s="17" t="s">
        <v>388</v>
      </c>
      <c r="M357" s="235" t="s">
        <v>1178</v>
      </c>
      <c r="N357" s="235" t="s">
        <v>1177</v>
      </c>
      <c r="O357" s="235" t="s">
        <v>1178</v>
      </c>
      <c r="P357" s="17" t="s">
        <v>3079</v>
      </c>
      <c r="Q357" s="303">
        <v>5393</v>
      </c>
      <c r="R357" s="303">
        <v>85</v>
      </c>
      <c r="S357" s="172" t="s">
        <v>2635</v>
      </c>
    </row>
    <row r="358" spans="1:19" x14ac:dyDescent="0.2">
      <c r="A358" s="235" t="s">
        <v>72</v>
      </c>
      <c r="B358" s="235" t="s">
        <v>1225</v>
      </c>
      <c r="C358" s="17" t="s">
        <v>1580</v>
      </c>
      <c r="D358" s="25" t="s">
        <v>118</v>
      </c>
      <c r="E358" s="309" t="s">
        <v>1052</v>
      </c>
      <c r="F358" s="353" t="s">
        <v>937</v>
      </c>
      <c r="G358" s="145">
        <v>455</v>
      </c>
      <c r="H358" s="354" t="s">
        <v>346</v>
      </c>
      <c r="I358" s="350" t="s">
        <v>148</v>
      </c>
      <c r="J358" s="235">
        <v>66</v>
      </c>
      <c r="K358" s="17" t="s">
        <v>348</v>
      </c>
      <c r="L358" s="17" t="s">
        <v>388</v>
      </c>
      <c r="M358" s="235" t="s">
        <v>1178</v>
      </c>
      <c r="N358" s="235" t="s">
        <v>1177</v>
      </c>
      <c r="O358" s="235" t="s">
        <v>1177</v>
      </c>
      <c r="P358" s="17" t="s">
        <v>1503</v>
      </c>
      <c r="Q358" s="303">
        <v>36</v>
      </c>
      <c r="R358" s="303">
        <v>10</v>
      </c>
      <c r="S358" s="172"/>
    </row>
    <row r="359" spans="1:19" x14ac:dyDescent="0.2">
      <c r="A359" s="235" t="s">
        <v>72</v>
      </c>
      <c r="B359" s="235" t="s">
        <v>1225</v>
      </c>
      <c r="C359" s="17" t="s">
        <v>1580</v>
      </c>
      <c r="D359" s="25" t="s">
        <v>118</v>
      </c>
      <c r="E359" s="309" t="s">
        <v>1053</v>
      </c>
      <c r="F359" s="353" t="s">
        <v>1180</v>
      </c>
      <c r="G359" s="145" t="s">
        <v>388</v>
      </c>
      <c r="H359" s="354" t="s">
        <v>346</v>
      </c>
      <c r="I359" s="350" t="s">
        <v>148</v>
      </c>
      <c r="J359" s="235" t="s">
        <v>388</v>
      </c>
      <c r="K359" s="17" t="s">
        <v>348</v>
      </c>
      <c r="L359" s="17" t="s">
        <v>390</v>
      </c>
      <c r="M359" s="235" t="s">
        <v>1178</v>
      </c>
      <c r="N359" s="235" t="s">
        <v>1178</v>
      </c>
      <c r="O359" s="235" t="s">
        <v>1178</v>
      </c>
      <c r="P359" s="17"/>
      <c r="Q359" s="344">
        <v>0</v>
      </c>
      <c r="R359" s="344">
        <v>0</v>
      </c>
      <c r="S359" s="172"/>
    </row>
    <row r="360" spans="1:19" x14ac:dyDescent="0.2">
      <c r="A360" s="235" t="s">
        <v>72</v>
      </c>
      <c r="B360" s="235" t="s">
        <v>1500</v>
      </c>
      <c r="C360" s="17" t="s">
        <v>1580</v>
      </c>
      <c r="D360" s="25" t="s">
        <v>118</v>
      </c>
      <c r="E360" s="309" t="s">
        <v>1196</v>
      </c>
      <c r="F360" s="429" t="s">
        <v>1197</v>
      </c>
      <c r="G360" s="145">
        <v>11</v>
      </c>
      <c r="H360" s="354" t="s">
        <v>346</v>
      </c>
      <c r="I360" s="350" t="s">
        <v>148</v>
      </c>
      <c r="J360" s="235">
        <v>75</v>
      </c>
      <c r="K360" s="17" t="s">
        <v>348</v>
      </c>
      <c r="L360" s="17" t="s">
        <v>391</v>
      </c>
      <c r="M360" s="235" t="s">
        <v>1178</v>
      </c>
      <c r="N360" s="235" t="s">
        <v>1178</v>
      </c>
      <c r="O360" s="235" t="s">
        <v>1178</v>
      </c>
      <c r="P360" s="17" t="s">
        <v>1499</v>
      </c>
      <c r="Q360" s="344">
        <v>0</v>
      </c>
      <c r="R360" s="344">
        <v>0</v>
      </c>
      <c r="S360" s="172"/>
    </row>
    <row r="361" spans="1:19" x14ac:dyDescent="0.2">
      <c r="A361" s="235" t="s">
        <v>72</v>
      </c>
      <c r="B361" s="235" t="s">
        <v>1500</v>
      </c>
      <c r="C361" s="17" t="s">
        <v>1580</v>
      </c>
      <c r="D361" s="25" t="s">
        <v>118</v>
      </c>
      <c r="E361" s="309" t="s">
        <v>1198</v>
      </c>
      <c r="F361" s="429" t="s">
        <v>937</v>
      </c>
      <c r="G361" s="145">
        <v>359</v>
      </c>
      <c r="H361" s="354" t="s">
        <v>346</v>
      </c>
      <c r="I361" s="350" t="s">
        <v>148</v>
      </c>
      <c r="J361" s="235">
        <v>100</v>
      </c>
      <c r="K361" s="17" t="s">
        <v>348</v>
      </c>
      <c r="L361" s="17" t="s">
        <v>388</v>
      </c>
      <c r="M361" s="235" t="s">
        <v>1178</v>
      </c>
      <c r="N361" s="235" t="s">
        <v>1177</v>
      </c>
      <c r="O361" s="235" t="s">
        <v>1178</v>
      </c>
      <c r="P361" s="17" t="s">
        <v>1499</v>
      </c>
      <c r="Q361" s="344">
        <v>0</v>
      </c>
      <c r="R361" s="344">
        <v>0</v>
      </c>
      <c r="S361" s="172" t="s">
        <v>2644</v>
      </c>
    </row>
    <row r="362" spans="1:19" x14ac:dyDescent="0.2">
      <c r="A362" s="235" t="s">
        <v>72</v>
      </c>
      <c r="B362" s="235" t="s">
        <v>1500</v>
      </c>
      <c r="C362" s="17" t="s">
        <v>1580</v>
      </c>
      <c r="D362" s="25" t="s">
        <v>118</v>
      </c>
      <c r="E362" s="309" t="s">
        <v>1199</v>
      </c>
      <c r="F362" s="429" t="s">
        <v>937</v>
      </c>
      <c r="G362" s="145">
        <v>2</v>
      </c>
      <c r="H362" s="354" t="s">
        <v>346</v>
      </c>
      <c r="I362" s="350" t="s">
        <v>148</v>
      </c>
      <c r="J362" s="235">
        <v>100</v>
      </c>
      <c r="K362" s="17" t="s">
        <v>348</v>
      </c>
      <c r="L362" s="17" t="s">
        <v>391</v>
      </c>
      <c r="M362" s="235" t="s">
        <v>1178</v>
      </c>
      <c r="N362" s="235" t="s">
        <v>1178</v>
      </c>
      <c r="O362" s="235" t="s">
        <v>1178</v>
      </c>
      <c r="P362" s="17" t="s">
        <v>1499</v>
      </c>
      <c r="Q362" s="344">
        <v>0</v>
      </c>
      <c r="R362" s="344">
        <v>0</v>
      </c>
      <c r="S362" s="172"/>
    </row>
    <row r="363" spans="1:19" x14ac:dyDescent="0.2">
      <c r="A363" s="235" t="s">
        <v>72</v>
      </c>
      <c r="B363" s="235" t="s">
        <v>1500</v>
      </c>
      <c r="C363" s="17" t="s">
        <v>1580</v>
      </c>
      <c r="D363" s="25" t="s">
        <v>118</v>
      </c>
      <c r="E363" s="309" t="s">
        <v>1056</v>
      </c>
      <c r="F363" s="429" t="s">
        <v>937</v>
      </c>
      <c r="G363" s="145">
        <v>1857</v>
      </c>
      <c r="H363" s="354" t="s">
        <v>346</v>
      </c>
      <c r="I363" s="350" t="s">
        <v>148</v>
      </c>
      <c r="J363" s="235">
        <v>100</v>
      </c>
      <c r="K363" s="17" t="s">
        <v>348</v>
      </c>
      <c r="L363" s="17" t="s">
        <v>388</v>
      </c>
      <c r="M363" s="235" t="s">
        <v>1178</v>
      </c>
      <c r="N363" s="235" t="s">
        <v>1177</v>
      </c>
      <c r="O363" s="235" t="s">
        <v>1177</v>
      </c>
      <c r="P363" s="17" t="s">
        <v>1499</v>
      </c>
      <c r="Q363" s="303">
        <v>3333</v>
      </c>
      <c r="R363" s="303">
        <v>20</v>
      </c>
      <c r="S363" s="172"/>
    </row>
    <row r="364" spans="1:19" x14ac:dyDescent="0.2">
      <c r="A364" s="235" t="s">
        <v>72</v>
      </c>
      <c r="B364" s="235" t="s">
        <v>1500</v>
      </c>
      <c r="C364" s="17" t="s">
        <v>1580</v>
      </c>
      <c r="D364" s="25" t="s">
        <v>118</v>
      </c>
      <c r="E364" s="309" t="s">
        <v>1200</v>
      </c>
      <c r="F364" s="429" t="s">
        <v>937</v>
      </c>
      <c r="G364" s="145">
        <v>40</v>
      </c>
      <c r="H364" s="354" t="s">
        <v>346</v>
      </c>
      <c r="I364" s="350" t="s">
        <v>148</v>
      </c>
      <c r="J364" s="235">
        <v>75</v>
      </c>
      <c r="K364" s="17" t="s">
        <v>348</v>
      </c>
      <c r="L364" s="17" t="s">
        <v>391</v>
      </c>
      <c r="M364" s="235" t="s">
        <v>1178</v>
      </c>
      <c r="N364" s="235" t="s">
        <v>1178</v>
      </c>
      <c r="O364" s="235" t="s">
        <v>1178</v>
      </c>
      <c r="P364" s="17" t="s">
        <v>1499</v>
      </c>
      <c r="Q364" s="344">
        <v>0</v>
      </c>
      <c r="R364" s="344">
        <v>0</v>
      </c>
      <c r="S364" s="172"/>
    </row>
    <row r="365" spans="1:19" x14ac:dyDescent="0.2">
      <c r="A365" s="235" t="s">
        <v>72</v>
      </c>
      <c r="B365" s="235" t="s">
        <v>1225</v>
      </c>
      <c r="C365" s="17" t="s">
        <v>1580</v>
      </c>
      <c r="D365" s="25" t="s">
        <v>118</v>
      </c>
      <c r="E365" s="309" t="s">
        <v>1201</v>
      </c>
      <c r="F365" s="429" t="s">
        <v>1197</v>
      </c>
      <c r="G365" s="145" t="s">
        <v>388</v>
      </c>
      <c r="H365" s="354" t="s">
        <v>346</v>
      </c>
      <c r="I365" s="350" t="s">
        <v>148</v>
      </c>
      <c r="J365" s="235" t="s">
        <v>388</v>
      </c>
      <c r="K365" s="17" t="s">
        <v>348</v>
      </c>
      <c r="L365" s="17" t="s">
        <v>390</v>
      </c>
      <c r="M365" s="235" t="s">
        <v>1178</v>
      </c>
      <c r="N365" s="235" t="s">
        <v>1178</v>
      </c>
      <c r="O365" s="235" t="s">
        <v>1178</v>
      </c>
      <c r="P365" s="17"/>
      <c r="Q365" s="344">
        <v>0</v>
      </c>
      <c r="R365" s="344">
        <v>0</v>
      </c>
      <c r="S365" s="172"/>
    </row>
    <row r="366" spans="1:19" x14ac:dyDescent="0.2">
      <c r="A366" s="235" t="s">
        <v>72</v>
      </c>
      <c r="B366" s="235" t="s">
        <v>1500</v>
      </c>
      <c r="C366" s="17" t="s">
        <v>1580</v>
      </c>
      <c r="D366" s="25" t="s">
        <v>118</v>
      </c>
      <c r="E366" s="309" t="s">
        <v>1082</v>
      </c>
      <c r="F366" s="429" t="s">
        <v>1202</v>
      </c>
      <c r="G366" s="145">
        <v>414</v>
      </c>
      <c r="H366" s="354" t="s">
        <v>346</v>
      </c>
      <c r="I366" s="350" t="s">
        <v>148</v>
      </c>
      <c r="J366" s="235">
        <v>1</v>
      </c>
      <c r="K366" s="17" t="s">
        <v>348</v>
      </c>
      <c r="L366" s="17" t="s">
        <v>388</v>
      </c>
      <c r="M366" s="235" t="s">
        <v>1178</v>
      </c>
      <c r="N366" s="235" t="s">
        <v>1177</v>
      </c>
      <c r="O366" s="235" t="s">
        <v>1177</v>
      </c>
      <c r="P366" s="17" t="s">
        <v>1504</v>
      </c>
      <c r="Q366" s="303">
        <v>159</v>
      </c>
      <c r="R366" s="303">
        <v>3</v>
      </c>
      <c r="S366" s="172" t="s">
        <v>2895</v>
      </c>
    </row>
    <row r="367" spans="1:19" x14ac:dyDescent="0.2">
      <c r="A367" s="235" t="s">
        <v>72</v>
      </c>
      <c r="B367" s="235" t="s">
        <v>1225</v>
      </c>
      <c r="C367" s="17" t="s">
        <v>1580</v>
      </c>
      <c r="D367" s="25" t="s">
        <v>118</v>
      </c>
      <c r="E367" s="309" t="s">
        <v>1152</v>
      </c>
      <c r="F367" s="429" t="s">
        <v>937</v>
      </c>
      <c r="G367" s="145">
        <v>4</v>
      </c>
      <c r="H367" s="354" t="s">
        <v>346</v>
      </c>
      <c r="I367" s="350" t="s">
        <v>148</v>
      </c>
      <c r="J367" s="235" t="s">
        <v>1567</v>
      </c>
      <c r="K367" s="17" t="s">
        <v>348</v>
      </c>
      <c r="L367" s="17" t="s">
        <v>391</v>
      </c>
      <c r="M367" s="235" t="s">
        <v>1178</v>
      </c>
      <c r="N367" s="235" t="s">
        <v>1178</v>
      </c>
      <c r="O367" s="235" t="s">
        <v>1178</v>
      </c>
      <c r="P367" s="17" t="s">
        <v>2091</v>
      </c>
      <c r="Q367" s="344">
        <v>0</v>
      </c>
      <c r="R367" s="344">
        <v>0</v>
      </c>
      <c r="S367" s="172"/>
    </row>
    <row r="368" spans="1:19" x14ac:dyDescent="0.2">
      <c r="A368" s="235" t="s">
        <v>72</v>
      </c>
      <c r="B368" s="235" t="s">
        <v>1225</v>
      </c>
      <c r="C368" s="17" t="s">
        <v>1580</v>
      </c>
      <c r="D368" s="25" t="s">
        <v>118</v>
      </c>
      <c r="E368" s="309" t="s">
        <v>1173</v>
      </c>
      <c r="F368" s="429" t="s">
        <v>937</v>
      </c>
      <c r="G368" s="145" t="s">
        <v>388</v>
      </c>
      <c r="H368" s="354" t="s">
        <v>346</v>
      </c>
      <c r="I368" s="350" t="s">
        <v>148</v>
      </c>
      <c r="J368" s="235" t="s">
        <v>388</v>
      </c>
      <c r="K368" s="17" t="s">
        <v>348</v>
      </c>
      <c r="L368" s="17" t="s">
        <v>390</v>
      </c>
      <c r="M368" s="235" t="s">
        <v>1178</v>
      </c>
      <c r="N368" s="235" t="s">
        <v>1178</v>
      </c>
      <c r="O368" s="235" t="s">
        <v>1178</v>
      </c>
      <c r="P368" s="17"/>
      <c r="Q368" s="344">
        <v>0</v>
      </c>
      <c r="R368" s="344">
        <v>0</v>
      </c>
      <c r="S368" s="172"/>
    </row>
    <row r="369" spans="1:19" x14ac:dyDescent="0.2">
      <c r="A369" s="235" t="s">
        <v>72</v>
      </c>
      <c r="B369" s="235" t="s">
        <v>1225</v>
      </c>
      <c r="C369" s="17" t="s">
        <v>1580</v>
      </c>
      <c r="D369" s="25" t="s">
        <v>118</v>
      </c>
      <c r="E369" s="309" t="s">
        <v>1084</v>
      </c>
      <c r="F369" s="429" t="s">
        <v>937</v>
      </c>
      <c r="G369" s="145">
        <v>33</v>
      </c>
      <c r="H369" s="354" t="s">
        <v>346</v>
      </c>
      <c r="I369" s="350" t="s">
        <v>148</v>
      </c>
      <c r="J369" s="235">
        <v>0.7</v>
      </c>
      <c r="K369" s="17" t="s">
        <v>348</v>
      </c>
      <c r="L369" s="17" t="s">
        <v>391</v>
      </c>
      <c r="M369" s="235" t="s">
        <v>1178</v>
      </c>
      <c r="N369" s="235" t="s">
        <v>1178</v>
      </c>
      <c r="O369" s="235" t="s">
        <v>1178</v>
      </c>
      <c r="P369" s="17" t="s">
        <v>2091</v>
      </c>
      <c r="Q369" s="344">
        <v>0</v>
      </c>
      <c r="R369" s="344">
        <v>0</v>
      </c>
      <c r="S369" s="172"/>
    </row>
    <row r="370" spans="1:19" x14ac:dyDescent="0.2">
      <c r="A370" s="235" t="s">
        <v>72</v>
      </c>
      <c r="B370" s="235" t="s">
        <v>1225</v>
      </c>
      <c r="C370" s="17" t="s">
        <v>1580</v>
      </c>
      <c r="D370" s="25" t="s">
        <v>118</v>
      </c>
      <c r="E370" s="309" t="s">
        <v>1091</v>
      </c>
      <c r="F370" s="429" t="s">
        <v>1180</v>
      </c>
      <c r="G370" s="145" t="s">
        <v>388</v>
      </c>
      <c r="H370" s="354" t="s">
        <v>346</v>
      </c>
      <c r="I370" s="350" t="s">
        <v>148</v>
      </c>
      <c r="J370" s="235" t="s">
        <v>388</v>
      </c>
      <c r="K370" s="17" t="s">
        <v>348</v>
      </c>
      <c r="L370" s="17" t="s">
        <v>390</v>
      </c>
      <c r="M370" s="235" t="s">
        <v>1178</v>
      </c>
      <c r="N370" s="235" t="s">
        <v>1178</v>
      </c>
      <c r="O370" s="235" t="s">
        <v>1178</v>
      </c>
      <c r="P370" s="17"/>
      <c r="Q370" s="344">
        <v>0</v>
      </c>
      <c r="R370" s="344">
        <v>0</v>
      </c>
      <c r="S370" s="172"/>
    </row>
    <row r="371" spans="1:19" x14ac:dyDescent="0.2">
      <c r="A371" s="235" t="s">
        <v>72</v>
      </c>
      <c r="B371" s="235" t="s">
        <v>1225</v>
      </c>
      <c r="C371" s="17" t="s">
        <v>1580</v>
      </c>
      <c r="D371" s="25" t="s">
        <v>118</v>
      </c>
      <c r="E371" s="309" t="s">
        <v>1203</v>
      </c>
      <c r="F371" s="429" t="s">
        <v>937</v>
      </c>
      <c r="G371" s="145" t="s">
        <v>388</v>
      </c>
      <c r="H371" s="354" t="s">
        <v>346</v>
      </c>
      <c r="I371" s="350" t="s">
        <v>148</v>
      </c>
      <c r="J371" s="235" t="s">
        <v>388</v>
      </c>
      <c r="K371" s="17" t="s">
        <v>348</v>
      </c>
      <c r="L371" s="17" t="s">
        <v>390</v>
      </c>
      <c r="M371" s="235" t="s">
        <v>1178</v>
      </c>
      <c r="N371" s="235" t="s">
        <v>1178</v>
      </c>
      <c r="O371" s="235" t="s">
        <v>1178</v>
      </c>
      <c r="P371" s="17" t="s">
        <v>3098</v>
      </c>
      <c r="Q371" s="344">
        <v>0</v>
      </c>
      <c r="R371" s="344">
        <v>0</v>
      </c>
      <c r="S371" s="172"/>
    </row>
    <row r="372" spans="1:19" x14ac:dyDescent="0.2">
      <c r="A372" s="235" t="s">
        <v>72</v>
      </c>
      <c r="B372" s="235" t="s">
        <v>1225</v>
      </c>
      <c r="C372" s="17" t="s">
        <v>1580</v>
      </c>
      <c r="D372" s="25" t="s">
        <v>118</v>
      </c>
      <c r="E372" s="309" t="s">
        <v>1095</v>
      </c>
      <c r="F372" s="429" t="s">
        <v>937</v>
      </c>
      <c r="G372" s="145" t="s">
        <v>388</v>
      </c>
      <c r="H372" s="354" t="s">
        <v>346</v>
      </c>
      <c r="I372" s="350" t="s">
        <v>148</v>
      </c>
      <c r="J372" s="235" t="s">
        <v>388</v>
      </c>
      <c r="K372" s="17" t="s">
        <v>348</v>
      </c>
      <c r="L372" s="17" t="s">
        <v>390</v>
      </c>
      <c r="M372" s="235" t="s">
        <v>1178</v>
      </c>
      <c r="N372" s="235" t="s">
        <v>1178</v>
      </c>
      <c r="O372" s="235" t="s">
        <v>1178</v>
      </c>
      <c r="P372" s="17" t="s">
        <v>3098</v>
      </c>
      <c r="Q372" s="344">
        <v>0</v>
      </c>
      <c r="R372" s="344">
        <v>0</v>
      </c>
      <c r="S372" s="172"/>
    </row>
    <row r="373" spans="1:19" x14ac:dyDescent="0.2">
      <c r="A373" s="235" t="s">
        <v>72</v>
      </c>
      <c r="B373" s="235" t="s">
        <v>1225</v>
      </c>
      <c r="C373" s="17" t="s">
        <v>1580</v>
      </c>
      <c r="D373" s="25" t="s">
        <v>118</v>
      </c>
      <c r="E373" s="309" t="s">
        <v>1204</v>
      </c>
      <c r="F373" s="429" t="s">
        <v>1197</v>
      </c>
      <c r="G373" s="145">
        <v>15</v>
      </c>
      <c r="H373" s="354" t="s">
        <v>346</v>
      </c>
      <c r="I373" s="350" t="s">
        <v>148</v>
      </c>
      <c r="J373" s="235">
        <v>94</v>
      </c>
      <c r="K373" s="17" t="s">
        <v>348</v>
      </c>
      <c r="L373" s="17" t="s">
        <v>391</v>
      </c>
      <c r="M373" s="235" t="s">
        <v>1178</v>
      </c>
      <c r="N373" s="235" t="s">
        <v>1178</v>
      </c>
      <c r="O373" s="235" t="s">
        <v>1178</v>
      </c>
      <c r="P373" s="17"/>
      <c r="Q373" s="344">
        <v>0</v>
      </c>
      <c r="R373" s="344">
        <v>0</v>
      </c>
      <c r="S373" s="172"/>
    </row>
    <row r="374" spans="1:19" x14ac:dyDescent="0.2">
      <c r="A374" s="235" t="s">
        <v>72</v>
      </c>
      <c r="B374" s="235" t="s">
        <v>1225</v>
      </c>
      <c r="C374" s="17" t="s">
        <v>1580</v>
      </c>
      <c r="D374" s="25" t="s">
        <v>118</v>
      </c>
      <c r="E374" s="309" t="s">
        <v>1176</v>
      </c>
      <c r="F374" s="429" t="s">
        <v>937</v>
      </c>
      <c r="G374" s="145">
        <v>4231</v>
      </c>
      <c r="H374" s="354" t="s">
        <v>346</v>
      </c>
      <c r="I374" s="350" t="s">
        <v>148</v>
      </c>
      <c r="J374" s="235">
        <v>9</v>
      </c>
      <c r="K374" s="17" t="s">
        <v>348</v>
      </c>
      <c r="L374" s="17" t="s">
        <v>390</v>
      </c>
      <c r="M374" s="235" t="s">
        <v>1178</v>
      </c>
      <c r="N374" s="235" t="s">
        <v>1178</v>
      </c>
      <c r="O374" s="235" t="s">
        <v>1178</v>
      </c>
      <c r="P374" s="17" t="s">
        <v>3099</v>
      </c>
      <c r="Q374" s="344">
        <v>0</v>
      </c>
      <c r="R374" s="344">
        <v>0</v>
      </c>
      <c r="S374" s="172"/>
    </row>
    <row r="375" spans="1:19" x14ac:dyDescent="0.2">
      <c r="A375" s="235" t="s">
        <v>72</v>
      </c>
      <c r="B375" s="235" t="s">
        <v>1225</v>
      </c>
      <c r="C375" s="17" t="s">
        <v>1580</v>
      </c>
      <c r="D375" s="243" t="s">
        <v>126</v>
      </c>
      <c r="E375" s="309" t="s">
        <v>1229</v>
      </c>
      <c r="F375" s="17" t="s">
        <v>937</v>
      </c>
      <c r="G375" s="327">
        <v>64</v>
      </c>
      <c r="H375" s="327" t="s">
        <v>350</v>
      </c>
      <c r="I375" s="327" t="s">
        <v>148</v>
      </c>
      <c r="J375" s="327">
        <v>36</v>
      </c>
      <c r="K375" s="327" t="s">
        <v>350</v>
      </c>
      <c r="L375" s="326" t="s">
        <v>388</v>
      </c>
      <c r="M375" s="322" t="s">
        <v>1178</v>
      </c>
      <c r="N375" s="322" t="s">
        <v>1178</v>
      </c>
      <c r="O375" s="322" t="s">
        <v>1178</v>
      </c>
      <c r="P375" s="327" t="s">
        <v>1990</v>
      </c>
      <c r="Q375" s="344">
        <v>195</v>
      </c>
      <c r="R375" s="344">
        <v>6</v>
      </c>
      <c r="S375" s="172"/>
    </row>
    <row r="376" spans="1:19" x14ac:dyDescent="0.2">
      <c r="A376" s="235" t="s">
        <v>72</v>
      </c>
      <c r="B376" s="235" t="s">
        <v>1225</v>
      </c>
      <c r="C376" s="17" t="s">
        <v>1580</v>
      </c>
      <c r="D376" s="243" t="s">
        <v>126</v>
      </c>
      <c r="E376" s="309" t="s">
        <v>1230</v>
      </c>
      <c r="F376" s="17" t="s">
        <v>937</v>
      </c>
      <c r="G376" s="327" t="s">
        <v>388</v>
      </c>
      <c r="H376" s="327" t="s">
        <v>350</v>
      </c>
      <c r="I376" s="327" t="s">
        <v>148</v>
      </c>
      <c r="J376" s="327" t="s">
        <v>388</v>
      </c>
      <c r="K376" s="327" t="s">
        <v>350</v>
      </c>
      <c r="L376" s="326" t="s">
        <v>388</v>
      </c>
      <c r="M376" s="322" t="s">
        <v>1178</v>
      </c>
      <c r="N376" s="322" t="s">
        <v>1178</v>
      </c>
      <c r="O376" s="322" t="s">
        <v>1178</v>
      </c>
      <c r="P376" s="327" t="s">
        <v>1568</v>
      </c>
      <c r="Q376" s="344">
        <v>8</v>
      </c>
      <c r="R376" s="344">
        <v>3</v>
      </c>
      <c r="S376" s="172"/>
    </row>
    <row r="377" spans="1:19" x14ac:dyDescent="0.2">
      <c r="A377" s="235" t="s">
        <v>72</v>
      </c>
      <c r="B377" s="235" t="s">
        <v>1225</v>
      </c>
      <c r="C377" s="17" t="s">
        <v>1580</v>
      </c>
      <c r="D377" s="243" t="s">
        <v>126</v>
      </c>
      <c r="E377" s="309" t="s">
        <v>1231</v>
      </c>
      <c r="F377" s="17" t="s">
        <v>937</v>
      </c>
      <c r="G377" s="327" t="s">
        <v>388</v>
      </c>
      <c r="H377" s="327" t="s">
        <v>350</v>
      </c>
      <c r="I377" s="327" t="s">
        <v>148</v>
      </c>
      <c r="J377" s="327" t="s">
        <v>388</v>
      </c>
      <c r="K377" s="327" t="s">
        <v>350</v>
      </c>
      <c r="L377" s="326" t="s">
        <v>388</v>
      </c>
      <c r="M377" s="322" t="s">
        <v>1178</v>
      </c>
      <c r="N377" s="322" t="s">
        <v>1178</v>
      </c>
      <c r="O377" s="322" t="s">
        <v>1178</v>
      </c>
      <c r="P377" s="327" t="s">
        <v>1568</v>
      </c>
      <c r="Q377" s="344">
        <v>6</v>
      </c>
      <c r="R377" s="344">
        <v>2</v>
      </c>
      <c r="S377" s="172"/>
    </row>
    <row r="378" spans="1:19" x14ac:dyDescent="0.2">
      <c r="A378" s="235" t="s">
        <v>72</v>
      </c>
      <c r="B378" s="235" t="s">
        <v>1225</v>
      </c>
      <c r="C378" s="17" t="s">
        <v>1580</v>
      </c>
      <c r="D378" s="243" t="s">
        <v>126</v>
      </c>
      <c r="E378" s="309" t="s">
        <v>1232</v>
      </c>
      <c r="F378" s="17" t="s">
        <v>937</v>
      </c>
      <c r="G378" s="327">
        <v>1326</v>
      </c>
      <c r="H378" s="327" t="s">
        <v>350</v>
      </c>
      <c r="I378" s="327" t="s">
        <v>148</v>
      </c>
      <c r="J378" s="327">
        <v>62</v>
      </c>
      <c r="K378" s="327" t="s">
        <v>350</v>
      </c>
      <c r="L378" s="326" t="s">
        <v>388</v>
      </c>
      <c r="M378" s="322" t="s">
        <v>1178</v>
      </c>
      <c r="N378" s="322" t="s">
        <v>1177</v>
      </c>
      <c r="O378" s="322" t="s">
        <v>1177</v>
      </c>
      <c r="P378" s="327"/>
      <c r="Q378" s="344">
        <f>2731+50</f>
        <v>2781</v>
      </c>
      <c r="R378" s="344">
        <f>44+2</f>
        <v>46</v>
      </c>
      <c r="S378" s="172"/>
    </row>
    <row r="379" spans="1:19" x14ac:dyDescent="0.2">
      <c r="A379" s="235" t="s">
        <v>72</v>
      </c>
      <c r="B379" s="235" t="s">
        <v>1225</v>
      </c>
      <c r="C379" s="17" t="s">
        <v>1580</v>
      </c>
      <c r="D379" s="243" t="s">
        <v>126</v>
      </c>
      <c r="E379" s="309" t="s">
        <v>1233</v>
      </c>
      <c r="F379" s="17" t="s">
        <v>937</v>
      </c>
      <c r="G379" s="327">
        <v>1257</v>
      </c>
      <c r="H379" s="327" t="s">
        <v>350</v>
      </c>
      <c r="I379" s="327" t="s">
        <v>148</v>
      </c>
      <c r="J379" s="327">
        <v>38</v>
      </c>
      <c r="K379" s="327" t="s">
        <v>350</v>
      </c>
      <c r="L379" s="326" t="s">
        <v>388</v>
      </c>
      <c r="M379" s="322" t="s">
        <v>1178</v>
      </c>
      <c r="N379" s="322" t="s">
        <v>1178</v>
      </c>
      <c r="O379" s="322" t="s">
        <v>1178</v>
      </c>
      <c r="P379" s="327" t="s">
        <v>1990</v>
      </c>
      <c r="Q379" s="344">
        <v>3230</v>
      </c>
      <c r="R379" s="344">
        <v>69</v>
      </c>
      <c r="S379" s="172"/>
    </row>
    <row r="380" spans="1:19" x14ac:dyDescent="0.2">
      <c r="A380" s="235" t="s">
        <v>72</v>
      </c>
      <c r="B380" s="235" t="s">
        <v>1225</v>
      </c>
      <c r="C380" s="17" t="s">
        <v>1580</v>
      </c>
      <c r="D380" s="243" t="s">
        <v>126</v>
      </c>
      <c r="E380" s="309" t="s">
        <v>1234</v>
      </c>
      <c r="F380" s="17" t="s">
        <v>937</v>
      </c>
      <c r="G380" s="327">
        <v>70</v>
      </c>
      <c r="H380" s="327" t="s">
        <v>350</v>
      </c>
      <c r="I380" s="327" t="s">
        <v>148</v>
      </c>
      <c r="J380" s="327">
        <v>38</v>
      </c>
      <c r="K380" s="327" t="s">
        <v>350</v>
      </c>
      <c r="L380" s="326" t="s">
        <v>388</v>
      </c>
      <c r="M380" s="322" t="s">
        <v>1178</v>
      </c>
      <c r="N380" s="322" t="s">
        <v>1178</v>
      </c>
      <c r="O380" s="322" t="s">
        <v>1178</v>
      </c>
      <c r="P380" s="327" t="s">
        <v>1568</v>
      </c>
      <c r="Q380" s="344">
        <v>174</v>
      </c>
      <c r="R380" s="344">
        <v>5</v>
      </c>
      <c r="S380" s="172"/>
    </row>
    <row r="381" spans="1:19" x14ac:dyDescent="0.2">
      <c r="A381" s="235" t="s">
        <v>72</v>
      </c>
      <c r="B381" s="235" t="s">
        <v>1225</v>
      </c>
      <c r="C381" s="17" t="s">
        <v>1580</v>
      </c>
      <c r="D381" s="243" t="s">
        <v>126</v>
      </c>
      <c r="E381" s="309" t="s">
        <v>1235</v>
      </c>
      <c r="F381" s="17" t="s">
        <v>937</v>
      </c>
      <c r="G381" s="327" t="s">
        <v>388</v>
      </c>
      <c r="H381" s="327" t="s">
        <v>350</v>
      </c>
      <c r="I381" s="327" t="s">
        <v>148</v>
      </c>
      <c r="J381" s="327" t="s">
        <v>388</v>
      </c>
      <c r="K381" s="327" t="s">
        <v>350</v>
      </c>
      <c r="L381" s="326" t="s">
        <v>388</v>
      </c>
      <c r="M381" s="322" t="s">
        <v>1178</v>
      </c>
      <c r="N381" s="322" t="s">
        <v>1178</v>
      </c>
      <c r="O381" s="322" t="s">
        <v>1178</v>
      </c>
      <c r="P381" s="327" t="s">
        <v>1568</v>
      </c>
      <c r="Q381" s="344">
        <v>3</v>
      </c>
      <c r="R381" s="344">
        <v>2</v>
      </c>
      <c r="S381" s="172"/>
    </row>
    <row r="382" spans="1:19" x14ac:dyDescent="0.2">
      <c r="A382" s="235" t="s">
        <v>72</v>
      </c>
      <c r="B382" s="235" t="s">
        <v>1225</v>
      </c>
      <c r="C382" s="17" t="s">
        <v>1580</v>
      </c>
      <c r="D382" s="243" t="s">
        <v>126</v>
      </c>
      <c r="E382" s="309" t="s">
        <v>1236</v>
      </c>
      <c r="F382" s="17" t="s">
        <v>937</v>
      </c>
      <c r="G382" s="327" t="s">
        <v>388</v>
      </c>
      <c r="H382" s="327" t="s">
        <v>350</v>
      </c>
      <c r="I382" s="327" t="s">
        <v>148</v>
      </c>
      <c r="J382" s="327" t="s">
        <v>388</v>
      </c>
      <c r="K382" s="327" t="s">
        <v>350</v>
      </c>
      <c r="L382" s="326" t="s">
        <v>388</v>
      </c>
      <c r="M382" s="322" t="s">
        <v>1178</v>
      </c>
      <c r="N382" s="322" t="s">
        <v>1178</v>
      </c>
      <c r="O382" s="322" t="s">
        <v>1178</v>
      </c>
      <c r="P382" s="327" t="s">
        <v>1568</v>
      </c>
      <c r="Q382" s="344">
        <v>0</v>
      </c>
      <c r="R382" s="344">
        <v>0</v>
      </c>
      <c r="S382" s="172" t="s">
        <v>2812</v>
      </c>
    </row>
    <row r="383" spans="1:19" x14ac:dyDescent="0.2">
      <c r="A383" s="235" t="s">
        <v>72</v>
      </c>
      <c r="B383" s="235" t="s">
        <v>1225</v>
      </c>
      <c r="C383" s="17" t="s">
        <v>1580</v>
      </c>
      <c r="D383" s="243" t="s">
        <v>126</v>
      </c>
      <c r="E383" s="309" t="s">
        <v>1123</v>
      </c>
      <c r="F383" s="17" t="s">
        <v>937</v>
      </c>
      <c r="G383" s="327">
        <v>53</v>
      </c>
      <c r="H383" s="327" t="s">
        <v>350</v>
      </c>
      <c r="I383" s="327" t="s">
        <v>148</v>
      </c>
      <c r="J383" s="327">
        <v>2</v>
      </c>
      <c r="K383" s="327" t="s">
        <v>350</v>
      </c>
      <c r="L383" s="326" t="s">
        <v>388</v>
      </c>
      <c r="M383" s="322" t="s">
        <v>1178</v>
      </c>
      <c r="N383" s="322" t="s">
        <v>1177</v>
      </c>
      <c r="O383" s="322" t="s">
        <v>1177</v>
      </c>
      <c r="P383" s="327"/>
      <c r="Q383" s="344">
        <v>469</v>
      </c>
      <c r="R383" s="344">
        <v>45</v>
      </c>
      <c r="S383" s="172"/>
    </row>
    <row r="384" spans="1:19" x14ac:dyDescent="0.2">
      <c r="A384" s="235" t="s">
        <v>72</v>
      </c>
      <c r="B384" s="235" t="s">
        <v>1225</v>
      </c>
      <c r="C384" s="17" t="s">
        <v>1580</v>
      </c>
      <c r="D384" s="243" t="s">
        <v>126</v>
      </c>
      <c r="E384" s="309" t="s">
        <v>1237</v>
      </c>
      <c r="F384" s="17" t="s">
        <v>937</v>
      </c>
      <c r="G384" s="327">
        <v>612</v>
      </c>
      <c r="H384" s="327" t="s">
        <v>350</v>
      </c>
      <c r="I384" s="327" t="s">
        <v>148</v>
      </c>
      <c r="J384" s="327">
        <v>22</v>
      </c>
      <c r="K384" s="327" t="s">
        <v>350</v>
      </c>
      <c r="L384" s="326" t="s">
        <v>388</v>
      </c>
      <c r="M384" s="322" t="s">
        <v>1178</v>
      </c>
      <c r="N384" s="322" t="s">
        <v>1177</v>
      </c>
      <c r="O384" s="322" t="s">
        <v>1177</v>
      </c>
      <c r="P384" s="327"/>
      <c r="Q384" s="344">
        <v>4592</v>
      </c>
      <c r="R384" s="344">
        <v>150</v>
      </c>
      <c r="S384" s="172"/>
    </row>
    <row r="385" spans="1:19" x14ac:dyDescent="0.2">
      <c r="A385" s="235" t="s">
        <v>72</v>
      </c>
      <c r="B385" s="235" t="s">
        <v>1225</v>
      </c>
      <c r="C385" s="17" t="s">
        <v>1580</v>
      </c>
      <c r="D385" s="243" t="s">
        <v>126</v>
      </c>
      <c r="E385" s="309" t="s">
        <v>1238</v>
      </c>
      <c r="F385" s="17" t="s">
        <v>937</v>
      </c>
      <c r="G385" s="327">
        <v>592</v>
      </c>
      <c r="H385" s="327" t="s">
        <v>350</v>
      </c>
      <c r="I385" s="327" t="s">
        <v>148</v>
      </c>
      <c r="J385" s="327">
        <v>84</v>
      </c>
      <c r="K385" s="327" t="s">
        <v>350</v>
      </c>
      <c r="L385" s="326" t="s">
        <v>388</v>
      </c>
      <c r="M385" s="322" t="s">
        <v>1178</v>
      </c>
      <c r="N385" s="322" t="s">
        <v>1178</v>
      </c>
      <c r="O385" s="322" t="s">
        <v>1178</v>
      </c>
      <c r="P385" s="327" t="s">
        <v>1568</v>
      </c>
      <c r="Q385" s="344">
        <v>42</v>
      </c>
      <c r="R385" s="344">
        <v>7</v>
      </c>
      <c r="S385" s="172"/>
    </row>
    <row r="386" spans="1:19" x14ac:dyDescent="0.2">
      <c r="A386" s="235" t="s">
        <v>72</v>
      </c>
      <c r="B386" s="235" t="s">
        <v>1225</v>
      </c>
      <c r="C386" s="17" t="s">
        <v>1580</v>
      </c>
      <c r="D386" s="243" t="s">
        <v>126</v>
      </c>
      <c r="E386" s="309" t="s">
        <v>1239</v>
      </c>
      <c r="F386" s="17" t="s">
        <v>937</v>
      </c>
      <c r="G386" s="327">
        <v>2333</v>
      </c>
      <c r="H386" s="327" t="s">
        <v>350</v>
      </c>
      <c r="I386" s="327" t="s">
        <v>148</v>
      </c>
      <c r="J386" s="327">
        <v>78</v>
      </c>
      <c r="K386" s="327" t="s">
        <v>350</v>
      </c>
      <c r="L386" s="326" t="s">
        <v>388</v>
      </c>
      <c r="M386" s="322" t="s">
        <v>1178</v>
      </c>
      <c r="N386" s="322" t="s">
        <v>1178</v>
      </c>
      <c r="O386" s="322" t="s">
        <v>1178</v>
      </c>
      <c r="P386" s="327" t="s">
        <v>1568</v>
      </c>
      <c r="Q386" s="344">
        <v>31</v>
      </c>
      <c r="R386" s="344">
        <v>10</v>
      </c>
      <c r="S386" s="172"/>
    </row>
    <row r="387" spans="1:19" x14ac:dyDescent="0.2">
      <c r="A387" s="235" t="s">
        <v>72</v>
      </c>
      <c r="B387" s="235" t="s">
        <v>1225</v>
      </c>
      <c r="C387" s="17" t="s">
        <v>1580</v>
      </c>
      <c r="D387" s="243" t="s">
        <v>126</v>
      </c>
      <c r="E387" s="309" t="s">
        <v>1240</v>
      </c>
      <c r="F387" s="17" t="s">
        <v>937</v>
      </c>
      <c r="G387" s="327">
        <v>100</v>
      </c>
      <c r="H387" s="327" t="s">
        <v>350</v>
      </c>
      <c r="I387" s="327" t="s">
        <v>148</v>
      </c>
      <c r="J387" s="327">
        <v>100</v>
      </c>
      <c r="K387" s="327" t="s">
        <v>350</v>
      </c>
      <c r="L387" s="326" t="s">
        <v>388</v>
      </c>
      <c r="M387" s="322" t="s">
        <v>1178</v>
      </c>
      <c r="N387" s="322" t="s">
        <v>1178</v>
      </c>
      <c r="O387" s="322" t="s">
        <v>1178</v>
      </c>
      <c r="P387" s="327" t="s">
        <v>1568</v>
      </c>
      <c r="Q387" s="344">
        <v>2</v>
      </c>
      <c r="R387" s="344">
        <v>1</v>
      </c>
      <c r="S387" s="172"/>
    </row>
    <row r="388" spans="1:19" x14ac:dyDescent="0.2">
      <c r="A388" s="235" t="s">
        <v>72</v>
      </c>
      <c r="B388" s="235" t="s">
        <v>1225</v>
      </c>
      <c r="C388" s="17" t="s">
        <v>1580</v>
      </c>
      <c r="D388" s="243" t="s">
        <v>126</v>
      </c>
      <c r="E388" s="309" t="s">
        <v>1241</v>
      </c>
      <c r="F388" s="17" t="s">
        <v>937</v>
      </c>
      <c r="G388" s="327">
        <v>55</v>
      </c>
      <c r="H388" s="327" t="s">
        <v>350</v>
      </c>
      <c r="I388" s="327">
        <v>60</v>
      </c>
      <c r="J388" s="327">
        <v>88</v>
      </c>
      <c r="K388" s="327" t="s">
        <v>350</v>
      </c>
      <c r="L388" s="326" t="s">
        <v>388</v>
      </c>
      <c r="M388" s="322" t="s">
        <v>1178</v>
      </c>
      <c r="N388" s="322" t="s">
        <v>1178</v>
      </c>
      <c r="O388" s="322" t="s">
        <v>1178</v>
      </c>
      <c r="P388" s="327" t="s">
        <v>1568</v>
      </c>
      <c r="Q388" s="344">
        <f>0+13</f>
        <v>13</v>
      </c>
      <c r="R388" s="344">
        <f>0+2</f>
        <v>2</v>
      </c>
      <c r="S388" s="172"/>
    </row>
    <row r="389" spans="1:19" x14ac:dyDescent="0.2">
      <c r="A389" s="235" t="s">
        <v>72</v>
      </c>
      <c r="B389" s="235" t="s">
        <v>1225</v>
      </c>
      <c r="C389" s="17" t="s">
        <v>1580</v>
      </c>
      <c r="D389" s="243" t="s">
        <v>126</v>
      </c>
      <c r="E389" s="309" t="s">
        <v>1242</v>
      </c>
      <c r="F389" s="17" t="s">
        <v>937</v>
      </c>
      <c r="G389" s="327">
        <v>53091</v>
      </c>
      <c r="H389" s="327" t="s">
        <v>350</v>
      </c>
      <c r="I389" s="327" t="s">
        <v>148</v>
      </c>
      <c r="J389" s="327">
        <v>68</v>
      </c>
      <c r="K389" s="327" t="s">
        <v>350</v>
      </c>
      <c r="L389" s="326" t="s">
        <v>388</v>
      </c>
      <c r="M389" s="322" t="s">
        <v>1178</v>
      </c>
      <c r="N389" s="322" t="s">
        <v>1177</v>
      </c>
      <c r="O389" s="322" t="s">
        <v>1177</v>
      </c>
      <c r="P389" s="327"/>
      <c r="Q389" s="344">
        <v>21374</v>
      </c>
      <c r="R389" s="344">
        <v>214</v>
      </c>
      <c r="S389" s="172"/>
    </row>
    <row r="390" spans="1:19" x14ac:dyDescent="0.2">
      <c r="A390" s="235" t="s">
        <v>72</v>
      </c>
      <c r="B390" s="235" t="s">
        <v>1225</v>
      </c>
      <c r="C390" s="17" t="s">
        <v>1580</v>
      </c>
      <c r="D390" s="243" t="s">
        <v>126</v>
      </c>
      <c r="E390" s="309" t="s">
        <v>1243</v>
      </c>
      <c r="F390" s="17" t="s">
        <v>937</v>
      </c>
      <c r="G390" s="327" t="s">
        <v>388</v>
      </c>
      <c r="H390" s="327" t="s">
        <v>350</v>
      </c>
      <c r="I390" s="327" t="s">
        <v>148</v>
      </c>
      <c r="J390" s="327" t="s">
        <v>388</v>
      </c>
      <c r="K390" s="327" t="s">
        <v>350</v>
      </c>
      <c r="L390" s="326" t="s">
        <v>388</v>
      </c>
      <c r="M390" s="322" t="s">
        <v>1178</v>
      </c>
      <c r="N390" s="322" t="s">
        <v>1178</v>
      </c>
      <c r="O390" s="322" t="s">
        <v>1178</v>
      </c>
      <c r="P390" s="327" t="s">
        <v>1568</v>
      </c>
      <c r="Q390" s="344">
        <v>0</v>
      </c>
      <c r="R390" s="344">
        <v>0</v>
      </c>
      <c r="S390" s="172" t="s">
        <v>2812</v>
      </c>
    </row>
    <row r="391" spans="1:19" x14ac:dyDescent="0.2">
      <c r="A391" s="235" t="s">
        <v>72</v>
      </c>
      <c r="B391" s="235" t="s">
        <v>1225</v>
      </c>
      <c r="C391" s="17" t="s">
        <v>1580</v>
      </c>
      <c r="D391" s="243" t="s">
        <v>126</v>
      </c>
      <c r="E391" s="309" t="s">
        <v>1244</v>
      </c>
      <c r="F391" s="17" t="s">
        <v>937</v>
      </c>
      <c r="G391" s="327">
        <v>164</v>
      </c>
      <c r="H391" s="327" t="s">
        <v>350</v>
      </c>
      <c r="I391" s="327">
        <v>5</v>
      </c>
      <c r="J391" s="327">
        <v>29</v>
      </c>
      <c r="K391" s="327" t="s">
        <v>350</v>
      </c>
      <c r="L391" s="326" t="s">
        <v>388</v>
      </c>
      <c r="M391" s="322" t="s">
        <v>1178</v>
      </c>
      <c r="N391" s="322" t="s">
        <v>1178</v>
      </c>
      <c r="O391" s="322" t="s">
        <v>1178</v>
      </c>
      <c r="P391" s="327" t="s">
        <v>1568</v>
      </c>
      <c r="Q391" s="344">
        <v>41</v>
      </c>
      <c r="R391" s="344">
        <v>5</v>
      </c>
      <c r="S391" s="172"/>
    </row>
    <row r="392" spans="1:19" x14ac:dyDescent="0.2">
      <c r="A392" s="235" t="s">
        <v>72</v>
      </c>
      <c r="B392" s="235" t="s">
        <v>1225</v>
      </c>
      <c r="C392" s="17" t="s">
        <v>1580</v>
      </c>
      <c r="D392" s="243" t="s">
        <v>126</v>
      </c>
      <c r="E392" s="309" t="s">
        <v>1245</v>
      </c>
      <c r="F392" s="17" t="s">
        <v>937</v>
      </c>
      <c r="G392" s="327">
        <v>6</v>
      </c>
      <c r="H392" s="327" t="s">
        <v>350</v>
      </c>
      <c r="I392" s="327" t="s">
        <v>148</v>
      </c>
      <c r="J392" s="327">
        <v>32</v>
      </c>
      <c r="K392" s="327" t="s">
        <v>350</v>
      </c>
      <c r="L392" s="326" t="s">
        <v>388</v>
      </c>
      <c r="M392" s="322" t="s">
        <v>1178</v>
      </c>
      <c r="N392" s="322" t="s">
        <v>1178</v>
      </c>
      <c r="O392" s="322" t="s">
        <v>1178</v>
      </c>
      <c r="P392" s="327" t="s">
        <v>1568</v>
      </c>
      <c r="Q392" s="344">
        <v>1</v>
      </c>
      <c r="R392" s="344">
        <v>1</v>
      </c>
      <c r="S392" s="172"/>
    </row>
    <row r="393" spans="1:19" x14ac:dyDescent="0.2">
      <c r="A393" s="235" t="s">
        <v>72</v>
      </c>
      <c r="B393" s="235" t="s">
        <v>1225</v>
      </c>
      <c r="C393" s="17" t="s">
        <v>1580</v>
      </c>
      <c r="D393" s="243" t="s">
        <v>126</v>
      </c>
      <c r="E393" s="309" t="s">
        <v>1246</v>
      </c>
      <c r="F393" s="17" t="s">
        <v>937</v>
      </c>
      <c r="G393" s="327" t="s">
        <v>388</v>
      </c>
      <c r="H393" s="327" t="s">
        <v>350</v>
      </c>
      <c r="I393" s="327" t="s">
        <v>148</v>
      </c>
      <c r="J393" s="327" t="s">
        <v>388</v>
      </c>
      <c r="K393" s="327" t="s">
        <v>350</v>
      </c>
      <c r="L393" s="326" t="s">
        <v>388</v>
      </c>
      <c r="M393" s="322" t="s">
        <v>1178</v>
      </c>
      <c r="N393" s="322" t="s">
        <v>1178</v>
      </c>
      <c r="O393" s="322" t="s">
        <v>1178</v>
      </c>
      <c r="P393" s="327" t="s">
        <v>1568</v>
      </c>
      <c r="Q393" s="344">
        <v>0</v>
      </c>
      <c r="R393" s="344">
        <v>0</v>
      </c>
      <c r="S393" s="172" t="s">
        <v>2812</v>
      </c>
    </row>
    <row r="394" spans="1:19" x14ac:dyDescent="0.2">
      <c r="A394" s="235" t="s">
        <v>72</v>
      </c>
      <c r="B394" s="235" t="s">
        <v>1225</v>
      </c>
      <c r="C394" s="17" t="s">
        <v>1580</v>
      </c>
      <c r="D394" s="243" t="s">
        <v>126</v>
      </c>
      <c r="E394" s="309" t="s">
        <v>1247</v>
      </c>
      <c r="F394" s="17" t="s">
        <v>937</v>
      </c>
      <c r="G394" s="327">
        <v>36297</v>
      </c>
      <c r="H394" s="327" t="s">
        <v>350</v>
      </c>
      <c r="I394" s="327">
        <v>83</v>
      </c>
      <c r="J394" s="327">
        <v>74</v>
      </c>
      <c r="K394" s="327" t="s">
        <v>350</v>
      </c>
      <c r="L394" s="326" t="s">
        <v>388</v>
      </c>
      <c r="M394" s="322" t="s">
        <v>1178</v>
      </c>
      <c r="N394" s="322" t="s">
        <v>1177</v>
      </c>
      <c r="O394" s="322" t="s">
        <v>1177</v>
      </c>
      <c r="P394" s="327"/>
      <c r="Q394" s="344">
        <v>4352</v>
      </c>
      <c r="R394" s="344">
        <v>88</v>
      </c>
      <c r="S394" s="172"/>
    </row>
    <row r="395" spans="1:19" x14ac:dyDescent="0.2">
      <c r="A395" s="235" t="s">
        <v>72</v>
      </c>
      <c r="B395" s="235" t="s">
        <v>1225</v>
      </c>
      <c r="C395" s="17" t="s">
        <v>1580</v>
      </c>
      <c r="D395" s="243" t="s">
        <v>126</v>
      </c>
      <c r="E395" s="309" t="s">
        <v>1248</v>
      </c>
      <c r="F395" s="17" t="s">
        <v>937</v>
      </c>
      <c r="G395" s="327" t="s">
        <v>388</v>
      </c>
      <c r="H395" s="327" t="s">
        <v>350</v>
      </c>
      <c r="I395" s="327" t="s">
        <v>148</v>
      </c>
      <c r="J395" s="327" t="s">
        <v>388</v>
      </c>
      <c r="K395" s="327" t="s">
        <v>350</v>
      </c>
      <c r="L395" s="326" t="s">
        <v>388</v>
      </c>
      <c r="M395" s="322" t="s">
        <v>1178</v>
      </c>
      <c r="N395" s="322" t="s">
        <v>1178</v>
      </c>
      <c r="O395" s="322" t="s">
        <v>1178</v>
      </c>
      <c r="P395" s="327" t="s">
        <v>1568</v>
      </c>
      <c r="Q395" s="344">
        <v>0</v>
      </c>
      <c r="R395" s="344">
        <v>0</v>
      </c>
      <c r="S395" s="172" t="s">
        <v>2812</v>
      </c>
    </row>
    <row r="396" spans="1:19" x14ac:dyDescent="0.2">
      <c r="A396" s="235" t="s">
        <v>72</v>
      </c>
      <c r="B396" s="235" t="s">
        <v>1225</v>
      </c>
      <c r="C396" s="17" t="s">
        <v>1580</v>
      </c>
      <c r="D396" s="243" t="s">
        <v>126</v>
      </c>
      <c r="E396" s="309" t="s">
        <v>1249</v>
      </c>
      <c r="F396" s="17" t="s">
        <v>937</v>
      </c>
      <c r="G396" s="327">
        <v>391</v>
      </c>
      <c r="H396" s="327" t="s">
        <v>350</v>
      </c>
      <c r="I396" s="327" t="s">
        <v>148</v>
      </c>
      <c r="J396" s="327">
        <v>8</v>
      </c>
      <c r="K396" s="327" t="s">
        <v>350</v>
      </c>
      <c r="L396" s="326" t="s">
        <v>388</v>
      </c>
      <c r="M396" s="322" t="s">
        <v>1178</v>
      </c>
      <c r="N396" s="322" t="s">
        <v>1177</v>
      </c>
      <c r="O396" s="322" t="s">
        <v>1177</v>
      </c>
      <c r="P396" s="327"/>
      <c r="Q396" s="344">
        <f>2401+568</f>
        <v>2969</v>
      </c>
      <c r="R396" s="344">
        <f>39+37</f>
        <v>76</v>
      </c>
      <c r="S396" s="172"/>
    </row>
    <row r="397" spans="1:19" x14ac:dyDescent="0.2">
      <c r="A397" s="235" t="s">
        <v>72</v>
      </c>
      <c r="B397" s="235" t="s">
        <v>1225</v>
      </c>
      <c r="C397" s="17" t="s">
        <v>1580</v>
      </c>
      <c r="D397" s="243" t="s">
        <v>126</v>
      </c>
      <c r="E397" s="309" t="s">
        <v>1250</v>
      </c>
      <c r="F397" s="17" t="s">
        <v>937</v>
      </c>
      <c r="G397" s="327" t="s">
        <v>388</v>
      </c>
      <c r="H397" s="327" t="s">
        <v>350</v>
      </c>
      <c r="I397" s="327" t="s">
        <v>148</v>
      </c>
      <c r="J397" s="327" t="s">
        <v>388</v>
      </c>
      <c r="K397" s="327" t="s">
        <v>350</v>
      </c>
      <c r="L397" s="326" t="s">
        <v>388</v>
      </c>
      <c r="M397" s="322" t="s">
        <v>1178</v>
      </c>
      <c r="N397" s="322" t="s">
        <v>1178</v>
      </c>
      <c r="O397" s="322" t="s">
        <v>1178</v>
      </c>
      <c r="P397" s="327" t="s">
        <v>1568</v>
      </c>
      <c r="Q397" s="344">
        <v>0</v>
      </c>
      <c r="R397" s="344">
        <v>0</v>
      </c>
      <c r="S397" s="172" t="s">
        <v>2812</v>
      </c>
    </row>
    <row r="398" spans="1:19" x14ac:dyDescent="0.2">
      <c r="A398" s="235" t="s">
        <v>72</v>
      </c>
      <c r="B398" s="235" t="s">
        <v>1225</v>
      </c>
      <c r="C398" s="17" t="s">
        <v>1580</v>
      </c>
      <c r="D398" s="243" t="s">
        <v>126</v>
      </c>
      <c r="E398" s="309" t="s">
        <v>1251</v>
      </c>
      <c r="F398" s="17" t="s">
        <v>937</v>
      </c>
      <c r="G398" s="327" t="s">
        <v>388</v>
      </c>
      <c r="H398" s="327" t="s">
        <v>350</v>
      </c>
      <c r="I398" s="327" t="s">
        <v>148</v>
      </c>
      <c r="J398" s="327" t="s">
        <v>388</v>
      </c>
      <c r="K398" s="327" t="s">
        <v>350</v>
      </c>
      <c r="L398" s="326" t="s">
        <v>388</v>
      </c>
      <c r="M398" s="322" t="s">
        <v>1178</v>
      </c>
      <c r="N398" s="322" t="s">
        <v>1178</v>
      </c>
      <c r="O398" s="322" t="s">
        <v>1178</v>
      </c>
      <c r="P398" s="327" t="s">
        <v>1568</v>
      </c>
      <c r="Q398" s="344">
        <v>0</v>
      </c>
      <c r="R398" s="344">
        <v>0</v>
      </c>
      <c r="S398" s="172" t="s">
        <v>2812</v>
      </c>
    </row>
    <row r="399" spans="1:19" x14ac:dyDescent="0.2">
      <c r="A399" s="235" t="s">
        <v>72</v>
      </c>
      <c r="B399" s="235" t="s">
        <v>1225</v>
      </c>
      <c r="C399" s="17" t="s">
        <v>1580</v>
      </c>
      <c r="D399" s="243" t="s">
        <v>126</v>
      </c>
      <c r="E399" s="309" t="s">
        <v>1252</v>
      </c>
      <c r="F399" s="17" t="s">
        <v>937</v>
      </c>
      <c r="G399" s="327" t="s">
        <v>388</v>
      </c>
      <c r="H399" s="327" t="s">
        <v>350</v>
      </c>
      <c r="I399" s="327" t="s">
        <v>148</v>
      </c>
      <c r="J399" s="327" t="s">
        <v>388</v>
      </c>
      <c r="K399" s="327" t="s">
        <v>350</v>
      </c>
      <c r="L399" s="326" t="s">
        <v>388</v>
      </c>
      <c r="M399" s="322" t="s">
        <v>1178</v>
      </c>
      <c r="N399" s="322" t="s">
        <v>1178</v>
      </c>
      <c r="O399" s="322" t="s">
        <v>1178</v>
      </c>
      <c r="P399" s="327" t="s">
        <v>1568</v>
      </c>
      <c r="Q399" s="344">
        <v>0</v>
      </c>
      <c r="R399" s="344">
        <v>0</v>
      </c>
      <c r="S399" s="172" t="s">
        <v>2812</v>
      </c>
    </row>
    <row r="400" spans="1:19" x14ac:dyDescent="0.2">
      <c r="A400" s="235" t="s">
        <v>72</v>
      </c>
      <c r="B400" s="235" t="s">
        <v>1225</v>
      </c>
      <c r="C400" s="17" t="s">
        <v>1580</v>
      </c>
      <c r="D400" s="243" t="s">
        <v>126</v>
      </c>
      <c r="E400" s="309" t="s">
        <v>1253</v>
      </c>
      <c r="F400" s="17" t="s">
        <v>937</v>
      </c>
      <c r="G400" s="327" t="s">
        <v>388</v>
      </c>
      <c r="H400" s="327" t="s">
        <v>350</v>
      </c>
      <c r="I400" s="327" t="s">
        <v>148</v>
      </c>
      <c r="J400" s="327" t="s">
        <v>388</v>
      </c>
      <c r="K400" s="327" t="s">
        <v>350</v>
      </c>
      <c r="L400" s="326" t="s">
        <v>388</v>
      </c>
      <c r="M400" s="322" t="s">
        <v>1178</v>
      </c>
      <c r="N400" s="322" t="s">
        <v>1178</v>
      </c>
      <c r="O400" s="322" t="s">
        <v>1178</v>
      </c>
      <c r="P400" s="327" t="s">
        <v>1568</v>
      </c>
      <c r="Q400" s="344">
        <v>0</v>
      </c>
      <c r="R400" s="344">
        <v>0</v>
      </c>
      <c r="S400" s="172" t="s">
        <v>2812</v>
      </c>
    </row>
    <row r="401" spans="1:19" x14ac:dyDescent="0.2">
      <c r="A401" s="235" t="s">
        <v>72</v>
      </c>
      <c r="B401" s="235" t="s">
        <v>1225</v>
      </c>
      <c r="C401" s="17" t="s">
        <v>1580</v>
      </c>
      <c r="D401" s="243" t="s">
        <v>126</v>
      </c>
      <c r="E401" s="309" t="s">
        <v>1254</v>
      </c>
      <c r="F401" s="17" t="s">
        <v>937</v>
      </c>
      <c r="G401" s="327" t="s">
        <v>388</v>
      </c>
      <c r="H401" s="327" t="s">
        <v>350</v>
      </c>
      <c r="I401" s="327" t="s">
        <v>148</v>
      </c>
      <c r="J401" s="327" t="s">
        <v>388</v>
      </c>
      <c r="K401" s="327" t="s">
        <v>350</v>
      </c>
      <c r="L401" s="326" t="s">
        <v>388</v>
      </c>
      <c r="M401" s="322" t="s">
        <v>1178</v>
      </c>
      <c r="N401" s="322" t="s">
        <v>1178</v>
      </c>
      <c r="O401" s="322" t="s">
        <v>1178</v>
      </c>
      <c r="P401" s="327" t="s">
        <v>1568</v>
      </c>
      <c r="Q401" s="344">
        <v>0</v>
      </c>
      <c r="R401" s="344">
        <v>0</v>
      </c>
      <c r="S401" s="172" t="s">
        <v>2812</v>
      </c>
    </row>
    <row r="402" spans="1:19" x14ac:dyDescent="0.2">
      <c r="A402" s="235" t="s">
        <v>72</v>
      </c>
      <c r="B402" s="235" t="s">
        <v>1225</v>
      </c>
      <c r="C402" s="17" t="s">
        <v>1580</v>
      </c>
      <c r="D402" s="243" t="s">
        <v>126</v>
      </c>
      <c r="E402" s="309" t="s">
        <v>1255</v>
      </c>
      <c r="F402" s="17" t="s">
        <v>937</v>
      </c>
      <c r="G402" s="327">
        <v>5</v>
      </c>
      <c r="H402" s="327" t="s">
        <v>350</v>
      </c>
      <c r="I402" s="327" t="s">
        <v>148</v>
      </c>
      <c r="J402" s="327">
        <v>68</v>
      </c>
      <c r="K402" s="327" t="s">
        <v>350</v>
      </c>
      <c r="L402" s="326" t="s">
        <v>388</v>
      </c>
      <c r="M402" s="322" t="s">
        <v>1178</v>
      </c>
      <c r="N402" s="322" t="s">
        <v>1178</v>
      </c>
      <c r="O402" s="322" t="s">
        <v>1178</v>
      </c>
      <c r="P402" s="327" t="s">
        <v>1568</v>
      </c>
      <c r="Q402" s="344">
        <v>0</v>
      </c>
      <c r="R402" s="344">
        <v>0</v>
      </c>
      <c r="S402" s="172" t="s">
        <v>2812</v>
      </c>
    </row>
    <row r="403" spans="1:19" x14ac:dyDescent="0.2">
      <c r="A403" s="235" t="s">
        <v>72</v>
      </c>
      <c r="B403" s="235" t="s">
        <v>1225</v>
      </c>
      <c r="C403" s="17" t="s">
        <v>1580</v>
      </c>
      <c r="D403" s="243" t="s">
        <v>126</v>
      </c>
      <c r="E403" s="309" t="s">
        <v>1256</v>
      </c>
      <c r="F403" s="17" t="s">
        <v>937</v>
      </c>
      <c r="G403" s="327">
        <v>3</v>
      </c>
      <c r="H403" s="327" t="s">
        <v>350</v>
      </c>
      <c r="I403" s="327" t="s">
        <v>148</v>
      </c>
      <c r="J403" s="327">
        <v>94</v>
      </c>
      <c r="K403" s="327" t="s">
        <v>350</v>
      </c>
      <c r="L403" s="326" t="s">
        <v>388</v>
      </c>
      <c r="M403" s="322" t="s">
        <v>1178</v>
      </c>
      <c r="N403" s="322" t="s">
        <v>1178</v>
      </c>
      <c r="O403" s="322" t="s">
        <v>1178</v>
      </c>
      <c r="P403" s="327" t="s">
        <v>1568</v>
      </c>
      <c r="Q403" s="344">
        <v>0</v>
      </c>
      <c r="R403" s="344">
        <v>0</v>
      </c>
      <c r="S403" s="172" t="s">
        <v>2812</v>
      </c>
    </row>
    <row r="404" spans="1:19" x14ac:dyDescent="0.2">
      <c r="A404" s="235" t="s">
        <v>72</v>
      </c>
      <c r="B404" s="235" t="s">
        <v>1225</v>
      </c>
      <c r="C404" s="17" t="s">
        <v>1580</v>
      </c>
      <c r="D404" s="243" t="s">
        <v>126</v>
      </c>
      <c r="E404" s="309" t="s">
        <v>1257</v>
      </c>
      <c r="F404" s="17" t="s">
        <v>937</v>
      </c>
      <c r="G404" s="327">
        <v>1</v>
      </c>
      <c r="H404" s="327" t="s">
        <v>350</v>
      </c>
      <c r="I404" s="327" t="s">
        <v>148</v>
      </c>
      <c r="J404" s="327">
        <v>6</v>
      </c>
      <c r="K404" s="327" t="s">
        <v>350</v>
      </c>
      <c r="L404" s="326" t="s">
        <v>388</v>
      </c>
      <c r="M404" s="322" t="s">
        <v>1178</v>
      </c>
      <c r="N404" s="322" t="s">
        <v>1178</v>
      </c>
      <c r="O404" s="322" t="s">
        <v>1178</v>
      </c>
      <c r="P404" s="327" t="s">
        <v>1568</v>
      </c>
      <c r="Q404" s="344">
        <v>2</v>
      </c>
      <c r="R404" s="344">
        <v>2</v>
      </c>
      <c r="S404" s="172"/>
    </row>
    <row r="405" spans="1:19" x14ac:dyDescent="0.2">
      <c r="A405" s="235" t="s">
        <v>72</v>
      </c>
      <c r="B405" s="235" t="s">
        <v>1225</v>
      </c>
      <c r="C405" s="17" t="s">
        <v>1580</v>
      </c>
      <c r="D405" s="243" t="s">
        <v>126</v>
      </c>
      <c r="E405" s="309" t="s">
        <v>1258</v>
      </c>
      <c r="F405" s="17" t="s">
        <v>937</v>
      </c>
      <c r="G405" s="327" t="s">
        <v>388</v>
      </c>
      <c r="H405" s="327" t="s">
        <v>350</v>
      </c>
      <c r="I405" s="327" t="s">
        <v>148</v>
      </c>
      <c r="J405" s="327" t="s">
        <v>388</v>
      </c>
      <c r="K405" s="327" t="s">
        <v>350</v>
      </c>
      <c r="L405" s="326" t="s">
        <v>388</v>
      </c>
      <c r="M405" s="322" t="s">
        <v>1178</v>
      </c>
      <c r="N405" s="322" t="s">
        <v>1178</v>
      </c>
      <c r="O405" s="322" t="s">
        <v>1178</v>
      </c>
      <c r="P405" s="327" t="s">
        <v>1568</v>
      </c>
      <c r="Q405" s="344">
        <v>50</v>
      </c>
      <c r="R405" s="344">
        <v>31</v>
      </c>
      <c r="S405" s="172"/>
    </row>
    <row r="406" spans="1:19" x14ac:dyDescent="0.2">
      <c r="A406" s="235" t="s">
        <v>72</v>
      </c>
      <c r="B406" s="235" t="s">
        <v>1225</v>
      </c>
      <c r="C406" s="17" t="s">
        <v>1580</v>
      </c>
      <c r="D406" s="243" t="s">
        <v>126</v>
      </c>
      <c r="E406" s="309" t="s">
        <v>1259</v>
      </c>
      <c r="F406" s="17" t="s">
        <v>937</v>
      </c>
      <c r="G406" s="327">
        <v>9</v>
      </c>
      <c r="H406" s="327" t="s">
        <v>350</v>
      </c>
      <c r="I406" s="327" t="s">
        <v>148</v>
      </c>
      <c r="J406" s="327">
        <v>100</v>
      </c>
      <c r="K406" s="327" t="s">
        <v>350</v>
      </c>
      <c r="L406" s="326" t="s">
        <v>388</v>
      </c>
      <c r="M406" s="322" t="s">
        <v>1178</v>
      </c>
      <c r="N406" s="322" t="s">
        <v>1178</v>
      </c>
      <c r="O406" s="322" t="s">
        <v>1178</v>
      </c>
      <c r="P406" s="327" t="s">
        <v>1568</v>
      </c>
      <c r="Q406" s="344">
        <v>0</v>
      </c>
      <c r="R406" s="344">
        <v>0</v>
      </c>
      <c r="S406" s="172" t="s">
        <v>2812</v>
      </c>
    </row>
    <row r="407" spans="1:19" x14ac:dyDescent="0.2">
      <c r="A407" s="235" t="s">
        <v>72</v>
      </c>
      <c r="B407" s="235" t="s">
        <v>1225</v>
      </c>
      <c r="C407" s="17" t="s">
        <v>1580</v>
      </c>
      <c r="D407" s="243" t="s">
        <v>126</v>
      </c>
      <c r="E407" s="309" t="s">
        <v>1260</v>
      </c>
      <c r="F407" s="17" t="s">
        <v>937</v>
      </c>
      <c r="G407" s="327">
        <v>113</v>
      </c>
      <c r="H407" s="327" t="s">
        <v>350</v>
      </c>
      <c r="I407" s="327" t="s">
        <v>148</v>
      </c>
      <c r="J407" s="327">
        <v>83</v>
      </c>
      <c r="K407" s="327" t="s">
        <v>350</v>
      </c>
      <c r="L407" s="326" t="s">
        <v>388</v>
      </c>
      <c r="M407" s="322" t="s">
        <v>1178</v>
      </c>
      <c r="N407" s="322" t="s">
        <v>1178</v>
      </c>
      <c r="O407" s="322" t="s">
        <v>1178</v>
      </c>
      <c r="P407" s="327" t="s">
        <v>1568</v>
      </c>
      <c r="Q407" s="344">
        <v>4</v>
      </c>
      <c r="R407" s="344">
        <v>2</v>
      </c>
      <c r="S407" s="172"/>
    </row>
    <row r="408" spans="1:19" x14ac:dyDescent="0.2">
      <c r="A408" s="235" t="s">
        <v>72</v>
      </c>
      <c r="B408" s="235" t="s">
        <v>1225</v>
      </c>
      <c r="C408" s="17" t="s">
        <v>1580</v>
      </c>
      <c r="D408" s="243" t="s">
        <v>126</v>
      </c>
      <c r="E408" s="309" t="s">
        <v>1261</v>
      </c>
      <c r="F408" s="327" t="s">
        <v>1571</v>
      </c>
      <c r="G408" s="327">
        <v>115</v>
      </c>
      <c r="H408" s="327" t="s">
        <v>350</v>
      </c>
      <c r="I408" s="327" t="s">
        <v>148</v>
      </c>
      <c r="J408" s="327">
        <v>4</v>
      </c>
      <c r="K408" s="327" t="s">
        <v>350</v>
      </c>
      <c r="L408" s="326" t="s">
        <v>388</v>
      </c>
      <c r="M408" s="322" t="s">
        <v>1178</v>
      </c>
      <c r="N408" s="322" t="s">
        <v>1177</v>
      </c>
      <c r="O408" s="322" t="s">
        <v>1177</v>
      </c>
      <c r="P408" s="327" t="s">
        <v>1569</v>
      </c>
      <c r="Q408" s="344">
        <v>1357</v>
      </c>
      <c r="R408" s="344">
        <v>18</v>
      </c>
      <c r="S408" s="172"/>
    </row>
    <row r="409" spans="1:19" x14ac:dyDescent="0.2">
      <c r="A409" s="235" t="s">
        <v>72</v>
      </c>
      <c r="B409" s="235" t="s">
        <v>1225</v>
      </c>
      <c r="C409" s="17" t="s">
        <v>1580</v>
      </c>
      <c r="D409" s="243" t="s">
        <v>126</v>
      </c>
      <c r="E409" s="309" t="s">
        <v>1261</v>
      </c>
      <c r="F409" s="327" t="s">
        <v>1572</v>
      </c>
      <c r="G409" s="327">
        <v>7838</v>
      </c>
      <c r="H409" s="327" t="s">
        <v>350</v>
      </c>
      <c r="I409" s="327">
        <v>62</v>
      </c>
      <c r="J409" s="327">
        <v>59</v>
      </c>
      <c r="K409" s="327" t="s">
        <v>350</v>
      </c>
      <c r="L409" s="326" t="s">
        <v>388</v>
      </c>
      <c r="M409" s="322" t="s">
        <v>1178</v>
      </c>
      <c r="N409" s="322" t="s">
        <v>1177</v>
      </c>
      <c r="O409" s="322" t="s">
        <v>1177</v>
      </c>
      <c r="P409" s="327" t="s">
        <v>1570</v>
      </c>
      <c r="Q409" s="344">
        <f>2452+25340</f>
        <v>27792</v>
      </c>
      <c r="R409" s="344">
        <f>122+137</f>
        <v>259</v>
      </c>
      <c r="S409" s="172"/>
    </row>
    <row r="410" spans="1:19" x14ac:dyDescent="0.2">
      <c r="A410" s="235" t="s">
        <v>72</v>
      </c>
      <c r="B410" s="235" t="s">
        <v>1225</v>
      </c>
      <c r="C410" s="17" t="s">
        <v>1580</v>
      </c>
      <c r="D410" s="243" t="s">
        <v>126</v>
      </c>
      <c r="E410" s="309" t="s">
        <v>1262</v>
      </c>
      <c r="F410" s="17" t="s">
        <v>937</v>
      </c>
      <c r="G410" s="327">
        <v>12776</v>
      </c>
      <c r="H410" s="327" t="s">
        <v>350</v>
      </c>
      <c r="I410" s="327" t="s">
        <v>148</v>
      </c>
      <c r="J410" s="327">
        <v>35</v>
      </c>
      <c r="K410" s="327" t="s">
        <v>350</v>
      </c>
      <c r="L410" s="326" t="s">
        <v>388</v>
      </c>
      <c r="M410" s="322" t="s">
        <v>1178</v>
      </c>
      <c r="N410" s="322" t="s">
        <v>1177</v>
      </c>
      <c r="O410" s="322" t="s">
        <v>1177</v>
      </c>
      <c r="P410" s="327"/>
      <c r="Q410" s="344">
        <v>28248</v>
      </c>
      <c r="R410" s="344">
        <v>213</v>
      </c>
      <c r="S410" s="172"/>
    </row>
    <row r="411" spans="1:19" x14ac:dyDescent="0.2">
      <c r="A411" s="235" t="s">
        <v>72</v>
      </c>
      <c r="B411" s="235" t="s">
        <v>1225</v>
      </c>
      <c r="C411" s="17" t="s">
        <v>1580</v>
      </c>
      <c r="D411" s="243" t="s">
        <v>126</v>
      </c>
      <c r="E411" s="309" t="s">
        <v>1263</v>
      </c>
      <c r="F411" s="17" t="s">
        <v>937</v>
      </c>
      <c r="G411" s="327" t="s">
        <v>388</v>
      </c>
      <c r="H411" s="327" t="s">
        <v>350</v>
      </c>
      <c r="I411" s="327" t="s">
        <v>148</v>
      </c>
      <c r="J411" s="327" t="s">
        <v>388</v>
      </c>
      <c r="K411" s="327" t="s">
        <v>350</v>
      </c>
      <c r="L411" s="326" t="s">
        <v>388</v>
      </c>
      <c r="M411" s="322" t="s">
        <v>1178</v>
      </c>
      <c r="N411" s="322" t="s">
        <v>1178</v>
      </c>
      <c r="O411" s="322" t="s">
        <v>1178</v>
      </c>
      <c r="P411" s="327" t="s">
        <v>1568</v>
      </c>
      <c r="Q411" s="344">
        <v>0</v>
      </c>
      <c r="R411" s="344">
        <v>0</v>
      </c>
      <c r="S411" s="172" t="s">
        <v>2812</v>
      </c>
    </row>
    <row r="412" spans="1:19" x14ac:dyDescent="0.2">
      <c r="A412" s="235" t="s">
        <v>72</v>
      </c>
      <c r="B412" s="235" t="s">
        <v>1225</v>
      </c>
      <c r="C412" s="17" t="s">
        <v>1580</v>
      </c>
      <c r="D412" s="243" t="s">
        <v>126</v>
      </c>
      <c r="E412" s="309" t="s">
        <v>1264</v>
      </c>
      <c r="F412" s="17" t="s">
        <v>937</v>
      </c>
      <c r="G412" s="327">
        <v>9687</v>
      </c>
      <c r="H412" s="327" t="s">
        <v>350</v>
      </c>
      <c r="I412" s="327">
        <v>54</v>
      </c>
      <c r="J412" s="327">
        <v>54</v>
      </c>
      <c r="K412" s="327" t="s">
        <v>350</v>
      </c>
      <c r="L412" s="326" t="s">
        <v>388</v>
      </c>
      <c r="M412" s="322" t="s">
        <v>1178</v>
      </c>
      <c r="N412" s="322" t="s">
        <v>1177</v>
      </c>
      <c r="O412" s="322" t="s">
        <v>1177</v>
      </c>
      <c r="P412" s="327"/>
      <c r="Q412" s="344">
        <f>20707+51</f>
        <v>20758</v>
      </c>
      <c r="R412" s="344">
        <f>349+18</f>
        <v>367</v>
      </c>
      <c r="S412" s="172"/>
    </row>
    <row r="413" spans="1:19" x14ac:dyDescent="0.2">
      <c r="A413" s="235" t="s">
        <v>72</v>
      </c>
      <c r="B413" s="235" t="s">
        <v>1225</v>
      </c>
      <c r="C413" s="17" t="s">
        <v>1580</v>
      </c>
      <c r="D413" s="243" t="s">
        <v>126</v>
      </c>
      <c r="E413" s="309" t="s">
        <v>1265</v>
      </c>
      <c r="F413" s="17" t="s">
        <v>937</v>
      </c>
      <c r="G413" s="327">
        <v>4927</v>
      </c>
      <c r="H413" s="327" t="s">
        <v>350</v>
      </c>
      <c r="I413" s="327">
        <v>32</v>
      </c>
      <c r="J413" s="327">
        <v>32</v>
      </c>
      <c r="K413" s="327" t="s">
        <v>350</v>
      </c>
      <c r="L413" s="326" t="s">
        <v>388</v>
      </c>
      <c r="M413" s="322" t="s">
        <v>1178</v>
      </c>
      <c r="N413" s="322" t="s">
        <v>1177</v>
      </c>
      <c r="O413" s="322" t="s">
        <v>1177</v>
      </c>
      <c r="P413" s="327"/>
      <c r="Q413" s="344">
        <v>14177</v>
      </c>
      <c r="R413" s="344">
        <v>1434</v>
      </c>
      <c r="S413" s="172"/>
    </row>
    <row r="414" spans="1:19" x14ac:dyDescent="0.2">
      <c r="A414" s="235" t="s">
        <v>72</v>
      </c>
      <c r="B414" s="235" t="s">
        <v>1225</v>
      </c>
      <c r="C414" s="17" t="s">
        <v>1580</v>
      </c>
      <c r="D414" s="243" t="s">
        <v>126</v>
      </c>
      <c r="E414" s="309" t="s">
        <v>1266</v>
      </c>
      <c r="F414" s="327" t="s">
        <v>1573</v>
      </c>
      <c r="G414" s="327">
        <v>1502</v>
      </c>
      <c r="H414" s="327" t="s">
        <v>350</v>
      </c>
      <c r="I414" s="327">
        <v>25</v>
      </c>
      <c r="J414" s="327">
        <v>27</v>
      </c>
      <c r="K414" s="327" t="s">
        <v>350</v>
      </c>
      <c r="L414" s="326" t="s">
        <v>388</v>
      </c>
      <c r="M414" s="322" t="s">
        <v>1178</v>
      </c>
      <c r="N414" s="322" t="s">
        <v>1177</v>
      </c>
      <c r="O414" s="322" t="s">
        <v>1177</v>
      </c>
      <c r="P414" s="327" t="s">
        <v>1569</v>
      </c>
      <c r="Q414" s="344">
        <v>17750</v>
      </c>
      <c r="R414" s="344">
        <v>451</v>
      </c>
      <c r="S414" s="172"/>
    </row>
    <row r="415" spans="1:19" x14ac:dyDescent="0.2">
      <c r="A415" s="235" t="s">
        <v>72</v>
      </c>
      <c r="B415" s="235" t="s">
        <v>1225</v>
      </c>
      <c r="C415" s="17" t="s">
        <v>1580</v>
      </c>
      <c r="D415" s="243" t="s">
        <v>126</v>
      </c>
      <c r="E415" s="309" t="s">
        <v>1266</v>
      </c>
      <c r="F415" s="327" t="s">
        <v>1574</v>
      </c>
      <c r="G415" s="327">
        <v>3861</v>
      </c>
      <c r="H415" s="327" t="s">
        <v>350</v>
      </c>
      <c r="I415" s="327">
        <v>89</v>
      </c>
      <c r="J415" s="327">
        <v>75</v>
      </c>
      <c r="K415" s="327" t="s">
        <v>350</v>
      </c>
      <c r="L415" s="326" t="s">
        <v>388</v>
      </c>
      <c r="M415" s="322" t="s">
        <v>1178</v>
      </c>
      <c r="N415" s="322" t="s">
        <v>1177</v>
      </c>
      <c r="O415" s="322" t="s">
        <v>1177</v>
      </c>
      <c r="P415" s="327" t="s">
        <v>1570</v>
      </c>
      <c r="Q415" s="344">
        <v>3313</v>
      </c>
      <c r="R415" s="344">
        <v>49</v>
      </c>
      <c r="S415" s="172"/>
    </row>
    <row r="416" spans="1:19" x14ac:dyDescent="0.2">
      <c r="A416" s="235" t="s">
        <v>72</v>
      </c>
      <c r="B416" s="235" t="s">
        <v>1225</v>
      </c>
      <c r="C416" s="17" t="s">
        <v>1580</v>
      </c>
      <c r="D416" s="243" t="s">
        <v>130</v>
      </c>
      <c r="E416" s="309" t="s">
        <v>1229</v>
      </c>
      <c r="F416" s="17" t="s">
        <v>937</v>
      </c>
      <c r="G416" s="327">
        <v>2</v>
      </c>
      <c r="H416" s="327" t="s">
        <v>350</v>
      </c>
      <c r="I416" s="327" t="s">
        <v>148</v>
      </c>
      <c r="J416" s="327">
        <v>1</v>
      </c>
      <c r="K416" s="327" t="s">
        <v>350</v>
      </c>
      <c r="L416" s="326" t="s">
        <v>388</v>
      </c>
      <c r="M416" s="322" t="s">
        <v>1178</v>
      </c>
      <c r="N416" s="322" t="s">
        <v>1178</v>
      </c>
      <c r="O416" s="322" t="s">
        <v>1178</v>
      </c>
      <c r="P416" s="327" t="s">
        <v>1568</v>
      </c>
      <c r="Q416" s="344">
        <v>138</v>
      </c>
      <c r="R416" s="344">
        <v>8</v>
      </c>
      <c r="S416" s="172"/>
    </row>
    <row r="417" spans="1:19" x14ac:dyDescent="0.2">
      <c r="A417" s="235" t="s">
        <v>72</v>
      </c>
      <c r="B417" s="235" t="s">
        <v>1225</v>
      </c>
      <c r="C417" s="17" t="s">
        <v>1580</v>
      </c>
      <c r="D417" s="243" t="s">
        <v>130</v>
      </c>
      <c r="E417" s="309" t="s">
        <v>1267</v>
      </c>
      <c r="F417" s="17" t="s">
        <v>937</v>
      </c>
      <c r="G417" s="327" t="s">
        <v>388</v>
      </c>
      <c r="H417" s="327" t="s">
        <v>350</v>
      </c>
      <c r="I417" s="327" t="s">
        <v>148</v>
      </c>
      <c r="J417" s="327" t="s">
        <v>388</v>
      </c>
      <c r="K417" s="327" t="s">
        <v>350</v>
      </c>
      <c r="L417" s="326" t="s">
        <v>388</v>
      </c>
      <c r="M417" s="322" t="s">
        <v>1178</v>
      </c>
      <c r="N417" s="322" t="s">
        <v>1178</v>
      </c>
      <c r="O417" s="322" t="s">
        <v>1178</v>
      </c>
      <c r="P417" s="327" t="s">
        <v>1568</v>
      </c>
      <c r="Q417" s="344">
        <v>0</v>
      </c>
      <c r="R417" s="344">
        <v>0</v>
      </c>
      <c r="S417" s="172" t="s">
        <v>2812</v>
      </c>
    </row>
    <row r="418" spans="1:19" x14ac:dyDescent="0.2">
      <c r="A418" s="235" t="s">
        <v>72</v>
      </c>
      <c r="B418" s="235" t="s">
        <v>1225</v>
      </c>
      <c r="C418" s="17" t="s">
        <v>1580</v>
      </c>
      <c r="D418" s="243" t="s">
        <v>130</v>
      </c>
      <c r="E418" s="309" t="s">
        <v>1230</v>
      </c>
      <c r="F418" s="17" t="s">
        <v>937</v>
      </c>
      <c r="G418" s="327" t="s">
        <v>388</v>
      </c>
      <c r="H418" s="327" t="s">
        <v>350</v>
      </c>
      <c r="I418" s="327" t="s">
        <v>148</v>
      </c>
      <c r="J418" s="327" t="s">
        <v>388</v>
      </c>
      <c r="K418" s="327" t="s">
        <v>350</v>
      </c>
      <c r="L418" s="326" t="s">
        <v>388</v>
      </c>
      <c r="M418" s="322" t="s">
        <v>1178</v>
      </c>
      <c r="N418" s="322" t="s">
        <v>1178</v>
      </c>
      <c r="O418" s="322" t="s">
        <v>1178</v>
      </c>
      <c r="P418" s="327" t="s">
        <v>1568</v>
      </c>
      <c r="Q418" s="344">
        <v>0</v>
      </c>
      <c r="R418" s="344">
        <v>0</v>
      </c>
      <c r="S418" s="172" t="s">
        <v>2812</v>
      </c>
    </row>
    <row r="419" spans="1:19" x14ac:dyDescent="0.2">
      <c r="A419" s="235" t="s">
        <v>72</v>
      </c>
      <c r="B419" s="235" t="s">
        <v>1225</v>
      </c>
      <c r="C419" s="17" t="s">
        <v>1580</v>
      </c>
      <c r="D419" s="243" t="s">
        <v>130</v>
      </c>
      <c r="E419" s="309" t="s">
        <v>1232</v>
      </c>
      <c r="F419" s="17" t="s">
        <v>937</v>
      </c>
      <c r="G419" s="327" t="s">
        <v>388</v>
      </c>
      <c r="H419" s="327" t="s">
        <v>350</v>
      </c>
      <c r="I419" s="327" t="s">
        <v>148</v>
      </c>
      <c r="J419" s="327" t="s">
        <v>388</v>
      </c>
      <c r="K419" s="327" t="s">
        <v>350</v>
      </c>
      <c r="L419" s="326" t="s">
        <v>388</v>
      </c>
      <c r="M419" s="322" t="s">
        <v>1178</v>
      </c>
      <c r="N419" s="322" t="s">
        <v>1178</v>
      </c>
      <c r="O419" s="322" t="s">
        <v>1178</v>
      </c>
      <c r="P419" s="327" t="s">
        <v>1568</v>
      </c>
      <c r="Q419" s="344">
        <v>4</v>
      </c>
      <c r="R419" s="344">
        <v>1</v>
      </c>
      <c r="S419" s="172"/>
    </row>
    <row r="420" spans="1:19" x14ac:dyDescent="0.2">
      <c r="A420" s="235" t="s">
        <v>72</v>
      </c>
      <c r="B420" s="235" t="s">
        <v>1225</v>
      </c>
      <c r="C420" s="17" t="s">
        <v>1580</v>
      </c>
      <c r="D420" s="243" t="s">
        <v>130</v>
      </c>
      <c r="E420" s="309" t="s">
        <v>1233</v>
      </c>
      <c r="F420" s="17" t="s">
        <v>937</v>
      </c>
      <c r="G420" s="327">
        <v>721</v>
      </c>
      <c r="H420" s="327" t="s">
        <v>350</v>
      </c>
      <c r="I420" s="327" t="s">
        <v>148</v>
      </c>
      <c r="J420" s="327">
        <v>100</v>
      </c>
      <c r="K420" s="327" t="s">
        <v>350</v>
      </c>
      <c r="L420" s="326" t="s">
        <v>388</v>
      </c>
      <c r="M420" s="322" t="s">
        <v>1178</v>
      </c>
      <c r="N420" s="322" t="s">
        <v>1178</v>
      </c>
      <c r="O420" s="322" t="s">
        <v>1178</v>
      </c>
      <c r="P420" s="327" t="s">
        <v>1568</v>
      </c>
      <c r="Q420" s="344">
        <v>4221</v>
      </c>
      <c r="R420" s="344">
        <v>105</v>
      </c>
      <c r="S420" s="172"/>
    </row>
    <row r="421" spans="1:19" x14ac:dyDescent="0.2">
      <c r="A421" s="235" t="s">
        <v>72</v>
      </c>
      <c r="B421" s="235" t="s">
        <v>1225</v>
      </c>
      <c r="C421" s="17" t="s">
        <v>1580</v>
      </c>
      <c r="D421" s="243" t="s">
        <v>130</v>
      </c>
      <c r="E421" s="309" t="s">
        <v>1234</v>
      </c>
      <c r="F421" s="17" t="s">
        <v>937</v>
      </c>
      <c r="G421" s="327">
        <v>2</v>
      </c>
      <c r="H421" s="327" t="s">
        <v>350</v>
      </c>
      <c r="I421" s="327" t="s">
        <v>148</v>
      </c>
      <c r="J421" s="327">
        <v>61</v>
      </c>
      <c r="K421" s="327" t="s">
        <v>350</v>
      </c>
      <c r="L421" s="326" t="s">
        <v>388</v>
      </c>
      <c r="M421" s="322" t="s">
        <v>1178</v>
      </c>
      <c r="N421" s="322" t="s">
        <v>1178</v>
      </c>
      <c r="O421" s="322" t="s">
        <v>1178</v>
      </c>
      <c r="P421" s="327" t="s">
        <v>1568</v>
      </c>
      <c r="Q421" s="344">
        <v>1368</v>
      </c>
      <c r="R421" s="344">
        <v>8</v>
      </c>
      <c r="S421" s="172"/>
    </row>
    <row r="422" spans="1:19" x14ac:dyDescent="0.2">
      <c r="A422" s="235" t="s">
        <v>72</v>
      </c>
      <c r="B422" s="235" t="s">
        <v>1225</v>
      </c>
      <c r="C422" s="17" t="s">
        <v>1580</v>
      </c>
      <c r="D422" s="243" t="s">
        <v>130</v>
      </c>
      <c r="E422" s="309" t="s">
        <v>1235</v>
      </c>
      <c r="F422" s="17" t="s">
        <v>937</v>
      </c>
      <c r="G422" s="327" t="s">
        <v>388</v>
      </c>
      <c r="H422" s="327" t="s">
        <v>350</v>
      </c>
      <c r="I422" s="327" t="s">
        <v>148</v>
      </c>
      <c r="J422" s="327" t="s">
        <v>388</v>
      </c>
      <c r="K422" s="327" t="s">
        <v>350</v>
      </c>
      <c r="L422" s="326" t="s">
        <v>388</v>
      </c>
      <c r="M422" s="322" t="s">
        <v>1178</v>
      </c>
      <c r="N422" s="322" t="s">
        <v>1178</v>
      </c>
      <c r="O422" s="322" t="s">
        <v>1178</v>
      </c>
      <c r="P422" s="327" t="s">
        <v>1568</v>
      </c>
      <c r="Q422" s="344">
        <v>22</v>
      </c>
      <c r="R422" s="344">
        <v>5</v>
      </c>
      <c r="S422" s="172"/>
    </row>
    <row r="423" spans="1:19" x14ac:dyDescent="0.2">
      <c r="A423" s="235" t="s">
        <v>72</v>
      </c>
      <c r="B423" s="235" t="s">
        <v>1225</v>
      </c>
      <c r="C423" s="17" t="s">
        <v>1580</v>
      </c>
      <c r="D423" s="243" t="s">
        <v>130</v>
      </c>
      <c r="E423" s="309" t="s">
        <v>1236</v>
      </c>
      <c r="F423" s="17" t="s">
        <v>937</v>
      </c>
      <c r="G423" s="327" t="s">
        <v>388</v>
      </c>
      <c r="H423" s="327" t="s">
        <v>350</v>
      </c>
      <c r="I423" s="327" t="s">
        <v>148</v>
      </c>
      <c r="J423" s="327" t="s">
        <v>388</v>
      </c>
      <c r="K423" s="327" t="s">
        <v>350</v>
      </c>
      <c r="L423" s="326" t="s">
        <v>388</v>
      </c>
      <c r="M423" s="322" t="s">
        <v>1178</v>
      </c>
      <c r="N423" s="322" t="s">
        <v>1178</v>
      </c>
      <c r="O423" s="322" t="s">
        <v>1178</v>
      </c>
      <c r="P423" s="327" t="s">
        <v>1568</v>
      </c>
      <c r="Q423" s="344">
        <v>0</v>
      </c>
      <c r="R423" s="344">
        <v>0</v>
      </c>
      <c r="S423" s="172" t="s">
        <v>2812</v>
      </c>
    </row>
    <row r="424" spans="1:19" x14ac:dyDescent="0.2">
      <c r="A424" s="235" t="s">
        <v>72</v>
      </c>
      <c r="B424" s="235" t="s">
        <v>1225</v>
      </c>
      <c r="C424" s="17" t="s">
        <v>1580</v>
      </c>
      <c r="D424" s="243" t="s">
        <v>130</v>
      </c>
      <c r="E424" s="309" t="s">
        <v>1123</v>
      </c>
      <c r="F424" s="17" t="s">
        <v>937</v>
      </c>
      <c r="G424" s="327">
        <v>21</v>
      </c>
      <c r="H424" s="327" t="s">
        <v>350</v>
      </c>
      <c r="I424" s="327" t="s">
        <v>148</v>
      </c>
      <c r="J424" s="327">
        <v>6</v>
      </c>
      <c r="K424" s="327" t="s">
        <v>350</v>
      </c>
      <c r="L424" s="326" t="s">
        <v>388</v>
      </c>
      <c r="M424" s="322" t="s">
        <v>1178</v>
      </c>
      <c r="N424" s="322" t="s">
        <v>1178</v>
      </c>
      <c r="O424" s="322" t="s">
        <v>1178</v>
      </c>
      <c r="P424" s="327" t="s">
        <v>1568</v>
      </c>
      <c r="Q424" s="344">
        <v>501</v>
      </c>
      <c r="R424" s="344">
        <v>9</v>
      </c>
      <c r="S424" s="172"/>
    </row>
    <row r="425" spans="1:19" x14ac:dyDescent="0.2">
      <c r="A425" s="235" t="s">
        <v>72</v>
      </c>
      <c r="B425" s="235" t="s">
        <v>1225</v>
      </c>
      <c r="C425" s="17" t="s">
        <v>1580</v>
      </c>
      <c r="D425" s="243" t="s">
        <v>130</v>
      </c>
      <c r="E425" s="309" t="s">
        <v>1268</v>
      </c>
      <c r="F425" s="17" t="s">
        <v>937</v>
      </c>
      <c r="G425" s="327" t="s">
        <v>388</v>
      </c>
      <c r="H425" s="327" t="s">
        <v>350</v>
      </c>
      <c r="I425" s="327" t="s">
        <v>148</v>
      </c>
      <c r="J425" s="327" t="s">
        <v>388</v>
      </c>
      <c r="K425" s="327" t="s">
        <v>350</v>
      </c>
      <c r="L425" s="326" t="s">
        <v>388</v>
      </c>
      <c r="M425" s="322" t="s">
        <v>1178</v>
      </c>
      <c r="N425" s="322" t="s">
        <v>1178</v>
      </c>
      <c r="O425" s="322" t="s">
        <v>1178</v>
      </c>
      <c r="P425" s="327" t="s">
        <v>1568</v>
      </c>
      <c r="Q425" s="344">
        <v>83</v>
      </c>
      <c r="R425" s="344">
        <v>3</v>
      </c>
      <c r="S425" s="172"/>
    </row>
    <row r="426" spans="1:19" x14ac:dyDescent="0.2">
      <c r="A426" s="235" t="s">
        <v>72</v>
      </c>
      <c r="B426" s="235" t="s">
        <v>1225</v>
      </c>
      <c r="C426" s="17" t="s">
        <v>1580</v>
      </c>
      <c r="D426" s="243" t="s">
        <v>130</v>
      </c>
      <c r="E426" s="309" t="s">
        <v>1269</v>
      </c>
      <c r="F426" s="17" t="s">
        <v>937</v>
      </c>
      <c r="G426" s="327">
        <v>32</v>
      </c>
      <c r="H426" s="327" t="s">
        <v>350</v>
      </c>
      <c r="I426" s="327" t="s">
        <v>148</v>
      </c>
      <c r="J426" s="327">
        <v>44</v>
      </c>
      <c r="K426" s="327" t="s">
        <v>350</v>
      </c>
      <c r="L426" s="326" t="s">
        <v>388</v>
      </c>
      <c r="M426" s="322" t="s">
        <v>1178</v>
      </c>
      <c r="N426" s="322" t="s">
        <v>1178</v>
      </c>
      <c r="O426" s="322" t="s">
        <v>1178</v>
      </c>
      <c r="P426" s="327" t="s">
        <v>1568</v>
      </c>
      <c r="Q426" s="344">
        <v>2</v>
      </c>
      <c r="R426" s="344">
        <v>1</v>
      </c>
      <c r="S426" s="172"/>
    </row>
    <row r="427" spans="1:19" x14ac:dyDescent="0.2">
      <c r="A427" s="235" t="s">
        <v>72</v>
      </c>
      <c r="B427" s="235" t="s">
        <v>1225</v>
      </c>
      <c r="C427" s="17" t="s">
        <v>1580</v>
      </c>
      <c r="D427" s="243" t="s">
        <v>130</v>
      </c>
      <c r="E427" s="309" t="s">
        <v>1270</v>
      </c>
      <c r="F427" s="17" t="s">
        <v>937</v>
      </c>
      <c r="G427" s="327">
        <v>40</v>
      </c>
      <c r="H427" s="327" t="s">
        <v>350</v>
      </c>
      <c r="I427" s="327" t="s">
        <v>148</v>
      </c>
      <c r="J427" s="327">
        <v>68</v>
      </c>
      <c r="K427" s="327" t="s">
        <v>350</v>
      </c>
      <c r="L427" s="326" t="s">
        <v>388</v>
      </c>
      <c r="M427" s="322" t="s">
        <v>1178</v>
      </c>
      <c r="N427" s="322" t="s">
        <v>1178</v>
      </c>
      <c r="O427" s="322" t="s">
        <v>1178</v>
      </c>
      <c r="P427" s="327" t="s">
        <v>1568</v>
      </c>
      <c r="Q427" s="344">
        <v>5</v>
      </c>
      <c r="R427" s="344">
        <v>3</v>
      </c>
      <c r="S427" s="172"/>
    </row>
    <row r="428" spans="1:19" x14ac:dyDescent="0.2">
      <c r="A428" s="235" t="s">
        <v>72</v>
      </c>
      <c r="B428" s="235" t="s">
        <v>1225</v>
      </c>
      <c r="C428" s="17" t="s">
        <v>1580</v>
      </c>
      <c r="D428" s="243" t="s">
        <v>130</v>
      </c>
      <c r="E428" s="309" t="s">
        <v>1239</v>
      </c>
      <c r="F428" s="17" t="s">
        <v>937</v>
      </c>
      <c r="G428" s="327">
        <v>452</v>
      </c>
      <c r="H428" s="327" t="s">
        <v>350</v>
      </c>
      <c r="I428" s="327" t="s">
        <v>148</v>
      </c>
      <c r="J428" s="327">
        <v>70</v>
      </c>
      <c r="K428" s="327" t="s">
        <v>350</v>
      </c>
      <c r="L428" s="326" t="s">
        <v>388</v>
      </c>
      <c r="M428" s="322" t="s">
        <v>1178</v>
      </c>
      <c r="N428" s="322" t="s">
        <v>1178</v>
      </c>
      <c r="O428" s="322" t="s">
        <v>1178</v>
      </c>
      <c r="P428" s="327" t="s">
        <v>1568</v>
      </c>
      <c r="Q428" s="344">
        <v>17</v>
      </c>
      <c r="R428" s="344">
        <v>1</v>
      </c>
      <c r="S428" s="172"/>
    </row>
    <row r="429" spans="1:19" x14ac:dyDescent="0.2">
      <c r="A429" s="235" t="s">
        <v>72</v>
      </c>
      <c r="B429" s="235" t="s">
        <v>1225</v>
      </c>
      <c r="C429" s="17" t="s">
        <v>1580</v>
      </c>
      <c r="D429" s="243" t="s">
        <v>130</v>
      </c>
      <c r="E429" s="309" t="s">
        <v>1240</v>
      </c>
      <c r="F429" s="17" t="s">
        <v>937</v>
      </c>
      <c r="G429" s="327">
        <v>1</v>
      </c>
      <c r="H429" s="327" t="s">
        <v>350</v>
      </c>
      <c r="I429" s="327" t="s">
        <v>148</v>
      </c>
      <c r="J429" s="327">
        <v>100</v>
      </c>
      <c r="K429" s="327" t="s">
        <v>350</v>
      </c>
      <c r="L429" s="326" t="s">
        <v>388</v>
      </c>
      <c r="M429" s="322" t="s">
        <v>1178</v>
      </c>
      <c r="N429" s="322" t="s">
        <v>1178</v>
      </c>
      <c r="O429" s="322" t="s">
        <v>1178</v>
      </c>
      <c r="P429" s="327" t="s">
        <v>1568</v>
      </c>
      <c r="Q429" s="344">
        <v>0</v>
      </c>
      <c r="R429" s="344">
        <v>0</v>
      </c>
      <c r="S429" s="172" t="s">
        <v>2812</v>
      </c>
    </row>
    <row r="430" spans="1:19" x14ac:dyDescent="0.2">
      <c r="A430" s="235" t="s">
        <v>72</v>
      </c>
      <c r="B430" s="235" t="s">
        <v>1225</v>
      </c>
      <c r="C430" s="17" t="s">
        <v>1580</v>
      </c>
      <c r="D430" s="243" t="s">
        <v>130</v>
      </c>
      <c r="E430" s="309" t="s">
        <v>1242</v>
      </c>
      <c r="F430" s="17" t="s">
        <v>937</v>
      </c>
      <c r="G430" s="327">
        <v>112399</v>
      </c>
      <c r="H430" s="327" t="s">
        <v>350</v>
      </c>
      <c r="I430" s="327" t="s">
        <v>148</v>
      </c>
      <c r="J430" s="327">
        <v>72</v>
      </c>
      <c r="K430" s="327" t="s">
        <v>350</v>
      </c>
      <c r="L430" s="326" t="s">
        <v>388</v>
      </c>
      <c r="M430" s="322" t="s">
        <v>1178</v>
      </c>
      <c r="N430" s="322" t="s">
        <v>1177</v>
      </c>
      <c r="O430" s="322" t="s">
        <v>1178</v>
      </c>
      <c r="P430" s="327"/>
      <c r="Q430" s="344">
        <v>47730</v>
      </c>
      <c r="R430" s="344">
        <v>121</v>
      </c>
      <c r="S430" s="172"/>
    </row>
    <row r="431" spans="1:19" x14ac:dyDescent="0.2">
      <c r="A431" s="235" t="s">
        <v>72</v>
      </c>
      <c r="B431" s="235" t="s">
        <v>1225</v>
      </c>
      <c r="C431" s="17" t="s">
        <v>1580</v>
      </c>
      <c r="D431" s="243" t="s">
        <v>130</v>
      </c>
      <c r="E431" s="309" t="s">
        <v>1243</v>
      </c>
      <c r="F431" s="17" t="s">
        <v>937</v>
      </c>
      <c r="G431" s="327" t="s">
        <v>388</v>
      </c>
      <c r="H431" s="327" t="s">
        <v>350</v>
      </c>
      <c r="I431" s="327" t="s">
        <v>148</v>
      </c>
      <c r="J431" s="327" t="s">
        <v>388</v>
      </c>
      <c r="K431" s="327" t="s">
        <v>350</v>
      </c>
      <c r="L431" s="326" t="s">
        <v>388</v>
      </c>
      <c r="M431" s="322" t="s">
        <v>1178</v>
      </c>
      <c r="N431" s="322" t="s">
        <v>1178</v>
      </c>
      <c r="O431" s="322" t="s">
        <v>1178</v>
      </c>
      <c r="P431" s="327" t="s">
        <v>1568</v>
      </c>
      <c r="Q431" s="344">
        <v>0</v>
      </c>
      <c r="R431" s="344">
        <v>0</v>
      </c>
      <c r="S431" s="172" t="s">
        <v>2812</v>
      </c>
    </row>
    <row r="432" spans="1:19" x14ac:dyDescent="0.2">
      <c r="A432" s="235" t="s">
        <v>72</v>
      </c>
      <c r="B432" s="235" t="s">
        <v>1225</v>
      </c>
      <c r="C432" s="17" t="s">
        <v>1580</v>
      </c>
      <c r="D432" s="243" t="s">
        <v>130</v>
      </c>
      <c r="E432" s="309" t="s">
        <v>1244</v>
      </c>
      <c r="F432" s="17" t="s">
        <v>937</v>
      </c>
      <c r="G432" s="327">
        <v>20</v>
      </c>
      <c r="H432" s="327" t="s">
        <v>350</v>
      </c>
      <c r="I432" s="327" t="s">
        <v>148</v>
      </c>
      <c r="J432" s="327">
        <v>8</v>
      </c>
      <c r="K432" s="327" t="s">
        <v>350</v>
      </c>
      <c r="L432" s="326" t="s">
        <v>388</v>
      </c>
      <c r="M432" s="322" t="s">
        <v>1178</v>
      </c>
      <c r="N432" s="322" t="s">
        <v>1178</v>
      </c>
      <c r="O432" s="322" t="s">
        <v>1178</v>
      </c>
      <c r="P432" s="327" t="s">
        <v>1568</v>
      </c>
      <c r="Q432" s="344">
        <v>20</v>
      </c>
      <c r="R432" s="344">
        <v>17</v>
      </c>
      <c r="S432" s="172"/>
    </row>
    <row r="433" spans="1:19" x14ac:dyDescent="0.2">
      <c r="A433" s="235" t="s">
        <v>72</v>
      </c>
      <c r="B433" s="235" t="s">
        <v>1225</v>
      </c>
      <c r="C433" s="17" t="s">
        <v>1580</v>
      </c>
      <c r="D433" s="243" t="s">
        <v>130</v>
      </c>
      <c r="E433" s="309" t="s">
        <v>1245</v>
      </c>
      <c r="F433" s="17" t="s">
        <v>937</v>
      </c>
      <c r="G433" s="327" t="s">
        <v>388</v>
      </c>
      <c r="H433" s="327" t="s">
        <v>350</v>
      </c>
      <c r="I433" s="327" t="s">
        <v>148</v>
      </c>
      <c r="J433" s="327" t="s">
        <v>388</v>
      </c>
      <c r="K433" s="327" t="s">
        <v>350</v>
      </c>
      <c r="L433" s="326" t="s">
        <v>388</v>
      </c>
      <c r="M433" s="322" t="s">
        <v>1178</v>
      </c>
      <c r="N433" s="322" t="s">
        <v>1178</v>
      </c>
      <c r="O433" s="322" t="s">
        <v>1178</v>
      </c>
      <c r="P433" s="327" t="s">
        <v>1568</v>
      </c>
      <c r="Q433" s="344">
        <v>2</v>
      </c>
      <c r="R433" s="344">
        <v>2</v>
      </c>
      <c r="S433" s="172"/>
    </row>
    <row r="434" spans="1:19" x14ac:dyDescent="0.2">
      <c r="A434" s="235" t="s">
        <v>72</v>
      </c>
      <c r="B434" s="235" t="s">
        <v>1225</v>
      </c>
      <c r="C434" s="17" t="s">
        <v>1580</v>
      </c>
      <c r="D434" s="243" t="s">
        <v>130</v>
      </c>
      <c r="E434" s="309" t="s">
        <v>1247</v>
      </c>
      <c r="F434" s="17" t="s">
        <v>937</v>
      </c>
      <c r="G434" s="327">
        <v>2623</v>
      </c>
      <c r="H434" s="327" t="s">
        <v>350</v>
      </c>
      <c r="I434" s="327" t="s">
        <v>148</v>
      </c>
      <c r="J434" s="327">
        <v>72</v>
      </c>
      <c r="K434" s="327" t="s">
        <v>350</v>
      </c>
      <c r="L434" s="326" t="s">
        <v>388</v>
      </c>
      <c r="M434" s="322" t="s">
        <v>1178</v>
      </c>
      <c r="N434" s="322" t="s">
        <v>1177</v>
      </c>
      <c r="O434" s="322" t="s">
        <v>1177</v>
      </c>
      <c r="P434" s="327"/>
      <c r="Q434" s="344">
        <v>269</v>
      </c>
      <c r="R434" s="344">
        <v>2</v>
      </c>
      <c r="S434" s="172"/>
    </row>
    <row r="435" spans="1:19" x14ac:dyDescent="0.2">
      <c r="A435" s="235" t="s">
        <v>72</v>
      </c>
      <c r="B435" s="235" t="s">
        <v>1225</v>
      </c>
      <c r="C435" s="17" t="s">
        <v>1580</v>
      </c>
      <c r="D435" s="243" t="s">
        <v>130</v>
      </c>
      <c r="E435" s="309" t="s">
        <v>1248</v>
      </c>
      <c r="F435" s="17" t="s">
        <v>937</v>
      </c>
      <c r="G435" s="327" t="s">
        <v>388</v>
      </c>
      <c r="H435" s="327" t="s">
        <v>350</v>
      </c>
      <c r="I435" s="327" t="s">
        <v>148</v>
      </c>
      <c r="J435" s="327" t="s">
        <v>388</v>
      </c>
      <c r="K435" s="327" t="s">
        <v>350</v>
      </c>
      <c r="L435" s="326" t="s">
        <v>388</v>
      </c>
      <c r="M435" s="322" t="s">
        <v>1178</v>
      </c>
      <c r="N435" s="322" t="s">
        <v>1178</v>
      </c>
      <c r="O435" s="322" t="s">
        <v>1178</v>
      </c>
      <c r="P435" s="327" t="s">
        <v>1568</v>
      </c>
      <c r="Q435" s="344">
        <v>0</v>
      </c>
      <c r="R435" s="344">
        <v>0</v>
      </c>
      <c r="S435" s="172" t="s">
        <v>2812</v>
      </c>
    </row>
    <row r="436" spans="1:19" x14ac:dyDescent="0.2">
      <c r="A436" s="235" t="s">
        <v>72</v>
      </c>
      <c r="B436" s="235" t="s">
        <v>1225</v>
      </c>
      <c r="C436" s="17" t="s">
        <v>1580</v>
      </c>
      <c r="D436" s="243" t="s">
        <v>130</v>
      </c>
      <c r="E436" s="309" t="s">
        <v>1271</v>
      </c>
      <c r="F436" s="17" t="s">
        <v>937</v>
      </c>
      <c r="G436" s="327" t="s">
        <v>388</v>
      </c>
      <c r="H436" s="327" t="s">
        <v>350</v>
      </c>
      <c r="I436" s="327" t="s">
        <v>148</v>
      </c>
      <c r="J436" s="327" t="s">
        <v>388</v>
      </c>
      <c r="K436" s="327" t="s">
        <v>350</v>
      </c>
      <c r="L436" s="326" t="s">
        <v>388</v>
      </c>
      <c r="M436" s="322" t="s">
        <v>1178</v>
      </c>
      <c r="N436" s="322" t="s">
        <v>1178</v>
      </c>
      <c r="O436" s="322" t="s">
        <v>1178</v>
      </c>
      <c r="P436" s="327" t="s">
        <v>1568</v>
      </c>
      <c r="Q436" s="344">
        <v>0</v>
      </c>
      <c r="R436" s="344">
        <v>0</v>
      </c>
      <c r="S436" s="172" t="s">
        <v>2812</v>
      </c>
    </row>
    <row r="437" spans="1:19" x14ac:dyDescent="0.2">
      <c r="A437" s="235" t="s">
        <v>72</v>
      </c>
      <c r="B437" s="235" t="s">
        <v>1225</v>
      </c>
      <c r="C437" s="17" t="s">
        <v>1580</v>
      </c>
      <c r="D437" s="243" t="s">
        <v>130</v>
      </c>
      <c r="E437" s="309" t="s">
        <v>1272</v>
      </c>
      <c r="F437" s="17" t="s">
        <v>937</v>
      </c>
      <c r="G437" s="327" t="s">
        <v>388</v>
      </c>
      <c r="H437" s="327" t="s">
        <v>350</v>
      </c>
      <c r="I437" s="327" t="s">
        <v>148</v>
      </c>
      <c r="J437" s="327" t="s">
        <v>388</v>
      </c>
      <c r="K437" s="327" t="s">
        <v>350</v>
      </c>
      <c r="L437" s="326" t="s">
        <v>388</v>
      </c>
      <c r="M437" s="322" t="s">
        <v>1178</v>
      </c>
      <c r="N437" s="322" t="s">
        <v>1178</v>
      </c>
      <c r="O437" s="322" t="s">
        <v>1178</v>
      </c>
      <c r="P437" s="327" t="s">
        <v>1568</v>
      </c>
      <c r="Q437" s="344">
        <v>0</v>
      </c>
      <c r="R437" s="344">
        <v>0</v>
      </c>
      <c r="S437" s="172" t="s">
        <v>2812</v>
      </c>
    </row>
    <row r="438" spans="1:19" x14ac:dyDescent="0.2">
      <c r="A438" s="235" t="s">
        <v>72</v>
      </c>
      <c r="B438" s="235" t="s">
        <v>1225</v>
      </c>
      <c r="C438" s="17" t="s">
        <v>1580</v>
      </c>
      <c r="D438" s="243" t="s">
        <v>130</v>
      </c>
      <c r="E438" s="309" t="s">
        <v>1273</v>
      </c>
      <c r="F438" s="17" t="s">
        <v>937</v>
      </c>
      <c r="G438" s="327" t="s">
        <v>388</v>
      </c>
      <c r="H438" s="327" t="s">
        <v>350</v>
      </c>
      <c r="I438" s="327" t="s">
        <v>148</v>
      </c>
      <c r="J438" s="327" t="s">
        <v>388</v>
      </c>
      <c r="K438" s="327" t="s">
        <v>350</v>
      </c>
      <c r="L438" s="326" t="s">
        <v>388</v>
      </c>
      <c r="M438" s="322" t="s">
        <v>1178</v>
      </c>
      <c r="N438" s="322" t="s">
        <v>1178</v>
      </c>
      <c r="O438" s="322" t="s">
        <v>1178</v>
      </c>
      <c r="P438" s="327" t="s">
        <v>1568</v>
      </c>
      <c r="Q438" s="344">
        <v>0</v>
      </c>
      <c r="R438" s="344">
        <v>0</v>
      </c>
      <c r="S438" s="172" t="s">
        <v>2812</v>
      </c>
    </row>
    <row r="439" spans="1:19" x14ac:dyDescent="0.2">
      <c r="A439" s="235" t="s">
        <v>72</v>
      </c>
      <c r="B439" s="235" t="s">
        <v>1225</v>
      </c>
      <c r="C439" s="17" t="s">
        <v>1580</v>
      </c>
      <c r="D439" s="243" t="s">
        <v>130</v>
      </c>
      <c r="E439" s="309" t="s">
        <v>1255</v>
      </c>
      <c r="F439" s="17" t="s">
        <v>937</v>
      </c>
      <c r="G439" s="327" t="s">
        <v>388</v>
      </c>
      <c r="H439" s="327" t="s">
        <v>350</v>
      </c>
      <c r="I439" s="327" t="s">
        <v>148</v>
      </c>
      <c r="J439" s="327" t="s">
        <v>388</v>
      </c>
      <c r="K439" s="327" t="s">
        <v>350</v>
      </c>
      <c r="L439" s="326" t="s">
        <v>388</v>
      </c>
      <c r="M439" s="322" t="s">
        <v>1178</v>
      </c>
      <c r="N439" s="322" t="s">
        <v>1178</v>
      </c>
      <c r="O439" s="322" t="s">
        <v>1178</v>
      </c>
      <c r="P439" s="327" t="s">
        <v>1568</v>
      </c>
      <c r="Q439" s="344">
        <v>0</v>
      </c>
      <c r="R439" s="344">
        <v>0</v>
      </c>
      <c r="S439" s="172" t="s">
        <v>2812</v>
      </c>
    </row>
    <row r="440" spans="1:19" x14ac:dyDescent="0.2">
      <c r="A440" s="235" t="s">
        <v>72</v>
      </c>
      <c r="B440" s="235" t="s">
        <v>1225</v>
      </c>
      <c r="C440" s="17" t="s">
        <v>1580</v>
      </c>
      <c r="D440" s="243" t="s">
        <v>130</v>
      </c>
      <c r="E440" s="309" t="s">
        <v>1256</v>
      </c>
      <c r="F440" s="17" t="s">
        <v>937</v>
      </c>
      <c r="G440" s="327" t="s">
        <v>388</v>
      </c>
      <c r="H440" s="327" t="s">
        <v>350</v>
      </c>
      <c r="I440" s="327" t="s">
        <v>148</v>
      </c>
      <c r="J440" s="327" t="s">
        <v>388</v>
      </c>
      <c r="K440" s="327" t="s">
        <v>350</v>
      </c>
      <c r="L440" s="326" t="s">
        <v>388</v>
      </c>
      <c r="M440" s="322" t="s">
        <v>1178</v>
      </c>
      <c r="N440" s="322" t="s">
        <v>1178</v>
      </c>
      <c r="O440" s="322" t="s">
        <v>1178</v>
      </c>
      <c r="P440" s="327" t="s">
        <v>1568</v>
      </c>
      <c r="Q440" s="344">
        <v>0</v>
      </c>
      <c r="R440" s="344">
        <v>0</v>
      </c>
      <c r="S440" s="172" t="s">
        <v>2812</v>
      </c>
    </row>
    <row r="441" spans="1:19" x14ac:dyDescent="0.2">
      <c r="A441" s="235" t="s">
        <v>72</v>
      </c>
      <c r="B441" s="235" t="s">
        <v>1225</v>
      </c>
      <c r="C441" s="17" t="s">
        <v>1580</v>
      </c>
      <c r="D441" s="243" t="s">
        <v>130</v>
      </c>
      <c r="E441" s="309" t="s">
        <v>1257</v>
      </c>
      <c r="F441" s="17" t="s">
        <v>937</v>
      </c>
      <c r="G441" s="327" t="s">
        <v>388</v>
      </c>
      <c r="H441" s="327" t="s">
        <v>350</v>
      </c>
      <c r="I441" s="327" t="s">
        <v>148</v>
      </c>
      <c r="J441" s="327" t="s">
        <v>388</v>
      </c>
      <c r="K441" s="327" t="s">
        <v>350</v>
      </c>
      <c r="L441" s="326" t="s">
        <v>388</v>
      </c>
      <c r="M441" s="322" t="s">
        <v>1178</v>
      </c>
      <c r="N441" s="322" t="s">
        <v>1178</v>
      </c>
      <c r="O441" s="322" t="s">
        <v>1178</v>
      </c>
      <c r="P441" s="327" t="s">
        <v>1568</v>
      </c>
      <c r="Q441" s="344">
        <v>0</v>
      </c>
      <c r="R441" s="344">
        <v>0</v>
      </c>
      <c r="S441" s="172" t="s">
        <v>2812</v>
      </c>
    </row>
    <row r="442" spans="1:19" x14ac:dyDescent="0.2">
      <c r="A442" s="235" t="s">
        <v>72</v>
      </c>
      <c r="B442" s="235" t="s">
        <v>1225</v>
      </c>
      <c r="C442" s="17" t="s">
        <v>1580</v>
      </c>
      <c r="D442" s="243" t="s">
        <v>130</v>
      </c>
      <c r="E442" s="309" t="s">
        <v>1274</v>
      </c>
      <c r="F442" s="17" t="s">
        <v>937</v>
      </c>
      <c r="G442" s="327">
        <v>24</v>
      </c>
      <c r="H442" s="327" t="s">
        <v>350</v>
      </c>
      <c r="I442" s="327" t="s">
        <v>148</v>
      </c>
      <c r="J442" s="327">
        <v>43</v>
      </c>
      <c r="K442" s="327" t="s">
        <v>350</v>
      </c>
      <c r="L442" s="326" t="s">
        <v>388</v>
      </c>
      <c r="M442" s="322" t="s">
        <v>1178</v>
      </c>
      <c r="N442" s="322" t="s">
        <v>1178</v>
      </c>
      <c r="O442" s="322" t="s">
        <v>1178</v>
      </c>
      <c r="P442" s="327" t="s">
        <v>1568</v>
      </c>
      <c r="Q442" s="344">
        <v>0</v>
      </c>
      <c r="R442" s="344">
        <v>0</v>
      </c>
      <c r="S442" s="172" t="s">
        <v>2812</v>
      </c>
    </row>
    <row r="443" spans="1:19" x14ac:dyDescent="0.2">
      <c r="A443" s="235" t="s">
        <v>72</v>
      </c>
      <c r="B443" s="235" t="s">
        <v>1225</v>
      </c>
      <c r="C443" s="17" t="s">
        <v>1580</v>
      </c>
      <c r="D443" s="243" t="s">
        <v>130</v>
      </c>
      <c r="E443" s="309" t="s">
        <v>1275</v>
      </c>
      <c r="F443" s="17" t="s">
        <v>937</v>
      </c>
      <c r="G443" s="327">
        <v>4</v>
      </c>
      <c r="H443" s="327" t="s">
        <v>350</v>
      </c>
      <c r="I443" s="327" t="s">
        <v>148</v>
      </c>
      <c r="J443" s="327">
        <v>43</v>
      </c>
      <c r="K443" s="327" t="s">
        <v>350</v>
      </c>
      <c r="L443" s="326" t="s">
        <v>388</v>
      </c>
      <c r="M443" s="322" t="s">
        <v>1178</v>
      </c>
      <c r="N443" s="322" t="s">
        <v>1178</v>
      </c>
      <c r="O443" s="322" t="s">
        <v>1178</v>
      </c>
      <c r="P443" s="327" t="s">
        <v>1568</v>
      </c>
      <c r="Q443" s="344">
        <v>0</v>
      </c>
      <c r="R443" s="344">
        <v>0</v>
      </c>
      <c r="S443" s="172" t="s">
        <v>2812</v>
      </c>
    </row>
    <row r="444" spans="1:19" x14ac:dyDescent="0.2">
      <c r="A444" s="235" t="s">
        <v>72</v>
      </c>
      <c r="B444" s="235" t="s">
        <v>1225</v>
      </c>
      <c r="C444" s="17" t="s">
        <v>1580</v>
      </c>
      <c r="D444" s="243" t="s">
        <v>130</v>
      </c>
      <c r="E444" s="309" t="s">
        <v>1261</v>
      </c>
      <c r="F444" s="17" t="s">
        <v>937</v>
      </c>
      <c r="G444" s="327">
        <v>69</v>
      </c>
      <c r="H444" s="327" t="s">
        <v>350</v>
      </c>
      <c r="I444" s="327" t="s">
        <v>148</v>
      </c>
      <c r="J444" s="327">
        <v>15</v>
      </c>
      <c r="K444" s="327" t="s">
        <v>350</v>
      </c>
      <c r="L444" s="326" t="s">
        <v>388</v>
      </c>
      <c r="M444" s="322" t="s">
        <v>1178</v>
      </c>
      <c r="N444" s="322" t="s">
        <v>1178</v>
      </c>
      <c r="O444" s="322" t="s">
        <v>1178</v>
      </c>
      <c r="P444" s="327" t="s">
        <v>1568</v>
      </c>
      <c r="Q444" s="344">
        <v>13</v>
      </c>
      <c r="R444" s="344">
        <v>1</v>
      </c>
      <c r="S444" s="172"/>
    </row>
    <row r="445" spans="1:19" x14ac:dyDescent="0.2">
      <c r="A445" s="235" t="s">
        <v>72</v>
      </c>
      <c r="B445" s="235" t="s">
        <v>1225</v>
      </c>
      <c r="C445" s="17" t="s">
        <v>1580</v>
      </c>
      <c r="D445" s="243" t="s">
        <v>130</v>
      </c>
      <c r="E445" s="309" t="s">
        <v>1262</v>
      </c>
      <c r="F445" s="17" t="s">
        <v>937</v>
      </c>
      <c r="G445" s="327">
        <v>47428</v>
      </c>
      <c r="H445" s="327" t="s">
        <v>350</v>
      </c>
      <c r="I445" s="327">
        <v>59</v>
      </c>
      <c r="J445" s="327">
        <v>59</v>
      </c>
      <c r="K445" s="327" t="s">
        <v>350</v>
      </c>
      <c r="L445" s="326" t="s">
        <v>388</v>
      </c>
      <c r="M445" s="322" t="s">
        <v>1178</v>
      </c>
      <c r="N445" s="322" t="s">
        <v>1177</v>
      </c>
      <c r="O445" s="322" t="s">
        <v>1178</v>
      </c>
      <c r="P445" s="327"/>
      <c r="Q445" s="344">
        <v>60904</v>
      </c>
      <c r="R445" s="344">
        <v>135</v>
      </c>
      <c r="S445" s="172"/>
    </row>
    <row r="446" spans="1:19" x14ac:dyDescent="0.2">
      <c r="A446" s="235" t="s">
        <v>72</v>
      </c>
      <c r="B446" s="235" t="s">
        <v>1225</v>
      </c>
      <c r="C446" s="17" t="s">
        <v>1580</v>
      </c>
      <c r="D446" s="243" t="s">
        <v>130</v>
      </c>
      <c r="E446" s="309" t="s">
        <v>1264</v>
      </c>
      <c r="F446" s="17" t="s">
        <v>937</v>
      </c>
      <c r="G446" s="327">
        <v>16716</v>
      </c>
      <c r="H446" s="327" t="s">
        <v>350</v>
      </c>
      <c r="I446" s="327" t="s">
        <v>148</v>
      </c>
      <c r="J446" s="327">
        <v>75</v>
      </c>
      <c r="K446" s="327" t="s">
        <v>350</v>
      </c>
      <c r="L446" s="326" t="s">
        <v>388</v>
      </c>
      <c r="M446" s="322" t="s">
        <v>1178</v>
      </c>
      <c r="N446" s="322" t="s">
        <v>1177</v>
      </c>
      <c r="O446" s="322" t="s">
        <v>1178</v>
      </c>
      <c r="P446" s="327"/>
      <c r="Q446" s="344">
        <v>9652</v>
      </c>
      <c r="R446" s="344">
        <v>127</v>
      </c>
      <c r="S446" s="172"/>
    </row>
    <row r="447" spans="1:19" x14ac:dyDescent="0.2">
      <c r="A447" s="235" t="s">
        <v>72</v>
      </c>
      <c r="B447" s="235" t="s">
        <v>1225</v>
      </c>
      <c r="C447" s="17" t="s">
        <v>1580</v>
      </c>
      <c r="D447" s="243" t="s">
        <v>130</v>
      </c>
      <c r="E447" s="309" t="s">
        <v>1266</v>
      </c>
      <c r="F447" s="17" t="s">
        <v>937</v>
      </c>
      <c r="G447" s="327">
        <v>2322</v>
      </c>
      <c r="H447" s="327" t="s">
        <v>350</v>
      </c>
      <c r="I447" s="327" t="s">
        <v>148</v>
      </c>
      <c r="J447" s="327">
        <v>56</v>
      </c>
      <c r="K447" s="327" t="s">
        <v>350</v>
      </c>
      <c r="L447" s="326" t="s">
        <v>388</v>
      </c>
      <c r="M447" s="322" t="s">
        <v>1178</v>
      </c>
      <c r="N447" s="322" t="s">
        <v>1177</v>
      </c>
      <c r="O447" s="322" t="s">
        <v>1177</v>
      </c>
      <c r="P447" s="327"/>
      <c r="Q447" s="344">
        <v>146</v>
      </c>
      <c r="R447" s="344">
        <v>2</v>
      </c>
      <c r="S447" s="172"/>
    </row>
    <row r="448" spans="1:19" x14ac:dyDescent="0.2">
      <c r="A448" s="235" t="s">
        <v>72</v>
      </c>
      <c r="B448" s="235" t="s">
        <v>1225</v>
      </c>
      <c r="C448" s="17" t="s">
        <v>1580</v>
      </c>
      <c r="D448" s="243" t="s">
        <v>132</v>
      </c>
      <c r="E448" s="309" t="s">
        <v>1267</v>
      </c>
      <c r="F448" s="17" t="s">
        <v>937</v>
      </c>
      <c r="G448" s="327" t="s">
        <v>388</v>
      </c>
      <c r="H448" s="354" t="s">
        <v>346</v>
      </c>
      <c r="I448" s="327" t="s">
        <v>148</v>
      </c>
      <c r="J448" s="327" t="s">
        <v>388</v>
      </c>
      <c r="K448" s="327" t="s">
        <v>350</v>
      </c>
      <c r="L448" s="326" t="s">
        <v>388</v>
      </c>
      <c r="M448" s="322" t="s">
        <v>1178</v>
      </c>
      <c r="N448" s="322" t="s">
        <v>1178</v>
      </c>
      <c r="O448" s="322" t="s">
        <v>1178</v>
      </c>
      <c r="P448" s="22" t="s">
        <v>1568</v>
      </c>
      <c r="Q448" s="344">
        <v>0</v>
      </c>
      <c r="R448" s="344">
        <v>0</v>
      </c>
      <c r="S448" s="172" t="s">
        <v>2812</v>
      </c>
    </row>
    <row r="449" spans="1:19" x14ac:dyDescent="0.2">
      <c r="A449" s="235" t="s">
        <v>72</v>
      </c>
      <c r="B449" s="235" t="s">
        <v>1225</v>
      </c>
      <c r="C449" s="17" t="s">
        <v>1580</v>
      </c>
      <c r="D449" s="243" t="s">
        <v>132</v>
      </c>
      <c r="E449" s="309" t="s">
        <v>1230</v>
      </c>
      <c r="F449" s="17" t="s">
        <v>937</v>
      </c>
      <c r="G449" s="327" t="s">
        <v>388</v>
      </c>
      <c r="H449" s="354" t="s">
        <v>346</v>
      </c>
      <c r="I449" s="327" t="s">
        <v>148</v>
      </c>
      <c r="J449" s="327" t="s">
        <v>388</v>
      </c>
      <c r="K449" s="327" t="s">
        <v>350</v>
      </c>
      <c r="L449" s="326" t="s">
        <v>388</v>
      </c>
      <c r="M449" s="322" t="s">
        <v>1178</v>
      </c>
      <c r="N449" s="322" t="s">
        <v>1178</v>
      </c>
      <c r="O449" s="322" t="s">
        <v>1178</v>
      </c>
      <c r="P449" s="22" t="s">
        <v>1568</v>
      </c>
      <c r="Q449" s="344">
        <v>0</v>
      </c>
      <c r="R449" s="344">
        <v>0</v>
      </c>
      <c r="S449" s="172" t="s">
        <v>2812</v>
      </c>
    </row>
    <row r="450" spans="1:19" x14ac:dyDescent="0.2">
      <c r="A450" s="235" t="s">
        <v>72</v>
      </c>
      <c r="B450" s="235" t="s">
        <v>1225</v>
      </c>
      <c r="C450" s="17" t="s">
        <v>1580</v>
      </c>
      <c r="D450" s="243" t="s">
        <v>132</v>
      </c>
      <c r="E450" s="309" t="s">
        <v>1231</v>
      </c>
      <c r="F450" s="17" t="s">
        <v>937</v>
      </c>
      <c r="G450" s="327" t="s">
        <v>388</v>
      </c>
      <c r="H450" s="354" t="s">
        <v>346</v>
      </c>
      <c r="I450" s="327" t="s">
        <v>148</v>
      </c>
      <c r="J450" s="327" t="s">
        <v>388</v>
      </c>
      <c r="K450" s="327" t="s">
        <v>350</v>
      </c>
      <c r="L450" s="326" t="s">
        <v>388</v>
      </c>
      <c r="M450" s="322" t="s">
        <v>1178</v>
      </c>
      <c r="N450" s="322" t="s">
        <v>1178</v>
      </c>
      <c r="O450" s="322" t="s">
        <v>1178</v>
      </c>
      <c r="P450" s="22" t="s">
        <v>1568</v>
      </c>
      <c r="Q450" s="344">
        <v>0</v>
      </c>
      <c r="R450" s="344">
        <v>0</v>
      </c>
      <c r="S450" s="172" t="s">
        <v>2812</v>
      </c>
    </row>
    <row r="451" spans="1:19" x14ac:dyDescent="0.2">
      <c r="A451" s="235" t="s">
        <v>72</v>
      </c>
      <c r="B451" s="235" t="s">
        <v>1225</v>
      </c>
      <c r="C451" s="17" t="s">
        <v>1580</v>
      </c>
      <c r="D451" s="243" t="s">
        <v>132</v>
      </c>
      <c r="E451" s="309" t="s">
        <v>1234</v>
      </c>
      <c r="F451" s="17" t="s">
        <v>937</v>
      </c>
      <c r="G451" s="430">
        <v>0.6</v>
      </c>
      <c r="H451" s="354" t="s">
        <v>346</v>
      </c>
      <c r="I451" s="327" t="s">
        <v>148</v>
      </c>
      <c r="J451" s="327">
        <v>100</v>
      </c>
      <c r="K451" s="327" t="s">
        <v>350</v>
      </c>
      <c r="L451" s="326" t="s">
        <v>388</v>
      </c>
      <c r="M451" s="322" t="s">
        <v>1178</v>
      </c>
      <c r="N451" s="322" t="s">
        <v>1178</v>
      </c>
      <c r="O451" s="322" t="s">
        <v>1178</v>
      </c>
      <c r="P451" s="22" t="s">
        <v>1568</v>
      </c>
      <c r="Q451" s="344">
        <v>247</v>
      </c>
      <c r="R451" s="344">
        <v>3</v>
      </c>
      <c r="S451" s="172"/>
    </row>
    <row r="452" spans="1:19" x14ac:dyDescent="0.2">
      <c r="A452" s="235" t="s">
        <v>72</v>
      </c>
      <c r="B452" s="235" t="s">
        <v>1225</v>
      </c>
      <c r="C452" s="17" t="s">
        <v>1580</v>
      </c>
      <c r="D452" s="243" t="s">
        <v>132</v>
      </c>
      <c r="E452" s="309" t="s">
        <v>1235</v>
      </c>
      <c r="F452" s="17" t="s">
        <v>937</v>
      </c>
      <c r="G452" s="327" t="s">
        <v>388</v>
      </c>
      <c r="H452" s="354" t="s">
        <v>346</v>
      </c>
      <c r="I452" s="327" t="s">
        <v>148</v>
      </c>
      <c r="J452" s="327" t="s">
        <v>388</v>
      </c>
      <c r="K452" s="327" t="s">
        <v>350</v>
      </c>
      <c r="L452" s="326" t="s">
        <v>388</v>
      </c>
      <c r="M452" s="322" t="s">
        <v>1178</v>
      </c>
      <c r="N452" s="322" t="s">
        <v>1178</v>
      </c>
      <c r="O452" s="322" t="s">
        <v>1178</v>
      </c>
      <c r="P452" s="22" t="s">
        <v>1568</v>
      </c>
      <c r="Q452" s="344">
        <v>10</v>
      </c>
      <c r="R452" s="344">
        <v>1</v>
      </c>
      <c r="S452" s="172"/>
    </row>
    <row r="453" spans="1:19" x14ac:dyDescent="0.2">
      <c r="A453" s="235" t="s">
        <v>72</v>
      </c>
      <c r="B453" s="235" t="s">
        <v>1225</v>
      </c>
      <c r="C453" s="17" t="s">
        <v>1580</v>
      </c>
      <c r="D453" s="243" t="s">
        <v>132</v>
      </c>
      <c r="E453" s="309" t="s">
        <v>1269</v>
      </c>
      <c r="F453" s="17" t="s">
        <v>937</v>
      </c>
      <c r="G453" s="327">
        <v>36</v>
      </c>
      <c r="H453" s="354" t="s">
        <v>346</v>
      </c>
      <c r="I453" s="327" t="s">
        <v>148</v>
      </c>
      <c r="J453" s="327">
        <v>100</v>
      </c>
      <c r="K453" s="327" t="s">
        <v>350</v>
      </c>
      <c r="L453" s="326" t="s">
        <v>388</v>
      </c>
      <c r="M453" s="322" t="s">
        <v>1178</v>
      </c>
      <c r="N453" s="322" t="s">
        <v>1178</v>
      </c>
      <c r="O453" s="322" t="s">
        <v>1178</v>
      </c>
      <c r="P453" s="22" t="s">
        <v>1568</v>
      </c>
      <c r="Q453" s="344">
        <v>3</v>
      </c>
      <c r="R453" s="344">
        <v>2</v>
      </c>
      <c r="S453" s="172"/>
    </row>
    <row r="454" spans="1:19" x14ac:dyDescent="0.2">
      <c r="A454" s="235" t="s">
        <v>72</v>
      </c>
      <c r="B454" s="235" t="s">
        <v>1225</v>
      </c>
      <c r="C454" s="17" t="s">
        <v>1580</v>
      </c>
      <c r="D454" s="243" t="s">
        <v>132</v>
      </c>
      <c r="E454" s="309" t="s">
        <v>1239</v>
      </c>
      <c r="F454" s="17" t="s">
        <v>937</v>
      </c>
      <c r="G454" s="327">
        <v>474</v>
      </c>
      <c r="H454" s="354" t="s">
        <v>346</v>
      </c>
      <c r="I454" s="327" t="s">
        <v>148</v>
      </c>
      <c r="J454" s="327">
        <v>100</v>
      </c>
      <c r="K454" s="327" t="s">
        <v>350</v>
      </c>
      <c r="L454" s="326" t="s">
        <v>388</v>
      </c>
      <c r="M454" s="322" t="s">
        <v>1178</v>
      </c>
      <c r="N454" s="322" t="s">
        <v>1178</v>
      </c>
      <c r="O454" s="322" t="s">
        <v>1178</v>
      </c>
      <c r="P454" s="22" t="s">
        <v>1568</v>
      </c>
      <c r="Q454" s="344">
        <v>0</v>
      </c>
      <c r="R454" s="344">
        <v>0</v>
      </c>
      <c r="S454" s="172" t="s">
        <v>2812</v>
      </c>
    </row>
    <row r="455" spans="1:19" x14ac:dyDescent="0.2">
      <c r="A455" s="235" t="s">
        <v>72</v>
      </c>
      <c r="B455" s="235" t="s">
        <v>1225</v>
      </c>
      <c r="C455" s="17" t="s">
        <v>1580</v>
      </c>
      <c r="D455" s="243" t="s">
        <v>132</v>
      </c>
      <c r="E455" s="309" t="s">
        <v>1240</v>
      </c>
      <c r="F455" s="17" t="s">
        <v>937</v>
      </c>
      <c r="G455" s="327" t="s">
        <v>388</v>
      </c>
      <c r="H455" s="354" t="s">
        <v>346</v>
      </c>
      <c r="I455" s="327" t="s">
        <v>148</v>
      </c>
      <c r="J455" s="327" t="s">
        <v>388</v>
      </c>
      <c r="K455" s="327" t="s">
        <v>350</v>
      </c>
      <c r="L455" s="326" t="s">
        <v>388</v>
      </c>
      <c r="M455" s="322" t="s">
        <v>1178</v>
      </c>
      <c r="N455" s="322" t="s">
        <v>1178</v>
      </c>
      <c r="O455" s="322" t="s">
        <v>1178</v>
      </c>
      <c r="P455" s="22" t="s">
        <v>1568</v>
      </c>
      <c r="Q455" s="344">
        <v>0</v>
      </c>
      <c r="R455" s="344">
        <v>0</v>
      </c>
      <c r="S455" s="172" t="s">
        <v>2812</v>
      </c>
    </row>
    <row r="456" spans="1:19" x14ac:dyDescent="0.2">
      <c r="A456" s="235" t="s">
        <v>72</v>
      </c>
      <c r="B456" s="235" t="s">
        <v>1225</v>
      </c>
      <c r="C456" s="17" t="s">
        <v>1580</v>
      </c>
      <c r="D456" s="243" t="s">
        <v>132</v>
      </c>
      <c r="E456" s="309" t="s">
        <v>1242</v>
      </c>
      <c r="F456" s="17" t="s">
        <v>937</v>
      </c>
      <c r="G456" s="327">
        <v>8504</v>
      </c>
      <c r="H456" s="354" t="s">
        <v>346</v>
      </c>
      <c r="I456" s="327" t="s">
        <v>148</v>
      </c>
      <c r="J456" s="327">
        <v>100</v>
      </c>
      <c r="K456" s="327" t="s">
        <v>350</v>
      </c>
      <c r="L456" s="326" t="s">
        <v>388</v>
      </c>
      <c r="M456" s="322" t="s">
        <v>1178</v>
      </c>
      <c r="N456" s="322" t="s">
        <v>1178</v>
      </c>
      <c r="O456" s="322" t="s">
        <v>1178</v>
      </c>
      <c r="P456" s="22" t="s">
        <v>1897</v>
      </c>
      <c r="Q456" s="344">
        <v>0</v>
      </c>
      <c r="R456" s="344">
        <v>0</v>
      </c>
      <c r="S456" s="172" t="s">
        <v>2812</v>
      </c>
    </row>
    <row r="457" spans="1:19" x14ac:dyDescent="0.2">
      <c r="A457" s="235" t="s">
        <v>72</v>
      </c>
      <c r="B457" s="235" t="s">
        <v>1225</v>
      </c>
      <c r="C457" s="17" t="s">
        <v>1580</v>
      </c>
      <c r="D457" s="243" t="s">
        <v>132</v>
      </c>
      <c r="E457" s="309" t="s">
        <v>1243</v>
      </c>
      <c r="F457" s="17" t="s">
        <v>937</v>
      </c>
      <c r="G457" s="327" t="s">
        <v>388</v>
      </c>
      <c r="H457" s="354" t="s">
        <v>346</v>
      </c>
      <c r="I457" s="327" t="s">
        <v>148</v>
      </c>
      <c r="J457" s="327" t="s">
        <v>388</v>
      </c>
      <c r="K457" s="327" t="s">
        <v>350</v>
      </c>
      <c r="L457" s="326" t="s">
        <v>388</v>
      </c>
      <c r="M457" s="322" t="s">
        <v>1178</v>
      </c>
      <c r="N457" s="322" t="s">
        <v>1178</v>
      </c>
      <c r="O457" s="322" t="s">
        <v>1178</v>
      </c>
      <c r="P457" s="22" t="s">
        <v>1568</v>
      </c>
      <c r="Q457" s="344">
        <v>0</v>
      </c>
      <c r="R457" s="344">
        <v>0</v>
      </c>
      <c r="S457" s="172" t="s">
        <v>2812</v>
      </c>
    </row>
    <row r="458" spans="1:19" x14ac:dyDescent="0.2">
      <c r="A458" s="235" t="s">
        <v>72</v>
      </c>
      <c r="B458" s="235" t="s">
        <v>1225</v>
      </c>
      <c r="C458" s="17" t="s">
        <v>1580</v>
      </c>
      <c r="D458" s="243" t="s">
        <v>132</v>
      </c>
      <c r="E458" s="309" t="s">
        <v>1244</v>
      </c>
      <c r="F458" s="17" t="s">
        <v>937</v>
      </c>
      <c r="G458" s="327">
        <v>0.5</v>
      </c>
      <c r="H458" s="354" t="s">
        <v>346</v>
      </c>
      <c r="I458" s="327" t="s">
        <v>148</v>
      </c>
      <c r="J458" s="327">
        <v>100</v>
      </c>
      <c r="K458" s="327" t="s">
        <v>350</v>
      </c>
      <c r="L458" s="326" t="s">
        <v>388</v>
      </c>
      <c r="M458" s="322" t="s">
        <v>1178</v>
      </c>
      <c r="N458" s="322" t="s">
        <v>1178</v>
      </c>
      <c r="O458" s="322" t="s">
        <v>1178</v>
      </c>
      <c r="P458" s="22" t="s">
        <v>1568</v>
      </c>
      <c r="Q458" s="344">
        <v>24</v>
      </c>
      <c r="R458" s="344">
        <v>5</v>
      </c>
      <c r="S458" s="172"/>
    </row>
    <row r="459" spans="1:19" x14ac:dyDescent="0.2">
      <c r="A459" s="235" t="s">
        <v>72</v>
      </c>
      <c r="B459" s="235" t="s">
        <v>1225</v>
      </c>
      <c r="C459" s="17" t="s">
        <v>1580</v>
      </c>
      <c r="D459" s="243" t="s">
        <v>132</v>
      </c>
      <c r="E459" s="309" t="s">
        <v>1247</v>
      </c>
      <c r="F459" s="17" t="s">
        <v>937</v>
      </c>
      <c r="G459" s="327">
        <v>1531</v>
      </c>
      <c r="H459" s="354" t="s">
        <v>346</v>
      </c>
      <c r="I459" s="327" t="s">
        <v>148</v>
      </c>
      <c r="J459" s="327">
        <v>100</v>
      </c>
      <c r="K459" s="327" t="s">
        <v>350</v>
      </c>
      <c r="L459" s="326" t="s">
        <v>388</v>
      </c>
      <c r="M459" s="322" t="s">
        <v>1178</v>
      </c>
      <c r="N459" s="322" t="s">
        <v>1178</v>
      </c>
      <c r="O459" s="322" t="s">
        <v>1178</v>
      </c>
      <c r="P459" s="22" t="s">
        <v>1568</v>
      </c>
      <c r="Q459" s="344">
        <v>0</v>
      </c>
      <c r="R459" s="344">
        <v>0</v>
      </c>
      <c r="S459" s="172" t="s">
        <v>2812</v>
      </c>
    </row>
    <row r="460" spans="1:19" x14ac:dyDescent="0.2">
      <c r="A460" s="235" t="s">
        <v>72</v>
      </c>
      <c r="B460" s="235" t="s">
        <v>1225</v>
      </c>
      <c r="C460" s="17" t="s">
        <v>1580</v>
      </c>
      <c r="D460" s="243" t="s">
        <v>132</v>
      </c>
      <c r="E460" s="309" t="s">
        <v>1248</v>
      </c>
      <c r="F460" s="17" t="s">
        <v>937</v>
      </c>
      <c r="G460" s="327" t="s">
        <v>388</v>
      </c>
      <c r="H460" s="354" t="s">
        <v>346</v>
      </c>
      <c r="I460" s="327" t="s">
        <v>148</v>
      </c>
      <c r="J460" s="327" t="s">
        <v>388</v>
      </c>
      <c r="K460" s="327" t="s">
        <v>350</v>
      </c>
      <c r="L460" s="326" t="s">
        <v>388</v>
      </c>
      <c r="M460" s="322" t="s">
        <v>1178</v>
      </c>
      <c r="N460" s="322" t="s">
        <v>1178</v>
      </c>
      <c r="O460" s="322" t="s">
        <v>1178</v>
      </c>
      <c r="P460" s="22" t="s">
        <v>1568</v>
      </c>
      <c r="Q460" s="344">
        <v>0</v>
      </c>
      <c r="R460" s="344">
        <v>0</v>
      </c>
      <c r="S460" s="172" t="s">
        <v>2812</v>
      </c>
    </row>
    <row r="461" spans="1:19" x14ac:dyDescent="0.2">
      <c r="A461" s="235" t="s">
        <v>72</v>
      </c>
      <c r="B461" s="235" t="s">
        <v>1225</v>
      </c>
      <c r="C461" s="17" t="s">
        <v>1580</v>
      </c>
      <c r="D461" s="243" t="s">
        <v>132</v>
      </c>
      <c r="E461" s="309" t="s">
        <v>1255</v>
      </c>
      <c r="F461" s="17" t="s">
        <v>937</v>
      </c>
      <c r="G461" s="327" t="s">
        <v>388</v>
      </c>
      <c r="H461" s="354" t="s">
        <v>346</v>
      </c>
      <c r="I461" s="327" t="s">
        <v>148</v>
      </c>
      <c r="J461" s="327" t="s">
        <v>388</v>
      </c>
      <c r="K461" s="327" t="s">
        <v>350</v>
      </c>
      <c r="L461" s="326" t="s">
        <v>388</v>
      </c>
      <c r="M461" s="322" t="s">
        <v>1178</v>
      </c>
      <c r="N461" s="322" t="s">
        <v>1178</v>
      </c>
      <c r="O461" s="322" t="s">
        <v>1178</v>
      </c>
      <c r="P461" s="22" t="s">
        <v>1568</v>
      </c>
      <c r="Q461" s="344">
        <v>0</v>
      </c>
      <c r="R461" s="344">
        <v>0</v>
      </c>
      <c r="S461" s="172" t="s">
        <v>2812</v>
      </c>
    </row>
    <row r="462" spans="1:19" x14ac:dyDescent="0.2">
      <c r="A462" s="235" t="s">
        <v>72</v>
      </c>
      <c r="B462" s="235" t="s">
        <v>1225</v>
      </c>
      <c r="C462" s="17" t="s">
        <v>1580</v>
      </c>
      <c r="D462" s="243" t="s">
        <v>132</v>
      </c>
      <c r="E462" s="309" t="s">
        <v>1256</v>
      </c>
      <c r="F462" s="17" t="s">
        <v>937</v>
      </c>
      <c r="G462" s="327" t="s">
        <v>388</v>
      </c>
      <c r="H462" s="354" t="s">
        <v>346</v>
      </c>
      <c r="I462" s="327" t="s">
        <v>148</v>
      </c>
      <c r="J462" s="327" t="s">
        <v>388</v>
      </c>
      <c r="K462" s="327" t="s">
        <v>350</v>
      </c>
      <c r="L462" s="326" t="s">
        <v>388</v>
      </c>
      <c r="M462" s="322" t="s">
        <v>1178</v>
      </c>
      <c r="N462" s="322" t="s">
        <v>1178</v>
      </c>
      <c r="O462" s="322" t="s">
        <v>1178</v>
      </c>
      <c r="P462" s="22" t="s">
        <v>1568</v>
      </c>
      <c r="Q462" s="344">
        <v>0</v>
      </c>
      <c r="R462" s="344">
        <v>0</v>
      </c>
      <c r="S462" s="172" t="s">
        <v>2812</v>
      </c>
    </row>
    <row r="463" spans="1:19" x14ac:dyDescent="0.2">
      <c r="A463" s="235" t="s">
        <v>72</v>
      </c>
      <c r="B463" s="235" t="s">
        <v>1225</v>
      </c>
      <c r="C463" s="17" t="s">
        <v>1580</v>
      </c>
      <c r="D463" s="243" t="s">
        <v>132</v>
      </c>
      <c r="E463" s="309" t="s">
        <v>1257</v>
      </c>
      <c r="F463" s="17" t="s">
        <v>937</v>
      </c>
      <c r="G463" s="327" t="s">
        <v>388</v>
      </c>
      <c r="H463" s="354" t="s">
        <v>346</v>
      </c>
      <c r="I463" s="327" t="s">
        <v>148</v>
      </c>
      <c r="J463" s="327" t="s">
        <v>388</v>
      </c>
      <c r="K463" s="327" t="s">
        <v>350</v>
      </c>
      <c r="L463" s="326" t="s">
        <v>388</v>
      </c>
      <c r="M463" s="322" t="s">
        <v>1178</v>
      </c>
      <c r="N463" s="322" t="s">
        <v>1178</v>
      </c>
      <c r="O463" s="322" t="s">
        <v>1178</v>
      </c>
      <c r="P463" s="22" t="s">
        <v>1568</v>
      </c>
      <c r="Q463" s="344">
        <v>0</v>
      </c>
      <c r="R463" s="344">
        <v>0</v>
      </c>
      <c r="S463" s="172" t="s">
        <v>2812</v>
      </c>
    </row>
    <row r="464" spans="1:19" x14ac:dyDescent="0.2">
      <c r="A464" s="235" t="s">
        <v>72</v>
      </c>
      <c r="B464" s="235" t="s">
        <v>1225</v>
      </c>
      <c r="C464" s="17" t="s">
        <v>1580</v>
      </c>
      <c r="D464" s="243" t="s">
        <v>132</v>
      </c>
      <c r="E464" s="309" t="s">
        <v>1274</v>
      </c>
      <c r="F464" s="17" t="s">
        <v>937</v>
      </c>
      <c r="G464" s="327">
        <v>7</v>
      </c>
      <c r="H464" s="354" t="s">
        <v>346</v>
      </c>
      <c r="I464" s="327" t="s">
        <v>148</v>
      </c>
      <c r="J464" s="327">
        <v>100</v>
      </c>
      <c r="K464" s="327" t="s">
        <v>350</v>
      </c>
      <c r="L464" s="326" t="s">
        <v>388</v>
      </c>
      <c r="M464" s="322" t="s">
        <v>1178</v>
      </c>
      <c r="N464" s="322" t="s">
        <v>1178</v>
      </c>
      <c r="O464" s="322" t="s">
        <v>1178</v>
      </c>
      <c r="P464" s="22" t="s">
        <v>1568</v>
      </c>
      <c r="Q464" s="344">
        <v>0</v>
      </c>
      <c r="R464" s="344">
        <v>0</v>
      </c>
      <c r="S464" s="172" t="s">
        <v>2812</v>
      </c>
    </row>
    <row r="465" spans="1:19" x14ac:dyDescent="0.2">
      <c r="A465" s="235" t="s">
        <v>72</v>
      </c>
      <c r="B465" s="235" t="s">
        <v>1225</v>
      </c>
      <c r="C465" s="17" t="s">
        <v>1580</v>
      </c>
      <c r="D465" s="243" t="s">
        <v>132</v>
      </c>
      <c r="E465" s="309" t="s">
        <v>1261</v>
      </c>
      <c r="F465" s="17" t="s">
        <v>937</v>
      </c>
      <c r="G465" s="327">
        <v>2</v>
      </c>
      <c r="H465" s="354" t="s">
        <v>346</v>
      </c>
      <c r="I465" s="327" t="s">
        <v>148</v>
      </c>
      <c r="J465" s="327">
        <v>100</v>
      </c>
      <c r="K465" s="327" t="s">
        <v>350</v>
      </c>
      <c r="L465" s="326" t="s">
        <v>388</v>
      </c>
      <c r="M465" s="322" t="s">
        <v>1178</v>
      </c>
      <c r="N465" s="322" t="s">
        <v>1178</v>
      </c>
      <c r="O465" s="322" t="s">
        <v>1178</v>
      </c>
      <c r="P465" s="22" t="s">
        <v>1568</v>
      </c>
      <c r="Q465" s="344">
        <v>0</v>
      </c>
      <c r="R465" s="344">
        <v>0</v>
      </c>
      <c r="S465" s="172" t="s">
        <v>2812</v>
      </c>
    </row>
    <row r="466" spans="1:19" x14ac:dyDescent="0.2">
      <c r="A466" s="235" t="s">
        <v>72</v>
      </c>
      <c r="B466" s="235" t="s">
        <v>1225</v>
      </c>
      <c r="C466" s="17" t="s">
        <v>1580</v>
      </c>
      <c r="D466" s="243" t="s">
        <v>132</v>
      </c>
      <c r="E466" s="309" t="s">
        <v>1262</v>
      </c>
      <c r="F466" s="17" t="s">
        <v>937</v>
      </c>
      <c r="G466" s="327">
        <v>936</v>
      </c>
      <c r="H466" s="354" t="s">
        <v>346</v>
      </c>
      <c r="I466" s="327" t="s">
        <v>148</v>
      </c>
      <c r="J466" s="327">
        <v>100</v>
      </c>
      <c r="K466" s="327" t="s">
        <v>350</v>
      </c>
      <c r="L466" s="326" t="s">
        <v>388</v>
      </c>
      <c r="M466" s="322" t="s">
        <v>1178</v>
      </c>
      <c r="N466" s="322" t="s">
        <v>1178</v>
      </c>
      <c r="O466" s="322" t="s">
        <v>1178</v>
      </c>
      <c r="P466" s="22" t="s">
        <v>1897</v>
      </c>
      <c r="Q466" s="344">
        <v>0</v>
      </c>
      <c r="R466" s="344">
        <v>0</v>
      </c>
      <c r="S466" s="172" t="s">
        <v>2812</v>
      </c>
    </row>
    <row r="467" spans="1:19" x14ac:dyDescent="0.2">
      <c r="A467" s="235" t="s">
        <v>72</v>
      </c>
      <c r="B467" s="235" t="s">
        <v>1225</v>
      </c>
      <c r="C467" s="17" t="s">
        <v>1580</v>
      </c>
      <c r="D467" s="243" t="s">
        <v>132</v>
      </c>
      <c r="E467" s="309" t="s">
        <v>1264</v>
      </c>
      <c r="F467" s="17" t="s">
        <v>937</v>
      </c>
      <c r="G467" s="327">
        <v>1302</v>
      </c>
      <c r="H467" s="354" t="s">
        <v>346</v>
      </c>
      <c r="I467" s="327">
        <v>50</v>
      </c>
      <c r="J467" s="327">
        <v>100</v>
      </c>
      <c r="K467" s="327" t="s">
        <v>350</v>
      </c>
      <c r="L467" s="326" t="s">
        <v>388</v>
      </c>
      <c r="M467" s="322" t="s">
        <v>1178</v>
      </c>
      <c r="N467" s="322" t="s">
        <v>1178</v>
      </c>
      <c r="O467" s="322" t="s">
        <v>1178</v>
      </c>
      <c r="P467" s="22" t="s">
        <v>1898</v>
      </c>
      <c r="Q467" s="344">
        <v>0</v>
      </c>
      <c r="R467" s="344">
        <v>0</v>
      </c>
      <c r="S467" s="172" t="s">
        <v>2812</v>
      </c>
    </row>
    <row r="468" spans="1:19" x14ac:dyDescent="0.2">
      <c r="A468" s="235" t="s">
        <v>72</v>
      </c>
      <c r="B468" s="235" t="s">
        <v>1225</v>
      </c>
      <c r="C468" s="17" t="s">
        <v>1580</v>
      </c>
      <c r="D468" s="243" t="s">
        <v>132</v>
      </c>
      <c r="E468" s="309" t="s">
        <v>1276</v>
      </c>
      <c r="F468" s="17" t="s">
        <v>937</v>
      </c>
      <c r="G468" s="327" t="s">
        <v>388</v>
      </c>
      <c r="H468" s="354" t="s">
        <v>346</v>
      </c>
      <c r="I468" s="327" t="s">
        <v>148</v>
      </c>
      <c r="J468" s="327" t="s">
        <v>388</v>
      </c>
      <c r="K468" s="327" t="s">
        <v>350</v>
      </c>
      <c r="L468" s="326" t="s">
        <v>388</v>
      </c>
      <c r="M468" s="322" t="s">
        <v>1178</v>
      </c>
      <c r="N468" s="322" t="s">
        <v>1178</v>
      </c>
      <c r="O468" s="322" t="s">
        <v>1178</v>
      </c>
      <c r="P468" s="22" t="s">
        <v>1568</v>
      </c>
      <c r="Q468" s="344">
        <v>0</v>
      </c>
      <c r="R468" s="344">
        <v>0</v>
      </c>
      <c r="S468" s="172" t="s">
        <v>2812</v>
      </c>
    </row>
    <row r="469" spans="1:19" x14ac:dyDescent="0.2">
      <c r="A469" s="235" t="s">
        <v>72</v>
      </c>
      <c r="B469" s="235" t="s">
        <v>1225</v>
      </c>
      <c r="C469" s="17" t="s">
        <v>1580</v>
      </c>
      <c r="D469" s="243" t="s">
        <v>132</v>
      </c>
      <c r="E469" s="309" t="s">
        <v>1266</v>
      </c>
      <c r="F469" s="17" t="s">
        <v>937</v>
      </c>
      <c r="G469" s="327">
        <v>1083</v>
      </c>
      <c r="H469" s="354" t="s">
        <v>346</v>
      </c>
      <c r="I469" s="327" t="s">
        <v>388</v>
      </c>
      <c r="J469" s="327">
        <v>100</v>
      </c>
      <c r="K469" s="327" t="s">
        <v>350</v>
      </c>
      <c r="L469" s="326" t="s">
        <v>388</v>
      </c>
      <c r="M469" s="322" t="s">
        <v>1178</v>
      </c>
      <c r="N469" s="322" t="s">
        <v>1178</v>
      </c>
      <c r="O469" s="322" t="s">
        <v>1178</v>
      </c>
      <c r="P469" s="22" t="s">
        <v>1576</v>
      </c>
      <c r="Q469" s="344">
        <v>0</v>
      </c>
      <c r="R469" s="344">
        <v>0</v>
      </c>
      <c r="S469" s="172" t="s">
        <v>2812</v>
      </c>
    </row>
    <row r="470" spans="1:19" x14ac:dyDescent="0.2">
      <c r="A470" s="235" t="s">
        <v>72</v>
      </c>
      <c r="B470" s="235" t="s">
        <v>1225</v>
      </c>
      <c r="C470" s="17" t="s">
        <v>1580</v>
      </c>
      <c r="D470" s="243" t="s">
        <v>132</v>
      </c>
      <c r="E470" s="309" t="s">
        <v>1277</v>
      </c>
      <c r="F470" s="17" t="s">
        <v>937</v>
      </c>
      <c r="G470" s="327" t="s">
        <v>388</v>
      </c>
      <c r="H470" s="354" t="s">
        <v>346</v>
      </c>
      <c r="I470" s="327" t="s">
        <v>148</v>
      </c>
      <c r="J470" s="327" t="s">
        <v>388</v>
      </c>
      <c r="K470" s="327" t="s">
        <v>350</v>
      </c>
      <c r="L470" s="326" t="s">
        <v>388</v>
      </c>
      <c r="M470" s="322" t="s">
        <v>1178</v>
      </c>
      <c r="N470" s="322" t="s">
        <v>1178</v>
      </c>
      <c r="O470" s="322" t="s">
        <v>1178</v>
      </c>
      <c r="P470" s="22" t="s">
        <v>1568</v>
      </c>
      <c r="Q470" s="344">
        <v>0</v>
      </c>
      <c r="R470" s="344">
        <v>0</v>
      </c>
      <c r="S470" s="172" t="s">
        <v>2812</v>
      </c>
    </row>
    <row r="471" spans="1:19" x14ac:dyDescent="0.2">
      <c r="A471" s="235" t="s">
        <v>72</v>
      </c>
      <c r="B471" s="235" t="s">
        <v>1225</v>
      </c>
      <c r="C471" s="17" t="s">
        <v>1580</v>
      </c>
      <c r="D471" s="243" t="s">
        <v>134</v>
      </c>
      <c r="E471" s="309" t="s">
        <v>1234</v>
      </c>
      <c r="F471" s="17" t="s">
        <v>937</v>
      </c>
      <c r="G471" s="430">
        <v>30.066666666666666</v>
      </c>
      <c r="H471" s="354" t="s">
        <v>346</v>
      </c>
      <c r="I471" s="327" t="s">
        <v>148</v>
      </c>
      <c r="J471" s="327">
        <v>100</v>
      </c>
      <c r="K471" s="327" t="s">
        <v>350</v>
      </c>
      <c r="L471" s="326" t="s">
        <v>388</v>
      </c>
      <c r="M471" s="322" t="s">
        <v>1178</v>
      </c>
      <c r="N471" s="322" t="s">
        <v>1178</v>
      </c>
      <c r="O471" s="322" t="s">
        <v>1178</v>
      </c>
      <c r="P471" s="22" t="s">
        <v>1568</v>
      </c>
      <c r="Q471" s="344">
        <v>260</v>
      </c>
      <c r="R471" s="344">
        <v>4</v>
      </c>
      <c r="S471" s="172"/>
    </row>
    <row r="472" spans="1:19" x14ac:dyDescent="0.2">
      <c r="A472" s="235" t="s">
        <v>72</v>
      </c>
      <c r="B472" s="235" t="s">
        <v>1225</v>
      </c>
      <c r="C472" s="17" t="s">
        <v>1580</v>
      </c>
      <c r="D472" s="243" t="s">
        <v>134</v>
      </c>
      <c r="E472" s="309" t="s">
        <v>1235</v>
      </c>
      <c r="F472" s="17" t="s">
        <v>937</v>
      </c>
      <c r="G472" s="431">
        <v>0.3</v>
      </c>
      <c r="H472" s="354" t="s">
        <v>346</v>
      </c>
      <c r="I472" s="327" t="s">
        <v>148</v>
      </c>
      <c r="J472" s="327">
        <v>100</v>
      </c>
      <c r="K472" s="327" t="s">
        <v>350</v>
      </c>
      <c r="L472" s="326" t="s">
        <v>388</v>
      </c>
      <c r="M472" s="322" t="s">
        <v>1178</v>
      </c>
      <c r="N472" s="322" t="s">
        <v>1178</v>
      </c>
      <c r="O472" s="322" t="s">
        <v>1178</v>
      </c>
      <c r="P472" s="22" t="s">
        <v>1568</v>
      </c>
      <c r="Q472" s="344">
        <v>4</v>
      </c>
      <c r="R472" s="344">
        <v>2</v>
      </c>
      <c r="S472" s="172"/>
    </row>
    <row r="473" spans="1:19" x14ac:dyDescent="0.2">
      <c r="A473" s="235" t="s">
        <v>72</v>
      </c>
      <c r="B473" s="235" t="s">
        <v>1225</v>
      </c>
      <c r="C473" s="17" t="s">
        <v>1580</v>
      </c>
      <c r="D473" s="243" t="s">
        <v>134</v>
      </c>
      <c r="E473" s="309" t="s">
        <v>1269</v>
      </c>
      <c r="F473" s="17" t="s">
        <v>937</v>
      </c>
      <c r="G473" s="430">
        <v>1.8020000000000003</v>
      </c>
      <c r="H473" s="354" t="s">
        <v>346</v>
      </c>
      <c r="I473" s="327" t="s">
        <v>148</v>
      </c>
      <c r="J473" s="327">
        <v>100</v>
      </c>
      <c r="K473" s="327" t="s">
        <v>350</v>
      </c>
      <c r="L473" s="326" t="s">
        <v>388</v>
      </c>
      <c r="M473" s="322" t="s">
        <v>1178</v>
      </c>
      <c r="N473" s="322" t="s">
        <v>1178</v>
      </c>
      <c r="O473" s="322" t="s">
        <v>1178</v>
      </c>
      <c r="P473" s="22" t="s">
        <v>1568</v>
      </c>
      <c r="Q473" s="344">
        <v>11</v>
      </c>
      <c r="R473" s="344">
        <v>2</v>
      </c>
      <c r="S473" s="172"/>
    </row>
    <row r="474" spans="1:19" x14ac:dyDescent="0.2">
      <c r="A474" s="235" t="s">
        <v>72</v>
      </c>
      <c r="B474" s="235" t="s">
        <v>1225</v>
      </c>
      <c r="C474" s="17" t="s">
        <v>1580</v>
      </c>
      <c r="D474" s="243" t="s">
        <v>134</v>
      </c>
      <c r="E474" s="309" t="s">
        <v>1278</v>
      </c>
      <c r="F474" s="17" t="s">
        <v>937</v>
      </c>
      <c r="G474" s="327" t="s">
        <v>388</v>
      </c>
      <c r="H474" s="354" t="s">
        <v>346</v>
      </c>
      <c r="I474" s="327" t="s">
        <v>148</v>
      </c>
      <c r="J474" s="327" t="s">
        <v>388</v>
      </c>
      <c r="K474" s="327" t="s">
        <v>350</v>
      </c>
      <c r="L474" s="326" t="s">
        <v>388</v>
      </c>
      <c r="M474" s="322" t="s">
        <v>1178</v>
      </c>
      <c r="N474" s="322" t="s">
        <v>1178</v>
      </c>
      <c r="O474" s="322" t="s">
        <v>1178</v>
      </c>
      <c r="P474" s="22" t="s">
        <v>1568</v>
      </c>
      <c r="Q474" s="344">
        <v>2</v>
      </c>
      <c r="R474" s="344">
        <v>1</v>
      </c>
      <c r="S474" s="172"/>
    </row>
    <row r="475" spans="1:19" x14ac:dyDescent="0.2">
      <c r="A475" s="235" t="s">
        <v>72</v>
      </c>
      <c r="B475" s="235" t="s">
        <v>1225</v>
      </c>
      <c r="C475" s="17" t="s">
        <v>1580</v>
      </c>
      <c r="D475" s="243" t="s">
        <v>134</v>
      </c>
      <c r="E475" s="309" t="s">
        <v>1242</v>
      </c>
      <c r="F475" s="17" t="s">
        <v>937</v>
      </c>
      <c r="G475" s="430">
        <v>3841.0339999999997</v>
      </c>
      <c r="H475" s="354" t="s">
        <v>346</v>
      </c>
      <c r="I475" s="327" t="s">
        <v>148</v>
      </c>
      <c r="J475" s="327">
        <v>100</v>
      </c>
      <c r="K475" s="327" t="s">
        <v>350</v>
      </c>
      <c r="L475" s="326" t="s">
        <v>388</v>
      </c>
      <c r="M475" s="322" t="s">
        <v>1178</v>
      </c>
      <c r="N475" s="322" t="s">
        <v>1178</v>
      </c>
      <c r="O475" s="322" t="s">
        <v>1178</v>
      </c>
      <c r="P475" s="22" t="s">
        <v>1575</v>
      </c>
      <c r="Q475" s="344">
        <v>0</v>
      </c>
      <c r="R475" s="344">
        <v>0</v>
      </c>
      <c r="S475" s="172" t="s">
        <v>2812</v>
      </c>
    </row>
    <row r="476" spans="1:19" x14ac:dyDescent="0.2">
      <c r="A476" s="235" t="s">
        <v>72</v>
      </c>
      <c r="B476" s="235" t="s">
        <v>1225</v>
      </c>
      <c r="C476" s="17" t="s">
        <v>1580</v>
      </c>
      <c r="D476" s="243" t="s">
        <v>134</v>
      </c>
      <c r="E476" s="309" t="s">
        <v>1243</v>
      </c>
      <c r="F476" s="17" t="s">
        <v>937</v>
      </c>
      <c r="G476" s="327" t="s">
        <v>388</v>
      </c>
      <c r="H476" s="354" t="s">
        <v>346</v>
      </c>
      <c r="I476" s="327" t="s">
        <v>148</v>
      </c>
      <c r="J476" s="327" t="s">
        <v>388</v>
      </c>
      <c r="K476" s="327" t="s">
        <v>350</v>
      </c>
      <c r="L476" s="326" t="s">
        <v>388</v>
      </c>
      <c r="M476" s="322" t="s">
        <v>1178</v>
      </c>
      <c r="N476" s="322" t="s">
        <v>1178</v>
      </c>
      <c r="O476" s="322" t="s">
        <v>1178</v>
      </c>
      <c r="P476" s="22" t="s">
        <v>1568</v>
      </c>
      <c r="Q476" s="344">
        <v>0</v>
      </c>
      <c r="R476" s="344">
        <v>0</v>
      </c>
      <c r="S476" s="172" t="s">
        <v>2812</v>
      </c>
    </row>
    <row r="477" spans="1:19" x14ac:dyDescent="0.2">
      <c r="A477" s="235" t="s">
        <v>72</v>
      </c>
      <c r="B477" s="235" t="s">
        <v>1225</v>
      </c>
      <c r="C477" s="17" t="s">
        <v>1580</v>
      </c>
      <c r="D477" s="243" t="s">
        <v>134</v>
      </c>
      <c r="E477" s="309" t="s">
        <v>1244</v>
      </c>
      <c r="F477" s="17" t="s">
        <v>937</v>
      </c>
      <c r="G477" s="430">
        <v>3.7866666666666671</v>
      </c>
      <c r="H477" s="354" t="s">
        <v>346</v>
      </c>
      <c r="I477" s="327" t="s">
        <v>148</v>
      </c>
      <c r="J477" s="327">
        <v>100</v>
      </c>
      <c r="K477" s="327" t="s">
        <v>350</v>
      </c>
      <c r="L477" s="326" t="s">
        <v>388</v>
      </c>
      <c r="M477" s="322" t="s">
        <v>1178</v>
      </c>
      <c r="N477" s="322" t="s">
        <v>1178</v>
      </c>
      <c r="O477" s="322" t="s">
        <v>1178</v>
      </c>
      <c r="P477" s="22" t="s">
        <v>1568</v>
      </c>
      <c r="Q477" s="344">
        <v>35</v>
      </c>
      <c r="R477" s="344">
        <v>5</v>
      </c>
      <c r="S477" s="172"/>
    </row>
    <row r="478" spans="1:19" x14ac:dyDescent="0.2">
      <c r="A478" s="235" t="s">
        <v>72</v>
      </c>
      <c r="B478" s="235" t="s">
        <v>1225</v>
      </c>
      <c r="C478" s="17" t="s">
        <v>1580</v>
      </c>
      <c r="D478" s="243" t="s">
        <v>134</v>
      </c>
      <c r="E478" s="309" t="s">
        <v>1248</v>
      </c>
      <c r="F478" s="17" t="s">
        <v>937</v>
      </c>
      <c r="G478" s="327" t="s">
        <v>388</v>
      </c>
      <c r="H478" s="354" t="s">
        <v>346</v>
      </c>
      <c r="I478" s="327" t="s">
        <v>148</v>
      </c>
      <c r="J478" s="327" t="s">
        <v>388</v>
      </c>
      <c r="K478" s="327" t="s">
        <v>350</v>
      </c>
      <c r="L478" s="326" t="s">
        <v>388</v>
      </c>
      <c r="M478" s="322" t="s">
        <v>1178</v>
      </c>
      <c r="N478" s="322" t="s">
        <v>1178</v>
      </c>
      <c r="O478" s="322" t="s">
        <v>1178</v>
      </c>
      <c r="P478" s="22" t="s">
        <v>1568</v>
      </c>
      <c r="Q478" s="344">
        <v>0</v>
      </c>
      <c r="R478" s="344">
        <v>0</v>
      </c>
      <c r="S478" s="172" t="s">
        <v>2812</v>
      </c>
    </row>
    <row r="479" spans="1:19" x14ac:dyDescent="0.2">
      <c r="A479" s="235" t="s">
        <v>72</v>
      </c>
      <c r="B479" s="235" t="s">
        <v>1225</v>
      </c>
      <c r="C479" s="17" t="s">
        <v>1580</v>
      </c>
      <c r="D479" s="243" t="s">
        <v>134</v>
      </c>
      <c r="E479" s="309" t="s">
        <v>1255</v>
      </c>
      <c r="F479" s="17" t="s">
        <v>937</v>
      </c>
      <c r="G479" s="431">
        <v>2.3333333333333334E-2</v>
      </c>
      <c r="H479" s="354" t="s">
        <v>346</v>
      </c>
      <c r="I479" s="327" t="s">
        <v>148</v>
      </c>
      <c r="J479" s="327" t="s">
        <v>388</v>
      </c>
      <c r="K479" s="327" t="s">
        <v>350</v>
      </c>
      <c r="L479" s="326" t="s">
        <v>388</v>
      </c>
      <c r="M479" s="322" t="s">
        <v>1178</v>
      </c>
      <c r="N479" s="322" t="s">
        <v>1178</v>
      </c>
      <c r="O479" s="322" t="s">
        <v>1178</v>
      </c>
      <c r="P479" s="22" t="s">
        <v>1568</v>
      </c>
      <c r="Q479" s="344">
        <v>0</v>
      </c>
      <c r="R479" s="344">
        <v>0</v>
      </c>
      <c r="S479" s="172" t="s">
        <v>2812</v>
      </c>
    </row>
    <row r="480" spans="1:19" x14ac:dyDescent="0.2">
      <c r="A480" s="235" t="s">
        <v>72</v>
      </c>
      <c r="B480" s="235" t="s">
        <v>1225</v>
      </c>
      <c r="C480" s="17" t="s">
        <v>1580</v>
      </c>
      <c r="D480" s="243" t="s">
        <v>134</v>
      </c>
      <c r="E480" s="309" t="s">
        <v>1256</v>
      </c>
      <c r="F480" s="17" t="s">
        <v>937</v>
      </c>
      <c r="G480" s="327" t="s">
        <v>388</v>
      </c>
      <c r="H480" s="354" t="s">
        <v>346</v>
      </c>
      <c r="I480" s="327" t="s">
        <v>148</v>
      </c>
      <c r="J480" s="327" t="s">
        <v>388</v>
      </c>
      <c r="K480" s="327" t="s">
        <v>350</v>
      </c>
      <c r="L480" s="326" t="s">
        <v>388</v>
      </c>
      <c r="M480" s="322" t="s">
        <v>1178</v>
      </c>
      <c r="N480" s="322" t="s">
        <v>1178</v>
      </c>
      <c r="O480" s="322" t="s">
        <v>1178</v>
      </c>
      <c r="P480" s="22" t="s">
        <v>1568</v>
      </c>
      <c r="Q480" s="344">
        <v>0</v>
      </c>
      <c r="R480" s="344">
        <v>0</v>
      </c>
      <c r="S480" s="172" t="s">
        <v>2812</v>
      </c>
    </row>
    <row r="481" spans="1:19" x14ac:dyDescent="0.2">
      <c r="A481" s="235" t="s">
        <v>72</v>
      </c>
      <c r="B481" s="235" t="s">
        <v>1225</v>
      </c>
      <c r="C481" s="17" t="s">
        <v>1580</v>
      </c>
      <c r="D481" s="243" t="s">
        <v>134</v>
      </c>
      <c r="E481" s="309" t="s">
        <v>1257</v>
      </c>
      <c r="F481" s="17" t="s">
        <v>937</v>
      </c>
      <c r="G481" s="431">
        <v>0.06</v>
      </c>
      <c r="H481" s="354" t="s">
        <v>346</v>
      </c>
      <c r="I481" s="327" t="s">
        <v>148</v>
      </c>
      <c r="J481" s="327" t="s">
        <v>388</v>
      </c>
      <c r="K481" s="327" t="s">
        <v>350</v>
      </c>
      <c r="L481" s="326" t="s">
        <v>388</v>
      </c>
      <c r="M481" s="322" t="s">
        <v>1178</v>
      </c>
      <c r="N481" s="322" t="s">
        <v>1178</v>
      </c>
      <c r="O481" s="322" t="s">
        <v>1178</v>
      </c>
      <c r="P481" s="22" t="s">
        <v>1568</v>
      </c>
      <c r="Q481" s="344">
        <v>0</v>
      </c>
      <c r="R481" s="344">
        <v>0</v>
      </c>
      <c r="S481" s="172" t="s">
        <v>2812</v>
      </c>
    </row>
    <row r="482" spans="1:19" x14ac:dyDescent="0.2">
      <c r="A482" s="235" t="s">
        <v>72</v>
      </c>
      <c r="B482" s="235" t="s">
        <v>1225</v>
      </c>
      <c r="C482" s="17" t="s">
        <v>1580</v>
      </c>
      <c r="D482" s="243" t="s">
        <v>134</v>
      </c>
      <c r="E482" s="309" t="s">
        <v>1274</v>
      </c>
      <c r="F482" s="17" t="s">
        <v>937</v>
      </c>
      <c r="G482" s="430">
        <v>131.38166666666666</v>
      </c>
      <c r="H482" s="354" t="s">
        <v>346</v>
      </c>
      <c r="I482" s="327" t="s">
        <v>148</v>
      </c>
      <c r="J482" s="327">
        <v>100</v>
      </c>
      <c r="K482" s="327" t="s">
        <v>350</v>
      </c>
      <c r="L482" s="326" t="s">
        <v>388</v>
      </c>
      <c r="M482" s="322" t="s">
        <v>1178</v>
      </c>
      <c r="N482" s="322" t="s">
        <v>1178</v>
      </c>
      <c r="O482" s="322" t="s">
        <v>1178</v>
      </c>
      <c r="P482" s="22" t="s">
        <v>1568</v>
      </c>
      <c r="Q482" s="344">
        <v>9</v>
      </c>
      <c r="R482" s="344">
        <v>2</v>
      </c>
      <c r="S482" s="172"/>
    </row>
    <row r="483" spans="1:19" x14ac:dyDescent="0.2">
      <c r="A483" s="235" t="s">
        <v>72</v>
      </c>
      <c r="B483" s="235" t="s">
        <v>1225</v>
      </c>
      <c r="C483" s="17" t="s">
        <v>1580</v>
      </c>
      <c r="D483" s="243" t="s">
        <v>134</v>
      </c>
      <c r="E483" s="309" t="s">
        <v>1261</v>
      </c>
      <c r="F483" s="17" t="s">
        <v>937</v>
      </c>
      <c r="G483" s="430">
        <v>10.883666666666665</v>
      </c>
      <c r="H483" s="354" t="s">
        <v>346</v>
      </c>
      <c r="I483" s="327" t="s">
        <v>148</v>
      </c>
      <c r="J483" s="327">
        <v>100</v>
      </c>
      <c r="K483" s="327" t="s">
        <v>350</v>
      </c>
      <c r="L483" s="326" t="s">
        <v>388</v>
      </c>
      <c r="M483" s="322" t="s">
        <v>1178</v>
      </c>
      <c r="N483" s="322" t="s">
        <v>1178</v>
      </c>
      <c r="O483" s="322" t="s">
        <v>1178</v>
      </c>
      <c r="P483" s="22" t="s">
        <v>1568</v>
      </c>
      <c r="Q483" s="344">
        <v>0</v>
      </c>
      <c r="R483" s="344">
        <v>0</v>
      </c>
      <c r="S483" s="172" t="s">
        <v>2812</v>
      </c>
    </row>
    <row r="484" spans="1:19" x14ac:dyDescent="0.2">
      <c r="A484" s="235" t="s">
        <v>72</v>
      </c>
      <c r="B484" s="235" t="s">
        <v>1225</v>
      </c>
      <c r="C484" s="17" t="s">
        <v>1580</v>
      </c>
      <c r="D484" s="243" t="s">
        <v>134</v>
      </c>
      <c r="E484" s="309" t="s">
        <v>1262</v>
      </c>
      <c r="F484" s="17" t="s">
        <v>937</v>
      </c>
      <c r="G484" s="430">
        <v>414.93566666666669</v>
      </c>
      <c r="H484" s="354" t="s">
        <v>346</v>
      </c>
      <c r="I484" s="327" t="s">
        <v>148</v>
      </c>
      <c r="J484" s="327">
        <v>100</v>
      </c>
      <c r="K484" s="327" t="s">
        <v>350</v>
      </c>
      <c r="L484" s="326" t="s">
        <v>388</v>
      </c>
      <c r="M484" s="322" t="s">
        <v>1178</v>
      </c>
      <c r="N484" s="322" t="s">
        <v>1178</v>
      </c>
      <c r="O484" s="322" t="s">
        <v>1178</v>
      </c>
      <c r="P484" s="22" t="s">
        <v>1575</v>
      </c>
      <c r="Q484" s="344">
        <v>0</v>
      </c>
      <c r="R484" s="344">
        <v>0</v>
      </c>
      <c r="S484" s="172" t="s">
        <v>2812</v>
      </c>
    </row>
    <row r="485" spans="1:19" x14ac:dyDescent="0.2">
      <c r="A485" s="235" t="s">
        <v>72</v>
      </c>
      <c r="B485" s="235" t="s">
        <v>1225</v>
      </c>
      <c r="C485" s="17" t="s">
        <v>1580</v>
      </c>
      <c r="D485" s="243" t="s">
        <v>134</v>
      </c>
      <c r="E485" s="309" t="s">
        <v>1264</v>
      </c>
      <c r="F485" s="17" t="s">
        <v>937</v>
      </c>
      <c r="G485" s="430">
        <v>1507.4899999999998</v>
      </c>
      <c r="H485" s="354" t="s">
        <v>346</v>
      </c>
      <c r="I485" s="327" t="s">
        <v>388</v>
      </c>
      <c r="J485" s="327">
        <v>100</v>
      </c>
      <c r="K485" s="327" t="s">
        <v>350</v>
      </c>
      <c r="L485" s="326" t="s">
        <v>388</v>
      </c>
      <c r="M485" s="322" t="s">
        <v>1178</v>
      </c>
      <c r="N485" s="322" t="s">
        <v>1178</v>
      </c>
      <c r="O485" s="322" t="s">
        <v>1178</v>
      </c>
      <c r="P485" s="22" t="s">
        <v>2076</v>
      </c>
      <c r="Q485" s="344">
        <v>4</v>
      </c>
      <c r="R485" s="344">
        <v>1</v>
      </c>
      <c r="S485" s="172"/>
    </row>
    <row r="486" spans="1:19" x14ac:dyDescent="0.2">
      <c r="A486" s="235" t="s">
        <v>72</v>
      </c>
      <c r="B486" s="235" t="s">
        <v>1225</v>
      </c>
      <c r="C486" s="17" t="s">
        <v>1580</v>
      </c>
      <c r="D486" s="243" t="s">
        <v>134</v>
      </c>
      <c r="E486" s="309" t="s">
        <v>1276</v>
      </c>
      <c r="F486" s="17" t="s">
        <v>937</v>
      </c>
      <c r="G486" s="327" t="s">
        <v>388</v>
      </c>
      <c r="H486" s="354" t="s">
        <v>346</v>
      </c>
      <c r="I486" s="327" t="s">
        <v>148</v>
      </c>
      <c r="J486" s="327" t="s">
        <v>388</v>
      </c>
      <c r="K486" s="327" t="s">
        <v>350</v>
      </c>
      <c r="L486" s="326" t="s">
        <v>388</v>
      </c>
      <c r="M486" s="322" t="s">
        <v>1178</v>
      </c>
      <c r="N486" s="322" t="s">
        <v>1178</v>
      </c>
      <c r="O486" s="322" t="s">
        <v>1178</v>
      </c>
      <c r="P486" s="22" t="s">
        <v>1568</v>
      </c>
      <c r="Q486" s="344">
        <v>0</v>
      </c>
      <c r="R486" s="344">
        <v>0</v>
      </c>
      <c r="S486" s="172" t="s">
        <v>2812</v>
      </c>
    </row>
    <row r="487" spans="1:19" x14ac:dyDescent="0.2">
      <c r="A487" s="235" t="s">
        <v>72</v>
      </c>
      <c r="B487" s="235" t="s">
        <v>1225</v>
      </c>
      <c r="C487" s="17" t="s">
        <v>1580</v>
      </c>
      <c r="D487" s="243" t="s">
        <v>134</v>
      </c>
      <c r="E487" s="309" t="s">
        <v>1266</v>
      </c>
      <c r="F487" s="17" t="s">
        <v>937</v>
      </c>
      <c r="G487" s="430">
        <v>10282.120666666668</v>
      </c>
      <c r="H487" s="354" t="s">
        <v>346</v>
      </c>
      <c r="I487" s="327" t="s">
        <v>148</v>
      </c>
      <c r="J487" s="327">
        <v>100</v>
      </c>
      <c r="K487" s="327" t="s">
        <v>350</v>
      </c>
      <c r="L487" s="326" t="s">
        <v>388</v>
      </c>
      <c r="M487" s="322" t="s">
        <v>1178</v>
      </c>
      <c r="N487" s="322" t="s">
        <v>1177</v>
      </c>
      <c r="O487" s="322" t="s">
        <v>1177</v>
      </c>
      <c r="P487" s="327"/>
      <c r="Q487" s="344">
        <v>350</v>
      </c>
      <c r="R487" s="344">
        <v>2</v>
      </c>
      <c r="S487" s="172"/>
    </row>
    <row r="488" spans="1:19" ht="12" customHeight="1" x14ac:dyDescent="0.2">
      <c r="A488" s="235" t="s">
        <v>72</v>
      </c>
      <c r="B488" s="235" t="s">
        <v>1225</v>
      </c>
      <c r="C488" s="17" t="s">
        <v>1580</v>
      </c>
      <c r="D488" s="243" t="s">
        <v>134</v>
      </c>
      <c r="E488" s="309" t="s">
        <v>1277</v>
      </c>
      <c r="F488" s="17" t="s">
        <v>937</v>
      </c>
      <c r="G488" s="431">
        <v>8.3333333333333329E-2</v>
      </c>
      <c r="H488" s="354" t="s">
        <v>346</v>
      </c>
      <c r="I488" s="327" t="s">
        <v>148</v>
      </c>
      <c r="J488" s="327">
        <v>100</v>
      </c>
      <c r="K488" s="327" t="s">
        <v>350</v>
      </c>
      <c r="L488" s="326" t="s">
        <v>388</v>
      </c>
      <c r="M488" s="322" t="s">
        <v>1178</v>
      </c>
      <c r="N488" s="322" t="s">
        <v>1178</v>
      </c>
      <c r="O488" s="322" t="s">
        <v>1178</v>
      </c>
      <c r="P488" s="22" t="s">
        <v>1568</v>
      </c>
      <c r="Q488" s="344">
        <v>0</v>
      </c>
      <c r="R488" s="344">
        <v>0</v>
      </c>
      <c r="S488" s="172" t="s">
        <v>2812</v>
      </c>
    </row>
    <row r="489" spans="1:19" ht="12" customHeight="1" x14ac:dyDescent="0.25">
      <c r="A489" s="235" t="s">
        <v>72</v>
      </c>
      <c r="B489" s="235" t="s">
        <v>1225</v>
      </c>
      <c r="C489" s="17" t="s">
        <v>1580</v>
      </c>
      <c r="D489" s="243" t="s">
        <v>138</v>
      </c>
      <c r="E489" s="309" t="s">
        <v>953</v>
      </c>
      <c r="F489" s="17" t="s">
        <v>937</v>
      </c>
      <c r="G489" s="423" t="s">
        <v>388</v>
      </c>
      <c r="H489" s="426" t="s">
        <v>350</v>
      </c>
      <c r="I489" s="426" t="s">
        <v>388</v>
      </c>
      <c r="J489" s="426" t="s">
        <v>388</v>
      </c>
      <c r="K489" s="426" t="s">
        <v>350</v>
      </c>
      <c r="L489" s="330" t="s">
        <v>391</v>
      </c>
      <c r="M489" s="432" t="s">
        <v>1178</v>
      </c>
      <c r="N489" s="432" t="s">
        <v>1178</v>
      </c>
      <c r="O489" s="432" t="s">
        <v>1178</v>
      </c>
      <c r="P489" s="145"/>
      <c r="Q489" s="344">
        <v>0</v>
      </c>
      <c r="R489" s="344">
        <v>0</v>
      </c>
      <c r="S489" s="172"/>
    </row>
    <row r="490" spans="1:19" ht="12" customHeight="1" x14ac:dyDescent="0.25">
      <c r="A490" s="235" t="s">
        <v>72</v>
      </c>
      <c r="B490" s="235" t="s">
        <v>1225</v>
      </c>
      <c r="C490" s="17" t="s">
        <v>1580</v>
      </c>
      <c r="D490" s="243" t="s">
        <v>138</v>
      </c>
      <c r="E490" s="309" t="s">
        <v>1279</v>
      </c>
      <c r="F490" s="433" t="s">
        <v>937</v>
      </c>
      <c r="G490" s="423" t="s">
        <v>388</v>
      </c>
      <c r="H490" s="426" t="s">
        <v>350</v>
      </c>
      <c r="I490" s="426" t="s">
        <v>388</v>
      </c>
      <c r="J490" s="426" t="s">
        <v>388</v>
      </c>
      <c r="K490" s="426" t="s">
        <v>350</v>
      </c>
      <c r="L490" s="330" t="s">
        <v>391</v>
      </c>
      <c r="M490" s="432" t="s">
        <v>1178</v>
      </c>
      <c r="N490" s="432" t="s">
        <v>1178</v>
      </c>
      <c r="O490" s="432" t="s">
        <v>1178</v>
      </c>
      <c r="P490" s="145"/>
      <c r="Q490" s="344">
        <v>0</v>
      </c>
      <c r="R490" s="344">
        <v>0</v>
      </c>
      <c r="S490" s="172"/>
    </row>
    <row r="491" spans="1:19" ht="12" customHeight="1" x14ac:dyDescent="0.25">
      <c r="A491" s="235" t="s">
        <v>72</v>
      </c>
      <c r="B491" s="235" t="s">
        <v>1225</v>
      </c>
      <c r="C491" s="17" t="s">
        <v>1580</v>
      </c>
      <c r="D491" s="243" t="s">
        <v>138</v>
      </c>
      <c r="E491" s="309" t="s">
        <v>1280</v>
      </c>
      <c r="F491" s="433" t="s">
        <v>1869</v>
      </c>
      <c r="G491" s="423">
        <v>208</v>
      </c>
      <c r="H491" s="426" t="s">
        <v>350</v>
      </c>
      <c r="I491" s="426" t="s">
        <v>388</v>
      </c>
      <c r="J491" s="426">
        <v>40</v>
      </c>
      <c r="K491" s="426" t="s">
        <v>350</v>
      </c>
      <c r="L491" s="330" t="s">
        <v>388</v>
      </c>
      <c r="M491" s="432" t="s">
        <v>1178</v>
      </c>
      <c r="N491" s="432" t="s">
        <v>1177</v>
      </c>
      <c r="O491" s="432" t="s">
        <v>1177</v>
      </c>
      <c r="P491" s="330" t="s">
        <v>1871</v>
      </c>
      <c r="Q491" s="344">
        <v>4944</v>
      </c>
      <c r="R491" s="344">
        <v>3</v>
      </c>
      <c r="S491" s="172" t="s">
        <v>2684</v>
      </c>
    </row>
    <row r="492" spans="1:19" ht="12" customHeight="1" x14ac:dyDescent="0.25">
      <c r="A492" s="235" t="s">
        <v>72</v>
      </c>
      <c r="B492" s="235" t="s">
        <v>1225</v>
      </c>
      <c r="C492" s="17" t="s">
        <v>1580</v>
      </c>
      <c r="D492" s="243" t="s">
        <v>138</v>
      </c>
      <c r="E492" s="309" t="s">
        <v>1280</v>
      </c>
      <c r="F492" s="433" t="s">
        <v>1870</v>
      </c>
      <c r="G492" s="423">
        <v>182</v>
      </c>
      <c r="H492" s="426" t="s">
        <v>350</v>
      </c>
      <c r="I492" s="426" t="s">
        <v>388</v>
      </c>
      <c r="J492" s="426">
        <v>100</v>
      </c>
      <c r="K492" s="426" t="s">
        <v>350</v>
      </c>
      <c r="L492" s="330" t="s">
        <v>391</v>
      </c>
      <c r="M492" s="432" t="s">
        <v>1178</v>
      </c>
      <c r="N492" s="432" t="s">
        <v>1177</v>
      </c>
      <c r="O492" s="432" t="s">
        <v>1177</v>
      </c>
      <c r="P492" s="330" t="s">
        <v>1872</v>
      </c>
      <c r="Q492" s="344">
        <v>2694</v>
      </c>
      <c r="R492" s="344">
        <v>1</v>
      </c>
      <c r="S492" s="172" t="s">
        <v>2685</v>
      </c>
    </row>
    <row r="493" spans="1:19" ht="12" customHeight="1" x14ac:dyDescent="0.25">
      <c r="A493" s="235" t="s">
        <v>72</v>
      </c>
      <c r="B493" s="235" t="s">
        <v>1225</v>
      </c>
      <c r="C493" s="17" t="s">
        <v>1580</v>
      </c>
      <c r="D493" s="243" t="s">
        <v>138</v>
      </c>
      <c r="E493" s="309" t="s">
        <v>1281</v>
      </c>
      <c r="F493" s="433" t="s">
        <v>937</v>
      </c>
      <c r="G493" s="423" t="s">
        <v>388</v>
      </c>
      <c r="H493" s="426" t="s">
        <v>350</v>
      </c>
      <c r="I493" s="426" t="s">
        <v>388</v>
      </c>
      <c r="J493" s="426" t="s">
        <v>388</v>
      </c>
      <c r="K493" s="426" t="s">
        <v>350</v>
      </c>
      <c r="L493" s="330" t="s">
        <v>391</v>
      </c>
      <c r="M493" s="432" t="s">
        <v>1178</v>
      </c>
      <c r="N493" s="432" t="s">
        <v>1178</v>
      </c>
      <c r="O493" s="432" t="s">
        <v>1178</v>
      </c>
      <c r="P493" s="145"/>
      <c r="Q493" s="344">
        <v>0</v>
      </c>
      <c r="R493" s="344">
        <v>0</v>
      </c>
      <c r="S493" s="172"/>
    </row>
    <row r="494" spans="1:19" ht="12" customHeight="1" x14ac:dyDescent="0.25">
      <c r="A494" s="235" t="s">
        <v>72</v>
      </c>
      <c r="B494" s="235" t="s">
        <v>1225</v>
      </c>
      <c r="C494" s="17" t="s">
        <v>1580</v>
      </c>
      <c r="D494" s="243" t="s">
        <v>138</v>
      </c>
      <c r="E494" s="309" t="s">
        <v>1003</v>
      </c>
      <c r="F494" s="433" t="s">
        <v>937</v>
      </c>
      <c r="G494" s="423" t="s">
        <v>388</v>
      </c>
      <c r="H494" s="426" t="s">
        <v>350</v>
      </c>
      <c r="I494" s="426" t="s">
        <v>388</v>
      </c>
      <c r="J494" s="426" t="s">
        <v>388</v>
      </c>
      <c r="K494" s="426" t="s">
        <v>350</v>
      </c>
      <c r="L494" s="330" t="s">
        <v>391</v>
      </c>
      <c r="M494" s="432" t="s">
        <v>1178</v>
      </c>
      <c r="N494" s="432" t="s">
        <v>1178</v>
      </c>
      <c r="O494" s="432" t="s">
        <v>1178</v>
      </c>
      <c r="P494" s="145"/>
      <c r="Q494" s="344">
        <v>0</v>
      </c>
      <c r="R494" s="344">
        <v>0</v>
      </c>
      <c r="S494" s="172"/>
    </row>
    <row r="495" spans="1:19" ht="12" customHeight="1" x14ac:dyDescent="0.25">
      <c r="A495" s="235" t="s">
        <v>72</v>
      </c>
      <c r="B495" s="235" t="s">
        <v>1225</v>
      </c>
      <c r="C495" s="17" t="s">
        <v>1580</v>
      </c>
      <c r="D495" s="243" t="s">
        <v>138</v>
      </c>
      <c r="E495" s="309" t="s">
        <v>1282</v>
      </c>
      <c r="F495" s="433" t="s">
        <v>937</v>
      </c>
      <c r="G495" s="423" t="s">
        <v>388</v>
      </c>
      <c r="H495" s="426" t="s">
        <v>350</v>
      </c>
      <c r="I495" s="426" t="s">
        <v>388</v>
      </c>
      <c r="J495" s="426" t="s">
        <v>388</v>
      </c>
      <c r="K495" s="426" t="s">
        <v>350</v>
      </c>
      <c r="L495" s="330" t="s">
        <v>391</v>
      </c>
      <c r="M495" s="432" t="s">
        <v>1178</v>
      </c>
      <c r="N495" s="432" t="s">
        <v>1178</v>
      </c>
      <c r="O495" s="432" t="s">
        <v>1178</v>
      </c>
      <c r="P495" s="145"/>
      <c r="Q495" s="344">
        <v>0</v>
      </c>
      <c r="R495" s="344">
        <v>0</v>
      </c>
      <c r="S495" s="172"/>
    </row>
    <row r="496" spans="1:19" ht="12" customHeight="1" x14ac:dyDescent="0.25">
      <c r="A496" s="235" t="s">
        <v>72</v>
      </c>
      <c r="B496" s="235" t="s">
        <v>1225</v>
      </c>
      <c r="C496" s="17" t="s">
        <v>1580</v>
      </c>
      <c r="D496" s="243" t="s">
        <v>138</v>
      </c>
      <c r="E496" s="309" t="s">
        <v>1283</v>
      </c>
      <c r="F496" s="433" t="s">
        <v>1869</v>
      </c>
      <c r="G496" s="423">
        <v>6</v>
      </c>
      <c r="H496" s="426" t="s">
        <v>350</v>
      </c>
      <c r="I496" s="426" t="s">
        <v>388</v>
      </c>
      <c r="J496" s="426">
        <v>22</v>
      </c>
      <c r="K496" s="426" t="s">
        <v>350</v>
      </c>
      <c r="L496" s="330" t="s">
        <v>391</v>
      </c>
      <c r="M496" s="432" t="s">
        <v>1178</v>
      </c>
      <c r="N496" s="432" t="s">
        <v>1177</v>
      </c>
      <c r="O496" s="432" t="s">
        <v>1177</v>
      </c>
      <c r="P496" s="330" t="s">
        <v>1871</v>
      </c>
      <c r="Q496" s="344">
        <v>909</v>
      </c>
      <c r="R496" s="344">
        <v>3</v>
      </c>
      <c r="S496" s="172" t="s">
        <v>2686</v>
      </c>
    </row>
    <row r="497" spans="1:19" ht="12" customHeight="1" x14ac:dyDescent="0.25">
      <c r="A497" s="235" t="s">
        <v>72</v>
      </c>
      <c r="B497" s="235" t="s">
        <v>1225</v>
      </c>
      <c r="C497" s="17" t="s">
        <v>1580</v>
      </c>
      <c r="D497" s="243" t="s">
        <v>138</v>
      </c>
      <c r="E497" s="309" t="s">
        <v>1283</v>
      </c>
      <c r="F497" s="433" t="s">
        <v>1870</v>
      </c>
      <c r="G497" s="423">
        <v>3</v>
      </c>
      <c r="H497" s="426" t="s">
        <v>350</v>
      </c>
      <c r="I497" s="426" t="s">
        <v>388</v>
      </c>
      <c r="J497" s="426">
        <v>100</v>
      </c>
      <c r="K497" s="426" t="s">
        <v>350</v>
      </c>
      <c r="L497" s="330" t="s">
        <v>391</v>
      </c>
      <c r="M497" s="432" t="s">
        <v>1178</v>
      </c>
      <c r="N497" s="432" t="s">
        <v>1177</v>
      </c>
      <c r="O497" s="432" t="s">
        <v>1177</v>
      </c>
      <c r="P497" s="330" t="s">
        <v>1872</v>
      </c>
      <c r="Q497" s="344">
        <v>1000</v>
      </c>
      <c r="R497" s="344">
        <v>1</v>
      </c>
      <c r="S497" s="172" t="s">
        <v>2687</v>
      </c>
    </row>
    <row r="498" spans="1:19" ht="12" customHeight="1" x14ac:dyDescent="0.25">
      <c r="A498" s="235" t="s">
        <v>72</v>
      </c>
      <c r="B498" s="235" t="s">
        <v>1225</v>
      </c>
      <c r="C498" s="17" t="s">
        <v>1580</v>
      </c>
      <c r="D498" s="243" t="s">
        <v>138</v>
      </c>
      <c r="E498" s="309" t="s">
        <v>1284</v>
      </c>
      <c r="F498" s="433" t="s">
        <v>937</v>
      </c>
      <c r="G498" s="423" t="s">
        <v>388</v>
      </c>
      <c r="H498" s="426" t="s">
        <v>350</v>
      </c>
      <c r="I498" s="426" t="s">
        <v>388</v>
      </c>
      <c r="J498" s="426" t="s">
        <v>388</v>
      </c>
      <c r="K498" s="426" t="s">
        <v>350</v>
      </c>
      <c r="L498" s="330" t="s">
        <v>391</v>
      </c>
      <c r="M498" s="432" t="s">
        <v>1178</v>
      </c>
      <c r="N498" s="432" t="s">
        <v>1178</v>
      </c>
      <c r="O498" s="432" t="s">
        <v>1178</v>
      </c>
      <c r="P498" s="145"/>
      <c r="Q498" s="344">
        <v>0</v>
      </c>
      <c r="R498" s="344">
        <v>0</v>
      </c>
      <c r="S498" s="172"/>
    </row>
    <row r="499" spans="1:19" ht="12" customHeight="1" thickBot="1" x14ac:dyDescent="0.3">
      <c r="A499" s="434" t="s">
        <v>72</v>
      </c>
      <c r="B499" s="434" t="s">
        <v>1225</v>
      </c>
      <c r="C499" s="435" t="s">
        <v>1580</v>
      </c>
      <c r="D499" s="436" t="s">
        <v>138</v>
      </c>
      <c r="E499" s="437" t="s">
        <v>1873</v>
      </c>
      <c r="F499" s="438" t="s">
        <v>937</v>
      </c>
      <c r="G499" s="439" t="s">
        <v>388</v>
      </c>
      <c r="H499" s="440" t="s">
        <v>350</v>
      </c>
      <c r="I499" s="440" t="s">
        <v>388</v>
      </c>
      <c r="J499" s="440" t="s">
        <v>388</v>
      </c>
      <c r="K499" s="440" t="s">
        <v>350</v>
      </c>
      <c r="L499" s="441" t="s">
        <v>391</v>
      </c>
      <c r="M499" s="442" t="s">
        <v>1178</v>
      </c>
      <c r="N499" s="442" t="s">
        <v>1178</v>
      </c>
      <c r="O499" s="442" t="s">
        <v>1178</v>
      </c>
      <c r="P499" s="443"/>
      <c r="Q499" s="609">
        <v>0</v>
      </c>
      <c r="R499" s="609">
        <v>0</v>
      </c>
      <c r="S499" s="444"/>
    </row>
    <row r="500" spans="1:19" s="368" customFormat="1" ht="12" customHeight="1" x14ac:dyDescent="0.25">
      <c r="A500" s="355" t="s">
        <v>72</v>
      </c>
      <c r="B500" s="356" t="s">
        <v>1225</v>
      </c>
      <c r="C500" s="357" t="s">
        <v>585</v>
      </c>
      <c r="D500" s="358" t="s">
        <v>116</v>
      </c>
      <c r="E500" s="445" t="s">
        <v>971</v>
      </c>
      <c r="F500" s="360" t="s">
        <v>1131</v>
      </c>
      <c r="G500" s="306">
        <v>1</v>
      </c>
      <c r="H500" s="446" t="s">
        <v>346</v>
      </c>
      <c r="I500" s="447" t="s">
        <v>148</v>
      </c>
      <c r="J500" s="229">
        <v>22.764489716975053</v>
      </c>
      <c r="K500" s="448" t="s">
        <v>348</v>
      </c>
      <c r="L500" s="449" t="s">
        <v>388</v>
      </c>
      <c r="M500" s="450" t="s">
        <v>1178</v>
      </c>
      <c r="N500" s="450" t="s">
        <v>1177</v>
      </c>
      <c r="O500" s="451" t="s">
        <v>1177</v>
      </c>
      <c r="P500" s="452" t="s">
        <v>1690</v>
      </c>
      <c r="Q500" s="453">
        <v>1</v>
      </c>
      <c r="R500" s="453">
        <v>1</v>
      </c>
      <c r="S500" s="454"/>
    </row>
    <row r="501" spans="1:19" s="368" customFormat="1" ht="12" customHeight="1" x14ac:dyDescent="0.25">
      <c r="A501" s="355" t="s">
        <v>72</v>
      </c>
      <c r="B501" s="356" t="s">
        <v>1225</v>
      </c>
      <c r="C501" s="357" t="s">
        <v>585</v>
      </c>
      <c r="D501" s="358" t="s">
        <v>116</v>
      </c>
      <c r="E501" s="359" t="s">
        <v>1691</v>
      </c>
      <c r="F501" s="360" t="s">
        <v>1131</v>
      </c>
      <c r="G501" s="145" t="s">
        <v>388</v>
      </c>
      <c r="H501" s="361" t="s">
        <v>346</v>
      </c>
      <c r="I501" s="362" t="s">
        <v>148</v>
      </c>
      <c r="J501" s="369">
        <v>0</v>
      </c>
      <c r="K501" s="363" t="s">
        <v>348</v>
      </c>
      <c r="L501" s="364" t="s">
        <v>388</v>
      </c>
      <c r="M501" s="365" t="s">
        <v>1178</v>
      </c>
      <c r="N501" s="365" t="s">
        <v>1177</v>
      </c>
      <c r="O501" s="366" t="s">
        <v>1177</v>
      </c>
      <c r="P501" s="367" t="s">
        <v>1690</v>
      </c>
      <c r="Q501" s="344">
        <v>66</v>
      </c>
      <c r="R501" s="344">
        <v>34</v>
      </c>
      <c r="S501" s="172"/>
    </row>
    <row r="502" spans="1:19" s="368" customFormat="1" ht="12" customHeight="1" x14ac:dyDescent="0.25">
      <c r="A502" s="355" t="s">
        <v>72</v>
      </c>
      <c r="B502" s="356" t="s">
        <v>1225</v>
      </c>
      <c r="C502" s="357" t="s">
        <v>585</v>
      </c>
      <c r="D502" s="358" t="s">
        <v>116</v>
      </c>
      <c r="E502" s="359" t="s">
        <v>984</v>
      </c>
      <c r="F502" s="360" t="s">
        <v>1131</v>
      </c>
      <c r="G502" s="145">
        <v>4</v>
      </c>
      <c r="H502" s="361" t="s">
        <v>346</v>
      </c>
      <c r="I502" s="362" t="s">
        <v>148</v>
      </c>
      <c r="J502" s="369">
        <v>60</v>
      </c>
      <c r="K502" s="363" t="s">
        <v>348</v>
      </c>
      <c r="L502" s="364" t="s">
        <v>388</v>
      </c>
      <c r="M502" s="365" t="s">
        <v>1178</v>
      </c>
      <c r="N502" s="365" t="s">
        <v>1177</v>
      </c>
      <c r="O502" s="366" t="s">
        <v>1177</v>
      </c>
      <c r="P502" s="367" t="s">
        <v>1690</v>
      </c>
      <c r="Q502" s="344">
        <v>2</v>
      </c>
      <c r="R502" s="344">
        <v>2</v>
      </c>
      <c r="S502" s="172"/>
    </row>
    <row r="503" spans="1:19" s="368" customFormat="1" ht="12" customHeight="1" x14ac:dyDescent="0.25">
      <c r="A503" s="355" t="s">
        <v>72</v>
      </c>
      <c r="B503" s="356" t="s">
        <v>1225</v>
      </c>
      <c r="C503" s="357" t="s">
        <v>585</v>
      </c>
      <c r="D503" s="358" t="s">
        <v>116</v>
      </c>
      <c r="E503" s="359" t="s">
        <v>999</v>
      </c>
      <c r="F503" s="360" t="s">
        <v>1131</v>
      </c>
      <c r="G503" s="145">
        <v>0</v>
      </c>
      <c r="H503" s="361" t="s">
        <v>346</v>
      </c>
      <c r="I503" s="362" t="s">
        <v>148</v>
      </c>
      <c r="J503" s="229">
        <v>8.0613959530634443</v>
      </c>
      <c r="K503" s="363" t="s">
        <v>348</v>
      </c>
      <c r="L503" s="364" t="s">
        <v>388</v>
      </c>
      <c r="M503" s="365" t="s">
        <v>1178</v>
      </c>
      <c r="N503" s="365" t="s">
        <v>1177</v>
      </c>
      <c r="O503" s="366" t="s">
        <v>1177</v>
      </c>
      <c r="P503" s="367" t="s">
        <v>1690</v>
      </c>
      <c r="Q503" s="344">
        <v>1</v>
      </c>
      <c r="R503" s="344">
        <v>1</v>
      </c>
      <c r="S503" s="172"/>
    </row>
    <row r="504" spans="1:19" s="368" customFormat="1" ht="12" customHeight="1" x14ac:dyDescent="0.25">
      <c r="A504" s="355" t="s">
        <v>72</v>
      </c>
      <c r="B504" s="356" t="s">
        <v>1225</v>
      </c>
      <c r="C504" s="357" t="s">
        <v>585</v>
      </c>
      <c r="D504" s="358" t="s">
        <v>116</v>
      </c>
      <c r="E504" s="359" t="s">
        <v>1045</v>
      </c>
      <c r="F504" s="360" t="s">
        <v>1131</v>
      </c>
      <c r="G504" s="145" t="s">
        <v>388</v>
      </c>
      <c r="H504" s="361" t="s">
        <v>346</v>
      </c>
      <c r="I504" s="362" t="s">
        <v>148</v>
      </c>
      <c r="J504" s="369">
        <v>0</v>
      </c>
      <c r="K504" s="363" t="s">
        <v>348</v>
      </c>
      <c r="L504" s="364" t="s">
        <v>388</v>
      </c>
      <c r="M504" s="365" t="s">
        <v>1178</v>
      </c>
      <c r="N504" s="365" t="s">
        <v>1177</v>
      </c>
      <c r="O504" s="366" t="s">
        <v>1177</v>
      </c>
      <c r="P504" s="367" t="s">
        <v>1690</v>
      </c>
      <c r="Q504" s="344">
        <v>0</v>
      </c>
      <c r="R504" s="344">
        <v>0</v>
      </c>
      <c r="S504" s="172" t="s">
        <v>2699</v>
      </c>
    </row>
    <row r="505" spans="1:19" s="368" customFormat="1" ht="12" customHeight="1" x14ac:dyDescent="0.25">
      <c r="A505" s="355" t="s">
        <v>72</v>
      </c>
      <c r="B505" s="356" t="s">
        <v>1225</v>
      </c>
      <c r="C505" s="357" t="s">
        <v>585</v>
      </c>
      <c r="D505" s="358" t="s">
        <v>116</v>
      </c>
      <c r="E505" s="359" t="s">
        <v>1047</v>
      </c>
      <c r="F505" s="360" t="s">
        <v>1131</v>
      </c>
      <c r="G505" s="145">
        <v>27</v>
      </c>
      <c r="H505" s="361" t="s">
        <v>346</v>
      </c>
      <c r="I505" s="362" t="s">
        <v>148</v>
      </c>
      <c r="J505" s="229">
        <v>33.704155471631516</v>
      </c>
      <c r="K505" s="363" t="s">
        <v>348</v>
      </c>
      <c r="L505" s="364" t="s">
        <v>388</v>
      </c>
      <c r="M505" s="365" t="s">
        <v>1178</v>
      </c>
      <c r="N505" s="365" t="s">
        <v>1177</v>
      </c>
      <c r="O505" s="366" t="s">
        <v>1177</v>
      </c>
      <c r="P505" s="367" t="s">
        <v>1690</v>
      </c>
      <c r="Q505" s="344">
        <v>63</v>
      </c>
      <c r="R505" s="344">
        <v>16</v>
      </c>
      <c r="S505" s="172"/>
    </row>
    <row r="506" spans="1:19" s="368" customFormat="1" ht="12" customHeight="1" x14ac:dyDescent="0.25">
      <c r="A506" s="355" t="s">
        <v>72</v>
      </c>
      <c r="B506" s="356" t="s">
        <v>1225</v>
      </c>
      <c r="C506" s="357" t="s">
        <v>585</v>
      </c>
      <c r="D506" s="358" t="s">
        <v>116</v>
      </c>
      <c r="E506" s="359" t="s">
        <v>1048</v>
      </c>
      <c r="F506" s="360" t="s">
        <v>1131</v>
      </c>
      <c r="G506" s="145" t="s">
        <v>388</v>
      </c>
      <c r="H506" s="361" t="s">
        <v>346</v>
      </c>
      <c r="I506" s="362" t="s">
        <v>148</v>
      </c>
      <c r="J506" s="369">
        <v>0</v>
      </c>
      <c r="K506" s="363" t="s">
        <v>348</v>
      </c>
      <c r="L506" s="364" t="s">
        <v>388</v>
      </c>
      <c r="M506" s="365" t="s">
        <v>1178</v>
      </c>
      <c r="N506" s="365" t="s">
        <v>1177</v>
      </c>
      <c r="O506" s="366" t="s">
        <v>1177</v>
      </c>
      <c r="P506" s="367" t="s">
        <v>1690</v>
      </c>
      <c r="Q506" s="344">
        <v>0</v>
      </c>
      <c r="R506" s="344">
        <v>0</v>
      </c>
      <c r="S506" s="172" t="s">
        <v>2699</v>
      </c>
    </row>
    <row r="507" spans="1:19" s="368" customFormat="1" ht="12" customHeight="1" x14ac:dyDescent="0.25">
      <c r="A507" s="355" t="s">
        <v>72</v>
      </c>
      <c r="B507" s="356" t="s">
        <v>1225</v>
      </c>
      <c r="C507" s="357" t="s">
        <v>585</v>
      </c>
      <c r="D507" s="358" t="s">
        <v>116</v>
      </c>
      <c r="E507" s="359" t="s">
        <v>1692</v>
      </c>
      <c r="F507" s="360" t="s">
        <v>1131</v>
      </c>
      <c r="G507" s="145">
        <v>9</v>
      </c>
      <c r="H507" s="361" t="s">
        <v>346</v>
      </c>
      <c r="I507" s="362" t="s">
        <v>148</v>
      </c>
      <c r="J507" s="369">
        <v>24</v>
      </c>
      <c r="K507" s="363" t="s">
        <v>348</v>
      </c>
      <c r="L507" s="364" t="s">
        <v>388</v>
      </c>
      <c r="M507" s="365" t="s">
        <v>1178</v>
      </c>
      <c r="N507" s="365" t="s">
        <v>1177</v>
      </c>
      <c r="O507" s="366" t="s">
        <v>1177</v>
      </c>
      <c r="P507" s="367" t="s">
        <v>1690</v>
      </c>
      <c r="Q507" s="344">
        <v>0</v>
      </c>
      <c r="R507" s="344">
        <v>0</v>
      </c>
      <c r="S507" s="172" t="s">
        <v>2699</v>
      </c>
    </row>
    <row r="508" spans="1:19" s="368" customFormat="1" ht="12" customHeight="1" x14ac:dyDescent="0.25">
      <c r="A508" s="355" t="s">
        <v>72</v>
      </c>
      <c r="B508" s="356" t="s">
        <v>1225</v>
      </c>
      <c r="C508" s="357" t="s">
        <v>585</v>
      </c>
      <c r="D508" s="358" t="s">
        <v>116</v>
      </c>
      <c r="E508" s="359" t="s">
        <v>1247</v>
      </c>
      <c r="F508" s="360" t="s">
        <v>1131</v>
      </c>
      <c r="G508" s="145">
        <v>23</v>
      </c>
      <c r="H508" s="361" t="s">
        <v>346</v>
      </c>
      <c r="I508" s="362" t="s">
        <v>148</v>
      </c>
      <c r="J508" s="229">
        <v>88.589348339331139</v>
      </c>
      <c r="K508" s="363" t="s">
        <v>348</v>
      </c>
      <c r="L508" s="364" t="s">
        <v>388</v>
      </c>
      <c r="M508" s="365" t="s">
        <v>1178</v>
      </c>
      <c r="N508" s="365" t="s">
        <v>1177</v>
      </c>
      <c r="O508" s="366" t="s">
        <v>1178</v>
      </c>
      <c r="P508" s="367" t="s">
        <v>1690</v>
      </c>
      <c r="Q508" s="344">
        <v>0</v>
      </c>
      <c r="R508" s="344">
        <v>0</v>
      </c>
      <c r="S508" s="172" t="s">
        <v>2699</v>
      </c>
    </row>
    <row r="509" spans="1:19" s="368" customFormat="1" ht="12" customHeight="1" x14ac:dyDescent="0.25">
      <c r="A509" s="355" t="s">
        <v>72</v>
      </c>
      <c r="B509" s="356" t="s">
        <v>1225</v>
      </c>
      <c r="C509" s="357" t="s">
        <v>585</v>
      </c>
      <c r="D509" s="358" t="s">
        <v>116</v>
      </c>
      <c r="E509" s="359" t="s">
        <v>1693</v>
      </c>
      <c r="F509" s="360" t="s">
        <v>1131</v>
      </c>
      <c r="G509" s="145" t="s">
        <v>388</v>
      </c>
      <c r="H509" s="361" t="s">
        <v>346</v>
      </c>
      <c r="I509" s="362" t="s">
        <v>148</v>
      </c>
      <c r="J509" s="369">
        <v>0</v>
      </c>
      <c r="K509" s="363" t="s">
        <v>348</v>
      </c>
      <c r="L509" s="364" t="s">
        <v>388</v>
      </c>
      <c r="M509" s="365" t="s">
        <v>1178</v>
      </c>
      <c r="N509" s="365" t="s">
        <v>1177</v>
      </c>
      <c r="O509" s="366" t="s">
        <v>1178</v>
      </c>
      <c r="P509" s="367" t="s">
        <v>1690</v>
      </c>
      <c r="Q509" s="344">
        <v>0</v>
      </c>
      <c r="R509" s="344">
        <v>0</v>
      </c>
      <c r="S509" s="172" t="s">
        <v>2699</v>
      </c>
    </row>
    <row r="510" spans="1:19" s="368" customFormat="1" ht="12" customHeight="1" x14ac:dyDescent="0.25">
      <c r="A510" s="355" t="s">
        <v>72</v>
      </c>
      <c r="B510" s="356" t="s">
        <v>1225</v>
      </c>
      <c r="C510" s="357" t="s">
        <v>585</v>
      </c>
      <c r="D510" s="358" t="s">
        <v>116</v>
      </c>
      <c r="E510" s="359" t="s">
        <v>1694</v>
      </c>
      <c r="F510" s="360" t="s">
        <v>1131</v>
      </c>
      <c r="G510" s="145" t="s">
        <v>388</v>
      </c>
      <c r="H510" s="361" t="s">
        <v>346</v>
      </c>
      <c r="I510" s="362" t="s">
        <v>148</v>
      </c>
      <c r="J510" s="369">
        <v>0</v>
      </c>
      <c r="K510" s="363" t="s">
        <v>348</v>
      </c>
      <c r="L510" s="364" t="s">
        <v>388</v>
      </c>
      <c r="M510" s="365" t="s">
        <v>1178</v>
      </c>
      <c r="N510" s="365" t="s">
        <v>1177</v>
      </c>
      <c r="O510" s="366" t="s">
        <v>1177</v>
      </c>
      <c r="P510" s="367" t="s">
        <v>1690</v>
      </c>
      <c r="Q510" s="344">
        <v>6</v>
      </c>
      <c r="R510" s="344">
        <v>2</v>
      </c>
      <c r="S510" s="172"/>
    </row>
    <row r="511" spans="1:19" s="368" customFormat="1" ht="12" customHeight="1" x14ac:dyDescent="0.25">
      <c r="A511" s="355" t="s">
        <v>72</v>
      </c>
      <c r="B511" s="356" t="s">
        <v>1225</v>
      </c>
      <c r="C511" s="357" t="s">
        <v>585</v>
      </c>
      <c r="D511" s="358" t="s">
        <v>116</v>
      </c>
      <c r="E511" s="359" t="s">
        <v>1088</v>
      </c>
      <c r="F511" s="360" t="s">
        <v>1131</v>
      </c>
      <c r="G511" s="145">
        <v>248</v>
      </c>
      <c r="H511" s="361" t="s">
        <v>346</v>
      </c>
      <c r="I511" s="362" t="s">
        <v>148</v>
      </c>
      <c r="J511" s="229">
        <v>83.071836211879216</v>
      </c>
      <c r="K511" s="363" t="s">
        <v>348</v>
      </c>
      <c r="L511" s="364" t="s">
        <v>388</v>
      </c>
      <c r="M511" s="365" t="s">
        <v>1178</v>
      </c>
      <c r="N511" s="365" t="s">
        <v>1177</v>
      </c>
      <c r="O511" s="366" t="s">
        <v>1177</v>
      </c>
      <c r="P511" s="367" t="s">
        <v>1690</v>
      </c>
      <c r="Q511" s="344">
        <v>4989</v>
      </c>
      <c r="R511" s="344">
        <v>229</v>
      </c>
      <c r="S511" s="172"/>
    </row>
    <row r="512" spans="1:19" s="368" customFormat="1" ht="12" customHeight="1" x14ac:dyDescent="0.25">
      <c r="A512" s="355" t="s">
        <v>72</v>
      </c>
      <c r="B512" s="356" t="s">
        <v>1225</v>
      </c>
      <c r="C512" s="357" t="s">
        <v>585</v>
      </c>
      <c r="D512" s="358" t="s">
        <v>116</v>
      </c>
      <c r="E512" s="359" t="s">
        <v>1090</v>
      </c>
      <c r="F512" s="360" t="s">
        <v>1131</v>
      </c>
      <c r="G512" s="145" t="s">
        <v>388</v>
      </c>
      <c r="H512" s="361" t="s">
        <v>346</v>
      </c>
      <c r="I512" s="362" t="s">
        <v>148</v>
      </c>
      <c r="J512" s="369">
        <v>0</v>
      </c>
      <c r="K512" s="363" t="s">
        <v>348</v>
      </c>
      <c r="L512" s="364" t="s">
        <v>388</v>
      </c>
      <c r="M512" s="365" t="s">
        <v>1178</v>
      </c>
      <c r="N512" s="365" t="s">
        <v>1177</v>
      </c>
      <c r="O512" s="366" t="s">
        <v>1177</v>
      </c>
      <c r="P512" s="367" t="s">
        <v>1690</v>
      </c>
      <c r="Q512" s="344">
        <v>0</v>
      </c>
      <c r="R512" s="344">
        <v>0</v>
      </c>
      <c r="S512" s="172" t="s">
        <v>2699</v>
      </c>
    </row>
    <row r="513" spans="1:19" s="368" customFormat="1" ht="12" customHeight="1" x14ac:dyDescent="0.25">
      <c r="A513" s="355" t="s">
        <v>72</v>
      </c>
      <c r="B513" s="356" t="s">
        <v>1225</v>
      </c>
      <c r="C513" s="357" t="s">
        <v>585</v>
      </c>
      <c r="D513" s="358" t="s">
        <v>116</v>
      </c>
      <c r="E513" s="359" t="s">
        <v>1695</v>
      </c>
      <c r="F513" s="360" t="s">
        <v>1131</v>
      </c>
      <c r="G513" s="145" t="s">
        <v>388</v>
      </c>
      <c r="H513" s="361" t="s">
        <v>346</v>
      </c>
      <c r="I513" s="362" t="s">
        <v>148</v>
      </c>
      <c r="J513" s="369">
        <v>0</v>
      </c>
      <c r="K513" s="363" t="s">
        <v>348</v>
      </c>
      <c r="L513" s="364" t="s">
        <v>388</v>
      </c>
      <c r="M513" s="365" t="s">
        <v>1178</v>
      </c>
      <c r="N513" s="365" t="s">
        <v>1177</v>
      </c>
      <c r="O513" s="366" t="s">
        <v>1177</v>
      </c>
      <c r="P513" s="367" t="s">
        <v>1690</v>
      </c>
      <c r="Q513" s="344">
        <v>22</v>
      </c>
      <c r="R513" s="344">
        <v>5</v>
      </c>
      <c r="S513" s="172"/>
    </row>
    <row r="514" spans="1:19" s="368" customFormat="1" ht="12" customHeight="1" x14ac:dyDescent="0.25">
      <c r="A514" s="355" t="s">
        <v>72</v>
      </c>
      <c r="B514" s="356" t="s">
        <v>1225</v>
      </c>
      <c r="C514" s="357" t="s">
        <v>585</v>
      </c>
      <c r="D514" s="358" t="s">
        <v>116</v>
      </c>
      <c r="E514" s="359" t="s">
        <v>1696</v>
      </c>
      <c r="F514" s="360" t="s">
        <v>1131</v>
      </c>
      <c r="G514" s="145" t="s">
        <v>388</v>
      </c>
      <c r="H514" s="361" t="s">
        <v>346</v>
      </c>
      <c r="I514" s="362" t="s">
        <v>148</v>
      </c>
      <c r="J514" s="369">
        <v>0</v>
      </c>
      <c r="K514" s="363" t="s">
        <v>348</v>
      </c>
      <c r="L514" s="364" t="s">
        <v>388</v>
      </c>
      <c r="M514" s="365" t="s">
        <v>1178</v>
      </c>
      <c r="N514" s="365" t="s">
        <v>1177</v>
      </c>
      <c r="O514" s="366" t="s">
        <v>1177</v>
      </c>
      <c r="P514" s="367" t="s">
        <v>1690</v>
      </c>
      <c r="Q514" s="344">
        <v>2</v>
      </c>
      <c r="R514" s="344">
        <v>1</v>
      </c>
      <c r="S514" s="172"/>
    </row>
    <row r="515" spans="1:19" s="368" customFormat="1" ht="12" customHeight="1" x14ac:dyDescent="0.25">
      <c r="A515" s="355" t="s">
        <v>72</v>
      </c>
      <c r="B515" s="356" t="s">
        <v>1225</v>
      </c>
      <c r="C515" s="357" t="s">
        <v>585</v>
      </c>
      <c r="D515" s="358" t="s">
        <v>116</v>
      </c>
      <c r="E515" s="359" t="s">
        <v>1697</v>
      </c>
      <c r="F515" s="360" t="s">
        <v>1131</v>
      </c>
      <c r="G515" s="145" t="s">
        <v>388</v>
      </c>
      <c r="H515" s="361" t="s">
        <v>346</v>
      </c>
      <c r="I515" s="362" t="s">
        <v>148</v>
      </c>
      <c r="J515" s="369">
        <v>0</v>
      </c>
      <c r="K515" s="363" t="s">
        <v>348</v>
      </c>
      <c r="L515" s="364" t="s">
        <v>388</v>
      </c>
      <c r="M515" s="365" t="s">
        <v>1178</v>
      </c>
      <c r="N515" s="365" t="s">
        <v>1177</v>
      </c>
      <c r="O515" s="366" t="s">
        <v>1178</v>
      </c>
      <c r="P515" s="367" t="s">
        <v>1690</v>
      </c>
      <c r="Q515" s="344">
        <v>0</v>
      </c>
      <c r="R515" s="344">
        <v>0</v>
      </c>
      <c r="S515" s="172" t="s">
        <v>2699</v>
      </c>
    </row>
    <row r="516" spans="1:19" s="21" customFormat="1" ht="12" customHeight="1" x14ac:dyDescent="0.25">
      <c r="A516" s="355" t="s">
        <v>72</v>
      </c>
      <c r="B516" s="356" t="s">
        <v>1225</v>
      </c>
      <c r="C516" s="357" t="s">
        <v>585</v>
      </c>
      <c r="D516" s="358" t="s">
        <v>116</v>
      </c>
      <c r="E516" s="370" t="s">
        <v>1698</v>
      </c>
      <c r="F516" s="371" t="s">
        <v>1154</v>
      </c>
      <c r="G516" s="145" t="s">
        <v>388</v>
      </c>
      <c r="H516" s="361" t="s">
        <v>346</v>
      </c>
      <c r="I516" s="362" t="s">
        <v>148</v>
      </c>
      <c r="J516" s="369">
        <v>0</v>
      </c>
      <c r="K516" s="363" t="s">
        <v>348</v>
      </c>
      <c r="L516" s="372" t="s">
        <v>390</v>
      </c>
      <c r="M516" s="365" t="s">
        <v>1178</v>
      </c>
      <c r="N516" s="365" t="s">
        <v>1178</v>
      </c>
      <c r="O516" s="366" t="s">
        <v>1178</v>
      </c>
      <c r="P516" s="367" t="s">
        <v>1699</v>
      </c>
      <c r="Q516" s="344">
        <v>0</v>
      </c>
      <c r="R516" s="344">
        <v>0</v>
      </c>
      <c r="S516" s="172"/>
    </row>
    <row r="517" spans="1:19" s="21" customFormat="1" ht="12" customHeight="1" x14ac:dyDescent="0.25">
      <c r="A517" s="355" t="s">
        <v>72</v>
      </c>
      <c r="B517" s="356" t="s">
        <v>1225</v>
      </c>
      <c r="C517" s="357" t="s">
        <v>585</v>
      </c>
      <c r="D517" s="358" t="s">
        <v>116</v>
      </c>
      <c r="E517" s="370" t="s">
        <v>1700</v>
      </c>
      <c r="F517" s="371" t="s">
        <v>1154</v>
      </c>
      <c r="G517" s="145" t="s">
        <v>388</v>
      </c>
      <c r="H517" s="361" t="s">
        <v>346</v>
      </c>
      <c r="I517" s="362" t="s">
        <v>148</v>
      </c>
      <c r="J517" s="369">
        <v>0</v>
      </c>
      <c r="K517" s="363" t="s">
        <v>348</v>
      </c>
      <c r="L517" s="372" t="s">
        <v>390</v>
      </c>
      <c r="M517" s="365" t="s">
        <v>1178</v>
      </c>
      <c r="N517" s="365" t="s">
        <v>1178</v>
      </c>
      <c r="O517" s="366" t="s">
        <v>1178</v>
      </c>
      <c r="P517" s="367" t="s">
        <v>1699</v>
      </c>
      <c r="Q517" s="344">
        <v>0</v>
      </c>
      <c r="R517" s="344">
        <v>0</v>
      </c>
      <c r="S517" s="172"/>
    </row>
    <row r="518" spans="1:19" s="21" customFormat="1" ht="12" customHeight="1" x14ac:dyDescent="0.25">
      <c r="A518" s="355" t="s">
        <v>72</v>
      </c>
      <c r="B518" s="356" t="s">
        <v>1225</v>
      </c>
      <c r="C518" s="357" t="s">
        <v>585</v>
      </c>
      <c r="D518" s="358" t="s">
        <v>116</v>
      </c>
      <c r="E518" s="370" t="s">
        <v>1701</v>
      </c>
      <c r="F518" s="371" t="s">
        <v>1154</v>
      </c>
      <c r="G518" s="145" t="s">
        <v>388</v>
      </c>
      <c r="H518" s="361" t="s">
        <v>346</v>
      </c>
      <c r="I518" s="362" t="s">
        <v>148</v>
      </c>
      <c r="J518" s="369">
        <v>0</v>
      </c>
      <c r="K518" s="363" t="s">
        <v>348</v>
      </c>
      <c r="L518" s="372" t="s">
        <v>390</v>
      </c>
      <c r="M518" s="365" t="s">
        <v>1178</v>
      </c>
      <c r="N518" s="365" t="s">
        <v>1178</v>
      </c>
      <c r="O518" s="366" t="s">
        <v>1178</v>
      </c>
      <c r="P518" s="367" t="s">
        <v>1699</v>
      </c>
      <c r="Q518" s="344">
        <v>0</v>
      </c>
      <c r="R518" s="344">
        <v>0</v>
      </c>
      <c r="S518" s="172"/>
    </row>
    <row r="519" spans="1:19" s="21" customFormat="1" ht="12" customHeight="1" x14ac:dyDescent="0.25">
      <c r="A519" s="355" t="s">
        <v>72</v>
      </c>
      <c r="B519" s="356" t="s">
        <v>1225</v>
      </c>
      <c r="C519" s="357" t="s">
        <v>585</v>
      </c>
      <c r="D519" s="358" t="s">
        <v>116</v>
      </c>
      <c r="E519" s="370" t="s">
        <v>1272</v>
      </c>
      <c r="F519" s="371" t="s">
        <v>1154</v>
      </c>
      <c r="G519" s="145" t="s">
        <v>388</v>
      </c>
      <c r="H519" s="361" t="s">
        <v>346</v>
      </c>
      <c r="I519" s="362" t="s">
        <v>148</v>
      </c>
      <c r="J519" s="369">
        <v>0</v>
      </c>
      <c r="K519" s="363" t="s">
        <v>348</v>
      </c>
      <c r="L519" s="372" t="s">
        <v>390</v>
      </c>
      <c r="M519" s="365" t="s">
        <v>1178</v>
      </c>
      <c r="N519" s="365" t="s">
        <v>1178</v>
      </c>
      <c r="O519" s="366" t="s">
        <v>1178</v>
      </c>
      <c r="P519" s="367" t="s">
        <v>1699</v>
      </c>
      <c r="Q519" s="344">
        <v>0</v>
      </c>
      <c r="R519" s="344">
        <v>0</v>
      </c>
      <c r="S519" s="172"/>
    </row>
    <row r="520" spans="1:19" s="21" customFormat="1" ht="12" customHeight="1" x14ac:dyDescent="0.25">
      <c r="A520" s="355" t="s">
        <v>72</v>
      </c>
      <c r="B520" s="356" t="s">
        <v>1225</v>
      </c>
      <c r="C520" s="357" t="s">
        <v>1548</v>
      </c>
      <c r="D520" s="358" t="s">
        <v>118</v>
      </c>
      <c r="E520" s="370" t="s">
        <v>1176</v>
      </c>
      <c r="F520" s="367" t="s">
        <v>1205</v>
      </c>
      <c r="G520" s="145">
        <v>1088</v>
      </c>
      <c r="H520" s="361" t="s">
        <v>346</v>
      </c>
      <c r="I520" s="362" t="s">
        <v>148</v>
      </c>
      <c r="J520" s="369">
        <v>1</v>
      </c>
      <c r="K520" s="363" t="s">
        <v>348</v>
      </c>
      <c r="L520" s="372" t="s">
        <v>388</v>
      </c>
      <c r="M520" s="365" t="s">
        <v>1178</v>
      </c>
      <c r="N520" s="365" t="s">
        <v>1177</v>
      </c>
      <c r="O520" s="366" t="s">
        <v>1177</v>
      </c>
      <c r="P520" s="367" t="s">
        <v>2636</v>
      </c>
      <c r="Q520" s="373">
        <v>13955</v>
      </c>
      <c r="R520" s="373">
        <v>21</v>
      </c>
      <c r="S520" s="172"/>
    </row>
    <row r="521" spans="1:19" s="21" customFormat="1" ht="12" customHeight="1" x14ac:dyDescent="0.25">
      <c r="A521" s="355" t="s">
        <v>72</v>
      </c>
      <c r="B521" s="356" t="s">
        <v>1225</v>
      </c>
      <c r="C521" s="357" t="s">
        <v>1548</v>
      </c>
      <c r="D521" s="358" t="s">
        <v>118</v>
      </c>
      <c r="E521" s="370" t="s">
        <v>1084</v>
      </c>
      <c r="F521" s="367" t="s">
        <v>1205</v>
      </c>
      <c r="G521" s="145">
        <v>551</v>
      </c>
      <c r="H521" s="361" t="s">
        <v>346</v>
      </c>
      <c r="I521" s="362" t="s">
        <v>148</v>
      </c>
      <c r="J521" s="369">
        <v>1</v>
      </c>
      <c r="K521" s="363" t="s">
        <v>348</v>
      </c>
      <c r="L521" s="372" t="s">
        <v>388</v>
      </c>
      <c r="M521" s="365" t="s">
        <v>1178</v>
      </c>
      <c r="N521" s="365" t="s">
        <v>1177</v>
      </c>
      <c r="O521" s="366" t="s">
        <v>1177</v>
      </c>
      <c r="P521" s="374" t="s">
        <v>2327</v>
      </c>
      <c r="Q521" s="373">
        <v>7914</v>
      </c>
      <c r="R521" s="373">
        <v>21</v>
      </c>
      <c r="S521" s="172"/>
    </row>
    <row r="522" spans="1:19" s="21" customFormat="1" ht="12" customHeight="1" x14ac:dyDescent="0.25">
      <c r="A522" s="355" t="s">
        <v>72</v>
      </c>
      <c r="B522" s="356" t="s">
        <v>1225</v>
      </c>
      <c r="C522" s="357" t="s">
        <v>1580</v>
      </c>
      <c r="D522" s="358" t="s">
        <v>114</v>
      </c>
      <c r="E522" s="370" t="s">
        <v>918</v>
      </c>
      <c r="F522" s="367" t="s">
        <v>1228</v>
      </c>
      <c r="G522" s="145">
        <v>4</v>
      </c>
      <c r="H522" s="361" t="s">
        <v>350</v>
      </c>
      <c r="I522" s="362" t="s">
        <v>388</v>
      </c>
      <c r="J522" s="369">
        <v>7</v>
      </c>
      <c r="K522" s="363" t="s">
        <v>350</v>
      </c>
      <c r="L522" s="372" t="s">
        <v>391</v>
      </c>
      <c r="M522" s="365" t="s">
        <v>1178</v>
      </c>
      <c r="N522" s="365" t="s">
        <v>1178</v>
      </c>
      <c r="O522" s="366" t="s">
        <v>1177</v>
      </c>
      <c r="P522" s="367" t="s">
        <v>2328</v>
      </c>
      <c r="Q522" s="344">
        <v>0</v>
      </c>
      <c r="R522" s="344">
        <v>0</v>
      </c>
      <c r="S522" s="172"/>
    </row>
    <row r="523" spans="1:19" s="21" customFormat="1" ht="12" customHeight="1" x14ac:dyDescent="0.25">
      <c r="A523" s="355" t="s">
        <v>72</v>
      </c>
      <c r="B523" s="356" t="s">
        <v>1225</v>
      </c>
      <c r="C523" s="357" t="s">
        <v>1580</v>
      </c>
      <c r="D523" s="358" t="s">
        <v>114</v>
      </c>
      <c r="E523" s="370" t="s">
        <v>1868</v>
      </c>
      <c r="F523" s="367" t="s">
        <v>1211</v>
      </c>
      <c r="G523" s="145">
        <v>407</v>
      </c>
      <c r="H523" s="361" t="s">
        <v>350</v>
      </c>
      <c r="I523" s="362" t="s">
        <v>148</v>
      </c>
      <c r="J523" s="369">
        <v>73</v>
      </c>
      <c r="K523" s="363" t="s">
        <v>350</v>
      </c>
      <c r="L523" s="372" t="s">
        <v>388</v>
      </c>
      <c r="M523" s="365" t="s">
        <v>1178</v>
      </c>
      <c r="N523" s="365" t="s">
        <v>1177</v>
      </c>
      <c r="O523" s="366" t="s">
        <v>1177</v>
      </c>
      <c r="P523" s="367" t="s">
        <v>2329</v>
      </c>
      <c r="Q523" s="373">
        <v>8172</v>
      </c>
      <c r="R523" s="373">
        <v>6</v>
      </c>
      <c r="S523" s="172" t="s">
        <v>2661</v>
      </c>
    </row>
    <row r="524" spans="1:19" s="21" customFormat="1" ht="12" customHeight="1" x14ac:dyDescent="0.25">
      <c r="A524" s="355" t="s">
        <v>72</v>
      </c>
      <c r="B524" s="356" t="s">
        <v>1225</v>
      </c>
      <c r="C524" s="357" t="s">
        <v>1580</v>
      </c>
      <c r="D524" s="358" t="s">
        <v>118</v>
      </c>
      <c r="E524" s="370" t="s">
        <v>1493</v>
      </c>
      <c r="F524" s="367" t="s">
        <v>1494</v>
      </c>
      <c r="G524" s="145">
        <v>14755</v>
      </c>
      <c r="H524" s="361" t="s">
        <v>346</v>
      </c>
      <c r="I524" s="362" t="s">
        <v>148</v>
      </c>
      <c r="J524" s="369">
        <v>98</v>
      </c>
      <c r="K524" s="363" t="s">
        <v>348</v>
      </c>
      <c r="L524" s="372" t="s">
        <v>388</v>
      </c>
      <c r="M524" s="365" t="s">
        <v>1178</v>
      </c>
      <c r="N524" s="365" t="s">
        <v>1178</v>
      </c>
      <c r="O524" s="366" t="s">
        <v>1178</v>
      </c>
      <c r="P524" s="367" t="s">
        <v>3080</v>
      </c>
      <c r="Q524" s="344">
        <v>0</v>
      </c>
      <c r="R524" s="344">
        <v>0</v>
      </c>
      <c r="S524" s="172"/>
    </row>
    <row r="525" spans="1:19" s="21" customFormat="1" ht="12" customHeight="1" x14ac:dyDescent="0.25">
      <c r="A525" s="355" t="s">
        <v>72</v>
      </c>
      <c r="B525" s="356" t="s">
        <v>1225</v>
      </c>
      <c r="C525" s="357" t="s">
        <v>1580</v>
      </c>
      <c r="D525" s="358" t="s">
        <v>118</v>
      </c>
      <c r="E525" s="370" t="s">
        <v>1495</v>
      </c>
      <c r="F525" s="367" t="s">
        <v>1494</v>
      </c>
      <c r="G525" s="145">
        <v>173</v>
      </c>
      <c r="H525" s="361" t="s">
        <v>346</v>
      </c>
      <c r="I525" s="362" t="s">
        <v>148</v>
      </c>
      <c r="J525" s="369">
        <v>34</v>
      </c>
      <c r="K525" s="363" t="s">
        <v>348</v>
      </c>
      <c r="L525" s="372" t="s">
        <v>388</v>
      </c>
      <c r="M525" s="365" t="s">
        <v>1178</v>
      </c>
      <c r="N525" s="365" t="s">
        <v>1177</v>
      </c>
      <c r="O525" s="366" t="s">
        <v>1178</v>
      </c>
      <c r="P525" s="367" t="s">
        <v>3081</v>
      </c>
      <c r="Q525" s="373">
        <v>0</v>
      </c>
      <c r="R525" s="373">
        <v>0</v>
      </c>
      <c r="S525" s="172" t="s">
        <v>2644</v>
      </c>
    </row>
    <row r="526" spans="1:19" s="21" customFormat="1" ht="12" customHeight="1" x14ac:dyDescent="0.25">
      <c r="A526" s="355" t="s">
        <v>72</v>
      </c>
      <c r="B526" s="356" t="s">
        <v>1225</v>
      </c>
      <c r="C526" s="357" t="s">
        <v>1580</v>
      </c>
      <c r="D526" s="358" t="s">
        <v>118</v>
      </c>
      <c r="E526" s="370" t="s">
        <v>938</v>
      </c>
      <c r="F526" s="367" t="s">
        <v>1494</v>
      </c>
      <c r="G526" s="145" t="s">
        <v>388</v>
      </c>
      <c r="H526" s="361" t="s">
        <v>346</v>
      </c>
      <c r="I526" s="362" t="s">
        <v>148</v>
      </c>
      <c r="J526" s="369" t="s">
        <v>388</v>
      </c>
      <c r="K526" s="363" t="s">
        <v>348</v>
      </c>
      <c r="L526" s="372" t="s">
        <v>388</v>
      </c>
      <c r="M526" s="365" t="s">
        <v>1178</v>
      </c>
      <c r="N526" s="365" t="s">
        <v>1177</v>
      </c>
      <c r="O526" s="366" t="s">
        <v>1177</v>
      </c>
      <c r="P526" s="367" t="s">
        <v>3082</v>
      </c>
      <c r="Q526" s="373">
        <v>182</v>
      </c>
      <c r="R526" s="373">
        <v>17</v>
      </c>
      <c r="S526" s="172" t="s">
        <v>2633</v>
      </c>
    </row>
    <row r="527" spans="1:19" s="21" customFormat="1" ht="12" customHeight="1" x14ac:dyDescent="0.25">
      <c r="A527" s="355" t="s">
        <v>72</v>
      </c>
      <c r="B527" s="356" t="s">
        <v>1225</v>
      </c>
      <c r="C527" s="357" t="s">
        <v>1580</v>
      </c>
      <c r="D527" s="358" t="s">
        <v>118</v>
      </c>
      <c r="E527" s="370" t="s">
        <v>1496</v>
      </c>
      <c r="F527" s="367" t="s">
        <v>1494</v>
      </c>
      <c r="G527" s="145" t="s">
        <v>388</v>
      </c>
      <c r="H527" s="361" t="s">
        <v>346</v>
      </c>
      <c r="I527" s="362" t="s">
        <v>148</v>
      </c>
      <c r="J527" s="369" t="s">
        <v>388</v>
      </c>
      <c r="K527" s="363" t="s">
        <v>348</v>
      </c>
      <c r="L527" s="372" t="s">
        <v>388</v>
      </c>
      <c r="M527" s="365" t="s">
        <v>1178</v>
      </c>
      <c r="N527" s="365" t="s">
        <v>1177</v>
      </c>
      <c r="O527" s="366" t="s">
        <v>1177</v>
      </c>
      <c r="P527" s="367" t="s">
        <v>3082</v>
      </c>
      <c r="Q527" s="373">
        <v>0</v>
      </c>
      <c r="R527" s="373">
        <v>0</v>
      </c>
      <c r="S527" s="172" t="s">
        <v>2644</v>
      </c>
    </row>
  </sheetData>
  <mergeCells count="18">
    <mergeCell ref="I22:I23"/>
    <mergeCell ref="G82:G83"/>
    <mergeCell ref="I82:I83"/>
    <mergeCell ref="G92:G93"/>
    <mergeCell ref="I94:I95"/>
    <mergeCell ref="I96:I97"/>
    <mergeCell ref="G94:G95"/>
    <mergeCell ref="G96:G97"/>
    <mergeCell ref="I92:I93"/>
    <mergeCell ref="I110:I111"/>
    <mergeCell ref="I149:I152"/>
    <mergeCell ref="I178:I179"/>
    <mergeCell ref="I194:I197"/>
    <mergeCell ref="I116:I117"/>
    <mergeCell ref="I119:I120"/>
    <mergeCell ref="I128:I130"/>
    <mergeCell ref="I134:I135"/>
    <mergeCell ref="I147:I148"/>
  </mergeCells>
  <conditionalFormatting sqref="E516:E519">
    <cfRule type="duplicateValues" dxfId="5" priority="4"/>
    <cfRule type="duplicateValues" dxfId="4" priority="5"/>
    <cfRule type="duplicateValues" dxfId="3" priority="6"/>
  </conditionalFormatting>
  <conditionalFormatting sqref="E520:E527">
    <cfRule type="duplicateValues" dxfId="2" priority="1"/>
    <cfRule type="duplicateValues" dxfId="1" priority="2"/>
    <cfRule type="duplicateValues" dxfId="0" priority="3"/>
  </conditionalFormatting>
  <pageMargins left="0.7" right="0.7" top="0.75" bottom="0.75" header="0" footer="0"/>
  <pageSetup paperSize="9" orientation="portrait" r:id="rId1"/>
  <ignoredErrors>
    <ignoredError sqref="F100 F76 F106"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373"/>
  <sheetViews>
    <sheetView topLeftCell="A1333" zoomScale="85" zoomScaleNormal="85" workbookViewId="0">
      <selection activeCell="A1333" sqref="A1:XFD1048576"/>
    </sheetView>
  </sheetViews>
  <sheetFormatPr baseColWidth="10" defaultColWidth="14.42578125" defaultRowHeight="15" customHeight="1" x14ac:dyDescent="0.2"/>
  <cols>
    <col min="1" max="1" width="6.28515625" style="28" customWidth="1"/>
    <col min="2" max="2" width="7.28515625" style="28" customWidth="1"/>
    <col min="3" max="3" width="21.42578125" style="8" customWidth="1"/>
    <col min="4" max="4" width="6.7109375" style="8" customWidth="1"/>
    <col min="5" max="5" width="26.28515625" style="29" customWidth="1"/>
    <col min="6" max="6" width="7.7109375" style="8" customWidth="1"/>
    <col min="7" max="7" width="8.42578125" style="8" customWidth="1"/>
    <col min="8" max="8" width="5.85546875" style="23" customWidth="1"/>
    <col min="9" max="9" width="13.42578125" style="8" customWidth="1"/>
    <col min="10" max="10" width="25.42578125" style="8" customWidth="1"/>
    <col min="11" max="11" width="22.5703125" style="8" customWidth="1"/>
    <col min="12" max="12" width="6.140625" style="23" customWidth="1"/>
    <col min="13" max="13" width="8.42578125" style="23" customWidth="1"/>
    <col min="14" max="14" width="6" style="23" customWidth="1"/>
    <col min="15" max="15" width="44.42578125" style="8" customWidth="1"/>
    <col min="16" max="17" width="8.28515625" style="8" customWidth="1"/>
    <col min="18" max="19" width="10.7109375" style="8" customWidth="1"/>
    <col min="20" max="20" width="28.85546875" style="8" customWidth="1"/>
    <col min="21" max="16384" width="14.42578125" style="8"/>
  </cols>
  <sheetData>
    <row r="1" spans="1:20" ht="15" customHeight="1" x14ac:dyDescent="0.2">
      <c r="A1" s="30" t="s">
        <v>811</v>
      </c>
      <c r="B1" s="30"/>
      <c r="C1" s="20"/>
    </row>
    <row r="2" spans="1:20" ht="140.25" x14ac:dyDescent="0.2">
      <c r="A2" s="32" t="s">
        <v>55</v>
      </c>
      <c r="B2" s="32" t="s">
        <v>753</v>
      </c>
      <c r="C2" s="34" t="s">
        <v>781</v>
      </c>
      <c r="D2" s="33" t="s">
        <v>110</v>
      </c>
      <c r="E2" s="35" t="s">
        <v>801</v>
      </c>
      <c r="F2" s="33" t="s">
        <v>802</v>
      </c>
      <c r="G2" s="34" t="s">
        <v>257</v>
      </c>
      <c r="H2" s="33" t="s">
        <v>812</v>
      </c>
      <c r="I2" s="32" t="s">
        <v>429</v>
      </c>
      <c r="J2" s="32" t="s">
        <v>150</v>
      </c>
      <c r="K2" s="32" t="s">
        <v>813</v>
      </c>
      <c r="L2" s="33" t="s">
        <v>910</v>
      </c>
      <c r="M2" s="33" t="s">
        <v>814</v>
      </c>
      <c r="N2" s="33" t="s">
        <v>815</v>
      </c>
      <c r="O2" s="34" t="s">
        <v>816</v>
      </c>
      <c r="P2" s="106" t="s">
        <v>2405</v>
      </c>
      <c r="Q2" s="107" t="s">
        <v>2406</v>
      </c>
      <c r="R2" s="108" t="s">
        <v>2407</v>
      </c>
      <c r="S2" s="109" t="s">
        <v>2408</v>
      </c>
      <c r="T2" s="106" t="s">
        <v>2404</v>
      </c>
    </row>
    <row r="3" spans="1:20" s="21" customFormat="1" ht="12.75" x14ac:dyDescent="0.2">
      <c r="A3" s="17" t="s">
        <v>72</v>
      </c>
      <c r="B3" s="17">
        <v>2022</v>
      </c>
      <c r="C3" s="145" t="s">
        <v>581</v>
      </c>
      <c r="D3" s="272" t="s">
        <v>112</v>
      </c>
      <c r="E3" s="273" t="s">
        <v>918</v>
      </c>
      <c r="F3" s="274" t="s">
        <v>913</v>
      </c>
      <c r="G3" s="145" t="s">
        <v>259</v>
      </c>
      <c r="H3" s="235" t="s">
        <v>1177</v>
      </c>
      <c r="I3" s="145" t="s">
        <v>431</v>
      </c>
      <c r="J3" s="22" t="s">
        <v>152</v>
      </c>
      <c r="K3" s="145" t="s">
        <v>1946</v>
      </c>
      <c r="L3" s="235" t="s">
        <v>1510</v>
      </c>
      <c r="M3" s="235" t="s">
        <v>1497</v>
      </c>
      <c r="N3" s="235" t="s">
        <v>1178</v>
      </c>
      <c r="O3" s="145"/>
      <c r="P3" s="275">
        <v>347</v>
      </c>
      <c r="Q3" s="276">
        <v>1</v>
      </c>
      <c r="R3" s="277" t="str">
        <f t="shared" ref="R3" si="0">IF(M3="N/A","N/A", P3/M3*100)</f>
        <v>N/A</v>
      </c>
      <c r="S3" s="278" t="str">
        <f t="shared" ref="S3" si="1">IF(M3="N/A","N/A",IF(OR(R3&lt;90,R3&gt;150),"X",""))</f>
        <v>N/A</v>
      </c>
      <c r="T3" s="279" t="s">
        <v>2740</v>
      </c>
    </row>
    <row r="4" spans="1:20" s="21" customFormat="1" ht="12.75" x14ac:dyDescent="0.2">
      <c r="A4" s="17" t="s">
        <v>72</v>
      </c>
      <c r="B4" s="17">
        <v>2022</v>
      </c>
      <c r="C4" s="145" t="s">
        <v>581</v>
      </c>
      <c r="D4" s="272" t="s">
        <v>112</v>
      </c>
      <c r="E4" s="273" t="s">
        <v>918</v>
      </c>
      <c r="F4" s="274" t="s">
        <v>913</v>
      </c>
      <c r="G4" s="145" t="s">
        <v>1508</v>
      </c>
      <c r="H4" s="235" t="s">
        <v>1177</v>
      </c>
      <c r="I4" s="145" t="s">
        <v>431</v>
      </c>
      <c r="J4" s="22" t="s">
        <v>152</v>
      </c>
      <c r="K4" s="145" t="s">
        <v>1946</v>
      </c>
      <c r="L4" s="235" t="s">
        <v>1510</v>
      </c>
      <c r="M4" s="235" t="s">
        <v>1497</v>
      </c>
      <c r="N4" s="235" t="s">
        <v>1178</v>
      </c>
      <c r="O4" s="145"/>
      <c r="P4" s="280">
        <v>0</v>
      </c>
      <c r="Q4" s="280">
        <v>0</v>
      </c>
      <c r="R4" s="277" t="str">
        <f t="shared" ref="R4:R5" si="2">IF(M4="N/A","N/A", P4/M4*100)</f>
        <v>N/A</v>
      </c>
      <c r="S4" s="278" t="str">
        <f t="shared" ref="S4:S5" si="3">IF(M4="N/A","N/A",IF(OR(R4&lt;90,R4&gt;150),"X",""))</f>
        <v>N/A</v>
      </c>
      <c r="T4" s="279" t="s">
        <v>2740</v>
      </c>
    </row>
    <row r="5" spans="1:20" s="21" customFormat="1" ht="12.75" x14ac:dyDescent="0.2">
      <c r="A5" s="191" t="s">
        <v>72</v>
      </c>
      <c r="B5" s="191">
        <v>2022</v>
      </c>
      <c r="C5" s="164" t="s">
        <v>581</v>
      </c>
      <c r="D5" s="281" t="s">
        <v>112</v>
      </c>
      <c r="E5" s="282" t="s">
        <v>918</v>
      </c>
      <c r="F5" s="283" t="s">
        <v>913</v>
      </c>
      <c r="G5" s="145" t="s">
        <v>263</v>
      </c>
      <c r="H5" s="235" t="s">
        <v>1177</v>
      </c>
      <c r="I5" s="145" t="s">
        <v>431</v>
      </c>
      <c r="J5" s="22" t="s">
        <v>152</v>
      </c>
      <c r="K5" s="145" t="s">
        <v>1946</v>
      </c>
      <c r="L5" s="235" t="s">
        <v>1510</v>
      </c>
      <c r="M5" s="235" t="s">
        <v>1497</v>
      </c>
      <c r="N5" s="235" t="s">
        <v>1178</v>
      </c>
      <c r="O5" s="145"/>
      <c r="P5" s="280">
        <v>0</v>
      </c>
      <c r="Q5" s="280">
        <v>0</v>
      </c>
      <c r="R5" s="277" t="str">
        <f t="shared" si="2"/>
        <v>N/A</v>
      </c>
      <c r="S5" s="278" t="str">
        <f t="shared" si="3"/>
        <v>N/A</v>
      </c>
      <c r="T5" s="279" t="s">
        <v>2740</v>
      </c>
    </row>
    <row r="6" spans="1:20" s="21" customFormat="1" ht="12.75" x14ac:dyDescent="0.2">
      <c r="A6" s="191" t="s">
        <v>72</v>
      </c>
      <c r="B6" s="191">
        <v>2022</v>
      </c>
      <c r="C6" s="164" t="s">
        <v>581</v>
      </c>
      <c r="D6" s="272" t="s">
        <v>112</v>
      </c>
      <c r="E6" s="273" t="s">
        <v>918</v>
      </c>
      <c r="F6" s="283" t="s">
        <v>913</v>
      </c>
      <c r="G6" s="145" t="s">
        <v>261</v>
      </c>
      <c r="H6" s="235" t="s">
        <v>1177</v>
      </c>
      <c r="I6" s="145" t="s">
        <v>431</v>
      </c>
      <c r="J6" s="22" t="s">
        <v>152</v>
      </c>
      <c r="K6" s="145" t="s">
        <v>1946</v>
      </c>
      <c r="L6" s="235" t="s">
        <v>1510</v>
      </c>
      <c r="M6" s="235" t="s">
        <v>1497</v>
      </c>
      <c r="N6" s="235" t="s">
        <v>1178</v>
      </c>
      <c r="O6" s="145"/>
      <c r="P6" s="280">
        <v>0</v>
      </c>
      <c r="Q6" s="280">
        <v>0</v>
      </c>
      <c r="R6" s="277" t="str">
        <f>IF(M6="N/A","N/A", P6/M6*100)</f>
        <v>N/A</v>
      </c>
      <c r="S6" s="278" t="str">
        <f>IF(M6="N/A","N/A",IF(OR(R6&lt;90,R6&gt;150),"X",""))</f>
        <v>N/A</v>
      </c>
      <c r="T6" s="279" t="s">
        <v>2740</v>
      </c>
    </row>
    <row r="7" spans="1:20" s="21" customFormat="1" ht="12.75" x14ac:dyDescent="0.2">
      <c r="A7" s="191" t="s">
        <v>72</v>
      </c>
      <c r="B7" s="191">
        <v>2022</v>
      </c>
      <c r="C7" s="164" t="s">
        <v>581</v>
      </c>
      <c r="D7" s="272" t="s">
        <v>112</v>
      </c>
      <c r="E7" s="273" t="s">
        <v>934</v>
      </c>
      <c r="F7" s="283" t="s">
        <v>913</v>
      </c>
      <c r="G7" s="145" t="s">
        <v>259</v>
      </c>
      <c r="H7" s="235" t="s">
        <v>1177</v>
      </c>
      <c r="I7" s="145" t="s">
        <v>431</v>
      </c>
      <c r="J7" s="22" t="s">
        <v>152</v>
      </c>
      <c r="K7" s="145" t="s">
        <v>1946</v>
      </c>
      <c r="L7" s="235" t="s">
        <v>1510</v>
      </c>
      <c r="M7" s="235" t="s">
        <v>1497</v>
      </c>
      <c r="N7" s="235" t="s">
        <v>1178</v>
      </c>
      <c r="O7" s="145"/>
      <c r="P7" s="280">
        <v>0</v>
      </c>
      <c r="Q7" s="280">
        <v>0</v>
      </c>
      <c r="R7" s="277" t="str">
        <f t="shared" ref="R7:R10" si="4">IF(M7="N/A","N/A", P7/M7*100)</f>
        <v>N/A</v>
      </c>
      <c r="S7" s="278" t="str">
        <f t="shared" ref="S7:S10" si="5">IF(M7="N/A","N/A",IF(OR(R7&lt;90,R7&gt;150),"X",""))</f>
        <v>N/A</v>
      </c>
      <c r="T7" s="177" t="s">
        <v>2652</v>
      </c>
    </row>
    <row r="8" spans="1:20" s="21" customFormat="1" ht="12.75" x14ac:dyDescent="0.2">
      <c r="A8" s="191" t="s">
        <v>72</v>
      </c>
      <c r="B8" s="191">
        <v>2022</v>
      </c>
      <c r="C8" s="164" t="s">
        <v>581</v>
      </c>
      <c r="D8" s="272" t="s">
        <v>112</v>
      </c>
      <c r="E8" s="273" t="s">
        <v>934</v>
      </c>
      <c r="F8" s="283" t="s">
        <v>913</v>
      </c>
      <c r="G8" s="145" t="s">
        <v>1508</v>
      </c>
      <c r="H8" s="235" t="s">
        <v>1177</v>
      </c>
      <c r="I8" s="145" t="s">
        <v>431</v>
      </c>
      <c r="J8" s="22" t="s">
        <v>152</v>
      </c>
      <c r="K8" s="145" t="s">
        <v>1946</v>
      </c>
      <c r="L8" s="235" t="s">
        <v>1510</v>
      </c>
      <c r="M8" s="235" t="s">
        <v>1497</v>
      </c>
      <c r="N8" s="235" t="s">
        <v>1178</v>
      </c>
      <c r="O8" s="145"/>
      <c r="P8" s="280">
        <v>0</v>
      </c>
      <c r="Q8" s="280">
        <v>0</v>
      </c>
      <c r="R8" s="277" t="str">
        <f t="shared" si="4"/>
        <v>N/A</v>
      </c>
      <c r="S8" s="278" t="str">
        <f t="shared" si="5"/>
        <v>N/A</v>
      </c>
      <c r="T8" s="177" t="s">
        <v>2652</v>
      </c>
    </row>
    <row r="9" spans="1:20" s="21" customFormat="1" ht="12.75" x14ac:dyDescent="0.2">
      <c r="A9" s="191" t="s">
        <v>72</v>
      </c>
      <c r="B9" s="191">
        <v>2022</v>
      </c>
      <c r="C9" s="164" t="s">
        <v>581</v>
      </c>
      <c r="D9" s="272" t="s">
        <v>112</v>
      </c>
      <c r="E9" s="273" t="s">
        <v>934</v>
      </c>
      <c r="F9" s="283" t="s">
        <v>913</v>
      </c>
      <c r="G9" s="145" t="s">
        <v>263</v>
      </c>
      <c r="H9" s="235" t="s">
        <v>1177</v>
      </c>
      <c r="I9" s="145" t="s">
        <v>431</v>
      </c>
      <c r="J9" s="22" t="s">
        <v>152</v>
      </c>
      <c r="K9" s="145" t="s">
        <v>1946</v>
      </c>
      <c r="L9" s="235" t="s">
        <v>1510</v>
      </c>
      <c r="M9" s="235" t="s">
        <v>1497</v>
      </c>
      <c r="N9" s="235" t="s">
        <v>1178</v>
      </c>
      <c r="O9" s="145"/>
      <c r="P9" s="280">
        <v>0</v>
      </c>
      <c r="Q9" s="280">
        <v>0</v>
      </c>
      <c r="R9" s="277" t="str">
        <f t="shared" si="4"/>
        <v>N/A</v>
      </c>
      <c r="S9" s="278" t="str">
        <f t="shared" si="5"/>
        <v>N/A</v>
      </c>
      <c r="T9" s="177" t="s">
        <v>2652</v>
      </c>
    </row>
    <row r="10" spans="1:20" s="21" customFormat="1" ht="12.75" x14ac:dyDescent="0.2">
      <c r="A10" s="191" t="s">
        <v>72</v>
      </c>
      <c r="B10" s="191">
        <v>2022</v>
      </c>
      <c r="C10" s="164" t="s">
        <v>581</v>
      </c>
      <c r="D10" s="272" t="s">
        <v>112</v>
      </c>
      <c r="E10" s="273" t="s">
        <v>934</v>
      </c>
      <c r="F10" s="283" t="s">
        <v>913</v>
      </c>
      <c r="G10" s="145" t="s">
        <v>261</v>
      </c>
      <c r="H10" s="235" t="s">
        <v>1177</v>
      </c>
      <c r="I10" s="145" t="s">
        <v>431</v>
      </c>
      <c r="J10" s="22" t="s">
        <v>152</v>
      </c>
      <c r="K10" s="145" t="s">
        <v>1946</v>
      </c>
      <c r="L10" s="235" t="s">
        <v>1510</v>
      </c>
      <c r="M10" s="235" t="s">
        <v>1497</v>
      </c>
      <c r="N10" s="235" t="s">
        <v>1178</v>
      </c>
      <c r="O10" s="145"/>
      <c r="P10" s="280">
        <v>0</v>
      </c>
      <c r="Q10" s="280">
        <v>0</v>
      </c>
      <c r="R10" s="277" t="str">
        <f t="shared" si="4"/>
        <v>N/A</v>
      </c>
      <c r="S10" s="278" t="str">
        <f t="shared" si="5"/>
        <v>N/A</v>
      </c>
      <c r="T10" s="177" t="s">
        <v>2652</v>
      </c>
    </row>
    <row r="11" spans="1:20" s="21" customFormat="1" ht="12.75" x14ac:dyDescent="0.2">
      <c r="A11" s="182" t="s">
        <v>72</v>
      </c>
      <c r="B11" s="182">
        <v>2022</v>
      </c>
      <c r="C11" s="162" t="s">
        <v>582</v>
      </c>
      <c r="D11" s="272" t="s">
        <v>112</v>
      </c>
      <c r="E11" s="273" t="s">
        <v>941</v>
      </c>
      <c r="F11" s="283" t="s">
        <v>942</v>
      </c>
      <c r="G11" s="145" t="s">
        <v>259</v>
      </c>
      <c r="H11" s="235" t="s">
        <v>1177</v>
      </c>
      <c r="I11" s="145" t="s">
        <v>431</v>
      </c>
      <c r="J11" s="22" t="s">
        <v>152</v>
      </c>
      <c r="K11" s="145" t="s">
        <v>1946</v>
      </c>
      <c r="L11" s="235" t="s">
        <v>1510</v>
      </c>
      <c r="M11" s="235" t="s">
        <v>1497</v>
      </c>
      <c r="N11" s="235" t="s">
        <v>1178</v>
      </c>
      <c r="O11" s="145"/>
      <c r="P11" s="280">
        <v>0</v>
      </c>
      <c r="Q11" s="280">
        <v>0</v>
      </c>
      <c r="R11" s="277" t="str">
        <f t="shared" ref="R11:R16" si="6">IF(M11="N/A","N/A", P11/M11*100)</f>
        <v>N/A</v>
      </c>
      <c r="S11" s="278" t="str">
        <f t="shared" ref="S11:S16" si="7">IF(M11="N/A","N/A",IF(OR(R11&lt;90,R11&gt;150),"X",""))</f>
        <v>N/A</v>
      </c>
      <c r="T11" s="172" t="s">
        <v>2729</v>
      </c>
    </row>
    <row r="12" spans="1:20" s="21" customFormat="1" ht="12.75" x14ac:dyDescent="0.2">
      <c r="A12" s="182" t="s">
        <v>72</v>
      </c>
      <c r="B12" s="182">
        <v>2022</v>
      </c>
      <c r="C12" s="162" t="s">
        <v>582</v>
      </c>
      <c r="D12" s="272" t="s">
        <v>112</v>
      </c>
      <c r="E12" s="273" t="s">
        <v>941</v>
      </c>
      <c r="F12" s="283" t="s">
        <v>942</v>
      </c>
      <c r="G12" s="145" t="s">
        <v>1508</v>
      </c>
      <c r="H12" s="235" t="s">
        <v>1177</v>
      </c>
      <c r="I12" s="145" t="s">
        <v>431</v>
      </c>
      <c r="J12" s="22" t="s">
        <v>152</v>
      </c>
      <c r="K12" s="145" t="s">
        <v>1946</v>
      </c>
      <c r="L12" s="235" t="s">
        <v>1510</v>
      </c>
      <c r="M12" s="235" t="s">
        <v>1497</v>
      </c>
      <c r="N12" s="235" t="s">
        <v>1178</v>
      </c>
      <c r="O12" s="145"/>
      <c r="P12" s="280">
        <v>0</v>
      </c>
      <c r="Q12" s="280">
        <v>0</v>
      </c>
      <c r="R12" s="277" t="str">
        <f t="shared" si="6"/>
        <v>N/A</v>
      </c>
      <c r="S12" s="278" t="str">
        <f t="shared" si="7"/>
        <v>N/A</v>
      </c>
      <c r="T12" s="172" t="s">
        <v>2729</v>
      </c>
    </row>
    <row r="13" spans="1:20" s="21" customFormat="1" ht="12.75" x14ac:dyDescent="0.2">
      <c r="A13" s="182" t="s">
        <v>72</v>
      </c>
      <c r="B13" s="182">
        <v>2022</v>
      </c>
      <c r="C13" s="162" t="s">
        <v>582</v>
      </c>
      <c r="D13" s="272" t="s">
        <v>112</v>
      </c>
      <c r="E13" s="273" t="s">
        <v>941</v>
      </c>
      <c r="F13" s="283" t="s">
        <v>942</v>
      </c>
      <c r="G13" s="145" t="s">
        <v>263</v>
      </c>
      <c r="H13" s="235" t="s">
        <v>1177</v>
      </c>
      <c r="I13" s="145" t="s">
        <v>431</v>
      </c>
      <c r="J13" s="22" t="s">
        <v>152</v>
      </c>
      <c r="K13" s="145" t="s">
        <v>1946</v>
      </c>
      <c r="L13" s="235" t="s">
        <v>1510</v>
      </c>
      <c r="M13" s="235" t="s">
        <v>1497</v>
      </c>
      <c r="N13" s="235" t="s">
        <v>1178</v>
      </c>
      <c r="O13" s="145"/>
      <c r="P13" s="280">
        <v>0</v>
      </c>
      <c r="Q13" s="280">
        <v>0</v>
      </c>
      <c r="R13" s="277" t="str">
        <f t="shared" si="6"/>
        <v>N/A</v>
      </c>
      <c r="S13" s="278" t="str">
        <f t="shared" si="7"/>
        <v>N/A</v>
      </c>
      <c r="T13" s="172" t="s">
        <v>2729</v>
      </c>
    </row>
    <row r="14" spans="1:20" s="21" customFormat="1" ht="12.75" x14ac:dyDescent="0.2">
      <c r="A14" s="182" t="s">
        <v>72</v>
      </c>
      <c r="B14" s="182">
        <v>2022</v>
      </c>
      <c r="C14" s="162" t="s">
        <v>582</v>
      </c>
      <c r="D14" s="272" t="s">
        <v>112</v>
      </c>
      <c r="E14" s="273" t="s">
        <v>941</v>
      </c>
      <c r="F14" s="283" t="s">
        <v>942</v>
      </c>
      <c r="G14" s="145" t="s">
        <v>261</v>
      </c>
      <c r="H14" s="235" t="s">
        <v>1177</v>
      </c>
      <c r="I14" s="145" t="s">
        <v>431</v>
      </c>
      <c r="J14" s="22" t="s">
        <v>152</v>
      </c>
      <c r="K14" s="145" t="s">
        <v>1946</v>
      </c>
      <c r="L14" s="235" t="s">
        <v>1510</v>
      </c>
      <c r="M14" s="235" t="s">
        <v>1497</v>
      </c>
      <c r="N14" s="235" t="s">
        <v>1178</v>
      </c>
      <c r="O14" s="145"/>
      <c r="P14" s="280">
        <v>0</v>
      </c>
      <c r="Q14" s="280">
        <v>0</v>
      </c>
      <c r="R14" s="277" t="str">
        <f t="shared" si="6"/>
        <v>N/A</v>
      </c>
      <c r="S14" s="278" t="str">
        <f t="shared" si="7"/>
        <v>N/A</v>
      </c>
      <c r="T14" s="172" t="s">
        <v>2729</v>
      </c>
    </row>
    <row r="15" spans="1:20" ht="12.75" customHeight="1" x14ac:dyDescent="0.2">
      <c r="A15" s="196" t="s">
        <v>72</v>
      </c>
      <c r="B15" s="191">
        <v>2022</v>
      </c>
      <c r="C15" s="164" t="s">
        <v>582</v>
      </c>
      <c r="D15" s="192" t="s">
        <v>112</v>
      </c>
      <c r="E15" s="284" t="s">
        <v>968</v>
      </c>
      <c r="F15" s="191" t="s">
        <v>937</v>
      </c>
      <c r="G15" s="191" t="s">
        <v>259</v>
      </c>
      <c r="H15" s="192" t="s">
        <v>1178</v>
      </c>
      <c r="I15" s="191" t="s">
        <v>433</v>
      </c>
      <c r="J15" s="191" t="s">
        <v>161</v>
      </c>
      <c r="K15" s="196" t="s">
        <v>1803</v>
      </c>
      <c r="L15" s="192" t="s">
        <v>1506</v>
      </c>
      <c r="M15" s="192">
        <v>50</v>
      </c>
      <c r="N15" s="192" t="s">
        <v>1178</v>
      </c>
      <c r="O15" s="243" t="s">
        <v>1804</v>
      </c>
      <c r="P15" s="280">
        <v>110</v>
      </c>
      <c r="Q15" s="280">
        <v>5</v>
      </c>
      <c r="R15" s="277">
        <f t="shared" si="6"/>
        <v>220.00000000000003</v>
      </c>
      <c r="S15" s="278" t="str">
        <f t="shared" si="7"/>
        <v>X</v>
      </c>
      <c r="T15" s="172" t="s">
        <v>2905</v>
      </c>
    </row>
    <row r="16" spans="1:20" ht="12.75" customHeight="1" x14ac:dyDescent="0.2">
      <c r="A16" s="196" t="s">
        <v>72</v>
      </c>
      <c r="B16" s="191">
        <v>2022</v>
      </c>
      <c r="C16" s="164" t="s">
        <v>582</v>
      </c>
      <c r="D16" s="192" t="s">
        <v>112</v>
      </c>
      <c r="E16" s="284" t="s">
        <v>968</v>
      </c>
      <c r="F16" s="191" t="s">
        <v>937</v>
      </c>
      <c r="G16" s="191" t="s">
        <v>261</v>
      </c>
      <c r="H16" s="192" t="s">
        <v>1178</v>
      </c>
      <c r="I16" s="191" t="s">
        <v>433</v>
      </c>
      <c r="J16" s="191" t="s">
        <v>161</v>
      </c>
      <c r="K16" s="196" t="s">
        <v>1803</v>
      </c>
      <c r="L16" s="192" t="s">
        <v>1506</v>
      </c>
      <c r="M16" s="192">
        <v>50</v>
      </c>
      <c r="N16" s="192" t="s">
        <v>1178</v>
      </c>
      <c r="O16" s="196" t="s">
        <v>1804</v>
      </c>
      <c r="P16" s="280">
        <v>108</v>
      </c>
      <c r="Q16" s="280">
        <v>5</v>
      </c>
      <c r="R16" s="277">
        <f t="shared" si="6"/>
        <v>216</v>
      </c>
      <c r="S16" s="278" t="str">
        <f t="shared" si="7"/>
        <v>X</v>
      </c>
      <c r="T16" s="172" t="s">
        <v>2906</v>
      </c>
    </row>
    <row r="17" spans="1:20" ht="12.75" customHeight="1" x14ac:dyDescent="0.2">
      <c r="A17" s="196" t="s">
        <v>72</v>
      </c>
      <c r="B17" s="191">
        <v>2022</v>
      </c>
      <c r="C17" s="164" t="s">
        <v>582</v>
      </c>
      <c r="D17" s="192" t="s">
        <v>112</v>
      </c>
      <c r="E17" s="284" t="s">
        <v>968</v>
      </c>
      <c r="F17" s="191" t="s">
        <v>937</v>
      </c>
      <c r="G17" s="191" t="s">
        <v>263</v>
      </c>
      <c r="H17" s="192" t="s">
        <v>1178</v>
      </c>
      <c r="I17" s="191" t="s">
        <v>433</v>
      </c>
      <c r="J17" s="191" t="s">
        <v>161</v>
      </c>
      <c r="K17" s="196" t="s">
        <v>1803</v>
      </c>
      <c r="L17" s="192" t="s">
        <v>1506</v>
      </c>
      <c r="M17" s="192">
        <v>50</v>
      </c>
      <c r="N17" s="192" t="s">
        <v>1178</v>
      </c>
      <c r="O17" s="196" t="s">
        <v>1805</v>
      </c>
      <c r="P17" s="280">
        <v>108</v>
      </c>
      <c r="Q17" s="280">
        <v>5</v>
      </c>
      <c r="R17" s="277">
        <f t="shared" ref="R17:R80" si="8">IF(M17="N/A","N/A", P17/M17*100)</f>
        <v>216</v>
      </c>
      <c r="S17" s="278" t="str">
        <f t="shared" ref="S17:S80" si="9">IF(M17="N/A","N/A",IF(OR(R17&lt;90,R17&gt;150),"X",""))</f>
        <v>X</v>
      </c>
      <c r="T17" s="172" t="s">
        <v>2907</v>
      </c>
    </row>
    <row r="18" spans="1:20" ht="12.75" customHeight="1" x14ac:dyDescent="0.2">
      <c r="A18" s="196" t="s">
        <v>72</v>
      </c>
      <c r="B18" s="191">
        <v>2022</v>
      </c>
      <c r="C18" s="164" t="s">
        <v>582</v>
      </c>
      <c r="D18" s="192" t="s">
        <v>112</v>
      </c>
      <c r="E18" s="284" t="s">
        <v>968</v>
      </c>
      <c r="F18" s="191" t="s">
        <v>937</v>
      </c>
      <c r="G18" s="191" t="s">
        <v>1508</v>
      </c>
      <c r="H18" s="192" t="s">
        <v>1178</v>
      </c>
      <c r="I18" s="191" t="s">
        <v>433</v>
      </c>
      <c r="J18" s="191" t="s">
        <v>161</v>
      </c>
      <c r="K18" s="196" t="s">
        <v>1803</v>
      </c>
      <c r="L18" s="192" t="s">
        <v>1506</v>
      </c>
      <c r="M18" s="192">
        <v>50</v>
      </c>
      <c r="N18" s="192" t="s">
        <v>1178</v>
      </c>
      <c r="O18" s="196" t="s">
        <v>1805</v>
      </c>
      <c r="P18" s="280">
        <v>108</v>
      </c>
      <c r="Q18" s="280">
        <v>5</v>
      </c>
      <c r="R18" s="277">
        <f t="shared" si="8"/>
        <v>216</v>
      </c>
      <c r="S18" s="278" t="str">
        <f t="shared" si="9"/>
        <v>X</v>
      </c>
      <c r="T18" s="177" t="s">
        <v>2908</v>
      </c>
    </row>
    <row r="19" spans="1:20" ht="12.75" customHeight="1" x14ac:dyDescent="0.2">
      <c r="A19" s="196" t="s">
        <v>72</v>
      </c>
      <c r="B19" s="191">
        <v>2022</v>
      </c>
      <c r="C19" s="164" t="s">
        <v>582</v>
      </c>
      <c r="D19" s="192" t="s">
        <v>112</v>
      </c>
      <c r="E19" s="284" t="s">
        <v>968</v>
      </c>
      <c r="F19" s="191" t="s">
        <v>937</v>
      </c>
      <c r="G19" s="191" t="s">
        <v>259</v>
      </c>
      <c r="H19" s="192" t="s">
        <v>1178</v>
      </c>
      <c r="I19" s="191" t="s">
        <v>431</v>
      </c>
      <c r="J19" s="191" t="s">
        <v>160</v>
      </c>
      <c r="K19" s="243" t="s">
        <v>689</v>
      </c>
      <c r="L19" s="192" t="s">
        <v>1510</v>
      </c>
      <c r="M19" s="235" t="s">
        <v>1497</v>
      </c>
      <c r="N19" s="192" t="s">
        <v>1178</v>
      </c>
      <c r="O19" s="196" t="s">
        <v>1806</v>
      </c>
      <c r="P19" s="280">
        <v>178</v>
      </c>
      <c r="Q19" s="280">
        <v>48</v>
      </c>
      <c r="R19" s="277" t="str">
        <f t="shared" si="8"/>
        <v>N/A</v>
      </c>
      <c r="S19" s="278" t="str">
        <f t="shared" si="9"/>
        <v>N/A</v>
      </c>
      <c r="T19" s="172" t="s">
        <v>2753</v>
      </c>
    </row>
    <row r="20" spans="1:20" ht="12.75" customHeight="1" x14ac:dyDescent="0.2">
      <c r="A20" s="196" t="s">
        <v>72</v>
      </c>
      <c r="B20" s="191">
        <v>2022</v>
      </c>
      <c r="C20" s="164" t="s">
        <v>582</v>
      </c>
      <c r="D20" s="192" t="s">
        <v>112</v>
      </c>
      <c r="E20" s="284" t="s">
        <v>968</v>
      </c>
      <c r="F20" s="191" t="s">
        <v>937</v>
      </c>
      <c r="G20" s="191" t="s">
        <v>261</v>
      </c>
      <c r="H20" s="192" t="s">
        <v>1178</v>
      </c>
      <c r="I20" s="191" t="s">
        <v>431</v>
      </c>
      <c r="J20" s="191" t="s">
        <v>160</v>
      </c>
      <c r="K20" s="243" t="s">
        <v>689</v>
      </c>
      <c r="L20" s="192" t="s">
        <v>1510</v>
      </c>
      <c r="M20" s="235" t="s">
        <v>1497</v>
      </c>
      <c r="N20" s="192" t="s">
        <v>1178</v>
      </c>
      <c r="O20" s="196" t="s">
        <v>1806</v>
      </c>
      <c r="P20" s="280">
        <v>100</v>
      </c>
      <c r="Q20" s="280">
        <v>26</v>
      </c>
      <c r="R20" s="277" t="str">
        <f t="shared" si="8"/>
        <v>N/A</v>
      </c>
      <c r="S20" s="278" t="str">
        <f t="shared" si="9"/>
        <v>N/A</v>
      </c>
      <c r="T20" s="172"/>
    </row>
    <row r="21" spans="1:20" ht="12.75" customHeight="1" x14ac:dyDescent="0.2">
      <c r="A21" s="196" t="s">
        <v>72</v>
      </c>
      <c r="B21" s="191">
        <v>2022</v>
      </c>
      <c r="C21" s="164" t="s">
        <v>582</v>
      </c>
      <c r="D21" s="192" t="s">
        <v>112</v>
      </c>
      <c r="E21" s="284" t="s">
        <v>968</v>
      </c>
      <c r="F21" s="191" t="s">
        <v>937</v>
      </c>
      <c r="G21" s="191" t="s">
        <v>263</v>
      </c>
      <c r="H21" s="192" t="s">
        <v>1178</v>
      </c>
      <c r="I21" s="191" t="s">
        <v>431</v>
      </c>
      <c r="J21" s="191" t="s">
        <v>160</v>
      </c>
      <c r="K21" s="243" t="s">
        <v>689</v>
      </c>
      <c r="L21" s="192" t="s">
        <v>1510</v>
      </c>
      <c r="M21" s="235" t="s">
        <v>1497</v>
      </c>
      <c r="N21" s="192" t="s">
        <v>1178</v>
      </c>
      <c r="O21" s="196" t="s">
        <v>1807</v>
      </c>
      <c r="P21" s="280">
        <v>65</v>
      </c>
      <c r="Q21" s="280">
        <v>34</v>
      </c>
      <c r="R21" s="277" t="str">
        <f t="shared" si="8"/>
        <v>N/A</v>
      </c>
      <c r="S21" s="278" t="str">
        <f t="shared" si="9"/>
        <v>N/A</v>
      </c>
      <c r="T21" s="172" t="s">
        <v>2757</v>
      </c>
    </row>
    <row r="22" spans="1:20" ht="12.75" customHeight="1" x14ac:dyDescent="0.2">
      <c r="A22" s="196" t="s">
        <v>72</v>
      </c>
      <c r="B22" s="191">
        <v>2022</v>
      </c>
      <c r="C22" s="164" t="s">
        <v>582</v>
      </c>
      <c r="D22" s="192" t="s">
        <v>112</v>
      </c>
      <c r="E22" s="284" t="s">
        <v>968</v>
      </c>
      <c r="F22" s="191" t="s">
        <v>937</v>
      </c>
      <c r="G22" s="191" t="s">
        <v>1508</v>
      </c>
      <c r="H22" s="192" t="s">
        <v>1178</v>
      </c>
      <c r="I22" s="191" t="s">
        <v>431</v>
      </c>
      <c r="J22" s="191" t="s">
        <v>160</v>
      </c>
      <c r="K22" s="243" t="s">
        <v>689</v>
      </c>
      <c r="L22" s="192" t="s">
        <v>1510</v>
      </c>
      <c r="M22" s="235" t="s">
        <v>1497</v>
      </c>
      <c r="N22" s="192" t="s">
        <v>1178</v>
      </c>
      <c r="O22" s="196" t="s">
        <v>1807</v>
      </c>
      <c r="P22" s="280">
        <v>65</v>
      </c>
      <c r="Q22" s="280">
        <v>34</v>
      </c>
      <c r="R22" s="277" t="str">
        <f t="shared" si="8"/>
        <v>N/A</v>
      </c>
      <c r="S22" s="278" t="str">
        <f t="shared" si="9"/>
        <v>N/A</v>
      </c>
      <c r="T22" s="172" t="s">
        <v>2754</v>
      </c>
    </row>
    <row r="23" spans="1:20" ht="12.75" customHeight="1" x14ac:dyDescent="0.2">
      <c r="A23" s="196" t="s">
        <v>72</v>
      </c>
      <c r="B23" s="191">
        <v>2022</v>
      </c>
      <c r="C23" s="164" t="s">
        <v>582</v>
      </c>
      <c r="D23" s="192" t="s">
        <v>112</v>
      </c>
      <c r="E23" s="284" t="s">
        <v>968</v>
      </c>
      <c r="F23" s="191" t="s">
        <v>937</v>
      </c>
      <c r="G23" s="191" t="s">
        <v>259</v>
      </c>
      <c r="H23" s="192" t="s">
        <v>1178</v>
      </c>
      <c r="I23" s="191" t="s">
        <v>431</v>
      </c>
      <c r="J23" s="191" t="s">
        <v>160</v>
      </c>
      <c r="K23" s="243" t="s">
        <v>689</v>
      </c>
      <c r="L23" s="192" t="s">
        <v>1510</v>
      </c>
      <c r="M23" s="235" t="s">
        <v>1497</v>
      </c>
      <c r="N23" s="192" t="s">
        <v>1178</v>
      </c>
      <c r="O23" s="196" t="s">
        <v>1808</v>
      </c>
      <c r="P23" s="280">
        <v>45</v>
      </c>
      <c r="Q23" s="280">
        <v>28</v>
      </c>
      <c r="R23" s="277" t="str">
        <f t="shared" si="8"/>
        <v>N/A</v>
      </c>
      <c r="S23" s="278" t="str">
        <f t="shared" si="9"/>
        <v>N/A</v>
      </c>
      <c r="T23" s="172" t="s">
        <v>2755</v>
      </c>
    </row>
    <row r="24" spans="1:20" ht="12.75" customHeight="1" x14ac:dyDescent="0.2">
      <c r="A24" s="196" t="s">
        <v>72</v>
      </c>
      <c r="B24" s="191">
        <v>2022</v>
      </c>
      <c r="C24" s="164" t="s">
        <v>582</v>
      </c>
      <c r="D24" s="192" t="s">
        <v>112</v>
      </c>
      <c r="E24" s="284" t="s">
        <v>968</v>
      </c>
      <c r="F24" s="191" t="s">
        <v>937</v>
      </c>
      <c r="G24" s="191" t="s">
        <v>261</v>
      </c>
      <c r="H24" s="192" t="s">
        <v>1178</v>
      </c>
      <c r="I24" s="191" t="s">
        <v>431</v>
      </c>
      <c r="J24" s="191" t="s">
        <v>160</v>
      </c>
      <c r="K24" s="243" t="s">
        <v>689</v>
      </c>
      <c r="L24" s="192" t="s">
        <v>1510</v>
      </c>
      <c r="M24" s="235" t="s">
        <v>1497</v>
      </c>
      <c r="N24" s="192" t="s">
        <v>1178</v>
      </c>
      <c r="O24" s="196" t="s">
        <v>1808</v>
      </c>
      <c r="P24" s="280">
        <v>41</v>
      </c>
      <c r="Q24" s="280">
        <v>28</v>
      </c>
      <c r="R24" s="277" t="str">
        <f t="shared" si="8"/>
        <v>N/A</v>
      </c>
      <c r="S24" s="278" t="str">
        <f t="shared" si="9"/>
        <v>N/A</v>
      </c>
      <c r="T24" s="172"/>
    </row>
    <row r="25" spans="1:20" ht="12.75" customHeight="1" x14ac:dyDescent="0.2">
      <c r="A25" s="196" t="s">
        <v>72</v>
      </c>
      <c r="B25" s="191">
        <v>2022</v>
      </c>
      <c r="C25" s="164" t="s">
        <v>582</v>
      </c>
      <c r="D25" s="192" t="s">
        <v>112</v>
      </c>
      <c r="E25" s="284" t="s">
        <v>968</v>
      </c>
      <c r="F25" s="191" t="s">
        <v>937</v>
      </c>
      <c r="G25" s="191" t="s">
        <v>263</v>
      </c>
      <c r="H25" s="192" t="s">
        <v>1178</v>
      </c>
      <c r="I25" s="191" t="s">
        <v>431</v>
      </c>
      <c r="J25" s="191" t="s">
        <v>160</v>
      </c>
      <c r="K25" s="243" t="s">
        <v>689</v>
      </c>
      <c r="L25" s="192" t="s">
        <v>1510</v>
      </c>
      <c r="M25" s="235" t="s">
        <v>1497</v>
      </c>
      <c r="N25" s="192" t="s">
        <v>1178</v>
      </c>
      <c r="O25" s="196" t="s">
        <v>1809</v>
      </c>
      <c r="P25" s="280">
        <v>39</v>
      </c>
      <c r="Q25" s="280">
        <v>25</v>
      </c>
      <c r="R25" s="277" t="str">
        <f t="shared" si="8"/>
        <v>N/A</v>
      </c>
      <c r="S25" s="278" t="str">
        <f t="shared" si="9"/>
        <v>N/A</v>
      </c>
      <c r="T25" s="172" t="s">
        <v>2756</v>
      </c>
    </row>
    <row r="26" spans="1:20" ht="12.75" customHeight="1" x14ac:dyDescent="0.2">
      <c r="A26" s="196" t="s">
        <v>72</v>
      </c>
      <c r="B26" s="191">
        <v>2022</v>
      </c>
      <c r="C26" s="164" t="s">
        <v>582</v>
      </c>
      <c r="D26" s="192" t="s">
        <v>112</v>
      </c>
      <c r="E26" s="284" t="s">
        <v>968</v>
      </c>
      <c r="F26" s="191" t="s">
        <v>937</v>
      </c>
      <c r="G26" s="191" t="s">
        <v>1508</v>
      </c>
      <c r="H26" s="192" t="s">
        <v>1178</v>
      </c>
      <c r="I26" s="191" t="s">
        <v>431</v>
      </c>
      <c r="J26" s="191" t="s">
        <v>160</v>
      </c>
      <c r="K26" s="243" t="s">
        <v>689</v>
      </c>
      <c r="L26" s="192" t="s">
        <v>1510</v>
      </c>
      <c r="M26" s="235" t="s">
        <v>1497</v>
      </c>
      <c r="N26" s="192" t="s">
        <v>1178</v>
      </c>
      <c r="O26" s="196" t="s">
        <v>1809</v>
      </c>
      <c r="P26" s="280">
        <v>39</v>
      </c>
      <c r="Q26" s="280">
        <v>25</v>
      </c>
      <c r="R26" s="277" t="str">
        <f t="shared" si="8"/>
        <v>N/A</v>
      </c>
      <c r="S26" s="278" t="str">
        <f t="shared" si="9"/>
        <v>N/A</v>
      </c>
      <c r="T26" s="172" t="s">
        <v>2754</v>
      </c>
    </row>
    <row r="27" spans="1:20" s="21" customFormat="1" ht="12.75" x14ac:dyDescent="0.2">
      <c r="A27" s="182" t="s">
        <v>72</v>
      </c>
      <c r="B27" s="182">
        <v>2022</v>
      </c>
      <c r="C27" s="162" t="s">
        <v>582</v>
      </c>
      <c r="D27" s="272" t="s">
        <v>112</v>
      </c>
      <c r="E27" s="273" t="s">
        <v>969</v>
      </c>
      <c r="F27" s="191" t="s">
        <v>970</v>
      </c>
      <c r="G27" s="145" t="s">
        <v>259</v>
      </c>
      <c r="H27" s="235" t="s">
        <v>1177</v>
      </c>
      <c r="I27" s="145" t="s">
        <v>431</v>
      </c>
      <c r="J27" s="22" t="s">
        <v>152</v>
      </c>
      <c r="K27" s="145" t="s">
        <v>1946</v>
      </c>
      <c r="L27" s="235" t="s">
        <v>1510</v>
      </c>
      <c r="M27" s="235" t="s">
        <v>1497</v>
      </c>
      <c r="N27" s="235" t="s">
        <v>1178</v>
      </c>
      <c r="O27" s="145"/>
      <c r="P27" s="280">
        <v>0</v>
      </c>
      <c r="Q27" s="280">
        <v>0</v>
      </c>
      <c r="R27" s="277" t="str">
        <f t="shared" si="8"/>
        <v>N/A</v>
      </c>
      <c r="S27" s="278" t="str">
        <f t="shared" si="9"/>
        <v>N/A</v>
      </c>
      <c r="T27" s="172" t="s">
        <v>2729</v>
      </c>
    </row>
    <row r="28" spans="1:20" s="21" customFormat="1" ht="12.75" x14ac:dyDescent="0.2">
      <c r="A28" s="182" t="s">
        <v>72</v>
      </c>
      <c r="B28" s="182">
        <v>2022</v>
      </c>
      <c r="C28" s="162" t="s">
        <v>582</v>
      </c>
      <c r="D28" s="272" t="s">
        <v>112</v>
      </c>
      <c r="E28" s="273" t="s">
        <v>969</v>
      </c>
      <c r="F28" s="191" t="s">
        <v>970</v>
      </c>
      <c r="G28" s="145" t="s">
        <v>1508</v>
      </c>
      <c r="H28" s="235" t="s">
        <v>1177</v>
      </c>
      <c r="I28" s="145" t="s">
        <v>431</v>
      </c>
      <c r="J28" s="22" t="s">
        <v>152</v>
      </c>
      <c r="K28" s="145" t="s">
        <v>1946</v>
      </c>
      <c r="L28" s="235" t="s">
        <v>1510</v>
      </c>
      <c r="M28" s="235" t="s">
        <v>1497</v>
      </c>
      <c r="N28" s="235" t="s">
        <v>1178</v>
      </c>
      <c r="O28" s="145"/>
      <c r="P28" s="280">
        <v>0</v>
      </c>
      <c r="Q28" s="280">
        <v>0</v>
      </c>
      <c r="R28" s="277" t="str">
        <f t="shared" si="8"/>
        <v>N/A</v>
      </c>
      <c r="S28" s="278" t="str">
        <f t="shared" si="9"/>
        <v>N/A</v>
      </c>
      <c r="T28" s="172" t="s">
        <v>2729</v>
      </c>
    </row>
    <row r="29" spans="1:20" s="21" customFormat="1" ht="12.75" x14ac:dyDescent="0.2">
      <c r="A29" s="182" t="s">
        <v>72</v>
      </c>
      <c r="B29" s="182">
        <v>2022</v>
      </c>
      <c r="C29" s="162" t="s">
        <v>582</v>
      </c>
      <c r="D29" s="272" t="s">
        <v>112</v>
      </c>
      <c r="E29" s="273" t="s">
        <v>969</v>
      </c>
      <c r="F29" s="191" t="s">
        <v>970</v>
      </c>
      <c r="G29" s="145" t="s">
        <v>263</v>
      </c>
      <c r="H29" s="235" t="s">
        <v>1177</v>
      </c>
      <c r="I29" s="145" t="s">
        <v>431</v>
      </c>
      <c r="J29" s="22" t="s">
        <v>152</v>
      </c>
      <c r="K29" s="145" t="s">
        <v>1946</v>
      </c>
      <c r="L29" s="235" t="s">
        <v>1510</v>
      </c>
      <c r="M29" s="235" t="s">
        <v>1497</v>
      </c>
      <c r="N29" s="235" t="s">
        <v>1178</v>
      </c>
      <c r="O29" s="145"/>
      <c r="P29" s="280">
        <v>0</v>
      </c>
      <c r="Q29" s="280">
        <v>0</v>
      </c>
      <c r="R29" s="277" t="str">
        <f t="shared" si="8"/>
        <v>N/A</v>
      </c>
      <c r="S29" s="278" t="str">
        <f t="shared" si="9"/>
        <v>N/A</v>
      </c>
      <c r="T29" s="172" t="s">
        <v>2729</v>
      </c>
    </row>
    <row r="30" spans="1:20" s="21" customFormat="1" ht="12.75" x14ac:dyDescent="0.2">
      <c r="A30" s="182" t="s">
        <v>72</v>
      </c>
      <c r="B30" s="182">
        <v>2022</v>
      </c>
      <c r="C30" s="162" t="s">
        <v>582</v>
      </c>
      <c r="D30" s="272" t="s">
        <v>112</v>
      </c>
      <c r="E30" s="273" t="s">
        <v>969</v>
      </c>
      <c r="F30" s="191" t="s">
        <v>970</v>
      </c>
      <c r="G30" s="145" t="s">
        <v>261</v>
      </c>
      <c r="H30" s="235" t="s">
        <v>1177</v>
      </c>
      <c r="I30" s="145" t="s">
        <v>431</v>
      </c>
      <c r="J30" s="22" t="s">
        <v>152</v>
      </c>
      <c r="K30" s="145" t="s">
        <v>1946</v>
      </c>
      <c r="L30" s="235" t="s">
        <v>1510</v>
      </c>
      <c r="M30" s="235" t="s">
        <v>1497</v>
      </c>
      <c r="N30" s="235" t="s">
        <v>1178</v>
      </c>
      <c r="O30" s="145"/>
      <c r="P30" s="280">
        <v>0</v>
      </c>
      <c r="Q30" s="280">
        <v>0</v>
      </c>
      <c r="R30" s="277" t="str">
        <f t="shared" si="8"/>
        <v>N/A</v>
      </c>
      <c r="S30" s="278" t="str">
        <f t="shared" si="9"/>
        <v>N/A</v>
      </c>
      <c r="T30" s="172" t="s">
        <v>2729</v>
      </c>
    </row>
    <row r="31" spans="1:20" ht="12.75" customHeight="1" x14ac:dyDescent="0.2">
      <c r="A31" s="196" t="s">
        <v>72</v>
      </c>
      <c r="B31" s="191">
        <v>2022</v>
      </c>
      <c r="C31" s="164" t="s">
        <v>582</v>
      </c>
      <c r="D31" s="192" t="s">
        <v>112</v>
      </c>
      <c r="E31" s="284" t="s">
        <v>981</v>
      </c>
      <c r="F31" s="191">
        <v>8</v>
      </c>
      <c r="G31" s="191" t="s">
        <v>259</v>
      </c>
      <c r="H31" s="192" t="s">
        <v>1177</v>
      </c>
      <c r="I31" s="191" t="s">
        <v>433</v>
      </c>
      <c r="J31" s="191" t="s">
        <v>161</v>
      </c>
      <c r="K31" s="196" t="s">
        <v>1810</v>
      </c>
      <c r="L31" s="192" t="s">
        <v>1506</v>
      </c>
      <c r="M31" s="192">
        <v>2600</v>
      </c>
      <c r="N31" s="192" t="s">
        <v>1178</v>
      </c>
      <c r="O31" s="243"/>
      <c r="P31" s="280">
        <v>950</v>
      </c>
      <c r="Q31" s="280">
        <v>13</v>
      </c>
      <c r="R31" s="277">
        <f t="shared" si="8"/>
        <v>36.538461538461533</v>
      </c>
      <c r="S31" s="278" t="str">
        <f t="shared" si="9"/>
        <v>X</v>
      </c>
      <c r="T31" s="172" t="s">
        <v>2804</v>
      </c>
    </row>
    <row r="32" spans="1:20" ht="12.75" customHeight="1" x14ac:dyDescent="0.2">
      <c r="A32" s="196" t="s">
        <v>72</v>
      </c>
      <c r="B32" s="191">
        <v>2022</v>
      </c>
      <c r="C32" s="164" t="s">
        <v>582</v>
      </c>
      <c r="D32" s="192" t="s">
        <v>112</v>
      </c>
      <c r="E32" s="284" t="s">
        <v>981</v>
      </c>
      <c r="F32" s="191">
        <v>8</v>
      </c>
      <c r="G32" s="191" t="s">
        <v>261</v>
      </c>
      <c r="H32" s="192" t="s">
        <v>1177</v>
      </c>
      <c r="I32" s="191" t="s">
        <v>433</v>
      </c>
      <c r="J32" s="191" t="s">
        <v>161</v>
      </c>
      <c r="K32" s="196" t="s">
        <v>1810</v>
      </c>
      <c r="L32" s="192" t="s">
        <v>1506</v>
      </c>
      <c r="M32" s="192">
        <v>2600</v>
      </c>
      <c r="N32" s="192" t="s">
        <v>1178</v>
      </c>
      <c r="O32" s="243"/>
      <c r="P32" s="280">
        <v>949</v>
      </c>
      <c r="Q32" s="280">
        <v>14</v>
      </c>
      <c r="R32" s="277">
        <f t="shared" si="8"/>
        <v>36.5</v>
      </c>
      <c r="S32" s="278" t="str">
        <f t="shared" si="9"/>
        <v>X</v>
      </c>
      <c r="T32" s="172" t="s">
        <v>2804</v>
      </c>
    </row>
    <row r="33" spans="1:20" ht="12.75" customHeight="1" x14ac:dyDescent="0.2">
      <c r="A33" s="196" t="s">
        <v>72</v>
      </c>
      <c r="B33" s="191">
        <v>2022</v>
      </c>
      <c r="C33" s="164" t="s">
        <v>582</v>
      </c>
      <c r="D33" s="192" t="s">
        <v>112</v>
      </c>
      <c r="E33" s="284" t="s">
        <v>981</v>
      </c>
      <c r="F33" s="191">
        <v>8</v>
      </c>
      <c r="G33" s="191" t="s">
        <v>263</v>
      </c>
      <c r="H33" s="192" t="s">
        <v>1178</v>
      </c>
      <c r="I33" s="191" t="s">
        <v>433</v>
      </c>
      <c r="J33" s="191" t="s">
        <v>161</v>
      </c>
      <c r="K33" s="196" t="s">
        <v>1810</v>
      </c>
      <c r="L33" s="192" t="s">
        <v>1506</v>
      </c>
      <c r="M33" s="192">
        <v>2600</v>
      </c>
      <c r="N33" s="192" t="s">
        <v>1178</v>
      </c>
      <c r="O33" s="243"/>
      <c r="P33" s="280">
        <v>944</v>
      </c>
      <c r="Q33" s="280">
        <v>14</v>
      </c>
      <c r="R33" s="277">
        <f t="shared" si="8"/>
        <v>36.307692307692307</v>
      </c>
      <c r="S33" s="278" t="str">
        <f t="shared" si="9"/>
        <v>X</v>
      </c>
      <c r="T33" s="172" t="s">
        <v>2804</v>
      </c>
    </row>
    <row r="34" spans="1:20" ht="12.75" customHeight="1" x14ac:dyDescent="0.2">
      <c r="A34" s="196" t="s">
        <v>72</v>
      </c>
      <c r="B34" s="191">
        <v>2022</v>
      </c>
      <c r="C34" s="164" t="s">
        <v>582</v>
      </c>
      <c r="D34" s="192" t="s">
        <v>112</v>
      </c>
      <c r="E34" s="284" t="s">
        <v>981</v>
      </c>
      <c r="F34" s="191">
        <v>8</v>
      </c>
      <c r="G34" s="191" t="s">
        <v>1508</v>
      </c>
      <c r="H34" s="192" t="s">
        <v>1178</v>
      </c>
      <c r="I34" s="191" t="s">
        <v>433</v>
      </c>
      <c r="J34" s="191" t="s">
        <v>161</v>
      </c>
      <c r="K34" s="196" t="s">
        <v>1810</v>
      </c>
      <c r="L34" s="192" t="s">
        <v>1506</v>
      </c>
      <c r="M34" s="192">
        <v>2600</v>
      </c>
      <c r="N34" s="192" t="s">
        <v>1178</v>
      </c>
      <c r="O34" s="243"/>
      <c r="P34" s="280">
        <v>941</v>
      </c>
      <c r="Q34" s="280">
        <v>14</v>
      </c>
      <c r="R34" s="277">
        <f t="shared" si="8"/>
        <v>36.192307692307693</v>
      </c>
      <c r="S34" s="278" t="str">
        <f t="shared" si="9"/>
        <v>X</v>
      </c>
      <c r="T34" s="172" t="s">
        <v>2804</v>
      </c>
    </row>
    <row r="35" spans="1:20" ht="12.75" customHeight="1" x14ac:dyDescent="0.2">
      <c r="A35" s="196" t="s">
        <v>72</v>
      </c>
      <c r="B35" s="191">
        <v>2022</v>
      </c>
      <c r="C35" s="164" t="s">
        <v>582</v>
      </c>
      <c r="D35" s="192" t="s">
        <v>112</v>
      </c>
      <c r="E35" s="284" t="s">
        <v>981</v>
      </c>
      <c r="F35" s="191">
        <v>8</v>
      </c>
      <c r="G35" s="191" t="s">
        <v>1577</v>
      </c>
      <c r="H35" s="192" t="s">
        <v>1178</v>
      </c>
      <c r="I35" s="191" t="s">
        <v>433</v>
      </c>
      <c r="J35" s="191" t="s">
        <v>161</v>
      </c>
      <c r="K35" s="196" t="s">
        <v>1810</v>
      </c>
      <c r="L35" s="192" t="s">
        <v>1506</v>
      </c>
      <c r="M35" s="192">
        <v>0</v>
      </c>
      <c r="N35" s="192" t="s">
        <v>1178</v>
      </c>
      <c r="O35" s="243" t="s">
        <v>1811</v>
      </c>
      <c r="P35" s="280">
        <v>0</v>
      </c>
      <c r="Q35" s="280">
        <v>0</v>
      </c>
      <c r="R35" s="277" t="e">
        <f t="shared" si="8"/>
        <v>#DIV/0!</v>
      </c>
      <c r="S35" s="278" t="e">
        <f t="shared" si="9"/>
        <v>#DIV/0!</v>
      </c>
      <c r="T35" s="172"/>
    </row>
    <row r="36" spans="1:20" ht="12.75" customHeight="1" x14ac:dyDescent="0.2">
      <c r="A36" s="196" t="s">
        <v>72</v>
      </c>
      <c r="B36" s="191">
        <v>2022</v>
      </c>
      <c r="C36" s="164" t="s">
        <v>582</v>
      </c>
      <c r="D36" s="192" t="s">
        <v>112</v>
      </c>
      <c r="E36" s="284" t="s">
        <v>981</v>
      </c>
      <c r="F36" s="191">
        <v>8</v>
      </c>
      <c r="G36" s="191" t="s">
        <v>259</v>
      </c>
      <c r="H36" s="192" t="s">
        <v>1177</v>
      </c>
      <c r="I36" s="191" t="s">
        <v>433</v>
      </c>
      <c r="J36" s="191" t="s">
        <v>161</v>
      </c>
      <c r="K36" s="196" t="s">
        <v>1803</v>
      </c>
      <c r="L36" s="192" t="s">
        <v>1506</v>
      </c>
      <c r="M36" s="192">
        <v>1000</v>
      </c>
      <c r="N36" s="192" t="s">
        <v>1178</v>
      </c>
      <c r="O36" s="243"/>
      <c r="P36" s="280">
        <v>1066</v>
      </c>
      <c r="Q36" s="280">
        <v>9</v>
      </c>
      <c r="R36" s="277">
        <f t="shared" si="8"/>
        <v>106.60000000000001</v>
      </c>
      <c r="S36" s="278" t="str">
        <f t="shared" si="9"/>
        <v/>
      </c>
      <c r="T36" s="177"/>
    </row>
    <row r="37" spans="1:20" ht="12.75" customHeight="1" x14ac:dyDescent="0.2">
      <c r="A37" s="196" t="s">
        <v>72</v>
      </c>
      <c r="B37" s="191">
        <v>2022</v>
      </c>
      <c r="C37" s="164" t="s">
        <v>582</v>
      </c>
      <c r="D37" s="192" t="s">
        <v>112</v>
      </c>
      <c r="E37" s="284" t="s">
        <v>981</v>
      </c>
      <c r="F37" s="191">
        <v>8</v>
      </c>
      <c r="G37" s="191" t="s">
        <v>261</v>
      </c>
      <c r="H37" s="192" t="s">
        <v>1177</v>
      </c>
      <c r="I37" s="191" t="s">
        <v>433</v>
      </c>
      <c r="J37" s="191" t="s">
        <v>161</v>
      </c>
      <c r="K37" s="196" t="s">
        <v>1803</v>
      </c>
      <c r="L37" s="192" t="s">
        <v>1506</v>
      </c>
      <c r="M37" s="192">
        <v>1000</v>
      </c>
      <c r="N37" s="192" t="s">
        <v>1178</v>
      </c>
      <c r="O37" s="243"/>
      <c r="P37" s="280">
        <v>1069</v>
      </c>
      <c r="Q37" s="280">
        <v>9</v>
      </c>
      <c r="R37" s="277">
        <f t="shared" si="8"/>
        <v>106.89999999999999</v>
      </c>
      <c r="S37" s="278" t="str">
        <f t="shared" si="9"/>
        <v/>
      </c>
      <c r="T37" s="177"/>
    </row>
    <row r="38" spans="1:20" ht="12.75" customHeight="1" x14ac:dyDescent="0.2">
      <c r="A38" s="196" t="s">
        <v>72</v>
      </c>
      <c r="B38" s="191">
        <v>2022</v>
      </c>
      <c r="C38" s="164" t="s">
        <v>582</v>
      </c>
      <c r="D38" s="192" t="s">
        <v>112</v>
      </c>
      <c r="E38" s="284" t="s">
        <v>981</v>
      </c>
      <c r="F38" s="191">
        <v>8</v>
      </c>
      <c r="G38" s="191" t="s">
        <v>263</v>
      </c>
      <c r="H38" s="192" t="s">
        <v>1178</v>
      </c>
      <c r="I38" s="191" t="s">
        <v>433</v>
      </c>
      <c r="J38" s="191" t="s">
        <v>161</v>
      </c>
      <c r="K38" s="196" t="s">
        <v>1803</v>
      </c>
      <c r="L38" s="192" t="s">
        <v>1506</v>
      </c>
      <c r="M38" s="192">
        <v>1000</v>
      </c>
      <c r="N38" s="192" t="s">
        <v>1178</v>
      </c>
      <c r="O38" s="243"/>
      <c r="P38" s="280">
        <v>1059</v>
      </c>
      <c r="Q38" s="280">
        <v>9</v>
      </c>
      <c r="R38" s="277">
        <f t="shared" si="8"/>
        <v>105.89999999999999</v>
      </c>
      <c r="S38" s="278" t="str">
        <f t="shared" si="9"/>
        <v/>
      </c>
      <c r="T38" s="177"/>
    </row>
    <row r="39" spans="1:20" ht="12.75" customHeight="1" x14ac:dyDescent="0.2">
      <c r="A39" s="196" t="s">
        <v>72</v>
      </c>
      <c r="B39" s="191">
        <v>2022</v>
      </c>
      <c r="C39" s="164" t="s">
        <v>582</v>
      </c>
      <c r="D39" s="192" t="s">
        <v>112</v>
      </c>
      <c r="E39" s="284" t="s">
        <v>981</v>
      </c>
      <c r="F39" s="191">
        <v>8</v>
      </c>
      <c r="G39" s="191" t="s">
        <v>1508</v>
      </c>
      <c r="H39" s="192" t="s">
        <v>1178</v>
      </c>
      <c r="I39" s="191" t="s">
        <v>433</v>
      </c>
      <c r="J39" s="191" t="s">
        <v>161</v>
      </c>
      <c r="K39" s="196" t="s">
        <v>1803</v>
      </c>
      <c r="L39" s="192" t="s">
        <v>1506</v>
      </c>
      <c r="M39" s="192">
        <v>1000</v>
      </c>
      <c r="N39" s="192" t="s">
        <v>1178</v>
      </c>
      <c r="O39" s="243"/>
      <c r="P39" s="280">
        <v>1051</v>
      </c>
      <c r="Q39" s="280">
        <v>9</v>
      </c>
      <c r="R39" s="277">
        <f t="shared" si="8"/>
        <v>105.1</v>
      </c>
      <c r="S39" s="278" t="str">
        <f t="shared" si="9"/>
        <v/>
      </c>
      <c r="T39" s="177"/>
    </row>
    <row r="40" spans="1:20" ht="12.75" customHeight="1" x14ac:dyDescent="0.2">
      <c r="A40" s="196" t="s">
        <v>72</v>
      </c>
      <c r="B40" s="191">
        <v>2022</v>
      </c>
      <c r="C40" s="164" t="s">
        <v>582</v>
      </c>
      <c r="D40" s="192" t="s">
        <v>112</v>
      </c>
      <c r="E40" s="284" t="s">
        <v>981</v>
      </c>
      <c r="F40" s="191">
        <v>8</v>
      </c>
      <c r="G40" s="191" t="s">
        <v>1577</v>
      </c>
      <c r="H40" s="192" t="s">
        <v>1178</v>
      </c>
      <c r="I40" s="191" t="s">
        <v>433</v>
      </c>
      <c r="J40" s="191" t="s">
        <v>161</v>
      </c>
      <c r="K40" s="196" t="s">
        <v>1803</v>
      </c>
      <c r="L40" s="192" t="s">
        <v>1506</v>
      </c>
      <c r="M40" s="192">
        <v>0</v>
      </c>
      <c r="N40" s="192" t="s">
        <v>1178</v>
      </c>
      <c r="O40" s="243" t="s">
        <v>1811</v>
      </c>
      <c r="P40" s="280">
        <v>0</v>
      </c>
      <c r="Q40" s="280">
        <v>0</v>
      </c>
      <c r="R40" s="277" t="e">
        <f t="shared" si="8"/>
        <v>#DIV/0!</v>
      </c>
      <c r="S40" s="278" t="e">
        <f t="shared" si="9"/>
        <v>#DIV/0!</v>
      </c>
      <c r="T40" s="172"/>
    </row>
    <row r="41" spans="1:20" ht="12.75" customHeight="1" x14ac:dyDescent="0.2">
      <c r="A41" s="196" t="s">
        <v>72</v>
      </c>
      <c r="B41" s="191">
        <v>2022</v>
      </c>
      <c r="C41" s="164" t="s">
        <v>582</v>
      </c>
      <c r="D41" s="192" t="s">
        <v>112</v>
      </c>
      <c r="E41" s="284" t="s">
        <v>981</v>
      </c>
      <c r="F41" s="191">
        <v>8</v>
      </c>
      <c r="G41" s="191" t="s">
        <v>259</v>
      </c>
      <c r="H41" s="192" t="s">
        <v>1177</v>
      </c>
      <c r="I41" s="191" t="s">
        <v>431</v>
      </c>
      <c r="J41" s="191" t="s">
        <v>160</v>
      </c>
      <c r="K41" s="196" t="s">
        <v>724</v>
      </c>
      <c r="L41" s="192" t="s">
        <v>1510</v>
      </c>
      <c r="M41" s="235" t="s">
        <v>1497</v>
      </c>
      <c r="N41" s="192" t="s">
        <v>1178</v>
      </c>
      <c r="O41" s="243"/>
      <c r="P41" s="280">
        <v>3450</v>
      </c>
      <c r="Q41" s="280">
        <v>70</v>
      </c>
      <c r="R41" s="277" t="str">
        <f t="shared" si="8"/>
        <v>N/A</v>
      </c>
      <c r="S41" s="278" t="str">
        <f t="shared" si="9"/>
        <v>N/A</v>
      </c>
      <c r="T41" s="177"/>
    </row>
    <row r="42" spans="1:20" ht="12.75" customHeight="1" x14ac:dyDescent="0.2">
      <c r="A42" s="196" t="s">
        <v>72</v>
      </c>
      <c r="B42" s="191">
        <v>2022</v>
      </c>
      <c r="C42" s="164" t="s">
        <v>582</v>
      </c>
      <c r="D42" s="192" t="s">
        <v>112</v>
      </c>
      <c r="E42" s="284" t="s">
        <v>981</v>
      </c>
      <c r="F42" s="191">
        <v>8</v>
      </c>
      <c r="G42" s="191" t="s">
        <v>261</v>
      </c>
      <c r="H42" s="192" t="s">
        <v>1178</v>
      </c>
      <c r="I42" s="191" t="s">
        <v>431</v>
      </c>
      <c r="J42" s="191" t="s">
        <v>160</v>
      </c>
      <c r="K42" s="196" t="s">
        <v>724</v>
      </c>
      <c r="L42" s="192" t="s">
        <v>1510</v>
      </c>
      <c r="M42" s="235" t="s">
        <v>1497</v>
      </c>
      <c r="N42" s="192" t="s">
        <v>1178</v>
      </c>
      <c r="O42" s="243"/>
      <c r="P42" s="280">
        <v>3450</v>
      </c>
      <c r="Q42" s="280">
        <v>70</v>
      </c>
      <c r="R42" s="277" t="str">
        <f t="shared" si="8"/>
        <v>N/A</v>
      </c>
      <c r="S42" s="278" t="str">
        <f t="shared" si="9"/>
        <v>N/A</v>
      </c>
      <c r="T42" s="177"/>
    </row>
    <row r="43" spans="1:20" ht="12.75" customHeight="1" x14ac:dyDescent="0.2">
      <c r="A43" s="196" t="s">
        <v>72</v>
      </c>
      <c r="B43" s="191">
        <v>2022</v>
      </c>
      <c r="C43" s="164" t="s">
        <v>582</v>
      </c>
      <c r="D43" s="192" t="s">
        <v>112</v>
      </c>
      <c r="E43" s="284" t="s">
        <v>981</v>
      </c>
      <c r="F43" s="191">
        <v>8</v>
      </c>
      <c r="G43" s="191" t="s">
        <v>263</v>
      </c>
      <c r="H43" s="192" t="s">
        <v>1178</v>
      </c>
      <c r="I43" s="191" t="s">
        <v>431</v>
      </c>
      <c r="J43" s="191" t="s">
        <v>160</v>
      </c>
      <c r="K43" s="196" t="s">
        <v>724</v>
      </c>
      <c r="L43" s="192" t="s">
        <v>1510</v>
      </c>
      <c r="M43" s="235" t="s">
        <v>1497</v>
      </c>
      <c r="N43" s="192" t="s">
        <v>1178</v>
      </c>
      <c r="O43" s="243"/>
      <c r="P43" s="280">
        <v>3450</v>
      </c>
      <c r="Q43" s="280">
        <v>70</v>
      </c>
      <c r="R43" s="277" t="str">
        <f t="shared" si="8"/>
        <v>N/A</v>
      </c>
      <c r="S43" s="278" t="str">
        <f t="shared" si="9"/>
        <v>N/A</v>
      </c>
      <c r="T43" s="177"/>
    </row>
    <row r="44" spans="1:20" ht="12.75" customHeight="1" x14ac:dyDescent="0.2">
      <c r="A44" s="196" t="s">
        <v>72</v>
      </c>
      <c r="B44" s="191">
        <v>2022</v>
      </c>
      <c r="C44" s="164" t="s">
        <v>582</v>
      </c>
      <c r="D44" s="192" t="s">
        <v>112</v>
      </c>
      <c r="E44" s="284" t="s">
        <v>981</v>
      </c>
      <c r="F44" s="191">
        <v>8</v>
      </c>
      <c r="G44" s="191" t="s">
        <v>1508</v>
      </c>
      <c r="H44" s="192" t="s">
        <v>1178</v>
      </c>
      <c r="I44" s="191" t="s">
        <v>431</v>
      </c>
      <c r="J44" s="191" t="s">
        <v>160</v>
      </c>
      <c r="K44" s="196" t="s">
        <v>724</v>
      </c>
      <c r="L44" s="192" t="s">
        <v>1510</v>
      </c>
      <c r="M44" s="235" t="s">
        <v>1497</v>
      </c>
      <c r="N44" s="192" t="s">
        <v>1178</v>
      </c>
      <c r="O44" s="243"/>
      <c r="P44" s="280">
        <v>3450</v>
      </c>
      <c r="Q44" s="280">
        <v>70</v>
      </c>
      <c r="R44" s="277" t="str">
        <f t="shared" si="8"/>
        <v>N/A</v>
      </c>
      <c r="S44" s="278" t="str">
        <f t="shared" si="9"/>
        <v>N/A</v>
      </c>
      <c r="T44" s="177"/>
    </row>
    <row r="45" spans="1:20" ht="12.75" customHeight="1" x14ac:dyDescent="0.2">
      <c r="A45" s="196" t="s">
        <v>72</v>
      </c>
      <c r="B45" s="191">
        <v>2022</v>
      </c>
      <c r="C45" s="164" t="s">
        <v>582</v>
      </c>
      <c r="D45" s="192" t="s">
        <v>112</v>
      </c>
      <c r="E45" s="284" t="s">
        <v>981</v>
      </c>
      <c r="F45" s="191">
        <v>8</v>
      </c>
      <c r="G45" s="191" t="s">
        <v>1577</v>
      </c>
      <c r="H45" s="192" t="s">
        <v>1178</v>
      </c>
      <c r="I45" s="191" t="s">
        <v>431</v>
      </c>
      <c r="J45" s="191" t="s">
        <v>160</v>
      </c>
      <c r="K45" s="196" t="s">
        <v>724</v>
      </c>
      <c r="L45" s="192" t="s">
        <v>1510</v>
      </c>
      <c r="M45" s="192">
        <v>0</v>
      </c>
      <c r="N45" s="192" t="s">
        <v>1178</v>
      </c>
      <c r="O45" s="243" t="s">
        <v>1811</v>
      </c>
      <c r="P45" s="280">
        <v>0</v>
      </c>
      <c r="Q45" s="280">
        <v>0</v>
      </c>
      <c r="R45" s="277" t="e">
        <f t="shared" si="8"/>
        <v>#DIV/0!</v>
      </c>
      <c r="S45" s="278" t="e">
        <f t="shared" si="9"/>
        <v>#DIV/0!</v>
      </c>
      <c r="T45" s="172"/>
    </row>
    <row r="46" spans="1:20" ht="12.75" customHeight="1" x14ac:dyDescent="0.2">
      <c r="A46" s="196" t="s">
        <v>72</v>
      </c>
      <c r="B46" s="191">
        <v>2022</v>
      </c>
      <c r="C46" s="164" t="s">
        <v>582</v>
      </c>
      <c r="D46" s="192" t="s">
        <v>112</v>
      </c>
      <c r="E46" s="284" t="s">
        <v>981</v>
      </c>
      <c r="F46" s="191">
        <v>8</v>
      </c>
      <c r="G46" s="191" t="s">
        <v>259</v>
      </c>
      <c r="H46" s="192" t="s">
        <v>1177</v>
      </c>
      <c r="I46" s="191" t="s">
        <v>431</v>
      </c>
      <c r="J46" s="191" t="s">
        <v>160</v>
      </c>
      <c r="K46" s="196" t="s">
        <v>706</v>
      </c>
      <c r="L46" s="192" t="s">
        <v>1510</v>
      </c>
      <c r="M46" s="235" t="s">
        <v>1497</v>
      </c>
      <c r="N46" s="192" t="s">
        <v>1178</v>
      </c>
      <c r="O46" s="243"/>
      <c r="P46" s="280">
        <v>3317</v>
      </c>
      <c r="Q46" s="280">
        <v>53</v>
      </c>
      <c r="R46" s="277" t="str">
        <f t="shared" si="8"/>
        <v>N/A</v>
      </c>
      <c r="S46" s="278" t="str">
        <f t="shared" si="9"/>
        <v>N/A</v>
      </c>
      <c r="T46" s="177"/>
    </row>
    <row r="47" spans="1:20" ht="12.75" customHeight="1" x14ac:dyDescent="0.2">
      <c r="A47" s="196" t="s">
        <v>72</v>
      </c>
      <c r="B47" s="191">
        <v>2022</v>
      </c>
      <c r="C47" s="164" t="s">
        <v>582</v>
      </c>
      <c r="D47" s="192" t="s">
        <v>112</v>
      </c>
      <c r="E47" s="284" t="s">
        <v>981</v>
      </c>
      <c r="F47" s="191">
        <v>8</v>
      </c>
      <c r="G47" s="191" t="s">
        <v>261</v>
      </c>
      <c r="H47" s="192" t="s">
        <v>1178</v>
      </c>
      <c r="I47" s="191" t="s">
        <v>431</v>
      </c>
      <c r="J47" s="191" t="s">
        <v>160</v>
      </c>
      <c r="K47" s="196" t="s">
        <v>706</v>
      </c>
      <c r="L47" s="192" t="s">
        <v>1510</v>
      </c>
      <c r="M47" s="235" t="s">
        <v>1497</v>
      </c>
      <c r="N47" s="192" t="s">
        <v>1178</v>
      </c>
      <c r="O47" s="243"/>
      <c r="P47" s="280">
        <v>3317</v>
      </c>
      <c r="Q47" s="280">
        <v>53</v>
      </c>
      <c r="R47" s="277" t="str">
        <f t="shared" si="8"/>
        <v>N/A</v>
      </c>
      <c r="S47" s="278" t="str">
        <f t="shared" si="9"/>
        <v>N/A</v>
      </c>
      <c r="T47" s="177"/>
    </row>
    <row r="48" spans="1:20" ht="12.75" customHeight="1" x14ac:dyDescent="0.2">
      <c r="A48" s="196" t="s">
        <v>72</v>
      </c>
      <c r="B48" s="191">
        <v>2022</v>
      </c>
      <c r="C48" s="164" t="s">
        <v>582</v>
      </c>
      <c r="D48" s="192" t="s">
        <v>112</v>
      </c>
      <c r="E48" s="284" t="s">
        <v>981</v>
      </c>
      <c r="F48" s="191">
        <v>8</v>
      </c>
      <c r="G48" s="191" t="s">
        <v>263</v>
      </c>
      <c r="H48" s="192" t="s">
        <v>1178</v>
      </c>
      <c r="I48" s="191" t="s">
        <v>431</v>
      </c>
      <c r="J48" s="191" t="s">
        <v>160</v>
      </c>
      <c r="K48" s="196" t="s">
        <v>706</v>
      </c>
      <c r="L48" s="192" t="s">
        <v>1510</v>
      </c>
      <c r="M48" s="235" t="s">
        <v>1497</v>
      </c>
      <c r="N48" s="192" t="s">
        <v>1178</v>
      </c>
      <c r="O48" s="243"/>
      <c r="P48" s="280">
        <v>3317</v>
      </c>
      <c r="Q48" s="280">
        <v>53</v>
      </c>
      <c r="R48" s="277" t="str">
        <f t="shared" si="8"/>
        <v>N/A</v>
      </c>
      <c r="S48" s="278" t="str">
        <f t="shared" si="9"/>
        <v>N/A</v>
      </c>
      <c r="T48" s="177"/>
    </row>
    <row r="49" spans="1:29" ht="12.75" customHeight="1" x14ac:dyDescent="0.2">
      <c r="A49" s="196" t="s">
        <v>72</v>
      </c>
      <c r="B49" s="191">
        <v>2022</v>
      </c>
      <c r="C49" s="164" t="s">
        <v>582</v>
      </c>
      <c r="D49" s="192" t="s">
        <v>112</v>
      </c>
      <c r="E49" s="284" t="s">
        <v>981</v>
      </c>
      <c r="F49" s="191">
        <v>8</v>
      </c>
      <c r="G49" s="191" t="s">
        <v>1508</v>
      </c>
      <c r="H49" s="192" t="s">
        <v>1178</v>
      </c>
      <c r="I49" s="191" t="s">
        <v>431</v>
      </c>
      <c r="J49" s="191" t="s">
        <v>160</v>
      </c>
      <c r="K49" s="196" t="s">
        <v>706</v>
      </c>
      <c r="L49" s="192" t="s">
        <v>1510</v>
      </c>
      <c r="M49" s="235" t="s">
        <v>1497</v>
      </c>
      <c r="N49" s="192" t="s">
        <v>1178</v>
      </c>
      <c r="O49" s="243"/>
      <c r="P49" s="280">
        <v>3317</v>
      </c>
      <c r="Q49" s="280">
        <v>53</v>
      </c>
      <c r="R49" s="277" t="str">
        <f t="shared" si="8"/>
        <v>N/A</v>
      </c>
      <c r="S49" s="278" t="str">
        <f t="shared" si="9"/>
        <v>N/A</v>
      </c>
      <c r="T49" s="177"/>
    </row>
    <row r="50" spans="1:29" ht="12.75" customHeight="1" x14ac:dyDescent="0.2">
      <c r="A50" s="196" t="s">
        <v>72</v>
      </c>
      <c r="B50" s="191">
        <v>2022</v>
      </c>
      <c r="C50" s="164" t="s">
        <v>582</v>
      </c>
      <c r="D50" s="192" t="s">
        <v>112</v>
      </c>
      <c r="E50" s="284" t="s">
        <v>981</v>
      </c>
      <c r="F50" s="191">
        <v>8</v>
      </c>
      <c r="G50" s="191" t="s">
        <v>1577</v>
      </c>
      <c r="H50" s="192" t="s">
        <v>1177</v>
      </c>
      <c r="I50" s="191" t="s">
        <v>431</v>
      </c>
      <c r="J50" s="191" t="s">
        <v>160</v>
      </c>
      <c r="K50" s="196" t="s">
        <v>706</v>
      </c>
      <c r="L50" s="192" t="s">
        <v>1510</v>
      </c>
      <c r="M50" s="235" t="s">
        <v>1497</v>
      </c>
      <c r="N50" s="192" t="s">
        <v>1178</v>
      </c>
      <c r="O50" s="243" t="s">
        <v>1811</v>
      </c>
      <c r="P50" s="280">
        <v>3317</v>
      </c>
      <c r="Q50" s="280">
        <v>53</v>
      </c>
      <c r="R50" s="277" t="str">
        <f t="shared" si="8"/>
        <v>N/A</v>
      </c>
      <c r="S50" s="278" t="str">
        <f t="shared" si="9"/>
        <v>N/A</v>
      </c>
      <c r="T50" s="177"/>
    </row>
    <row r="51" spans="1:29" ht="12.75" customHeight="1" x14ac:dyDescent="0.2">
      <c r="A51" s="196" t="s">
        <v>72</v>
      </c>
      <c r="B51" s="191">
        <v>2022</v>
      </c>
      <c r="C51" s="164" t="s">
        <v>582</v>
      </c>
      <c r="D51" s="192" t="s">
        <v>112</v>
      </c>
      <c r="E51" s="284" t="s">
        <v>981</v>
      </c>
      <c r="F51" s="191">
        <v>8</v>
      </c>
      <c r="G51" s="191" t="s">
        <v>259</v>
      </c>
      <c r="H51" s="192" t="s">
        <v>1177</v>
      </c>
      <c r="I51" s="191" t="s">
        <v>431</v>
      </c>
      <c r="J51" s="191" t="s">
        <v>160</v>
      </c>
      <c r="K51" s="196" t="s">
        <v>700</v>
      </c>
      <c r="L51" s="192" t="s">
        <v>1510</v>
      </c>
      <c r="M51" s="235" t="s">
        <v>1497</v>
      </c>
      <c r="N51" s="192" t="s">
        <v>1178</v>
      </c>
      <c r="O51" s="243" t="s">
        <v>1812</v>
      </c>
      <c r="P51" s="280">
        <v>140</v>
      </c>
      <c r="Q51" s="280">
        <v>1</v>
      </c>
      <c r="R51" s="277" t="str">
        <f t="shared" si="8"/>
        <v>N/A</v>
      </c>
      <c r="S51" s="278" t="str">
        <f t="shared" si="9"/>
        <v>N/A</v>
      </c>
      <c r="T51" s="177"/>
    </row>
    <row r="52" spans="1:29" ht="12.75" customHeight="1" x14ac:dyDescent="0.2">
      <c r="A52" s="196" t="s">
        <v>72</v>
      </c>
      <c r="B52" s="191">
        <v>2022</v>
      </c>
      <c r="C52" s="164" t="s">
        <v>582</v>
      </c>
      <c r="D52" s="192" t="s">
        <v>112</v>
      </c>
      <c r="E52" s="284" t="s">
        <v>981</v>
      </c>
      <c r="F52" s="191">
        <v>8</v>
      </c>
      <c r="G52" s="191" t="s">
        <v>261</v>
      </c>
      <c r="H52" s="192" t="s">
        <v>1178</v>
      </c>
      <c r="I52" s="191" t="s">
        <v>431</v>
      </c>
      <c r="J52" s="191" t="s">
        <v>160</v>
      </c>
      <c r="K52" s="196" t="s">
        <v>700</v>
      </c>
      <c r="L52" s="192" t="s">
        <v>1510</v>
      </c>
      <c r="M52" s="235" t="s">
        <v>1497</v>
      </c>
      <c r="N52" s="192" t="s">
        <v>1178</v>
      </c>
      <c r="O52" s="243" t="s">
        <v>1812</v>
      </c>
      <c r="P52" s="280">
        <v>140</v>
      </c>
      <c r="Q52" s="280">
        <v>1</v>
      </c>
      <c r="R52" s="277" t="str">
        <f t="shared" si="8"/>
        <v>N/A</v>
      </c>
      <c r="S52" s="278" t="str">
        <f t="shared" si="9"/>
        <v>N/A</v>
      </c>
      <c r="T52" s="177"/>
    </row>
    <row r="53" spans="1:29" ht="12.75" customHeight="1" x14ac:dyDescent="0.2">
      <c r="A53" s="196" t="s">
        <v>72</v>
      </c>
      <c r="B53" s="191">
        <v>2022</v>
      </c>
      <c r="C53" s="164" t="s">
        <v>582</v>
      </c>
      <c r="D53" s="192" t="s">
        <v>112</v>
      </c>
      <c r="E53" s="284" t="s">
        <v>981</v>
      </c>
      <c r="F53" s="191">
        <v>8</v>
      </c>
      <c r="G53" s="191" t="s">
        <v>263</v>
      </c>
      <c r="H53" s="192" t="s">
        <v>1178</v>
      </c>
      <c r="I53" s="191" t="s">
        <v>431</v>
      </c>
      <c r="J53" s="191" t="s">
        <v>160</v>
      </c>
      <c r="K53" s="196" t="s">
        <v>700</v>
      </c>
      <c r="L53" s="192" t="s">
        <v>1510</v>
      </c>
      <c r="M53" s="235" t="s">
        <v>1497</v>
      </c>
      <c r="N53" s="192" t="s">
        <v>1178</v>
      </c>
      <c r="O53" s="243" t="s">
        <v>1812</v>
      </c>
      <c r="P53" s="280">
        <v>140</v>
      </c>
      <c r="Q53" s="280">
        <v>1</v>
      </c>
      <c r="R53" s="277" t="str">
        <f t="shared" si="8"/>
        <v>N/A</v>
      </c>
      <c r="S53" s="278" t="str">
        <f t="shared" si="9"/>
        <v>N/A</v>
      </c>
      <c r="T53" s="177"/>
    </row>
    <row r="54" spans="1:29" ht="12.75" customHeight="1" x14ac:dyDescent="0.2">
      <c r="A54" s="196" t="s">
        <v>72</v>
      </c>
      <c r="B54" s="191">
        <v>2022</v>
      </c>
      <c r="C54" s="164" t="s">
        <v>582</v>
      </c>
      <c r="D54" s="192" t="s">
        <v>112</v>
      </c>
      <c r="E54" s="284" t="s">
        <v>981</v>
      </c>
      <c r="F54" s="191">
        <v>8</v>
      </c>
      <c r="G54" s="191" t="s">
        <v>1508</v>
      </c>
      <c r="H54" s="192" t="s">
        <v>1178</v>
      </c>
      <c r="I54" s="191" t="s">
        <v>431</v>
      </c>
      <c r="J54" s="191" t="s">
        <v>160</v>
      </c>
      <c r="K54" s="196" t="s">
        <v>700</v>
      </c>
      <c r="L54" s="192" t="s">
        <v>1510</v>
      </c>
      <c r="M54" s="235" t="s">
        <v>1497</v>
      </c>
      <c r="N54" s="192" t="s">
        <v>1178</v>
      </c>
      <c r="O54" s="243" t="s">
        <v>1812</v>
      </c>
      <c r="P54" s="280">
        <v>140</v>
      </c>
      <c r="Q54" s="280">
        <v>1</v>
      </c>
      <c r="R54" s="277" t="str">
        <f t="shared" si="8"/>
        <v>N/A</v>
      </c>
      <c r="S54" s="278" t="str">
        <f t="shared" si="9"/>
        <v>N/A</v>
      </c>
      <c r="T54" s="177"/>
    </row>
    <row r="55" spans="1:29" ht="12.75" customHeight="1" x14ac:dyDescent="0.2">
      <c r="A55" s="196" t="s">
        <v>72</v>
      </c>
      <c r="B55" s="191">
        <v>2022</v>
      </c>
      <c r="C55" s="164" t="s">
        <v>582</v>
      </c>
      <c r="D55" s="192" t="s">
        <v>112</v>
      </c>
      <c r="E55" s="284" t="s">
        <v>981</v>
      </c>
      <c r="F55" s="191">
        <v>8</v>
      </c>
      <c r="G55" s="191" t="s">
        <v>1577</v>
      </c>
      <c r="H55" s="192" t="s">
        <v>1178</v>
      </c>
      <c r="I55" s="191" t="s">
        <v>431</v>
      </c>
      <c r="J55" s="191" t="s">
        <v>160</v>
      </c>
      <c r="K55" s="196" t="s">
        <v>700</v>
      </c>
      <c r="L55" s="192" t="s">
        <v>1510</v>
      </c>
      <c r="M55" s="192">
        <v>0</v>
      </c>
      <c r="N55" s="192" t="s">
        <v>1178</v>
      </c>
      <c r="O55" s="243" t="s">
        <v>1813</v>
      </c>
      <c r="P55" s="280">
        <v>0</v>
      </c>
      <c r="Q55" s="280">
        <v>0</v>
      </c>
      <c r="R55" s="277" t="e">
        <f t="shared" si="8"/>
        <v>#DIV/0!</v>
      </c>
      <c r="S55" s="278" t="e">
        <f t="shared" si="9"/>
        <v>#DIV/0!</v>
      </c>
      <c r="T55" s="172"/>
    </row>
    <row r="56" spans="1:29" ht="12.75" customHeight="1" x14ac:dyDescent="0.2">
      <c r="A56" s="196" t="s">
        <v>72</v>
      </c>
      <c r="B56" s="191">
        <v>2022</v>
      </c>
      <c r="C56" s="164" t="s">
        <v>582</v>
      </c>
      <c r="D56" s="192" t="s">
        <v>112</v>
      </c>
      <c r="E56" s="284" t="s">
        <v>981</v>
      </c>
      <c r="F56" s="283">
        <v>44449</v>
      </c>
      <c r="G56" s="191" t="s">
        <v>259</v>
      </c>
      <c r="H56" s="192" t="s">
        <v>1177</v>
      </c>
      <c r="I56" s="191" t="s">
        <v>433</v>
      </c>
      <c r="J56" s="191" t="s">
        <v>161</v>
      </c>
      <c r="K56" s="196" t="s">
        <v>1803</v>
      </c>
      <c r="L56" s="192" t="s">
        <v>1506</v>
      </c>
      <c r="M56" s="192">
        <v>1200</v>
      </c>
      <c r="N56" s="192" t="s">
        <v>1178</v>
      </c>
      <c r="O56" s="243"/>
      <c r="P56" s="280">
        <v>1056</v>
      </c>
      <c r="Q56" s="280">
        <v>11</v>
      </c>
      <c r="R56" s="277">
        <f t="shared" si="8"/>
        <v>88</v>
      </c>
      <c r="S56" s="278" t="str">
        <f t="shared" si="9"/>
        <v>X</v>
      </c>
      <c r="T56" s="172" t="s">
        <v>2910</v>
      </c>
    </row>
    <row r="57" spans="1:29" ht="12.75" customHeight="1" x14ac:dyDescent="0.2">
      <c r="A57" s="196" t="s">
        <v>72</v>
      </c>
      <c r="B57" s="191">
        <v>2022</v>
      </c>
      <c r="C57" s="164" t="s">
        <v>582</v>
      </c>
      <c r="D57" s="192" t="s">
        <v>112</v>
      </c>
      <c r="E57" s="284" t="s">
        <v>981</v>
      </c>
      <c r="F57" s="283">
        <v>44449</v>
      </c>
      <c r="G57" s="191" t="s">
        <v>261</v>
      </c>
      <c r="H57" s="192" t="s">
        <v>1177</v>
      </c>
      <c r="I57" s="191" t="s">
        <v>433</v>
      </c>
      <c r="J57" s="191" t="s">
        <v>161</v>
      </c>
      <c r="K57" s="196" t="s">
        <v>1803</v>
      </c>
      <c r="L57" s="192" t="s">
        <v>1506</v>
      </c>
      <c r="M57" s="192">
        <v>1200</v>
      </c>
      <c r="N57" s="192" t="s">
        <v>1178</v>
      </c>
      <c r="O57" s="243"/>
      <c r="P57" s="280">
        <v>1056</v>
      </c>
      <c r="Q57" s="280">
        <v>11</v>
      </c>
      <c r="R57" s="277">
        <f t="shared" si="8"/>
        <v>88</v>
      </c>
      <c r="S57" s="278" t="str">
        <f t="shared" si="9"/>
        <v>X</v>
      </c>
      <c r="T57" s="172" t="s">
        <v>2910</v>
      </c>
    </row>
    <row r="58" spans="1:29" ht="12.75" customHeight="1" x14ac:dyDescent="0.2">
      <c r="A58" s="196" t="s">
        <v>72</v>
      </c>
      <c r="B58" s="191">
        <v>2022</v>
      </c>
      <c r="C58" s="164" t="s">
        <v>582</v>
      </c>
      <c r="D58" s="192" t="s">
        <v>112</v>
      </c>
      <c r="E58" s="284" t="s">
        <v>981</v>
      </c>
      <c r="F58" s="283">
        <v>44449</v>
      </c>
      <c r="G58" s="191" t="s">
        <v>263</v>
      </c>
      <c r="H58" s="192" t="s">
        <v>1178</v>
      </c>
      <c r="I58" s="191" t="s">
        <v>433</v>
      </c>
      <c r="J58" s="191" t="s">
        <v>161</v>
      </c>
      <c r="K58" s="196" t="s">
        <v>1803</v>
      </c>
      <c r="L58" s="192" t="s">
        <v>1506</v>
      </c>
      <c r="M58" s="192">
        <v>1200</v>
      </c>
      <c r="N58" s="192" t="s">
        <v>1178</v>
      </c>
      <c r="O58" s="243"/>
      <c r="P58" s="280">
        <v>1056</v>
      </c>
      <c r="Q58" s="280">
        <v>11</v>
      </c>
      <c r="R58" s="277">
        <f t="shared" si="8"/>
        <v>88</v>
      </c>
      <c r="S58" s="278" t="str">
        <f t="shared" si="9"/>
        <v>X</v>
      </c>
      <c r="T58" s="172" t="s">
        <v>2910</v>
      </c>
    </row>
    <row r="59" spans="1:29" s="21" customFormat="1" ht="12.75" customHeight="1" x14ac:dyDescent="0.2">
      <c r="A59" s="196" t="s">
        <v>72</v>
      </c>
      <c r="B59" s="191">
        <v>2022</v>
      </c>
      <c r="C59" s="164" t="s">
        <v>582</v>
      </c>
      <c r="D59" s="192" t="s">
        <v>112</v>
      </c>
      <c r="E59" s="284" t="s">
        <v>981</v>
      </c>
      <c r="F59" s="283">
        <v>44449</v>
      </c>
      <c r="G59" s="191" t="s">
        <v>1508</v>
      </c>
      <c r="H59" s="192" t="s">
        <v>1178</v>
      </c>
      <c r="I59" s="191" t="s">
        <v>433</v>
      </c>
      <c r="J59" s="191" t="s">
        <v>161</v>
      </c>
      <c r="K59" s="196" t="s">
        <v>1803</v>
      </c>
      <c r="L59" s="192" t="s">
        <v>1506</v>
      </c>
      <c r="M59" s="192">
        <v>1200</v>
      </c>
      <c r="N59" s="192" t="s">
        <v>1178</v>
      </c>
      <c r="O59" s="243"/>
      <c r="P59" s="280">
        <v>1056</v>
      </c>
      <c r="Q59" s="280">
        <v>11</v>
      </c>
      <c r="R59" s="277">
        <f t="shared" si="8"/>
        <v>88</v>
      </c>
      <c r="S59" s="278" t="str">
        <f t="shared" si="9"/>
        <v>X</v>
      </c>
      <c r="T59" s="172" t="s">
        <v>2910</v>
      </c>
      <c r="U59" s="42"/>
      <c r="V59" s="42"/>
      <c r="W59" s="42"/>
      <c r="X59" s="42"/>
      <c r="Y59" s="42"/>
      <c r="Z59" s="42"/>
      <c r="AA59" s="42"/>
      <c r="AB59" s="42"/>
      <c r="AC59" s="42"/>
    </row>
    <row r="60" spans="1:29" s="21" customFormat="1" ht="12.75" customHeight="1" x14ac:dyDescent="0.2">
      <c r="A60" s="196" t="s">
        <v>72</v>
      </c>
      <c r="B60" s="191">
        <v>2022</v>
      </c>
      <c r="C60" s="164" t="s">
        <v>582</v>
      </c>
      <c r="D60" s="192" t="s">
        <v>112</v>
      </c>
      <c r="E60" s="284" t="s">
        <v>981</v>
      </c>
      <c r="F60" s="283" t="s">
        <v>982</v>
      </c>
      <c r="G60" s="191" t="s">
        <v>1577</v>
      </c>
      <c r="H60" s="192" t="s">
        <v>1178</v>
      </c>
      <c r="I60" s="191" t="s">
        <v>433</v>
      </c>
      <c r="J60" s="191" t="s">
        <v>161</v>
      </c>
      <c r="K60" s="196" t="s">
        <v>1803</v>
      </c>
      <c r="L60" s="192" t="s">
        <v>1506</v>
      </c>
      <c r="M60" s="192">
        <v>0</v>
      </c>
      <c r="N60" s="192" t="s">
        <v>1178</v>
      </c>
      <c r="O60" s="243" t="s">
        <v>1811</v>
      </c>
      <c r="P60" s="280">
        <v>0</v>
      </c>
      <c r="Q60" s="280">
        <v>0</v>
      </c>
      <c r="R60" s="277" t="e">
        <f t="shared" si="8"/>
        <v>#DIV/0!</v>
      </c>
      <c r="S60" s="278" t="e">
        <f t="shared" si="9"/>
        <v>#DIV/0!</v>
      </c>
      <c r="T60" s="172"/>
      <c r="U60" s="42"/>
      <c r="V60" s="42"/>
      <c r="W60" s="42"/>
      <c r="X60" s="42"/>
      <c r="Y60" s="42"/>
      <c r="Z60" s="42"/>
      <c r="AA60" s="42"/>
      <c r="AB60" s="42"/>
      <c r="AC60" s="42"/>
    </row>
    <row r="61" spans="1:29" ht="12.75" customHeight="1" x14ac:dyDescent="0.2">
      <c r="A61" s="196" t="s">
        <v>72</v>
      </c>
      <c r="B61" s="191">
        <v>2022</v>
      </c>
      <c r="C61" s="164" t="s">
        <v>582</v>
      </c>
      <c r="D61" s="192" t="s">
        <v>112</v>
      </c>
      <c r="E61" s="284" t="s">
        <v>981</v>
      </c>
      <c r="F61" s="283">
        <v>44449</v>
      </c>
      <c r="G61" s="191" t="s">
        <v>259</v>
      </c>
      <c r="H61" s="192" t="s">
        <v>1177</v>
      </c>
      <c r="I61" s="191" t="s">
        <v>431</v>
      </c>
      <c r="J61" s="191" t="s">
        <v>160</v>
      </c>
      <c r="K61" s="196" t="s">
        <v>700</v>
      </c>
      <c r="L61" s="192" t="s">
        <v>1510</v>
      </c>
      <c r="M61" s="235" t="s">
        <v>1497</v>
      </c>
      <c r="N61" s="192" t="s">
        <v>1178</v>
      </c>
      <c r="O61" s="243" t="s">
        <v>1812</v>
      </c>
      <c r="P61" s="280">
        <v>17</v>
      </c>
      <c r="Q61" s="280">
        <v>4</v>
      </c>
      <c r="R61" s="277" t="str">
        <f t="shared" si="8"/>
        <v>N/A</v>
      </c>
      <c r="S61" s="278" t="str">
        <f t="shared" si="9"/>
        <v>N/A</v>
      </c>
      <c r="T61" s="177"/>
      <c r="U61" s="285"/>
      <c r="V61" s="285"/>
      <c r="W61" s="285"/>
    </row>
    <row r="62" spans="1:29" ht="12.75" customHeight="1" x14ac:dyDescent="0.2">
      <c r="A62" s="196" t="s">
        <v>72</v>
      </c>
      <c r="B62" s="191">
        <v>2022</v>
      </c>
      <c r="C62" s="164" t="s">
        <v>582</v>
      </c>
      <c r="D62" s="192" t="s">
        <v>112</v>
      </c>
      <c r="E62" s="284" t="s">
        <v>981</v>
      </c>
      <c r="F62" s="283">
        <v>44449</v>
      </c>
      <c r="G62" s="191" t="s">
        <v>261</v>
      </c>
      <c r="H62" s="192" t="s">
        <v>1178</v>
      </c>
      <c r="I62" s="191" t="s">
        <v>431</v>
      </c>
      <c r="J62" s="191" t="s">
        <v>160</v>
      </c>
      <c r="K62" s="196" t="s">
        <v>700</v>
      </c>
      <c r="L62" s="192" t="s">
        <v>1510</v>
      </c>
      <c r="M62" s="235" t="s">
        <v>1497</v>
      </c>
      <c r="N62" s="192" t="s">
        <v>1178</v>
      </c>
      <c r="O62" s="243" t="s">
        <v>1812</v>
      </c>
      <c r="P62" s="280">
        <v>17</v>
      </c>
      <c r="Q62" s="280">
        <v>4</v>
      </c>
      <c r="R62" s="277" t="str">
        <f t="shared" si="8"/>
        <v>N/A</v>
      </c>
      <c r="S62" s="278" t="str">
        <f t="shared" si="9"/>
        <v>N/A</v>
      </c>
      <c r="T62" s="177"/>
      <c r="U62" s="285"/>
      <c r="V62" s="285"/>
      <c r="W62" s="285"/>
    </row>
    <row r="63" spans="1:29" ht="12.75" customHeight="1" x14ac:dyDescent="0.2">
      <c r="A63" s="196" t="s">
        <v>72</v>
      </c>
      <c r="B63" s="191">
        <v>2022</v>
      </c>
      <c r="C63" s="164" t="s">
        <v>582</v>
      </c>
      <c r="D63" s="192" t="s">
        <v>112</v>
      </c>
      <c r="E63" s="284" t="s">
        <v>981</v>
      </c>
      <c r="F63" s="283">
        <v>44449</v>
      </c>
      <c r="G63" s="191" t="s">
        <v>263</v>
      </c>
      <c r="H63" s="192" t="s">
        <v>1178</v>
      </c>
      <c r="I63" s="191" t="s">
        <v>431</v>
      </c>
      <c r="J63" s="191" t="s">
        <v>160</v>
      </c>
      <c r="K63" s="196" t="s">
        <v>700</v>
      </c>
      <c r="L63" s="192" t="s">
        <v>1510</v>
      </c>
      <c r="M63" s="235" t="s">
        <v>1497</v>
      </c>
      <c r="N63" s="192" t="s">
        <v>1178</v>
      </c>
      <c r="O63" s="243" t="s">
        <v>1812</v>
      </c>
      <c r="P63" s="280">
        <v>17</v>
      </c>
      <c r="Q63" s="280">
        <v>4</v>
      </c>
      <c r="R63" s="277" t="str">
        <f t="shared" si="8"/>
        <v>N/A</v>
      </c>
      <c r="S63" s="278" t="str">
        <f t="shared" si="9"/>
        <v>N/A</v>
      </c>
      <c r="T63" s="177"/>
      <c r="U63" s="285"/>
      <c r="V63" s="285"/>
      <c r="W63" s="285"/>
    </row>
    <row r="64" spans="1:29" ht="12.75" customHeight="1" x14ac:dyDescent="0.2">
      <c r="A64" s="196" t="s">
        <v>72</v>
      </c>
      <c r="B64" s="191">
        <v>2022</v>
      </c>
      <c r="C64" s="164" t="s">
        <v>582</v>
      </c>
      <c r="D64" s="192" t="s">
        <v>112</v>
      </c>
      <c r="E64" s="284" t="s">
        <v>981</v>
      </c>
      <c r="F64" s="283">
        <v>44449</v>
      </c>
      <c r="G64" s="191" t="s">
        <v>1508</v>
      </c>
      <c r="H64" s="192" t="s">
        <v>1178</v>
      </c>
      <c r="I64" s="191" t="s">
        <v>431</v>
      </c>
      <c r="J64" s="191" t="s">
        <v>160</v>
      </c>
      <c r="K64" s="196" t="s">
        <v>700</v>
      </c>
      <c r="L64" s="192" t="s">
        <v>1510</v>
      </c>
      <c r="M64" s="235" t="s">
        <v>1497</v>
      </c>
      <c r="N64" s="192" t="s">
        <v>1178</v>
      </c>
      <c r="O64" s="243" t="s">
        <v>1812</v>
      </c>
      <c r="P64" s="280">
        <v>17</v>
      </c>
      <c r="Q64" s="280">
        <v>4</v>
      </c>
      <c r="R64" s="277" t="str">
        <f t="shared" si="8"/>
        <v>N/A</v>
      </c>
      <c r="S64" s="278" t="str">
        <f t="shared" si="9"/>
        <v>N/A</v>
      </c>
      <c r="T64" s="177"/>
      <c r="U64" s="285"/>
      <c r="V64" s="285"/>
      <c r="W64" s="285"/>
    </row>
    <row r="65" spans="1:23" ht="12.75" customHeight="1" x14ac:dyDescent="0.2">
      <c r="A65" s="196" t="s">
        <v>72</v>
      </c>
      <c r="B65" s="191">
        <v>2022</v>
      </c>
      <c r="C65" s="164" t="s">
        <v>582</v>
      </c>
      <c r="D65" s="192" t="s">
        <v>112</v>
      </c>
      <c r="E65" s="284" t="s">
        <v>981</v>
      </c>
      <c r="F65" s="283">
        <v>44449</v>
      </c>
      <c r="G65" s="191" t="s">
        <v>1577</v>
      </c>
      <c r="H65" s="192" t="s">
        <v>1178</v>
      </c>
      <c r="I65" s="191" t="s">
        <v>431</v>
      </c>
      <c r="J65" s="191" t="s">
        <v>160</v>
      </c>
      <c r="K65" s="196" t="s">
        <v>700</v>
      </c>
      <c r="L65" s="192" t="s">
        <v>1510</v>
      </c>
      <c r="M65" s="192">
        <v>0</v>
      </c>
      <c r="N65" s="192" t="s">
        <v>1178</v>
      </c>
      <c r="O65" s="243" t="s">
        <v>1813</v>
      </c>
      <c r="P65" s="280">
        <v>0</v>
      </c>
      <c r="Q65" s="280">
        <v>0</v>
      </c>
      <c r="R65" s="277" t="e">
        <f t="shared" si="8"/>
        <v>#DIV/0!</v>
      </c>
      <c r="S65" s="278" t="e">
        <f t="shared" si="9"/>
        <v>#DIV/0!</v>
      </c>
      <c r="T65" s="172"/>
      <c r="U65" s="285"/>
      <c r="V65" s="285"/>
      <c r="W65" s="285"/>
    </row>
    <row r="66" spans="1:23" ht="12.75" customHeight="1" x14ac:dyDescent="0.2">
      <c r="A66" s="196" t="s">
        <v>72</v>
      </c>
      <c r="B66" s="191">
        <v>2022</v>
      </c>
      <c r="C66" s="164" t="s">
        <v>582</v>
      </c>
      <c r="D66" s="192" t="s">
        <v>112</v>
      </c>
      <c r="E66" s="284" t="s">
        <v>981</v>
      </c>
      <c r="F66" s="283">
        <v>44449</v>
      </c>
      <c r="G66" s="191" t="s">
        <v>259</v>
      </c>
      <c r="H66" s="192" t="s">
        <v>1178</v>
      </c>
      <c r="I66" s="191" t="s">
        <v>431</v>
      </c>
      <c r="J66" s="191" t="s">
        <v>160</v>
      </c>
      <c r="K66" s="196" t="s">
        <v>1486</v>
      </c>
      <c r="L66" s="192" t="s">
        <v>1510</v>
      </c>
      <c r="M66" s="192">
        <v>0</v>
      </c>
      <c r="N66" s="192" t="s">
        <v>1178</v>
      </c>
      <c r="O66" s="243" t="s">
        <v>1814</v>
      </c>
      <c r="P66" s="280">
        <v>0</v>
      </c>
      <c r="Q66" s="280">
        <v>0</v>
      </c>
      <c r="R66" s="277" t="e">
        <f t="shared" si="8"/>
        <v>#DIV/0!</v>
      </c>
      <c r="S66" s="278" t="e">
        <f t="shared" si="9"/>
        <v>#DIV/0!</v>
      </c>
      <c r="T66" s="177"/>
      <c r="U66" s="285"/>
      <c r="V66" s="285"/>
      <c r="W66" s="285"/>
    </row>
    <row r="67" spans="1:23" ht="12.75" customHeight="1" x14ac:dyDescent="0.2">
      <c r="A67" s="196" t="s">
        <v>72</v>
      </c>
      <c r="B67" s="191">
        <v>2022</v>
      </c>
      <c r="C67" s="164" t="s">
        <v>582</v>
      </c>
      <c r="D67" s="192" t="s">
        <v>112</v>
      </c>
      <c r="E67" s="284" t="s">
        <v>981</v>
      </c>
      <c r="F67" s="283">
        <v>44449</v>
      </c>
      <c r="G67" s="191" t="s">
        <v>261</v>
      </c>
      <c r="H67" s="192" t="s">
        <v>1178</v>
      </c>
      <c r="I67" s="191" t="s">
        <v>431</v>
      </c>
      <c r="J67" s="191" t="s">
        <v>160</v>
      </c>
      <c r="K67" s="196" t="s">
        <v>1486</v>
      </c>
      <c r="L67" s="192" t="s">
        <v>1506</v>
      </c>
      <c r="M67" s="192">
        <v>0</v>
      </c>
      <c r="N67" s="192" t="s">
        <v>1178</v>
      </c>
      <c r="O67" s="243" t="s">
        <v>1814</v>
      </c>
      <c r="P67" s="280">
        <v>0</v>
      </c>
      <c r="Q67" s="280">
        <v>0</v>
      </c>
      <c r="R67" s="277" t="e">
        <f t="shared" si="8"/>
        <v>#DIV/0!</v>
      </c>
      <c r="S67" s="278" t="e">
        <f t="shared" si="9"/>
        <v>#DIV/0!</v>
      </c>
      <c r="T67" s="172" t="s">
        <v>2981</v>
      </c>
      <c r="U67" s="285"/>
      <c r="V67" s="285"/>
      <c r="W67" s="285"/>
    </row>
    <row r="68" spans="1:23" ht="12.75" customHeight="1" x14ac:dyDescent="0.2">
      <c r="A68" s="196" t="s">
        <v>72</v>
      </c>
      <c r="B68" s="191">
        <v>2022</v>
      </c>
      <c r="C68" s="164" t="s">
        <v>582</v>
      </c>
      <c r="D68" s="192" t="s">
        <v>112</v>
      </c>
      <c r="E68" s="284" t="s">
        <v>981</v>
      </c>
      <c r="F68" s="283">
        <v>44449</v>
      </c>
      <c r="G68" s="191" t="s">
        <v>263</v>
      </c>
      <c r="H68" s="192" t="s">
        <v>1178</v>
      </c>
      <c r="I68" s="191" t="s">
        <v>431</v>
      </c>
      <c r="J68" s="191" t="s">
        <v>160</v>
      </c>
      <c r="K68" s="196" t="s">
        <v>1486</v>
      </c>
      <c r="L68" s="192" t="s">
        <v>1506</v>
      </c>
      <c r="M68" s="192">
        <v>0</v>
      </c>
      <c r="N68" s="192" t="s">
        <v>1178</v>
      </c>
      <c r="O68" s="243" t="s">
        <v>1814</v>
      </c>
      <c r="P68" s="280">
        <v>0</v>
      </c>
      <c r="Q68" s="280">
        <v>0</v>
      </c>
      <c r="R68" s="277" t="e">
        <f t="shared" si="8"/>
        <v>#DIV/0!</v>
      </c>
      <c r="S68" s="278" t="e">
        <f t="shared" si="9"/>
        <v>#DIV/0!</v>
      </c>
      <c r="T68" s="172" t="s">
        <v>2981</v>
      </c>
      <c r="U68" s="285"/>
      <c r="V68" s="285"/>
      <c r="W68" s="285"/>
    </row>
    <row r="69" spans="1:23" ht="12.75" customHeight="1" x14ac:dyDescent="0.2">
      <c r="A69" s="196" t="s">
        <v>72</v>
      </c>
      <c r="B69" s="191">
        <v>2022</v>
      </c>
      <c r="C69" s="164" t="s">
        <v>582</v>
      </c>
      <c r="D69" s="192" t="s">
        <v>112</v>
      </c>
      <c r="E69" s="284" t="s">
        <v>981</v>
      </c>
      <c r="F69" s="283">
        <v>44449</v>
      </c>
      <c r="G69" s="191" t="s">
        <v>1508</v>
      </c>
      <c r="H69" s="192" t="s">
        <v>1178</v>
      </c>
      <c r="I69" s="191" t="s">
        <v>431</v>
      </c>
      <c r="J69" s="191" t="s">
        <v>160</v>
      </c>
      <c r="K69" s="196" t="s">
        <v>1486</v>
      </c>
      <c r="L69" s="192" t="s">
        <v>1506</v>
      </c>
      <c r="M69" s="192">
        <v>0</v>
      </c>
      <c r="N69" s="192" t="s">
        <v>1178</v>
      </c>
      <c r="O69" s="243" t="s">
        <v>1814</v>
      </c>
      <c r="P69" s="280">
        <v>0</v>
      </c>
      <c r="Q69" s="280">
        <v>0</v>
      </c>
      <c r="R69" s="277" t="e">
        <f t="shared" si="8"/>
        <v>#DIV/0!</v>
      </c>
      <c r="S69" s="278" t="e">
        <f t="shared" si="9"/>
        <v>#DIV/0!</v>
      </c>
      <c r="T69" s="172" t="s">
        <v>2981</v>
      </c>
      <c r="U69" s="285"/>
      <c r="V69" s="285"/>
      <c r="W69" s="285"/>
    </row>
    <row r="70" spans="1:23" ht="12.75" customHeight="1" x14ac:dyDescent="0.2">
      <c r="A70" s="196" t="s">
        <v>72</v>
      </c>
      <c r="B70" s="191">
        <v>2022</v>
      </c>
      <c r="C70" s="164" t="s">
        <v>582</v>
      </c>
      <c r="D70" s="192" t="s">
        <v>112</v>
      </c>
      <c r="E70" s="284" t="s">
        <v>981</v>
      </c>
      <c r="F70" s="283">
        <v>44449</v>
      </c>
      <c r="G70" s="191" t="s">
        <v>1577</v>
      </c>
      <c r="H70" s="192" t="s">
        <v>1178</v>
      </c>
      <c r="I70" s="191" t="s">
        <v>431</v>
      </c>
      <c r="J70" s="191" t="s">
        <v>160</v>
      </c>
      <c r="K70" s="196" t="s">
        <v>1486</v>
      </c>
      <c r="L70" s="192" t="s">
        <v>1510</v>
      </c>
      <c r="M70" s="192">
        <v>0</v>
      </c>
      <c r="N70" s="192" t="s">
        <v>1178</v>
      </c>
      <c r="O70" s="243" t="s">
        <v>1815</v>
      </c>
      <c r="P70" s="280">
        <v>0</v>
      </c>
      <c r="Q70" s="280">
        <v>0</v>
      </c>
      <c r="R70" s="277" t="e">
        <f t="shared" si="8"/>
        <v>#DIV/0!</v>
      </c>
      <c r="S70" s="278" t="e">
        <f t="shared" si="9"/>
        <v>#DIV/0!</v>
      </c>
      <c r="T70" s="172"/>
      <c r="U70" s="285"/>
      <c r="V70" s="285"/>
      <c r="W70" s="285"/>
    </row>
    <row r="71" spans="1:23" ht="12.75" customHeight="1" x14ac:dyDescent="0.2">
      <c r="A71" s="196" t="s">
        <v>72</v>
      </c>
      <c r="B71" s="191">
        <v>2022</v>
      </c>
      <c r="C71" s="164" t="s">
        <v>582</v>
      </c>
      <c r="D71" s="192" t="s">
        <v>112</v>
      </c>
      <c r="E71" s="284" t="s">
        <v>981</v>
      </c>
      <c r="F71" s="283">
        <v>44449</v>
      </c>
      <c r="G71" s="191" t="s">
        <v>259</v>
      </c>
      <c r="H71" s="192" t="s">
        <v>1177</v>
      </c>
      <c r="I71" s="191" t="s">
        <v>431</v>
      </c>
      <c r="J71" s="191" t="s">
        <v>160</v>
      </c>
      <c r="K71" s="196" t="s">
        <v>720</v>
      </c>
      <c r="L71" s="192" t="s">
        <v>1510</v>
      </c>
      <c r="M71" s="235" t="s">
        <v>1497</v>
      </c>
      <c r="N71" s="192" t="s">
        <v>1178</v>
      </c>
      <c r="O71" s="243"/>
      <c r="P71" s="280">
        <v>0</v>
      </c>
      <c r="Q71" s="280">
        <v>0</v>
      </c>
      <c r="R71" s="277" t="str">
        <f t="shared" si="8"/>
        <v>N/A</v>
      </c>
      <c r="S71" s="278" t="str">
        <f t="shared" si="9"/>
        <v>N/A</v>
      </c>
      <c r="T71" s="455" t="s">
        <v>2758</v>
      </c>
      <c r="U71" s="285"/>
      <c r="V71" s="285"/>
      <c r="W71" s="285"/>
    </row>
    <row r="72" spans="1:23" ht="12.75" customHeight="1" x14ac:dyDescent="0.2">
      <c r="A72" s="196" t="s">
        <v>72</v>
      </c>
      <c r="B72" s="191">
        <v>2022</v>
      </c>
      <c r="C72" s="164" t="s">
        <v>582</v>
      </c>
      <c r="D72" s="192" t="s">
        <v>112</v>
      </c>
      <c r="E72" s="284" t="s">
        <v>981</v>
      </c>
      <c r="F72" s="283">
        <v>44449</v>
      </c>
      <c r="G72" s="191" t="s">
        <v>261</v>
      </c>
      <c r="H72" s="192" t="s">
        <v>1178</v>
      </c>
      <c r="I72" s="191" t="s">
        <v>431</v>
      </c>
      <c r="J72" s="191" t="s">
        <v>160</v>
      </c>
      <c r="K72" s="196" t="s">
        <v>720</v>
      </c>
      <c r="L72" s="192" t="s">
        <v>1510</v>
      </c>
      <c r="M72" s="235" t="s">
        <v>1497</v>
      </c>
      <c r="N72" s="192" t="s">
        <v>1178</v>
      </c>
      <c r="O72" s="243"/>
      <c r="P72" s="280">
        <v>0</v>
      </c>
      <c r="Q72" s="280">
        <v>0</v>
      </c>
      <c r="R72" s="277" t="str">
        <f t="shared" si="8"/>
        <v>N/A</v>
      </c>
      <c r="S72" s="278" t="str">
        <f t="shared" si="9"/>
        <v>N/A</v>
      </c>
      <c r="T72" s="455" t="s">
        <v>2758</v>
      </c>
      <c r="U72" s="285"/>
      <c r="V72" s="285"/>
      <c r="W72" s="285"/>
    </row>
    <row r="73" spans="1:23" ht="12.75" customHeight="1" x14ac:dyDescent="0.2">
      <c r="A73" s="196" t="s">
        <v>72</v>
      </c>
      <c r="B73" s="191">
        <v>2022</v>
      </c>
      <c r="C73" s="164" t="s">
        <v>582</v>
      </c>
      <c r="D73" s="192" t="s">
        <v>112</v>
      </c>
      <c r="E73" s="284" t="s">
        <v>981</v>
      </c>
      <c r="F73" s="283">
        <v>44449</v>
      </c>
      <c r="G73" s="191" t="s">
        <v>263</v>
      </c>
      <c r="H73" s="192" t="s">
        <v>1178</v>
      </c>
      <c r="I73" s="191" t="s">
        <v>431</v>
      </c>
      <c r="J73" s="191" t="s">
        <v>160</v>
      </c>
      <c r="K73" s="196" t="s">
        <v>720</v>
      </c>
      <c r="L73" s="192" t="s">
        <v>1510</v>
      </c>
      <c r="M73" s="235" t="s">
        <v>1497</v>
      </c>
      <c r="N73" s="192" t="s">
        <v>1178</v>
      </c>
      <c r="O73" s="243"/>
      <c r="P73" s="280">
        <v>0</v>
      </c>
      <c r="Q73" s="280">
        <v>0</v>
      </c>
      <c r="R73" s="277" t="str">
        <f t="shared" si="8"/>
        <v>N/A</v>
      </c>
      <c r="S73" s="278" t="str">
        <f t="shared" si="9"/>
        <v>N/A</v>
      </c>
      <c r="T73" s="455" t="s">
        <v>2758</v>
      </c>
      <c r="U73" s="285"/>
      <c r="V73" s="285"/>
      <c r="W73" s="285"/>
    </row>
    <row r="74" spans="1:23" ht="12.75" customHeight="1" x14ac:dyDescent="0.2">
      <c r="A74" s="196" t="s">
        <v>72</v>
      </c>
      <c r="B74" s="191">
        <v>2022</v>
      </c>
      <c r="C74" s="164" t="s">
        <v>582</v>
      </c>
      <c r="D74" s="192" t="s">
        <v>112</v>
      </c>
      <c r="E74" s="284" t="s">
        <v>981</v>
      </c>
      <c r="F74" s="283">
        <v>44449</v>
      </c>
      <c r="G74" s="191" t="s">
        <v>1508</v>
      </c>
      <c r="H74" s="192" t="s">
        <v>1178</v>
      </c>
      <c r="I74" s="191" t="s">
        <v>431</v>
      </c>
      <c r="J74" s="191" t="s">
        <v>160</v>
      </c>
      <c r="K74" s="196" t="s">
        <v>720</v>
      </c>
      <c r="L74" s="192" t="s">
        <v>1510</v>
      </c>
      <c r="M74" s="235" t="s">
        <v>1497</v>
      </c>
      <c r="N74" s="192" t="s">
        <v>1178</v>
      </c>
      <c r="O74" s="243"/>
      <c r="P74" s="280">
        <v>0</v>
      </c>
      <c r="Q74" s="280">
        <v>0</v>
      </c>
      <c r="R74" s="277" t="str">
        <f t="shared" si="8"/>
        <v>N/A</v>
      </c>
      <c r="S74" s="278" t="str">
        <f t="shared" si="9"/>
        <v>N/A</v>
      </c>
      <c r="T74" s="455" t="s">
        <v>2758</v>
      </c>
      <c r="U74" s="285"/>
      <c r="V74" s="285"/>
      <c r="W74" s="285"/>
    </row>
    <row r="75" spans="1:23" ht="12.75" customHeight="1" x14ac:dyDescent="0.2">
      <c r="A75" s="196" t="s">
        <v>72</v>
      </c>
      <c r="B75" s="191">
        <v>2022</v>
      </c>
      <c r="C75" s="164" t="s">
        <v>582</v>
      </c>
      <c r="D75" s="192" t="s">
        <v>112</v>
      </c>
      <c r="E75" s="284" t="s">
        <v>981</v>
      </c>
      <c r="F75" s="283">
        <v>44449</v>
      </c>
      <c r="G75" s="191" t="s">
        <v>1577</v>
      </c>
      <c r="H75" s="192" t="s">
        <v>1178</v>
      </c>
      <c r="I75" s="191" t="s">
        <v>431</v>
      </c>
      <c r="J75" s="191" t="s">
        <v>160</v>
      </c>
      <c r="K75" s="196" t="s">
        <v>720</v>
      </c>
      <c r="L75" s="192" t="s">
        <v>1510</v>
      </c>
      <c r="M75" s="192">
        <v>0</v>
      </c>
      <c r="N75" s="192" t="s">
        <v>1178</v>
      </c>
      <c r="O75" s="243"/>
      <c r="P75" s="280">
        <v>0</v>
      </c>
      <c r="Q75" s="280">
        <v>0</v>
      </c>
      <c r="R75" s="277" t="e">
        <f t="shared" si="8"/>
        <v>#DIV/0!</v>
      </c>
      <c r="S75" s="278" t="e">
        <f t="shared" si="9"/>
        <v>#DIV/0!</v>
      </c>
      <c r="T75" s="455" t="s">
        <v>2758</v>
      </c>
      <c r="U75" s="285"/>
      <c r="V75" s="285"/>
      <c r="W75" s="285"/>
    </row>
    <row r="76" spans="1:23" ht="12.75" customHeight="1" x14ac:dyDescent="0.2">
      <c r="A76" s="196" t="s">
        <v>72</v>
      </c>
      <c r="B76" s="191">
        <v>2022</v>
      </c>
      <c r="C76" s="164" t="s">
        <v>582</v>
      </c>
      <c r="D76" s="192" t="s">
        <v>112</v>
      </c>
      <c r="E76" s="284" t="s">
        <v>981</v>
      </c>
      <c r="F76" s="283">
        <v>44449</v>
      </c>
      <c r="G76" s="191" t="s">
        <v>259</v>
      </c>
      <c r="H76" s="192" t="s">
        <v>1177</v>
      </c>
      <c r="I76" s="191" t="s">
        <v>431</v>
      </c>
      <c r="J76" s="191" t="s">
        <v>160</v>
      </c>
      <c r="K76" s="196" t="s">
        <v>1816</v>
      </c>
      <c r="L76" s="192" t="s">
        <v>1510</v>
      </c>
      <c r="M76" s="235" t="s">
        <v>1497</v>
      </c>
      <c r="N76" s="192" t="s">
        <v>1178</v>
      </c>
      <c r="O76" s="243"/>
      <c r="P76" s="280">
        <v>346</v>
      </c>
      <c r="Q76" s="280">
        <v>11</v>
      </c>
      <c r="R76" s="277" t="str">
        <f t="shared" si="8"/>
        <v>N/A</v>
      </c>
      <c r="S76" s="278" t="str">
        <f t="shared" si="9"/>
        <v>N/A</v>
      </c>
      <c r="T76" s="177"/>
      <c r="U76" s="285"/>
      <c r="V76" s="285"/>
      <c r="W76" s="285"/>
    </row>
    <row r="77" spans="1:23" ht="12.75" customHeight="1" x14ac:dyDescent="0.2">
      <c r="A77" s="196" t="s">
        <v>72</v>
      </c>
      <c r="B77" s="191">
        <v>2022</v>
      </c>
      <c r="C77" s="164" t="s">
        <v>582</v>
      </c>
      <c r="D77" s="192" t="s">
        <v>112</v>
      </c>
      <c r="E77" s="284" t="s">
        <v>981</v>
      </c>
      <c r="F77" s="283">
        <v>44449</v>
      </c>
      <c r="G77" s="191" t="s">
        <v>261</v>
      </c>
      <c r="H77" s="192" t="s">
        <v>1178</v>
      </c>
      <c r="I77" s="191" t="s">
        <v>431</v>
      </c>
      <c r="J77" s="191" t="s">
        <v>160</v>
      </c>
      <c r="K77" s="196" t="s">
        <v>1816</v>
      </c>
      <c r="L77" s="192" t="s">
        <v>1510</v>
      </c>
      <c r="M77" s="235" t="s">
        <v>1497</v>
      </c>
      <c r="N77" s="192" t="s">
        <v>1178</v>
      </c>
      <c r="O77" s="243"/>
      <c r="P77" s="280">
        <v>353</v>
      </c>
      <c r="Q77" s="280">
        <v>11</v>
      </c>
      <c r="R77" s="277" t="str">
        <f t="shared" si="8"/>
        <v>N/A</v>
      </c>
      <c r="S77" s="278" t="str">
        <f t="shared" si="9"/>
        <v>N/A</v>
      </c>
      <c r="T77" s="177"/>
      <c r="U77" s="285"/>
      <c r="V77" s="285"/>
      <c r="W77" s="285"/>
    </row>
    <row r="78" spans="1:23" ht="12.75" customHeight="1" x14ac:dyDescent="0.2">
      <c r="A78" s="196" t="s">
        <v>72</v>
      </c>
      <c r="B78" s="191">
        <v>2022</v>
      </c>
      <c r="C78" s="164" t="s">
        <v>582</v>
      </c>
      <c r="D78" s="192" t="s">
        <v>112</v>
      </c>
      <c r="E78" s="284" t="s">
        <v>981</v>
      </c>
      <c r="F78" s="283">
        <v>44449</v>
      </c>
      <c r="G78" s="191" t="s">
        <v>263</v>
      </c>
      <c r="H78" s="192" t="s">
        <v>1178</v>
      </c>
      <c r="I78" s="191" t="s">
        <v>431</v>
      </c>
      <c r="J78" s="191" t="s">
        <v>160</v>
      </c>
      <c r="K78" s="196" t="s">
        <v>1816</v>
      </c>
      <c r="L78" s="192" t="s">
        <v>1510</v>
      </c>
      <c r="M78" s="235" t="s">
        <v>1497</v>
      </c>
      <c r="N78" s="192" t="s">
        <v>1178</v>
      </c>
      <c r="O78" s="243"/>
      <c r="P78" s="280">
        <v>353</v>
      </c>
      <c r="Q78" s="280">
        <v>11</v>
      </c>
      <c r="R78" s="277" t="str">
        <f t="shared" si="8"/>
        <v>N/A</v>
      </c>
      <c r="S78" s="278" t="str">
        <f t="shared" si="9"/>
        <v>N/A</v>
      </c>
      <c r="T78" s="177"/>
      <c r="U78" s="285"/>
      <c r="V78" s="285"/>
      <c r="W78" s="285"/>
    </row>
    <row r="79" spans="1:23" ht="12.75" customHeight="1" x14ac:dyDescent="0.2">
      <c r="A79" s="196" t="s">
        <v>72</v>
      </c>
      <c r="B79" s="191">
        <v>2022</v>
      </c>
      <c r="C79" s="164" t="s">
        <v>582</v>
      </c>
      <c r="D79" s="192" t="s">
        <v>112</v>
      </c>
      <c r="E79" s="284" t="s">
        <v>981</v>
      </c>
      <c r="F79" s="283">
        <v>44449</v>
      </c>
      <c r="G79" s="191" t="s">
        <v>1508</v>
      </c>
      <c r="H79" s="192" t="s">
        <v>1178</v>
      </c>
      <c r="I79" s="191" t="s">
        <v>431</v>
      </c>
      <c r="J79" s="191" t="s">
        <v>160</v>
      </c>
      <c r="K79" s="196" t="s">
        <v>1816</v>
      </c>
      <c r="L79" s="192" t="s">
        <v>1510</v>
      </c>
      <c r="M79" s="235" t="s">
        <v>1497</v>
      </c>
      <c r="N79" s="192" t="s">
        <v>1178</v>
      </c>
      <c r="O79" s="243"/>
      <c r="P79" s="280">
        <v>353</v>
      </c>
      <c r="Q79" s="280">
        <v>11</v>
      </c>
      <c r="R79" s="277" t="str">
        <f t="shared" si="8"/>
        <v>N/A</v>
      </c>
      <c r="S79" s="278" t="str">
        <f t="shared" si="9"/>
        <v>N/A</v>
      </c>
      <c r="T79" s="177"/>
      <c r="U79" s="285"/>
      <c r="V79" s="285"/>
      <c r="W79" s="285"/>
    </row>
    <row r="80" spans="1:23" ht="12.75" customHeight="1" x14ac:dyDescent="0.2">
      <c r="A80" s="196" t="s">
        <v>72</v>
      </c>
      <c r="B80" s="191">
        <v>2022</v>
      </c>
      <c r="C80" s="164" t="s">
        <v>582</v>
      </c>
      <c r="D80" s="192" t="s">
        <v>112</v>
      </c>
      <c r="E80" s="284" t="s">
        <v>981</v>
      </c>
      <c r="F80" s="283">
        <v>44449</v>
      </c>
      <c r="G80" s="191" t="s">
        <v>1577</v>
      </c>
      <c r="H80" s="192" t="s">
        <v>1178</v>
      </c>
      <c r="I80" s="191" t="s">
        <v>431</v>
      </c>
      <c r="J80" s="191" t="s">
        <v>160</v>
      </c>
      <c r="K80" s="196" t="s">
        <v>1816</v>
      </c>
      <c r="L80" s="192" t="s">
        <v>1510</v>
      </c>
      <c r="M80" s="192">
        <v>0</v>
      </c>
      <c r="N80" s="192" t="s">
        <v>1178</v>
      </c>
      <c r="O80" s="243"/>
      <c r="P80" s="280">
        <v>0</v>
      </c>
      <c r="Q80" s="280">
        <v>0</v>
      </c>
      <c r="R80" s="277" t="e">
        <f t="shared" si="8"/>
        <v>#DIV/0!</v>
      </c>
      <c r="S80" s="278" t="e">
        <f t="shared" si="9"/>
        <v>#DIV/0!</v>
      </c>
      <c r="T80" s="177"/>
      <c r="U80" s="285"/>
      <c r="V80" s="285"/>
      <c r="W80" s="285"/>
    </row>
    <row r="81" spans="1:23" ht="12.75" customHeight="1" x14ac:dyDescent="0.2">
      <c r="A81" s="196" t="s">
        <v>72</v>
      </c>
      <c r="B81" s="191">
        <v>2022</v>
      </c>
      <c r="C81" s="164" t="s">
        <v>582</v>
      </c>
      <c r="D81" s="192" t="s">
        <v>112</v>
      </c>
      <c r="E81" s="284" t="s">
        <v>994</v>
      </c>
      <c r="F81" s="283">
        <v>44354</v>
      </c>
      <c r="G81" s="191" t="s">
        <v>263</v>
      </c>
      <c r="H81" s="192" t="s">
        <v>1178</v>
      </c>
      <c r="I81" s="191" t="s">
        <v>431</v>
      </c>
      <c r="J81" s="191" t="s">
        <v>160</v>
      </c>
      <c r="K81" s="243" t="s">
        <v>689</v>
      </c>
      <c r="L81" s="192" t="s">
        <v>1510</v>
      </c>
      <c r="M81" s="235" t="s">
        <v>1497</v>
      </c>
      <c r="N81" s="192" t="s">
        <v>1178</v>
      </c>
      <c r="O81" s="243" t="s">
        <v>1808</v>
      </c>
      <c r="P81" s="280">
        <v>5847</v>
      </c>
      <c r="Q81" s="280">
        <v>76</v>
      </c>
      <c r="R81" s="277" t="str">
        <f t="shared" ref="R81:R144" si="10">IF(M81="N/A","N/A", P81/M81*100)</f>
        <v>N/A</v>
      </c>
      <c r="S81" s="278" t="str">
        <f t="shared" ref="S81:S144" si="11">IF(M81="N/A","N/A",IF(OR(R81&lt;90,R81&gt;150),"X",""))</f>
        <v>N/A</v>
      </c>
      <c r="T81" s="177" t="s">
        <v>2947</v>
      </c>
      <c r="U81" s="285"/>
      <c r="V81" s="285"/>
      <c r="W81" s="285"/>
    </row>
    <row r="82" spans="1:23" ht="12.75" customHeight="1" x14ac:dyDescent="0.2">
      <c r="A82" s="196" t="s">
        <v>72</v>
      </c>
      <c r="B82" s="191">
        <v>2022</v>
      </c>
      <c r="C82" s="164" t="s">
        <v>582</v>
      </c>
      <c r="D82" s="192" t="s">
        <v>112</v>
      </c>
      <c r="E82" s="284" t="s">
        <v>994</v>
      </c>
      <c r="F82" s="191" t="s">
        <v>996</v>
      </c>
      <c r="G82" s="191" t="s">
        <v>263</v>
      </c>
      <c r="H82" s="192" t="s">
        <v>1178</v>
      </c>
      <c r="I82" s="191" t="s">
        <v>431</v>
      </c>
      <c r="J82" s="191" t="s">
        <v>160</v>
      </c>
      <c r="K82" s="243" t="s">
        <v>689</v>
      </c>
      <c r="L82" s="192" t="s">
        <v>1510</v>
      </c>
      <c r="M82" s="235" t="s">
        <v>1497</v>
      </c>
      <c r="N82" s="192" t="s">
        <v>1178</v>
      </c>
      <c r="O82" s="243" t="s">
        <v>1806</v>
      </c>
      <c r="P82" s="280">
        <v>2889</v>
      </c>
      <c r="Q82" s="280">
        <v>38</v>
      </c>
      <c r="R82" s="277" t="str">
        <f t="shared" si="10"/>
        <v>N/A</v>
      </c>
      <c r="S82" s="278" t="str">
        <f t="shared" si="11"/>
        <v>N/A</v>
      </c>
      <c r="T82" s="177" t="s">
        <v>2935</v>
      </c>
      <c r="U82" s="285"/>
      <c r="V82" s="285"/>
      <c r="W82" s="285"/>
    </row>
    <row r="83" spans="1:23" ht="12.75" customHeight="1" x14ac:dyDescent="0.2">
      <c r="A83" s="196" t="s">
        <v>72</v>
      </c>
      <c r="B83" s="191">
        <v>2022</v>
      </c>
      <c r="C83" s="164" t="s">
        <v>582</v>
      </c>
      <c r="D83" s="192" t="s">
        <v>112</v>
      </c>
      <c r="E83" s="284" t="s">
        <v>994</v>
      </c>
      <c r="F83" s="191" t="s">
        <v>996</v>
      </c>
      <c r="G83" s="191" t="s">
        <v>263</v>
      </c>
      <c r="H83" s="192" t="s">
        <v>1178</v>
      </c>
      <c r="I83" s="191" t="s">
        <v>431</v>
      </c>
      <c r="J83" s="191" t="s">
        <v>160</v>
      </c>
      <c r="K83" s="243" t="s">
        <v>689</v>
      </c>
      <c r="L83" s="192" t="s">
        <v>1510</v>
      </c>
      <c r="M83" s="235" t="s">
        <v>1497</v>
      </c>
      <c r="N83" s="192" t="s">
        <v>1178</v>
      </c>
      <c r="O83" s="243" t="s">
        <v>1817</v>
      </c>
      <c r="P83" s="280">
        <v>661</v>
      </c>
      <c r="Q83" s="280">
        <v>14</v>
      </c>
      <c r="R83" s="277" t="str">
        <f t="shared" si="10"/>
        <v>N/A</v>
      </c>
      <c r="S83" s="278" t="str">
        <f t="shared" si="11"/>
        <v>N/A</v>
      </c>
      <c r="T83" s="177" t="s">
        <v>2922</v>
      </c>
      <c r="U83" s="285"/>
      <c r="V83" s="285"/>
      <c r="W83" s="285"/>
    </row>
    <row r="84" spans="1:23" ht="12.75" customHeight="1" x14ac:dyDescent="0.2">
      <c r="A84" s="196" t="s">
        <v>72</v>
      </c>
      <c r="B84" s="191">
        <v>2022</v>
      </c>
      <c r="C84" s="164" t="s">
        <v>582</v>
      </c>
      <c r="D84" s="192" t="s">
        <v>112</v>
      </c>
      <c r="E84" s="284" t="s">
        <v>994</v>
      </c>
      <c r="F84" s="191" t="s">
        <v>996</v>
      </c>
      <c r="G84" s="191" t="s">
        <v>263</v>
      </c>
      <c r="H84" s="192" t="s">
        <v>1178</v>
      </c>
      <c r="I84" s="191" t="s">
        <v>431</v>
      </c>
      <c r="J84" s="191" t="s">
        <v>160</v>
      </c>
      <c r="K84" s="243" t="s">
        <v>689</v>
      </c>
      <c r="L84" s="192" t="s">
        <v>1510</v>
      </c>
      <c r="M84" s="235" t="s">
        <v>1497</v>
      </c>
      <c r="N84" s="192" t="s">
        <v>1178</v>
      </c>
      <c r="O84" s="243" t="s">
        <v>1818</v>
      </c>
      <c r="P84" s="280">
        <v>737</v>
      </c>
      <c r="Q84" s="280">
        <v>12</v>
      </c>
      <c r="R84" s="277" t="str">
        <f t="shared" si="10"/>
        <v>N/A</v>
      </c>
      <c r="S84" s="278" t="str">
        <f t="shared" si="11"/>
        <v>N/A</v>
      </c>
      <c r="T84" s="177" t="s">
        <v>2923</v>
      </c>
      <c r="U84" s="285"/>
      <c r="V84" s="285"/>
      <c r="W84" s="285"/>
    </row>
    <row r="85" spans="1:23" ht="12.75" customHeight="1" x14ac:dyDescent="0.2">
      <c r="A85" s="196" t="s">
        <v>72</v>
      </c>
      <c r="B85" s="191">
        <v>2022</v>
      </c>
      <c r="C85" s="164" t="s">
        <v>582</v>
      </c>
      <c r="D85" s="192" t="s">
        <v>112</v>
      </c>
      <c r="E85" s="284" t="s">
        <v>1000</v>
      </c>
      <c r="F85" s="191" t="s">
        <v>937</v>
      </c>
      <c r="G85" s="191" t="s">
        <v>259</v>
      </c>
      <c r="H85" s="192" t="s">
        <v>1178</v>
      </c>
      <c r="I85" s="191" t="s">
        <v>433</v>
      </c>
      <c r="J85" s="191" t="s">
        <v>161</v>
      </c>
      <c r="K85" s="196" t="s">
        <v>1803</v>
      </c>
      <c r="L85" s="192" t="s">
        <v>1506</v>
      </c>
      <c r="M85" s="192">
        <v>75</v>
      </c>
      <c r="N85" s="192" t="s">
        <v>1178</v>
      </c>
      <c r="O85" s="287"/>
      <c r="P85" s="280">
        <v>145</v>
      </c>
      <c r="Q85" s="280">
        <v>3</v>
      </c>
      <c r="R85" s="277">
        <f t="shared" si="10"/>
        <v>193.33333333333334</v>
      </c>
      <c r="S85" s="278" t="str">
        <f t="shared" si="11"/>
        <v>X</v>
      </c>
      <c r="T85" s="172" t="s">
        <v>2911</v>
      </c>
      <c r="U85" s="285"/>
      <c r="V85" s="285"/>
      <c r="W85" s="285"/>
    </row>
    <row r="86" spans="1:23" ht="12.75" customHeight="1" x14ac:dyDescent="0.2">
      <c r="A86" s="196" t="s">
        <v>72</v>
      </c>
      <c r="B86" s="191">
        <v>2022</v>
      </c>
      <c r="C86" s="164" t="s">
        <v>582</v>
      </c>
      <c r="D86" s="192" t="s">
        <v>112</v>
      </c>
      <c r="E86" s="284" t="s">
        <v>1000</v>
      </c>
      <c r="F86" s="191" t="s">
        <v>937</v>
      </c>
      <c r="G86" s="191" t="s">
        <v>261</v>
      </c>
      <c r="H86" s="192" t="s">
        <v>1178</v>
      </c>
      <c r="I86" s="191" t="s">
        <v>433</v>
      </c>
      <c r="J86" s="191" t="s">
        <v>161</v>
      </c>
      <c r="K86" s="196" t="s">
        <v>1803</v>
      </c>
      <c r="L86" s="192" t="s">
        <v>1506</v>
      </c>
      <c r="M86" s="192">
        <v>75</v>
      </c>
      <c r="N86" s="192" t="s">
        <v>1178</v>
      </c>
      <c r="O86" s="243"/>
      <c r="P86" s="280">
        <v>145</v>
      </c>
      <c r="Q86" s="280">
        <v>3</v>
      </c>
      <c r="R86" s="277">
        <f t="shared" si="10"/>
        <v>193.33333333333334</v>
      </c>
      <c r="S86" s="278" t="str">
        <f t="shared" si="11"/>
        <v>X</v>
      </c>
      <c r="T86" s="172" t="s">
        <v>2911</v>
      </c>
      <c r="U86" s="285"/>
      <c r="V86" s="285"/>
      <c r="W86" s="285"/>
    </row>
    <row r="87" spans="1:23" ht="12.75" customHeight="1" x14ac:dyDescent="0.2">
      <c r="A87" s="196" t="s">
        <v>72</v>
      </c>
      <c r="B87" s="191">
        <v>2022</v>
      </c>
      <c r="C87" s="164" t="s">
        <v>582</v>
      </c>
      <c r="D87" s="192" t="s">
        <v>112</v>
      </c>
      <c r="E87" s="284" t="s">
        <v>1000</v>
      </c>
      <c r="F87" s="191" t="s">
        <v>937</v>
      </c>
      <c r="G87" s="191" t="s">
        <v>263</v>
      </c>
      <c r="H87" s="192" t="s">
        <v>1178</v>
      </c>
      <c r="I87" s="191" t="s">
        <v>433</v>
      </c>
      <c r="J87" s="191" t="s">
        <v>161</v>
      </c>
      <c r="K87" s="196" t="s">
        <v>1803</v>
      </c>
      <c r="L87" s="192" t="s">
        <v>1506</v>
      </c>
      <c r="M87" s="192">
        <v>75</v>
      </c>
      <c r="N87" s="192" t="s">
        <v>1178</v>
      </c>
      <c r="O87" s="287"/>
      <c r="P87" s="280">
        <v>145</v>
      </c>
      <c r="Q87" s="280">
        <v>3</v>
      </c>
      <c r="R87" s="277">
        <f t="shared" si="10"/>
        <v>193.33333333333334</v>
      </c>
      <c r="S87" s="278" t="str">
        <f t="shared" si="11"/>
        <v>X</v>
      </c>
      <c r="T87" s="172" t="s">
        <v>2911</v>
      </c>
      <c r="U87" s="285"/>
      <c r="V87" s="285"/>
      <c r="W87" s="285"/>
    </row>
    <row r="88" spans="1:23" ht="12.75" customHeight="1" x14ac:dyDescent="0.2">
      <c r="A88" s="196" t="s">
        <v>72</v>
      </c>
      <c r="B88" s="191">
        <v>2022</v>
      </c>
      <c r="C88" s="164" t="s">
        <v>582</v>
      </c>
      <c r="D88" s="192" t="s">
        <v>112</v>
      </c>
      <c r="E88" s="284" t="s">
        <v>1000</v>
      </c>
      <c r="F88" s="191" t="s">
        <v>937</v>
      </c>
      <c r="G88" s="191" t="s">
        <v>1508</v>
      </c>
      <c r="H88" s="192" t="s">
        <v>1178</v>
      </c>
      <c r="I88" s="191" t="s">
        <v>433</v>
      </c>
      <c r="J88" s="191" t="s">
        <v>161</v>
      </c>
      <c r="K88" s="196" t="s">
        <v>1803</v>
      </c>
      <c r="L88" s="192" t="s">
        <v>1506</v>
      </c>
      <c r="M88" s="192">
        <v>75</v>
      </c>
      <c r="N88" s="192" t="s">
        <v>1178</v>
      </c>
      <c r="O88" s="287"/>
      <c r="P88" s="280">
        <v>145</v>
      </c>
      <c r="Q88" s="280">
        <v>3</v>
      </c>
      <c r="R88" s="277">
        <f t="shared" si="10"/>
        <v>193.33333333333334</v>
      </c>
      <c r="S88" s="278" t="str">
        <f t="shared" si="11"/>
        <v>X</v>
      </c>
      <c r="T88" s="177" t="s">
        <v>2912</v>
      </c>
      <c r="U88" s="285"/>
      <c r="V88" s="285"/>
      <c r="W88" s="285"/>
    </row>
    <row r="89" spans="1:23" ht="12.75" customHeight="1" x14ac:dyDescent="0.2">
      <c r="A89" s="196" t="s">
        <v>72</v>
      </c>
      <c r="B89" s="191">
        <v>2022</v>
      </c>
      <c r="C89" s="164" t="s">
        <v>582</v>
      </c>
      <c r="D89" s="192" t="s">
        <v>112</v>
      </c>
      <c r="E89" s="284" t="s">
        <v>1000</v>
      </c>
      <c r="F89" s="191" t="s">
        <v>937</v>
      </c>
      <c r="G89" s="191" t="s">
        <v>259</v>
      </c>
      <c r="H89" s="192" t="s">
        <v>1178</v>
      </c>
      <c r="I89" s="191" t="s">
        <v>431</v>
      </c>
      <c r="J89" s="191" t="s">
        <v>160</v>
      </c>
      <c r="K89" s="243" t="s">
        <v>689</v>
      </c>
      <c r="L89" s="192" t="s">
        <v>1510</v>
      </c>
      <c r="M89" s="235" t="s">
        <v>1497</v>
      </c>
      <c r="N89" s="192" t="s">
        <v>1178</v>
      </c>
      <c r="O89" s="243" t="s">
        <v>1806</v>
      </c>
      <c r="P89" s="280">
        <v>181</v>
      </c>
      <c r="Q89" s="280">
        <v>34</v>
      </c>
      <c r="R89" s="277" t="str">
        <f t="shared" si="10"/>
        <v>N/A</v>
      </c>
      <c r="S89" s="278" t="str">
        <f t="shared" si="11"/>
        <v>N/A</v>
      </c>
      <c r="T89" s="177"/>
      <c r="U89" s="285"/>
      <c r="V89" s="285"/>
      <c r="W89" s="285"/>
    </row>
    <row r="90" spans="1:23" ht="12.75" customHeight="1" x14ac:dyDescent="0.2">
      <c r="A90" s="196" t="s">
        <v>72</v>
      </c>
      <c r="B90" s="191">
        <v>2022</v>
      </c>
      <c r="C90" s="164" t="s">
        <v>582</v>
      </c>
      <c r="D90" s="192" t="s">
        <v>112</v>
      </c>
      <c r="E90" s="284" t="s">
        <v>1000</v>
      </c>
      <c r="F90" s="191" t="s">
        <v>937</v>
      </c>
      <c r="G90" s="191" t="s">
        <v>261</v>
      </c>
      <c r="H90" s="192" t="s">
        <v>1178</v>
      </c>
      <c r="I90" s="191" t="s">
        <v>431</v>
      </c>
      <c r="J90" s="191" t="s">
        <v>160</v>
      </c>
      <c r="K90" s="243" t="s">
        <v>689</v>
      </c>
      <c r="L90" s="192" t="s">
        <v>1510</v>
      </c>
      <c r="M90" s="235" t="s">
        <v>1497</v>
      </c>
      <c r="N90" s="192" t="s">
        <v>1178</v>
      </c>
      <c r="O90" s="243" t="s">
        <v>1806</v>
      </c>
      <c r="P90" s="280">
        <v>176</v>
      </c>
      <c r="Q90" s="280">
        <v>32</v>
      </c>
      <c r="R90" s="277" t="str">
        <f t="shared" si="10"/>
        <v>N/A</v>
      </c>
      <c r="S90" s="278" t="str">
        <f t="shared" si="11"/>
        <v>N/A</v>
      </c>
      <c r="T90" s="177"/>
      <c r="U90" s="285"/>
      <c r="V90" s="285"/>
      <c r="W90" s="285"/>
    </row>
    <row r="91" spans="1:23" ht="12.75" customHeight="1" x14ac:dyDescent="0.2">
      <c r="A91" s="196" t="s">
        <v>72</v>
      </c>
      <c r="B91" s="191">
        <v>2022</v>
      </c>
      <c r="C91" s="164" t="s">
        <v>582</v>
      </c>
      <c r="D91" s="192" t="s">
        <v>112</v>
      </c>
      <c r="E91" s="284" t="s">
        <v>1000</v>
      </c>
      <c r="F91" s="191" t="s">
        <v>937</v>
      </c>
      <c r="G91" s="191" t="s">
        <v>263</v>
      </c>
      <c r="H91" s="192" t="s">
        <v>1178</v>
      </c>
      <c r="I91" s="191" t="s">
        <v>431</v>
      </c>
      <c r="J91" s="191" t="s">
        <v>160</v>
      </c>
      <c r="K91" s="243" t="s">
        <v>689</v>
      </c>
      <c r="L91" s="192" t="s">
        <v>1510</v>
      </c>
      <c r="M91" s="235" t="s">
        <v>1497</v>
      </c>
      <c r="N91" s="192" t="s">
        <v>1178</v>
      </c>
      <c r="O91" s="243" t="s">
        <v>1806</v>
      </c>
      <c r="P91" s="280">
        <v>182</v>
      </c>
      <c r="Q91" s="280">
        <v>34</v>
      </c>
      <c r="R91" s="277" t="str">
        <f t="shared" si="10"/>
        <v>N/A</v>
      </c>
      <c r="S91" s="278" t="str">
        <f t="shared" si="11"/>
        <v>N/A</v>
      </c>
      <c r="T91" s="172" t="s">
        <v>2946</v>
      </c>
      <c r="U91" s="285"/>
      <c r="V91" s="285"/>
      <c r="W91" s="285"/>
    </row>
    <row r="92" spans="1:23" ht="12.75" customHeight="1" x14ac:dyDescent="0.2">
      <c r="A92" s="196" t="s">
        <v>72</v>
      </c>
      <c r="B92" s="191">
        <v>2022</v>
      </c>
      <c r="C92" s="164" t="s">
        <v>582</v>
      </c>
      <c r="D92" s="192" t="s">
        <v>112</v>
      </c>
      <c r="E92" s="284" t="s">
        <v>1000</v>
      </c>
      <c r="F92" s="191" t="s">
        <v>937</v>
      </c>
      <c r="G92" s="191" t="s">
        <v>1508</v>
      </c>
      <c r="H92" s="192" t="s">
        <v>1178</v>
      </c>
      <c r="I92" s="191" t="s">
        <v>431</v>
      </c>
      <c r="J92" s="191" t="s">
        <v>160</v>
      </c>
      <c r="K92" s="243" t="s">
        <v>689</v>
      </c>
      <c r="L92" s="192" t="s">
        <v>1510</v>
      </c>
      <c r="M92" s="235" t="s">
        <v>1497</v>
      </c>
      <c r="N92" s="192" t="s">
        <v>1178</v>
      </c>
      <c r="O92" s="243" t="s">
        <v>1806</v>
      </c>
      <c r="P92" s="280">
        <v>107</v>
      </c>
      <c r="Q92" s="280">
        <v>23</v>
      </c>
      <c r="R92" s="277" t="str">
        <f t="shared" si="10"/>
        <v>N/A</v>
      </c>
      <c r="S92" s="278" t="str">
        <f t="shared" si="11"/>
        <v>N/A</v>
      </c>
      <c r="T92" s="177"/>
      <c r="U92" s="285"/>
      <c r="V92" s="285"/>
      <c r="W92" s="285"/>
    </row>
    <row r="93" spans="1:23" ht="12.75" customHeight="1" x14ac:dyDescent="0.2">
      <c r="A93" s="196" t="s">
        <v>72</v>
      </c>
      <c r="B93" s="191">
        <v>2022</v>
      </c>
      <c r="C93" s="164" t="s">
        <v>582</v>
      </c>
      <c r="D93" s="192" t="s">
        <v>112</v>
      </c>
      <c r="E93" s="284" t="s">
        <v>1000</v>
      </c>
      <c r="F93" s="191" t="s">
        <v>937</v>
      </c>
      <c r="G93" s="191" t="s">
        <v>259</v>
      </c>
      <c r="H93" s="192" t="s">
        <v>1178</v>
      </c>
      <c r="I93" s="191" t="s">
        <v>431</v>
      </c>
      <c r="J93" s="191" t="s">
        <v>160</v>
      </c>
      <c r="K93" s="243" t="s">
        <v>689</v>
      </c>
      <c r="L93" s="192" t="s">
        <v>1510</v>
      </c>
      <c r="M93" s="235" t="s">
        <v>1497</v>
      </c>
      <c r="N93" s="192" t="s">
        <v>1178</v>
      </c>
      <c r="O93" s="243" t="s">
        <v>1808</v>
      </c>
      <c r="P93" s="280">
        <v>165</v>
      </c>
      <c r="Q93" s="280">
        <v>40</v>
      </c>
      <c r="R93" s="277" t="str">
        <f t="shared" si="10"/>
        <v>N/A</v>
      </c>
      <c r="S93" s="278" t="str">
        <f t="shared" si="11"/>
        <v>N/A</v>
      </c>
      <c r="T93" s="177"/>
      <c r="U93" s="285"/>
      <c r="V93" s="285"/>
      <c r="W93" s="285"/>
    </row>
    <row r="94" spans="1:23" ht="12.75" customHeight="1" x14ac:dyDescent="0.2">
      <c r="A94" s="196" t="s">
        <v>72</v>
      </c>
      <c r="B94" s="191">
        <v>2022</v>
      </c>
      <c r="C94" s="164" t="s">
        <v>582</v>
      </c>
      <c r="D94" s="192" t="s">
        <v>112</v>
      </c>
      <c r="E94" s="284" t="s">
        <v>1000</v>
      </c>
      <c r="F94" s="191" t="s">
        <v>937</v>
      </c>
      <c r="G94" s="191" t="s">
        <v>261</v>
      </c>
      <c r="H94" s="192" t="s">
        <v>1178</v>
      </c>
      <c r="I94" s="191" t="s">
        <v>431</v>
      </c>
      <c r="J94" s="191" t="s">
        <v>160</v>
      </c>
      <c r="K94" s="243" t="s">
        <v>689</v>
      </c>
      <c r="L94" s="192" t="s">
        <v>1510</v>
      </c>
      <c r="M94" s="235" t="s">
        <v>1497</v>
      </c>
      <c r="N94" s="192" t="s">
        <v>1178</v>
      </c>
      <c r="O94" s="243" t="s">
        <v>1808</v>
      </c>
      <c r="P94" s="280">
        <v>163</v>
      </c>
      <c r="Q94" s="280">
        <v>40</v>
      </c>
      <c r="R94" s="277" t="str">
        <f t="shared" si="10"/>
        <v>N/A</v>
      </c>
      <c r="S94" s="278" t="str">
        <f t="shared" si="11"/>
        <v>N/A</v>
      </c>
      <c r="T94" s="177"/>
      <c r="U94" s="285"/>
      <c r="V94" s="285"/>
      <c r="W94" s="285"/>
    </row>
    <row r="95" spans="1:23" ht="12.75" customHeight="1" x14ac:dyDescent="0.2">
      <c r="A95" s="196" t="s">
        <v>72</v>
      </c>
      <c r="B95" s="191">
        <v>2022</v>
      </c>
      <c r="C95" s="164" t="s">
        <v>582</v>
      </c>
      <c r="D95" s="192" t="s">
        <v>112</v>
      </c>
      <c r="E95" s="284" t="s">
        <v>1000</v>
      </c>
      <c r="F95" s="191" t="s">
        <v>937</v>
      </c>
      <c r="G95" s="191" t="s">
        <v>263</v>
      </c>
      <c r="H95" s="192" t="s">
        <v>1178</v>
      </c>
      <c r="I95" s="191" t="s">
        <v>431</v>
      </c>
      <c r="J95" s="191" t="s">
        <v>160</v>
      </c>
      <c r="K95" s="243" t="s">
        <v>689</v>
      </c>
      <c r="L95" s="192" t="s">
        <v>1510</v>
      </c>
      <c r="M95" s="235" t="s">
        <v>1497</v>
      </c>
      <c r="N95" s="192" t="s">
        <v>1178</v>
      </c>
      <c r="O95" s="243" t="s">
        <v>1808</v>
      </c>
      <c r="P95" s="280">
        <v>165</v>
      </c>
      <c r="Q95" s="280">
        <v>40</v>
      </c>
      <c r="R95" s="277" t="str">
        <f t="shared" si="10"/>
        <v>N/A</v>
      </c>
      <c r="S95" s="278" t="str">
        <f t="shared" si="11"/>
        <v>N/A</v>
      </c>
      <c r="T95" s="172" t="s">
        <v>2946</v>
      </c>
      <c r="U95" s="285"/>
      <c r="V95" s="285"/>
      <c r="W95" s="285"/>
    </row>
    <row r="96" spans="1:23" ht="12.75" customHeight="1" x14ac:dyDescent="0.2">
      <c r="A96" s="196" t="s">
        <v>72</v>
      </c>
      <c r="B96" s="191">
        <v>2022</v>
      </c>
      <c r="C96" s="164" t="s">
        <v>582</v>
      </c>
      <c r="D96" s="192" t="s">
        <v>112</v>
      </c>
      <c r="E96" s="284" t="s">
        <v>1000</v>
      </c>
      <c r="F96" s="191" t="s">
        <v>937</v>
      </c>
      <c r="G96" s="191" t="s">
        <v>1508</v>
      </c>
      <c r="H96" s="192" t="s">
        <v>1178</v>
      </c>
      <c r="I96" s="191" t="s">
        <v>431</v>
      </c>
      <c r="J96" s="191" t="s">
        <v>160</v>
      </c>
      <c r="K96" s="243" t="s">
        <v>689</v>
      </c>
      <c r="L96" s="192" t="s">
        <v>1510</v>
      </c>
      <c r="M96" s="235" t="s">
        <v>1497</v>
      </c>
      <c r="N96" s="192" t="s">
        <v>1178</v>
      </c>
      <c r="O96" s="243" t="s">
        <v>1808</v>
      </c>
      <c r="P96" s="280">
        <v>117</v>
      </c>
      <c r="Q96" s="280">
        <v>40</v>
      </c>
      <c r="R96" s="277" t="str">
        <f t="shared" si="10"/>
        <v>N/A</v>
      </c>
      <c r="S96" s="278" t="str">
        <f t="shared" si="11"/>
        <v>N/A</v>
      </c>
      <c r="T96" s="177"/>
      <c r="U96" s="285"/>
      <c r="V96" s="285"/>
      <c r="W96" s="285"/>
    </row>
    <row r="97" spans="1:29" ht="12.75" customHeight="1" x14ac:dyDescent="0.2">
      <c r="A97" s="196" t="s">
        <v>72</v>
      </c>
      <c r="B97" s="191">
        <v>2022</v>
      </c>
      <c r="C97" s="164" t="s">
        <v>582</v>
      </c>
      <c r="D97" s="192" t="s">
        <v>112</v>
      </c>
      <c r="E97" s="284" t="s">
        <v>1006</v>
      </c>
      <c r="F97" s="243" t="s">
        <v>1007</v>
      </c>
      <c r="G97" s="191" t="s">
        <v>259</v>
      </c>
      <c r="H97" s="192" t="s">
        <v>1177</v>
      </c>
      <c r="I97" s="191" t="s">
        <v>433</v>
      </c>
      <c r="J97" s="191" t="s">
        <v>161</v>
      </c>
      <c r="K97" s="196" t="s">
        <v>1803</v>
      </c>
      <c r="L97" s="192" t="s">
        <v>1506</v>
      </c>
      <c r="M97" s="192">
        <v>600</v>
      </c>
      <c r="N97" s="192" t="s">
        <v>1178</v>
      </c>
      <c r="O97" s="243"/>
      <c r="P97" s="280">
        <v>626</v>
      </c>
      <c r="Q97" s="280">
        <v>7</v>
      </c>
      <c r="R97" s="277">
        <f t="shared" si="10"/>
        <v>104.33333333333333</v>
      </c>
      <c r="S97" s="278" t="str">
        <f t="shared" si="11"/>
        <v/>
      </c>
      <c r="T97" s="177"/>
      <c r="U97" s="285"/>
      <c r="V97" s="285"/>
      <c r="W97" s="285"/>
    </row>
    <row r="98" spans="1:29" ht="12.75" customHeight="1" x14ac:dyDescent="0.2">
      <c r="A98" s="196" t="s">
        <v>72</v>
      </c>
      <c r="B98" s="191">
        <v>2022</v>
      </c>
      <c r="C98" s="164" t="s">
        <v>582</v>
      </c>
      <c r="D98" s="192" t="s">
        <v>112</v>
      </c>
      <c r="E98" s="284" t="s">
        <v>1006</v>
      </c>
      <c r="F98" s="243" t="s">
        <v>1007</v>
      </c>
      <c r="G98" s="191" t="s">
        <v>261</v>
      </c>
      <c r="H98" s="192" t="s">
        <v>1177</v>
      </c>
      <c r="I98" s="191" t="s">
        <v>433</v>
      </c>
      <c r="J98" s="191" t="s">
        <v>161</v>
      </c>
      <c r="K98" s="196" t="s">
        <v>1803</v>
      </c>
      <c r="L98" s="192" t="s">
        <v>1506</v>
      </c>
      <c r="M98" s="192">
        <v>600</v>
      </c>
      <c r="N98" s="192" t="s">
        <v>1178</v>
      </c>
      <c r="O98" s="243"/>
      <c r="P98" s="280">
        <v>626</v>
      </c>
      <c r="Q98" s="280">
        <v>7</v>
      </c>
      <c r="R98" s="277">
        <f t="shared" si="10"/>
        <v>104.33333333333333</v>
      </c>
      <c r="S98" s="278" t="str">
        <f t="shared" si="11"/>
        <v/>
      </c>
      <c r="T98" s="177"/>
      <c r="U98" s="285"/>
      <c r="V98" s="285"/>
      <c r="W98" s="285"/>
    </row>
    <row r="99" spans="1:29" ht="12.75" customHeight="1" x14ac:dyDescent="0.2">
      <c r="A99" s="196" t="s">
        <v>72</v>
      </c>
      <c r="B99" s="191">
        <v>2022</v>
      </c>
      <c r="C99" s="164" t="s">
        <v>582</v>
      </c>
      <c r="D99" s="192" t="s">
        <v>112</v>
      </c>
      <c r="E99" s="284" t="s">
        <v>1006</v>
      </c>
      <c r="F99" s="243" t="s">
        <v>1007</v>
      </c>
      <c r="G99" s="191" t="s">
        <v>263</v>
      </c>
      <c r="H99" s="192" t="s">
        <v>1178</v>
      </c>
      <c r="I99" s="191" t="s">
        <v>433</v>
      </c>
      <c r="J99" s="191" t="s">
        <v>161</v>
      </c>
      <c r="K99" s="196" t="s">
        <v>1803</v>
      </c>
      <c r="L99" s="192" t="s">
        <v>1506</v>
      </c>
      <c r="M99" s="192">
        <v>600</v>
      </c>
      <c r="N99" s="192" t="s">
        <v>1178</v>
      </c>
      <c r="O99" s="243"/>
      <c r="P99" s="280">
        <v>626</v>
      </c>
      <c r="Q99" s="280">
        <v>7</v>
      </c>
      <c r="R99" s="277">
        <f t="shared" si="10"/>
        <v>104.33333333333333</v>
      </c>
      <c r="S99" s="278" t="str">
        <f t="shared" si="11"/>
        <v/>
      </c>
      <c r="T99" s="177"/>
      <c r="U99" s="285"/>
      <c r="V99" s="285"/>
      <c r="W99" s="285"/>
    </row>
    <row r="100" spans="1:29" ht="12.75" customHeight="1" x14ac:dyDescent="0.2">
      <c r="A100" s="196" t="s">
        <v>72</v>
      </c>
      <c r="B100" s="191">
        <v>2022</v>
      </c>
      <c r="C100" s="164" t="s">
        <v>582</v>
      </c>
      <c r="D100" s="192" t="s">
        <v>112</v>
      </c>
      <c r="E100" s="284" t="s">
        <v>1006</v>
      </c>
      <c r="F100" s="243" t="s">
        <v>1007</v>
      </c>
      <c r="G100" s="191" t="s">
        <v>1508</v>
      </c>
      <c r="H100" s="192" t="s">
        <v>1178</v>
      </c>
      <c r="I100" s="191" t="s">
        <v>433</v>
      </c>
      <c r="J100" s="191" t="s">
        <v>161</v>
      </c>
      <c r="K100" s="196" t="s">
        <v>1803</v>
      </c>
      <c r="L100" s="192" t="s">
        <v>1506</v>
      </c>
      <c r="M100" s="192">
        <v>600</v>
      </c>
      <c r="N100" s="192" t="s">
        <v>1178</v>
      </c>
      <c r="O100" s="243"/>
      <c r="P100" s="280">
        <v>626</v>
      </c>
      <c r="Q100" s="280">
        <v>7</v>
      </c>
      <c r="R100" s="277">
        <f t="shared" si="10"/>
        <v>104.33333333333333</v>
      </c>
      <c r="S100" s="278" t="str">
        <f t="shared" si="11"/>
        <v/>
      </c>
      <c r="T100" s="177"/>
      <c r="U100" s="285"/>
      <c r="V100" s="285"/>
      <c r="W100" s="285"/>
    </row>
    <row r="101" spans="1:29" ht="12.75" customHeight="1" x14ac:dyDescent="0.2">
      <c r="A101" s="196" t="s">
        <v>72</v>
      </c>
      <c r="B101" s="191">
        <v>2022</v>
      </c>
      <c r="C101" s="164" t="s">
        <v>582</v>
      </c>
      <c r="D101" s="192" t="s">
        <v>112</v>
      </c>
      <c r="E101" s="284" t="s">
        <v>1006</v>
      </c>
      <c r="F101" s="243" t="s">
        <v>1007</v>
      </c>
      <c r="G101" s="191" t="s">
        <v>259</v>
      </c>
      <c r="H101" s="192" t="s">
        <v>1177</v>
      </c>
      <c r="I101" s="191" t="s">
        <v>433</v>
      </c>
      <c r="J101" s="191" t="s">
        <v>161</v>
      </c>
      <c r="K101" s="196" t="s">
        <v>1810</v>
      </c>
      <c r="L101" s="192" t="s">
        <v>1506</v>
      </c>
      <c r="M101" s="192">
        <v>450</v>
      </c>
      <c r="N101" s="192" t="s">
        <v>1178</v>
      </c>
      <c r="O101" s="243"/>
      <c r="P101" s="280">
        <v>395</v>
      </c>
      <c r="Q101" s="280">
        <v>4</v>
      </c>
      <c r="R101" s="277">
        <f t="shared" si="10"/>
        <v>87.777777777777771</v>
      </c>
      <c r="S101" s="278" t="str">
        <f t="shared" si="11"/>
        <v>X</v>
      </c>
      <c r="T101" s="172" t="s">
        <v>2798</v>
      </c>
      <c r="U101" s="285"/>
      <c r="V101" s="285"/>
      <c r="W101" s="285"/>
    </row>
    <row r="102" spans="1:29" ht="12.75" customHeight="1" x14ac:dyDescent="0.2">
      <c r="A102" s="196" t="s">
        <v>72</v>
      </c>
      <c r="B102" s="191">
        <v>2022</v>
      </c>
      <c r="C102" s="164" t="s">
        <v>582</v>
      </c>
      <c r="D102" s="192" t="s">
        <v>112</v>
      </c>
      <c r="E102" s="284" t="s">
        <v>1006</v>
      </c>
      <c r="F102" s="243" t="s">
        <v>1007</v>
      </c>
      <c r="G102" s="191" t="s">
        <v>261</v>
      </c>
      <c r="H102" s="192" t="s">
        <v>1177</v>
      </c>
      <c r="I102" s="191" t="s">
        <v>433</v>
      </c>
      <c r="J102" s="191" t="s">
        <v>161</v>
      </c>
      <c r="K102" s="196" t="s">
        <v>1810</v>
      </c>
      <c r="L102" s="192" t="s">
        <v>1506</v>
      </c>
      <c r="M102" s="192">
        <v>450</v>
      </c>
      <c r="N102" s="192" t="s">
        <v>1178</v>
      </c>
      <c r="O102" s="243" t="s">
        <v>1819</v>
      </c>
      <c r="P102" s="280">
        <v>397</v>
      </c>
      <c r="Q102" s="280">
        <v>0</v>
      </c>
      <c r="R102" s="277">
        <f t="shared" si="10"/>
        <v>88.222222222222229</v>
      </c>
      <c r="S102" s="278" t="str">
        <f t="shared" si="11"/>
        <v>X</v>
      </c>
      <c r="T102" s="172" t="s">
        <v>2798</v>
      </c>
      <c r="U102" s="285"/>
      <c r="V102" s="285"/>
      <c r="W102" s="285"/>
    </row>
    <row r="103" spans="1:29" ht="12.75" customHeight="1" x14ac:dyDescent="0.2">
      <c r="A103" s="196" t="s">
        <v>72</v>
      </c>
      <c r="B103" s="191">
        <v>2022</v>
      </c>
      <c r="C103" s="164" t="s">
        <v>582</v>
      </c>
      <c r="D103" s="192" t="s">
        <v>112</v>
      </c>
      <c r="E103" s="284" t="s">
        <v>1006</v>
      </c>
      <c r="F103" s="243" t="s">
        <v>1007</v>
      </c>
      <c r="G103" s="191" t="s">
        <v>263</v>
      </c>
      <c r="H103" s="192" t="s">
        <v>1178</v>
      </c>
      <c r="I103" s="191" t="s">
        <v>433</v>
      </c>
      <c r="J103" s="191" t="s">
        <v>161</v>
      </c>
      <c r="K103" s="196" t="s">
        <v>1810</v>
      </c>
      <c r="L103" s="192" t="s">
        <v>1506</v>
      </c>
      <c r="M103" s="192">
        <v>450</v>
      </c>
      <c r="N103" s="192" t="s">
        <v>1178</v>
      </c>
      <c r="O103" s="243"/>
      <c r="P103" s="280">
        <v>397</v>
      </c>
      <c r="Q103" s="280">
        <v>4</v>
      </c>
      <c r="R103" s="277">
        <f t="shared" si="10"/>
        <v>88.222222222222229</v>
      </c>
      <c r="S103" s="278" t="str">
        <f t="shared" si="11"/>
        <v>X</v>
      </c>
      <c r="T103" s="172" t="s">
        <v>2798</v>
      </c>
      <c r="U103" s="285"/>
      <c r="V103" s="285"/>
      <c r="W103" s="285"/>
    </row>
    <row r="104" spans="1:29" ht="12.75" customHeight="1" x14ac:dyDescent="0.2">
      <c r="A104" s="196" t="s">
        <v>72</v>
      </c>
      <c r="B104" s="191">
        <v>2022</v>
      </c>
      <c r="C104" s="164" t="s">
        <v>582</v>
      </c>
      <c r="D104" s="192" t="s">
        <v>112</v>
      </c>
      <c r="E104" s="284" t="s">
        <v>1006</v>
      </c>
      <c r="F104" s="243" t="s">
        <v>1007</v>
      </c>
      <c r="G104" s="191" t="s">
        <v>1508</v>
      </c>
      <c r="H104" s="192" t="s">
        <v>1178</v>
      </c>
      <c r="I104" s="191" t="s">
        <v>433</v>
      </c>
      <c r="J104" s="191" t="s">
        <v>161</v>
      </c>
      <c r="K104" s="196" t="s">
        <v>1810</v>
      </c>
      <c r="L104" s="192" t="s">
        <v>1506</v>
      </c>
      <c r="M104" s="192">
        <v>450</v>
      </c>
      <c r="N104" s="192" t="s">
        <v>1178</v>
      </c>
      <c r="O104" s="243"/>
      <c r="P104" s="280">
        <v>397</v>
      </c>
      <c r="Q104" s="280">
        <v>4</v>
      </c>
      <c r="R104" s="277">
        <f t="shared" si="10"/>
        <v>88.222222222222229</v>
      </c>
      <c r="S104" s="278" t="str">
        <f t="shared" si="11"/>
        <v>X</v>
      </c>
      <c r="T104" s="172" t="s">
        <v>2798</v>
      </c>
      <c r="U104" s="285"/>
      <c r="V104" s="285"/>
      <c r="W104" s="285"/>
    </row>
    <row r="105" spans="1:29" ht="12.75" customHeight="1" x14ac:dyDescent="0.2">
      <c r="A105" s="196" t="s">
        <v>72</v>
      </c>
      <c r="B105" s="191">
        <v>2022</v>
      </c>
      <c r="C105" s="164" t="s">
        <v>582</v>
      </c>
      <c r="D105" s="192" t="s">
        <v>112</v>
      </c>
      <c r="E105" s="284" t="s">
        <v>1006</v>
      </c>
      <c r="F105" s="243" t="s">
        <v>1007</v>
      </c>
      <c r="G105" s="191" t="s">
        <v>259</v>
      </c>
      <c r="H105" s="192" t="s">
        <v>1178</v>
      </c>
      <c r="I105" s="191" t="s">
        <v>431</v>
      </c>
      <c r="J105" s="191" t="s">
        <v>160</v>
      </c>
      <c r="K105" s="243" t="s">
        <v>689</v>
      </c>
      <c r="L105" s="192" t="s">
        <v>1510</v>
      </c>
      <c r="M105" s="235" t="s">
        <v>1497</v>
      </c>
      <c r="N105" s="192" t="s">
        <v>1178</v>
      </c>
      <c r="O105" s="243" t="s">
        <v>1808</v>
      </c>
      <c r="P105" s="280">
        <v>564</v>
      </c>
      <c r="Q105" s="280">
        <v>46</v>
      </c>
      <c r="R105" s="277" t="str">
        <f t="shared" si="10"/>
        <v>N/A</v>
      </c>
      <c r="S105" s="278" t="str">
        <f t="shared" si="11"/>
        <v>N/A</v>
      </c>
      <c r="T105" s="177"/>
      <c r="U105" s="285"/>
      <c r="V105" s="285"/>
      <c r="W105" s="285"/>
    </row>
    <row r="106" spans="1:29" ht="12.75" customHeight="1" x14ac:dyDescent="0.2">
      <c r="A106" s="196" t="s">
        <v>72</v>
      </c>
      <c r="B106" s="191">
        <v>2022</v>
      </c>
      <c r="C106" s="164" t="s">
        <v>582</v>
      </c>
      <c r="D106" s="192" t="s">
        <v>112</v>
      </c>
      <c r="E106" s="284" t="s">
        <v>1006</v>
      </c>
      <c r="F106" s="243" t="s">
        <v>1007</v>
      </c>
      <c r="G106" s="191" t="s">
        <v>261</v>
      </c>
      <c r="H106" s="192" t="s">
        <v>1178</v>
      </c>
      <c r="I106" s="191" t="s">
        <v>431</v>
      </c>
      <c r="J106" s="191" t="s">
        <v>160</v>
      </c>
      <c r="K106" s="243" t="s">
        <v>689</v>
      </c>
      <c r="L106" s="192" t="s">
        <v>1510</v>
      </c>
      <c r="M106" s="235" t="s">
        <v>1497</v>
      </c>
      <c r="N106" s="192" t="s">
        <v>1178</v>
      </c>
      <c r="O106" s="243" t="s">
        <v>1808</v>
      </c>
      <c r="P106" s="280">
        <v>0</v>
      </c>
      <c r="Q106" s="280">
        <v>0</v>
      </c>
      <c r="R106" s="277" t="str">
        <f t="shared" si="10"/>
        <v>N/A</v>
      </c>
      <c r="S106" s="278" t="str">
        <f t="shared" si="11"/>
        <v>N/A</v>
      </c>
      <c r="T106" s="455" t="s">
        <v>2759</v>
      </c>
      <c r="U106" s="285"/>
      <c r="V106" s="285"/>
      <c r="W106" s="285"/>
    </row>
    <row r="107" spans="1:29" ht="12.75" customHeight="1" x14ac:dyDescent="0.2">
      <c r="A107" s="196" t="s">
        <v>72</v>
      </c>
      <c r="B107" s="191">
        <v>2022</v>
      </c>
      <c r="C107" s="164" t="s">
        <v>582</v>
      </c>
      <c r="D107" s="192" t="s">
        <v>112</v>
      </c>
      <c r="E107" s="284" t="s">
        <v>1006</v>
      </c>
      <c r="F107" s="243" t="s">
        <v>1007</v>
      </c>
      <c r="G107" s="191" t="s">
        <v>263</v>
      </c>
      <c r="H107" s="192" t="s">
        <v>1178</v>
      </c>
      <c r="I107" s="191" t="s">
        <v>431</v>
      </c>
      <c r="J107" s="191" t="s">
        <v>160</v>
      </c>
      <c r="K107" s="243" t="s">
        <v>689</v>
      </c>
      <c r="L107" s="192" t="s">
        <v>1510</v>
      </c>
      <c r="M107" s="235" t="s">
        <v>1497</v>
      </c>
      <c r="N107" s="192" t="s">
        <v>1178</v>
      </c>
      <c r="O107" s="243" t="s">
        <v>1808</v>
      </c>
      <c r="P107" s="280">
        <v>6749</v>
      </c>
      <c r="Q107" s="280">
        <v>64</v>
      </c>
      <c r="R107" s="277" t="str">
        <f t="shared" si="10"/>
        <v>N/A</v>
      </c>
      <c r="S107" s="278" t="str">
        <f t="shared" si="11"/>
        <v>N/A</v>
      </c>
      <c r="T107" s="177" t="s">
        <v>2948</v>
      </c>
      <c r="U107" s="285"/>
      <c r="V107" s="285"/>
      <c r="W107" s="285"/>
    </row>
    <row r="108" spans="1:29" ht="12.75" customHeight="1" x14ac:dyDescent="0.2">
      <c r="A108" s="196" t="s">
        <v>72</v>
      </c>
      <c r="B108" s="191">
        <v>2022</v>
      </c>
      <c r="C108" s="164" t="s">
        <v>582</v>
      </c>
      <c r="D108" s="192" t="s">
        <v>112</v>
      </c>
      <c r="E108" s="284" t="s">
        <v>1006</v>
      </c>
      <c r="F108" s="243" t="s">
        <v>1007</v>
      </c>
      <c r="G108" s="191" t="s">
        <v>1508</v>
      </c>
      <c r="H108" s="192" t="s">
        <v>1178</v>
      </c>
      <c r="I108" s="191" t="s">
        <v>431</v>
      </c>
      <c r="J108" s="191" t="s">
        <v>160</v>
      </c>
      <c r="K108" s="243" t="s">
        <v>689</v>
      </c>
      <c r="L108" s="192" t="s">
        <v>1510</v>
      </c>
      <c r="M108" s="235" t="s">
        <v>1497</v>
      </c>
      <c r="N108" s="192" t="s">
        <v>1178</v>
      </c>
      <c r="O108" s="243" t="s">
        <v>1808</v>
      </c>
      <c r="P108" s="280">
        <v>563</v>
      </c>
      <c r="Q108" s="280">
        <v>46</v>
      </c>
      <c r="R108" s="277" t="str">
        <f t="shared" si="10"/>
        <v>N/A</v>
      </c>
      <c r="S108" s="278" t="str">
        <f t="shared" si="11"/>
        <v>N/A</v>
      </c>
      <c r="T108" s="177"/>
      <c r="U108" s="285"/>
      <c r="V108" s="285"/>
      <c r="W108" s="285"/>
    </row>
    <row r="109" spans="1:29" ht="12.75" customHeight="1" x14ac:dyDescent="0.2">
      <c r="A109" s="196" t="s">
        <v>72</v>
      </c>
      <c r="B109" s="191">
        <v>2022</v>
      </c>
      <c r="C109" s="164" t="s">
        <v>582</v>
      </c>
      <c r="D109" s="192" t="s">
        <v>112</v>
      </c>
      <c r="E109" s="284" t="s">
        <v>1006</v>
      </c>
      <c r="F109" s="243" t="s">
        <v>1008</v>
      </c>
      <c r="G109" s="191" t="s">
        <v>259</v>
      </c>
      <c r="H109" s="192" t="s">
        <v>1178</v>
      </c>
      <c r="I109" s="191" t="s">
        <v>433</v>
      </c>
      <c r="J109" s="191" t="s">
        <v>161</v>
      </c>
      <c r="K109" s="196" t="s">
        <v>1803</v>
      </c>
      <c r="L109" s="192" t="s">
        <v>1506</v>
      </c>
      <c r="M109" s="192">
        <v>300</v>
      </c>
      <c r="N109" s="192" t="s">
        <v>1178</v>
      </c>
      <c r="O109" s="243"/>
      <c r="P109" s="280">
        <v>90</v>
      </c>
      <c r="Q109" s="280">
        <v>5</v>
      </c>
      <c r="R109" s="277">
        <f t="shared" si="10"/>
        <v>30</v>
      </c>
      <c r="S109" s="278" t="str">
        <f t="shared" si="11"/>
        <v>X</v>
      </c>
      <c r="T109" s="172" t="s">
        <v>2760</v>
      </c>
      <c r="U109" s="285"/>
      <c r="V109" s="285"/>
      <c r="W109" s="285"/>
      <c r="X109" s="285"/>
      <c r="Y109" s="285"/>
      <c r="Z109" s="285"/>
      <c r="AA109" s="285"/>
      <c r="AB109" s="285"/>
      <c r="AC109" s="285"/>
    </row>
    <row r="110" spans="1:29" ht="12.75" customHeight="1" x14ac:dyDescent="0.2">
      <c r="A110" s="196" t="s">
        <v>72</v>
      </c>
      <c r="B110" s="191">
        <v>2022</v>
      </c>
      <c r="C110" s="164" t="s">
        <v>582</v>
      </c>
      <c r="D110" s="192" t="s">
        <v>112</v>
      </c>
      <c r="E110" s="284" t="s">
        <v>1006</v>
      </c>
      <c r="F110" s="243" t="s">
        <v>1008</v>
      </c>
      <c r="G110" s="191" t="s">
        <v>261</v>
      </c>
      <c r="H110" s="192" t="s">
        <v>1177</v>
      </c>
      <c r="I110" s="191" t="s">
        <v>433</v>
      </c>
      <c r="J110" s="191" t="s">
        <v>161</v>
      </c>
      <c r="K110" s="196" t="s">
        <v>1803</v>
      </c>
      <c r="L110" s="192" t="s">
        <v>1506</v>
      </c>
      <c r="M110" s="192">
        <v>300</v>
      </c>
      <c r="N110" s="192" t="s">
        <v>1178</v>
      </c>
      <c r="O110" s="243"/>
      <c r="P110" s="280">
        <v>90</v>
      </c>
      <c r="Q110" s="280">
        <v>5</v>
      </c>
      <c r="R110" s="277">
        <f t="shared" si="10"/>
        <v>30</v>
      </c>
      <c r="S110" s="278" t="str">
        <f t="shared" si="11"/>
        <v>X</v>
      </c>
      <c r="T110" s="172" t="s">
        <v>2760</v>
      </c>
      <c r="U110" s="285"/>
      <c r="V110" s="285"/>
      <c r="W110" s="285"/>
      <c r="X110" s="285"/>
      <c r="Y110" s="285"/>
      <c r="Z110" s="285"/>
      <c r="AA110" s="285"/>
      <c r="AB110" s="285"/>
      <c r="AC110" s="285"/>
    </row>
    <row r="111" spans="1:29" ht="12.75" customHeight="1" x14ac:dyDescent="0.2">
      <c r="A111" s="196" t="s">
        <v>72</v>
      </c>
      <c r="B111" s="191">
        <v>2022</v>
      </c>
      <c r="C111" s="164" t="s">
        <v>582</v>
      </c>
      <c r="D111" s="192" t="s">
        <v>112</v>
      </c>
      <c r="E111" s="284" t="s">
        <v>1006</v>
      </c>
      <c r="F111" s="243" t="s">
        <v>1008</v>
      </c>
      <c r="G111" s="191" t="s">
        <v>263</v>
      </c>
      <c r="H111" s="192" t="s">
        <v>1178</v>
      </c>
      <c r="I111" s="191" t="s">
        <v>433</v>
      </c>
      <c r="J111" s="191" t="s">
        <v>161</v>
      </c>
      <c r="K111" s="196" t="s">
        <v>1803</v>
      </c>
      <c r="L111" s="192" t="s">
        <v>1506</v>
      </c>
      <c r="M111" s="192">
        <v>300</v>
      </c>
      <c r="N111" s="192" t="s">
        <v>1178</v>
      </c>
      <c r="O111" s="243"/>
      <c r="P111" s="280">
        <v>90</v>
      </c>
      <c r="Q111" s="280">
        <v>5</v>
      </c>
      <c r="R111" s="277">
        <f t="shared" si="10"/>
        <v>30</v>
      </c>
      <c r="S111" s="278" t="str">
        <f t="shared" si="11"/>
        <v>X</v>
      </c>
      <c r="T111" s="172" t="s">
        <v>2760</v>
      </c>
      <c r="U111" s="285"/>
      <c r="V111" s="285"/>
      <c r="W111" s="285"/>
      <c r="X111" s="285"/>
      <c r="Y111" s="285"/>
      <c r="Z111" s="285"/>
      <c r="AA111" s="285"/>
      <c r="AB111" s="285"/>
      <c r="AC111" s="285"/>
    </row>
    <row r="112" spans="1:29" ht="12.75" customHeight="1" x14ac:dyDescent="0.2">
      <c r="A112" s="196" t="s">
        <v>72</v>
      </c>
      <c r="B112" s="191">
        <v>2022</v>
      </c>
      <c r="C112" s="164" t="s">
        <v>582</v>
      </c>
      <c r="D112" s="192" t="s">
        <v>112</v>
      </c>
      <c r="E112" s="284" t="s">
        <v>1006</v>
      </c>
      <c r="F112" s="243" t="s">
        <v>1008</v>
      </c>
      <c r="G112" s="191" t="s">
        <v>1508</v>
      </c>
      <c r="H112" s="192" t="s">
        <v>1178</v>
      </c>
      <c r="I112" s="191" t="s">
        <v>433</v>
      </c>
      <c r="J112" s="191" t="s">
        <v>161</v>
      </c>
      <c r="K112" s="196" t="s">
        <v>1803</v>
      </c>
      <c r="L112" s="192" t="s">
        <v>1506</v>
      </c>
      <c r="M112" s="192">
        <v>300</v>
      </c>
      <c r="N112" s="192" t="s">
        <v>1178</v>
      </c>
      <c r="O112" s="243"/>
      <c r="P112" s="280">
        <v>90</v>
      </c>
      <c r="Q112" s="280">
        <v>5</v>
      </c>
      <c r="R112" s="277">
        <f t="shared" si="10"/>
        <v>30</v>
      </c>
      <c r="S112" s="278" t="str">
        <f t="shared" si="11"/>
        <v>X</v>
      </c>
      <c r="T112" s="172" t="s">
        <v>2760</v>
      </c>
      <c r="U112" s="285"/>
      <c r="V112" s="285"/>
      <c r="W112" s="285"/>
      <c r="X112" s="285"/>
      <c r="Y112" s="285"/>
      <c r="Z112" s="285"/>
      <c r="AA112" s="285"/>
      <c r="AB112" s="285"/>
      <c r="AC112" s="285"/>
    </row>
    <row r="113" spans="1:29" ht="12.75" customHeight="1" x14ac:dyDescent="0.2">
      <c r="A113" s="196" t="s">
        <v>72</v>
      </c>
      <c r="B113" s="191">
        <v>2022</v>
      </c>
      <c r="C113" s="164" t="s">
        <v>582</v>
      </c>
      <c r="D113" s="192" t="s">
        <v>112</v>
      </c>
      <c r="E113" s="284" t="s">
        <v>1006</v>
      </c>
      <c r="F113" s="243" t="s">
        <v>1008</v>
      </c>
      <c r="G113" s="191" t="s">
        <v>259</v>
      </c>
      <c r="H113" s="192" t="s">
        <v>1178</v>
      </c>
      <c r="I113" s="191" t="s">
        <v>431</v>
      </c>
      <c r="J113" s="191" t="s">
        <v>160</v>
      </c>
      <c r="K113" s="243" t="s">
        <v>689</v>
      </c>
      <c r="L113" s="192" t="s">
        <v>1510</v>
      </c>
      <c r="M113" s="235" t="s">
        <v>1497</v>
      </c>
      <c r="N113" s="192" t="s">
        <v>1178</v>
      </c>
      <c r="O113" s="243" t="s">
        <v>1806</v>
      </c>
      <c r="P113" s="280">
        <v>557</v>
      </c>
      <c r="Q113" s="280">
        <v>61</v>
      </c>
      <c r="R113" s="277" t="str">
        <f t="shared" si="10"/>
        <v>N/A</v>
      </c>
      <c r="S113" s="278" t="str">
        <f t="shared" si="11"/>
        <v>N/A</v>
      </c>
      <c r="T113" s="177"/>
      <c r="U113" s="285"/>
      <c r="V113" s="285"/>
      <c r="W113" s="285"/>
      <c r="X113" s="285"/>
      <c r="Y113" s="285"/>
      <c r="Z113" s="285"/>
      <c r="AA113" s="285"/>
      <c r="AB113" s="285"/>
      <c r="AC113" s="285"/>
    </row>
    <row r="114" spans="1:29" ht="12.75" customHeight="1" x14ac:dyDescent="0.2">
      <c r="A114" s="196" t="s">
        <v>72</v>
      </c>
      <c r="B114" s="191">
        <v>2022</v>
      </c>
      <c r="C114" s="164" t="s">
        <v>582</v>
      </c>
      <c r="D114" s="192" t="s">
        <v>112</v>
      </c>
      <c r="E114" s="284" t="s">
        <v>1006</v>
      </c>
      <c r="F114" s="243" t="s">
        <v>1008</v>
      </c>
      <c r="G114" s="191" t="s">
        <v>261</v>
      </c>
      <c r="H114" s="192" t="s">
        <v>1178</v>
      </c>
      <c r="I114" s="191" t="s">
        <v>431</v>
      </c>
      <c r="J114" s="191" t="s">
        <v>160</v>
      </c>
      <c r="K114" s="243" t="s">
        <v>689</v>
      </c>
      <c r="L114" s="192" t="s">
        <v>1510</v>
      </c>
      <c r="M114" s="235" t="s">
        <v>1497</v>
      </c>
      <c r="N114" s="192" t="s">
        <v>1178</v>
      </c>
      <c r="O114" s="243" t="s">
        <v>1806</v>
      </c>
      <c r="P114" s="280">
        <v>0</v>
      </c>
      <c r="Q114" s="280">
        <v>0</v>
      </c>
      <c r="R114" s="277" t="str">
        <f t="shared" si="10"/>
        <v>N/A</v>
      </c>
      <c r="S114" s="278" t="str">
        <f t="shared" si="11"/>
        <v>N/A</v>
      </c>
      <c r="T114" s="172" t="s">
        <v>2759</v>
      </c>
      <c r="U114" s="285"/>
      <c r="V114" s="285"/>
      <c r="W114" s="285"/>
      <c r="X114" s="285"/>
      <c r="Y114" s="285"/>
      <c r="Z114" s="285"/>
      <c r="AA114" s="285"/>
      <c r="AB114" s="285"/>
      <c r="AC114" s="285"/>
    </row>
    <row r="115" spans="1:29" ht="12.75" customHeight="1" x14ac:dyDescent="0.2">
      <c r="A115" s="196" t="s">
        <v>72</v>
      </c>
      <c r="B115" s="191">
        <v>2022</v>
      </c>
      <c r="C115" s="164" t="s">
        <v>582</v>
      </c>
      <c r="D115" s="192" t="s">
        <v>112</v>
      </c>
      <c r="E115" s="284" t="s">
        <v>1006</v>
      </c>
      <c r="F115" s="243" t="s">
        <v>1008</v>
      </c>
      <c r="G115" s="191" t="s">
        <v>263</v>
      </c>
      <c r="H115" s="192" t="s">
        <v>1178</v>
      </c>
      <c r="I115" s="191" t="s">
        <v>431</v>
      </c>
      <c r="J115" s="191" t="s">
        <v>160</v>
      </c>
      <c r="K115" s="243" t="s">
        <v>689</v>
      </c>
      <c r="L115" s="192" t="s">
        <v>1510</v>
      </c>
      <c r="M115" s="235" t="s">
        <v>1497</v>
      </c>
      <c r="N115" s="192" t="s">
        <v>1178</v>
      </c>
      <c r="O115" s="243" t="s">
        <v>1806</v>
      </c>
      <c r="P115" s="280">
        <v>8374</v>
      </c>
      <c r="Q115" s="280">
        <v>93</v>
      </c>
      <c r="R115" s="277" t="str">
        <f t="shared" si="10"/>
        <v>N/A</v>
      </c>
      <c r="S115" s="278" t="str">
        <f t="shared" si="11"/>
        <v>N/A</v>
      </c>
      <c r="T115" s="177" t="s">
        <v>2936</v>
      </c>
      <c r="U115" s="285"/>
      <c r="V115" s="285"/>
      <c r="W115" s="285"/>
      <c r="X115" s="285"/>
      <c r="Y115" s="285"/>
      <c r="Z115" s="285"/>
      <c r="AA115" s="285"/>
      <c r="AB115" s="285"/>
      <c r="AC115" s="285"/>
    </row>
    <row r="116" spans="1:29" ht="12.75" customHeight="1" x14ac:dyDescent="0.2">
      <c r="A116" s="196" t="s">
        <v>72</v>
      </c>
      <c r="B116" s="191">
        <v>2022</v>
      </c>
      <c r="C116" s="164" t="s">
        <v>582</v>
      </c>
      <c r="D116" s="192" t="s">
        <v>112</v>
      </c>
      <c r="E116" s="284" t="s">
        <v>1006</v>
      </c>
      <c r="F116" s="243" t="s">
        <v>1008</v>
      </c>
      <c r="G116" s="191" t="s">
        <v>1508</v>
      </c>
      <c r="H116" s="192" t="s">
        <v>1178</v>
      </c>
      <c r="I116" s="191" t="s">
        <v>431</v>
      </c>
      <c r="J116" s="191" t="s">
        <v>160</v>
      </c>
      <c r="K116" s="243" t="s">
        <v>689</v>
      </c>
      <c r="L116" s="192" t="s">
        <v>1510</v>
      </c>
      <c r="M116" s="235" t="s">
        <v>1497</v>
      </c>
      <c r="N116" s="192" t="s">
        <v>1178</v>
      </c>
      <c r="O116" s="243" t="s">
        <v>1806</v>
      </c>
      <c r="P116" s="280">
        <v>551</v>
      </c>
      <c r="Q116" s="280">
        <v>60</v>
      </c>
      <c r="R116" s="277" t="str">
        <f t="shared" si="10"/>
        <v>N/A</v>
      </c>
      <c r="S116" s="278" t="str">
        <f t="shared" si="11"/>
        <v>N/A</v>
      </c>
      <c r="T116" s="177"/>
      <c r="U116" s="285"/>
      <c r="V116" s="285"/>
      <c r="W116" s="285"/>
      <c r="X116" s="285"/>
      <c r="Y116" s="285"/>
      <c r="Z116" s="285"/>
      <c r="AA116" s="285"/>
      <c r="AB116" s="285"/>
      <c r="AC116" s="285"/>
    </row>
    <row r="117" spans="1:29" ht="12.75" customHeight="1" x14ac:dyDescent="0.2">
      <c r="A117" s="196" t="s">
        <v>72</v>
      </c>
      <c r="B117" s="191">
        <v>2022</v>
      </c>
      <c r="C117" s="164" t="s">
        <v>582</v>
      </c>
      <c r="D117" s="192" t="s">
        <v>112</v>
      </c>
      <c r="E117" s="286" t="s">
        <v>1009</v>
      </c>
      <c r="F117" s="196" t="s">
        <v>1008</v>
      </c>
      <c r="G117" s="191" t="s">
        <v>259</v>
      </c>
      <c r="H117" s="192" t="s">
        <v>1178</v>
      </c>
      <c r="I117" s="191" t="s">
        <v>433</v>
      </c>
      <c r="J117" s="191" t="s">
        <v>161</v>
      </c>
      <c r="K117" s="196" t="s">
        <v>1803</v>
      </c>
      <c r="L117" s="192" t="s">
        <v>1506</v>
      </c>
      <c r="M117" s="192">
        <v>250</v>
      </c>
      <c r="N117" s="192" t="s">
        <v>1178</v>
      </c>
      <c r="O117" s="243"/>
      <c r="P117" s="280">
        <v>352</v>
      </c>
      <c r="Q117" s="280">
        <v>6</v>
      </c>
      <c r="R117" s="277">
        <f t="shared" si="10"/>
        <v>140.79999999999998</v>
      </c>
      <c r="S117" s="278" t="str">
        <f t="shared" si="11"/>
        <v/>
      </c>
      <c r="T117" s="177"/>
      <c r="U117" s="285"/>
      <c r="V117" s="285"/>
      <c r="W117" s="285"/>
      <c r="X117" s="285"/>
      <c r="Y117" s="285"/>
      <c r="Z117" s="285"/>
      <c r="AA117" s="285"/>
      <c r="AB117" s="285"/>
      <c r="AC117" s="285"/>
    </row>
    <row r="118" spans="1:29" ht="12.75" customHeight="1" x14ac:dyDescent="0.2">
      <c r="A118" s="196" t="s">
        <v>72</v>
      </c>
      <c r="B118" s="191">
        <v>2022</v>
      </c>
      <c r="C118" s="164" t="s">
        <v>582</v>
      </c>
      <c r="D118" s="192" t="s">
        <v>112</v>
      </c>
      <c r="E118" s="286" t="s">
        <v>1009</v>
      </c>
      <c r="F118" s="196" t="s">
        <v>1008</v>
      </c>
      <c r="G118" s="191" t="s">
        <v>261</v>
      </c>
      <c r="H118" s="192" t="s">
        <v>1177</v>
      </c>
      <c r="I118" s="191" t="s">
        <v>433</v>
      </c>
      <c r="J118" s="191" t="s">
        <v>161</v>
      </c>
      <c r="K118" s="196" t="s">
        <v>1803</v>
      </c>
      <c r="L118" s="192" t="s">
        <v>1506</v>
      </c>
      <c r="M118" s="192">
        <v>250</v>
      </c>
      <c r="N118" s="192" t="s">
        <v>1178</v>
      </c>
      <c r="O118" s="243"/>
      <c r="P118" s="280">
        <v>352</v>
      </c>
      <c r="Q118" s="280">
        <v>6</v>
      </c>
      <c r="R118" s="277">
        <f t="shared" si="10"/>
        <v>140.79999999999998</v>
      </c>
      <c r="S118" s="278" t="str">
        <f t="shared" si="11"/>
        <v/>
      </c>
      <c r="T118" s="177"/>
      <c r="U118" s="285"/>
      <c r="V118" s="285"/>
      <c r="W118" s="285"/>
      <c r="X118" s="285"/>
      <c r="Y118" s="285"/>
      <c r="Z118" s="285"/>
      <c r="AA118" s="285"/>
      <c r="AB118" s="285"/>
      <c r="AC118" s="285"/>
    </row>
    <row r="119" spans="1:29" ht="12.75" customHeight="1" x14ac:dyDescent="0.2">
      <c r="A119" s="196" t="s">
        <v>72</v>
      </c>
      <c r="B119" s="191">
        <v>2022</v>
      </c>
      <c r="C119" s="164" t="s">
        <v>582</v>
      </c>
      <c r="D119" s="192" t="s">
        <v>112</v>
      </c>
      <c r="E119" s="286" t="s">
        <v>1009</v>
      </c>
      <c r="F119" s="196" t="s">
        <v>1008</v>
      </c>
      <c r="G119" s="191" t="s">
        <v>263</v>
      </c>
      <c r="H119" s="192" t="s">
        <v>1178</v>
      </c>
      <c r="I119" s="191" t="s">
        <v>433</v>
      </c>
      <c r="J119" s="191" t="s">
        <v>161</v>
      </c>
      <c r="K119" s="196" t="s">
        <v>1803</v>
      </c>
      <c r="L119" s="192" t="s">
        <v>1506</v>
      </c>
      <c r="M119" s="192">
        <v>250</v>
      </c>
      <c r="N119" s="192" t="s">
        <v>1178</v>
      </c>
      <c r="O119" s="243"/>
      <c r="P119" s="280">
        <v>352</v>
      </c>
      <c r="Q119" s="280">
        <v>6</v>
      </c>
      <c r="R119" s="277">
        <f t="shared" si="10"/>
        <v>140.79999999999998</v>
      </c>
      <c r="S119" s="278" t="str">
        <f t="shared" si="11"/>
        <v/>
      </c>
      <c r="T119" s="177"/>
      <c r="U119" s="285"/>
      <c r="V119" s="285"/>
      <c r="W119" s="285"/>
      <c r="X119" s="285"/>
      <c r="Y119" s="285"/>
      <c r="Z119" s="285"/>
      <c r="AA119" s="285"/>
      <c r="AB119" s="285"/>
      <c r="AC119" s="285"/>
    </row>
    <row r="120" spans="1:29" ht="12.75" customHeight="1" x14ac:dyDescent="0.2">
      <c r="A120" s="196" t="s">
        <v>72</v>
      </c>
      <c r="B120" s="191">
        <v>2022</v>
      </c>
      <c r="C120" s="164" t="s">
        <v>582</v>
      </c>
      <c r="D120" s="192" t="s">
        <v>112</v>
      </c>
      <c r="E120" s="286" t="s">
        <v>1009</v>
      </c>
      <c r="F120" s="196" t="s">
        <v>1008</v>
      </c>
      <c r="G120" s="191" t="s">
        <v>1508</v>
      </c>
      <c r="H120" s="192" t="s">
        <v>1178</v>
      </c>
      <c r="I120" s="191" t="s">
        <v>433</v>
      </c>
      <c r="J120" s="191" t="s">
        <v>161</v>
      </c>
      <c r="K120" s="196" t="s">
        <v>1803</v>
      </c>
      <c r="L120" s="192" t="s">
        <v>1506</v>
      </c>
      <c r="M120" s="192">
        <v>250</v>
      </c>
      <c r="N120" s="192" t="s">
        <v>1178</v>
      </c>
      <c r="O120" s="243"/>
      <c r="P120" s="280">
        <v>352</v>
      </c>
      <c r="Q120" s="280">
        <v>6</v>
      </c>
      <c r="R120" s="277">
        <f t="shared" si="10"/>
        <v>140.79999999999998</v>
      </c>
      <c r="S120" s="278" t="str">
        <f t="shared" si="11"/>
        <v/>
      </c>
      <c r="T120" s="177"/>
      <c r="U120" s="285"/>
      <c r="V120" s="285"/>
      <c r="W120" s="285"/>
      <c r="X120" s="285"/>
      <c r="Y120" s="285"/>
      <c r="Z120" s="285"/>
      <c r="AA120" s="285"/>
      <c r="AB120" s="285"/>
      <c r="AC120" s="285"/>
    </row>
    <row r="121" spans="1:29" ht="12.75" customHeight="1" x14ac:dyDescent="0.2">
      <c r="A121" s="196" t="s">
        <v>72</v>
      </c>
      <c r="B121" s="191">
        <v>2022</v>
      </c>
      <c r="C121" s="164" t="s">
        <v>582</v>
      </c>
      <c r="D121" s="192" t="s">
        <v>112</v>
      </c>
      <c r="E121" s="286" t="s">
        <v>1009</v>
      </c>
      <c r="F121" s="196" t="s">
        <v>1008</v>
      </c>
      <c r="G121" s="191" t="s">
        <v>259</v>
      </c>
      <c r="H121" s="192" t="s">
        <v>1178</v>
      </c>
      <c r="I121" s="191" t="s">
        <v>431</v>
      </c>
      <c r="J121" s="191" t="s">
        <v>160</v>
      </c>
      <c r="K121" s="243" t="s">
        <v>689</v>
      </c>
      <c r="L121" s="192" t="s">
        <v>1510</v>
      </c>
      <c r="M121" s="235" t="s">
        <v>1497</v>
      </c>
      <c r="N121" s="192" t="s">
        <v>1178</v>
      </c>
      <c r="O121" s="243" t="s">
        <v>1806</v>
      </c>
      <c r="P121" s="280">
        <v>484</v>
      </c>
      <c r="Q121" s="280">
        <v>73</v>
      </c>
      <c r="R121" s="277" t="str">
        <f t="shared" si="10"/>
        <v>N/A</v>
      </c>
      <c r="S121" s="278" t="str">
        <f t="shared" si="11"/>
        <v>N/A</v>
      </c>
      <c r="T121" s="177"/>
      <c r="U121" s="285"/>
      <c r="V121" s="285"/>
      <c r="W121" s="285"/>
      <c r="X121" s="285"/>
      <c r="Y121" s="285"/>
      <c r="Z121" s="285"/>
      <c r="AA121" s="285"/>
      <c r="AB121" s="285"/>
      <c r="AC121" s="285"/>
    </row>
    <row r="122" spans="1:29" ht="12.75" customHeight="1" x14ac:dyDescent="0.2">
      <c r="A122" s="196" t="s">
        <v>72</v>
      </c>
      <c r="B122" s="191">
        <v>2022</v>
      </c>
      <c r="C122" s="164" t="s">
        <v>582</v>
      </c>
      <c r="D122" s="192" t="s">
        <v>112</v>
      </c>
      <c r="E122" s="286" t="s">
        <v>1009</v>
      </c>
      <c r="F122" s="196" t="s">
        <v>1008</v>
      </c>
      <c r="G122" s="191" t="s">
        <v>261</v>
      </c>
      <c r="H122" s="192" t="s">
        <v>1178</v>
      </c>
      <c r="I122" s="191" t="s">
        <v>431</v>
      </c>
      <c r="J122" s="191" t="s">
        <v>160</v>
      </c>
      <c r="K122" s="243" t="s">
        <v>689</v>
      </c>
      <c r="L122" s="192" t="s">
        <v>1510</v>
      </c>
      <c r="M122" s="235" t="s">
        <v>1497</v>
      </c>
      <c r="N122" s="192" t="s">
        <v>1178</v>
      </c>
      <c r="O122" s="243" t="s">
        <v>1806</v>
      </c>
      <c r="P122" s="280">
        <v>0</v>
      </c>
      <c r="Q122" s="280">
        <v>0</v>
      </c>
      <c r="R122" s="277" t="str">
        <f t="shared" si="10"/>
        <v>N/A</v>
      </c>
      <c r="S122" s="278" t="str">
        <f t="shared" si="11"/>
        <v>N/A</v>
      </c>
      <c r="T122" s="172" t="s">
        <v>2759</v>
      </c>
      <c r="U122" s="285"/>
      <c r="V122" s="285"/>
      <c r="W122" s="285"/>
      <c r="X122" s="285"/>
      <c r="Y122" s="285"/>
      <c r="Z122" s="285"/>
      <c r="AA122" s="285"/>
      <c r="AB122" s="285"/>
      <c r="AC122" s="285"/>
    </row>
    <row r="123" spans="1:29" ht="12.75" customHeight="1" x14ac:dyDescent="0.2">
      <c r="A123" s="196" t="s">
        <v>72</v>
      </c>
      <c r="B123" s="191">
        <v>2022</v>
      </c>
      <c r="C123" s="164" t="s">
        <v>582</v>
      </c>
      <c r="D123" s="192" t="s">
        <v>112</v>
      </c>
      <c r="E123" s="286" t="s">
        <v>1009</v>
      </c>
      <c r="F123" s="196" t="s">
        <v>1008</v>
      </c>
      <c r="G123" s="191" t="s">
        <v>263</v>
      </c>
      <c r="H123" s="192" t="s">
        <v>1178</v>
      </c>
      <c r="I123" s="191" t="s">
        <v>431</v>
      </c>
      <c r="J123" s="191" t="s">
        <v>160</v>
      </c>
      <c r="K123" s="243" t="s">
        <v>689</v>
      </c>
      <c r="L123" s="192" t="s">
        <v>1510</v>
      </c>
      <c r="M123" s="235" t="s">
        <v>1497</v>
      </c>
      <c r="N123" s="192" t="s">
        <v>1178</v>
      </c>
      <c r="O123" s="243" t="s">
        <v>1806</v>
      </c>
      <c r="P123" s="280">
        <v>10055</v>
      </c>
      <c r="Q123" s="280">
        <v>112</v>
      </c>
      <c r="R123" s="277" t="str">
        <f t="shared" si="10"/>
        <v>N/A</v>
      </c>
      <c r="S123" s="278" t="str">
        <f t="shared" si="11"/>
        <v>N/A</v>
      </c>
      <c r="T123" s="177" t="s">
        <v>2937</v>
      </c>
      <c r="U123" s="285"/>
      <c r="V123" s="285"/>
      <c r="W123" s="285"/>
      <c r="X123" s="285"/>
      <c r="Y123" s="285"/>
      <c r="Z123" s="285"/>
      <c r="AA123" s="285"/>
      <c r="AB123" s="285"/>
      <c r="AC123" s="285"/>
    </row>
    <row r="124" spans="1:29" ht="12.75" customHeight="1" x14ac:dyDescent="0.2">
      <c r="A124" s="196" t="s">
        <v>72</v>
      </c>
      <c r="B124" s="191">
        <v>2022</v>
      </c>
      <c r="C124" s="164" t="s">
        <v>582</v>
      </c>
      <c r="D124" s="192" t="s">
        <v>112</v>
      </c>
      <c r="E124" s="286" t="s">
        <v>1009</v>
      </c>
      <c r="F124" s="196" t="s">
        <v>1008</v>
      </c>
      <c r="G124" s="191" t="s">
        <v>1508</v>
      </c>
      <c r="H124" s="192" t="s">
        <v>1178</v>
      </c>
      <c r="I124" s="191" t="s">
        <v>431</v>
      </c>
      <c r="J124" s="191" t="s">
        <v>160</v>
      </c>
      <c r="K124" s="243" t="s">
        <v>689</v>
      </c>
      <c r="L124" s="192" t="s">
        <v>1510</v>
      </c>
      <c r="M124" s="235" t="s">
        <v>1497</v>
      </c>
      <c r="N124" s="192" t="s">
        <v>1178</v>
      </c>
      <c r="O124" s="243" t="s">
        <v>1806</v>
      </c>
      <c r="P124" s="280">
        <v>435</v>
      </c>
      <c r="Q124" s="280">
        <v>72</v>
      </c>
      <c r="R124" s="277" t="str">
        <f t="shared" si="10"/>
        <v>N/A</v>
      </c>
      <c r="S124" s="278" t="str">
        <f t="shared" si="11"/>
        <v>N/A</v>
      </c>
      <c r="T124" s="177"/>
      <c r="U124" s="285"/>
      <c r="V124" s="285"/>
      <c r="W124" s="285"/>
      <c r="X124" s="285"/>
      <c r="Y124" s="285"/>
      <c r="Z124" s="285"/>
      <c r="AA124" s="285"/>
      <c r="AB124" s="285"/>
      <c r="AC124" s="285"/>
    </row>
    <row r="125" spans="1:29" ht="12.75" customHeight="1" x14ac:dyDescent="0.2">
      <c r="A125" s="196" t="s">
        <v>72</v>
      </c>
      <c r="B125" s="191">
        <v>2022</v>
      </c>
      <c r="C125" s="164" t="s">
        <v>582</v>
      </c>
      <c r="D125" s="192" t="s">
        <v>112</v>
      </c>
      <c r="E125" s="284" t="s">
        <v>1012</v>
      </c>
      <c r="F125" s="191" t="s">
        <v>1013</v>
      </c>
      <c r="G125" s="191" t="s">
        <v>263</v>
      </c>
      <c r="H125" s="192" t="s">
        <v>1178</v>
      </c>
      <c r="I125" s="191" t="s">
        <v>431</v>
      </c>
      <c r="J125" s="191" t="s">
        <v>160</v>
      </c>
      <c r="K125" s="243" t="s">
        <v>689</v>
      </c>
      <c r="L125" s="192" t="s">
        <v>1510</v>
      </c>
      <c r="M125" s="235" t="s">
        <v>1497</v>
      </c>
      <c r="N125" s="192" t="s">
        <v>1178</v>
      </c>
      <c r="O125" s="243" t="s">
        <v>1808</v>
      </c>
      <c r="P125" s="280">
        <v>58</v>
      </c>
      <c r="Q125" s="280">
        <v>17</v>
      </c>
      <c r="R125" s="277" t="str">
        <f t="shared" si="10"/>
        <v>N/A</v>
      </c>
      <c r="S125" s="278" t="str">
        <f t="shared" si="11"/>
        <v>N/A</v>
      </c>
      <c r="T125" s="177" t="s">
        <v>2949</v>
      </c>
      <c r="U125" s="285"/>
      <c r="V125" s="285"/>
      <c r="W125" s="285"/>
      <c r="X125" s="285"/>
      <c r="Y125" s="285"/>
      <c r="Z125" s="285"/>
      <c r="AA125" s="285"/>
      <c r="AB125" s="285"/>
      <c r="AC125" s="285"/>
    </row>
    <row r="126" spans="1:29" ht="12.75" customHeight="1" x14ac:dyDescent="0.2">
      <c r="A126" s="196" t="s">
        <v>72</v>
      </c>
      <c r="B126" s="191">
        <v>2022</v>
      </c>
      <c r="C126" s="164" t="s">
        <v>582</v>
      </c>
      <c r="D126" s="192" t="s">
        <v>112</v>
      </c>
      <c r="E126" s="284" t="s">
        <v>1012</v>
      </c>
      <c r="F126" s="191" t="s">
        <v>1014</v>
      </c>
      <c r="G126" s="191" t="s">
        <v>263</v>
      </c>
      <c r="H126" s="192" t="s">
        <v>1178</v>
      </c>
      <c r="I126" s="191" t="s">
        <v>431</v>
      </c>
      <c r="J126" s="191" t="s">
        <v>160</v>
      </c>
      <c r="K126" s="243" t="s">
        <v>689</v>
      </c>
      <c r="L126" s="192" t="s">
        <v>1510</v>
      </c>
      <c r="M126" s="235" t="s">
        <v>1497</v>
      </c>
      <c r="N126" s="192" t="s">
        <v>1178</v>
      </c>
      <c r="O126" s="243" t="s">
        <v>1806</v>
      </c>
      <c r="P126" s="280">
        <v>41</v>
      </c>
      <c r="Q126" s="280">
        <v>14</v>
      </c>
      <c r="R126" s="277" t="str">
        <f t="shared" si="10"/>
        <v>N/A</v>
      </c>
      <c r="S126" s="278" t="str">
        <f t="shared" si="11"/>
        <v>N/A</v>
      </c>
      <c r="T126" s="177" t="s">
        <v>2938</v>
      </c>
      <c r="U126" s="285"/>
      <c r="V126" s="285"/>
      <c r="W126" s="285"/>
      <c r="X126" s="285"/>
      <c r="Y126" s="285"/>
      <c r="Z126" s="285"/>
      <c r="AA126" s="285"/>
      <c r="AB126" s="285"/>
      <c r="AC126" s="285"/>
    </row>
    <row r="127" spans="1:29" ht="12.75" customHeight="1" x14ac:dyDescent="0.2">
      <c r="A127" s="196" t="s">
        <v>72</v>
      </c>
      <c r="B127" s="191">
        <v>2022</v>
      </c>
      <c r="C127" s="164" t="s">
        <v>582</v>
      </c>
      <c r="D127" s="192" t="s">
        <v>112</v>
      </c>
      <c r="E127" s="284" t="s">
        <v>1012</v>
      </c>
      <c r="F127" s="191" t="s">
        <v>1005</v>
      </c>
      <c r="G127" s="191" t="s">
        <v>263</v>
      </c>
      <c r="H127" s="192" t="s">
        <v>1178</v>
      </c>
      <c r="I127" s="191" t="s">
        <v>431</v>
      </c>
      <c r="J127" s="191" t="s">
        <v>160</v>
      </c>
      <c r="K127" s="243" t="s">
        <v>689</v>
      </c>
      <c r="L127" s="192" t="s">
        <v>1510</v>
      </c>
      <c r="M127" s="235" t="s">
        <v>1497</v>
      </c>
      <c r="N127" s="192" t="s">
        <v>1178</v>
      </c>
      <c r="O127" s="243" t="s">
        <v>1806</v>
      </c>
      <c r="P127" s="280">
        <v>0</v>
      </c>
      <c r="Q127" s="280">
        <v>0</v>
      </c>
      <c r="R127" s="277" t="str">
        <f t="shared" si="10"/>
        <v>N/A</v>
      </c>
      <c r="S127" s="278" t="str">
        <f t="shared" si="11"/>
        <v>N/A</v>
      </c>
      <c r="T127" s="172" t="s">
        <v>2762</v>
      </c>
      <c r="U127" s="285"/>
      <c r="V127" s="285"/>
      <c r="W127" s="285"/>
      <c r="X127" s="285"/>
      <c r="Y127" s="285"/>
      <c r="Z127" s="285"/>
      <c r="AA127" s="285"/>
      <c r="AB127" s="285"/>
      <c r="AC127" s="285"/>
    </row>
    <row r="128" spans="1:29" ht="12.75" customHeight="1" x14ac:dyDescent="0.2">
      <c r="A128" s="196" t="s">
        <v>72</v>
      </c>
      <c r="B128" s="191">
        <v>2022</v>
      </c>
      <c r="C128" s="164" t="s">
        <v>582</v>
      </c>
      <c r="D128" s="192" t="s">
        <v>112</v>
      </c>
      <c r="E128" s="284" t="s">
        <v>1012</v>
      </c>
      <c r="F128" s="191" t="s">
        <v>1005</v>
      </c>
      <c r="G128" s="191" t="s">
        <v>263</v>
      </c>
      <c r="H128" s="192" t="s">
        <v>1178</v>
      </c>
      <c r="I128" s="191" t="s">
        <v>431</v>
      </c>
      <c r="J128" s="191" t="s">
        <v>160</v>
      </c>
      <c r="K128" s="243" t="s">
        <v>656</v>
      </c>
      <c r="L128" s="192" t="s">
        <v>1510</v>
      </c>
      <c r="M128" s="235" t="s">
        <v>1497</v>
      </c>
      <c r="N128" s="192" t="s">
        <v>1178</v>
      </c>
      <c r="O128" s="243" t="s">
        <v>1817</v>
      </c>
      <c r="P128" s="280">
        <v>94</v>
      </c>
      <c r="Q128" s="280">
        <v>9</v>
      </c>
      <c r="R128" s="277" t="str">
        <f t="shared" si="10"/>
        <v>N/A</v>
      </c>
      <c r="S128" s="278" t="str">
        <f t="shared" si="11"/>
        <v>N/A</v>
      </c>
      <c r="T128" s="177" t="s">
        <v>2921</v>
      </c>
      <c r="U128" s="285"/>
      <c r="V128" s="285"/>
      <c r="W128" s="285"/>
      <c r="X128" s="285"/>
      <c r="Y128" s="285"/>
      <c r="Z128" s="285"/>
      <c r="AA128" s="285"/>
      <c r="AB128" s="285"/>
      <c r="AC128" s="285"/>
    </row>
    <row r="129" spans="1:29" ht="12.75" customHeight="1" x14ac:dyDescent="0.2">
      <c r="A129" s="196" t="s">
        <v>72</v>
      </c>
      <c r="B129" s="191">
        <v>2022</v>
      </c>
      <c r="C129" s="164" t="s">
        <v>582</v>
      </c>
      <c r="D129" s="192" t="s">
        <v>112</v>
      </c>
      <c r="E129" s="284" t="s">
        <v>1012</v>
      </c>
      <c r="F129" s="191" t="s">
        <v>1005</v>
      </c>
      <c r="G129" s="191" t="s">
        <v>263</v>
      </c>
      <c r="H129" s="192" t="s">
        <v>1178</v>
      </c>
      <c r="I129" s="191" t="s">
        <v>431</v>
      </c>
      <c r="J129" s="191" t="s">
        <v>160</v>
      </c>
      <c r="K129" s="243" t="s">
        <v>689</v>
      </c>
      <c r="L129" s="192" t="s">
        <v>1510</v>
      </c>
      <c r="M129" s="235" t="s">
        <v>1497</v>
      </c>
      <c r="N129" s="192" t="s">
        <v>1178</v>
      </c>
      <c r="O129" s="243" t="s">
        <v>1818</v>
      </c>
      <c r="P129" s="280">
        <v>85</v>
      </c>
      <c r="Q129" s="280">
        <v>14</v>
      </c>
      <c r="R129" s="277" t="str">
        <f t="shared" si="10"/>
        <v>N/A</v>
      </c>
      <c r="S129" s="278" t="str">
        <f t="shared" si="11"/>
        <v>N/A</v>
      </c>
      <c r="T129" s="177" t="s">
        <v>2924</v>
      </c>
      <c r="U129" s="285"/>
      <c r="V129" s="285"/>
      <c r="W129" s="285"/>
      <c r="X129" s="285"/>
      <c r="Y129" s="285"/>
      <c r="Z129" s="285"/>
      <c r="AA129" s="285"/>
      <c r="AB129" s="285"/>
      <c r="AC129" s="285"/>
    </row>
    <row r="130" spans="1:29" ht="12.75" customHeight="1" x14ac:dyDescent="0.2">
      <c r="A130" s="196" t="s">
        <v>72</v>
      </c>
      <c r="B130" s="191">
        <v>2022</v>
      </c>
      <c r="C130" s="164" t="s">
        <v>582</v>
      </c>
      <c r="D130" s="192" t="s">
        <v>112</v>
      </c>
      <c r="E130" s="286" t="s">
        <v>1018</v>
      </c>
      <c r="F130" s="243" t="s">
        <v>937</v>
      </c>
      <c r="G130" s="191" t="s">
        <v>261</v>
      </c>
      <c r="H130" s="192" t="s">
        <v>1178</v>
      </c>
      <c r="I130" s="191" t="s">
        <v>433</v>
      </c>
      <c r="J130" s="191" t="s">
        <v>161</v>
      </c>
      <c r="K130" s="196" t="s">
        <v>1803</v>
      </c>
      <c r="L130" s="192" t="s">
        <v>1506</v>
      </c>
      <c r="M130" s="192">
        <v>0</v>
      </c>
      <c r="N130" s="192" t="s">
        <v>1178</v>
      </c>
      <c r="O130" s="287"/>
      <c r="P130" s="280">
        <v>0</v>
      </c>
      <c r="Q130" s="280">
        <v>0</v>
      </c>
      <c r="R130" s="277" t="e">
        <f t="shared" si="10"/>
        <v>#DIV/0!</v>
      </c>
      <c r="S130" s="278" t="e">
        <f t="shared" si="11"/>
        <v>#DIV/0!</v>
      </c>
      <c r="T130" s="177"/>
      <c r="U130" s="285"/>
      <c r="V130" s="285"/>
      <c r="W130" s="285"/>
      <c r="X130" s="285"/>
      <c r="Y130" s="285"/>
      <c r="Z130" s="285"/>
      <c r="AA130" s="285"/>
      <c r="AB130" s="285"/>
      <c r="AC130" s="285"/>
    </row>
    <row r="131" spans="1:29" ht="12.75" customHeight="1" x14ac:dyDescent="0.2">
      <c r="A131" s="196" t="s">
        <v>72</v>
      </c>
      <c r="B131" s="191">
        <v>2022</v>
      </c>
      <c r="C131" s="164" t="s">
        <v>582</v>
      </c>
      <c r="D131" s="192" t="s">
        <v>112</v>
      </c>
      <c r="E131" s="286" t="s">
        <v>1018</v>
      </c>
      <c r="F131" s="243" t="s">
        <v>937</v>
      </c>
      <c r="G131" s="191" t="s">
        <v>263</v>
      </c>
      <c r="H131" s="192" t="s">
        <v>1178</v>
      </c>
      <c r="I131" s="191" t="s">
        <v>433</v>
      </c>
      <c r="J131" s="191" t="s">
        <v>161</v>
      </c>
      <c r="K131" s="196" t="s">
        <v>1803</v>
      </c>
      <c r="L131" s="192" t="s">
        <v>1506</v>
      </c>
      <c r="M131" s="192">
        <v>0</v>
      </c>
      <c r="N131" s="192" t="s">
        <v>1178</v>
      </c>
      <c r="O131" s="287"/>
      <c r="P131" s="280">
        <v>0</v>
      </c>
      <c r="Q131" s="280">
        <v>0</v>
      </c>
      <c r="R131" s="277" t="e">
        <f t="shared" si="10"/>
        <v>#DIV/0!</v>
      </c>
      <c r="S131" s="278" t="e">
        <f t="shared" si="11"/>
        <v>#DIV/0!</v>
      </c>
      <c r="T131" s="177"/>
      <c r="U131" s="285"/>
      <c r="V131" s="285"/>
      <c r="W131" s="285"/>
      <c r="X131" s="285"/>
      <c r="Y131" s="285"/>
      <c r="Z131" s="285"/>
      <c r="AA131" s="285"/>
      <c r="AB131" s="285"/>
      <c r="AC131" s="285"/>
    </row>
    <row r="132" spans="1:29" ht="12.75" customHeight="1" x14ac:dyDescent="0.2">
      <c r="A132" s="196" t="s">
        <v>72</v>
      </c>
      <c r="B132" s="191">
        <v>2022</v>
      </c>
      <c r="C132" s="164" t="s">
        <v>582</v>
      </c>
      <c r="D132" s="192" t="s">
        <v>112</v>
      </c>
      <c r="E132" s="286" t="s">
        <v>1018</v>
      </c>
      <c r="F132" s="243" t="s">
        <v>937</v>
      </c>
      <c r="G132" s="191" t="s">
        <v>1508</v>
      </c>
      <c r="H132" s="192" t="s">
        <v>1178</v>
      </c>
      <c r="I132" s="191" t="s">
        <v>433</v>
      </c>
      <c r="J132" s="191" t="s">
        <v>161</v>
      </c>
      <c r="K132" s="196" t="s">
        <v>1803</v>
      </c>
      <c r="L132" s="192" t="s">
        <v>1506</v>
      </c>
      <c r="M132" s="192">
        <v>0</v>
      </c>
      <c r="N132" s="192" t="s">
        <v>1178</v>
      </c>
      <c r="O132" s="287"/>
      <c r="P132" s="280">
        <v>0</v>
      </c>
      <c r="Q132" s="280">
        <v>0</v>
      </c>
      <c r="R132" s="277" t="e">
        <f t="shared" si="10"/>
        <v>#DIV/0!</v>
      </c>
      <c r="S132" s="278" t="e">
        <f t="shared" si="11"/>
        <v>#DIV/0!</v>
      </c>
      <c r="T132" s="177"/>
      <c r="U132" s="285"/>
      <c r="V132" s="285"/>
      <c r="W132" s="285"/>
      <c r="X132" s="285"/>
      <c r="Y132" s="285"/>
      <c r="Z132" s="285"/>
      <c r="AA132" s="285"/>
      <c r="AB132" s="285"/>
      <c r="AC132" s="285"/>
    </row>
    <row r="133" spans="1:29" ht="12.75" customHeight="1" x14ac:dyDescent="0.2">
      <c r="A133" s="196" t="s">
        <v>72</v>
      </c>
      <c r="B133" s="191">
        <v>2022</v>
      </c>
      <c r="C133" s="164" t="s">
        <v>582</v>
      </c>
      <c r="D133" s="192" t="s">
        <v>112</v>
      </c>
      <c r="E133" s="286" t="s">
        <v>1018</v>
      </c>
      <c r="F133" s="243" t="s">
        <v>937</v>
      </c>
      <c r="G133" s="191" t="s">
        <v>261</v>
      </c>
      <c r="H133" s="192" t="s">
        <v>1178</v>
      </c>
      <c r="I133" s="182" t="s">
        <v>431</v>
      </c>
      <c r="J133" s="182" t="s">
        <v>160</v>
      </c>
      <c r="K133" s="243" t="s">
        <v>656</v>
      </c>
      <c r="L133" s="184" t="s">
        <v>1510</v>
      </c>
      <c r="M133" s="184">
        <v>0</v>
      </c>
      <c r="N133" s="184" t="s">
        <v>1178</v>
      </c>
      <c r="O133" s="243" t="s">
        <v>1817</v>
      </c>
      <c r="P133" s="280">
        <v>0</v>
      </c>
      <c r="Q133" s="280">
        <v>0</v>
      </c>
      <c r="R133" s="277" t="e">
        <f t="shared" si="10"/>
        <v>#DIV/0!</v>
      </c>
      <c r="S133" s="278" t="e">
        <f t="shared" si="11"/>
        <v>#DIV/0!</v>
      </c>
      <c r="T133" s="172" t="s">
        <v>2761</v>
      </c>
      <c r="U133" s="285"/>
      <c r="V133" s="285"/>
      <c r="W133" s="285"/>
      <c r="X133" s="285"/>
      <c r="Y133" s="285"/>
      <c r="Z133" s="285"/>
      <c r="AA133" s="285"/>
      <c r="AB133" s="285"/>
      <c r="AC133" s="285"/>
    </row>
    <row r="134" spans="1:29" ht="12.75" customHeight="1" x14ac:dyDescent="0.2">
      <c r="A134" s="196" t="s">
        <v>72</v>
      </c>
      <c r="B134" s="191">
        <v>2022</v>
      </c>
      <c r="C134" s="164" t="s">
        <v>582</v>
      </c>
      <c r="D134" s="192" t="s">
        <v>112</v>
      </c>
      <c r="E134" s="286" t="s">
        <v>1018</v>
      </c>
      <c r="F134" s="243" t="s">
        <v>937</v>
      </c>
      <c r="G134" s="191" t="s">
        <v>263</v>
      </c>
      <c r="H134" s="192" t="s">
        <v>1178</v>
      </c>
      <c r="I134" s="182" t="s">
        <v>431</v>
      </c>
      <c r="J134" s="182" t="s">
        <v>160</v>
      </c>
      <c r="K134" s="243" t="s">
        <v>656</v>
      </c>
      <c r="L134" s="184" t="s">
        <v>1510</v>
      </c>
      <c r="M134" s="235" t="s">
        <v>1497</v>
      </c>
      <c r="N134" s="184" t="s">
        <v>1178</v>
      </c>
      <c r="O134" s="243" t="s">
        <v>1817</v>
      </c>
      <c r="P134" s="280">
        <v>0</v>
      </c>
      <c r="Q134" s="280">
        <v>0</v>
      </c>
      <c r="R134" s="277" t="str">
        <f t="shared" si="10"/>
        <v>N/A</v>
      </c>
      <c r="S134" s="278" t="str">
        <f t="shared" si="11"/>
        <v>N/A</v>
      </c>
      <c r="T134" s="172" t="s">
        <v>2920</v>
      </c>
      <c r="U134" s="285"/>
      <c r="V134" s="285"/>
      <c r="W134" s="285"/>
      <c r="X134" s="285"/>
      <c r="Y134" s="285"/>
      <c r="Z134" s="285"/>
      <c r="AA134" s="285"/>
      <c r="AB134" s="285"/>
      <c r="AC134" s="285"/>
    </row>
    <row r="135" spans="1:29" ht="12.75" customHeight="1" x14ac:dyDescent="0.2">
      <c r="A135" s="196" t="s">
        <v>72</v>
      </c>
      <c r="B135" s="191">
        <v>2022</v>
      </c>
      <c r="C135" s="164" t="s">
        <v>582</v>
      </c>
      <c r="D135" s="192" t="s">
        <v>112</v>
      </c>
      <c r="E135" s="286" t="s">
        <v>1018</v>
      </c>
      <c r="F135" s="243" t="s">
        <v>937</v>
      </c>
      <c r="G135" s="191" t="s">
        <v>1508</v>
      </c>
      <c r="H135" s="192" t="s">
        <v>1178</v>
      </c>
      <c r="I135" s="182" t="s">
        <v>431</v>
      </c>
      <c r="J135" s="182" t="s">
        <v>160</v>
      </c>
      <c r="K135" s="243" t="s">
        <v>656</v>
      </c>
      <c r="L135" s="184" t="s">
        <v>1510</v>
      </c>
      <c r="M135" s="235" t="s">
        <v>1497</v>
      </c>
      <c r="N135" s="184" t="s">
        <v>1178</v>
      </c>
      <c r="O135" s="243" t="s">
        <v>1817</v>
      </c>
      <c r="P135" s="280">
        <v>0</v>
      </c>
      <c r="Q135" s="280">
        <v>0</v>
      </c>
      <c r="R135" s="277" t="str">
        <f t="shared" si="10"/>
        <v>N/A</v>
      </c>
      <c r="S135" s="278" t="str">
        <f t="shared" si="11"/>
        <v>N/A</v>
      </c>
      <c r="T135" s="172" t="s">
        <v>2761</v>
      </c>
      <c r="U135" s="285"/>
      <c r="V135" s="285"/>
      <c r="W135" s="285"/>
      <c r="X135" s="285"/>
      <c r="Y135" s="285"/>
      <c r="Z135" s="285"/>
      <c r="AA135" s="285"/>
      <c r="AB135" s="285"/>
      <c r="AC135" s="285"/>
    </row>
    <row r="136" spans="1:29" ht="12.75" customHeight="1" x14ac:dyDescent="0.2">
      <c r="A136" s="196" t="s">
        <v>72</v>
      </c>
      <c r="B136" s="191">
        <v>2022</v>
      </c>
      <c r="C136" s="164" t="s">
        <v>582</v>
      </c>
      <c r="D136" s="192" t="s">
        <v>112</v>
      </c>
      <c r="E136" s="286" t="s">
        <v>1018</v>
      </c>
      <c r="F136" s="243" t="s">
        <v>937</v>
      </c>
      <c r="G136" s="191" t="s">
        <v>261</v>
      </c>
      <c r="H136" s="192" t="s">
        <v>1178</v>
      </c>
      <c r="I136" s="191" t="s">
        <v>431</v>
      </c>
      <c r="J136" s="191" t="s">
        <v>160</v>
      </c>
      <c r="K136" s="243" t="s">
        <v>689</v>
      </c>
      <c r="L136" s="192" t="s">
        <v>1510</v>
      </c>
      <c r="M136" s="184">
        <v>0</v>
      </c>
      <c r="N136" s="192" t="s">
        <v>1178</v>
      </c>
      <c r="O136" s="243" t="s">
        <v>1818</v>
      </c>
      <c r="P136" s="280">
        <v>0</v>
      </c>
      <c r="Q136" s="280">
        <v>0</v>
      </c>
      <c r="R136" s="277" t="e">
        <f t="shared" si="10"/>
        <v>#DIV/0!</v>
      </c>
      <c r="S136" s="278" t="e">
        <f t="shared" si="11"/>
        <v>#DIV/0!</v>
      </c>
      <c r="T136" s="177"/>
      <c r="U136" s="285"/>
      <c r="V136" s="285"/>
      <c r="W136" s="285"/>
      <c r="X136" s="285"/>
      <c r="Y136" s="285"/>
      <c r="Z136" s="285"/>
      <c r="AA136" s="285"/>
      <c r="AB136" s="285"/>
      <c r="AC136" s="285"/>
    </row>
    <row r="137" spans="1:29" ht="12.75" customHeight="1" x14ac:dyDescent="0.2">
      <c r="A137" s="196" t="s">
        <v>72</v>
      </c>
      <c r="B137" s="191">
        <v>2022</v>
      </c>
      <c r="C137" s="164" t="s">
        <v>582</v>
      </c>
      <c r="D137" s="192" t="s">
        <v>112</v>
      </c>
      <c r="E137" s="286" t="s">
        <v>1018</v>
      </c>
      <c r="F137" s="243" t="s">
        <v>937</v>
      </c>
      <c r="G137" s="191" t="s">
        <v>263</v>
      </c>
      <c r="H137" s="192" t="s">
        <v>1178</v>
      </c>
      <c r="I137" s="191" t="s">
        <v>431</v>
      </c>
      <c r="J137" s="191" t="s">
        <v>160</v>
      </c>
      <c r="K137" s="243" t="s">
        <v>689</v>
      </c>
      <c r="L137" s="192" t="s">
        <v>1510</v>
      </c>
      <c r="M137" s="235" t="s">
        <v>1497</v>
      </c>
      <c r="N137" s="192" t="s">
        <v>1178</v>
      </c>
      <c r="O137" s="243" t="s">
        <v>1818</v>
      </c>
      <c r="P137" s="280">
        <v>375</v>
      </c>
      <c r="Q137" s="280">
        <v>17</v>
      </c>
      <c r="R137" s="277" t="str">
        <f t="shared" si="10"/>
        <v>N/A</v>
      </c>
      <c r="S137" s="278" t="str">
        <f t="shared" si="11"/>
        <v>N/A</v>
      </c>
      <c r="T137" s="177" t="s">
        <v>2925</v>
      </c>
      <c r="U137" s="285"/>
      <c r="V137" s="285"/>
      <c r="W137" s="285"/>
      <c r="X137" s="285"/>
      <c r="Y137" s="285"/>
      <c r="Z137" s="285"/>
      <c r="AA137" s="285"/>
      <c r="AB137" s="285"/>
      <c r="AC137" s="285"/>
    </row>
    <row r="138" spans="1:29" ht="12.75" customHeight="1" x14ac:dyDescent="0.2">
      <c r="A138" s="196" t="s">
        <v>72</v>
      </c>
      <c r="B138" s="191">
        <v>2022</v>
      </c>
      <c r="C138" s="164" t="s">
        <v>582</v>
      </c>
      <c r="D138" s="192" t="s">
        <v>112</v>
      </c>
      <c r="E138" s="286" t="s">
        <v>1018</v>
      </c>
      <c r="F138" s="243" t="s">
        <v>937</v>
      </c>
      <c r="G138" s="191" t="s">
        <v>1508</v>
      </c>
      <c r="H138" s="192" t="s">
        <v>1178</v>
      </c>
      <c r="I138" s="191" t="s">
        <v>431</v>
      </c>
      <c r="J138" s="191" t="s">
        <v>160</v>
      </c>
      <c r="K138" s="243" t="s">
        <v>689</v>
      </c>
      <c r="L138" s="192" t="s">
        <v>1510</v>
      </c>
      <c r="M138" s="235" t="s">
        <v>1497</v>
      </c>
      <c r="N138" s="192" t="s">
        <v>1178</v>
      </c>
      <c r="O138" s="243" t="s">
        <v>1818</v>
      </c>
      <c r="P138" s="280">
        <v>303</v>
      </c>
      <c r="Q138" s="280">
        <v>17</v>
      </c>
      <c r="R138" s="277" t="str">
        <f t="shared" si="10"/>
        <v>N/A</v>
      </c>
      <c r="S138" s="278" t="str">
        <f t="shared" si="11"/>
        <v>N/A</v>
      </c>
      <c r="T138" s="177"/>
      <c r="U138" s="285"/>
      <c r="V138" s="285"/>
      <c r="W138" s="285"/>
      <c r="X138" s="285"/>
      <c r="Y138" s="285"/>
      <c r="Z138" s="285"/>
      <c r="AA138" s="285"/>
      <c r="AB138" s="285"/>
      <c r="AC138" s="285"/>
    </row>
    <row r="139" spans="1:29" ht="12.75" customHeight="1" x14ac:dyDescent="0.2">
      <c r="A139" s="196" t="s">
        <v>72</v>
      </c>
      <c r="B139" s="191">
        <v>2022</v>
      </c>
      <c r="C139" s="164" t="s">
        <v>582</v>
      </c>
      <c r="D139" s="192" t="s">
        <v>112</v>
      </c>
      <c r="E139" s="286" t="s">
        <v>1019</v>
      </c>
      <c r="F139" s="196" t="s">
        <v>1021</v>
      </c>
      <c r="G139" s="191" t="s">
        <v>259</v>
      </c>
      <c r="H139" s="192" t="s">
        <v>1178</v>
      </c>
      <c r="I139" s="191" t="s">
        <v>433</v>
      </c>
      <c r="J139" s="191" t="s">
        <v>161</v>
      </c>
      <c r="K139" s="196" t="s">
        <v>1803</v>
      </c>
      <c r="L139" s="192" t="s">
        <v>1506</v>
      </c>
      <c r="M139" s="192">
        <v>300</v>
      </c>
      <c r="N139" s="192" t="s">
        <v>1178</v>
      </c>
      <c r="O139" s="243" t="s">
        <v>1820</v>
      </c>
      <c r="P139" s="280">
        <v>193</v>
      </c>
      <c r="Q139" s="280">
        <v>10</v>
      </c>
      <c r="R139" s="277">
        <f t="shared" si="10"/>
        <v>64.333333333333329</v>
      </c>
      <c r="S139" s="278" t="str">
        <f t="shared" si="11"/>
        <v>X</v>
      </c>
      <c r="T139" s="172" t="s">
        <v>2760</v>
      </c>
      <c r="U139" s="285"/>
      <c r="V139" s="285"/>
      <c r="W139" s="285"/>
      <c r="X139" s="285"/>
      <c r="Y139" s="285"/>
      <c r="Z139" s="285"/>
      <c r="AA139" s="285"/>
      <c r="AB139" s="285"/>
      <c r="AC139" s="285"/>
    </row>
    <row r="140" spans="1:29" ht="12.75" customHeight="1" x14ac:dyDescent="0.2">
      <c r="A140" s="196" t="s">
        <v>72</v>
      </c>
      <c r="B140" s="191">
        <v>2022</v>
      </c>
      <c r="C140" s="164" t="s">
        <v>582</v>
      </c>
      <c r="D140" s="192" t="s">
        <v>112</v>
      </c>
      <c r="E140" s="286" t="s">
        <v>1019</v>
      </c>
      <c r="F140" s="196" t="s">
        <v>1021</v>
      </c>
      <c r="G140" s="191" t="s">
        <v>261</v>
      </c>
      <c r="H140" s="192" t="s">
        <v>1177</v>
      </c>
      <c r="I140" s="191" t="s">
        <v>433</v>
      </c>
      <c r="J140" s="191" t="s">
        <v>161</v>
      </c>
      <c r="K140" s="196" t="s">
        <v>1803</v>
      </c>
      <c r="L140" s="192" t="s">
        <v>1506</v>
      </c>
      <c r="M140" s="192">
        <v>50</v>
      </c>
      <c r="N140" s="192" t="s">
        <v>1178</v>
      </c>
      <c r="O140" s="243"/>
      <c r="P140" s="280">
        <v>8</v>
      </c>
      <c r="Q140" s="280">
        <v>1</v>
      </c>
      <c r="R140" s="277">
        <f t="shared" si="10"/>
        <v>16</v>
      </c>
      <c r="S140" s="278" t="str">
        <f t="shared" si="11"/>
        <v>X</v>
      </c>
      <c r="T140" s="172" t="s">
        <v>2760</v>
      </c>
      <c r="U140" s="285"/>
      <c r="V140" s="285"/>
      <c r="W140" s="285"/>
      <c r="X140" s="285"/>
      <c r="Y140" s="285"/>
      <c r="Z140" s="285"/>
      <c r="AA140" s="285"/>
      <c r="AB140" s="285"/>
      <c r="AC140" s="285"/>
    </row>
    <row r="141" spans="1:29" ht="12.75" customHeight="1" x14ac:dyDescent="0.2">
      <c r="A141" s="196" t="s">
        <v>72</v>
      </c>
      <c r="B141" s="191">
        <v>2022</v>
      </c>
      <c r="C141" s="164" t="s">
        <v>582</v>
      </c>
      <c r="D141" s="192" t="s">
        <v>112</v>
      </c>
      <c r="E141" s="286" t="s">
        <v>1019</v>
      </c>
      <c r="F141" s="196" t="s">
        <v>1021</v>
      </c>
      <c r="G141" s="191" t="s">
        <v>263</v>
      </c>
      <c r="H141" s="192" t="s">
        <v>1178</v>
      </c>
      <c r="I141" s="191" t="s">
        <v>433</v>
      </c>
      <c r="J141" s="191" t="s">
        <v>161</v>
      </c>
      <c r="K141" s="196" t="s">
        <v>1803</v>
      </c>
      <c r="L141" s="192" t="s">
        <v>1506</v>
      </c>
      <c r="M141" s="192">
        <v>50</v>
      </c>
      <c r="N141" s="192" t="s">
        <v>1178</v>
      </c>
      <c r="O141" s="243"/>
      <c r="P141" s="280">
        <v>8</v>
      </c>
      <c r="Q141" s="280">
        <v>1</v>
      </c>
      <c r="R141" s="277">
        <f t="shared" si="10"/>
        <v>16</v>
      </c>
      <c r="S141" s="278" t="str">
        <f t="shared" si="11"/>
        <v>X</v>
      </c>
      <c r="T141" s="172" t="s">
        <v>2760</v>
      </c>
      <c r="U141" s="285"/>
      <c r="V141" s="285"/>
      <c r="W141" s="285"/>
      <c r="X141" s="285"/>
      <c r="Y141" s="285"/>
      <c r="Z141" s="285"/>
      <c r="AA141" s="285"/>
      <c r="AB141" s="285"/>
      <c r="AC141" s="285"/>
    </row>
    <row r="142" spans="1:29" ht="12.75" customHeight="1" x14ac:dyDescent="0.2">
      <c r="A142" s="196" t="s">
        <v>72</v>
      </c>
      <c r="B142" s="191">
        <v>2022</v>
      </c>
      <c r="C142" s="164" t="s">
        <v>582</v>
      </c>
      <c r="D142" s="192" t="s">
        <v>112</v>
      </c>
      <c r="E142" s="286" t="s">
        <v>1019</v>
      </c>
      <c r="F142" s="196" t="s">
        <v>1021</v>
      </c>
      <c r="G142" s="191" t="s">
        <v>1508</v>
      </c>
      <c r="H142" s="192" t="s">
        <v>1178</v>
      </c>
      <c r="I142" s="191" t="s">
        <v>433</v>
      </c>
      <c r="J142" s="191" t="s">
        <v>161</v>
      </c>
      <c r="K142" s="196" t="s">
        <v>1803</v>
      </c>
      <c r="L142" s="192" t="s">
        <v>1506</v>
      </c>
      <c r="M142" s="192">
        <v>50</v>
      </c>
      <c r="N142" s="192" t="s">
        <v>1178</v>
      </c>
      <c r="O142" s="243"/>
      <c r="P142" s="280">
        <v>8</v>
      </c>
      <c r="Q142" s="280">
        <v>1</v>
      </c>
      <c r="R142" s="277">
        <f t="shared" si="10"/>
        <v>16</v>
      </c>
      <c r="S142" s="278" t="str">
        <f t="shared" si="11"/>
        <v>X</v>
      </c>
      <c r="T142" s="172" t="s">
        <v>2760</v>
      </c>
      <c r="U142" s="285"/>
      <c r="V142" s="285"/>
      <c r="W142" s="285"/>
      <c r="X142" s="285"/>
      <c r="Y142" s="285"/>
      <c r="Z142" s="285"/>
      <c r="AA142" s="285"/>
      <c r="AB142" s="285"/>
      <c r="AC142" s="285"/>
    </row>
    <row r="143" spans="1:29" ht="12.75" customHeight="1" x14ac:dyDescent="0.2">
      <c r="A143" s="196" t="s">
        <v>72</v>
      </c>
      <c r="B143" s="191">
        <v>2022</v>
      </c>
      <c r="C143" s="164" t="s">
        <v>582</v>
      </c>
      <c r="D143" s="192" t="s">
        <v>112</v>
      </c>
      <c r="E143" s="286" t="s">
        <v>1019</v>
      </c>
      <c r="F143" s="196" t="s">
        <v>1021</v>
      </c>
      <c r="G143" s="191" t="s">
        <v>259</v>
      </c>
      <c r="H143" s="192" t="s">
        <v>1178</v>
      </c>
      <c r="I143" s="191" t="s">
        <v>433</v>
      </c>
      <c r="J143" s="191" t="s">
        <v>161</v>
      </c>
      <c r="K143" s="196" t="s">
        <v>1810</v>
      </c>
      <c r="L143" s="192" t="s">
        <v>1506</v>
      </c>
      <c r="M143" s="192">
        <v>150</v>
      </c>
      <c r="N143" s="192" t="s">
        <v>1178</v>
      </c>
      <c r="O143" s="243"/>
      <c r="P143" s="280">
        <v>0</v>
      </c>
      <c r="Q143" s="280">
        <v>0</v>
      </c>
      <c r="R143" s="277">
        <f t="shared" si="10"/>
        <v>0</v>
      </c>
      <c r="S143" s="278" t="str">
        <f t="shared" si="11"/>
        <v>X</v>
      </c>
      <c r="T143" s="172" t="s">
        <v>2799</v>
      </c>
      <c r="U143" s="285"/>
      <c r="V143" s="285"/>
      <c r="W143" s="285"/>
      <c r="X143" s="285"/>
      <c r="Y143" s="285"/>
      <c r="Z143" s="285"/>
      <c r="AA143" s="285"/>
      <c r="AB143" s="285"/>
      <c r="AC143" s="285"/>
    </row>
    <row r="144" spans="1:29" ht="12.75" customHeight="1" x14ac:dyDescent="0.2">
      <c r="A144" s="196" t="s">
        <v>72</v>
      </c>
      <c r="B144" s="191">
        <v>2022</v>
      </c>
      <c r="C144" s="164" t="s">
        <v>582</v>
      </c>
      <c r="D144" s="192" t="s">
        <v>112</v>
      </c>
      <c r="E144" s="286" t="s">
        <v>1019</v>
      </c>
      <c r="F144" s="196" t="s">
        <v>1021</v>
      </c>
      <c r="G144" s="191" t="s">
        <v>261</v>
      </c>
      <c r="H144" s="192" t="s">
        <v>1177</v>
      </c>
      <c r="I144" s="191" t="s">
        <v>433</v>
      </c>
      <c r="J144" s="191" t="s">
        <v>161</v>
      </c>
      <c r="K144" s="196" t="s">
        <v>1810</v>
      </c>
      <c r="L144" s="192" t="s">
        <v>1506</v>
      </c>
      <c r="M144" s="192">
        <v>0</v>
      </c>
      <c r="N144" s="192" t="s">
        <v>1178</v>
      </c>
      <c r="O144" s="243"/>
      <c r="P144" s="280">
        <v>0</v>
      </c>
      <c r="Q144" s="280">
        <v>0</v>
      </c>
      <c r="R144" s="277" t="e">
        <f t="shared" si="10"/>
        <v>#DIV/0!</v>
      </c>
      <c r="S144" s="278" t="e">
        <f t="shared" si="11"/>
        <v>#DIV/0!</v>
      </c>
      <c r="T144" s="177"/>
      <c r="U144" s="285"/>
      <c r="V144" s="285"/>
      <c r="W144" s="285"/>
      <c r="X144" s="285"/>
      <c r="Y144" s="285"/>
      <c r="Z144" s="285"/>
      <c r="AA144" s="285"/>
      <c r="AB144" s="285"/>
      <c r="AC144" s="285"/>
    </row>
    <row r="145" spans="1:29" ht="12.75" customHeight="1" x14ac:dyDescent="0.2">
      <c r="A145" s="196" t="s">
        <v>72</v>
      </c>
      <c r="B145" s="191">
        <v>2022</v>
      </c>
      <c r="C145" s="164" t="s">
        <v>582</v>
      </c>
      <c r="D145" s="192" t="s">
        <v>112</v>
      </c>
      <c r="E145" s="286" t="s">
        <v>1019</v>
      </c>
      <c r="F145" s="196" t="s">
        <v>1021</v>
      </c>
      <c r="G145" s="191" t="s">
        <v>263</v>
      </c>
      <c r="H145" s="192" t="s">
        <v>1178</v>
      </c>
      <c r="I145" s="191" t="s">
        <v>433</v>
      </c>
      <c r="J145" s="191" t="s">
        <v>161</v>
      </c>
      <c r="K145" s="196" t="s">
        <v>1810</v>
      </c>
      <c r="L145" s="192" t="s">
        <v>1506</v>
      </c>
      <c r="M145" s="192">
        <v>100</v>
      </c>
      <c r="N145" s="192" t="s">
        <v>1178</v>
      </c>
      <c r="O145" s="243"/>
      <c r="P145" s="280">
        <v>168</v>
      </c>
      <c r="Q145" s="280">
        <v>29</v>
      </c>
      <c r="R145" s="277">
        <f t="shared" ref="R145:R208" si="12">IF(M145="N/A","N/A", P145/M145*100)</f>
        <v>168</v>
      </c>
      <c r="S145" s="278" t="str">
        <f t="shared" ref="S145:S208" si="13">IF(M145="N/A","N/A",IF(OR(R145&lt;90,R145&gt;150),"X",""))</f>
        <v>X</v>
      </c>
      <c r="T145" s="172" t="s">
        <v>2800</v>
      </c>
      <c r="U145" s="285"/>
      <c r="V145" s="285"/>
      <c r="W145" s="285"/>
      <c r="X145" s="285"/>
      <c r="Y145" s="285"/>
      <c r="Z145" s="285"/>
      <c r="AA145" s="285"/>
      <c r="AB145" s="285"/>
      <c r="AC145" s="285"/>
    </row>
    <row r="146" spans="1:29" ht="12.75" customHeight="1" x14ac:dyDescent="0.2">
      <c r="A146" s="196" t="s">
        <v>72</v>
      </c>
      <c r="B146" s="191">
        <v>2022</v>
      </c>
      <c r="C146" s="164" t="s">
        <v>582</v>
      </c>
      <c r="D146" s="192" t="s">
        <v>112</v>
      </c>
      <c r="E146" s="286" t="s">
        <v>1019</v>
      </c>
      <c r="F146" s="196" t="s">
        <v>1021</v>
      </c>
      <c r="G146" s="191" t="s">
        <v>1508</v>
      </c>
      <c r="H146" s="192" t="s">
        <v>1178</v>
      </c>
      <c r="I146" s="191" t="s">
        <v>433</v>
      </c>
      <c r="J146" s="191" t="s">
        <v>161</v>
      </c>
      <c r="K146" s="196" t="s">
        <v>1810</v>
      </c>
      <c r="L146" s="192" t="s">
        <v>1506</v>
      </c>
      <c r="M146" s="192">
        <v>100</v>
      </c>
      <c r="N146" s="192" t="s">
        <v>1178</v>
      </c>
      <c r="O146" s="243"/>
      <c r="P146" s="280">
        <v>168</v>
      </c>
      <c r="Q146" s="280">
        <v>29</v>
      </c>
      <c r="R146" s="277">
        <f t="shared" si="12"/>
        <v>168</v>
      </c>
      <c r="S146" s="278" t="str">
        <f t="shared" si="13"/>
        <v>X</v>
      </c>
      <c r="T146" s="172" t="s">
        <v>2800</v>
      </c>
      <c r="U146" s="285"/>
      <c r="V146" s="285"/>
      <c r="W146" s="285"/>
      <c r="X146" s="285"/>
      <c r="Y146" s="285"/>
      <c r="Z146" s="285"/>
      <c r="AA146" s="285"/>
      <c r="AB146" s="285"/>
      <c r="AC146" s="285"/>
    </row>
    <row r="147" spans="1:29" ht="12.75" customHeight="1" x14ac:dyDescent="0.2">
      <c r="A147" s="196" t="s">
        <v>72</v>
      </c>
      <c r="B147" s="191">
        <v>2022</v>
      </c>
      <c r="C147" s="164" t="s">
        <v>582</v>
      </c>
      <c r="D147" s="192" t="s">
        <v>112</v>
      </c>
      <c r="E147" s="286" t="s">
        <v>1019</v>
      </c>
      <c r="F147" s="196" t="s">
        <v>1021</v>
      </c>
      <c r="G147" s="191" t="s">
        <v>259</v>
      </c>
      <c r="H147" s="192" t="s">
        <v>1178</v>
      </c>
      <c r="I147" s="191" t="s">
        <v>431</v>
      </c>
      <c r="J147" s="191" t="s">
        <v>160</v>
      </c>
      <c r="K147" s="243" t="s">
        <v>689</v>
      </c>
      <c r="L147" s="192" t="s">
        <v>1510</v>
      </c>
      <c r="M147" s="235" t="s">
        <v>1497</v>
      </c>
      <c r="N147" s="192" t="s">
        <v>1178</v>
      </c>
      <c r="O147" s="243" t="s">
        <v>1808</v>
      </c>
      <c r="P147" s="280">
        <v>100</v>
      </c>
      <c r="Q147" s="280">
        <v>32</v>
      </c>
      <c r="R147" s="277" t="str">
        <f t="shared" si="12"/>
        <v>N/A</v>
      </c>
      <c r="S147" s="278" t="str">
        <f t="shared" si="13"/>
        <v>N/A</v>
      </c>
      <c r="T147" s="177"/>
      <c r="U147" s="285"/>
      <c r="V147" s="285"/>
      <c r="W147" s="285"/>
      <c r="X147" s="285"/>
      <c r="Y147" s="285"/>
      <c r="Z147" s="285"/>
      <c r="AA147" s="285"/>
      <c r="AB147" s="285"/>
      <c r="AC147" s="285"/>
    </row>
    <row r="148" spans="1:29" ht="12.75" customHeight="1" x14ac:dyDescent="0.2">
      <c r="A148" s="196" t="s">
        <v>72</v>
      </c>
      <c r="B148" s="191">
        <v>2022</v>
      </c>
      <c r="C148" s="164" t="s">
        <v>582</v>
      </c>
      <c r="D148" s="192" t="s">
        <v>112</v>
      </c>
      <c r="E148" s="286" t="s">
        <v>1019</v>
      </c>
      <c r="F148" s="196" t="s">
        <v>1021</v>
      </c>
      <c r="G148" s="191" t="s">
        <v>261</v>
      </c>
      <c r="H148" s="192" t="s">
        <v>1178</v>
      </c>
      <c r="I148" s="191" t="s">
        <v>431</v>
      </c>
      <c r="J148" s="191" t="s">
        <v>160</v>
      </c>
      <c r="K148" s="243" t="s">
        <v>689</v>
      </c>
      <c r="L148" s="192" t="s">
        <v>1510</v>
      </c>
      <c r="M148" s="235" t="s">
        <v>1497</v>
      </c>
      <c r="N148" s="192" t="s">
        <v>1178</v>
      </c>
      <c r="O148" s="243" t="s">
        <v>1808</v>
      </c>
      <c r="P148" s="280">
        <v>100</v>
      </c>
      <c r="Q148" s="280">
        <v>32</v>
      </c>
      <c r="R148" s="277" t="str">
        <f t="shared" si="12"/>
        <v>N/A</v>
      </c>
      <c r="S148" s="278" t="str">
        <f t="shared" si="13"/>
        <v>N/A</v>
      </c>
      <c r="T148" s="177"/>
      <c r="U148" s="285"/>
      <c r="V148" s="285"/>
      <c r="W148" s="285"/>
      <c r="X148" s="285"/>
      <c r="Y148" s="285"/>
      <c r="Z148" s="285"/>
      <c r="AA148" s="285"/>
      <c r="AB148" s="285"/>
      <c r="AC148" s="285"/>
    </row>
    <row r="149" spans="1:29" ht="12.75" customHeight="1" x14ac:dyDescent="0.2">
      <c r="A149" s="196" t="s">
        <v>72</v>
      </c>
      <c r="B149" s="191">
        <v>2022</v>
      </c>
      <c r="C149" s="164" t="s">
        <v>582</v>
      </c>
      <c r="D149" s="192" t="s">
        <v>112</v>
      </c>
      <c r="E149" s="286" t="s">
        <v>1019</v>
      </c>
      <c r="F149" s="196" t="s">
        <v>1021</v>
      </c>
      <c r="G149" s="191" t="s">
        <v>263</v>
      </c>
      <c r="H149" s="192" t="s">
        <v>1178</v>
      </c>
      <c r="I149" s="191" t="s">
        <v>431</v>
      </c>
      <c r="J149" s="191" t="s">
        <v>160</v>
      </c>
      <c r="K149" s="243" t="s">
        <v>689</v>
      </c>
      <c r="L149" s="192" t="s">
        <v>1510</v>
      </c>
      <c r="M149" s="235" t="s">
        <v>1497</v>
      </c>
      <c r="N149" s="192" t="s">
        <v>1178</v>
      </c>
      <c r="O149" s="243" t="s">
        <v>1808</v>
      </c>
      <c r="P149" s="280">
        <v>124</v>
      </c>
      <c r="Q149" s="280">
        <v>34</v>
      </c>
      <c r="R149" s="277" t="str">
        <f t="shared" si="12"/>
        <v>N/A</v>
      </c>
      <c r="S149" s="278" t="str">
        <f t="shared" si="13"/>
        <v>N/A</v>
      </c>
      <c r="T149" s="177" t="s">
        <v>2950</v>
      </c>
      <c r="U149" s="285"/>
      <c r="V149" s="285"/>
      <c r="W149" s="285"/>
      <c r="X149" s="285"/>
      <c r="Y149" s="285"/>
      <c r="Z149" s="285"/>
      <c r="AA149" s="285"/>
      <c r="AB149" s="285"/>
      <c r="AC149" s="285"/>
    </row>
    <row r="150" spans="1:29" ht="12.75" customHeight="1" x14ac:dyDescent="0.2">
      <c r="A150" s="196" t="s">
        <v>72</v>
      </c>
      <c r="B150" s="191">
        <v>2022</v>
      </c>
      <c r="C150" s="164" t="s">
        <v>582</v>
      </c>
      <c r="D150" s="192" t="s">
        <v>112</v>
      </c>
      <c r="E150" s="286" t="s">
        <v>1019</v>
      </c>
      <c r="F150" s="196" t="s">
        <v>1021</v>
      </c>
      <c r="G150" s="191" t="s">
        <v>1508</v>
      </c>
      <c r="H150" s="192" t="s">
        <v>1178</v>
      </c>
      <c r="I150" s="191" t="s">
        <v>431</v>
      </c>
      <c r="J150" s="191" t="s">
        <v>160</v>
      </c>
      <c r="K150" s="243" t="s">
        <v>689</v>
      </c>
      <c r="L150" s="192" t="s">
        <v>1510</v>
      </c>
      <c r="M150" s="235" t="s">
        <v>1497</v>
      </c>
      <c r="N150" s="192" t="s">
        <v>1178</v>
      </c>
      <c r="O150" s="243" t="s">
        <v>1808</v>
      </c>
      <c r="P150" s="280">
        <v>80</v>
      </c>
      <c r="Q150" s="280">
        <v>29</v>
      </c>
      <c r="R150" s="277" t="str">
        <f t="shared" si="12"/>
        <v>N/A</v>
      </c>
      <c r="S150" s="278" t="str">
        <f t="shared" si="13"/>
        <v>N/A</v>
      </c>
      <c r="T150" s="177"/>
      <c r="U150" s="285"/>
      <c r="V150" s="285"/>
      <c r="W150" s="285"/>
      <c r="X150" s="285"/>
      <c r="Y150" s="285"/>
      <c r="Z150" s="285"/>
      <c r="AA150" s="285"/>
      <c r="AB150" s="285"/>
      <c r="AC150" s="285"/>
    </row>
    <row r="151" spans="1:29" ht="12.75" customHeight="1" x14ac:dyDescent="0.2">
      <c r="A151" s="196" t="s">
        <v>72</v>
      </c>
      <c r="B151" s="191">
        <v>2022</v>
      </c>
      <c r="C151" s="164" t="s">
        <v>582</v>
      </c>
      <c r="D151" s="192" t="s">
        <v>112</v>
      </c>
      <c r="E151" s="286" t="s">
        <v>1020</v>
      </c>
      <c r="F151" s="196" t="s">
        <v>1007</v>
      </c>
      <c r="G151" s="191" t="s">
        <v>259</v>
      </c>
      <c r="H151" s="192" t="s">
        <v>1178</v>
      </c>
      <c r="I151" s="191" t="s">
        <v>433</v>
      </c>
      <c r="J151" s="191" t="s">
        <v>161</v>
      </c>
      <c r="K151" s="196" t="s">
        <v>1803</v>
      </c>
      <c r="L151" s="192" t="s">
        <v>1506</v>
      </c>
      <c r="M151" s="192">
        <v>300</v>
      </c>
      <c r="N151" s="192" t="s">
        <v>1178</v>
      </c>
      <c r="O151" s="243" t="s">
        <v>1820</v>
      </c>
      <c r="P151" s="280">
        <v>227</v>
      </c>
      <c r="Q151" s="280">
        <v>11</v>
      </c>
      <c r="R151" s="277">
        <f t="shared" si="12"/>
        <v>75.666666666666671</v>
      </c>
      <c r="S151" s="278" t="str">
        <f t="shared" si="13"/>
        <v>X</v>
      </c>
      <c r="T151" s="172" t="s">
        <v>2760</v>
      </c>
      <c r="U151" s="285"/>
      <c r="V151" s="285"/>
      <c r="W151" s="285"/>
      <c r="X151" s="285"/>
      <c r="Y151" s="285"/>
      <c r="Z151" s="285"/>
      <c r="AA151" s="285"/>
      <c r="AB151" s="285"/>
      <c r="AC151" s="285"/>
    </row>
    <row r="152" spans="1:29" s="288" customFormat="1" ht="12.75" customHeight="1" x14ac:dyDescent="0.2">
      <c r="A152" s="196" t="s">
        <v>72</v>
      </c>
      <c r="B152" s="191">
        <v>2022</v>
      </c>
      <c r="C152" s="164" t="s">
        <v>582</v>
      </c>
      <c r="D152" s="192" t="s">
        <v>112</v>
      </c>
      <c r="E152" s="286" t="s">
        <v>1020</v>
      </c>
      <c r="F152" s="196" t="s">
        <v>1007</v>
      </c>
      <c r="G152" s="191" t="s">
        <v>261</v>
      </c>
      <c r="H152" s="192" t="s">
        <v>1177</v>
      </c>
      <c r="I152" s="191" t="s">
        <v>433</v>
      </c>
      <c r="J152" s="191" t="s">
        <v>161</v>
      </c>
      <c r="K152" s="196" t="s">
        <v>1803</v>
      </c>
      <c r="L152" s="192" t="s">
        <v>1506</v>
      </c>
      <c r="M152" s="192">
        <v>50</v>
      </c>
      <c r="N152" s="192" t="s">
        <v>1178</v>
      </c>
      <c r="O152" s="243"/>
      <c r="P152" s="280">
        <v>13</v>
      </c>
      <c r="Q152" s="280">
        <v>1</v>
      </c>
      <c r="R152" s="277">
        <f t="shared" si="12"/>
        <v>26</v>
      </c>
      <c r="S152" s="278" t="str">
        <f t="shared" si="13"/>
        <v>X</v>
      </c>
      <c r="T152" s="172" t="s">
        <v>2760</v>
      </c>
      <c r="U152" s="285"/>
      <c r="V152" s="285"/>
      <c r="W152" s="285"/>
      <c r="X152" s="285"/>
      <c r="Y152" s="285"/>
      <c r="Z152" s="285"/>
      <c r="AA152" s="285"/>
      <c r="AB152" s="285"/>
      <c r="AC152" s="285"/>
    </row>
    <row r="153" spans="1:29" ht="12.75" customHeight="1" x14ac:dyDescent="0.2">
      <c r="A153" s="196" t="s">
        <v>72</v>
      </c>
      <c r="B153" s="191">
        <v>2022</v>
      </c>
      <c r="C153" s="164" t="s">
        <v>582</v>
      </c>
      <c r="D153" s="192" t="s">
        <v>112</v>
      </c>
      <c r="E153" s="286" t="s">
        <v>1020</v>
      </c>
      <c r="F153" s="196" t="s">
        <v>1007</v>
      </c>
      <c r="G153" s="191" t="s">
        <v>263</v>
      </c>
      <c r="H153" s="192" t="s">
        <v>1178</v>
      </c>
      <c r="I153" s="191" t="s">
        <v>433</v>
      </c>
      <c r="J153" s="191" t="s">
        <v>161</v>
      </c>
      <c r="K153" s="196" t="s">
        <v>1803</v>
      </c>
      <c r="L153" s="192" t="s">
        <v>1506</v>
      </c>
      <c r="M153" s="192">
        <v>50</v>
      </c>
      <c r="N153" s="192" t="s">
        <v>1178</v>
      </c>
      <c r="O153" s="243"/>
      <c r="P153" s="280">
        <v>13</v>
      </c>
      <c r="Q153" s="280">
        <v>1</v>
      </c>
      <c r="R153" s="277">
        <f t="shared" si="12"/>
        <v>26</v>
      </c>
      <c r="S153" s="278" t="str">
        <f t="shared" si="13"/>
        <v>X</v>
      </c>
      <c r="T153" s="172" t="s">
        <v>2760</v>
      </c>
      <c r="U153" s="285"/>
      <c r="V153" s="285"/>
      <c r="W153" s="285"/>
      <c r="X153" s="285"/>
      <c r="Y153" s="285"/>
      <c r="Z153" s="285"/>
      <c r="AA153" s="285"/>
      <c r="AB153" s="285"/>
      <c r="AC153" s="285"/>
    </row>
    <row r="154" spans="1:29" ht="12.75" customHeight="1" x14ac:dyDescent="0.2">
      <c r="A154" s="196" t="s">
        <v>72</v>
      </c>
      <c r="B154" s="191">
        <v>2022</v>
      </c>
      <c r="C154" s="164" t="s">
        <v>582</v>
      </c>
      <c r="D154" s="192" t="s">
        <v>112</v>
      </c>
      <c r="E154" s="286" t="s">
        <v>1020</v>
      </c>
      <c r="F154" s="196" t="s">
        <v>1007</v>
      </c>
      <c r="G154" s="191" t="s">
        <v>1508</v>
      </c>
      <c r="H154" s="192" t="s">
        <v>1178</v>
      </c>
      <c r="I154" s="191" t="s">
        <v>433</v>
      </c>
      <c r="J154" s="191" t="s">
        <v>161</v>
      </c>
      <c r="K154" s="196" t="s">
        <v>1803</v>
      </c>
      <c r="L154" s="192" t="s">
        <v>1506</v>
      </c>
      <c r="M154" s="192">
        <v>50</v>
      </c>
      <c r="N154" s="192" t="s">
        <v>1178</v>
      </c>
      <c r="O154" s="243"/>
      <c r="P154" s="280">
        <v>13</v>
      </c>
      <c r="Q154" s="280">
        <v>1</v>
      </c>
      <c r="R154" s="277">
        <f t="shared" si="12"/>
        <v>26</v>
      </c>
      <c r="S154" s="278" t="str">
        <f t="shared" si="13"/>
        <v>X</v>
      </c>
      <c r="T154" s="172" t="s">
        <v>2760</v>
      </c>
      <c r="U154" s="285"/>
      <c r="V154" s="285"/>
      <c r="W154" s="285"/>
      <c r="X154" s="285"/>
      <c r="Y154" s="285"/>
      <c r="Z154" s="285"/>
      <c r="AA154" s="285"/>
      <c r="AB154" s="285"/>
      <c r="AC154" s="285"/>
    </row>
    <row r="155" spans="1:29" ht="12.75" customHeight="1" x14ac:dyDescent="0.2">
      <c r="A155" s="196" t="s">
        <v>72</v>
      </c>
      <c r="B155" s="191">
        <v>2022</v>
      </c>
      <c r="C155" s="164" t="s">
        <v>582</v>
      </c>
      <c r="D155" s="192" t="s">
        <v>112</v>
      </c>
      <c r="E155" s="286" t="s">
        <v>1020</v>
      </c>
      <c r="F155" s="196" t="s">
        <v>1007</v>
      </c>
      <c r="G155" s="191" t="s">
        <v>259</v>
      </c>
      <c r="H155" s="192" t="s">
        <v>1178</v>
      </c>
      <c r="I155" s="191" t="s">
        <v>433</v>
      </c>
      <c r="J155" s="191" t="s">
        <v>161</v>
      </c>
      <c r="K155" s="196" t="s">
        <v>1810</v>
      </c>
      <c r="L155" s="192" t="s">
        <v>1506</v>
      </c>
      <c r="M155" s="192">
        <v>150</v>
      </c>
      <c r="N155" s="192" t="s">
        <v>1178</v>
      </c>
      <c r="O155" s="243"/>
      <c r="P155" s="280">
        <v>0</v>
      </c>
      <c r="Q155" s="280">
        <v>0</v>
      </c>
      <c r="R155" s="277">
        <f t="shared" si="12"/>
        <v>0</v>
      </c>
      <c r="S155" s="278" t="str">
        <f t="shared" si="13"/>
        <v>X</v>
      </c>
      <c r="T155" s="172" t="s">
        <v>2799</v>
      </c>
      <c r="U155" s="285"/>
      <c r="V155" s="285"/>
      <c r="W155" s="285"/>
      <c r="X155" s="285"/>
      <c r="Y155" s="285"/>
      <c r="Z155" s="285"/>
      <c r="AA155" s="285"/>
      <c r="AB155" s="285"/>
      <c r="AC155" s="285"/>
    </row>
    <row r="156" spans="1:29" ht="12.75" customHeight="1" x14ac:dyDescent="0.2">
      <c r="A156" s="196" t="s">
        <v>72</v>
      </c>
      <c r="B156" s="191">
        <v>2022</v>
      </c>
      <c r="C156" s="164" t="s">
        <v>582</v>
      </c>
      <c r="D156" s="192" t="s">
        <v>112</v>
      </c>
      <c r="E156" s="286" t="s">
        <v>1020</v>
      </c>
      <c r="F156" s="196" t="s">
        <v>1007</v>
      </c>
      <c r="G156" s="191" t="s">
        <v>261</v>
      </c>
      <c r="H156" s="192" t="s">
        <v>1177</v>
      </c>
      <c r="I156" s="191" t="s">
        <v>433</v>
      </c>
      <c r="J156" s="191" t="s">
        <v>161</v>
      </c>
      <c r="K156" s="196" t="s">
        <v>1810</v>
      </c>
      <c r="L156" s="192" t="s">
        <v>1506</v>
      </c>
      <c r="M156" s="192">
        <v>0</v>
      </c>
      <c r="N156" s="192" t="s">
        <v>1178</v>
      </c>
      <c r="O156" s="243"/>
      <c r="P156" s="280">
        <v>0</v>
      </c>
      <c r="Q156" s="280">
        <v>0</v>
      </c>
      <c r="R156" s="277" t="e">
        <f t="shared" si="12"/>
        <v>#DIV/0!</v>
      </c>
      <c r="S156" s="278" t="e">
        <f t="shared" si="13"/>
        <v>#DIV/0!</v>
      </c>
      <c r="T156" s="172"/>
      <c r="U156" s="285"/>
      <c r="V156" s="285"/>
      <c r="W156" s="285"/>
      <c r="X156" s="285"/>
      <c r="Y156" s="285"/>
      <c r="Z156" s="285"/>
      <c r="AA156" s="285"/>
      <c r="AB156" s="285"/>
      <c r="AC156" s="285"/>
    </row>
    <row r="157" spans="1:29" s="288" customFormat="1" ht="12.75" customHeight="1" x14ac:dyDescent="0.2">
      <c r="A157" s="196" t="s">
        <v>72</v>
      </c>
      <c r="B157" s="191">
        <v>2022</v>
      </c>
      <c r="C157" s="164" t="s">
        <v>582</v>
      </c>
      <c r="D157" s="192" t="s">
        <v>112</v>
      </c>
      <c r="E157" s="286" t="s">
        <v>1020</v>
      </c>
      <c r="F157" s="196" t="s">
        <v>1007</v>
      </c>
      <c r="G157" s="191" t="s">
        <v>263</v>
      </c>
      <c r="H157" s="192" t="s">
        <v>1178</v>
      </c>
      <c r="I157" s="191" t="s">
        <v>433</v>
      </c>
      <c r="J157" s="191" t="s">
        <v>161</v>
      </c>
      <c r="K157" s="196" t="s">
        <v>1810</v>
      </c>
      <c r="L157" s="192" t="s">
        <v>1506</v>
      </c>
      <c r="M157" s="192">
        <v>100</v>
      </c>
      <c r="N157" s="192" t="s">
        <v>1178</v>
      </c>
      <c r="O157" s="243"/>
      <c r="P157" s="280">
        <v>42</v>
      </c>
      <c r="Q157" s="280">
        <v>29</v>
      </c>
      <c r="R157" s="277">
        <f t="shared" si="12"/>
        <v>42</v>
      </c>
      <c r="S157" s="278" t="str">
        <f t="shared" si="13"/>
        <v>X</v>
      </c>
      <c r="T157" s="172" t="s">
        <v>2800</v>
      </c>
      <c r="U157" s="285"/>
      <c r="V157" s="285"/>
      <c r="W157" s="285"/>
      <c r="X157" s="285"/>
      <c r="Y157" s="285"/>
      <c r="Z157" s="285"/>
      <c r="AA157" s="285"/>
      <c r="AB157" s="285"/>
      <c r="AC157" s="285"/>
    </row>
    <row r="158" spans="1:29" ht="12.75" customHeight="1" x14ac:dyDescent="0.2">
      <c r="A158" s="196" t="s">
        <v>72</v>
      </c>
      <c r="B158" s="191">
        <v>2022</v>
      </c>
      <c r="C158" s="164" t="s">
        <v>582</v>
      </c>
      <c r="D158" s="192" t="s">
        <v>112</v>
      </c>
      <c r="E158" s="286" t="s">
        <v>1020</v>
      </c>
      <c r="F158" s="196" t="s">
        <v>1007</v>
      </c>
      <c r="G158" s="191" t="s">
        <v>1508</v>
      </c>
      <c r="H158" s="192" t="s">
        <v>1178</v>
      </c>
      <c r="I158" s="191" t="s">
        <v>433</v>
      </c>
      <c r="J158" s="191" t="s">
        <v>161</v>
      </c>
      <c r="K158" s="196" t="s">
        <v>1810</v>
      </c>
      <c r="L158" s="192" t="s">
        <v>1506</v>
      </c>
      <c r="M158" s="192">
        <v>100</v>
      </c>
      <c r="N158" s="192" t="s">
        <v>1178</v>
      </c>
      <c r="O158" s="243"/>
      <c r="P158" s="280">
        <v>42</v>
      </c>
      <c r="Q158" s="280">
        <v>29</v>
      </c>
      <c r="R158" s="277">
        <f t="shared" si="12"/>
        <v>42</v>
      </c>
      <c r="S158" s="278" t="str">
        <f t="shared" si="13"/>
        <v>X</v>
      </c>
      <c r="T158" s="172" t="s">
        <v>2800</v>
      </c>
      <c r="U158" s="285"/>
      <c r="V158" s="285"/>
      <c r="W158" s="285"/>
      <c r="X158" s="285"/>
      <c r="Y158" s="285"/>
      <c r="Z158" s="285"/>
      <c r="AA158" s="285"/>
      <c r="AB158" s="285"/>
      <c r="AC158" s="285"/>
    </row>
    <row r="159" spans="1:29" ht="12.75" customHeight="1" x14ac:dyDescent="0.2">
      <c r="A159" s="196" t="s">
        <v>72</v>
      </c>
      <c r="B159" s="191">
        <v>2022</v>
      </c>
      <c r="C159" s="164" t="s">
        <v>582</v>
      </c>
      <c r="D159" s="192" t="s">
        <v>112</v>
      </c>
      <c r="E159" s="286" t="s">
        <v>1020</v>
      </c>
      <c r="F159" s="196" t="s">
        <v>1007</v>
      </c>
      <c r="G159" s="191" t="s">
        <v>259</v>
      </c>
      <c r="H159" s="192" t="s">
        <v>1178</v>
      </c>
      <c r="I159" s="191" t="s">
        <v>431</v>
      </c>
      <c r="J159" s="191" t="s">
        <v>160</v>
      </c>
      <c r="K159" s="243" t="s">
        <v>689</v>
      </c>
      <c r="L159" s="192" t="s">
        <v>1510</v>
      </c>
      <c r="M159" s="235" t="s">
        <v>1497</v>
      </c>
      <c r="N159" s="192" t="s">
        <v>1178</v>
      </c>
      <c r="O159" s="243" t="s">
        <v>1808</v>
      </c>
      <c r="P159" s="280">
        <v>203</v>
      </c>
      <c r="Q159" s="280">
        <v>70</v>
      </c>
      <c r="R159" s="277" t="str">
        <f t="shared" si="12"/>
        <v>N/A</v>
      </c>
      <c r="S159" s="278" t="str">
        <f t="shared" si="13"/>
        <v>N/A</v>
      </c>
      <c r="T159" s="177"/>
      <c r="U159" s="285"/>
      <c r="V159" s="285"/>
      <c r="W159" s="285"/>
      <c r="X159" s="285"/>
      <c r="Y159" s="285"/>
      <c r="Z159" s="285"/>
      <c r="AA159" s="285"/>
      <c r="AB159" s="285"/>
      <c r="AC159" s="285"/>
    </row>
    <row r="160" spans="1:29" ht="12.75" customHeight="1" x14ac:dyDescent="0.2">
      <c r="A160" s="196" t="s">
        <v>72</v>
      </c>
      <c r="B160" s="191">
        <v>2022</v>
      </c>
      <c r="C160" s="164" t="s">
        <v>582</v>
      </c>
      <c r="D160" s="192" t="s">
        <v>112</v>
      </c>
      <c r="E160" s="286" t="s">
        <v>1020</v>
      </c>
      <c r="F160" s="196" t="s">
        <v>1007</v>
      </c>
      <c r="G160" s="191" t="s">
        <v>261</v>
      </c>
      <c r="H160" s="192" t="s">
        <v>1178</v>
      </c>
      <c r="I160" s="191" t="s">
        <v>431</v>
      </c>
      <c r="J160" s="191" t="s">
        <v>160</v>
      </c>
      <c r="K160" s="243" t="s">
        <v>689</v>
      </c>
      <c r="L160" s="192" t="s">
        <v>1510</v>
      </c>
      <c r="M160" s="235" t="s">
        <v>1497</v>
      </c>
      <c r="N160" s="192" t="s">
        <v>1178</v>
      </c>
      <c r="O160" s="243" t="s">
        <v>1808</v>
      </c>
      <c r="P160" s="280">
        <v>203</v>
      </c>
      <c r="Q160" s="280">
        <v>70</v>
      </c>
      <c r="R160" s="277" t="str">
        <f t="shared" si="12"/>
        <v>N/A</v>
      </c>
      <c r="S160" s="278" t="str">
        <f t="shared" si="13"/>
        <v>N/A</v>
      </c>
      <c r="T160" s="177"/>
      <c r="U160" s="285"/>
      <c r="V160" s="285"/>
      <c r="W160" s="285"/>
      <c r="X160" s="285"/>
      <c r="Y160" s="285"/>
      <c r="Z160" s="285"/>
      <c r="AA160" s="285"/>
      <c r="AB160" s="285"/>
      <c r="AC160" s="285"/>
    </row>
    <row r="161" spans="1:29" ht="12.75" customHeight="1" x14ac:dyDescent="0.2">
      <c r="A161" s="196" t="s">
        <v>72</v>
      </c>
      <c r="B161" s="191">
        <v>2022</v>
      </c>
      <c r="C161" s="164" t="s">
        <v>582</v>
      </c>
      <c r="D161" s="192" t="s">
        <v>112</v>
      </c>
      <c r="E161" s="286" t="s">
        <v>1020</v>
      </c>
      <c r="F161" s="196" t="s">
        <v>1007</v>
      </c>
      <c r="G161" s="191" t="s">
        <v>263</v>
      </c>
      <c r="H161" s="192" t="s">
        <v>1178</v>
      </c>
      <c r="I161" s="191" t="s">
        <v>431</v>
      </c>
      <c r="J161" s="191" t="s">
        <v>160</v>
      </c>
      <c r="K161" s="243" t="s">
        <v>689</v>
      </c>
      <c r="L161" s="192" t="s">
        <v>1510</v>
      </c>
      <c r="M161" s="235" t="s">
        <v>1497</v>
      </c>
      <c r="N161" s="192" t="s">
        <v>1178</v>
      </c>
      <c r="O161" s="243" t="s">
        <v>1808</v>
      </c>
      <c r="P161" s="280">
        <v>311</v>
      </c>
      <c r="Q161" s="280">
        <v>76</v>
      </c>
      <c r="R161" s="277" t="str">
        <f t="shared" si="12"/>
        <v>N/A</v>
      </c>
      <c r="S161" s="278" t="str">
        <f t="shared" si="13"/>
        <v>N/A</v>
      </c>
      <c r="T161" s="177" t="s">
        <v>2951</v>
      </c>
      <c r="U161" s="285"/>
      <c r="V161" s="285"/>
      <c r="W161" s="285"/>
      <c r="X161" s="285"/>
      <c r="Y161" s="285"/>
      <c r="Z161" s="285"/>
      <c r="AA161" s="285"/>
      <c r="AB161" s="285"/>
      <c r="AC161" s="285"/>
    </row>
    <row r="162" spans="1:29" s="288" customFormat="1" ht="12.75" customHeight="1" x14ac:dyDescent="0.2">
      <c r="A162" s="196" t="s">
        <v>72</v>
      </c>
      <c r="B162" s="191">
        <v>2022</v>
      </c>
      <c r="C162" s="164" t="s">
        <v>582</v>
      </c>
      <c r="D162" s="192" t="s">
        <v>112</v>
      </c>
      <c r="E162" s="286" t="s">
        <v>1020</v>
      </c>
      <c r="F162" s="196" t="s">
        <v>1007</v>
      </c>
      <c r="G162" s="191" t="s">
        <v>1508</v>
      </c>
      <c r="H162" s="192" t="s">
        <v>1178</v>
      </c>
      <c r="I162" s="191" t="s">
        <v>431</v>
      </c>
      <c r="J162" s="191" t="s">
        <v>160</v>
      </c>
      <c r="K162" s="243" t="s">
        <v>689</v>
      </c>
      <c r="L162" s="192" t="s">
        <v>1510</v>
      </c>
      <c r="M162" s="235" t="s">
        <v>1497</v>
      </c>
      <c r="N162" s="192" t="s">
        <v>1178</v>
      </c>
      <c r="O162" s="243" t="s">
        <v>1808</v>
      </c>
      <c r="P162" s="280">
        <v>178</v>
      </c>
      <c r="Q162" s="280">
        <v>65</v>
      </c>
      <c r="R162" s="277" t="str">
        <f t="shared" si="12"/>
        <v>N/A</v>
      </c>
      <c r="S162" s="278" t="str">
        <f t="shared" si="13"/>
        <v>N/A</v>
      </c>
      <c r="T162" s="177"/>
      <c r="U162" s="285"/>
      <c r="V162" s="285"/>
      <c r="W162" s="285"/>
      <c r="X162" s="285"/>
      <c r="Y162" s="285"/>
      <c r="Z162" s="285"/>
      <c r="AA162" s="285"/>
      <c r="AB162" s="285"/>
      <c r="AC162" s="285"/>
    </row>
    <row r="163" spans="1:29" ht="12.75" customHeight="1" x14ac:dyDescent="0.2">
      <c r="A163" s="196" t="s">
        <v>72</v>
      </c>
      <c r="B163" s="191">
        <v>2022</v>
      </c>
      <c r="C163" s="164" t="s">
        <v>582</v>
      </c>
      <c r="D163" s="192" t="s">
        <v>112</v>
      </c>
      <c r="E163" s="286" t="s">
        <v>1019</v>
      </c>
      <c r="F163" s="196" t="s">
        <v>1008</v>
      </c>
      <c r="G163" s="191" t="s">
        <v>259</v>
      </c>
      <c r="H163" s="192" t="s">
        <v>1178</v>
      </c>
      <c r="I163" s="191" t="s">
        <v>433</v>
      </c>
      <c r="J163" s="191" t="s">
        <v>161</v>
      </c>
      <c r="K163" s="196" t="s">
        <v>1803</v>
      </c>
      <c r="L163" s="192" t="s">
        <v>1506</v>
      </c>
      <c r="M163" s="192">
        <v>300</v>
      </c>
      <c r="N163" s="192" t="s">
        <v>1178</v>
      </c>
      <c r="O163" s="243" t="s">
        <v>1820</v>
      </c>
      <c r="P163" s="280">
        <v>203</v>
      </c>
      <c r="Q163" s="280">
        <v>26</v>
      </c>
      <c r="R163" s="277">
        <f t="shared" si="12"/>
        <v>67.666666666666657</v>
      </c>
      <c r="S163" s="278" t="str">
        <f t="shared" si="13"/>
        <v>X</v>
      </c>
      <c r="T163" s="172" t="s">
        <v>2760</v>
      </c>
      <c r="U163" s="285"/>
      <c r="V163" s="285"/>
      <c r="W163" s="285"/>
      <c r="X163" s="285"/>
      <c r="Y163" s="285"/>
      <c r="Z163" s="285"/>
      <c r="AA163" s="285"/>
      <c r="AB163" s="285"/>
      <c r="AC163" s="285"/>
    </row>
    <row r="164" spans="1:29" ht="12.75" customHeight="1" x14ac:dyDescent="0.2">
      <c r="A164" s="196" t="s">
        <v>72</v>
      </c>
      <c r="B164" s="191">
        <v>2022</v>
      </c>
      <c r="C164" s="164" t="s">
        <v>582</v>
      </c>
      <c r="D164" s="192" t="s">
        <v>112</v>
      </c>
      <c r="E164" s="286" t="s">
        <v>1019</v>
      </c>
      <c r="F164" s="196" t="s">
        <v>1008</v>
      </c>
      <c r="G164" s="191" t="s">
        <v>261</v>
      </c>
      <c r="H164" s="192" t="s">
        <v>1177</v>
      </c>
      <c r="I164" s="191" t="s">
        <v>433</v>
      </c>
      <c r="J164" s="191" t="s">
        <v>161</v>
      </c>
      <c r="K164" s="196" t="s">
        <v>1803</v>
      </c>
      <c r="L164" s="192" t="s">
        <v>1506</v>
      </c>
      <c r="M164" s="192">
        <v>50</v>
      </c>
      <c r="N164" s="192" t="s">
        <v>1178</v>
      </c>
      <c r="O164" s="243"/>
      <c r="P164" s="280">
        <v>50</v>
      </c>
      <c r="Q164" s="280">
        <v>6</v>
      </c>
      <c r="R164" s="277">
        <f t="shared" si="12"/>
        <v>100</v>
      </c>
      <c r="S164" s="278" t="str">
        <f t="shared" si="13"/>
        <v/>
      </c>
      <c r="T164" s="177"/>
      <c r="U164" s="285"/>
      <c r="V164" s="285"/>
      <c r="W164" s="285"/>
      <c r="X164" s="285"/>
      <c r="Y164" s="285"/>
      <c r="Z164" s="285"/>
      <c r="AA164" s="285"/>
      <c r="AB164" s="285"/>
      <c r="AC164" s="285"/>
    </row>
    <row r="165" spans="1:29" ht="12.75" customHeight="1" x14ac:dyDescent="0.2">
      <c r="A165" s="196" t="s">
        <v>72</v>
      </c>
      <c r="B165" s="191">
        <v>2022</v>
      </c>
      <c r="C165" s="164" t="s">
        <v>582</v>
      </c>
      <c r="D165" s="192" t="s">
        <v>112</v>
      </c>
      <c r="E165" s="286" t="s">
        <v>1019</v>
      </c>
      <c r="F165" s="196" t="s">
        <v>1008</v>
      </c>
      <c r="G165" s="191" t="s">
        <v>263</v>
      </c>
      <c r="H165" s="192" t="s">
        <v>1178</v>
      </c>
      <c r="I165" s="191" t="s">
        <v>433</v>
      </c>
      <c r="J165" s="191" t="s">
        <v>161</v>
      </c>
      <c r="K165" s="196" t="s">
        <v>1803</v>
      </c>
      <c r="L165" s="192" t="s">
        <v>1506</v>
      </c>
      <c r="M165" s="192">
        <v>50</v>
      </c>
      <c r="N165" s="192" t="s">
        <v>1178</v>
      </c>
      <c r="O165" s="243"/>
      <c r="P165" s="280">
        <v>50</v>
      </c>
      <c r="Q165" s="280">
        <v>6</v>
      </c>
      <c r="R165" s="277">
        <f t="shared" si="12"/>
        <v>100</v>
      </c>
      <c r="S165" s="278" t="str">
        <f t="shared" si="13"/>
        <v/>
      </c>
      <c r="T165" s="177"/>
      <c r="U165" s="285"/>
      <c r="V165" s="285"/>
      <c r="W165" s="285"/>
      <c r="X165" s="285"/>
      <c r="Y165" s="285"/>
      <c r="Z165" s="285"/>
      <c r="AA165" s="285"/>
      <c r="AB165" s="285"/>
      <c r="AC165" s="285"/>
    </row>
    <row r="166" spans="1:29" ht="12.75" customHeight="1" x14ac:dyDescent="0.2">
      <c r="A166" s="196" t="s">
        <v>72</v>
      </c>
      <c r="B166" s="191">
        <v>2022</v>
      </c>
      <c r="C166" s="164" t="s">
        <v>582</v>
      </c>
      <c r="D166" s="192" t="s">
        <v>112</v>
      </c>
      <c r="E166" s="286" t="s">
        <v>1019</v>
      </c>
      <c r="F166" s="196" t="s">
        <v>1008</v>
      </c>
      <c r="G166" s="191" t="s">
        <v>1508</v>
      </c>
      <c r="H166" s="192" t="s">
        <v>1178</v>
      </c>
      <c r="I166" s="191" t="s">
        <v>433</v>
      </c>
      <c r="J166" s="191" t="s">
        <v>161</v>
      </c>
      <c r="K166" s="196" t="s">
        <v>1803</v>
      </c>
      <c r="L166" s="192" t="s">
        <v>1506</v>
      </c>
      <c r="M166" s="192">
        <v>50</v>
      </c>
      <c r="N166" s="192" t="s">
        <v>1178</v>
      </c>
      <c r="O166" s="243"/>
      <c r="P166" s="280">
        <v>50</v>
      </c>
      <c r="Q166" s="280">
        <v>6</v>
      </c>
      <c r="R166" s="277">
        <f t="shared" si="12"/>
        <v>100</v>
      </c>
      <c r="S166" s="278" t="str">
        <f t="shared" si="13"/>
        <v/>
      </c>
      <c r="T166" s="177"/>
    </row>
    <row r="167" spans="1:29" s="288" customFormat="1" ht="12.75" customHeight="1" x14ac:dyDescent="0.2">
      <c r="A167" s="196" t="s">
        <v>72</v>
      </c>
      <c r="B167" s="191">
        <v>2022</v>
      </c>
      <c r="C167" s="164" t="s">
        <v>582</v>
      </c>
      <c r="D167" s="192" t="s">
        <v>112</v>
      </c>
      <c r="E167" s="286" t="s">
        <v>1019</v>
      </c>
      <c r="F167" s="196">
        <v>6</v>
      </c>
      <c r="G167" s="191" t="s">
        <v>259</v>
      </c>
      <c r="H167" s="192" t="s">
        <v>1178</v>
      </c>
      <c r="I167" s="191" t="s">
        <v>433</v>
      </c>
      <c r="J167" s="191" t="s">
        <v>161</v>
      </c>
      <c r="K167" s="196" t="s">
        <v>1810</v>
      </c>
      <c r="L167" s="192" t="s">
        <v>1506</v>
      </c>
      <c r="M167" s="192">
        <v>0</v>
      </c>
      <c r="N167" s="192" t="s">
        <v>1178</v>
      </c>
      <c r="O167" s="243"/>
      <c r="P167" s="280">
        <v>0</v>
      </c>
      <c r="Q167" s="280">
        <v>0</v>
      </c>
      <c r="R167" s="277" t="e">
        <f t="shared" si="12"/>
        <v>#DIV/0!</v>
      </c>
      <c r="S167" s="278" t="e">
        <f t="shared" si="13"/>
        <v>#DIV/0!</v>
      </c>
      <c r="T167" s="177"/>
    </row>
    <row r="168" spans="1:29" ht="12.75" customHeight="1" x14ac:dyDescent="0.2">
      <c r="A168" s="196" t="s">
        <v>72</v>
      </c>
      <c r="B168" s="191">
        <v>2022</v>
      </c>
      <c r="C168" s="164" t="s">
        <v>582</v>
      </c>
      <c r="D168" s="192" t="s">
        <v>112</v>
      </c>
      <c r="E168" s="286" t="s">
        <v>1019</v>
      </c>
      <c r="F168" s="196">
        <v>6</v>
      </c>
      <c r="G168" s="191" t="s">
        <v>261</v>
      </c>
      <c r="H168" s="192" t="s">
        <v>1177</v>
      </c>
      <c r="I168" s="191" t="s">
        <v>433</v>
      </c>
      <c r="J168" s="191" t="s">
        <v>161</v>
      </c>
      <c r="K168" s="196" t="s">
        <v>1810</v>
      </c>
      <c r="L168" s="192" t="s">
        <v>1506</v>
      </c>
      <c r="M168" s="192">
        <v>0</v>
      </c>
      <c r="N168" s="192" t="s">
        <v>1178</v>
      </c>
      <c r="O168" s="243"/>
      <c r="P168" s="280">
        <v>0</v>
      </c>
      <c r="Q168" s="280">
        <v>0</v>
      </c>
      <c r="R168" s="277" t="e">
        <f t="shared" si="12"/>
        <v>#DIV/0!</v>
      </c>
      <c r="S168" s="278" t="e">
        <f t="shared" si="13"/>
        <v>#DIV/0!</v>
      </c>
      <c r="T168" s="177"/>
      <c r="U168" s="285"/>
      <c r="V168" s="285"/>
      <c r="W168" s="285"/>
      <c r="X168" s="285"/>
      <c r="Y168" s="285"/>
      <c r="Z168" s="285"/>
      <c r="AA168" s="285"/>
      <c r="AB168" s="285"/>
      <c r="AC168" s="285"/>
    </row>
    <row r="169" spans="1:29" ht="12.75" customHeight="1" x14ac:dyDescent="0.2">
      <c r="A169" s="196" t="s">
        <v>72</v>
      </c>
      <c r="B169" s="191">
        <v>2022</v>
      </c>
      <c r="C169" s="164" t="s">
        <v>582</v>
      </c>
      <c r="D169" s="192" t="s">
        <v>112</v>
      </c>
      <c r="E169" s="286" t="s">
        <v>1019</v>
      </c>
      <c r="F169" s="196">
        <v>6</v>
      </c>
      <c r="G169" s="191" t="s">
        <v>263</v>
      </c>
      <c r="H169" s="192" t="s">
        <v>1178</v>
      </c>
      <c r="I169" s="191" t="s">
        <v>433</v>
      </c>
      <c r="J169" s="191" t="s">
        <v>161</v>
      </c>
      <c r="K169" s="196" t="s">
        <v>1810</v>
      </c>
      <c r="L169" s="192" t="s">
        <v>1506</v>
      </c>
      <c r="M169" s="192">
        <v>50</v>
      </c>
      <c r="N169" s="192" t="s">
        <v>1178</v>
      </c>
      <c r="O169" s="243"/>
      <c r="P169" s="280">
        <v>8</v>
      </c>
      <c r="Q169" s="280">
        <v>2</v>
      </c>
      <c r="R169" s="277">
        <f t="shared" si="12"/>
        <v>16</v>
      </c>
      <c r="S169" s="278" t="str">
        <f t="shared" si="13"/>
        <v>X</v>
      </c>
      <c r="T169" s="172" t="s">
        <v>2800</v>
      </c>
      <c r="U169" s="285"/>
      <c r="V169" s="285"/>
      <c r="W169" s="285"/>
      <c r="X169" s="285"/>
      <c r="Y169" s="285"/>
      <c r="Z169" s="285"/>
      <c r="AA169" s="285"/>
      <c r="AB169" s="285"/>
      <c r="AC169" s="285"/>
    </row>
    <row r="170" spans="1:29" ht="12.75" customHeight="1" x14ac:dyDescent="0.2">
      <c r="A170" s="196" t="s">
        <v>72</v>
      </c>
      <c r="B170" s="191">
        <v>2022</v>
      </c>
      <c r="C170" s="164" t="s">
        <v>582</v>
      </c>
      <c r="D170" s="192" t="s">
        <v>112</v>
      </c>
      <c r="E170" s="286" t="s">
        <v>1019</v>
      </c>
      <c r="F170" s="196">
        <v>6</v>
      </c>
      <c r="G170" s="191" t="s">
        <v>1508</v>
      </c>
      <c r="H170" s="192" t="s">
        <v>1178</v>
      </c>
      <c r="I170" s="191" t="s">
        <v>433</v>
      </c>
      <c r="J170" s="191" t="s">
        <v>161</v>
      </c>
      <c r="K170" s="196" t="s">
        <v>1810</v>
      </c>
      <c r="L170" s="192" t="s">
        <v>1506</v>
      </c>
      <c r="M170" s="192">
        <v>50</v>
      </c>
      <c r="N170" s="192" t="s">
        <v>1178</v>
      </c>
      <c r="O170" s="243"/>
      <c r="P170" s="280">
        <v>8</v>
      </c>
      <c r="Q170" s="280">
        <v>2</v>
      </c>
      <c r="R170" s="277">
        <f t="shared" si="12"/>
        <v>16</v>
      </c>
      <c r="S170" s="278" t="str">
        <f t="shared" si="13"/>
        <v>X</v>
      </c>
      <c r="T170" s="172" t="s">
        <v>2800</v>
      </c>
      <c r="U170" s="285"/>
      <c r="V170" s="285"/>
      <c r="W170" s="285"/>
      <c r="X170" s="285"/>
      <c r="Y170" s="285"/>
      <c r="Z170" s="285"/>
      <c r="AA170" s="285"/>
      <c r="AB170" s="285"/>
      <c r="AC170" s="285"/>
    </row>
    <row r="171" spans="1:29" ht="12.75" customHeight="1" x14ac:dyDescent="0.2">
      <c r="A171" s="196" t="s">
        <v>72</v>
      </c>
      <c r="B171" s="191">
        <v>2022</v>
      </c>
      <c r="C171" s="164" t="s">
        <v>582</v>
      </c>
      <c r="D171" s="192" t="s">
        <v>112</v>
      </c>
      <c r="E171" s="286" t="s">
        <v>1019</v>
      </c>
      <c r="F171" s="196" t="s">
        <v>1008</v>
      </c>
      <c r="G171" s="191" t="s">
        <v>259</v>
      </c>
      <c r="H171" s="192" t="s">
        <v>1178</v>
      </c>
      <c r="I171" s="191" t="s">
        <v>431</v>
      </c>
      <c r="J171" s="191" t="s">
        <v>160</v>
      </c>
      <c r="K171" s="243" t="s">
        <v>689</v>
      </c>
      <c r="L171" s="192" t="s">
        <v>1510</v>
      </c>
      <c r="M171" s="235" t="s">
        <v>1497</v>
      </c>
      <c r="N171" s="192" t="s">
        <v>1178</v>
      </c>
      <c r="O171" s="243" t="s">
        <v>1806</v>
      </c>
      <c r="P171" s="280">
        <v>61</v>
      </c>
      <c r="Q171" s="280">
        <v>27</v>
      </c>
      <c r="R171" s="277" t="str">
        <f t="shared" si="12"/>
        <v>N/A</v>
      </c>
      <c r="S171" s="278" t="str">
        <f t="shared" si="13"/>
        <v>N/A</v>
      </c>
      <c r="T171" s="177"/>
      <c r="U171" s="285"/>
      <c r="V171" s="285"/>
      <c r="W171" s="285"/>
      <c r="X171" s="285"/>
      <c r="Y171" s="285"/>
      <c r="Z171" s="285"/>
      <c r="AA171" s="285"/>
      <c r="AB171" s="285"/>
      <c r="AC171" s="285"/>
    </row>
    <row r="172" spans="1:29" ht="12.75" customHeight="1" x14ac:dyDescent="0.2">
      <c r="A172" s="196" t="s">
        <v>72</v>
      </c>
      <c r="B172" s="191">
        <v>2022</v>
      </c>
      <c r="C172" s="164" t="s">
        <v>582</v>
      </c>
      <c r="D172" s="192" t="s">
        <v>112</v>
      </c>
      <c r="E172" s="286" t="s">
        <v>1019</v>
      </c>
      <c r="F172" s="196" t="s">
        <v>1008</v>
      </c>
      <c r="G172" s="191" t="s">
        <v>261</v>
      </c>
      <c r="H172" s="192" t="s">
        <v>1178</v>
      </c>
      <c r="I172" s="191" t="s">
        <v>431</v>
      </c>
      <c r="J172" s="191" t="s">
        <v>160</v>
      </c>
      <c r="K172" s="243" t="s">
        <v>689</v>
      </c>
      <c r="L172" s="192" t="s">
        <v>1510</v>
      </c>
      <c r="M172" s="235" t="s">
        <v>1497</v>
      </c>
      <c r="N172" s="192" t="s">
        <v>1178</v>
      </c>
      <c r="O172" s="243" t="s">
        <v>1806</v>
      </c>
      <c r="P172" s="280">
        <v>61</v>
      </c>
      <c r="Q172" s="280">
        <v>27</v>
      </c>
      <c r="R172" s="277" t="str">
        <f t="shared" si="12"/>
        <v>N/A</v>
      </c>
      <c r="S172" s="278" t="str">
        <f t="shared" si="13"/>
        <v>N/A</v>
      </c>
      <c r="T172" s="177"/>
      <c r="U172" s="285"/>
      <c r="V172" s="285"/>
      <c r="W172" s="285"/>
      <c r="X172" s="285"/>
      <c r="Y172" s="285"/>
      <c r="Z172" s="285"/>
      <c r="AA172" s="285"/>
      <c r="AB172" s="285"/>
      <c r="AC172" s="285"/>
    </row>
    <row r="173" spans="1:29" ht="12.75" customHeight="1" x14ac:dyDescent="0.2">
      <c r="A173" s="196" t="s">
        <v>72</v>
      </c>
      <c r="B173" s="191">
        <v>2022</v>
      </c>
      <c r="C173" s="164" t="s">
        <v>582</v>
      </c>
      <c r="D173" s="192" t="s">
        <v>112</v>
      </c>
      <c r="E173" s="286" t="s">
        <v>1019</v>
      </c>
      <c r="F173" s="196" t="s">
        <v>1008</v>
      </c>
      <c r="G173" s="191" t="s">
        <v>263</v>
      </c>
      <c r="H173" s="192" t="s">
        <v>1178</v>
      </c>
      <c r="I173" s="191" t="s">
        <v>431</v>
      </c>
      <c r="J173" s="191" t="s">
        <v>160</v>
      </c>
      <c r="K173" s="243" t="s">
        <v>689</v>
      </c>
      <c r="L173" s="192" t="s">
        <v>1510</v>
      </c>
      <c r="M173" s="235" t="s">
        <v>1497</v>
      </c>
      <c r="N173" s="192" t="s">
        <v>1178</v>
      </c>
      <c r="O173" s="243" t="s">
        <v>1806</v>
      </c>
      <c r="P173" s="280">
        <v>84</v>
      </c>
      <c r="Q173" s="280">
        <v>30</v>
      </c>
      <c r="R173" s="277" t="str">
        <f t="shared" si="12"/>
        <v>N/A</v>
      </c>
      <c r="S173" s="278" t="str">
        <f t="shared" si="13"/>
        <v>N/A</v>
      </c>
      <c r="T173" s="177" t="s">
        <v>2939</v>
      </c>
      <c r="U173" s="285"/>
      <c r="V173" s="285"/>
      <c r="W173" s="285"/>
      <c r="X173" s="285"/>
      <c r="Y173" s="285"/>
      <c r="Z173" s="285"/>
      <c r="AA173" s="285"/>
      <c r="AB173" s="285"/>
      <c r="AC173" s="285"/>
    </row>
    <row r="174" spans="1:29" ht="12.75" customHeight="1" x14ac:dyDescent="0.2">
      <c r="A174" s="196" t="s">
        <v>72</v>
      </c>
      <c r="B174" s="191">
        <v>2022</v>
      </c>
      <c r="C174" s="164" t="s">
        <v>582</v>
      </c>
      <c r="D174" s="192" t="s">
        <v>112</v>
      </c>
      <c r="E174" s="286" t="s">
        <v>1019</v>
      </c>
      <c r="F174" s="196" t="s">
        <v>1008</v>
      </c>
      <c r="G174" s="191" t="s">
        <v>1508</v>
      </c>
      <c r="H174" s="192" t="s">
        <v>1178</v>
      </c>
      <c r="I174" s="191" t="s">
        <v>431</v>
      </c>
      <c r="J174" s="191" t="s">
        <v>160</v>
      </c>
      <c r="K174" s="243" t="s">
        <v>689</v>
      </c>
      <c r="L174" s="192" t="s">
        <v>1510</v>
      </c>
      <c r="M174" s="235" t="s">
        <v>1497</v>
      </c>
      <c r="N174" s="192" t="s">
        <v>1178</v>
      </c>
      <c r="O174" s="243" t="s">
        <v>1806</v>
      </c>
      <c r="P174" s="280">
        <v>57</v>
      </c>
      <c r="Q174" s="280">
        <v>25</v>
      </c>
      <c r="R174" s="277" t="str">
        <f t="shared" si="12"/>
        <v>N/A</v>
      </c>
      <c r="S174" s="278" t="str">
        <f t="shared" si="13"/>
        <v>N/A</v>
      </c>
      <c r="T174" s="177"/>
      <c r="U174" s="285"/>
      <c r="V174" s="285"/>
      <c r="W174" s="285"/>
      <c r="X174" s="285"/>
      <c r="Y174" s="285"/>
      <c r="Z174" s="285"/>
      <c r="AA174" s="285"/>
      <c r="AB174" s="285"/>
      <c r="AC174" s="285"/>
    </row>
    <row r="175" spans="1:29" ht="12.75" customHeight="1" x14ac:dyDescent="0.2">
      <c r="A175" s="196" t="s">
        <v>72</v>
      </c>
      <c r="B175" s="191">
        <v>2022</v>
      </c>
      <c r="C175" s="164" t="s">
        <v>582</v>
      </c>
      <c r="D175" s="192" t="s">
        <v>112</v>
      </c>
      <c r="E175" s="286" t="s">
        <v>1020</v>
      </c>
      <c r="F175" s="196" t="s">
        <v>1008</v>
      </c>
      <c r="G175" s="191" t="s">
        <v>259</v>
      </c>
      <c r="H175" s="192" t="s">
        <v>1178</v>
      </c>
      <c r="I175" s="191" t="s">
        <v>433</v>
      </c>
      <c r="J175" s="191" t="s">
        <v>161</v>
      </c>
      <c r="K175" s="196" t="s">
        <v>1803</v>
      </c>
      <c r="L175" s="192" t="s">
        <v>1506</v>
      </c>
      <c r="M175" s="192">
        <v>300</v>
      </c>
      <c r="N175" s="192" t="s">
        <v>1178</v>
      </c>
      <c r="O175" s="21" t="s">
        <v>1820</v>
      </c>
      <c r="P175" s="280">
        <v>256</v>
      </c>
      <c r="Q175" s="280">
        <v>27</v>
      </c>
      <c r="R175" s="277">
        <f t="shared" si="12"/>
        <v>85.333333333333343</v>
      </c>
      <c r="S175" s="278" t="str">
        <f t="shared" si="13"/>
        <v>X</v>
      </c>
      <c r="T175" s="172" t="s">
        <v>2760</v>
      </c>
      <c r="U175" s="285"/>
      <c r="V175" s="285"/>
      <c r="W175" s="285"/>
      <c r="X175" s="285"/>
      <c r="Y175" s="285"/>
      <c r="Z175" s="285"/>
      <c r="AA175" s="285"/>
      <c r="AB175" s="285"/>
      <c r="AC175" s="285"/>
    </row>
    <row r="176" spans="1:29" s="21" customFormat="1" ht="12.75" customHeight="1" x14ac:dyDescent="0.2">
      <c r="A176" s="196" t="s">
        <v>72</v>
      </c>
      <c r="B176" s="191">
        <v>2022</v>
      </c>
      <c r="C176" s="164" t="s">
        <v>582</v>
      </c>
      <c r="D176" s="192" t="s">
        <v>112</v>
      </c>
      <c r="E176" s="286" t="s">
        <v>1020</v>
      </c>
      <c r="F176" s="196" t="s">
        <v>1008</v>
      </c>
      <c r="G176" s="191" t="s">
        <v>261</v>
      </c>
      <c r="H176" s="192" t="s">
        <v>1177</v>
      </c>
      <c r="I176" s="191" t="s">
        <v>433</v>
      </c>
      <c r="J176" s="191" t="s">
        <v>161</v>
      </c>
      <c r="K176" s="196" t="s">
        <v>1803</v>
      </c>
      <c r="L176" s="192" t="s">
        <v>1506</v>
      </c>
      <c r="M176" s="192">
        <v>50</v>
      </c>
      <c r="N176" s="192" t="s">
        <v>1178</v>
      </c>
      <c r="O176" s="243"/>
      <c r="P176" s="280">
        <v>41</v>
      </c>
      <c r="Q176" s="280">
        <v>6</v>
      </c>
      <c r="R176" s="277">
        <f t="shared" si="12"/>
        <v>82</v>
      </c>
      <c r="S176" s="278" t="str">
        <f t="shared" si="13"/>
        <v>X</v>
      </c>
      <c r="T176" s="172" t="s">
        <v>2760</v>
      </c>
      <c r="U176" s="42"/>
      <c r="V176" s="42"/>
      <c r="W176" s="42"/>
      <c r="X176" s="42"/>
      <c r="Y176" s="42"/>
      <c r="Z176" s="42"/>
      <c r="AA176" s="42"/>
      <c r="AB176" s="42"/>
      <c r="AC176" s="42"/>
    </row>
    <row r="177" spans="1:29" s="21" customFormat="1" ht="12.75" customHeight="1" x14ac:dyDescent="0.2">
      <c r="A177" s="196" t="s">
        <v>72</v>
      </c>
      <c r="B177" s="191">
        <v>2022</v>
      </c>
      <c r="C177" s="164" t="s">
        <v>582</v>
      </c>
      <c r="D177" s="192" t="s">
        <v>112</v>
      </c>
      <c r="E177" s="286" t="s">
        <v>1020</v>
      </c>
      <c r="F177" s="196" t="s">
        <v>1008</v>
      </c>
      <c r="G177" s="191" t="s">
        <v>263</v>
      </c>
      <c r="H177" s="192" t="s">
        <v>1178</v>
      </c>
      <c r="I177" s="191" t="s">
        <v>433</v>
      </c>
      <c r="J177" s="191" t="s">
        <v>161</v>
      </c>
      <c r="K177" s="196" t="s">
        <v>1803</v>
      </c>
      <c r="L177" s="192" t="s">
        <v>1506</v>
      </c>
      <c r="M177" s="192">
        <v>50</v>
      </c>
      <c r="N177" s="192" t="s">
        <v>1178</v>
      </c>
      <c r="O177" s="243"/>
      <c r="P177" s="280">
        <v>41</v>
      </c>
      <c r="Q177" s="280">
        <v>6</v>
      </c>
      <c r="R177" s="277">
        <f t="shared" si="12"/>
        <v>82</v>
      </c>
      <c r="S177" s="278" t="str">
        <f t="shared" si="13"/>
        <v>X</v>
      </c>
      <c r="T177" s="172" t="s">
        <v>2760</v>
      </c>
      <c r="U177" s="42"/>
      <c r="V177" s="42"/>
      <c r="W177" s="42"/>
      <c r="X177" s="42"/>
      <c r="Y177" s="42"/>
      <c r="Z177" s="42"/>
      <c r="AA177" s="42"/>
      <c r="AB177" s="42"/>
      <c r="AC177" s="42"/>
    </row>
    <row r="178" spans="1:29" ht="12.75" customHeight="1" x14ac:dyDescent="0.2">
      <c r="A178" s="196" t="s">
        <v>72</v>
      </c>
      <c r="B178" s="191">
        <v>2022</v>
      </c>
      <c r="C178" s="164" t="s">
        <v>582</v>
      </c>
      <c r="D178" s="192" t="s">
        <v>112</v>
      </c>
      <c r="E178" s="286" t="s">
        <v>1020</v>
      </c>
      <c r="F178" s="196" t="s">
        <v>1008</v>
      </c>
      <c r="G178" s="191" t="s">
        <v>1508</v>
      </c>
      <c r="H178" s="192" t="s">
        <v>1178</v>
      </c>
      <c r="I178" s="191" t="s">
        <v>433</v>
      </c>
      <c r="J178" s="191" t="s">
        <v>161</v>
      </c>
      <c r="K178" s="196" t="s">
        <v>1803</v>
      </c>
      <c r="L178" s="192" t="s">
        <v>1506</v>
      </c>
      <c r="M178" s="192">
        <v>50</v>
      </c>
      <c r="N178" s="192" t="s">
        <v>1178</v>
      </c>
      <c r="O178" s="243"/>
      <c r="P178" s="280">
        <v>41</v>
      </c>
      <c r="Q178" s="280">
        <v>6</v>
      </c>
      <c r="R178" s="277">
        <f t="shared" si="12"/>
        <v>82</v>
      </c>
      <c r="S178" s="278" t="str">
        <f t="shared" si="13"/>
        <v>X</v>
      </c>
      <c r="T178" s="172" t="s">
        <v>2760</v>
      </c>
      <c r="U178" s="285"/>
      <c r="V178" s="285"/>
      <c r="W178" s="285"/>
    </row>
    <row r="179" spans="1:29" ht="12.75" customHeight="1" x14ac:dyDescent="0.2">
      <c r="A179" s="196" t="s">
        <v>72</v>
      </c>
      <c r="B179" s="191">
        <v>2022</v>
      </c>
      <c r="C179" s="164" t="s">
        <v>582</v>
      </c>
      <c r="D179" s="192" t="s">
        <v>112</v>
      </c>
      <c r="E179" s="286" t="s">
        <v>1020</v>
      </c>
      <c r="F179" s="196">
        <v>6</v>
      </c>
      <c r="G179" s="191" t="s">
        <v>259</v>
      </c>
      <c r="H179" s="192" t="s">
        <v>1178</v>
      </c>
      <c r="I179" s="191" t="s">
        <v>433</v>
      </c>
      <c r="J179" s="191" t="s">
        <v>161</v>
      </c>
      <c r="K179" s="196" t="s">
        <v>1810</v>
      </c>
      <c r="L179" s="192" t="s">
        <v>1506</v>
      </c>
      <c r="M179" s="192">
        <v>0</v>
      </c>
      <c r="N179" s="192" t="s">
        <v>1178</v>
      </c>
      <c r="O179" s="243"/>
      <c r="P179" s="280">
        <v>0</v>
      </c>
      <c r="Q179" s="280">
        <v>0</v>
      </c>
      <c r="R179" s="277" t="e">
        <f t="shared" si="12"/>
        <v>#DIV/0!</v>
      </c>
      <c r="S179" s="278" t="e">
        <f t="shared" si="13"/>
        <v>#DIV/0!</v>
      </c>
      <c r="T179" s="172"/>
      <c r="U179" s="285"/>
      <c r="V179" s="285"/>
      <c r="W179" s="285"/>
    </row>
    <row r="180" spans="1:29" ht="12.75" customHeight="1" x14ac:dyDescent="0.2">
      <c r="A180" s="196" t="s">
        <v>72</v>
      </c>
      <c r="B180" s="191">
        <v>2022</v>
      </c>
      <c r="C180" s="164" t="s">
        <v>582</v>
      </c>
      <c r="D180" s="192" t="s">
        <v>112</v>
      </c>
      <c r="E180" s="286" t="s">
        <v>1020</v>
      </c>
      <c r="F180" s="196">
        <v>6</v>
      </c>
      <c r="G180" s="191" t="s">
        <v>261</v>
      </c>
      <c r="H180" s="192" t="s">
        <v>1177</v>
      </c>
      <c r="I180" s="191" t="s">
        <v>433</v>
      </c>
      <c r="J180" s="191" t="s">
        <v>161</v>
      </c>
      <c r="K180" s="196" t="s">
        <v>1810</v>
      </c>
      <c r="L180" s="192" t="s">
        <v>1506</v>
      </c>
      <c r="M180" s="192">
        <v>0</v>
      </c>
      <c r="N180" s="192" t="s">
        <v>1178</v>
      </c>
      <c r="O180" s="243"/>
      <c r="P180" s="280">
        <v>0</v>
      </c>
      <c r="Q180" s="280">
        <v>0</v>
      </c>
      <c r="R180" s="277" t="e">
        <f t="shared" si="12"/>
        <v>#DIV/0!</v>
      </c>
      <c r="S180" s="278" t="e">
        <f t="shared" si="13"/>
        <v>#DIV/0!</v>
      </c>
      <c r="T180" s="172"/>
      <c r="U180" s="285"/>
      <c r="V180" s="285"/>
      <c r="W180" s="285"/>
    </row>
    <row r="181" spans="1:29" ht="12.75" customHeight="1" x14ac:dyDescent="0.2">
      <c r="A181" s="196" t="s">
        <v>72</v>
      </c>
      <c r="B181" s="191">
        <v>2022</v>
      </c>
      <c r="C181" s="164" t="s">
        <v>582</v>
      </c>
      <c r="D181" s="192" t="s">
        <v>112</v>
      </c>
      <c r="E181" s="286" t="s">
        <v>1020</v>
      </c>
      <c r="F181" s="196">
        <v>6</v>
      </c>
      <c r="G181" s="191" t="s">
        <v>263</v>
      </c>
      <c r="H181" s="192" t="s">
        <v>1178</v>
      </c>
      <c r="I181" s="191" t="s">
        <v>433</v>
      </c>
      <c r="J181" s="191" t="s">
        <v>161</v>
      </c>
      <c r="K181" s="196" t="s">
        <v>1810</v>
      </c>
      <c r="L181" s="192" t="s">
        <v>1506</v>
      </c>
      <c r="M181" s="192">
        <v>50</v>
      </c>
      <c r="N181" s="192" t="s">
        <v>1178</v>
      </c>
      <c r="O181" s="243"/>
      <c r="P181" s="280">
        <v>97</v>
      </c>
      <c r="Q181" s="280">
        <v>2</v>
      </c>
      <c r="R181" s="277">
        <f t="shared" si="12"/>
        <v>194</v>
      </c>
      <c r="S181" s="278" t="str">
        <f t="shared" si="13"/>
        <v>X</v>
      </c>
      <c r="T181" s="172" t="s">
        <v>2800</v>
      </c>
      <c r="U181" s="285"/>
      <c r="V181" s="285"/>
      <c r="W181" s="285"/>
    </row>
    <row r="182" spans="1:29" ht="12.75" customHeight="1" x14ac:dyDescent="0.2">
      <c r="A182" s="196" t="s">
        <v>72</v>
      </c>
      <c r="B182" s="191">
        <v>2022</v>
      </c>
      <c r="C182" s="164" t="s">
        <v>582</v>
      </c>
      <c r="D182" s="192" t="s">
        <v>112</v>
      </c>
      <c r="E182" s="286" t="s">
        <v>1020</v>
      </c>
      <c r="F182" s="196">
        <v>6</v>
      </c>
      <c r="G182" s="191" t="s">
        <v>1508</v>
      </c>
      <c r="H182" s="192" t="s">
        <v>1178</v>
      </c>
      <c r="I182" s="191" t="s">
        <v>433</v>
      </c>
      <c r="J182" s="191" t="s">
        <v>161</v>
      </c>
      <c r="K182" s="196" t="s">
        <v>1810</v>
      </c>
      <c r="L182" s="192" t="s">
        <v>1506</v>
      </c>
      <c r="M182" s="192">
        <v>50</v>
      </c>
      <c r="N182" s="192" t="s">
        <v>1178</v>
      </c>
      <c r="O182" s="243"/>
      <c r="P182" s="280">
        <v>97</v>
      </c>
      <c r="Q182" s="280">
        <v>2</v>
      </c>
      <c r="R182" s="277">
        <f t="shared" si="12"/>
        <v>194</v>
      </c>
      <c r="S182" s="278" t="str">
        <f t="shared" si="13"/>
        <v>X</v>
      </c>
      <c r="T182" s="172" t="s">
        <v>2800</v>
      </c>
      <c r="U182" s="285"/>
      <c r="V182" s="285"/>
      <c r="W182" s="285"/>
    </row>
    <row r="183" spans="1:29" ht="12.75" customHeight="1" x14ac:dyDescent="0.2">
      <c r="A183" s="196" t="s">
        <v>72</v>
      </c>
      <c r="B183" s="191">
        <v>2022</v>
      </c>
      <c r="C183" s="164" t="s">
        <v>582</v>
      </c>
      <c r="D183" s="192" t="s">
        <v>112</v>
      </c>
      <c r="E183" s="286" t="s">
        <v>1020</v>
      </c>
      <c r="F183" s="196" t="s">
        <v>1008</v>
      </c>
      <c r="G183" s="191" t="s">
        <v>259</v>
      </c>
      <c r="H183" s="192" t="s">
        <v>1178</v>
      </c>
      <c r="I183" s="191" t="s">
        <v>431</v>
      </c>
      <c r="J183" s="191" t="s">
        <v>160</v>
      </c>
      <c r="K183" s="243" t="s">
        <v>689</v>
      </c>
      <c r="L183" s="192" t="s">
        <v>1510</v>
      </c>
      <c r="M183" s="235" t="s">
        <v>1497</v>
      </c>
      <c r="N183" s="192" t="s">
        <v>1178</v>
      </c>
      <c r="O183" s="243" t="s">
        <v>1806</v>
      </c>
      <c r="P183" s="280">
        <v>100</v>
      </c>
      <c r="Q183" s="280">
        <v>56</v>
      </c>
      <c r="R183" s="277" t="str">
        <f t="shared" si="12"/>
        <v>N/A</v>
      </c>
      <c r="S183" s="278" t="str">
        <f t="shared" si="13"/>
        <v>N/A</v>
      </c>
      <c r="T183" s="177"/>
      <c r="U183" s="285"/>
      <c r="V183" s="285"/>
      <c r="W183" s="285"/>
    </row>
    <row r="184" spans="1:29" ht="12.75" customHeight="1" x14ac:dyDescent="0.2">
      <c r="A184" s="196" t="s">
        <v>72</v>
      </c>
      <c r="B184" s="191">
        <v>2022</v>
      </c>
      <c r="C184" s="164" t="s">
        <v>582</v>
      </c>
      <c r="D184" s="192" t="s">
        <v>112</v>
      </c>
      <c r="E184" s="286" t="s">
        <v>1020</v>
      </c>
      <c r="F184" s="196" t="s">
        <v>1008</v>
      </c>
      <c r="G184" s="191" t="s">
        <v>261</v>
      </c>
      <c r="H184" s="192" t="s">
        <v>1178</v>
      </c>
      <c r="I184" s="191" t="s">
        <v>431</v>
      </c>
      <c r="J184" s="191" t="s">
        <v>160</v>
      </c>
      <c r="K184" s="243" t="s">
        <v>689</v>
      </c>
      <c r="L184" s="192" t="s">
        <v>1510</v>
      </c>
      <c r="M184" s="235" t="s">
        <v>1497</v>
      </c>
      <c r="N184" s="192" t="s">
        <v>1178</v>
      </c>
      <c r="O184" s="243" t="s">
        <v>1806</v>
      </c>
      <c r="P184" s="280">
        <v>100</v>
      </c>
      <c r="Q184" s="280">
        <v>56</v>
      </c>
      <c r="R184" s="277" t="str">
        <f t="shared" si="12"/>
        <v>N/A</v>
      </c>
      <c r="S184" s="278" t="str">
        <f t="shared" si="13"/>
        <v>N/A</v>
      </c>
      <c r="T184" s="177"/>
      <c r="U184" s="285"/>
      <c r="V184" s="285"/>
      <c r="W184" s="285"/>
    </row>
    <row r="185" spans="1:29" ht="12.75" customHeight="1" x14ac:dyDescent="0.2">
      <c r="A185" s="196" t="s">
        <v>72</v>
      </c>
      <c r="B185" s="191">
        <v>2022</v>
      </c>
      <c r="C185" s="164" t="s">
        <v>582</v>
      </c>
      <c r="D185" s="192" t="s">
        <v>112</v>
      </c>
      <c r="E185" s="286" t="s">
        <v>1020</v>
      </c>
      <c r="F185" s="196" t="s">
        <v>1008</v>
      </c>
      <c r="G185" s="191" t="s">
        <v>263</v>
      </c>
      <c r="H185" s="192" t="s">
        <v>1178</v>
      </c>
      <c r="I185" s="191" t="s">
        <v>431</v>
      </c>
      <c r="J185" s="191" t="s">
        <v>160</v>
      </c>
      <c r="K185" s="243" t="s">
        <v>689</v>
      </c>
      <c r="L185" s="192" t="s">
        <v>1510</v>
      </c>
      <c r="M185" s="235" t="s">
        <v>1497</v>
      </c>
      <c r="N185" s="192" t="s">
        <v>1178</v>
      </c>
      <c r="O185" s="243" t="s">
        <v>1806</v>
      </c>
      <c r="P185" s="280">
        <v>109</v>
      </c>
      <c r="Q185" s="280">
        <v>58</v>
      </c>
      <c r="R185" s="277" t="str">
        <f t="shared" si="12"/>
        <v>N/A</v>
      </c>
      <c r="S185" s="278" t="str">
        <f t="shared" si="13"/>
        <v>N/A</v>
      </c>
      <c r="T185" s="177" t="s">
        <v>2940</v>
      </c>
      <c r="U185" s="285"/>
      <c r="V185" s="285"/>
      <c r="W185" s="285"/>
    </row>
    <row r="186" spans="1:29" ht="12.75" customHeight="1" x14ac:dyDescent="0.2">
      <c r="A186" s="196" t="s">
        <v>72</v>
      </c>
      <c r="B186" s="191">
        <v>2022</v>
      </c>
      <c r="C186" s="164" t="s">
        <v>582</v>
      </c>
      <c r="D186" s="192" t="s">
        <v>112</v>
      </c>
      <c r="E186" s="286" t="s">
        <v>1020</v>
      </c>
      <c r="F186" s="196" t="s">
        <v>1008</v>
      </c>
      <c r="G186" s="191" t="s">
        <v>1508</v>
      </c>
      <c r="H186" s="192" t="s">
        <v>1178</v>
      </c>
      <c r="I186" s="191" t="s">
        <v>431</v>
      </c>
      <c r="J186" s="191" t="s">
        <v>160</v>
      </c>
      <c r="K186" s="243" t="s">
        <v>689</v>
      </c>
      <c r="L186" s="192" t="s">
        <v>1510</v>
      </c>
      <c r="M186" s="235" t="s">
        <v>1497</v>
      </c>
      <c r="N186" s="192" t="s">
        <v>1178</v>
      </c>
      <c r="O186" s="243" t="s">
        <v>1806</v>
      </c>
      <c r="P186" s="280">
        <v>75</v>
      </c>
      <c r="Q186" s="280">
        <v>43</v>
      </c>
      <c r="R186" s="277" t="str">
        <f t="shared" si="12"/>
        <v>N/A</v>
      </c>
      <c r="S186" s="278" t="str">
        <f t="shared" si="13"/>
        <v>N/A</v>
      </c>
      <c r="T186" s="177"/>
      <c r="U186" s="285"/>
      <c r="V186" s="285"/>
      <c r="W186" s="285"/>
    </row>
    <row r="187" spans="1:29" ht="12.75" customHeight="1" x14ac:dyDescent="0.2">
      <c r="A187" s="196" t="s">
        <v>72</v>
      </c>
      <c r="B187" s="191">
        <v>2022</v>
      </c>
      <c r="C187" s="164" t="s">
        <v>582</v>
      </c>
      <c r="D187" s="192" t="s">
        <v>112</v>
      </c>
      <c r="E187" s="286" t="s">
        <v>1033</v>
      </c>
      <c r="F187" s="243" t="s">
        <v>1034</v>
      </c>
      <c r="G187" s="191" t="s">
        <v>259</v>
      </c>
      <c r="H187" s="192" t="s">
        <v>1178</v>
      </c>
      <c r="I187" s="191" t="s">
        <v>433</v>
      </c>
      <c r="J187" s="191" t="s">
        <v>161</v>
      </c>
      <c r="K187" s="196" t="s">
        <v>1803</v>
      </c>
      <c r="L187" s="192" t="s">
        <v>1506</v>
      </c>
      <c r="M187" s="192">
        <v>250</v>
      </c>
      <c r="N187" s="192" t="s">
        <v>1178</v>
      </c>
      <c r="O187" s="243" t="s">
        <v>1821</v>
      </c>
      <c r="P187" s="280">
        <v>537</v>
      </c>
      <c r="Q187" s="280">
        <v>8</v>
      </c>
      <c r="R187" s="277">
        <f t="shared" si="12"/>
        <v>214.8</v>
      </c>
      <c r="S187" s="278" t="str">
        <f t="shared" si="13"/>
        <v>X</v>
      </c>
      <c r="T187" s="172" t="s">
        <v>2763</v>
      </c>
      <c r="U187" s="285"/>
      <c r="V187" s="285"/>
      <c r="W187" s="285"/>
    </row>
    <row r="188" spans="1:29" ht="12.75" customHeight="1" x14ac:dyDescent="0.2">
      <c r="A188" s="196" t="s">
        <v>72</v>
      </c>
      <c r="B188" s="191">
        <v>2022</v>
      </c>
      <c r="C188" s="164" t="s">
        <v>582</v>
      </c>
      <c r="D188" s="192" t="s">
        <v>112</v>
      </c>
      <c r="E188" s="286" t="s">
        <v>1033</v>
      </c>
      <c r="F188" s="243" t="s">
        <v>1034</v>
      </c>
      <c r="G188" s="191" t="s">
        <v>261</v>
      </c>
      <c r="H188" s="192" t="s">
        <v>1177</v>
      </c>
      <c r="I188" s="191" t="s">
        <v>433</v>
      </c>
      <c r="J188" s="191" t="s">
        <v>161</v>
      </c>
      <c r="K188" s="196" t="s">
        <v>1803</v>
      </c>
      <c r="L188" s="192" t="s">
        <v>1506</v>
      </c>
      <c r="M188" s="192">
        <v>0</v>
      </c>
      <c r="N188" s="192" t="s">
        <v>1178</v>
      </c>
      <c r="O188" s="243" t="s">
        <v>1822</v>
      </c>
      <c r="P188" s="280">
        <v>0</v>
      </c>
      <c r="Q188" s="280">
        <v>0</v>
      </c>
      <c r="R188" s="277" t="e">
        <f t="shared" si="12"/>
        <v>#DIV/0!</v>
      </c>
      <c r="S188" s="278" t="e">
        <f t="shared" si="13"/>
        <v>#DIV/0!</v>
      </c>
      <c r="T188" s="172" t="s">
        <v>1822</v>
      </c>
      <c r="U188" s="285"/>
      <c r="V188" s="285"/>
      <c r="W188" s="285"/>
    </row>
    <row r="189" spans="1:29" ht="12.75" customHeight="1" x14ac:dyDescent="0.2">
      <c r="A189" s="196" t="s">
        <v>72</v>
      </c>
      <c r="B189" s="191">
        <v>2022</v>
      </c>
      <c r="C189" s="164" t="s">
        <v>582</v>
      </c>
      <c r="D189" s="192" t="s">
        <v>112</v>
      </c>
      <c r="E189" s="286" t="s">
        <v>1033</v>
      </c>
      <c r="F189" s="243" t="s">
        <v>1034</v>
      </c>
      <c r="G189" s="191" t="s">
        <v>263</v>
      </c>
      <c r="H189" s="192" t="s">
        <v>1177</v>
      </c>
      <c r="I189" s="191" t="s">
        <v>433</v>
      </c>
      <c r="J189" s="191" t="s">
        <v>161</v>
      </c>
      <c r="K189" s="196" t="s">
        <v>1803</v>
      </c>
      <c r="L189" s="192" t="s">
        <v>1506</v>
      </c>
      <c r="M189" s="235">
        <v>5</v>
      </c>
      <c r="N189" s="192" t="s">
        <v>1178</v>
      </c>
      <c r="O189" s="243" t="s">
        <v>1823</v>
      </c>
      <c r="P189" s="280">
        <v>70</v>
      </c>
      <c r="Q189" s="280">
        <v>6</v>
      </c>
      <c r="R189" s="277">
        <f t="shared" si="12"/>
        <v>1400</v>
      </c>
      <c r="S189" s="278" t="str">
        <f t="shared" si="13"/>
        <v>X</v>
      </c>
      <c r="T189" s="172" t="s">
        <v>2764</v>
      </c>
      <c r="U189" s="285"/>
      <c r="V189" s="285"/>
      <c r="W189" s="285"/>
    </row>
    <row r="190" spans="1:29" ht="12.75" customHeight="1" x14ac:dyDescent="0.2">
      <c r="A190" s="196" t="s">
        <v>72</v>
      </c>
      <c r="B190" s="191">
        <v>2022</v>
      </c>
      <c r="C190" s="164" t="s">
        <v>582</v>
      </c>
      <c r="D190" s="192" t="s">
        <v>112</v>
      </c>
      <c r="E190" s="286" t="s">
        <v>1033</v>
      </c>
      <c r="F190" s="243" t="s">
        <v>1034</v>
      </c>
      <c r="G190" s="191" t="s">
        <v>1508</v>
      </c>
      <c r="H190" s="192" t="s">
        <v>1177</v>
      </c>
      <c r="I190" s="191" t="s">
        <v>433</v>
      </c>
      <c r="J190" s="191" t="s">
        <v>161</v>
      </c>
      <c r="K190" s="196" t="s">
        <v>1803</v>
      </c>
      <c r="L190" s="192" t="s">
        <v>1506</v>
      </c>
      <c r="M190" s="235">
        <v>5</v>
      </c>
      <c r="N190" s="192" t="s">
        <v>1178</v>
      </c>
      <c r="O190" s="243" t="s">
        <v>1823</v>
      </c>
      <c r="P190" s="280">
        <v>70</v>
      </c>
      <c r="Q190" s="280">
        <v>6</v>
      </c>
      <c r="R190" s="277">
        <f t="shared" si="12"/>
        <v>1400</v>
      </c>
      <c r="S190" s="278" t="str">
        <f t="shared" si="13"/>
        <v>X</v>
      </c>
      <c r="T190" s="172" t="s">
        <v>2764</v>
      </c>
      <c r="U190" s="285"/>
      <c r="V190" s="285"/>
      <c r="W190" s="285"/>
    </row>
    <row r="191" spans="1:29" ht="12.75" customHeight="1" x14ac:dyDescent="0.2">
      <c r="A191" s="196" t="s">
        <v>72</v>
      </c>
      <c r="B191" s="191">
        <v>2022</v>
      </c>
      <c r="C191" s="164" t="s">
        <v>582</v>
      </c>
      <c r="D191" s="192" t="s">
        <v>112</v>
      </c>
      <c r="E191" s="286" t="s">
        <v>1033</v>
      </c>
      <c r="F191" s="243" t="s">
        <v>1034</v>
      </c>
      <c r="G191" s="191" t="s">
        <v>259</v>
      </c>
      <c r="H191" s="192" t="s">
        <v>1178</v>
      </c>
      <c r="I191" s="191" t="s">
        <v>431</v>
      </c>
      <c r="J191" s="191" t="s">
        <v>160</v>
      </c>
      <c r="K191" s="243" t="s">
        <v>689</v>
      </c>
      <c r="L191" s="192" t="s">
        <v>1510</v>
      </c>
      <c r="M191" s="235" t="s">
        <v>1497</v>
      </c>
      <c r="N191" s="192" t="s">
        <v>1178</v>
      </c>
      <c r="O191" s="243" t="s">
        <v>1824</v>
      </c>
      <c r="P191" s="280">
        <v>410</v>
      </c>
      <c r="Q191" s="280">
        <v>58</v>
      </c>
      <c r="R191" s="277" t="str">
        <f t="shared" si="12"/>
        <v>N/A</v>
      </c>
      <c r="S191" s="278" t="str">
        <f t="shared" si="13"/>
        <v>N/A</v>
      </c>
      <c r="T191" s="177"/>
      <c r="U191" s="285"/>
      <c r="V191" s="285"/>
      <c r="W191" s="285"/>
    </row>
    <row r="192" spans="1:29" ht="12.75" customHeight="1" x14ac:dyDescent="0.2">
      <c r="A192" s="196" t="s">
        <v>72</v>
      </c>
      <c r="B192" s="191">
        <v>2022</v>
      </c>
      <c r="C192" s="164" t="s">
        <v>582</v>
      </c>
      <c r="D192" s="192" t="s">
        <v>112</v>
      </c>
      <c r="E192" s="286" t="s">
        <v>1033</v>
      </c>
      <c r="F192" s="243" t="s">
        <v>1034</v>
      </c>
      <c r="G192" s="191" t="s">
        <v>261</v>
      </c>
      <c r="H192" s="192" t="s">
        <v>1178</v>
      </c>
      <c r="I192" s="191" t="s">
        <v>431</v>
      </c>
      <c r="J192" s="191" t="s">
        <v>160</v>
      </c>
      <c r="K192" s="243" t="s">
        <v>689</v>
      </c>
      <c r="L192" s="192" t="s">
        <v>1510</v>
      </c>
      <c r="M192" s="235" t="s">
        <v>1497</v>
      </c>
      <c r="N192" s="192" t="s">
        <v>1178</v>
      </c>
      <c r="O192" s="243" t="s">
        <v>1808</v>
      </c>
      <c r="P192" s="280">
        <v>407</v>
      </c>
      <c r="Q192" s="280">
        <v>58</v>
      </c>
      <c r="R192" s="277" t="str">
        <f t="shared" si="12"/>
        <v>N/A</v>
      </c>
      <c r="S192" s="278" t="str">
        <f t="shared" si="13"/>
        <v>N/A</v>
      </c>
      <c r="T192" s="177"/>
      <c r="U192" s="285"/>
      <c r="V192" s="285"/>
      <c r="W192" s="285"/>
    </row>
    <row r="193" spans="1:23" ht="12.75" customHeight="1" x14ac:dyDescent="0.2">
      <c r="A193" s="196" t="s">
        <v>72</v>
      </c>
      <c r="B193" s="191">
        <v>2022</v>
      </c>
      <c r="C193" s="164" t="s">
        <v>582</v>
      </c>
      <c r="D193" s="192" t="s">
        <v>112</v>
      </c>
      <c r="E193" s="286" t="s">
        <v>1033</v>
      </c>
      <c r="F193" s="243" t="s">
        <v>1034</v>
      </c>
      <c r="G193" s="191" t="s">
        <v>263</v>
      </c>
      <c r="H193" s="192" t="s">
        <v>1178</v>
      </c>
      <c r="I193" s="191" t="s">
        <v>431</v>
      </c>
      <c r="J193" s="191" t="s">
        <v>160</v>
      </c>
      <c r="K193" s="243" t="s">
        <v>689</v>
      </c>
      <c r="L193" s="192" t="s">
        <v>1510</v>
      </c>
      <c r="M193" s="235" t="s">
        <v>1497</v>
      </c>
      <c r="N193" s="192" t="s">
        <v>1178</v>
      </c>
      <c r="O193" s="243" t="s">
        <v>1808</v>
      </c>
      <c r="P193" s="280">
        <v>959</v>
      </c>
      <c r="Q193" s="280">
        <v>74</v>
      </c>
      <c r="R193" s="277" t="str">
        <f t="shared" si="12"/>
        <v>N/A</v>
      </c>
      <c r="S193" s="278" t="str">
        <f t="shared" si="13"/>
        <v>N/A</v>
      </c>
      <c r="T193" s="177" t="s">
        <v>2952</v>
      </c>
      <c r="U193" s="285"/>
      <c r="V193" s="285"/>
      <c r="W193" s="285"/>
    </row>
    <row r="194" spans="1:23" ht="12.75" customHeight="1" x14ac:dyDescent="0.2">
      <c r="A194" s="196" t="s">
        <v>72</v>
      </c>
      <c r="B194" s="191">
        <v>2022</v>
      </c>
      <c r="C194" s="164" t="s">
        <v>582</v>
      </c>
      <c r="D194" s="192" t="s">
        <v>112</v>
      </c>
      <c r="E194" s="286" t="s">
        <v>1033</v>
      </c>
      <c r="F194" s="243" t="s">
        <v>1034</v>
      </c>
      <c r="G194" s="191" t="s">
        <v>1508</v>
      </c>
      <c r="H194" s="192" t="s">
        <v>1178</v>
      </c>
      <c r="I194" s="191" t="s">
        <v>431</v>
      </c>
      <c r="J194" s="191" t="s">
        <v>160</v>
      </c>
      <c r="K194" s="243" t="s">
        <v>689</v>
      </c>
      <c r="L194" s="192" t="s">
        <v>1510</v>
      </c>
      <c r="M194" s="235" t="s">
        <v>1497</v>
      </c>
      <c r="N194" s="192" t="s">
        <v>1178</v>
      </c>
      <c r="O194" s="243" t="s">
        <v>1808</v>
      </c>
      <c r="P194" s="280">
        <v>407</v>
      </c>
      <c r="Q194" s="280">
        <v>58</v>
      </c>
      <c r="R194" s="277" t="str">
        <f t="shared" si="12"/>
        <v>N/A</v>
      </c>
      <c r="S194" s="278" t="str">
        <f t="shared" si="13"/>
        <v>N/A</v>
      </c>
      <c r="T194" s="177"/>
      <c r="U194" s="285"/>
      <c r="V194" s="285"/>
      <c r="W194" s="285"/>
    </row>
    <row r="195" spans="1:23" ht="12.75" customHeight="1" x14ac:dyDescent="0.2">
      <c r="A195" s="196" t="s">
        <v>72</v>
      </c>
      <c r="B195" s="191">
        <v>2022</v>
      </c>
      <c r="C195" s="164" t="s">
        <v>582</v>
      </c>
      <c r="D195" s="192" t="s">
        <v>112</v>
      </c>
      <c r="E195" s="286" t="s">
        <v>1033</v>
      </c>
      <c r="F195" s="243" t="s">
        <v>1035</v>
      </c>
      <c r="G195" s="191" t="s">
        <v>259</v>
      </c>
      <c r="H195" s="192" t="s">
        <v>1178</v>
      </c>
      <c r="I195" s="191" t="s">
        <v>433</v>
      </c>
      <c r="J195" s="191" t="s">
        <v>161</v>
      </c>
      <c r="K195" s="196" t="s">
        <v>1810</v>
      </c>
      <c r="L195" s="192" t="s">
        <v>1506</v>
      </c>
      <c r="M195" s="192">
        <v>850</v>
      </c>
      <c r="N195" s="192" t="s">
        <v>1178</v>
      </c>
      <c r="O195" s="243" t="s">
        <v>1821</v>
      </c>
      <c r="P195" s="280">
        <v>945</v>
      </c>
      <c r="Q195" s="280">
        <v>0</v>
      </c>
      <c r="R195" s="277">
        <f t="shared" si="12"/>
        <v>111.1764705882353</v>
      </c>
      <c r="S195" s="278" t="str">
        <f t="shared" si="13"/>
        <v/>
      </c>
      <c r="T195" s="172"/>
      <c r="U195" s="285"/>
      <c r="V195" s="285"/>
      <c r="W195" s="285"/>
    </row>
    <row r="196" spans="1:23" ht="12.75" customHeight="1" x14ac:dyDescent="0.2">
      <c r="A196" s="196" t="s">
        <v>72</v>
      </c>
      <c r="B196" s="191">
        <v>2022</v>
      </c>
      <c r="C196" s="164" t="s">
        <v>582</v>
      </c>
      <c r="D196" s="192" t="s">
        <v>112</v>
      </c>
      <c r="E196" s="286" t="s">
        <v>1033</v>
      </c>
      <c r="F196" s="243" t="s">
        <v>1035</v>
      </c>
      <c r="G196" s="191" t="s">
        <v>261</v>
      </c>
      <c r="H196" s="192" t="s">
        <v>1177</v>
      </c>
      <c r="I196" s="191" t="s">
        <v>433</v>
      </c>
      <c r="J196" s="191" t="s">
        <v>161</v>
      </c>
      <c r="K196" s="196" t="s">
        <v>1810</v>
      </c>
      <c r="L196" s="192" t="s">
        <v>1506</v>
      </c>
      <c r="M196" s="192">
        <v>850</v>
      </c>
      <c r="N196" s="192" t="s">
        <v>1178</v>
      </c>
      <c r="O196" s="243"/>
      <c r="P196" s="280">
        <v>737</v>
      </c>
      <c r="Q196" s="280">
        <v>3</v>
      </c>
      <c r="R196" s="277">
        <f t="shared" si="12"/>
        <v>86.705882352941174</v>
      </c>
      <c r="S196" s="278" t="str">
        <f t="shared" si="13"/>
        <v>X</v>
      </c>
      <c r="T196" s="172" t="s">
        <v>2798</v>
      </c>
      <c r="U196" s="285"/>
      <c r="V196" s="285"/>
      <c r="W196" s="285"/>
    </row>
    <row r="197" spans="1:23" ht="12.75" customHeight="1" x14ac:dyDescent="0.2">
      <c r="A197" s="196" t="s">
        <v>72</v>
      </c>
      <c r="B197" s="191">
        <v>2022</v>
      </c>
      <c r="C197" s="164" t="s">
        <v>582</v>
      </c>
      <c r="D197" s="192" t="s">
        <v>112</v>
      </c>
      <c r="E197" s="286" t="s">
        <v>1033</v>
      </c>
      <c r="F197" s="243" t="s">
        <v>1035</v>
      </c>
      <c r="G197" s="191" t="s">
        <v>263</v>
      </c>
      <c r="H197" s="192" t="s">
        <v>1177</v>
      </c>
      <c r="I197" s="191" t="s">
        <v>433</v>
      </c>
      <c r="J197" s="191" t="s">
        <v>161</v>
      </c>
      <c r="K197" s="196" t="s">
        <v>1810</v>
      </c>
      <c r="L197" s="192" t="s">
        <v>1506</v>
      </c>
      <c r="M197" s="192">
        <v>850</v>
      </c>
      <c r="N197" s="192" t="s">
        <v>1178</v>
      </c>
      <c r="O197" s="243"/>
      <c r="P197" s="280">
        <v>734</v>
      </c>
      <c r="Q197" s="280">
        <v>3</v>
      </c>
      <c r="R197" s="277">
        <f t="shared" si="12"/>
        <v>86.352941176470594</v>
      </c>
      <c r="S197" s="278" t="str">
        <f t="shared" si="13"/>
        <v>X</v>
      </c>
      <c r="T197" s="172" t="s">
        <v>2798</v>
      </c>
      <c r="U197" s="285"/>
      <c r="V197" s="285"/>
      <c r="W197" s="285"/>
    </row>
    <row r="198" spans="1:23" ht="12.75" customHeight="1" x14ac:dyDescent="0.2">
      <c r="A198" s="196" t="s">
        <v>72</v>
      </c>
      <c r="B198" s="191">
        <v>2022</v>
      </c>
      <c r="C198" s="164" t="s">
        <v>582</v>
      </c>
      <c r="D198" s="192" t="s">
        <v>112</v>
      </c>
      <c r="E198" s="286" t="s">
        <v>1033</v>
      </c>
      <c r="F198" s="243" t="s">
        <v>1035</v>
      </c>
      <c r="G198" s="191" t="s">
        <v>1508</v>
      </c>
      <c r="H198" s="192" t="s">
        <v>1177</v>
      </c>
      <c r="I198" s="191" t="s">
        <v>433</v>
      </c>
      <c r="J198" s="191" t="s">
        <v>161</v>
      </c>
      <c r="K198" s="196" t="s">
        <v>1810</v>
      </c>
      <c r="L198" s="192" t="s">
        <v>1506</v>
      </c>
      <c r="M198" s="192">
        <v>850</v>
      </c>
      <c r="N198" s="192" t="s">
        <v>1178</v>
      </c>
      <c r="O198" s="243"/>
      <c r="P198" s="280">
        <v>734</v>
      </c>
      <c r="Q198" s="280">
        <v>3</v>
      </c>
      <c r="R198" s="277">
        <f t="shared" si="12"/>
        <v>86.352941176470594</v>
      </c>
      <c r="S198" s="278" t="str">
        <f t="shared" si="13"/>
        <v>X</v>
      </c>
      <c r="T198" s="172" t="s">
        <v>2798</v>
      </c>
      <c r="U198" s="285"/>
      <c r="V198" s="285"/>
      <c r="W198" s="285"/>
    </row>
    <row r="199" spans="1:23" ht="12.75" customHeight="1" x14ac:dyDescent="0.2">
      <c r="A199" s="196" t="s">
        <v>72</v>
      </c>
      <c r="B199" s="191">
        <v>2022</v>
      </c>
      <c r="C199" s="164" t="s">
        <v>582</v>
      </c>
      <c r="D199" s="192" t="s">
        <v>112</v>
      </c>
      <c r="E199" s="286" t="s">
        <v>1033</v>
      </c>
      <c r="F199" s="243" t="s">
        <v>1036</v>
      </c>
      <c r="G199" s="191" t="s">
        <v>259</v>
      </c>
      <c r="H199" s="192" t="s">
        <v>1178</v>
      </c>
      <c r="I199" s="191" t="s">
        <v>433</v>
      </c>
      <c r="J199" s="191" t="s">
        <v>161</v>
      </c>
      <c r="K199" s="196" t="s">
        <v>1803</v>
      </c>
      <c r="L199" s="192" t="s">
        <v>1506</v>
      </c>
      <c r="M199" s="192">
        <v>200</v>
      </c>
      <c r="N199" s="192" t="s">
        <v>1178</v>
      </c>
      <c r="O199" s="243" t="s">
        <v>1821</v>
      </c>
      <c r="P199" s="280">
        <v>81</v>
      </c>
      <c r="Q199" s="280">
        <v>3</v>
      </c>
      <c r="R199" s="277">
        <f t="shared" si="12"/>
        <v>40.5</v>
      </c>
      <c r="S199" s="278" t="str">
        <f t="shared" si="13"/>
        <v>X</v>
      </c>
      <c r="T199" s="172" t="s">
        <v>2765</v>
      </c>
      <c r="U199" s="285"/>
      <c r="V199" s="285"/>
      <c r="W199" s="285"/>
    </row>
    <row r="200" spans="1:23" ht="12.75" customHeight="1" x14ac:dyDescent="0.2">
      <c r="A200" s="196" t="s">
        <v>72</v>
      </c>
      <c r="B200" s="191">
        <v>2022</v>
      </c>
      <c r="C200" s="164" t="s">
        <v>582</v>
      </c>
      <c r="D200" s="192" t="s">
        <v>112</v>
      </c>
      <c r="E200" s="286" t="s">
        <v>1033</v>
      </c>
      <c r="F200" s="243" t="s">
        <v>1036</v>
      </c>
      <c r="G200" s="191" t="s">
        <v>261</v>
      </c>
      <c r="H200" s="192" t="s">
        <v>1177</v>
      </c>
      <c r="I200" s="191" t="s">
        <v>433</v>
      </c>
      <c r="J200" s="191" t="s">
        <v>161</v>
      </c>
      <c r="K200" s="196" t="s">
        <v>1803</v>
      </c>
      <c r="L200" s="192" t="s">
        <v>1506</v>
      </c>
      <c r="M200" s="192">
        <v>200</v>
      </c>
      <c r="N200" s="192" t="s">
        <v>1178</v>
      </c>
      <c r="O200" s="243"/>
      <c r="P200" s="280">
        <v>81</v>
      </c>
      <c r="Q200" s="280">
        <v>3</v>
      </c>
      <c r="R200" s="277">
        <f t="shared" si="12"/>
        <v>40.5</v>
      </c>
      <c r="S200" s="278" t="str">
        <f t="shared" si="13"/>
        <v>X</v>
      </c>
      <c r="T200" s="172" t="s">
        <v>2766</v>
      </c>
      <c r="U200" s="285"/>
      <c r="V200" s="285"/>
      <c r="W200" s="285"/>
    </row>
    <row r="201" spans="1:23" ht="12.75" customHeight="1" x14ac:dyDescent="0.2">
      <c r="A201" s="196" t="s">
        <v>72</v>
      </c>
      <c r="B201" s="191">
        <v>2022</v>
      </c>
      <c r="C201" s="164" t="s">
        <v>582</v>
      </c>
      <c r="D201" s="192" t="s">
        <v>112</v>
      </c>
      <c r="E201" s="286" t="s">
        <v>1033</v>
      </c>
      <c r="F201" s="243" t="s">
        <v>1036</v>
      </c>
      <c r="G201" s="191" t="s">
        <v>263</v>
      </c>
      <c r="H201" s="192" t="s">
        <v>1177</v>
      </c>
      <c r="I201" s="191" t="s">
        <v>433</v>
      </c>
      <c r="J201" s="191" t="s">
        <v>161</v>
      </c>
      <c r="K201" s="196" t="s">
        <v>1803</v>
      </c>
      <c r="L201" s="192" t="s">
        <v>1506</v>
      </c>
      <c r="M201" s="192">
        <v>200</v>
      </c>
      <c r="N201" s="192" t="s">
        <v>1178</v>
      </c>
      <c r="O201" s="243"/>
      <c r="P201" s="280">
        <v>81</v>
      </c>
      <c r="Q201" s="280">
        <v>3</v>
      </c>
      <c r="R201" s="277">
        <f t="shared" si="12"/>
        <v>40.5</v>
      </c>
      <c r="S201" s="278" t="str">
        <f t="shared" si="13"/>
        <v>X</v>
      </c>
      <c r="T201" s="172" t="s">
        <v>2765</v>
      </c>
      <c r="U201" s="285"/>
      <c r="V201" s="285"/>
      <c r="W201" s="285"/>
    </row>
    <row r="202" spans="1:23" ht="12.75" customHeight="1" x14ac:dyDescent="0.2">
      <c r="A202" s="196" t="s">
        <v>72</v>
      </c>
      <c r="B202" s="191">
        <v>2022</v>
      </c>
      <c r="C202" s="164" t="s">
        <v>582</v>
      </c>
      <c r="D202" s="192" t="s">
        <v>112</v>
      </c>
      <c r="E202" s="286" t="s">
        <v>1033</v>
      </c>
      <c r="F202" s="243" t="s">
        <v>1036</v>
      </c>
      <c r="G202" s="191" t="s">
        <v>1508</v>
      </c>
      <c r="H202" s="192" t="s">
        <v>1177</v>
      </c>
      <c r="I202" s="191" t="s">
        <v>433</v>
      </c>
      <c r="J202" s="191" t="s">
        <v>161</v>
      </c>
      <c r="K202" s="196" t="s">
        <v>1803</v>
      </c>
      <c r="L202" s="192" t="s">
        <v>1506</v>
      </c>
      <c r="M202" s="192">
        <v>200</v>
      </c>
      <c r="N202" s="192" t="s">
        <v>1178</v>
      </c>
      <c r="O202" s="243"/>
      <c r="P202" s="280">
        <v>81</v>
      </c>
      <c r="Q202" s="280">
        <v>3</v>
      </c>
      <c r="R202" s="277">
        <f t="shared" si="12"/>
        <v>40.5</v>
      </c>
      <c r="S202" s="278" t="str">
        <f t="shared" si="13"/>
        <v>X</v>
      </c>
      <c r="T202" s="172" t="s">
        <v>2767</v>
      </c>
      <c r="U202" s="285"/>
      <c r="V202" s="285"/>
      <c r="W202" s="285"/>
    </row>
    <row r="203" spans="1:23" ht="12.75" customHeight="1" x14ac:dyDescent="0.2">
      <c r="A203" s="196" t="s">
        <v>72</v>
      </c>
      <c r="B203" s="191">
        <v>2022</v>
      </c>
      <c r="C203" s="164" t="s">
        <v>582</v>
      </c>
      <c r="D203" s="192" t="s">
        <v>112</v>
      </c>
      <c r="E203" s="286" t="s">
        <v>1033</v>
      </c>
      <c r="F203" s="243" t="s">
        <v>1036</v>
      </c>
      <c r="G203" s="191" t="s">
        <v>259</v>
      </c>
      <c r="H203" s="192" t="s">
        <v>1178</v>
      </c>
      <c r="I203" s="191" t="s">
        <v>433</v>
      </c>
      <c r="J203" s="191" t="s">
        <v>161</v>
      </c>
      <c r="K203" s="196" t="s">
        <v>1810</v>
      </c>
      <c r="L203" s="192" t="s">
        <v>1506</v>
      </c>
      <c r="M203" s="192">
        <v>400</v>
      </c>
      <c r="N203" s="192" t="s">
        <v>1178</v>
      </c>
      <c r="O203" s="243" t="s">
        <v>1821</v>
      </c>
      <c r="P203" s="280">
        <v>345</v>
      </c>
      <c r="Q203" s="280">
        <v>0</v>
      </c>
      <c r="R203" s="277">
        <f t="shared" si="12"/>
        <v>86.25</v>
      </c>
      <c r="S203" s="278" t="str">
        <f t="shared" si="13"/>
        <v>X</v>
      </c>
      <c r="T203" s="172" t="s">
        <v>2798</v>
      </c>
      <c r="U203" s="285"/>
      <c r="V203" s="285"/>
      <c r="W203" s="285"/>
    </row>
    <row r="204" spans="1:23" ht="12.75" customHeight="1" x14ac:dyDescent="0.2">
      <c r="A204" s="196" t="s">
        <v>72</v>
      </c>
      <c r="B204" s="191">
        <v>2022</v>
      </c>
      <c r="C204" s="164" t="s">
        <v>582</v>
      </c>
      <c r="D204" s="192" t="s">
        <v>112</v>
      </c>
      <c r="E204" s="286" t="s">
        <v>1033</v>
      </c>
      <c r="F204" s="243" t="s">
        <v>1036</v>
      </c>
      <c r="G204" s="191" t="s">
        <v>261</v>
      </c>
      <c r="H204" s="192" t="s">
        <v>1177</v>
      </c>
      <c r="I204" s="191" t="s">
        <v>433</v>
      </c>
      <c r="J204" s="191" t="s">
        <v>161</v>
      </c>
      <c r="K204" s="196" t="s">
        <v>1810</v>
      </c>
      <c r="L204" s="192" t="s">
        <v>1506</v>
      </c>
      <c r="M204" s="192">
        <v>400</v>
      </c>
      <c r="N204" s="192" t="s">
        <v>1178</v>
      </c>
      <c r="O204" s="243"/>
      <c r="P204" s="280">
        <v>380</v>
      </c>
      <c r="Q204" s="280">
        <v>2</v>
      </c>
      <c r="R204" s="277">
        <f t="shared" si="12"/>
        <v>95</v>
      </c>
      <c r="S204" s="278" t="str">
        <f t="shared" si="13"/>
        <v/>
      </c>
      <c r="T204" s="177"/>
      <c r="U204" s="285"/>
      <c r="V204" s="285"/>
      <c r="W204" s="285"/>
    </row>
    <row r="205" spans="1:23" ht="12.75" customHeight="1" x14ac:dyDescent="0.2">
      <c r="A205" s="196" t="s">
        <v>72</v>
      </c>
      <c r="B205" s="191">
        <v>2022</v>
      </c>
      <c r="C205" s="164" t="s">
        <v>582</v>
      </c>
      <c r="D205" s="192" t="s">
        <v>112</v>
      </c>
      <c r="E205" s="286" t="s">
        <v>1033</v>
      </c>
      <c r="F205" s="243" t="s">
        <v>1036</v>
      </c>
      <c r="G205" s="191" t="s">
        <v>263</v>
      </c>
      <c r="H205" s="192" t="s">
        <v>1177</v>
      </c>
      <c r="I205" s="191" t="s">
        <v>433</v>
      </c>
      <c r="J205" s="191" t="s">
        <v>161</v>
      </c>
      <c r="K205" s="196" t="s">
        <v>1810</v>
      </c>
      <c r="L205" s="192" t="s">
        <v>1506</v>
      </c>
      <c r="M205" s="192">
        <v>400</v>
      </c>
      <c r="N205" s="192" t="s">
        <v>1178</v>
      </c>
      <c r="O205" s="243"/>
      <c r="P205" s="280">
        <v>380</v>
      </c>
      <c r="Q205" s="280">
        <v>2</v>
      </c>
      <c r="R205" s="277">
        <f t="shared" si="12"/>
        <v>95</v>
      </c>
      <c r="S205" s="278" t="str">
        <f t="shared" si="13"/>
        <v/>
      </c>
      <c r="T205" s="177"/>
      <c r="U205" s="285"/>
      <c r="V205" s="285"/>
      <c r="W205" s="285"/>
    </row>
    <row r="206" spans="1:23" ht="12.75" customHeight="1" x14ac:dyDescent="0.2">
      <c r="A206" s="196" t="s">
        <v>72</v>
      </c>
      <c r="B206" s="191">
        <v>2022</v>
      </c>
      <c r="C206" s="164" t="s">
        <v>582</v>
      </c>
      <c r="D206" s="192" t="s">
        <v>112</v>
      </c>
      <c r="E206" s="286" t="s">
        <v>1033</v>
      </c>
      <c r="F206" s="243" t="s">
        <v>1036</v>
      </c>
      <c r="G206" s="191" t="s">
        <v>1508</v>
      </c>
      <c r="H206" s="192" t="s">
        <v>1177</v>
      </c>
      <c r="I206" s="191" t="s">
        <v>433</v>
      </c>
      <c r="J206" s="191" t="s">
        <v>161</v>
      </c>
      <c r="K206" s="196" t="s">
        <v>1810</v>
      </c>
      <c r="L206" s="192" t="s">
        <v>1506</v>
      </c>
      <c r="M206" s="192">
        <v>400</v>
      </c>
      <c r="N206" s="192" t="s">
        <v>1178</v>
      </c>
      <c r="O206" s="243"/>
      <c r="P206" s="280">
        <v>380</v>
      </c>
      <c r="Q206" s="280">
        <v>2</v>
      </c>
      <c r="R206" s="277">
        <f t="shared" si="12"/>
        <v>95</v>
      </c>
      <c r="S206" s="278" t="str">
        <f t="shared" si="13"/>
        <v/>
      </c>
      <c r="T206" s="177"/>
      <c r="U206" s="285"/>
      <c r="V206" s="285"/>
      <c r="W206" s="285"/>
    </row>
    <row r="207" spans="1:23" ht="12.75" customHeight="1" x14ac:dyDescent="0.2">
      <c r="A207" s="196" t="s">
        <v>72</v>
      </c>
      <c r="B207" s="191">
        <v>2022</v>
      </c>
      <c r="C207" s="164" t="s">
        <v>582</v>
      </c>
      <c r="D207" s="192" t="s">
        <v>112</v>
      </c>
      <c r="E207" s="286" t="s">
        <v>1033</v>
      </c>
      <c r="F207" s="243" t="s">
        <v>1036</v>
      </c>
      <c r="G207" s="191" t="s">
        <v>259</v>
      </c>
      <c r="H207" s="192" t="s">
        <v>1178</v>
      </c>
      <c r="I207" s="191" t="s">
        <v>431</v>
      </c>
      <c r="J207" s="191" t="s">
        <v>160</v>
      </c>
      <c r="K207" s="243" t="s">
        <v>689</v>
      </c>
      <c r="L207" s="192" t="s">
        <v>1510</v>
      </c>
      <c r="M207" s="235" t="s">
        <v>1497</v>
      </c>
      <c r="N207" s="192" t="s">
        <v>1178</v>
      </c>
      <c r="O207" s="243" t="s">
        <v>1825</v>
      </c>
      <c r="P207" s="280">
        <v>666</v>
      </c>
      <c r="Q207" s="280">
        <v>112</v>
      </c>
      <c r="R207" s="277" t="str">
        <f t="shared" si="12"/>
        <v>N/A</v>
      </c>
      <c r="S207" s="278" t="str">
        <f t="shared" si="13"/>
        <v>N/A</v>
      </c>
      <c r="T207" s="177"/>
      <c r="U207" s="285"/>
      <c r="V207" s="285"/>
      <c r="W207" s="285"/>
    </row>
    <row r="208" spans="1:23" ht="12.75" customHeight="1" x14ac:dyDescent="0.2">
      <c r="A208" s="196" t="s">
        <v>72</v>
      </c>
      <c r="B208" s="191">
        <v>2022</v>
      </c>
      <c r="C208" s="164" t="s">
        <v>582</v>
      </c>
      <c r="D208" s="192" t="s">
        <v>112</v>
      </c>
      <c r="E208" s="286" t="s">
        <v>1033</v>
      </c>
      <c r="F208" s="243" t="s">
        <v>1036</v>
      </c>
      <c r="G208" s="191" t="s">
        <v>261</v>
      </c>
      <c r="H208" s="192" t="s">
        <v>1178</v>
      </c>
      <c r="I208" s="191" t="s">
        <v>431</v>
      </c>
      <c r="J208" s="191" t="s">
        <v>160</v>
      </c>
      <c r="K208" s="243" t="s">
        <v>689</v>
      </c>
      <c r="L208" s="192" t="s">
        <v>1510</v>
      </c>
      <c r="M208" s="235" t="s">
        <v>1497</v>
      </c>
      <c r="N208" s="192" t="s">
        <v>1178</v>
      </c>
      <c r="O208" s="243" t="s">
        <v>1806</v>
      </c>
      <c r="P208" s="280">
        <v>580</v>
      </c>
      <c r="Q208" s="280">
        <v>109</v>
      </c>
      <c r="R208" s="277" t="str">
        <f t="shared" si="12"/>
        <v>N/A</v>
      </c>
      <c r="S208" s="278" t="str">
        <f t="shared" si="13"/>
        <v>N/A</v>
      </c>
      <c r="T208" s="177"/>
      <c r="U208" s="285"/>
      <c r="V208" s="285"/>
      <c r="W208" s="285"/>
    </row>
    <row r="209" spans="1:29" ht="12.75" customHeight="1" x14ac:dyDescent="0.2">
      <c r="A209" s="196" t="s">
        <v>72</v>
      </c>
      <c r="B209" s="191">
        <v>2022</v>
      </c>
      <c r="C209" s="164" t="s">
        <v>582</v>
      </c>
      <c r="D209" s="192" t="s">
        <v>112</v>
      </c>
      <c r="E209" s="286" t="s">
        <v>1033</v>
      </c>
      <c r="F209" s="243" t="s">
        <v>1036</v>
      </c>
      <c r="G209" s="191" t="s">
        <v>263</v>
      </c>
      <c r="H209" s="192" t="s">
        <v>1178</v>
      </c>
      <c r="I209" s="191" t="s">
        <v>431</v>
      </c>
      <c r="J209" s="191" t="s">
        <v>160</v>
      </c>
      <c r="K209" s="243" t="s">
        <v>689</v>
      </c>
      <c r="L209" s="192" t="s">
        <v>1510</v>
      </c>
      <c r="M209" s="235" t="s">
        <v>1497</v>
      </c>
      <c r="N209" s="192" t="s">
        <v>1178</v>
      </c>
      <c r="O209" s="243" t="s">
        <v>1806</v>
      </c>
      <c r="P209" s="280">
        <v>10710</v>
      </c>
      <c r="Q209" s="280">
        <v>125</v>
      </c>
      <c r="R209" s="277" t="str">
        <f t="shared" ref="R209:R272" si="14">IF(M209="N/A","N/A", P209/M209*100)</f>
        <v>N/A</v>
      </c>
      <c r="S209" s="278" t="str">
        <f t="shared" ref="S209:S272" si="15">IF(M209="N/A","N/A",IF(OR(R209&lt;90,R209&gt;150),"X",""))</f>
        <v>N/A</v>
      </c>
      <c r="T209" s="177" t="s">
        <v>2941</v>
      </c>
      <c r="U209" s="285"/>
      <c r="V209" s="285"/>
      <c r="W209" s="285"/>
    </row>
    <row r="210" spans="1:29" ht="12.75" customHeight="1" x14ac:dyDescent="0.2">
      <c r="A210" s="196" t="s">
        <v>72</v>
      </c>
      <c r="B210" s="191">
        <v>2022</v>
      </c>
      <c r="C210" s="164" t="s">
        <v>582</v>
      </c>
      <c r="D210" s="192" t="s">
        <v>112</v>
      </c>
      <c r="E210" s="286" t="s">
        <v>1033</v>
      </c>
      <c r="F210" s="243" t="s">
        <v>1036</v>
      </c>
      <c r="G210" s="191" t="s">
        <v>1508</v>
      </c>
      <c r="H210" s="192" t="s">
        <v>1178</v>
      </c>
      <c r="I210" s="191" t="s">
        <v>431</v>
      </c>
      <c r="J210" s="191" t="s">
        <v>160</v>
      </c>
      <c r="K210" s="243" t="s">
        <v>689</v>
      </c>
      <c r="L210" s="192" t="s">
        <v>1510</v>
      </c>
      <c r="M210" s="235" t="s">
        <v>1497</v>
      </c>
      <c r="N210" s="192" t="s">
        <v>1178</v>
      </c>
      <c r="O210" s="243" t="s">
        <v>1806</v>
      </c>
      <c r="P210" s="280">
        <v>559</v>
      </c>
      <c r="Q210" s="280">
        <v>99</v>
      </c>
      <c r="R210" s="277" t="str">
        <f t="shared" si="14"/>
        <v>N/A</v>
      </c>
      <c r="S210" s="278" t="str">
        <f t="shared" si="15"/>
        <v>N/A</v>
      </c>
      <c r="T210" s="177"/>
      <c r="U210" s="285"/>
      <c r="V210" s="285"/>
      <c r="W210" s="285"/>
    </row>
    <row r="211" spans="1:29" ht="12.75" customHeight="1" x14ac:dyDescent="0.2">
      <c r="A211" s="196" t="s">
        <v>72</v>
      </c>
      <c r="B211" s="191">
        <v>2022</v>
      </c>
      <c r="C211" s="164" t="s">
        <v>582</v>
      </c>
      <c r="D211" s="192" t="s">
        <v>112</v>
      </c>
      <c r="E211" s="286" t="s">
        <v>1033</v>
      </c>
      <c r="F211" s="243" t="s">
        <v>1036</v>
      </c>
      <c r="G211" s="191" t="s">
        <v>259</v>
      </c>
      <c r="H211" s="192" t="s">
        <v>1178</v>
      </c>
      <c r="I211" s="182" t="s">
        <v>431</v>
      </c>
      <c r="J211" s="182" t="s">
        <v>160</v>
      </c>
      <c r="K211" s="243" t="s">
        <v>656</v>
      </c>
      <c r="L211" s="184" t="s">
        <v>1510</v>
      </c>
      <c r="M211" s="235" t="s">
        <v>1497</v>
      </c>
      <c r="N211" s="184" t="s">
        <v>1178</v>
      </c>
      <c r="O211" s="243" t="s">
        <v>1826</v>
      </c>
      <c r="P211" s="280">
        <v>310</v>
      </c>
      <c r="Q211" s="280">
        <v>38</v>
      </c>
      <c r="R211" s="277" t="str">
        <f t="shared" si="14"/>
        <v>N/A</v>
      </c>
      <c r="S211" s="278" t="str">
        <f t="shared" si="15"/>
        <v>N/A</v>
      </c>
      <c r="T211" s="177"/>
      <c r="U211" s="285"/>
      <c r="V211" s="285"/>
      <c r="W211" s="285"/>
    </row>
    <row r="212" spans="1:29" ht="12.75" customHeight="1" x14ac:dyDescent="0.2">
      <c r="A212" s="196" t="s">
        <v>72</v>
      </c>
      <c r="B212" s="191">
        <v>2022</v>
      </c>
      <c r="C212" s="164" t="s">
        <v>582</v>
      </c>
      <c r="D212" s="192" t="s">
        <v>112</v>
      </c>
      <c r="E212" s="286" t="s">
        <v>1033</v>
      </c>
      <c r="F212" s="243" t="s">
        <v>1036</v>
      </c>
      <c r="G212" s="191" t="s">
        <v>261</v>
      </c>
      <c r="H212" s="192" t="s">
        <v>1178</v>
      </c>
      <c r="I212" s="191" t="s">
        <v>431</v>
      </c>
      <c r="J212" s="191" t="s">
        <v>160</v>
      </c>
      <c r="K212" s="243" t="s">
        <v>656</v>
      </c>
      <c r="L212" s="192" t="s">
        <v>1510</v>
      </c>
      <c r="M212" s="184">
        <v>0</v>
      </c>
      <c r="N212" s="192" t="s">
        <v>1178</v>
      </c>
      <c r="O212" s="243" t="s">
        <v>1817</v>
      </c>
      <c r="P212" s="280">
        <v>0</v>
      </c>
      <c r="Q212" s="280">
        <v>0</v>
      </c>
      <c r="R212" s="277" t="e">
        <f t="shared" si="14"/>
        <v>#DIV/0!</v>
      </c>
      <c r="S212" s="278" t="e">
        <f t="shared" si="15"/>
        <v>#DIV/0!</v>
      </c>
      <c r="T212" s="177"/>
      <c r="U212" s="285"/>
      <c r="V212" s="285"/>
      <c r="W212" s="285"/>
    </row>
    <row r="213" spans="1:29" ht="12.75" customHeight="1" x14ac:dyDescent="0.2">
      <c r="A213" s="196" t="s">
        <v>72</v>
      </c>
      <c r="B213" s="191">
        <v>2022</v>
      </c>
      <c r="C213" s="164" t="s">
        <v>582</v>
      </c>
      <c r="D213" s="192" t="s">
        <v>112</v>
      </c>
      <c r="E213" s="286" t="s">
        <v>1033</v>
      </c>
      <c r="F213" s="243" t="s">
        <v>1036</v>
      </c>
      <c r="G213" s="191" t="s">
        <v>263</v>
      </c>
      <c r="H213" s="192" t="s">
        <v>1178</v>
      </c>
      <c r="I213" s="191" t="s">
        <v>431</v>
      </c>
      <c r="J213" s="191" t="s">
        <v>160</v>
      </c>
      <c r="K213" s="243" t="s">
        <v>656</v>
      </c>
      <c r="L213" s="192" t="s">
        <v>1510</v>
      </c>
      <c r="M213" s="235" t="s">
        <v>1497</v>
      </c>
      <c r="N213" s="192" t="s">
        <v>1178</v>
      </c>
      <c r="O213" s="243" t="s">
        <v>1817</v>
      </c>
      <c r="P213" s="280">
        <v>1880</v>
      </c>
      <c r="Q213" s="280">
        <v>38</v>
      </c>
      <c r="R213" s="277" t="str">
        <f t="shared" si="14"/>
        <v>N/A</v>
      </c>
      <c r="S213" s="278" t="str">
        <f t="shared" si="15"/>
        <v>N/A</v>
      </c>
      <c r="T213" s="177" t="s">
        <v>2919</v>
      </c>
      <c r="U213" s="285"/>
      <c r="V213" s="285"/>
      <c r="W213" s="285"/>
    </row>
    <row r="214" spans="1:29" ht="12.75" customHeight="1" x14ac:dyDescent="0.2">
      <c r="A214" s="196" t="s">
        <v>72</v>
      </c>
      <c r="B214" s="191">
        <v>2022</v>
      </c>
      <c r="C214" s="164" t="s">
        <v>582</v>
      </c>
      <c r="D214" s="192" t="s">
        <v>112</v>
      </c>
      <c r="E214" s="286" t="s">
        <v>1033</v>
      </c>
      <c r="F214" s="243" t="s">
        <v>1036</v>
      </c>
      <c r="G214" s="191" t="s">
        <v>1508</v>
      </c>
      <c r="H214" s="192" t="s">
        <v>1178</v>
      </c>
      <c r="I214" s="191" t="s">
        <v>431</v>
      </c>
      <c r="J214" s="191" t="s">
        <v>160</v>
      </c>
      <c r="K214" s="243" t="s">
        <v>656</v>
      </c>
      <c r="L214" s="192" t="s">
        <v>1510</v>
      </c>
      <c r="M214" s="235" t="s">
        <v>1497</v>
      </c>
      <c r="N214" s="192" t="s">
        <v>1178</v>
      </c>
      <c r="O214" s="243" t="s">
        <v>1817</v>
      </c>
      <c r="P214" s="280">
        <v>758</v>
      </c>
      <c r="Q214" s="280">
        <v>38</v>
      </c>
      <c r="R214" s="277" t="str">
        <f t="shared" si="14"/>
        <v>N/A</v>
      </c>
      <c r="S214" s="278" t="str">
        <f t="shared" si="15"/>
        <v>N/A</v>
      </c>
      <c r="T214" s="177"/>
      <c r="U214" s="285"/>
      <c r="V214" s="285"/>
      <c r="W214" s="285"/>
    </row>
    <row r="215" spans="1:29" ht="12.75" customHeight="1" x14ac:dyDescent="0.2">
      <c r="A215" s="196" t="s">
        <v>72</v>
      </c>
      <c r="B215" s="191">
        <v>2022</v>
      </c>
      <c r="C215" s="164" t="s">
        <v>582</v>
      </c>
      <c r="D215" s="192" t="s">
        <v>112</v>
      </c>
      <c r="E215" s="286" t="s">
        <v>1033</v>
      </c>
      <c r="F215" s="243" t="s">
        <v>1036</v>
      </c>
      <c r="G215" s="191" t="s">
        <v>259</v>
      </c>
      <c r="H215" s="192" t="s">
        <v>1178</v>
      </c>
      <c r="I215" s="191" t="s">
        <v>431</v>
      </c>
      <c r="J215" s="191" t="s">
        <v>160</v>
      </c>
      <c r="K215" s="243" t="s">
        <v>689</v>
      </c>
      <c r="L215" s="192" t="s">
        <v>1510</v>
      </c>
      <c r="M215" s="235" t="s">
        <v>1497</v>
      </c>
      <c r="N215" s="192" t="s">
        <v>1178</v>
      </c>
      <c r="O215" s="243" t="s">
        <v>1827</v>
      </c>
      <c r="P215" s="280">
        <v>197</v>
      </c>
      <c r="Q215" s="280">
        <v>36</v>
      </c>
      <c r="R215" s="277" t="str">
        <f t="shared" si="14"/>
        <v>N/A</v>
      </c>
      <c r="S215" s="278" t="str">
        <f t="shared" si="15"/>
        <v>N/A</v>
      </c>
      <c r="T215" s="177"/>
      <c r="U215" s="285"/>
      <c r="V215" s="285"/>
      <c r="W215" s="285"/>
    </row>
    <row r="216" spans="1:29" ht="12.75" customHeight="1" x14ac:dyDescent="0.2">
      <c r="A216" s="196" t="s">
        <v>72</v>
      </c>
      <c r="B216" s="191">
        <v>2022</v>
      </c>
      <c r="C216" s="164" t="s">
        <v>582</v>
      </c>
      <c r="D216" s="192" t="s">
        <v>112</v>
      </c>
      <c r="E216" s="286" t="s">
        <v>1033</v>
      </c>
      <c r="F216" s="243" t="s">
        <v>1036</v>
      </c>
      <c r="G216" s="191" t="s">
        <v>261</v>
      </c>
      <c r="H216" s="192" t="s">
        <v>1178</v>
      </c>
      <c r="I216" s="191" t="s">
        <v>431</v>
      </c>
      <c r="J216" s="191" t="s">
        <v>160</v>
      </c>
      <c r="K216" s="243" t="s">
        <v>689</v>
      </c>
      <c r="L216" s="192" t="s">
        <v>1510</v>
      </c>
      <c r="M216" s="184">
        <v>0</v>
      </c>
      <c r="N216" s="192" t="s">
        <v>1178</v>
      </c>
      <c r="O216" s="243" t="s">
        <v>1818</v>
      </c>
      <c r="P216" s="280">
        <v>0</v>
      </c>
      <c r="Q216" s="280">
        <v>0</v>
      </c>
      <c r="R216" s="277" t="e">
        <f t="shared" si="14"/>
        <v>#DIV/0!</v>
      </c>
      <c r="S216" s="278" t="e">
        <f t="shared" si="15"/>
        <v>#DIV/0!</v>
      </c>
      <c r="T216" s="177"/>
      <c r="U216" s="285"/>
      <c r="V216" s="285"/>
      <c r="W216" s="285"/>
    </row>
    <row r="217" spans="1:29" ht="12.75" customHeight="1" x14ac:dyDescent="0.2">
      <c r="A217" s="196" t="s">
        <v>72</v>
      </c>
      <c r="B217" s="191">
        <v>2022</v>
      </c>
      <c r="C217" s="164" t="s">
        <v>582</v>
      </c>
      <c r="D217" s="192" t="s">
        <v>112</v>
      </c>
      <c r="E217" s="286" t="s">
        <v>1033</v>
      </c>
      <c r="F217" s="243" t="s">
        <v>1036</v>
      </c>
      <c r="G217" s="191" t="s">
        <v>263</v>
      </c>
      <c r="H217" s="192" t="s">
        <v>1178</v>
      </c>
      <c r="I217" s="191" t="s">
        <v>431</v>
      </c>
      <c r="J217" s="191" t="s">
        <v>160</v>
      </c>
      <c r="K217" s="243" t="s">
        <v>689</v>
      </c>
      <c r="L217" s="192" t="s">
        <v>1510</v>
      </c>
      <c r="M217" s="235" t="s">
        <v>1497</v>
      </c>
      <c r="N217" s="192" t="s">
        <v>1178</v>
      </c>
      <c r="O217" s="243" t="s">
        <v>1818</v>
      </c>
      <c r="P217" s="280">
        <v>1484</v>
      </c>
      <c r="Q217" s="280">
        <v>36</v>
      </c>
      <c r="R217" s="277" t="str">
        <f t="shared" si="14"/>
        <v>N/A</v>
      </c>
      <c r="S217" s="278" t="str">
        <f t="shared" si="15"/>
        <v>N/A</v>
      </c>
      <c r="T217" s="177" t="s">
        <v>2926</v>
      </c>
      <c r="U217" s="285"/>
      <c r="V217" s="285"/>
      <c r="W217" s="285"/>
    </row>
    <row r="218" spans="1:29" ht="12.75" customHeight="1" x14ac:dyDescent="0.2">
      <c r="A218" s="196" t="s">
        <v>72</v>
      </c>
      <c r="B218" s="191">
        <v>2022</v>
      </c>
      <c r="C218" s="164" t="s">
        <v>582</v>
      </c>
      <c r="D218" s="192" t="s">
        <v>112</v>
      </c>
      <c r="E218" s="286" t="s">
        <v>1033</v>
      </c>
      <c r="F218" s="243" t="s">
        <v>1036</v>
      </c>
      <c r="G218" s="191" t="s">
        <v>1508</v>
      </c>
      <c r="H218" s="192" t="s">
        <v>1178</v>
      </c>
      <c r="I218" s="191" t="s">
        <v>431</v>
      </c>
      <c r="J218" s="191" t="s">
        <v>160</v>
      </c>
      <c r="K218" s="243" t="s">
        <v>689</v>
      </c>
      <c r="L218" s="192" t="s">
        <v>1510</v>
      </c>
      <c r="M218" s="235" t="s">
        <v>1497</v>
      </c>
      <c r="N218" s="192" t="s">
        <v>1178</v>
      </c>
      <c r="O218" s="243" t="s">
        <v>1818</v>
      </c>
      <c r="P218" s="280">
        <v>802</v>
      </c>
      <c r="Q218" s="280">
        <v>36</v>
      </c>
      <c r="R218" s="277" t="str">
        <f t="shared" si="14"/>
        <v>N/A</v>
      </c>
      <c r="S218" s="278" t="str">
        <f t="shared" si="15"/>
        <v>N/A</v>
      </c>
      <c r="T218" s="177"/>
      <c r="U218" s="285"/>
      <c r="V218" s="285"/>
      <c r="W218" s="285"/>
    </row>
    <row r="219" spans="1:29" ht="12.75" customHeight="1" x14ac:dyDescent="0.2">
      <c r="A219" s="196" t="s">
        <v>72</v>
      </c>
      <c r="B219" s="191">
        <v>2022</v>
      </c>
      <c r="C219" s="164" t="s">
        <v>582</v>
      </c>
      <c r="D219" s="192" t="s">
        <v>112</v>
      </c>
      <c r="E219" s="286" t="s">
        <v>923</v>
      </c>
      <c r="F219" s="243" t="s">
        <v>1038</v>
      </c>
      <c r="G219" s="191" t="s">
        <v>259</v>
      </c>
      <c r="H219" s="192" t="s">
        <v>1177</v>
      </c>
      <c r="I219" s="191" t="s">
        <v>433</v>
      </c>
      <c r="J219" s="191" t="s">
        <v>161</v>
      </c>
      <c r="K219" s="196" t="s">
        <v>1803</v>
      </c>
      <c r="L219" s="192" t="s">
        <v>1506</v>
      </c>
      <c r="M219" s="192">
        <v>1200</v>
      </c>
      <c r="N219" s="192" t="s">
        <v>1178</v>
      </c>
      <c r="O219" s="243"/>
      <c r="P219" s="280">
        <v>735</v>
      </c>
      <c r="Q219" s="280">
        <v>8</v>
      </c>
      <c r="R219" s="277">
        <f t="shared" si="14"/>
        <v>61.250000000000007</v>
      </c>
      <c r="S219" s="278" t="str">
        <f t="shared" si="15"/>
        <v>X</v>
      </c>
      <c r="T219" s="172" t="s">
        <v>2760</v>
      </c>
      <c r="U219" s="285"/>
      <c r="V219" s="285"/>
      <c r="W219" s="285"/>
    </row>
    <row r="220" spans="1:29" ht="12.75" customHeight="1" x14ac:dyDescent="0.2">
      <c r="A220" s="196" t="s">
        <v>72</v>
      </c>
      <c r="B220" s="191">
        <v>2022</v>
      </c>
      <c r="C220" s="164" t="s">
        <v>582</v>
      </c>
      <c r="D220" s="192" t="s">
        <v>112</v>
      </c>
      <c r="E220" s="286" t="s">
        <v>923</v>
      </c>
      <c r="F220" s="243" t="s">
        <v>1038</v>
      </c>
      <c r="G220" s="191" t="s">
        <v>261</v>
      </c>
      <c r="H220" s="192" t="s">
        <v>1177</v>
      </c>
      <c r="I220" s="191" t="s">
        <v>433</v>
      </c>
      <c r="J220" s="191" t="s">
        <v>161</v>
      </c>
      <c r="K220" s="196" t="s">
        <v>1803</v>
      </c>
      <c r="L220" s="192" t="s">
        <v>1506</v>
      </c>
      <c r="M220" s="192">
        <v>1200</v>
      </c>
      <c r="N220" s="192" t="s">
        <v>1178</v>
      </c>
      <c r="O220" s="243"/>
      <c r="P220" s="280">
        <v>735</v>
      </c>
      <c r="Q220" s="280">
        <v>8</v>
      </c>
      <c r="R220" s="277">
        <f t="shared" si="14"/>
        <v>61.250000000000007</v>
      </c>
      <c r="S220" s="278" t="str">
        <f t="shared" si="15"/>
        <v>X</v>
      </c>
      <c r="T220" s="172" t="s">
        <v>2760</v>
      </c>
      <c r="U220" s="285"/>
      <c r="V220" s="285"/>
      <c r="W220" s="285"/>
    </row>
    <row r="221" spans="1:29" ht="12.75" customHeight="1" x14ac:dyDescent="0.2">
      <c r="A221" s="196" t="s">
        <v>72</v>
      </c>
      <c r="B221" s="191">
        <v>2022</v>
      </c>
      <c r="C221" s="164" t="s">
        <v>582</v>
      </c>
      <c r="D221" s="192" t="s">
        <v>112</v>
      </c>
      <c r="E221" s="286" t="s">
        <v>923</v>
      </c>
      <c r="F221" s="243" t="s">
        <v>1038</v>
      </c>
      <c r="G221" s="191" t="s">
        <v>263</v>
      </c>
      <c r="H221" s="192" t="s">
        <v>1178</v>
      </c>
      <c r="I221" s="191" t="s">
        <v>433</v>
      </c>
      <c r="J221" s="191" t="s">
        <v>161</v>
      </c>
      <c r="K221" s="196" t="s">
        <v>1803</v>
      </c>
      <c r="L221" s="192" t="s">
        <v>1506</v>
      </c>
      <c r="M221" s="192">
        <v>1200</v>
      </c>
      <c r="N221" s="192" t="s">
        <v>1178</v>
      </c>
      <c r="O221" s="243"/>
      <c r="P221" s="280">
        <v>708</v>
      </c>
      <c r="Q221" s="280">
        <v>8</v>
      </c>
      <c r="R221" s="277">
        <f t="shared" si="14"/>
        <v>59</v>
      </c>
      <c r="S221" s="278" t="str">
        <f t="shared" si="15"/>
        <v>X</v>
      </c>
      <c r="T221" s="172" t="s">
        <v>2760</v>
      </c>
      <c r="U221" s="285"/>
      <c r="V221" s="285"/>
      <c r="W221" s="285"/>
    </row>
    <row r="222" spans="1:29" ht="12.75" customHeight="1" x14ac:dyDescent="0.2">
      <c r="A222" s="196" t="s">
        <v>72</v>
      </c>
      <c r="B222" s="191">
        <v>2022</v>
      </c>
      <c r="C222" s="164" t="s">
        <v>582</v>
      </c>
      <c r="D222" s="192" t="s">
        <v>112</v>
      </c>
      <c r="E222" s="286" t="s">
        <v>923</v>
      </c>
      <c r="F222" s="243" t="s">
        <v>1038</v>
      </c>
      <c r="G222" s="191" t="s">
        <v>259</v>
      </c>
      <c r="H222" s="192" t="s">
        <v>1178</v>
      </c>
      <c r="I222" s="191" t="s">
        <v>431</v>
      </c>
      <c r="J222" s="191" t="s">
        <v>160</v>
      </c>
      <c r="K222" s="243" t="s">
        <v>689</v>
      </c>
      <c r="L222" s="192" t="s">
        <v>1510</v>
      </c>
      <c r="M222" s="235" t="s">
        <v>1497</v>
      </c>
      <c r="N222" s="192" t="s">
        <v>1178</v>
      </c>
      <c r="O222" s="243" t="s">
        <v>1808</v>
      </c>
      <c r="P222" s="280">
        <v>0</v>
      </c>
      <c r="Q222" s="280">
        <v>0</v>
      </c>
      <c r="R222" s="277" t="str">
        <f t="shared" si="14"/>
        <v>N/A</v>
      </c>
      <c r="S222" s="278" t="str">
        <f t="shared" si="15"/>
        <v>N/A</v>
      </c>
      <c r="T222" s="172" t="s">
        <v>2909</v>
      </c>
      <c r="U222" s="285"/>
      <c r="V222" s="285"/>
      <c r="W222" s="285"/>
      <c r="X222" s="285"/>
      <c r="Y222" s="285"/>
      <c r="Z222" s="285"/>
      <c r="AA222" s="285"/>
      <c r="AB222" s="285"/>
      <c r="AC222" s="285"/>
    </row>
    <row r="223" spans="1:29" ht="12.75" customHeight="1" x14ac:dyDescent="0.2">
      <c r="A223" s="196" t="s">
        <v>72</v>
      </c>
      <c r="B223" s="191">
        <v>2022</v>
      </c>
      <c r="C223" s="164" t="s">
        <v>582</v>
      </c>
      <c r="D223" s="192" t="s">
        <v>112</v>
      </c>
      <c r="E223" s="286" t="s">
        <v>923</v>
      </c>
      <c r="F223" s="243" t="s">
        <v>1038</v>
      </c>
      <c r="G223" s="191" t="s">
        <v>261</v>
      </c>
      <c r="H223" s="192" t="s">
        <v>1178</v>
      </c>
      <c r="I223" s="191" t="s">
        <v>431</v>
      </c>
      <c r="J223" s="191" t="s">
        <v>160</v>
      </c>
      <c r="K223" s="243" t="s">
        <v>689</v>
      </c>
      <c r="L223" s="192" t="s">
        <v>1510</v>
      </c>
      <c r="M223" s="235" t="s">
        <v>1497</v>
      </c>
      <c r="N223" s="192" t="s">
        <v>1178</v>
      </c>
      <c r="O223" s="243" t="s">
        <v>1808</v>
      </c>
      <c r="P223" s="280">
        <v>0</v>
      </c>
      <c r="Q223" s="280">
        <v>0</v>
      </c>
      <c r="R223" s="277" t="str">
        <f t="shared" si="14"/>
        <v>N/A</v>
      </c>
      <c r="S223" s="278" t="str">
        <f t="shared" si="15"/>
        <v>N/A</v>
      </c>
      <c r="T223" s="172" t="s">
        <v>2759</v>
      </c>
      <c r="U223" s="285"/>
      <c r="V223" s="285"/>
      <c r="W223" s="285"/>
      <c r="X223" s="285"/>
      <c r="Y223" s="285"/>
      <c r="Z223" s="285"/>
      <c r="AA223" s="285"/>
      <c r="AB223" s="285"/>
      <c r="AC223" s="285"/>
    </row>
    <row r="224" spans="1:29" ht="12.75" customHeight="1" x14ac:dyDescent="0.2">
      <c r="A224" s="196" t="s">
        <v>72</v>
      </c>
      <c r="B224" s="191">
        <v>2022</v>
      </c>
      <c r="C224" s="164" t="s">
        <v>582</v>
      </c>
      <c r="D224" s="192" t="s">
        <v>112</v>
      </c>
      <c r="E224" s="286" t="s">
        <v>923</v>
      </c>
      <c r="F224" s="243" t="s">
        <v>1038</v>
      </c>
      <c r="G224" s="191" t="s">
        <v>263</v>
      </c>
      <c r="H224" s="192" t="s">
        <v>1178</v>
      </c>
      <c r="I224" s="191" t="s">
        <v>431</v>
      </c>
      <c r="J224" s="191" t="s">
        <v>160</v>
      </c>
      <c r="K224" s="243" t="s">
        <v>689</v>
      </c>
      <c r="L224" s="192" t="s">
        <v>1510</v>
      </c>
      <c r="M224" s="235" t="s">
        <v>1497</v>
      </c>
      <c r="N224" s="192" t="s">
        <v>1178</v>
      </c>
      <c r="O224" s="243" t="s">
        <v>1808</v>
      </c>
      <c r="P224" s="280">
        <v>20129</v>
      </c>
      <c r="Q224" s="280">
        <v>86</v>
      </c>
      <c r="R224" s="277" t="str">
        <f t="shared" si="14"/>
        <v>N/A</v>
      </c>
      <c r="S224" s="278" t="str">
        <f t="shared" si="15"/>
        <v>N/A</v>
      </c>
      <c r="T224" s="177" t="s">
        <v>2953</v>
      </c>
      <c r="U224" s="285"/>
      <c r="V224" s="285"/>
      <c r="W224" s="285"/>
      <c r="X224" s="285"/>
      <c r="Y224" s="285"/>
      <c r="Z224" s="285"/>
      <c r="AA224" s="285"/>
      <c r="AB224" s="285"/>
      <c r="AC224" s="285"/>
    </row>
    <row r="225" spans="1:29" ht="12.75" customHeight="1" x14ac:dyDescent="0.2">
      <c r="A225" s="196" t="s">
        <v>72</v>
      </c>
      <c r="B225" s="191">
        <v>2022</v>
      </c>
      <c r="C225" s="164" t="s">
        <v>582</v>
      </c>
      <c r="D225" s="192" t="s">
        <v>112</v>
      </c>
      <c r="E225" s="286" t="s">
        <v>923</v>
      </c>
      <c r="F225" s="243" t="s">
        <v>1038</v>
      </c>
      <c r="G225" s="191" t="s">
        <v>259</v>
      </c>
      <c r="H225" s="192" t="s">
        <v>1178</v>
      </c>
      <c r="I225" s="191" t="s">
        <v>431</v>
      </c>
      <c r="J225" s="191" t="s">
        <v>160</v>
      </c>
      <c r="K225" s="243" t="s">
        <v>689</v>
      </c>
      <c r="L225" s="192" t="s">
        <v>1510</v>
      </c>
      <c r="M225" s="235" t="s">
        <v>1497</v>
      </c>
      <c r="N225" s="192" t="s">
        <v>1178</v>
      </c>
      <c r="O225" s="243" t="s">
        <v>1806</v>
      </c>
      <c r="P225" s="280">
        <v>356</v>
      </c>
      <c r="Q225" s="280">
        <v>44</v>
      </c>
      <c r="R225" s="277" t="str">
        <f t="shared" si="14"/>
        <v>N/A</v>
      </c>
      <c r="S225" s="278" t="str">
        <f t="shared" si="15"/>
        <v>N/A</v>
      </c>
      <c r="T225" s="177"/>
      <c r="U225" s="285"/>
      <c r="V225" s="285"/>
      <c r="W225" s="285"/>
      <c r="X225" s="285"/>
      <c r="Y225" s="285"/>
      <c r="Z225" s="285"/>
      <c r="AA225" s="285"/>
      <c r="AB225" s="285"/>
      <c r="AC225" s="285"/>
    </row>
    <row r="226" spans="1:29" ht="12.75" customHeight="1" x14ac:dyDescent="0.2">
      <c r="A226" s="196" t="s">
        <v>72</v>
      </c>
      <c r="B226" s="191">
        <v>2022</v>
      </c>
      <c r="C226" s="164" t="s">
        <v>582</v>
      </c>
      <c r="D226" s="192" t="s">
        <v>112</v>
      </c>
      <c r="E226" s="286" t="s">
        <v>923</v>
      </c>
      <c r="F226" s="243" t="s">
        <v>1038</v>
      </c>
      <c r="G226" s="191" t="s">
        <v>261</v>
      </c>
      <c r="H226" s="192" t="s">
        <v>1178</v>
      </c>
      <c r="I226" s="191" t="s">
        <v>431</v>
      </c>
      <c r="J226" s="191" t="s">
        <v>160</v>
      </c>
      <c r="K226" s="243" t="s">
        <v>689</v>
      </c>
      <c r="L226" s="192" t="s">
        <v>1510</v>
      </c>
      <c r="M226" s="235" t="s">
        <v>1497</v>
      </c>
      <c r="N226" s="192" t="s">
        <v>1178</v>
      </c>
      <c r="O226" s="243" t="s">
        <v>1806</v>
      </c>
      <c r="P226" s="280">
        <v>0</v>
      </c>
      <c r="Q226" s="280">
        <v>0</v>
      </c>
      <c r="R226" s="277" t="str">
        <f t="shared" si="14"/>
        <v>N/A</v>
      </c>
      <c r="S226" s="278" t="str">
        <f t="shared" si="15"/>
        <v>N/A</v>
      </c>
      <c r="T226" s="172" t="s">
        <v>2759</v>
      </c>
      <c r="U226" s="285"/>
      <c r="V226" s="285"/>
      <c r="W226" s="285"/>
      <c r="X226" s="285"/>
      <c r="Y226" s="285"/>
      <c r="Z226" s="285"/>
      <c r="AA226" s="285"/>
      <c r="AB226" s="285"/>
      <c r="AC226" s="285"/>
    </row>
    <row r="227" spans="1:29" ht="12.75" customHeight="1" x14ac:dyDescent="0.2">
      <c r="A227" s="196" t="s">
        <v>72</v>
      </c>
      <c r="B227" s="191">
        <v>2022</v>
      </c>
      <c r="C227" s="164" t="s">
        <v>582</v>
      </c>
      <c r="D227" s="192" t="s">
        <v>112</v>
      </c>
      <c r="E227" s="286" t="s">
        <v>923</v>
      </c>
      <c r="F227" s="243" t="s">
        <v>1038</v>
      </c>
      <c r="G227" s="191" t="s">
        <v>263</v>
      </c>
      <c r="H227" s="192" t="s">
        <v>1178</v>
      </c>
      <c r="I227" s="191" t="s">
        <v>431</v>
      </c>
      <c r="J227" s="191" t="s">
        <v>160</v>
      </c>
      <c r="K227" s="243" t="s">
        <v>689</v>
      </c>
      <c r="L227" s="192" t="s">
        <v>1510</v>
      </c>
      <c r="M227" s="235" t="s">
        <v>1497</v>
      </c>
      <c r="N227" s="192" t="s">
        <v>1178</v>
      </c>
      <c r="O227" s="243" t="s">
        <v>1806</v>
      </c>
      <c r="P227" s="280">
        <v>9225</v>
      </c>
      <c r="Q227" s="280">
        <v>104</v>
      </c>
      <c r="R227" s="277" t="str">
        <f t="shared" si="14"/>
        <v>N/A</v>
      </c>
      <c r="S227" s="278" t="str">
        <f t="shared" si="15"/>
        <v>N/A</v>
      </c>
      <c r="T227" s="177" t="s">
        <v>2942</v>
      </c>
      <c r="U227" s="285"/>
      <c r="V227" s="285"/>
      <c r="W227" s="285"/>
      <c r="X227" s="285"/>
      <c r="Y227" s="285"/>
      <c r="Z227" s="285"/>
      <c r="AA227" s="285"/>
      <c r="AB227" s="285"/>
      <c r="AC227" s="285"/>
    </row>
    <row r="228" spans="1:29" ht="12.75" customHeight="1" x14ac:dyDescent="0.2">
      <c r="A228" s="196" t="s">
        <v>72</v>
      </c>
      <c r="B228" s="191">
        <v>2022</v>
      </c>
      <c r="C228" s="164" t="s">
        <v>582</v>
      </c>
      <c r="D228" s="192" t="s">
        <v>112</v>
      </c>
      <c r="E228" s="286" t="s">
        <v>923</v>
      </c>
      <c r="F228" s="243" t="s">
        <v>1038</v>
      </c>
      <c r="G228" s="191" t="s">
        <v>259</v>
      </c>
      <c r="H228" s="192" t="s">
        <v>1178</v>
      </c>
      <c r="I228" s="191" t="s">
        <v>431</v>
      </c>
      <c r="J228" s="191" t="s">
        <v>160</v>
      </c>
      <c r="K228" s="196" t="s">
        <v>700</v>
      </c>
      <c r="L228" s="192" t="s">
        <v>1510</v>
      </c>
      <c r="M228" s="235" t="s">
        <v>1497</v>
      </c>
      <c r="N228" s="192" t="s">
        <v>1178</v>
      </c>
      <c r="O228" s="243" t="s">
        <v>1812</v>
      </c>
      <c r="P228" s="280">
        <v>386</v>
      </c>
      <c r="Q228" s="280">
        <v>11</v>
      </c>
      <c r="R228" s="277" t="str">
        <f t="shared" si="14"/>
        <v>N/A</v>
      </c>
      <c r="S228" s="278" t="str">
        <f t="shared" si="15"/>
        <v>N/A</v>
      </c>
      <c r="T228" s="177"/>
      <c r="U228" s="285"/>
      <c r="V228" s="285"/>
      <c r="W228" s="285"/>
      <c r="X228" s="285"/>
      <c r="Y228" s="285"/>
      <c r="Z228" s="285"/>
      <c r="AA228" s="285"/>
      <c r="AB228" s="285"/>
      <c r="AC228" s="285"/>
    </row>
    <row r="229" spans="1:29" ht="12.75" customHeight="1" x14ac:dyDescent="0.2">
      <c r="A229" s="196" t="s">
        <v>72</v>
      </c>
      <c r="B229" s="191">
        <v>2022</v>
      </c>
      <c r="C229" s="164" t="s">
        <v>582</v>
      </c>
      <c r="D229" s="192" t="s">
        <v>112</v>
      </c>
      <c r="E229" s="286" t="s">
        <v>923</v>
      </c>
      <c r="F229" s="243" t="s">
        <v>1038</v>
      </c>
      <c r="G229" s="191" t="s">
        <v>261</v>
      </c>
      <c r="H229" s="192" t="s">
        <v>1178</v>
      </c>
      <c r="I229" s="191" t="s">
        <v>431</v>
      </c>
      <c r="J229" s="191" t="s">
        <v>160</v>
      </c>
      <c r="K229" s="196" t="s">
        <v>700</v>
      </c>
      <c r="L229" s="192" t="s">
        <v>1510</v>
      </c>
      <c r="M229" s="235" t="s">
        <v>1497</v>
      </c>
      <c r="N229" s="192" t="s">
        <v>1178</v>
      </c>
      <c r="O229" s="243" t="s">
        <v>1812</v>
      </c>
      <c r="P229" s="280">
        <v>386</v>
      </c>
      <c r="Q229" s="280">
        <v>11</v>
      </c>
      <c r="R229" s="277" t="str">
        <f t="shared" si="14"/>
        <v>N/A</v>
      </c>
      <c r="S229" s="278" t="str">
        <f t="shared" si="15"/>
        <v>N/A</v>
      </c>
      <c r="T229" s="177"/>
      <c r="U229" s="285"/>
      <c r="V229" s="285"/>
      <c r="W229" s="285"/>
      <c r="X229" s="285"/>
      <c r="Y229" s="285"/>
      <c r="Z229" s="285"/>
      <c r="AA229" s="285"/>
      <c r="AB229" s="285"/>
      <c r="AC229" s="285"/>
    </row>
    <row r="230" spans="1:29" ht="12.75" customHeight="1" x14ac:dyDescent="0.2">
      <c r="A230" s="196" t="s">
        <v>72</v>
      </c>
      <c r="B230" s="191">
        <v>2022</v>
      </c>
      <c r="C230" s="164" t="s">
        <v>582</v>
      </c>
      <c r="D230" s="192" t="s">
        <v>112</v>
      </c>
      <c r="E230" s="286" t="s">
        <v>923</v>
      </c>
      <c r="F230" s="243" t="s">
        <v>1038</v>
      </c>
      <c r="G230" s="191" t="s">
        <v>263</v>
      </c>
      <c r="H230" s="192" t="s">
        <v>1178</v>
      </c>
      <c r="I230" s="191" t="s">
        <v>431</v>
      </c>
      <c r="J230" s="191" t="s">
        <v>160</v>
      </c>
      <c r="K230" s="196" t="s">
        <v>700</v>
      </c>
      <c r="L230" s="192" t="s">
        <v>1510</v>
      </c>
      <c r="M230" s="235" t="s">
        <v>1497</v>
      </c>
      <c r="N230" s="192" t="s">
        <v>1178</v>
      </c>
      <c r="O230" s="243" t="s">
        <v>1812</v>
      </c>
      <c r="P230" s="280">
        <v>386</v>
      </c>
      <c r="Q230" s="280">
        <v>11</v>
      </c>
      <c r="R230" s="277" t="str">
        <f t="shared" si="14"/>
        <v>N/A</v>
      </c>
      <c r="S230" s="278" t="str">
        <f t="shared" si="15"/>
        <v>N/A</v>
      </c>
      <c r="T230" s="177"/>
      <c r="U230" s="285"/>
      <c r="V230" s="285"/>
      <c r="W230" s="285"/>
      <c r="X230" s="285"/>
      <c r="Y230" s="285"/>
      <c r="Z230" s="285"/>
      <c r="AA230" s="285"/>
      <c r="AB230" s="285"/>
      <c r="AC230" s="285"/>
    </row>
    <row r="231" spans="1:29" ht="12.75" customHeight="1" x14ac:dyDescent="0.2">
      <c r="A231" s="196" t="s">
        <v>72</v>
      </c>
      <c r="B231" s="191">
        <v>2022</v>
      </c>
      <c r="C231" s="164" t="s">
        <v>582</v>
      </c>
      <c r="D231" s="192" t="s">
        <v>112</v>
      </c>
      <c r="E231" s="286" t="s">
        <v>923</v>
      </c>
      <c r="F231" s="243" t="s">
        <v>1038</v>
      </c>
      <c r="G231" s="191" t="s">
        <v>259</v>
      </c>
      <c r="H231" s="192" t="s">
        <v>1178</v>
      </c>
      <c r="I231" s="191" t="s">
        <v>431</v>
      </c>
      <c r="J231" s="191" t="s">
        <v>160</v>
      </c>
      <c r="K231" s="196" t="s">
        <v>696</v>
      </c>
      <c r="L231" s="192" t="s">
        <v>1510</v>
      </c>
      <c r="M231" s="235" t="s">
        <v>1497</v>
      </c>
      <c r="N231" s="192" t="s">
        <v>1178</v>
      </c>
      <c r="O231" s="243"/>
      <c r="P231" s="280">
        <v>80</v>
      </c>
      <c r="Q231" s="280">
        <v>2</v>
      </c>
      <c r="R231" s="277" t="str">
        <f t="shared" si="14"/>
        <v>N/A</v>
      </c>
      <c r="S231" s="278" t="str">
        <f t="shared" si="15"/>
        <v>N/A</v>
      </c>
      <c r="T231" s="177"/>
      <c r="U231" s="285"/>
      <c r="V231" s="285"/>
      <c r="W231" s="285"/>
      <c r="X231" s="285"/>
      <c r="Y231" s="285"/>
      <c r="Z231" s="285"/>
      <c r="AA231" s="285"/>
      <c r="AB231" s="285"/>
      <c r="AC231" s="285"/>
    </row>
    <row r="232" spans="1:29" ht="12.75" customHeight="1" x14ac:dyDescent="0.2">
      <c r="A232" s="196" t="s">
        <v>72</v>
      </c>
      <c r="B232" s="191">
        <v>2022</v>
      </c>
      <c r="C232" s="164" t="s">
        <v>582</v>
      </c>
      <c r="D232" s="192" t="s">
        <v>112</v>
      </c>
      <c r="E232" s="286" t="s">
        <v>923</v>
      </c>
      <c r="F232" s="243" t="s">
        <v>1038</v>
      </c>
      <c r="G232" s="191" t="s">
        <v>261</v>
      </c>
      <c r="H232" s="192" t="s">
        <v>1178</v>
      </c>
      <c r="I232" s="191" t="s">
        <v>431</v>
      </c>
      <c r="J232" s="191" t="s">
        <v>160</v>
      </c>
      <c r="K232" s="196" t="s">
        <v>696</v>
      </c>
      <c r="L232" s="192" t="s">
        <v>1510</v>
      </c>
      <c r="M232" s="235" t="s">
        <v>1497</v>
      </c>
      <c r="N232" s="192" t="s">
        <v>1178</v>
      </c>
      <c r="O232" s="243"/>
      <c r="P232" s="280">
        <v>80</v>
      </c>
      <c r="Q232" s="280">
        <v>2</v>
      </c>
      <c r="R232" s="277" t="str">
        <f t="shared" si="14"/>
        <v>N/A</v>
      </c>
      <c r="S232" s="278" t="str">
        <f t="shared" si="15"/>
        <v>N/A</v>
      </c>
      <c r="T232" s="177"/>
      <c r="U232" s="285"/>
      <c r="V232" s="285"/>
      <c r="W232" s="285"/>
      <c r="X232" s="285"/>
      <c r="Y232" s="285"/>
      <c r="Z232" s="285"/>
      <c r="AA232" s="285"/>
      <c r="AB232" s="285"/>
      <c r="AC232" s="285"/>
    </row>
    <row r="233" spans="1:29" ht="12.75" customHeight="1" x14ac:dyDescent="0.2">
      <c r="A233" s="196" t="s">
        <v>72</v>
      </c>
      <c r="B233" s="191">
        <v>2022</v>
      </c>
      <c r="C233" s="164" t="s">
        <v>582</v>
      </c>
      <c r="D233" s="192" t="s">
        <v>112</v>
      </c>
      <c r="E233" s="286" t="s">
        <v>923</v>
      </c>
      <c r="F233" s="243" t="s">
        <v>1038</v>
      </c>
      <c r="G233" s="191" t="s">
        <v>263</v>
      </c>
      <c r="H233" s="192" t="s">
        <v>1178</v>
      </c>
      <c r="I233" s="191" t="s">
        <v>431</v>
      </c>
      <c r="J233" s="191" t="s">
        <v>160</v>
      </c>
      <c r="K233" s="196" t="s">
        <v>696</v>
      </c>
      <c r="L233" s="192" t="s">
        <v>1510</v>
      </c>
      <c r="M233" s="235" t="s">
        <v>1497</v>
      </c>
      <c r="N233" s="192" t="s">
        <v>1178</v>
      </c>
      <c r="O233" s="243"/>
      <c r="P233" s="280">
        <v>80</v>
      </c>
      <c r="Q233" s="280">
        <v>2</v>
      </c>
      <c r="R233" s="277" t="str">
        <f t="shared" si="14"/>
        <v>N/A</v>
      </c>
      <c r="S233" s="278" t="str">
        <f t="shared" si="15"/>
        <v>N/A</v>
      </c>
      <c r="T233" s="177"/>
      <c r="U233" s="285"/>
      <c r="V233" s="285"/>
      <c r="W233" s="285"/>
      <c r="X233" s="285"/>
      <c r="Y233" s="285"/>
      <c r="Z233" s="285"/>
      <c r="AA233" s="285"/>
      <c r="AB233" s="285"/>
      <c r="AC233" s="285"/>
    </row>
    <row r="234" spans="1:29" ht="12.75" customHeight="1" x14ac:dyDescent="0.2">
      <c r="A234" s="196" t="s">
        <v>72</v>
      </c>
      <c r="B234" s="191">
        <v>2022</v>
      </c>
      <c r="C234" s="164" t="s">
        <v>582</v>
      </c>
      <c r="D234" s="192" t="s">
        <v>112</v>
      </c>
      <c r="E234" s="286" t="s">
        <v>925</v>
      </c>
      <c r="F234" s="289">
        <v>44361</v>
      </c>
      <c r="G234" s="191" t="s">
        <v>259</v>
      </c>
      <c r="H234" s="192" t="s">
        <v>1177</v>
      </c>
      <c r="I234" s="191" t="s">
        <v>433</v>
      </c>
      <c r="J234" s="191" t="s">
        <v>161</v>
      </c>
      <c r="K234" s="196" t="s">
        <v>1803</v>
      </c>
      <c r="L234" s="192" t="s">
        <v>1506</v>
      </c>
      <c r="M234" s="192">
        <v>50</v>
      </c>
      <c r="N234" s="192" t="s">
        <v>1178</v>
      </c>
      <c r="O234" s="243"/>
      <c r="P234" s="280">
        <v>237</v>
      </c>
      <c r="Q234" s="280">
        <v>6</v>
      </c>
      <c r="R234" s="277">
        <f t="shared" si="14"/>
        <v>474</v>
      </c>
      <c r="S234" s="278" t="str">
        <f t="shared" si="15"/>
        <v>X</v>
      </c>
      <c r="T234" s="172" t="s">
        <v>2768</v>
      </c>
      <c r="U234" s="285"/>
      <c r="V234" s="285"/>
      <c r="W234" s="285"/>
      <c r="X234" s="285"/>
      <c r="Y234" s="285"/>
      <c r="Z234" s="285"/>
      <c r="AA234" s="285"/>
      <c r="AB234" s="285"/>
      <c r="AC234" s="285"/>
    </row>
    <row r="235" spans="1:29" ht="12.75" customHeight="1" x14ac:dyDescent="0.2">
      <c r="A235" s="196" t="s">
        <v>72</v>
      </c>
      <c r="B235" s="191">
        <v>2022</v>
      </c>
      <c r="C235" s="164" t="s">
        <v>582</v>
      </c>
      <c r="D235" s="192" t="s">
        <v>112</v>
      </c>
      <c r="E235" s="286" t="s">
        <v>925</v>
      </c>
      <c r="F235" s="289">
        <v>44361</v>
      </c>
      <c r="G235" s="191" t="s">
        <v>261</v>
      </c>
      <c r="H235" s="192" t="s">
        <v>1177</v>
      </c>
      <c r="I235" s="191" t="s">
        <v>433</v>
      </c>
      <c r="J235" s="191" t="s">
        <v>161</v>
      </c>
      <c r="K235" s="196" t="s">
        <v>1803</v>
      </c>
      <c r="L235" s="192" t="s">
        <v>1506</v>
      </c>
      <c r="M235" s="192">
        <v>0</v>
      </c>
      <c r="N235" s="192" t="s">
        <v>1178</v>
      </c>
      <c r="O235" s="243" t="s">
        <v>1822</v>
      </c>
      <c r="P235" s="280">
        <v>0</v>
      </c>
      <c r="Q235" s="280">
        <v>0</v>
      </c>
      <c r="R235" s="277" t="e">
        <f t="shared" si="14"/>
        <v>#DIV/0!</v>
      </c>
      <c r="S235" s="278" t="e">
        <f t="shared" si="15"/>
        <v>#DIV/0!</v>
      </c>
      <c r="T235" s="172" t="s">
        <v>1822</v>
      </c>
      <c r="U235" s="285"/>
      <c r="V235" s="285"/>
      <c r="W235" s="285"/>
      <c r="X235" s="285"/>
      <c r="Y235" s="285"/>
      <c r="Z235" s="285"/>
      <c r="AA235" s="285"/>
      <c r="AB235" s="285"/>
      <c r="AC235" s="285"/>
    </row>
    <row r="236" spans="1:29" ht="12.75" customHeight="1" x14ac:dyDescent="0.2">
      <c r="A236" s="196" t="s">
        <v>72</v>
      </c>
      <c r="B236" s="191">
        <v>2022</v>
      </c>
      <c r="C236" s="164" t="s">
        <v>582</v>
      </c>
      <c r="D236" s="192" t="s">
        <v>112</v>
      </c>
      <c r="E236" s="286" t="s">
        <v>925</v>
      </c>
      <c r="F236" s="289">
        <v>44361</v>
      </c>
      <c r="G236" s="191" t="s">
        <v>263</v>
      </c>
      <c r="H236" s="192" t="s">
        <v>1178</v>
      </c>
      <c r="I236" s="191" t="s">
        <v>433</v>
      </c>
      <c r="J236" s="191" t="s">
        <v>161</v>
      </c>
      <c r="K236" s="196" t="s">
        <v>1803</v>
      </c>
      <c r="L236" s="192" t="s">
        <v>1506</v>
      </c>
      <c r="M236" s="235">
        <v>5</v>
      </c>
      <c r="N236" s="192" t="s">
        <v>1178</v>
      </c>
      <c r="O236" s="243" t="s">
        <v>1823</v>
      </c>
      <c r="P236" s="280">
        <v>131</v>
      </c>
      <c r="Q236" s="280">
        <v>6</v>
      </c>
      <c r="R236" s="277">
        <f t="shared" si="14"/>
        <v>2620</v>
      </c>
      <c r="S236" s="278" t="str">
        <f t="shared" si="15"/>
        <v>X</v>
      </c>
      <c r="T236" s="172" t="s">
        <v>2764</v>
      </c>
      <c r="U236" s="285"/>
      <c r="V236" s="285"/>
      <c r="W236" s="285"/>
      <c r="X236" s="285"/>
      <c r="Y236" s="285"/>
      <c r="Z236" s="285"/>
      <c r="AA236" s="285"/>
      <c r="AB236" s="285"/>
      <c r="AC236" s="285"/>
    </row>
    <row r="237" spans="1:29" ht="12.75" customHeight="1" x14ac:dyDescent="0.2">
      <c r="A237" s="196" t="s">
        <v>72</v>
      </c>
      <c r="B237" s="191">
        <v>2022</v>
      </c>
      <c r="C237" s="164" t="s">
        <v>582</v>
      </c>
      <c r="D237" s="192" t="s">
        <v>112</v>
      </c>
      <c r="E237" s="286" t="s">
        <v>925</v>
      </c>
      <c r="F237" s="289">
        <v>44361</v>
      </c>
      <c r="G237" s="191" t="s">
        <v>1508</v>
      </c>
      <c r="H237" s="192" t="s">
        <v>1178</v>
      </c>
      <c r="I237" s="191" t="s">
        <v>433</v>
      </c>
      <c r="J237" s="191" t="s">
        <v>161</v>
      </c>
      <c r="K237" s="196" t="s">
        <v>1803</v>
      </c>
      <c r="L237" s="192" t="s">
        <v>1506</v>
      </c>
      <c r="M237" s="235">
        <v>5</v>
      </c>
      <c r="N237" s="192" t="s">
        <v>1178</v>
      </c>
      <c r="O237" s="243" t="s">
        <v>1823</v>
      </c>
      <c r="P237" s="280">
        <v>24</v>
      </c>
      <c r="Q237" s="280">
        <v>2</v>
      </c>
      <c r="R237" s="277">
        <f t="shared" si="14"/>
        <v>480</v>
      </c>
      <c r="S237" s="278" t="str">
        <f t="shared" si="15"/>
        <v>X</v>
      </c>
      <c r="T237" s="172" t="s">
        <v>2764</v>
      </c>
      <c r="U237" s="285"/>
      <c r="V237" s="285"/>
      <c r="W237" s="285"/>
      <c r="X237" s="285"/>
      <c r="Y237" s="285"/>
      <c r="Z237" s="285"/>
      <c r="AA237" s="285"/>
      <c r="AB237" s="285"/>
      <c r="AC237" s="285"/>
    </row>
    <row r="238" spans="1:29" ht="12.75" customHeight="1" x14ac:dyDescent="0.2">
      <c r="A238" s="196" t="s">
        <v>72</v>
      </c>
      <c r="B238" s="191">
        <v>2022</v>
      </c>
      <c r="C238" s="164" t="s">
        <v>582</v>
      </c>
      <c r="D238" s="192" t="s">
        <v>112</v>
      </c>
      <c r="E238" s="286" t="s">
        <v>925</v>
      </c>
      <c r="F238" s="289">
        <v>44361</v>
      </c>
      <c r="G238" s="191" t="s">
        <v>259</v>
      </c>
      <c r="H238" s="192" t="s">
        <v>1178</v>
      </c>
      <c r="I238" s="191" t="s">
        <v>431</v>
      </c>
      <c r="J238" s="191" t="s">
        <v>160</v>
      </c>
      <c r="K238" s="243" t="s">
        <v>689</v>
      </c>
      <c r="L238" s="192" t="s">
        <v>1510</v>
      </c>
      <c r="M238" s="235" t="s">
        <v>1497</v>
      </c>
      <c r="N238" s="192" t="s">
        <v>1178</v>
      </c>
      <c r="O238" s="243" t="s">
        <v>1808</v>
      </c>
      <c r="P238" s="280">
        <v>9</v>
      </c>
      <c r="Q238" s="280">
        <v>6</v>
      </c>
      <c r="R238" s="277" t="str">
        <f t="shared" si="14"/>
        <v>N/A</v>
      </c>
      <c r="S238" s="278" t="str">
        <f t="shared" si="15"/>
        <v>N/A</v>
      </c>
      <c r="T238" s="177"/>
      <c r="U238" s="285"/>
      <c r="V238" s="285"/>
      <c r="W238" s="285"/>
      <c r="X238" s="285"/>
      <c r="Y238" s="285"/>
      <c r="Z238" s="285"/>
      <c r="AA238" s="285"/>
      <c r="AB238" s="285"/>
      <c r="AC238" s="285"/>
    </row>
    <row r="239" spans="1:29" ht="12.75" customHeight="1" x14ac:dyDescent="0.2">
      <c r="A239" s="196" t="s">
        <v>72</v>
      </c>
      <c r="B239" s="191">
        <v>2022</v>
      </c>
      <c r="C239" s="164" t="s">
        <v>582</v>
      </c>
      <c r="D239" s="192" t="s">
        <v>112</v>
      </c>
      <c r="E239" s="286" t="s">
        <v>925</v>
      </c>
      <c r="F239" s="289">
        <v>44361</v>
      </c>
      <c r="G239" s="191" t="s">
        <v>261</v>
      </c>
      <c r="H239" s="192" t="s">
        <v>1178</v>
      </c>
      <c r="I239" s="191" t="s">
        <v>431</v>
      </c>
      <c r="J239" s="191" t="s">
        <v>160</v>
      </c>
      <c r="K239" s="243" t="s">
        <v>689</v>
      </c>
      <c r="L239" s="192" t="s">
        <v>1510</v>
      </c>
      <c r="M239" s="235" t="s">
        <v>1497</v>
      </c>
      <c r="N239" s="192" t="s">
        <v>1178</v>
      </c>
      <c r="O239" s="243" t="s">
        <v>1808</v>
      </c>
      <c r="P239" s="280">
        <v>9</v>
      </c>
      <c r="Q239" s="280">
        <v>6</v>
      </c>
      <c r="R239" s="277" t="str">
        <f t="shared" si="14"/>
        <v>N/A</v>
      </c>
      <c r="S239" s="278" t="str">
        <f t="shared" si="15"/>
        <v>N/A</v>
      </c>
      <c r="T239" s="177"/>
      <c r="U239" s="285"/>
      <c r="V239" s="285"/>
      <c r="W239" s="285"/>
      <c r="X239" s="285"/>
      <c r="Y239" s="285"/>
      <c r="Z239" s="285"/>
      <c r="AA239" s="285"/>
      <c r="AB239" s="285"/>
      <c r="AC239" s="285"/>
    </row>
    <row r="240" spans="1:29" ht="12.75" customHeight="1" x14ac:dyDescent="0.2">
      <c r="A240" s="196" t="s">
        <v>72</v>
      </c>
      <c r="B240" s="191">
        <v>2022</v>
      </c>
      <c r="C240" s="164" t="s">
        <v>582</v>
      </c>
      <c r="D240" s="192" t="s">
        <v>112</v>
      </c>
      <c r="E240" s="286" t="s">
        <v>925</v>
      </c>
      <c r="F240" s="289">
        <v>44361</v>
      </c>
      <c r="G240" s="191" t="s">
        <v>263</v>
      </c>
      <c r="H240" s="192" t="s">
        <v>1178</v>
      </c>
      <c r="I240" s="191" t="s">
        <v>431</v>
      </c>
      <c r="J240" s="191" t="s">
        <v>160</v>
      </c>
      <c r="K240" s="243" t="s">
        <v>689</v>
      </c>
      <c r="L240" s="192" t="s">
        <v>1510</v>
      </c>
      <c r="M240" s="235" t="s">
        <v>1497</v>
      </c>
      <c r="N240" s="192" t="s">
        <v>1178</v>
      </c>
      <c r="O240" s="243" t="s">
        <v>1808</v>
      </c>
      <c r="P240" s="280">
        <v>9</v>
      </c>
      <c r="Q240" s="280">
        <v>6</v>
      </c>
      <c r="R240" s="277" t="str">
        <f t="shared" si="14"/>
        <v>N/A</v>
      </c>
      <c r="S240" s="278" t="str">
        <f t="shared" si="15"/>
        <v>N/A</v>
      </c>
      <c r="T240" s="172" t="s">
        <v>2946</v>
      </c>
      <c r="U240" s="285"/>
      <c r="V240" s="285"/>
      <c r="W240" s="285"/>
      <c r="X240" s="285"/>
      <c r="Y240" s="285"/>
      <c r="Z240" s="285"/>
      <c r="AA240" s="285"/>
      <c r="AB240" s="285"/>
      <c r="AC240" s="285"/>
    </row>
    <row r="241" spans="1:29" ht="12.75" customHeight="1" x14ac:dyDescent="0.2">
      <c r="A241" s="196" t="s">
        <v>72</v>
      </c>
      <c r="B241" s="191">
        <v>2022</v>
      </c>
      <c r="C241" s="164" t="s">
        <v>582</v>
      </c>
      <c r="D241" s="192" t="s">
        <v>112</v>
      </c>
      <c r="E241" s="286" t="s">
        <v>925</v>
      </c>
      <c r="F241" s="289">
        <v>44361</v>
      </c>
      <c r="G241" s="191" t="s">
        <v>1508</v>
      </c>
      <c r="H241" s="192" t="s">
        <v>1178</v>
      </c>
      <c r="I241" s="191" t="s">
        <v>431</v>
      </c>
      <c r="J241" s="191" t="s">
        <v>160</v>
      </c>
      <c r="K241" s="243" t="s">
        <v>689</v>
      </c>
      <c r="L241" s="192" t="s">
        <v>1510</v>
      </c>
      <c r="M241" s="235" t="s">
        <v>1497</v>
      </c>
      <c r="N241" s="192" t="s">
        <v>1178</v>
      </c>
      <c r="O241" s="243" t="s">
        <v>1808</v>
      </c>
      <c r="P241" s="280">
        <v>8</v>
      </c>
      <c r="Q241" s="280">
        <v>6</v>
      </c>
      <c r="R241" s="277" t="str">
        <f t="shared" si="14"/>
        <v>N/A</v>
      </c>
      <c r="S241" s="278" t="str">
        <f t="shared" si="15"/>
        <v>N/A</v>
      </c>
      <c r="T241" s="177"/>
      <c r="U241" s="285"/>
      <c r="V241" s="285"/>
      <c r="W241" s="285"/>
      <c r="X241" s="285"/>
      <c r="Y241" s="285"/>
      <c r="Z241" s="285"/>
      <c r="AA241" s="285"/>
      <c r="AB241" s="285"/>
      <c r="AC241" s="285"/>
    </row>
    <row r="242" spans="1:29" ht="12.75" customHeight="1" x14ac:dyDescent="0.2">
      <c r="A242" s="196" t="s">
        <v>72</v>
      </c>
      <c r="B242" s="191">
        <v>2022</v>
      </c>
      <c r="C242" s="164" t="s">
        <v>582</v>
      </c>
      <c r="D242" s="192" t="s">
        <v>112</v>
      </c>
      <c r="E242" s="286" t="s">
        <v>1044</v>
      </c>
      <c r="F242" s="243" t="s">
        <v>937</v>
      </c>
      <c r="G242" s="191" t="s">
        <v>259</v>
      </c>
      <c r="H242" s="192" t="s">
        <v>1178</v>
      </c>
      <c r="I242" s="191" t="s">
        <v>431</v>
      </c>
      <c r="J242" s="191" t="s">
        <v>160</v>
      </c>
      <c r="K242" s="243" t="s">
        <v>689</v>
      </c>
      <c r="L242" s="192" t="s">
        <v>1510</v>
      </c>
      <c r="M242" s="235" t="s">
        <v>1497</v>
      </c>
      <c r="N242" s="192" t="s">
        <v>1178</v>
      </c>
      <c r="O242" s="243" t="s">
        <v>1806</v>
      </c>
      <c r="P242" s="280">
        <v>90</v>
      </c>
      <c r="Q242" s="280">
        <v>11</v>
      </c>
      <c r="R242" s="277" t="str">
        <f t="shared" si="14"/>
        <v>N/A</v>
      </c>
      <c r="S242" s="278" t="str">
        <f t="shared" si="15"/>
        <v>N/A</v>
      </c>
      <c r="T242" s="177"/>
      <c r="U242" s="285"/>
      <c r="V242" s="285"/>
      <c r="W242" s="285"/>
      <c r="X242" s="285"/>
      <c r="Y242" s="285"/>
      <c r="Z242" s="285"/>
      <c r="AA242" s="285"/>
      <c r="AB242" s="285"/>
      <c r="AC242" s="285"/>
    </row>
    <row r="243" spans="1:29" ht="12.75" customHeight="1" x14ac:dyDescent="0.2">
      <c r="A243" s="196" t="s">
        <v>72</v>
      </c>
      <c r="B243" s="191">
        <v>2022</v>
      </c>
      <c r="C243" s="164" t="s">
        <v>582</v>
      </c>
      <c r="D243" s="192" t="s">
        <v>112</v>
      </c>
      <c r="E243" s="286" t="s">
        <v>1044</v>
      </c>
      <c r="F243" s="243" t="s">
        <v>937</v>
      </c>
      <c r="G243" s="191" t="s">
        <v>261</v>
      </c>
      <c r="H243" s="192" t="s">
        <v>1178</v>
      </c>
      <c r="I243" s="191" t="s">
        <v>431</v>
      </c>
      <c r="J243" s="191" t="s">
        <v>160</v>
      </c>
      <c r="K243" s="243" t="s">
        <v>689</v>
      </c>
      <c r="L243" s="192" t="s">
        <v>1510</v>
      </c>
      <c r="M243" s="235" t="s">
        <v>1497</v>
      </c>
      <c r="N243" s="192" t="s">
        <v>1178</v>
      </c>
      <c r="O243" s="243" t="s">
        <v>1806</v>
      </c>
      <c r="P243" s="280">
        <v>100</v>
      </c>
      <c r="Q243" s="280">
        <v>11</v>
      </c>
      <c r="R243" s="277" t="str">
        <f t="shared" si="14"/>
        <v>N/A</v>
      </c>
      <c r="S243" s="278" t="str">
        <f t="shared" si="15"/>
        <v>N/A</v>
      </c>
      <c r="T243" s="177"/>
      <c r="U243" s="285"/>
      <c r="V243" s="285"/>
      <c r="W243" s="285"/>
      <c r="X243" s="285"/>
      <c r="Y243" s="285"/>
      <c r="Z243" s="285"/>
      <c r="AA243" s="285"/>
      <c r="AB243" s="285"/>
      <c r="AC243" s="285"/>
    </row>
    <row r="244" spans="1:29" ht="12.75" customHeight="1" x14ac:dyDescent="0.2">
      <c r="A244" s="196" t="s">
        <v>72</v>
      </c>
      <c r="B244" s="191">
        <v>2022</v>
      </c>
      <c r="C244" s="164" t="s">
        <v>582</v>
      </c>
      <c r="D244" s="192" t="s">
        <v>112</v>
      </c>
      <c r="E244" s="286" t="s">
        <v>1044</v>
      </c>
      <c r="F244" s="243" t="s">
        <v>937</v>
      </c>
      <c r="G244" s="191" t="s">
        <v>263</v>
      </c>
      <c r="H244" s="192" t="s">
        <v>1178</v>
      </c>
      <c r="I244" s="191" t="s">
        <v>431</v>
      </c>
      <c r="J244" s="191" t="s">
        <v>160</v>
      </c>
      <c r="K244" s="243" t="s">
        <v>689</v>
      </c>
      <c r="L244" s="192" t="s">
        <v>1510</v>
      </c>
      <c r="M244" s="235" t="s">
        <v>1497</v>
      </c>
      <c r="N244" s="192" t="s">
        <v>1178</v>
      </c>
      <c r="O244" s="243" t="s">
        <v>1806</v>
      </c>
      <c r="P244" s="280">
        <v>10</v>
      </c>
      <c r="Q244" s="280">
        <v>11</v>
      </c>
      <c r="R244" s="277" t="str">
        <f t="shared" si="14"/>
        <v>N/A</v>
      </c>
      <c r="S244" s="278" t="str">
        <f t="shared" si="15"/>
        <v>N/A</v>
      </c>
      <c r="T244" s="172" t="s">
        <v>2946</v>
      </c>
      <c r="U244" s="285"/>
      <c r="V244" s="285"/>
      <c r="W244" s="285"/>
      <c r="X244" s="285"/>
      <c r="Y244" s="285"/>
      <c r="Z244" s="285"/>
      <c r="AA244" s="285"/>
      <c r="AB244" s="285"/>
      <c r="AC244" s="285"/>
    </row>
    <row r="245" spans="1:29" ht="12.75" customHeight="1" x14ac:dyDescent="0.2">
      <c r="A245" s="196" t="s">
        <v>72</v>
      </c>
      <c r="B245" s="191">
        <v>2022</v>
      </c>
      <c r="C245" s="164" t="s">
        <v>582</v>
      </c>
      <c r="D245" s="192" t="s">
        <v>112</v>
      </c>
      <c r="E245" s="286" t="s">
        <v>1044</v>
      </c>
      <c r="F245" s="243" t="s">
        <v>937</v>
      </c>
      <c r="G245" s="191" t="s">
        <v>1508</v>
      </c>
      <c r="H245" s="192" t="s">
        <v>1178</v>
      </c>
      <c r="I245" s="191" t="s">
        <v>431</v>
      </c>
      <c r="J245" s="191" t="s">
        <v>160</v>
      </c>
      <c r="K245" s="243" t="s">
        <v>689</v>
      </c>
      <c r="L245" s="192" t="s">
        <v>1510</v>
      </c>
      <c r="M245" s="235" t="s">
        <v>1497</v>
      </c>
      <c r="N245" s="192" t="s">
        <v>1178</v>
      </c>
      <c r="O245" s="243" t="s">
        <v>1806</v>
      </c>
      <c r="P245" s="280">
        <v>68</v>
      </c>
      <c r="Q245" s="280">
        <v>10</v>
      </c>
      <c r="R245" s="277" t="str">
        <f t="shared" si="14"/>
        <v>N/A</v>
      </c>
      <c r="S245" s="278" t="str">
        <f t="shared" si="15"/>
        <v>N/A</v>
      </c>
      <c r="T245" s="177"/>
      <c r="U245" s="285"/>
      <c r="V245" s="285"/>
      <c r="W245" s="285"/>
      <c r="X245" s="285"/>
      <c r="Y245" s="285"/>
      <c r="Z245" s="285"/>
      <c r="AA245" s="285"/>
      <c r="AB245" s="285"/>
      <c r="AC245" s="285"/>
    </row>
    <row r="246" spans="1:29" ht="12.75" customHeight="1" x14ac:dyDescent="0.2">
      <c r="A246" s="196" t="s">
        <v>72</v>
      </c>
      <c r="B246" s="191">
        <v>2022</v>
      </c>
      <c r="C246" s="164" t="s">
        <v>582</v>
      </c>
      <c r="D246" s="192" t="s">
        <v>112</v>
      </c>
      <c r="E246" s="286" t="s">
        <v>1050</v>
      </c>
      <c r="F246" s="243">
        <v>7</v>
      </c>
      <c r="G246" s="191" t="s">
        <v>261</v>
      </c>
      <c r="H246" s="192" t="s">
        <v>1178</v>
      </c>
      <c r="I246" s="191" t="s">
        <v>431</v>
      </c>
      <c r="J246" s="191" t="s">
        <v>160</v>
      </c>
      <c r="K246" s="243" t="s">
        <v>689</v>
      </c>
      <c r="L246" s="192" t="s">
        <v>1510</v>
      </c>
      <c r="M246" s="235" t="s">
        <v>1497</v>
      </c>
      <c r="N246" s="192" t="s">
        <v>1178</v>
      </c>
      <c r="O246" s="243" t="s">
        <v>1808</v>
      </c>
      <c r="P246" s="280">
        <v>536</v>
      </c>
      <c r="Q246" s="280">
        <v>32</v>
      </c>
      <c r="R246" s="277" t="str">
        <f t="shared" si="14"/>
        <v>N/A</v>
      </c>
      <c r="S246" s="278" t="str">
        <f t="shared" si="15"/>
        <v>N/A</v>
      </c>
      <c r="T246" s="177"/>
      <c r="U246" s="285"/>
      <c r="V246" s="285"/>
      <c r="W246" s="285"/>
      <c r="X246" s="285"/>
      <c r="Y246" s="285"/>
      <c r="Z246" s="285"/>
      <c r="AA246" s="285"/>
      <c r="AB246" s="285"/>
      <c r="AC246" s="285"/>
    </row>
    <row r="247" spans="1:29" ht="12.75" customHeight="1" x14ac:dyDescent="0.2">
      <c r="A247" s="196" t="s">
        <v>72</v>
      </c>
      <c r="B247" s="191">
        <v>2022</v>
      </c>
      <c r="C247" s="164" t="s">
        <v>582</v>
      </c>
      <c r="D247" s="192" t="s">
        <v>112</v>
      </c>
      <c r="E247" s="286" t="s">
        <v>1050</v>
      </c>
      <c r="F247" s="243">
        <v>7</v>
      </c>
      <c r="G247" s="191" t="s">
        <v>263</v>
      </c>
      <c r="H247" s="192" t="s">
        <v>1178</v>
      </c>
      <c r="I247" s="191" t="s">
        <v>431</v>
      </c>
      <c r="J247" s="191" t="s">
        <v>160</v>
      </c>
      <c r="K247" s="243" t="s">
        <v>689</v>
      </c>
      <c r="L247" s="192" t="s">
        <v>1510</v>
      </c>
      <c r="M247" s="235" t="s">
        <v>1497</v>
      </c>
      <c r="N247" s="192" t="s">
        <v>1178</v>
      </c>
      <c r="O247" s="243" t="s">
        <v>1808</v>
      </c>
      <c r="P247" s="280">
        <v>4219</v>
      </c>
      <c r="Q247" s="280">
        <v>43</v>
      </c>
      <c r="R247" s="277" t="str">
        <f t="shared" si="14"/>
        <v>N/A</v>
      </c>
      <c r="S247" s="278" t="str">
        <f t="shared" si="15"/>
        <v>N/A</v>
      </c>
      <c r="T247" s="177" t="s">
        <v>2954</v>
      </c>
      <c r="U247" s="285"/>
      <c r="V247" s="285"/>
      <c r="W247" s="285"/>
      <c r="X247" s="285"/>
      <c r="Y247" s="285"/>
      <c r="Z247" s="285"/>
      <c r="AA247" s="285"/>
      <c r="AB247" s="285"/>
      <c r="AC247" s="285"/>
    </row>
    <row r="248" spans="1:29" ht="12.75" customHeight="1" x14ac:dyDescent="0.2">
      <c r="A248" s="196" t="s">
        <v>72</v>
      </c>
      <c r="B248" s="191">
        <v>2022</v>
      </c>
      <c r="C248" s="164" t="s">
        <v>582</v>
      </c>
      <c r="D248" s="192" t="s">
        <v>112</v>
      </c>
      <c r="E248" s="286" t="s">
        <v>1050</v>
      </c>
      <c r="F248" s="243">
        <v>7</v>
      </c>
      <c r="G248" s="191" t="s">
        <v>1508</v>
      </c>
      <c r="H248" s="192" t="s">
        <v>1178</v>
      </c>
      <c r="I248" s="191" t="s">
        <v>431</v>
      </c>
      <c r="J248" s="191" t="s">
        <v>160</v>
      </c>
      <c r="K248" s="243" t="s">
        <v>689</v>
      </c>
      <c r="L248" s="192" t="s">
        <v>1510</v>
      </c>
      <c r="M248" s="235" t="s">
        <v>1497</v>
      </c>
      <c r="N248" s="192" t="s">
        <v>1178</v>
      </c>
      <c r="O248" s="243" t="s">
        <v>1808</v>
      </c>
      <c r="P248" s="280">
        <v>311</v>
      </c>
      <c r="Q248" s="280">
        <v>28</v>
      </c>
      <c r="R248" s="277" t="str">
        <f t="shared" si="14"/>
        <v>N/A</v>
      </c>
      <c r="S248" s="278" t="str">
        <f t="shared" si="15"/>
        <v>N/A</v>
      </c>
      <c r="T248" s="177"/>
      <c r="U248" s="285"/>
      <c r="V248" s="285"/>
      <c r="W248" s="285"/>
      <c r="X248" s="285"/>
      <c r="Y248" s="285"/>
      <c r="Z248" s="285"/>
      <c r="AA248" s="285"/>
      <c r="AB248" s="285"/>
      <c r="AC248" s="285"/>
    </row>
    <row r="249" spans="1:29" ht="12.75" customHeight="1" x14ac:dyDescent="0.2">
      <c r="A249" s="196" t="s">
        <v>72</v>
      </c>
      <c r="B249" s="191">
        <v>2022</v>
      </c>
      <c r="C249" s="164" t="s">
        <v>582</v>
      </c>
      <c r="D249" s="192" t="s">
        <v>112</v>
      </c>
      <c r="E249" s="286" t="s">
        <v>1050</v>
      </c>
      <c r="F249" s="243" t="s">
        <v>1014</v>
      </c>
      <c r="G249" s="191" t="s">
        <v>261</v>
      </c>
      <c r="H249" s="192" t="s">
        <v>1177</v>
      </c>
      <c r="I249" s="191" t="s">
        <v>431</v>
      </c>
      <c r="J249" s="191" t="s">
        <v>160</v>
      </c>
      <c r="K249" s="243" t="s">
        <v>689</v>
      </c>
      <c r="L249" s="192" t="s">
        <v>1510</v>
      </c>
      <c r="M249" s="235" t="s">
        <v>1497</v>
      </c>
      <c r="N249" s="192" t="s">
        <v>1178</v>
      </c>
      <c r="O249" s="243" t="s">
        <v>1806</v>
      </c>
      <c r="P249" s="280">
        <v>0</v>
      </c>
      <c r="Q249" s="280">
        <v>0</v>
      </c>
      <c r="R249" s="277" t="str">
        <f t="shared" si="14"/>
        <v>N/A</v>
      </c>
      <c r="S249" s="278" t="str">
        <f t="shared" si="15"/>
        <v>N/A</v>
      </c>
      <c r="T249" s="172" t="s">
        <v>2769</v>
      </c>
      <c r="U249" s="285"/>
      <c r="V249" s="285"/>
      <c r="W249" s="285"/>
      <c r="X249" s="285"/>
      <c r="Y249" s="285"/>
      <c r="Z249" s="285"/>
      <c r="AA249" s="285"/>
      <c r="AB249" s="285"/>
      <c r="AC249" s="285"/>
    </row>
    <row r="250" spans="1:29" ht="12.75" customHeight="1" x14ac:dyDescent="0.2">
      <c r="A250" s="196" t="s">
        <v>72</v>
      </c>
      <c r="B250" s="191">
        <v>2022</v>
      </c>
      <c r="C250" s="164" t="s">
        <v>582</v>
      </c>
      <c r="D250" s="192" t="s">
        <v>112</v>
      </c>
      <c r="E250" s="286" t="s">
        <v>1050</v>
      </c>
      <c r="F250" s="243" t="s">
        <v>1014</v>
      </c>
      <c r="G250" s="191" t="s">
        <v>263</v>
      </c>
      <c r="H250" s="192" t="s">
        <v>1177</v>
      </c>
      <c r="I250" s="191" t="s">
        <v>431</v>
      </c>
      <c r="J250" s="191" t="s">
        <v>160</v>
      </c>
      <c r="K250" s="243" t="s">
        <v>689</v>
      </c>
      <c r="L250" s="192" t="s">
        <v>1510</v>
      </c>
      <c r="M250" s="235" t="s">
        <v>1497</v>
      </c>
      <c r="N250" s="192" t="s">
        <v>1178</v>
      </c>
      <c r="O250" s="243" t="s">
        <v>1806</v>
      </c>
      <c r="P250" s="280">
        <v>318</v>
      </c>
      <c r="Q250" s="280">
        <v>12</v>
      </c>
      <c r="R250" s="277" t="str">
        <f t="shared" si="14"/>
        <v>N/A</v>
      </c>
      <c r="S250" s="278" t="str">
        <f t="shared" si="15"/>
        <v>N/A</v>
      </c>
      <c r="T250" s="172" t="s">
        <v>2943</v>
      </c>
      <c r="U250" s="285"/>
      <c r="V250" s="285"/>
      <c r="W250" s="285"/>
      <c r="X250" s="285"/>
      <c r="Y250" s="285"/>
      <c r="Z250" s="285"/>
      <c r="AA250" s="285"/>
      <c r="AB250" s="285"/>
      <c r="AC250" s="285"/>
    </row>
    <row r="251" spans="1:29" ht="12.75" customHeight="1" x14ac:dyDescent="0.2">
      <c r="A251" s="196" t="s">
        <v>72</v>
      </c>
      <c r="B251" s="191">
        <v>2022</v>
      </c>
      <c r="C251" s="164" t="s">
        <v>582</v>
      </c>
      <c r="D251" s="192" t="s">
        <v>112</v>
      </c>
      <c r="E251" s="286" t="s">
        <v>1050</v>
      </c>
      <c r="F251" s="243" t="s">
        <v>1014</v>
      </c>
      <c r="G251" s="191" t="s">
        <v>1508</v>
      </c>
      <c r="H251" s="192" t="s">
        <v>1178</v>
      </c>
      <c r="I251" s="191" t="s">
        <v>431</v>
      </c>
      <c r="J251" s="191" t="s">
        <v>160</v>
      </c>
      <c r="K251" s="243" t="s">
        <v>689</v>
      </c>
      <c r="L251" s="192" t="s">
        <v>1510</v>
      </c>
      <c r="M251" s="235" t="s">
        <v>1497</v>
      </c>
      <c r="N251" s="192" t="s">
        <v>1178</v>
      </c>
      <c r="O251" s="243" t="s">
        <v>1806</v>
      </c>
      <c r="P251" s="280">
        <v>0</v>
      </c>
      <c r="Q251" s="280">
        <v>0</v>
      </c>
      <c r="R251" s="277" t="str">
        <f t="shared" si="14"/>
        <v>N/A</v>
      </c>
      <c r="S251" s="278" t="str">
        <f t="shared" si="15"/>
        <v>N/A</v>
      </c>
      <c r="T251" s="172" t="s">
        <v>2770</v>
      </c>
      <c r="U251" s="285"/>
      <c r="V251" s="285"/>
      <c r="W251" s="285"/>
      <c r="X251" s="285"/>
      <c r="Y251" s="285"/>
      <c r="Z251" s="285"/>
      <c r="AA251" s="285"/>
      <c r="AB251" s="285"/>
      <c r="AC251" s="285"/>
    </row>
    <row r="252" spans="1:29" ht="12.75" customHeight="1" x14ac:dyDescent="0.2">
      <c r="A252" s="196" t="s">
        <v>72</v>
      </c>
      <c r="B252" s="191">
        <v>2022</v>
      </c>
      <c r="C252" s="164" t="s">
        <v>582</v>
      </c>
      <c r="D252" s="192" t="s">
        <v>112</v>
      </c>
      <c r="E252" s="286" t="s">
        <v>1050</v>
      </c>
      <c r="F252" s="243">
        <v>9</v>
      </c>
      <c r="G252" s="191" t="s">
        <v>261</v>
      </c>
      <c r="H252" s="192" t="s">
        <v>1177</v>
      </c>
      <c r="I252" s="191" t="s">
        <v>433</v>
      </c>
      <c r="J252" s="191" t="s">
        <v>161</v>
      </c>
      <c r="K252" s="196" t="s">
        <v>1803</v>
      </c>
      <c r="L252" s="192" t="s">
        <v>1506</v>
      </c>
      <c r="M252" s="192">
        <v>500</v>
      </c>
      <c r="N252" s="192" t="s">
        <v>1178</v>
      </c>
      <c r="O252" s="287"/>
      <c r="P252" s="280">
        <v>415</v>
      </c>
      <c r="Q252" s="280">
        <v>6</v>
      </c>
      <c r="R252" s="277">
        <f t="shared" si="14"/>
        <v>83</v>
      </c>
      <c r="S252" s="278" t="str">
        <f t="shared" si="15"/>
        <v>X</v>
      </c>
      <c r="T252" s="172" t="s">
        <v>2771</v>
      </c>
      <c r="U252" s="285"/>
      <c r="V252" s="285"/>
      <c r="W252" s="285"/>
      <c r="X252" s="285"/>
      <c r="Y252" s="285"/>
      <c r="Z252" s="285"/>
      <c r="AA252" s="285"/>
      <c r="AB252" s="285"/>
      <c r="AC252" s="285"/>
    </row>
    <row r="253" spans="1:29" ht="12.75" customHeight="1" x14ac:dyDescent="0.2">
      <c r="A253" s="196" t="s">
        <v>72</v>
      </c>
      <c r="B253" s="191">
        <v>2022</v>
      </c>
      <c r="C253" s="164" t="s">
        <v>582</v>
      </c>
      <c r="D253" s="192" t="s">
        <v>112</v>
      </c>
      <c r="E253" s="286" t="s">
        <v>1050</v>
      </c>
      <c r="F253" s="243">
        <v>9</v>
      </c>
      <c r="G253" s="191" t="s">
        <v>263</v>
      </c>
      <c r="H253" s="192" t="s">
        <v>1177</v>
      </c>
      <c r="I253" s="191" t="s">
        <v>433</v>
      </c>
      <c r="J253" s="191" t="s">
        <v>161</v>
      </c>
      <c r="K253" s="196" t="s">
        <v>1803</v>
      </c>
      <c r="L253" s="192" t="s">
        <v>1506</v>
      </c>
      <c r="M253" s="192">
        <v>500</v>
      </c>
      <c r="N253" s="192" t="s">
        <v>1178</v>
      </c>
      <c r="O253" s="287"/>
      <c r="P253" s="280">
        <v>607</v>
      </c>
      <c r="Q253" s="280">
        <v>6</v>
      </c>
      <c r="R253" s="277">
        <f t="shared" si="14"/>
        <v>121.39999999999999</v>
      </c>
      <c r="S253" s="278" t="str">
        <f t="shared" si="15"/>
        <v/>
      </c>
      <c r="T253" s="172"/>
      <c r="U253" s="285"/>
      <c r="V253" s="285"/>
      <c r="W253" s="285"/>
      <c r="X253" s="285"/>
      <c r="Y253" s="285"/>
      <c r="Z253" s="285"/>
      <c r="AA253" s="285"/>
      <c r="AB253" s="285"/>
      <c r="AC253" s="285"/>
    </row>
    <row r="254" spans="1:29" ht="12.75" customHeight="1" x14ac:dyDescent="0.2">
      <c r="A254" s="196" t="s">
        <v>72</v>
      </c>
      <c r="B254" s="191">
        <v>2022</v>
      </c>
      <c r="C254" s="164" t="s">
        <v>582</v>
      </c>
      <c r="D254" s="192" t="s">
        <v>112</v>
      </c>
      <c r="E254" s="286" t="s">
        <v>1050</v>
      </c>
      <c r="F254" s="243">
        <v>9</v>
      </c>
      <c r="G254" s="191" t="s">
        <v>1508</v>
      </c>
      <c r="H254" s="192" t="s">
        <v>1178</v>
      </c>
      <c r="I254" s="191" t="s">
        <v>433</v>
      </c>
      <c r="J254" s="191" t="s">
        <v>161</v>
      </c>
      <c r="K254" s="196" t="s">
        <v>1803</v>
      </c>
      <c r="L254" s="192" t="s">
        <v>1506</v>
      </c>
      <c r="M254" s="192">
        <v>500</v>
      </c>
      <c r="N254" s="192" t="s">
        <v>1178</v>
      </c>
      <c r="O254" s="287"/>
      <c r="P254" s="280">
        <v>212</v>
      </c>
      <c r="Q254" s="280">
        <v>6</v>
      </c>
      <c r="R254" s="277">
        <f t="shared" si="14"/>
        <v>42.4</v>
      </c>
      <c r="S254" s="278" t="str">
        <f t="shared" si="15"/>
        <v>X</v>
      </c>
      <c r="T254" s="172" t="s">
        <v>2772</v>
      </c>
      <c r="U254" s="285"/>
      <c r="V254" s="285"/>
      <c r="W254" s="285"/>
      <c r="X254" s="285"/>
      <c r="Y254" s="285"/>
      <c r="Z254" s="285"/>
      <c r="AA254" s="285"/>
      <c r="AB254" s="285"/>
      <c r="AC254" s="285"/>
    </row>
    <row r="255" spans="1:29" ht="12.75" customHeight="1" x14ac:dyDescent="0.2">
      <c r="A255" s="196" t="s">
        <v>72</v>
      </c>
      <c r="B255" s="191">
        <v>2022</v>
      </c>
      <c r="C255" s="164" t="s">
        <v>582</v>
      </c>
      <c r="D255" s="192" t="s">
        <v>112</v>
      </c>
      <c r="E255" s="286" t="s">
        <v>1050</v>
      </c>
      <c r="F255" s="243">
        <v>9</v>
      </c>
      <c r="G255" s="191" t="s">
        <v>261</v>
      </c>
      <c r="H255" s="192" t="s">
        <v>1177</v>
      </c>
      <c r="I255" s="191" t="s">
        <v>431</v>
      </c>
      <c r="J255" s="191" t="s">
        <v>160</v>
      </c>
      <c r="K255" s="243" t="s">
        <v>689</v>
      </c>
      <c r="L255" s="192" t="s">
        <v>1510</v>
      </c>
      <c r="M255" s="235" t="s">
        <v>1497</v>
      </c>
      <c r="N255" s="192" t="s">
        <v>1178</v>
      </c>
      <c r="O255" s="243" t="s">
        <v>1806</v>
      </c>
      <c r="P255" s="280">
        <v>0</v>
      </c>
      <c r="Q255" s="280">
        <v>0</v>
      </c>
      <c r="R255" s="277" t="str">
        <f t="shared" si="14"/>
        <v>N/A</v>
      </c>
      <c r="S255" s="278" t="str">
        <f t="shared" si="15"/>
        <v>N/A</v>
      </c>
      <c r="T255" s="172" t="s">
        <v>2773</v>
      </c>
      <c r="U255" s="285"/>
      <c r="V255" s="285"/>
      <c r="W255" s="285"/>
      <c r="X255" s="285"/>
      <c r="Y255" s="285"/>
      <c r="Z255" s="285"/>
      <c r="AA255" s="285"/>
      <c r="AB255" s="285"/>
      <c r="AC255" s="285"/>
    </row>
    <row r="256" spans="1:29" ht="12.75" customHeight="1" x14ac:dyDescent="0.2">
      <c r="A256" s="196" t="s">
        <v>72</v>
      </c>
      <c r="B256" s="191">
        <v>2022</v>
      </c>
      <c r="C256" s="164" t="s">
        <v>582</v>
      </c>
      <c r="D256" s="192" t="s">
        <v>112</v>
      </c>
      <c r="E256" s="286" t="s">
        <v>1050</v>
      </c>
      <c r="F256" s="243">
        <v>9</v>
      </c>
      <c r="G256" s="191" t="s">
        <v>263</v>
      </c>
      <c r="H256" s="192" t="s">
        <v>1177</v>
      </c>
      <c r="I256" s="191" t="s">
        <v>431</v>
      </c>
      <c r="J256" s="191" t="s">
        <v>160</v>
      </c>
      <c r="K256" s="243" t="s">
        <v>689</v>
      </c>
      <c r="L256" s="192" t="s">
        <v>1510</v>
      </c>
      <c r="M256" s="235" t="s">
        <v>1497</v>
      </c>
      <c r="N256" s="192" t="s">
        <v>1178</v>
      </c>
      <c r="O256" s="243" t="s">
        <v>1806</v>
      </c>
      <c r="P256" s="280">
        <v>0</v>
      </c>
      <c r="Q256" s="280">
        <v>0</v>
      </c>
      <c r="R256" s="277" t="str">
        <f t="shared" si="14"/>
        <v>N/A</v>
      </c>
      <c r="S256" s="278" t="str">
        <f t="shared" si="15"/>
        <v>N/A</v>
      </c>
      <c r="T256" s="172" t="s">
        <v>2773</v>
      </c>
      <c r="U256" s="285"/>
      <c r="V256" s="285"/>
      <c r="W256" s="285"/>
      <c r="X256" s="285"/>
      <c r="Y256" s="285"/>
      <c r="Z256" s="285"/>
      <c r="AA256" s="285"/>
      <c r="AB256" s="285"/>
      <c r="AC256" s="285"/>
    </row>
    <row r="257" spans="1:29" ht="12.75" customHeight="1" x14ac:dyDescent="0.2">
      <c r="A257" s="196" t="s">
        <v>72</v>
      </c>
      <c r="B257" s="191">
        <v>2022</v>
      </c>
      <c r="C257" s="164" t="s">
        <v>582</v>
      </c>
      <c r="D257" s="192" t="s">
        <v>112</v>
      </c>
      <c r="E257" s="286" t="s">
        <v>1050</v>
      </c>
      <c r="F257" s="243">
        <v>9</v>
      </c>
      <c r="G257" s="191" t="s">
        <v>1508</v>
      </c>
      <c r="H257" s="192" t="s">
        <v>1178</v>
      </c>
      <c r="I257" s="191" t="s">
        <v>431</v>
      </c>
      <c r="J257" s="191" t="s">
        <v>160</v>
      </c>
      <c r="K257" s="243" t="s">
        <v>689</v>
      </c>
      <c r="L257" s="192" t="s">
        <v>1510</v>
      </c>
      <c r="M257" s="235" t="s">
        <v>1497</v>
      </c>
      <c r="N257" s="192" t="s">
        <v>1178</v>
      </c>
      <c r="O257" s="243" t="s">
        <v>1806</v>
      </c>
      <c r="P257" s="280">
        <v>0</v>
      </c>
      <c r="Q257" s="280">
        <v>0</v>
      </c>
      <c r="R257" s="277" t="str">
        <f t="shared" si="14"/>
        <v>N/A</v>
      </c>
      <c r="S257" s="278" t="str">
        <f t="shared" si="15"/>
        <v>N/A</v>
      </c>
      <c r="T257" s="172" t="s">
        <v>2773</v>
      </c>
      <c r="U257" s="285"/>
      <c r="V257" s="285"/>
      <c r="W257" s="285"/>
      <c r="X257" s="285"/>
      <c r="Y257" s="285"/>
      <c r="Z257" s="285"/>
      <c r="AA257" s="285"/>
      <c r="AB257" s="285"/>
      <c r="AC257" s="285"/>
    </row>
    <row r="258" spans="1:29" ht="12.75" customHeight="1" x14ac:dyDescent="0.2">
      <c r="A258" s="196" t="s">
        <v>72</v>
      </c>
      <c r="B258" s="191">
        <v>2022</v>
      </c>
      <c r="C258" s="164" t="s">
        <v>582</v>
      </c>
      <c r="D258" s="192" t="s">
        <v>112</v>
      </c>
      <c r="E258" s="286" t="s">
        <v>1050</v>
      </c>
      <c r="F258" s="243">
        <v>9</v>
      </c>
      <c r="G258" s="191" t="s">
        <v>261</v>
      </c>
      <c r="H258" s="192" t="s">
        <v>1177</v>
      </c>
      <c r="I258" s="191" t="s">
        <v>431</v>
      </c>
      <c r="J258" s="191" t="s">
        <v>160</v>
      </c>
      <c r="K258" s="243" t="s">
        <v>656</v>
      </c>
      <c r="L258" s="192" t="s">
        <v>1510</v>
      </c>
      <c r="M258" s="184">
        <v>0</v>
      </c>
      <c r="N258" s="192" t="s">
        <v>1178</v>
      </c>
      <c r="O258" s="243" t="s">
        <v>1817</v>
      </c>
      <c r="P258" s="280">
        <v>0</v>
      </c>
      <c r="Q258" s="280">
        <v>0</v>
      </c>
      <c r="R258" s="277" t="e">
        <f t="shared" si="14"/>
        <v>#DIV/0!</v>
      </c>
      <c r="S258" s="278" t="e">
        <f t="shared" si="15"/>
        <v>#DIV/0!</v>
      </c>
      <c r="T258" s="177"/>
      <c r="U258" s="285"/>
      <c r="V258" s="285"/>
      <c r="W258" s="285"/>
      <c r="X258" s="285"/>
      <c r="Y258" s="285"/>
      <c r="Z258" s="285"/>
      <c r="AA258" s="285"/>
      <c r="AB258" s="285"/>
      <c r="AC258" s="285"/>
    </row>
    <row r="259" spans="1:29" ht="12.75" customHeight="1" x14ac:dyDescent="0.2">
      <c r="A259" s="196" t="s">
        <v>72</v>
      </c>
      <c r="B259" s="191">
        <v>2022</v>
      </c>
      <c r="C259" s="164" t="s">
        <v>582</v>
      </c>
      <c r="D259" s="192" t="s">
        <v>112</v>
      </c>
      <c r="E259" s="286" t="s">
        <v>1050</v>
      </c>
      <c r="F259" s="243">
        <v>9</v>
      </c>
      <c r="G259" s="191" t="s">
        <v>263</v>
      </c>
      <c r="H259" s="192" t="s">
        <v>1177</v>
      </c>
      <c r="I259" s="191" t="s">
        <v>431</v>
      </c>
      <c r="J259" s="191" t="s">
        <v>160</v>
      </c>
      <c r="K259" s="243" t="s">
        <v>656</v>
      </c>
      <c r="L259" s="192" t="s">
        <v>1510</v>
      </c>
      <c r="M259" s="235" t="s">
        <v>1497</v>
      </c>
      <c r="N259" s="192" t="s">
        <v>1178</v>
      </c>
      <c r="O259" s="243" t="s">
        <v>1817</v>
      </c>
      <c r="P259" s="280">
        <v>163</v>
      </c>
      <c r="Q259" s="280">
        <v>6</v>
      </c>
      <c r="R259" s="277" t="str">
        <f t="shared" si="14"/>
        <v>N/A</v>
      </c>
      <c r="S259" s="278" t="str">
        <f t="shared" si="15"/>
        <v>N/A</v>
      </c>
      <c r="T259" s="177" t="s">
        <v>2913</v>
      </c>
      <c r="U259" s="285"/>
      <c r="V259" s="285"/>
      <c r="W259" s="285"/>
      <c r="X259" s="285"/>
      <c r="Y259" s="285"/>
      <c r="Z259" s="285"/>
      <c r="AA259" s="285"/>
      <c r="AB259" s="285"/>
      <c r="AC259" s="285"/>
    </row>
    <row r="260" spans="1:29" ht="12.75" customHeight="1" x14ac:dyDescent="0.2">
      <c r="A260" s="196" t="s">
        <v>72</v>
      </c>
      <c r="B260" s="191">
        <v>2022</v>
      </c>
      <c r="C260" s="164" t="s">
        <v>582</v>
      </c>
      <c r="D260" s="192" t="s">
        <v>112</v>
      </c>
      <c r="E260" s="286" t="s">
        <v>1050</v>
      </c>
      <c r="F260" s="243">
        <v>9</v>
      </c>
      <c r="G260" s="191" t="s">
        <v>1508</v>
      </c>
      <c r="H260" s="192" t="s">
        <v>1178</v>
      </c>
      <c r="I260" s="191" t="s">
        <v>431</v>
      </c>
      <c r="J260" s="191" t="s">
        <v>160</v>
      </c>
      <c r="K260" s="243" t="s">
        <v>656</v>
      </c>
      <c r="L260" s="192" t="s">
        <v>1510</v>
      </c>
      <c r="M260" s="235" t="s">
        <v>1497</v>
      </c>
      <c r="N260" s="192" t="s">
        <v>1178</v>
      </c>
      <c r="O260" s="243" t="s">
        <v>1817</v>
      </c>
      <c r="P260" s="280">
        <v>61</v>
      </c>
      <c r="Q260" s="280">
        <v>6</v>
      </c>
      <c r="R260" s="277" t="str">
        <f t="shared" si="14"/>
        <v>N/A</v>
      </c>
      <c r="S260" s="278" t="str">
        <f t="shared" si="15"/>
        <v>N/A</v>
      </c>
      <c r="T260" s="177"/>
      <c r="U260" s="285"/>
      <c r="V260" s="285"/>
      <c r="W260" s="285"/>
      <c r="X260" s="285"/>
      <c r="Y260" s="285"/>
      <c r="Z260" s="285"/>
      <c r="AA260" s="285"/>
      <c r="AB260" s="285"/>
      <c r="AC260" s="285"/>
    </row>
    <row r="261" spans="1:29" ht="12.75" customHeight="1" x14ac:dyDescent="0.2">
      <c r="A261" s="196" t="s">
        <v>72</v>
      </c>
      <c r="B261" s="191">
        <v>2022</v>
      </c>
      <c r="C261" s="164" t="s">
        <v>582</v>
      </c>
      <c r="D261" s="192" t="s">
        <v>112</v>
      </c>
      <c r="E261" s="286" t="s">
        <v>1050</v>
      </c>
      <c r="F261" s="243">
        <v>9</v>
      </c>
      <c r="G261" s="191" t="s">
        <v>261</v>
      </c>
      <c r="H261" s="192" t="s">
        <v>1177</v>
      </c>
      <c r="I261" s="191" t="s">
        <v>431</v>
      </c>
      <c r="J261" s="191" t="s">
        <v>160</v>
      </c>
      <c r="K261" s="243" t="s">
        <v>689</v>
      </c>
      <c r="L261" s="192" t="s">
        <v>1510</v>
      </c>
      <c r="M261" s="184">
        <v>0</v>
      </c>
      <c r="N261" s="192" t="s">
        <v>1178</v>
      </c>
      <c r="O261" s="243" t="s">
        <v>1818</v>
      </c>
      <c r="P261" s="280">
        <v>0</v>
      </c>
      <c r="Q261" s="280">
        <v>0</v>
      </c>
      <c r="R261" s="277" t="e">
        <f t="shared" si="14"/>
        <v>#DIV/0!</v>
      </c>
      <c r="S261" s="278" t="e">
        <f t="shared" si="15"/>
        <v>#DIV/0!</v>
      </c>
      <c r="T261" s="177"/>
      <c r="U261" s="285"/>
      <c r="V261" s="285"/>
      <c r="W261" s="285"/>
      <c r="X261" s="285"/>
      <c r="Y261" s="285"/>
      <c r="Z261" s="285"/>
      <c r="AA261" s="285"/>
      <c r="AB261" s="285"/>
      <c r="AC261" s="285"/>
    </row>
    <row r="262" spans="1:29" ht="12.75" customHeight="1" x14ac:dyDescent="0.2">
      <c r="A262" s="196" t="s">
        <v>72</v>
      </c>
      <c r="B262" s="191">
        <v>2022</v>
      </c>
      <c r="C262" s="164" t="s">
        <v>582</v>
      </c>
      <c r="D262" s="192" t="s">
        <v>112</v>
      </c>
      <c r="E262" s="286" t="s">
        <v>1050</v>
      </c>
      <c r="F262" s="243">
        <v>9</v>
      </c>
      <c r="G262" s="191" t="s">
        <v>263</v>
      </c>
      <c r="H262" s="192" t="s">
        <v>1177</v>
      </c>
      <c r="I262" s="191" t="s">
        <v>431</v>
      </c>
      <c r="J262" s="191" t="s">
        <v>160</v>
      </c>
      <c r="K262" s="243" t="s">
        <v>689</v>
      </c>
      <c r="L262" s="192" t="s">
        <v>1510</v>
      </c>
      <c r="M262" s="235" t="s">
        <v>1497</v>
      </c>
      <c r="N262" s="192" t="s">
        <v>1178</v>
      </c>
      <c r="O262" s="243" t="s">
        <v>1818</v>
      </c>
      <c r="P262" s="280">
        <v>943</v>
      </c>
      <c r="Q262" s="280">
        <v>11</v>
      </c>
      <c r="R262" s="277" t="str">
        <f t="shared" si="14"/>
        <v>N/A</v>
      </c>
      <c r="S262" s="278" t="str">
        <f t="shared" si="15"/>
        <v>N/A</v>
      </c>
      <c r="T262" s="177" t="s">
        <v>2927</v>
      </c>
      <c r="U262" s="285"/>
      <c r="V262" s="285"/>
      <c r="W262" s="285"/>
      <c r="X262" s="285"/>
      <c r="Y262" s="285"/>
      <c r="Z262" s="285"/>
      <c r="AA262" s="285"/>
      <c r="AB262" s="285"/>
      <c r="AC262" s="285"/>
    </row>
    <row r="263" spans="1:29" ht="12.75" customHeight="1" x14ac:dyDescent="0.2">
      <c r="A263" s="196" t="s">
        <v>72</v>
      </c>
      <c r="B263" s="191">
        <v>2022</v>
      </c>
      <c r="C263" s="164" t="s">
        <v>582</v>
      </c>
      <c r="D263" s="192" t="s">
        <v>112</v>
      </c>
      <c r="E263" s="286" t="s">
        <v>1050</v>
      </c>
      <c r="F263" s="243">
        <v>9</v>
      </c>
      <c r="G263" s="191" t="s">
        <v>1508</v>
      </c>
      <c r="H263" s="192" t="s">
        <v>1178</v>
      </c>
      <c r="I263" s="191" t="s">
        <v>431</v>
      </c>
      <c r="J263" s="191" t="s">
        <v>160</v>
      </c>
      <c r="K263" s="243" t="s">
        <v>689</v>
      </c>
      <c r="L263" s="192" t="s">
        <v>1510</v>
      </c>
      <c r="M263" s="235" t="s">
        <v>1497</v>
      </c>
      <c r="N263" s="192" t="s">
        <v>1178</v>
      </c>
      <c r="O263" s="243" t="s">
        <v>1818</v>
      </c>
      <c r="P263" s="280">
        <v>290</v>
      </c>
      <c r="Q263" s="280">
        <v>14</v>
      </c>
      <c r="R263" s="277" t="str">
        <f t="shared" si="14"/>
        <v>N/A</v>
      </c>
      <c r="S263" s="278" t="str">
        <f t="shared" si="15"/>
        <v>N/A</v>
      </c>
      <c r="T263" s="177"/>
      <c r="U263" s="285"/>
      <c r="V263" s="285"/>
      <c r="W263" s="285"/>
      <c r="X263" s="285"/>
      <c r="Y263" s="285"/>
      <c r="Z263" s="285"/>
      <c r="AA263" s="285"/>
      <c r="AB263" s="285"/>
      <c r="AC263" s="285"/>
    </row>
    <row r="264" spans="1:29" ht="12.75" customHeight="1" x14ac:dyDescent="0.2">
      <c r="A264" s="196" t="s">
        <v>72</v>
      </c>
      <c r="B264" s="191">
        <v>2022</v>
      </c>
      <c r="C264" s="164" t="s">
        <v>582</v>
      </c>
      <c r="D264" s="192" t="s">
        <v>112</v>
      </c>
      <c r="E264" s="286" t="s">
        <v>1052</v>
      </c>
      <c r="F264" s="243" t="s">
        <v>937</v>
      </c>
      <c r="G264" s="191" t="s">
        <v>261</v>
      </c>
      <c r="H264" s="192" t="s">
        <v>1178</v>
      </c>
      <c r="I264" s="191" t="s">
        <v>433</v>
      </c>
      <c r="J264" s="191" t="s">
        <v>161</v>
      </c>
      <c r="K264" s="196" t="s">
        <v>1803</v>
      </c>
      <c r="L264" s="192" t="s">
        <v>1506</v>
      </c>
      <c r="M264" s="192">
        <v>0</v>
      </c>
      <c r="N264" s="192" t="s">
        <v>1178</v>
      </c>
      <c r="O264" s="287"/>
      <c r="P264" s="280">
        <v>0</v>
      </c>
      <c r="Q264" s="280">
        <v>0</v>
      </c>
      <c r="R264" s="277" t="e">
        <f t="shared" si="14"/>
        <v>#DIV/0!</v>
      </c>
      <c r="S264" s="278" t="e">
        <f t="shared" si="15"/>
        <v>#DIV/0!</v>
      </c>
      <c r="T264" s="177"/>
      <c r="U264" s="285"/>
      <c r="V264" s="285"/>
      <c r="W264" s="285"/>
      <c r="X264" s="285"/>
      <c r="Y264" s="285"/>
      <c r="Z264" s="285"/>
      <c r="AA264" s="285"/>
      <c r="AB264" s="285"/>
      <c r="AC264" s="285"/>
    </row>
    <row r="265" spans="1:29" ht="12.75" customHeight="1" x14ac:dyDescent="0.2">
      <c r="A265" s="196" t="s">
        <v>72</v>
      </c>
      <c r="B265" s="191">
        <v>2022</v>
      </c>
      <c r="C265" s="164" t="s">
        <v>582</v>
      </c>
      <c r="D265" s="192" t="s">
        <v>112</v>
      </c>
      <c r="E265" s="286" t="s">
        <v>1052</v>
      </c>
      <c r="F265" s="243" t="s">
        <v>937</v>
      </c>
      <c r="G265" s="191" t="s">
        <v>263</v>
      </c>
      <c r="H265" s="192" t="s">
        <v>1178</v>
      </c>
      <c r="I265" s="191" t="s">
        <v>433</v>
      </c>
      <c r="J265" s="191" t="s">
        <v>161</v>
      </c>
      <c r="K265" s="196" t="s">
        <v>1803</v>
      </c>
      <c r="L265" s="192" t="s">
        <v>1506</v>
      </c>
      <c r="M265" s="192">
        <v>0</v>
      </c>
      <c r="N265" s="192" t="s">
        <v>1178</v>
      </c>
      <c r="O265" s="287"/>
      <c r="P265" s="280">
        <v>0</v>
      </c>
      <c r="Q265" s="280">
        <v>0</v>
      </c>
      <c r="R265" s="277" t="e">
        <f t="shared" si="14"/>
        <v>#DIV/0!</v>
      </c>
      <c r="S265" s="278" t="e">
        <f t="shared" si="15"/>
        <v>#DIV/0!</v>
      </c>
      <c r="T265" s="177"/>
      <c r="U265" s="285"/>
      <c r="V265" s="285"/>
      <c r="W265" s="285"/>
      <c r="X265" s="285"/>
      <c r="Y265" s="285"/>
      <c r="Z265" s="285"/>
      <c r="AA265" s="285"/>
      <c r="AB265" s="285"/>
      <c r="AC265" s="285"/>
    </row>
    <row r="266" spans="1:29" s="288" customFormat="1" ht="12.75" customHeight="1" x14ac:dyDescent="0.2">
      <c r="A266" s="196" t="s">
        <v>72</v>
      </c>
      <c r="B266" s="191">
        <v>2022</v>
      </c>
      <c r="C266" s="164" t="s">
        <v>582</v>
      </c>
      <c r="D266" s="192" t="s">
        <v>112</v>
      </c>
      <c r="E266" s="286" t="s">
        <v>1052</v>
      </c>
      <c r="F266" s="243" t="s">
        <v>937</v>
      </c>
      <c r="G266" s="191" t="s">
        <v>1508</v>
      </c>
      <c r="H266" s="192" t="s">
        <v>1178</v>
      </c>
      <c r="I266" s="191" t="s">
        <v>433</v>
      </c>
      <c r="J266" s="191" t="s">
        <v>161</v>
      </c>
      <c r="K266" s="196" t="s">
        <v>1803</v>
      </c>
      <c r="L266" s="192" t="s">
        <v>1506</v>
      </c>
      <c r="M266" s="192">
        <v>0</v>
      </c>
      <c r="N266" s="192" t="s">
        <v>1178</v>
      </c>
      <c r="O266" s="287"/>
      <c r="P266" s="280">
        <v>0</v>
      </c>
      <c r="Q266" s="280">
        <v>0</v>
      </c>
      <c r="R266" s="277" t="e">
        <f t="shared" si="14"/>
        <v>#DIV/0!</v>
      </c>
      <c r="S266" s="278" t="e">
        <f t="shared" si="15"/>
        <v>#DIV/0!</v>
      </c>
      <c r="T266" s="177"/>
      <c r="U266" s="285"/>
      <c r="V266" s="285"/>
      <c r="W266" s="285"/>
      <c r="X266" s="285"/>
      <c r="Y266" s="285"/>
      <c r="Z266" s="285"/>
      <c r="AA266" s="285"/>
      <c r="AB266" s="285"/>
      <c r="AC266" s="285"/>
    </row>
    <row r="267" spans="1:29" ht="12.75" customHeight="1" x14ac:dyDescent="0.2">
      <c r="A267" s="196" t="s">
        <v>72</v>
      </c>
      <c r="B267" s="191">
        <v>2022</v>
      </c>
      <c r="C267" s="164" t="s">
        <v>582</v>
      </c>
      <c r="D267" s="192" t="s">
        <v>112</v>
      </c>
      <c r="E267" s="286" t="s">
        <v>1052</v>
      </c>
      <c r="F267" s="243" t="s">
        <v>937</v>
      </c>
      <c r="G267" s="191" t="s">
        <v>261</v>
      </c>
      <c r="H267" s="192" t="s">
        <v>1178</v>
      </c>
      <c r="I267" s="191" t="s">
        <v>431</v>
      </c>
      <c r="J267" s="191" t="s">
        <v>160</v>
      </c>
      <c r="K267" s="243" t="s">
        <v>656</v>
      </c>
      <c r="L267" s="192" t="s">
        <v>1510</v>
      </c>
      <c r="M267" s="184">
        <v>0</v>
      </c>
      <c r="N267" s="192" t="s">
        <v>1178</v>
      </c>
      <c r="O267" s="243" t="s">
        <v>1828</v>
      </c>
      <c r="P267" s="280">
        <v>0</v>
      </c>
      <c r="Q267" s="280">
        <v>0</v>
      </c>
      <c r="R267" s="277" t="e">
        <f t="shared" si="14"/>
        <v>#DIV/0!</v>
      </c>
      <c r="S267" s="278" t="e">
        <f t="shared" si="15"/>
        <v>#DIV/0!</v>
      </c>
      <c r="T267" s="177"/>
      <c r="U267" s="285"/>
      <c r="V267" s="285"/>
      <c r="W267" s="285"/>
      <c r="X267" s="285"/>
      <c r="Y267" s="285"/>
      <c r="Z267" s="285"/>
      <c r="AA267" s="285"/>
      <c r="AB267" s="285"/>
      <c r="AC267" s="285"/>
    </row>
    <row r="268" spans="1:29" ht="12.75" customHeight="1" x14ac:dyDescent="0.2">
      <c r="A268" s="196" t="s">
        <v>72</v>
      </c>
      <c r="B268" s="191">
        <v>2022</v>
      </c>
      <c r="C268" s="164" t="s">
        <v>582</v>
      </c>
      <c r="D268" s="192" t="s">
        <v>112</v>
      </c>
      <c r="E268" s="286" t="s">
        <v>1052</v>
      </c>
      <c r="F268" s="243" t="s">
        <v>937</v>
      </c>
      <c r="G268" s="191" t="s">
        <v>263</v>
      </c>
      <c r="H268" s="192" t="s">
        <v>1178</v>
      </c>
      <c r="I268" s="191" t="s">
        <v>431</v>
      </c>
      <c r="J268" s="191" t="s">
        <v>160</v>
      </c>
      <c r="K268" s="243" t="s">
        <v>656</v>
      </c>
      <c r="L268" s="192" t="s">
        <v>1510</v>
      </c>
      <c r="M268" s="235" t="s">
        <v>1497</v>
      </c>
      <c r="N268" s="192" t="s">
        <v>1178</v>
      </c>
      <c r="O268" s="243" t="s">
        <v>1817</v>
      </c>
      <c r="P268" s="280">
        <v>173</v>
      </c>
      <c r="Q268" s="280">
        <v>21</v>
      </c>
      <c r="R268" s="277" t="str">
        <f t="shared" si="14"/>
        <v>N/A</v>
      </c>
      <c r="S268" s="278" t="str">
        <f t="shared" si="15"/>
        <v>N/A</v>
      </c>
      <c r="T268" s="177" t="s">
        <v>2914</v>
      </c>
      <c r="U268" s="285"/>
      <c r="V268" s="285"/>
      <c r="W268" s="285"/>
      <c r="X268" s="285"/>
      <c r="Y268" s="285"/>
      <c r="Z268" s="285"/>
      <c r="AA268" s="285"/>
      <c r="AB268" s="285"/>
      <c r="AC268" s="285"/>
    </row>
    <row r="269" spans="1:29" ht="12.75" customHeight="1" x14ac:dyDescent="0.2">
      <c r="A269" s="196" t="s">
        <v>72</v>
      </c>
      <c r="B269" s="191">
        <v>2022</v>
      </c>
      <c r="C269" s="164" t="s">
        <v>582</v>
      </c>
      <c r="D269" s="192" t="s">
        <v>112</v>
      </c>
      <c r="E269" s="286" t="s">
        <v>1052</v>
      </c>
      <c r="F269" s="243" t="s">
        <v>937</v>
      </c>
      <c r="G269" s="191" t="s">
        <v>1508</v>
      </c>
      <c r="H269" s="192" t="s">
        <v>1178</v>
      </c>
      <c r="I269" s="191" t="s">
        <v>431</v>
      </c>
      <c r="J269" s="191" t="s">
        <v>160</v>
      </c>
      <c r="K269" s="243" t="s">
        <v>656</v>
      </c>
      <c r="L269" s="192" t="s">
        <v>1510</v>
      </c>
      <c r="M269" s="235" t="s">
        <v>1497</v>
      </c>
      <c r="N269" s="192" t="s">
        <v>1178</v>
      </c>
      <c r="O269" s="243" t="s">
        <v>1817</v>
      </c>
      <c r="P269" s="280">
        <v>155</v>
      </c>
      <c r="Q269" s="280">
        <v>19</v>
      </c>
      <c r="R269" s="277" t="str">
        <f t="shared" si="14"/>
        <v>N/A</v>
      </c>
      <c r="S269" s="278" t="str">
        <f t="shared" si="15"/>
        <v>N/A</v>
      </c>
      <c r="T269" s="177"/>
      <c r="U269" s="285"/>
      <c r="V269" s="285"/>
      <c r="W269" s="285"/>
      <c r="X269" s="285"/>
      <c r="Y269" s="285"/>
      <c r="Z269" s="285"/>
      <c r="AA269" s="285"/>
      <c r="AB269" s="285"/>
      <c r="AC269" s="285"/>
    </row>
    <row r="270" spans="1:29" ht="12.75" customHeight="1" x14ac:dyDescent="0.2">
      <c r="A270" s="196" t="s">
        <v>72</v>
      </c>
      <c r="B270" s="191">
        <v>2022</v>
      </c>
      <c r="C270" s="164" t="s">
        <v>582</v>
      </c>
      <c r="D270" s="192" t="s">
        <v>112</v>
      </c>
      <c r="E270" s="286" t="s">
        <v>1052</v>
      </c>
      <c r="F270" s="243" t="s">
        <v>937</v>
      </c>
      <c r="G270" s="191" t="s">
        <v>261</v>
      </c>
      <c r="H270" s="192" t="s">
        <v>1178</v>
      </c>
      <c r="I270" s="191" t="s">
        <v>431</v>
      </c>
      <c r="J270" s="191" t="s">
        <v>160</v>
      </c>
      <c r="K270" s="243" t="s">
        <v>689</v>
      </c>
      <c r="L270" s="192" t="s">
        <v>1510</v>
      </c>
      <c r="M270" s="184">
        <v>0</v>
      </c>
      <c r="N270" s="192" t="s">
        <v>1178</v>
      </c>
      <c r="O270" s="243" t="s">
        <v>1829</v>
      </c>
      <c r="P270" s="280">
        <v>0</v>
      </c>
      <c r="Q270" s="280">
        <v>0</v>
      </c>
      <c r="R270" s="277" t="e">
        <f t="shared" si="14"/>
        <v>#DIV/0!</v>
      </c>
      <c r="S270" s="278" t="e">
        <f t="shared" si="15"/>
        <v>#DIV/0!</v>
      </c>
      <c r="T270" s="177"/>
      <c r="U270" s="285"/>
      <c r="V270" s="285"/>
      <c r="W270" s="285"/>
      <c r="X270" s="285"/>
      <c r="Y270" s="285"/>
      <c r="Z270" s="285"/>
      <c r="AA270" s="285"/>
      <c r="AB270" s="285"/>
      <c r="AC270" s="285"/>
    </row>
    <row r="271" spans="1:29" s="288" customFormat="1" ht="12.75" customHeight="1" x14ac:dyDescent="0.2">
      <c r="A271" s="196" t="s">
        <v>72</v>
      </c>
      <c r="B271" s="191">
        <v>2022</v>
      </c>
      <c r="C271" s="164" t="s">
        <v>582</v>
      </c>
      <c r="D271" s="192" t="s">
        <v>112</v>
      </c>
      <c r="E271" s="286" t="s">
        <v>1052</v>
      </c>
      <c r="F271" s="243" t="s">
        <v>937</v>
      </c>
      <c r="G271" s="191" t="s">
        <v>263</v>
      </c>
      <c r="H271" s="192" t="s">
        <v>1178</v>
      </c>
      <c r="I271" s="191" t="s">
        <v>431</v>
      </c>
      <c r="J271" s="191" t="s">
        <v>160</v>
      </c>
      <c r="K271" s="243" t="s">
        <v>689</v>
      </c>
      <c r="L271" s="192" t="s">
        <v>1510</v>
      </c>
      <c r="M271" s="235" t="s">
        <v>1497</v>
      </c>
      <c r="N271" s="192" t="s">
        <v>1178</v>
      </c>
      <c r="O271" s="243" t="s">
        <v>1818</v>
      </c>
      <c r="P271" s="280">
        <v>134</v>
      </c>
      <c r="Q271" s="280">
        <v>21</v>
      </c>
      <c r="R271" s="277" t="str">
        <f t="shared" si="14"/>
        <v>N/A</v>
      </c>
      <c r="S271" s="278" t="str">
        <f t="shared" si="15"/>
        <v>N/A</v>
      </c>
      <c r="T271" s="177" t="s">
        <v>2928</v>
      </c>
      <c r="U271" s="285"/>
      <c r="V271" s="285"/>
      <c r="W271" s="285"/>
      <c r="X271" s="285"/>
      <c r="Y271" s="285"/>
      <c r="Z271" s="285"/>
      <c r="AA271" s="285"/>
      <c r="AB271" s="285"/>
      <c r="AC271" s="285"/>
    </row>
    <row r="272" spans="1:29" ht="12.75" customHeight="1" x14ac:dyDescent="0.2">
      <c r="A272" s="196" t="s">
        <v>72</v>
      </c>
      <c r="B272" s="191">
        <v>2022</v>
      </c>
      <c r="C272" s="164" t="s">
        <v>582</v>
      </c>
      <c r="D272" s="192" t="s">
        <v>112</v>
      </c>
      <c r="E272" s="286" t="s">
        <v>1052</v>
      </c>
      <c r="F272" s="243" t="s">
        <v>937</v>
      </c>
      <c r="G272" s="191" t="s">
        <v>1508</v>
      </c>
      <c r="H272" s="192" t="s">
        <v>1178</v>
      </c>
      <c r="I272" s="191" t="s">
        <v>431</v>
      </c>
      <c r="J272" s="191" t="s">
        <v>160</v>
      </c>
      <c r="K272" s="243" t="s">
        <v>689</v>
      </c>
      <c r="L272" s="192" t="s">
        <v>1510</v>
      </c>
      <c r="M272" s="235" t="s">
        <v>1497</v>
      </c>
      <c r="N272" s="192" t="s">
        <v>1178</v>
      </c>
      <c r="O272" s="243" t="s">
        <v>1818</v>
      </c>
      <c r="P272" s="280">
        <v>134</v>
      </c>
      <c r="Q272" s="280">
        <v>20</v>
      </c>
      <c r="R272" s="277" t="str">
        <f t="shared" si="14"/>
        <v>N/A</v>
      </c>
      <c r="S272" s="278" t="str">
        <f t="shared" si="15"/>
        <v>N/A</v>
      </c>
      <c r="T272" s="177"/>
      <c r="U272" s="285"/>
      <c r="V272" s="285"/>
      <c r="W272" s="285"/>
      <c r="X272" s="285"/>
      <c r="Y272" s="285"/>
      <c r="Z272" s="285"/>
      <c r="AA272" s="285"/>
      <c r="AB272" s="285"/>
      <c r="AC272" s="285"/>
    </row>
    <row r="273" spans="1:29" ht="12.75" customHeight="1" x14ac:dyDescent="0.2">
      <c r="A273" s="196" t="s">
        <v>72</v>
      </c>
      <c r="B273" s="191">
        <v>2022</v>
      </c>
      <c r="C273" s="164" t="s">
        <v>582</v>
      </c>
      <c r="D273" s="192" t="s">
        <v>112</v>
      </c>
      <c r="E273" s="286" t="s">
        <v>1054</v>
      </c>
      <c r="F273" s="243">
        <v>9</v>
      </c>
      <c r="G273" s="191" t="s">
        <v>259</v>
      </c>
      <c r="H273" s="192" t="s">
        <v>1178</v>
      </c>
      <c r="I273" s="191" t="s">
        <v>433</v>
      </c>
      <c r="J273" s="191" t="s">
        <v>161</v>
      </c>
      <c r="K273" s="196" t="s">
        <v>1803</v>
      </c>
      <c r="L273" s="192" t="s">
        <v>1506</v>
      </c>
      <c r="M273" s="192">
        <v>0</v>
      </c>
      <c r="N273" s="192" t="s">
        <v>1178</v>
      </c>
      <c r="O273" s="287"/>
      <c r="P273" s="280">
        <v>0</v>
      </c>
      <c r="Q273" s="280">
        <v>0</v>
      </c>
      <c r="R273" s="277" t="e">
        <f t="shared" ref="R273:R336" si="16">IF(M273="N/A","N/A", P273/M273*100)</f>
        <v>#DIV/0!</v>
      </c>
      <c r="S273" s="278" t="e">
        <f t="shared" ref="S273:S336" si="17">IF(M273="N/A","N/A",IF(OR(R273&lt;90,R273&gt;150),"X",""))</f>
        <v>#DIV/0!</v>
      </c>
      <c r="T273" s="177"/>
      <c r="U273" s="285"/>
      <c r="V273" s="285"/>
      <c r="W273" s="285"/>
      <c r="X273" s="285"/>
      <c r="Y273" s="285"/>
      <c r="Z273" s="285"/>
      <c r="AA273" s="285"/>
      <c r="AB273" s="285"/>
      <c r="AC273" s="285"/>
    </row>
    <row r="274" spans="1:29" ht="12.75" customHeight="1" x14ac:dyDescent="0.2">
      <c r="A274" s="196" t="s">
        <v>72</v>
      </c>
      <c r="B274" s="191">
        <v>2022</v>
      </c>
      <c r="C274" s="164" t="s">
        <v>582</v>
      </c>
      <c r="D274" s="192" t="s">
        <v>112</v>
      </c>
      <c r="E274" s="286" t="s">
        <v>1054</v>
      </c>
      <c r="F274" s="243">
        <v>9</v>
      </c>
      <c r="G274" s="191" t="s">
        <v>261</v>
      </c>
      <c r="H274" s="192" t="s">
        <v>1178</v>
      </c>
      <c r="I274" s="191" t="s">
        <v>433</v>
      </c>
      <c r="J274" s="191" t="s">
        <v>161</v>
      </c>
      <c r="K274" s="196" t="s">
        <v>1803</v>
      </c>
      <c r="L274" s="192" t="s">
        <v>1506</v>
      </c>
      <c r="M274" s="192">
        <v>0</v>
      </c>
      <c r="N274" s="192" t="s">
        <v>1178</v>
      </c>
      <c r="O274" s="287"/>
      <c r="P274" s="280">
        <v>0</v>
      </c>
      <c r="Q274" s="280">
        <v>0</v>
      </c>
      <c r="R274" s="277" t="e">
        <f t="shared" si="16"/>
        <v>#DIV/0!</v>
      </c>
      <c r="S274" s="278" t="e">
        <f t="shared" si="17"/>
        <v>#DIV/0!</v>
      </c>
      <c r="T274" s="177"/>
      <c r="U274" s="285"/>
      <c r="V274" s="285"/>
      <c r="W274" s="285"/>
      <c r="X274" s="285"/>
      <c r="Y274" s="285"/>
      <c r="Z274" s="285"/>
      <c r="AA274" s="285"/>
      <c r="AB274" s="285"/>
      <c r="AC274" s="285"/>
    </row>
    <row r="275" spans="1:29" ht="12.75" customHeight="1" x14ac:dyDescent="0.2">
      <c r="A275" s="196" t="s">
        <v>72</v>
      </c>
      <c r="B275" s="191">
        <v>2022</v>
      </c>
      <c r="C275" s="164" t="s">
        <v>582</v>
      </c>
      <c r="D275" s="192" t="s">
        <v>112</v>
      </c>
      <c r="E275" s="286" t="s">
        <v>1054</v>
      </c>
      <c r="F275" s="243">
        <v>9</v>
      </c>
      <c r="G275" s="191" t="s">
        <v>263</v>
      </c>
      <c r="H275" s="192" t="s">
        <v>1178</v>
      </c>
      <c r="I275" s="191" t="s">
        <v>433</v>
      </c>
      <c r="J275" s="191" t="s">
        <v>161</v>
      </c>
      <c r="K275" s="196" t="s">
        <v>1803</v>
      </c>
      <c r="L275" s="192" t="s">
        <v>1506</v>
      </c>
      <c r="M275" s="192">
        <v>0</v>
      </c>
      <c r="N275" s="192" t="s">
        <v>1178</v>
      </c>
      <c r="O275" s="287"/>
      <c r="P275" s="280">
        <v>0</v>
      </c>
      <c r="Q275" s="280">
        <v>0</v>
      </c>
      <c r="R275" s="277" t="e">
        <f t="shared" si="16"/>
        <v>#DIV/0!</v>
      </c>
      <c r="S275" s="278" t="e">
        <f t="shared" si="17"/>
        <v>#DIV/0!</v>
      </c>
      <c r="T275" s="177"/>
      <c r="U275" s="285"/>
      <c r="V275" s="285"/>
      <c r="W275" s="285"/>
      <c r="X275" s="285"/>
      <c r="Y275" s="285"/>
      <c r="Z275" s="285"/>
      <c r="AA275" s="285"/>
      <c r="AB275" s="285"/>
      <c r="AC275" s="285"/>
    </row>
    <row r="276" spans="1:29" s="288" customFormat="1" ht="12.75" customHeight="1" x14ac:dyDescent="0.2">
      <c r="A276" s="196" t="s">
        <v>72</v>
      </c>
      <c r="B276" s="191">
        <v>2022</v>
      </c>
      <c r="C276" s="164" t="s">
        <v>582</v>
      </c>
      <c r="D276" s="192" t="s">
        <v>112</v>
      </c>
      <c r="E276" s="286" t="s">
        <v>1054</v>
      </c>
      <c r="F276" s="243">
        <v>9</v>
      </c>
      <c r="G276" s="191" t="s">
        <v>1508</v>
      </c>
      <c r="H276" s="192" t="s">
        <v>1178</v>
      </c>
      <c r="I276" s="191" t="s">
        <v>433</v>
      </c>
      <c r="J276" s="191" t="s">
        <v>161</v>
      </c>
      <c r="K276" s="196" t="s">
        <v>1803</v>
      </c>
      <c r="L276" s="192" t="s">
        <v>1506</v>
      </c>
      <c r="M276" s="192">
        <v>0</v>
      </c>
      <c r="N276" s="192" t="s">
        <v>1178</v>
      </c>
      <c r="O276" s="287"/>
      <c r="P276" s="280">
        <v>0</v>
      </c>
      <c r="Q276" s="280">
        <v>0</v>
      </c>
      <c r="R276" s="277" t="e">
        <f t="shared" si="16"/>
        <v>#DIV/0!</v>
      </c>
      <c r="S276" s="278" t="e">
        <f t="shared" si="17"/>
        <v>#DIV/0!</v>
      </c>
      <c r="T276" s="177"/>
      <c r="U276" s="285"/>
      <c r="V276" s="285"/>
      <c r="W276" s="285"/>
      <c r="X276" s="285"/>
      <c r="Y276" s="285"/>
      <c r="Z276" s="285"/>
      <c r="AA276" s="285"/>
      <c r="AB276" s="285"/>
      <c r="AC276" s="285"/>
    </row>
    <row r="277" spans="1:29" ht="12.75" customHeight="1" x14ac:dyDescent="0.2">
      <c r="A277" s="196" t="s">
        <v>72</v>
      </c>
      <c r="B277" s="191">
        <v>2022</v>
      </c>
      <c r="C277" s="164" t="s">
        <v>582</v>
      </c>
      <c r="D277" s="192" t="s">
        <v>112</v>
      </c>
      <c r="E277" s="286" t="s">
        <v>1056</v>
      </c>
      <c r="F277" s="243" t="s">
        <v>1005</v>
      </c>
      <c r="G277" s="191" t="s">
        <v>261</v>
      </c>
      <c r="H277" s="192" t="s">
        <v>1178</v>
      </c>
      <c r="I277" s="191" t="s">
        <v>433</v>
      </c>
      <c r="J277" s="191" t="s">
        <v>161</v>
      </c>
      <c r="K277" s="196" t="s">
        <v>1803</v>
      </c>
      <c r="L277" s="192" t="s">
        <v>1506</v>
      </c>
      <c r="M277" s="192">
        <v>0</v>
      </c>
      <c r="N277" s="192" t="s">
        <v>1178</v>
      </c>
      <c r="O277" s="287"/>
      <c r="P277" s="280">
        <v>0</v>
      </c>
      <c r="Q277" s="280">
        <v>0</v>
      </c>
      <c r="R277" s="277" t="e">
        <f t="shared" si="16"/>
        <v>#DIV/0!</v>
      </c>
      <c r="S277" s="278" t="e">
        <f t="shared" si="17"/>
        <v>#DIV/0!</v>
      </c>
      <c r="T277" s="177"/>
      <c r="U277" s="285"/>
      <c r="V277" s="285"/>
      <c r="W277" s="285"/>
      <c r="X277" s="285"/>
      <c r="Y277" s="285"/>
      <c r="Z277" s="285"/>
      <c r="AA277" s="285"/>
      <c r="AB277" s="285"/>
      <c r="AC277" s="285"/>
    </row>
    <row r="278" spans="1:29" ht="12.75" customHeight="1" x14ac:dyDescent="0.2">
      <c r="A278" s="196" t="s">
        <v>72</v>
      </c>
      <c r="B278" s="191">
        <v>2022</v>
      </c>
      <c r="C278" s="164" t="s">
        <v>582</v>
      </c>
      <c r="D278" s="192" t="s">
        <v>112</v>
      </c>
      <c r="E278" s="286" t="s">
        <v>1056</v>
      </c>
      <c r="F278" s="243" t="s">
        <v>1005</v>
      </c>
      <c r="G278" s="191" t="s">
        <v>263</v>
      </c>
      <c r="H278" s="192" t="s">
        <v>1178</v>
      </c>
      <c r="I278" s="191" t="s">
        <v>433</v>
      </c>
      <c r="J278" s="191" t="s">
        <v>161</v>
      </c>
      <c r="K278" s="196" t="s">
        <v>1803</v>
      </c>
      <c r="L278" s="192" t="s">
        <v>1506</v>
      </c>
      <c r="M278" s="192">
        <v>0</v>
      </c>
      <c r="N278" s="192" t="s">
        <v>1178</v>
      </c>
      <c r="O278" s="287"/>
      <c r="P278" s="280">
        <v>0</v>
      </c>
      <c r="Q278" s="280">
        <v>0</v>
      </c>
      <c r="R278" s="277" t="e">
        <f t="shared" si="16"/>
        <v>#DIV/0!</v>
      </c>
      <c r="S278" s="278" t="e">
        <f t="shared" si="17"/>
        <v>#DIV/0!</v>
      </c>
      <c r="T278" s="177"/>
      <c r="U278" s="285"/>
      <c r="V278" s="285"/>
      <c r="W278" s="285"/>
      <c r="X278" s="285"/>
      <c r="Y278" s="285"/>
      <c r="Z278" s="285"/>
      <c r="AA278" s="285"/>
      <c r="AB278" s="285"/>
      <c r="AC278" s="285"/>
    </row>
    <row r="279" spans="1:29" ht="12.75" customHeight="1" x14ac:dyDescent="0.2">
      <c r="A279" s="196" t="s">
        <v>72</v>
      </c>
      <c r="B279" s="191">
        <v>2022</v>
      </c>
      <c r="C279" s="164" t="s">
        <v>582</v>
      </c>
      <c r="D279" s="192" t="s">
        <v>112</v>
      </c>
      <c r="E279" s="286" t="s">
        <v>1056</v>
      </c>
      <c r="F279" s="243" t="s">
        <v>1005</v>
      </c>
      <c r="G279" s="191" t="s">
        <v>1508</v>
      </c>
      <c r="H279" s="192" t="s">
        <v>1178</v>
      </c>
      <c r="I279" s="191" t="s">
        <v>433</v>
      </c>
      <c r="J279" s="191" t="s">
        <v>161</v>
      </c>
      <c r="K279" s="196" t="s">
        <v>1803</v>
      </c>
      <c r="L279" s="192" t="s">
        <v>1506</v>
      </c>
      <c r="M279" s="192">
        <v>0</v>
      </c>
      <c r="N279" s="192" t="s">
        <v>1178</v>
      </c>
      <c r="O279" s="287"/>
      <c r="P279" s="280">
        <v>0</v>
      </c>
      <c r="Q279" s="280">
        <v>0</v>
      </c>
      <c r="R279" s="277" t="e">
        <f t="shared" si="16"/>
        <v>#DIV/0!</v>
      </c>
      <c r="S279" s="278" t="e">
        <f t="shared" si="17"/>
        <v>#DIV/0!</v>
      </c>
      <c r="T279" s="177"/>
      <c r="U279" s="285"/>
      <c r="V279" s="285"/>
      <c r="W279" s="285"/>
      <c r="X279" s="285"/>
      <c r="Y279" s="285"/>
      <c r="Z279" s="285"/>
      <c r="AA279" s="285"/>
      <c r="AB279" s="285"/>
      <c r="AC279" s="285"/>
    </row>
    <row r="280" spans="1:29" ht="12.75" customHeight="1" x14ac:dyDescent="0.2">
      <c r="A280" s="196" t="s">
        <v>72</v>
      </c>
      <c r="B280" s="191">
        <v>2022</v>
      </c>
      <c r="C280" s="164" t="s">
        <v>582</v>
      </c>
      <c r="D280" s="192" t="s">
        <v>112</v>
      </c>
      <c r="E280" s="286" t="s">
        <v>1056</v>
      </c>
      <c r="F280" s="243" t="s">
        <v>1005</v>
      </c>
      <c r="G280" s="191" t="s">
        <v>261</v>
      </c>
      <c r="H280" s="192" t="s">
        <v>1178</v>
      </c>
      <c r="I280" s="191" t="s">
        <v>431</v>
      </c>
      <c r="J280" s="191" t="s">
        <v>160</v>
      </c>
      <c r="K280" s="243" t="s">
        <v>656</v>
      </c>
      <c r="L280" s="192" t="s">
        <v>1510</v>
      </c>
      <c r="M280" s="184">
        <v>0</v>
      </c>
      <c r="N280" s="192" t="s">
        <v>1178</v>
      </c>
      <c r="O280" s="243" t="s">
        <v>1828</v>
      </c>
      <c r="P280" s="280">
        <v>0</v>
      </c>
      <c r="Q280" s="280">
        <v>0</v>
      </c>
      <c r="R280" s="277" t="e">
        <f t="shared" si="16"/>
        <v>#DIV/0!</v>
      </c>
      <c r="S280" s="278" t="e">
        <f t="shared" si="17"/>
        <v>#DIV/0!</v>
      </c>
      <c r="T280" s="177"/>
    </row>
    <row r="281" spans="1:29" s="288" customFormat="1" ht="12.75" customHeight="1" x14ac:dyDescent="0.2">
      <c r="A281" s="196" t="s">
        <v>72</v>
      </c>
      <c r="B281" s="191">
        <v>2022</v>
      </c>
      <c r="C281" s="164" t="s">
        <v>582</v>
      </c>
      <c r="D281" s="192" t="s">
        <v>112</v>
      </c>
      <c r="E281" s="286" t="s">
        <v>1056</v>
      </c>
      <c r="F281" s="243" t="s">
        <v>1005</v>
      </c>
      <c r="G281" s="191" t="s">
        <v>263</v>
      </c>
      <c r="H281" s="192" t="s">
        <v>1178</v>
      </c>
      <c r="I281" s="191" t="s">
        <v>431</v>
      </c>
      <c r="J281" s="191" t="s">
        <v>160</v>
      </c>
      <c r="K281" s="243" t="s">
        <v>656</v>
      </c>
      <c r="L281" s="192" t="s">
        <v>1510</v>
      </c>
      <c r="M281" s="235" t="s">
        <v>1497</v>
      </c>
      <c r="N281" s="192" t="s">
        <v>1178</v>
      </c>
      <c r="O281" s="243" t="s">
        <v>1817</v>
      </c>
      <c r="P281" s="280">
        <v>4690</v>
      </c>
      <c r="Q281" s="280">
        <v>32</v>
      </c>
      <c r="R281" s="277" t="str">
        <f t="shared" si="16"/>
        <v>N/A</v>
      </c>
      <c r="S281" s="278" t="str">
        <f t="shared" si="17"/>
        <v>N/A</v>
      </c>
      <c r="T281" s="177" t="s">
        <v>2915</v>
      </c>
    </row>
    <row r="282" spans="1:29" ht="12.75" customHeight="1" x14ac:dyDescent="0.2">
      <c r="A282" s="196" t="s">
        <v>72</v>
      </c>
      <c r="B282" s="191">
        <v>2022</v>
      </c>
      <c r="C282" s="164" t="s">
        <v>582</v>
      </c>
      <c r="D282" s="192" t="s">
        <v>112</v>
      </c>
      <c r="E282" s="286" t="s">
        <v>1056</v>
      </c>
      <c r="F282" s="243" t="s">
        <v>1005</v>
      </c>
      <c r="G282" s="191" t="s">
        <v>1508</v>
      </c>
      <c r="H282" s="192" t="s">
        <v>1178</v>
      </c>
      <c r="I282" s="191" t="s">
        <v>431</v>
      </c>
      <c r="J282" s="191" t="s">
        <v>160</v>
      </c>
      <c r="K282" s="243" t="s">
        <v>656</v>
      </c>
      <c r="L282" s="192" t="s">
        <v>1510</v>
      </c>
      <c r="M282" s="235" t="s">
        <v>1497</v>
      </c>
      <c r="N282" s="192" t="s">
        <v>1178</v>
      </c>
      <c r="O282" s="243" t="s">
        <v>1817</v>
      </c>
      <c r="P282" s="280">
        <v>2599</v>
      </c>
      <c r="Q282" s="280">
        <v>30</v>
      </c>
      <c r="R282" s="277" t="str">
        <f t="shared" si="16"/>
        <v>N/A</v>
      </c>
      <c r="S282" s="278" t="str">
        <f t="shared" si="17"/>
        <v>N/A</v>
      </c>
      <c r="T282" s="177"/>
      <c r="U282" s="285"/>
      <c r="V282" s="285"/>
      <c r="W282" s="285"/>
      <c r="X282" s="285"/>
      <c r="Y282" s="285"/>
      <c r="Z282" s="285"/>
      <c r="AA282" s="285"/>
      <c r="AB282" s="285"/>
      <c r="AC282" s="285"/>
    </row>
    <row r="283" spans="1:29" ht="12.75" customHeight="1" x14ac:dyDescent="0.2">
      <c r="A283" s="196" t="s">
        <v>72</v>
      </c>
      <c r="B283" s="191">
        <v>2022</v>
      </c>
      <c r="C283" s="164" t="s">
        <v>582</v>
      </c>
      <c r="D283" s="192" t="s">
        <v>112</v>
      </c>
      <c r="E283" s="286" t="s">
        <v>1056</v>
      </c>
      <c r="F283" s="243" t="s">
        <v>1005</v>
      </c>
      <c r="G283" s="191" t="s">
        <v>261</v>
      </c>
      <c r="H283" s="192" t="s">
        <v>1178</v>
      </c>
      <c r="I283" s="191" t="s">
        <v>431</v>
      </c>
      <c r="J283" s="191" t="s">
        <v>160</v>
      </c>
      <c r="K283" s="243" t="s">
        <v>689</v>
      </c>
      <c r="L283" s="192" t="s">
        <v>1510</v>
      </c>
      <c r="M283" s="184">
        <v>0</v>
      </c>
      <c r="N283" s="192" t="s">
        <v>1178</v>
      </c>
      <c r="O283" s="243" t="s">
        <v>1829</v>
      </c>
      <c r="P283" s="280">
        <v>0</v>
      </c>
      <c r="Q283" s="280">
        <v>0</v>
      </c>
      <c r="R283" s="277" t="e">
        <f t="shared" si="16"/>
        <v>#DIV/0!</v>
      </c>
      <c r="S283" s="278" t="e">
        <f t="shared" si="17"/>
        <v>#DIV/0!</v>
      </c>
      <c r="T283" s="177"/>
      <c r="U283" s="285"/>
      <c r="V283" s="285"/>
      <c r="W283" s="285"/>
      <c r="X283" s="285"/>
      <c r="Y283" s="285"/>
      <c r="Z283" s="285"/>
      <c r="AA283" s="285"/>
      <c r="AB283" s="285"/>
      <c r="AC283" s="285"/>
    </row>
    <row r="284" spans="1:29" ht="12.75" customHeight="1" x14ac:dyDescent="0.2">
      <c r="A284" s="196" t="s">
        <v>72</v>
      </c>
      <c r="B284" s="191">
        <v>2022</v>
      </c>
      <c r="C284" s="164" t="s">
        <v>582</v>
      </c>
      <c r="D284" s="192" t="s">
        <v>112</v>
      </c>
      <c r="E284" s="286" t="s">
        <v>1056</v>
      </c>
      <c r="F284" s="243" t="s">
        <v>1005</v>
      </c>
      <c r="G284" s="191" t="s">
        <v>263</v>
      </c>
      <c r="H284" s="192" t="s">
        <v>1178</v>
      </c>
      <c r="I284" s="191" t="s">
        <v>431</v>
      </c>
      <c r="J284" s="191" t="s">
        <v>160</v>
      </c>
      <c r="K284" s="243" t="s">
        <v>689</v>
      </c>
      <c r="L284" s="192" t="s">
        <v>1510</v>
      </c>
      <c r="M284" s="235" t="s">
        <v>1497</v>
      </c>
      <c r="N284" s="192" t="s">
        <v>1178</v>
      </c>
      <c r="O284" s="243" t="s">
        <v>1818</v>
      </c>
      <c r="P284" s="280">
        <v>3758</v>
      </c>
      <c r="Q284" s="280">
        <v>38</v>
      </c>
      <c r="R284" s="277" t="str">
        <f t="shared" si="16"/>
        <v>N/A</v>
      </c>
      <c r="S284" s="278" t="str">
        <f t="shared" si="17"/>
        <v>N/A</v>
      </c>
      <c r="T284" s="177" t="s">
        <v>2929</v>
      </c>
      <c r="U284" s="285"/>
      <c r="V284" s="285"/>
      <c r="W284" s="285"/>
      <c r="X284" s="285"/>
      <c r="Y284" s="285"/>
      <c r="Z284" s="285"/>
      <c r="AA284" s="285"/>
      <c r="AB284" s="285"/>
      <c r="AC284" s="285"/>
    </row>
    <row r="285" spans="1:29" ht="12.75" customHeight="1" x14ac:dyDescent="0.2">
      <c r="A285" s="196" t="s">
        <v>72</v>
      </c>
      <c r="B285" s="191">
        <v>2022</v>
      </c>
      <c r="C285" s="164" t="s">
        <v>582</v>
      </c>
      <c r="D285" s="192" t="s">
        <v>112</v>
      </c>
      <c r="E285" s="286" t="s">
        <v>1056</v>
      </c>
      <c r="F285" s="243" t="s">
        <v>1005</v>
      </c>
      <c r="G285" s="191" t="s">
        <v>1508</v>
      </c>
      <c r="H285" s="192" t="s">
        <v>1178</v>
      </c>
      <c r="I285" s="191" t="s">
        <v>431</v>
      </c>
      <c r="J285" s="191" t="s">
        <v>160</v>
      </c>
      <c r="K285" s="243" t="s">
        <v>689</v>
      </c>
      <c r="L285" s="192" t="s">
        <v>1510</v>
      </c>
      <c r="M285" s="235" t="s">
        <v>1497</v>
      </c>
      <c r="N285" s="192" t="s">
        <v>1178</v>
      </c>
      <c r="O285" s="243" t="s">
        <v>1818</v>
      </c>
      <c r="P285" s="280">
        <v>2120</v>
      </c>
      <c r="Q285" s="280">
        <v>37</v>
      </c>
      <c r="R285" s="277" t="str">
        <f t="shared" si="16"/>
        <v>N/A</v>
      </c>
      <c r="S285" s="278" t="str">
        <f t="shared" si="17"/>
        <v>N/A</v>
      </c>
      <c r="T285" s="177"/>
      <c r="U285" s="285"/>
      <c r="V285" s="285"/>
      <c r="W285" s="285"/>
      <c r="X285" s="285"/>
      <c r="Y285" s="285"/>
      <c r="Z285" s="285"/>
      <c r="AA285" s="285"/>
      <c r="AB285" s="285"/>
      <c r="AC285" s="285"/>
    </row>
    <row r="286" spans="1:29" ht="12.75" customHeight="1" x14ac:dyDescent="0.2">
      <c r="A286" s="196" t="s">
        <v>72</v>
      </c>
      <c r="B286" s="191">
        <v>2022</v>
      </c>
      <c r="C286" s="164" t="s">
        <v>582</v>
      </c>
      <c r="D286" s="192" t="s">
        <v>112</v>
      </c>
      <c r="E286" s="286" t="s">
        <v>1058</v>
      </c>
      <c r="F286" s="243" t="s">
        <v>937</v>
      </c>
      <c r="G286" s="191" t="s">
        <v>259</v>
      </c>
      <c r="H286" s="192" t="s">
        <v>1178</v>
      </c>
      <c r="I286" s="191" t="s">
        <v>433</v>
      </c>
      <c r="J286" s="191" t="s">
        <v>161</v>
      </c>
      <c r="K286" s="196" t="s">
        <v>1803</v>
      </c>
      <c r="L286" s="192" t="s">
        <v>1506</v>
      </c>
      <c r="M286" s="192">
        <v>50</v>
      </c>
      <c r="N286" s="192" t="s">
        <v>1178</v>
      </c>
      <c r="O286" s="287"/>
      <c r="P286" s="280">
        <v>197</v>
      </c>
      <c r="Q286" s="280">
        <v>3</v>
      </c>
      <c r="R286" s="277">
        <f t="shared" si="16"/>
        <v>394</v>
      </c>
      <c r="S286" s="278" t="str">
        <f t="shared" si="17"/>
        <v>X</v>
      </c>
      <c r="T286" s="172" t="s">
        <v>2774</v>
      </c>
      <c r="U286" s="285"/>
      <c r="V286" s="285"/>
      <c r="W286" s="285"/>
      <c r="X286" s="285"/>
      <c r="Y286" s="285"/>
      <c r="Z286" s="285"/>
      <c r="AA286" s="285"/>
      <c r="AB286" s="285"/>
      <c r="AC286" s="285"/>
    </row>
    <row r="287" spans="1:29" ht="12.75" customHeight="1" x14ac:dyDescent="0.2">
      <c r="A287" s="196" t="s">
        <v>72</v>
      </c>
      <c r="B287" s="191">
        <v>2022</v>
      </c>
      <c r="C287" s="164" t="s">
        <v>582</v>
      </c>
      <c r="D287" s="192" t="s">
        <v>112</v>
      </c>
      <c r="E287" s="286" t="s">
        <v>1058</v>
      </c>
      <c r="F287" s="243" t="s">
        <v>937</v>
      </c>
      <c r="G287" s="191" t="s">
        <v>261</v>
      </c>
      <c r="H287" s="192" t="s">
        <v>1177</v>
      </c>
      <c r="I287" s="191" t="s">
        <v>433</v>
      </c>
      <c r="J287" s="191" t="s">
        <v>161</v>
      </c>
      <c r="K287" s="196" t="s">
        <v>1803</v>
      </c>
      <c r="L287" s="192" t="s">
        <v>1506</v>
      </c>
      <c r="M287" s="235">
        <v>3</v>
      </c>
      <c r="N287" s="192" t="s">
        <v>1178</v>
      </c>
      <c r="O287" s="243" t="s">
        <v>1830</v>
      </c>
      <c r="P287" s="280">
        <v>0</v>
      </c>
      <c r="Q287" s="280">
        <v>0</v>
      </c>
      <c r="R287" s="277">
        <f t="shared" si="16"/>
        <v>0</v>
      </c>
      <c r="S287" s="278" t="str">
        <f t="shared" si="17"/>
        <v>X</v>
      </c>
      <c r="T287" s="172" t="s">
        <v>2775</v>
      </c>
      <c r="U287" s="285"/>
      <c r="V287" s="285"/>
      <c r="W287" s="285"/>
      <c r="X287" s="285"/>
      <c r="Y287" s="285"/>
      <c r="Z287" s="285"/>
      <c r="AA287" s="285"/>
      <c r="AB287" s="285"/>
      <c r="AC287" s="285"/>
    </row>
    <row r="288" spans="1:29" ht="12.75" customHeight="1" x14ac:dyDescent="0.2">
      <c r="A288" s="196" t="s">
        <v>72</v>
      </c>
      <c r="B288" s="191">
        <v>2022</v>
      </c>
      <c r="C288" s="164" t="s">
        <v>582</v>
      </c>
      <c r="D288" s="192" t="s">
        <v>112</v>
      </c>
      <c r="E288" s="286" t="s">
        <v>1058</v>
      </c>
      <c r="F288" s="243" t="s">
        <v>937</v>
      </c>
      <c r="G288" s="191" t="s">
        <v>263</v>
      </c>
      <c r="H288" s="192" t="s">
        <v>1178</v>
      </c>
      <c r="I288" s="191" t="s">
        <v>433</v>
      </c>
      <c r="J288" s="191" t="s">
        <v>161</v>
      </c>
      <c r="K288" s="196" t="s">
        <v>1803</v>
      </c>
      <c r="L288" s="192" t="s">
        <v>1506</v>
      </c>
      <c r="M288" s="235">
        <v>3</v>
      </c>
      <c r="N288" s="192" t="s">
        <v>1178</v>
      </c>
      <c r="O288" s="243" t="s">
        <v>1831</v>
      </c>
      <c r="P288" s="280">
        <v>197</v>
      </c>
      <c r="Q288" s="280">
        <v>3</v>
      </c>
      <c r="R288" s="277">
        <f t="shared" si="16"/>
        <v>6566.666666666667</v>
      </c>
      <c r="S288" s="278" t="str">
        <f t="shared" si="17"/>
        <v>X</v>
      </c>
      <c r="T288" s="172" t="s">
        <v>2776</v>
      </c>
      <c r="U288" s="285"/>
      <c r="V288" s="285"/>
      <c r="W288" s="285"/>
      <c r="X288" s="285"/>
      <c r="Y288" s="285"/>
      <c r="Z288" s="285"/>
      <c r="AA288" s="285"/>
      <c r="AB288" s="285"/>
      <c r="AC288" s="285"/>
    </row>
    <row r="289" spans="1:29" ht="12.75" customHeight="1" x14ac:dyDescent="0.2">
      <c r="A289" s="196" t="s">
        <v>72</v>
      </c>
      <c r="B289" s="191">
        <v>2022</v>
      </c>
      <c r="C289" s="164" t="s">
        <v>582</v>
      </c>
      <c r="D289" s="192" t="s">
        <v>112</v>
      </c>
      <c r="E289" s="286" t="s">
        <v>1058</v>
      </c>
      <c r="F289" s="243" t="s">
        <v>937</v>
      </c>
      <c r="G289" s="191" t="s">
        <v>1508</v>
      </c>
      <c r="H289" s="192" t="s">
        <v>1178</v>
      </c>
      <c r="I289" s="191" t="s">
        <v>433</v>
      </c>
      <c r="J289" s="191" t="s">
        <v>161</v>
      </c>
      <c r="K289" s="196" t="s">
        <v>1803</v>
      </c>
      <c r="L289" s="192" t="s">
        <v>1506</v>
      </c>
      <c r="M289" s="235">
        <v>3</v>
      </c>
      <c r="N289" s="192" t="s">
        <v>1178</v>
      </c>
      <c r="O289" s="243" t="s">
        <v>1831</v>
      </c>
      <c r="P289" s="280">
        <v>155</v>
      </c>
      <c r="Q289" s="280">
        <v>3</v>
      </c>
      <c r="R289" s="277">
        <f t="shared" si="16"/>
        <v>5166.6666666666661</v>
      </c>
      <c r="S289" s="278" t="str">
        <f t="shared" si="17"/>
        <v>X</v>
      </c>
      <c r="T289" s="172" t="s">
        <v>2777</v>
      </c>
      <c r="U289" s="285"/>
      <c r="V289" s="285"/>
      <c r="W289" s="285"/>
      <c r="X289" s="285"/>
      <c r="Y289" s="285"/>
      <c r="Z289" s="285"/>
      <c r="AA289" s="285"/>
      <c r="AB289" s="285"/>
      <c r="AC289" s="285"/>
    </row>
    <row r="290" spans="1:29" s="21" customFormat="1" ht="12.75" customHeight="1" x14ac:dyDescent="0.2">
      <c r="A290" s="196" t="s">
        <v>72</v>
      </c>
      <c r="B290" s="191">
        <v>2022</v>
      </c>
      <c r="C290" s="164" t="s">
        <v>582</v>
      </c>
      <c r="D290" s="192" t="s">
        <v>112</v>
      </c>
      <c r="E290" s="286" t="s">
        <v>1058</v>
      </c>
      <c r="F290" s="243" t="s">
        <v>937</v>
      </c>
      <c r="G290" s="191" t="s">
        <v>259</v>
      </c>
      <c r="H290" s="192" t="s">
        <v>1178</v>
      </c>
      <c r="I290" s="191" t="s">
        <v>431</v>
      </c>
      <c r="J290" s="191" t="s">
        <v>160</v>
      </c>
      <c r="K290" s="243" t="s">
        <v>689</v>
      </c>
      <c r="L290" s="192" t="s">
        <v>1510</v>
      </c>
      <c r="M290" s="235" t="s">
        <v>1497</v>
      </c>
      <c r="N290" s="192" t="s">
        <v>1178</v>
      </c>
      <c r="O290" s="243" t="s">
        <v>1806</v>
      </c>
      <c r="P290" s="280">
        <v>204</v>
      </c>
      <c r="Q290" s="280">
        <v>35</v>
      </c>
      <c r="R290" s="277" t="str">
        <f t="shared" si="16"/>
        <v>N/A</v>
      </c>
      <c r="S290" s="278" t="str">
        <f t="shared" si="17"/>
        <v>N/A</v>
      </c>
      <c r="T290" s="177"/>
      <c r="U290" s="42"/>
      <c r="V290" s="42"/>
      <c r="W290" s="42"/>
      <c r="X290" s="42"/>
      <c r="Y290" s="42"/>
      <c r="Z290" s="42"/>
      <c r="AA290" s="42"/>
      <c r="AB290" s="42"/>
      <c r="AC290" s="42"/>
    </row>
    <row r="291" spans="1:29" s="21" customFormat="1" ht="12.75" customHeight="1" x14ac:dyDescent="0.2">
      <c r="A291" s="196" t="s">
        <v>72</v>
      </c>
      <c r="B291" s="191">
        <v>2022</v>
      </c>
      <c r="C291" s="164" t="s">
        <v>582</v>
      </c>
      <c r="D291" s="192" t="s">
        <v>112</v>
      </c>
      <c r="E291" s="286" t="s">
        <v>1058</v>
      </c>
      <c r="F291" s="243" t="s">
        <v>937</v>
      </c>
      <c r="G291" s="191" t="s">
        <v>261</v>
      </c>
      <c r="H291" s="192" t="s">
        <v>1178</v>
      </c>
      <c r="I291" s="191" t="s">
        <v>431</v>
      </c>
      <c r="J291" s="191" t="s">
        <v>160</v>
      </c>
      <c r="K291" s="243" t="s">
        <v>689</v>
      </c>
      <c r="L291" s="192" t="s">
        <v>1510</v>
      </c>
      <c r="M291" s="235" t="s">
        <v>1497</v>
      </c>
      <c r="N291" s="192" t="s">
        <v>1178</v>
      </c>
      <c r="O291" s="243" t="s">
        <v>1806</v>
      </c>
      <c r="P291" s="280">
        <v>196</v>
      </c>
      <c r="Q291" s="280">
        <v>35</v>
      </c>
      <c r="R291" s="277" t="str">
        <f t="shared" si="16"/>
        <v>N/A</v>
      </c>
      <c r="S291" s="278" t="str">
        <f t="shared" si="17"/>
        <v>N/A</v>
      </c>
      <c r="T291" s="177"/>
      <c r="U291" s="42"/>
      <c r="V291" s="42"/>
      <c r="W291" s="42"/>
      <c r="X291" s="42"/>
      <c r="Y291" s="42"/>
      <c r="Z291" s="42"/>
      <c r="AA291" s="42"/>
      <c r="AB291" s="42"/>
      <c r="AC291" s="42"/>
    </row>
    <row r="292" spans="1:29" ht="12.75" customHeight="1" x14ac:dyDescent="0.2">
      <c r="A292" s="196" t="s">
        <v>72</v>
      </c>
      <c r="B292" s="191">
        <v>2022</v>
      </c>
      <c r="C292" s="164" t="s">
        <v>582</v>
      </c>
      <c r="D292" s="192" t="s">
        <v>112</v>
      </c>
      <c r="E292" s="286" t="s">
        <v>1058</v>
      </c>
      <c r="F292" s="243" t="s">
        <v>937</v>
      </c>
      <c r="G292" s="191" t="s">
        <v>263</v>
      </c>
      <c r="H292" s="192" t="s">
        <v>1178</v>
      </c>
      <c r="I292" s="191" t="s">
        <v>431</v>
      </c>
      <c r="J292" s="191" t="s">
        <v>160</v>
      </c>
      <c r="K292" s="243" t="s">
        <v>689</v>
      </c>
      <c r="L292" s="192" t="s">
        <v>1510</v>
      </c>
      <c r="M292" s="235" t="s">
        <v>1497</v>
      </c>
      <c r="N292" s="192" t="s">
        <v>1178</v>
      </c>
      <c r="O292" s="243" t="s">
        <v>1806</v>
      </c>
      <c r="P292" s="280">
        <v>204</v>
      </c>
      <c r="Q292" s="280">
        <v>35</v>
      </c>
      <c r="R292" s="277" t="str">
        <f t="shared" si="16"/>
        <v>N/A</v>
      </c>
      <c r="S292" s="278" t="str">
        <f t="shared" si="17"/>
        <v>N/A</v>
      </c>
      <c r="T292" s="172" t="s">
        <v>2946</v>
      </c>
      <c r="U292" s="285"/>
      <c r="V292" s="285"/>
      <c r="W292" s="285"/>
    </row>
    <row r="293" spans="1:29" ht="12.75" customHeight="1" x14ac:dyDescent="0.2">
      <c r="A293" s="196" t="s">
        <v>72</v>
      </c>
      <c r="B293" s="191">
        <v>2022</v>
      </c>
      <c r="C293" s="164" t="s">
        <v>582</v>
      </c>
      <c r="D293" s="192" t="s">
        <v>112</v>
      </c>
      <c r="E293" s="286" t="s">
        <v>1058</v>
      </c>
      <c r="F293" s="243" t="s">
        <v>937</v>
      </c>
      <c r="G293" s="191" t="s">
        <v>1508</v>
      </c>
      <c r="H293" s="192" t="s">
        <v>1178</v>
      </c>
      <c r="I293" s="191" t="s">
        <v>431</v>
      </c>
      <c r="J293" s="191" t="s">
        <v>160</v>
      </c>
      <c r="K293" s="243" t="s">
        <v>689</v>
      </c>
      <c r="L293" s="192" t="s">
        <v>1510</v>
      </c>
      <c r="M293" s="235" t="s">
        <v>1497</v>
      </c>
      <c r="N293" s="192" t="s">
        <v>1178</v>
      </c>
      <c r="O293" s="243" t="s">
        <v>1806</v>
      </c>
      <c r="P293" s="280">
        <v>182</v>
      </c>
      <c r="Q293" s="280">
        <v>34</v>
      </c>
      <c r="R293" s="277" t="str">
        <f t="shared" si="16"/>
        <v>N/A</v>
      </c>
      <c r="S293" s="278" t="str">
        <f t="shared" si="17"/>
        <v>N/A</v>
      </c>
      <c r="T293" s="177"/>
      <c r="U293" s="285"/>
      <c r="V293" s="285"/>
      <c r="W293" s="285"/>
    </row>
    <row r="294" spans="1:29" ht="12.75" customHeight="1" x14ac:dyDescent="0.2">
      <c r="A294" s="196" t="s">
        <v>72</v>
      </c>
      <c r="B294" s="191">
        <v>2022</v>
      </c>
      <c r="C294" s="164" t="s">
        <v>582</v>
      </c>
      <c r="D294" s="192" t="s">
        <v>112</v>
      </c>
      <c r="E294" s="286" t="s">
        <v>1058</v>
      </c>
      <c r="F294" s="243" t="s">
        <v>937</v>
      </c>
      <c r="G294" s="191" t="s">
        <v>259</v>
      </c>
      <c r="H294" s="192" t="s">
        <v>1178</v>
      </c>
      <c r="I294" s="191" t="s">
        <v>431</v>
      </c>
      <c r="J294" s="191" t="s">
        <v>160</v>
      </c>
      <c r="K294" s="243" t="s">
        <v>689</v>
      </c>
      <c r="L294" s="192" t="s">
        <v>1510</v>
      </c>
      <c r="M294" s="235" t="s">
        <v>1497</v>
      </c>
      <c r="N294" s="192" t="s">
        <v>1178</v>
      </c>
      <c r="O294" s="243" t="s">
        <v>1808</v>
      </c>
      <c r="P294" s="280">
        <v>248</v>
      </c>
      <c r="Q294" s="280">
        <v>61</v>
      </c>
      <c r="R294" s="277" t="str">
        <f t="shared" si="16"/>
        <v>N/A</v>
      </c>
      <c r="S294" s="278" t="str">
        <f t="shared" si="17"/>
        <v>N/A</v>
      </c>
      <c r="T294" s="177"/>
      <c r="U294" s="285"/>
      <c r="V294" s="285"/>
      <c r="W294" s="285"/>
    </row>
    <row r="295" spans="1:29" ht="12.75" customHeight="1" x14ac:dyDescent="0.2">
      <c r="A295" s="196" t="s">
        <v>72</v>
      </c>
      <c r="B295" s="191">
        <v>2022</v>
      </c>
      <c r="C295" s="164" t="s">
        <v>582</v>
      </c>
      <c r="D295" s="192" t="s">
        <v>112</v>
      </c>
      <c r="E295" s="286" t="s">
        <v>1058</v>
      </c>
      <c r="F295" s="243" t="s">
        <v>937</v>
      </c>
      <c r="G295" s="191" t="s">
        <v>261</v>
      </c>
      <c r="H295" s="192" t="s">
        <v>1178</v>
      </c>
      <c r="I295" s="191" t="s">
        <v>431</v>
      </c>
      <c r="J295" s="191" t="s">
        <v>160</v>
      </c>
      <c r="K295" s="243" t="s">
        <v>689</v>
      </c>
      <c r="L295" s="192" t="s">
        <v>1510</v>
      </c>
      <c r="M295" s="235" t="s">
        <v>1497</v>
      </c>
      <c r="N295" s="192" t="s">
        <v>1178</v>
      </c>
      <c r="O295" s="243" t="s">
        <v>1808</v>
      </c>
      <c r="P295" s="280">
        <v>245</v>
      </c>
      <c r="Q295" s="280">
        <v>61</v>
      </c>
      <c r="R295" s="277" t="str">
        <f t="shared" si="16"/>
        <v>N/A</v>
      </c>
      <c r="S295" s="278" t="str">
        <f t="shared" si="17"/>
        <v>N/A</v>
      </c>
      <c r="T295" s="177"/>
      <c r="U295" s="285"/>
      <c r="V295" s="285"/>
      <c r="W295" s="285"/>
    </row>
    <row r="296" spans="1:29" ht="12.75" customHeight="1" x14ac:dyDescent="0.2">
      <c r="A296" s="196" t="s">
        <v>72</v>
      </c>
      <c r="B296" s="191">
        <v>2022</v>
      </c>
      <c r="C296" s="164" t="s">
        <v>582</v>
      </c>
      <c r="D296" s="192" t="s">
        <v>112</v>
      </c>
      <c r="E296" s="286" t="s">
        <v>1058</v>
      </c>
      <c r="F296" s="243" t="s">
        <v>937</v>
      </c>
      <c r="G296" s="191" t="s">
        <v>263</v>
      </c>
      <c r="H296" s="192" t="s">
        <v>1178</v>
      </c>
      <c r="I296" s="191" t="s">
        <v>431</v>
      </c>
      <c r="J296" s="191" t="s">
        <v>160</v>
      </c>
      <c r="K296" s="243" t="s">
        <v>689</v>
      </c>
      <c r="L296" s="192" t="s">
        <v>1510</v>
      </c>
      <c r="M296" s="235" t="s">
        <v>1497</v>
      </c>
      <c r="N296" s="192" t="s">
        <v>1178</v>
      </c>
      <c r="O296" s="243" t="s">
        <v>1808</v>
      </c>
      <c r="P296" s="280">
        <v>248</v>
      </c>
      <c r="Q296" s="280">
        <v>61</v>
      </c>
      <c r="R296" s="277" t="str">
        <f t="shared" si="16"/>
        <v>N/A</v>
      </c>
      <c r="S296" s="278" t="str">
        <f t="shared" si="17"/>
        <v>N/A</v>
      </c>
      <c r="T296" s="172" t="s">
        <v>2946</v>
      </c>
      <c r="U296" s="285"/>
      <c r="V296" s="285"/>
      <c r="W296" s="285"/>
    </row>
    <row r="297" spans="1:29" ht="12.75" customHeight="1" x14ac:dyDescent="0.2">
      <c r="A297" s="196" t="s">
        <v>72</v>
      </c>
      <c r="B297" s="191">
        <v>2022</v>
      </c>
      <c r="C297" s="164" t="s">
        <v>582</v>
      </c>
      <c r="D297" s="192" t="s">
        <v>112</v>
      </c>
      <c r="E297" s="286" t="s">
        <v>1058</v>
      </c>
      <c r="F297" s="243" t="s">
        <v>937</v>
      </c>
      <c r="G297" s="191" t="s">
        <v>1508</v>
      </c>
      <c r="H297" s="192" t="s">
        <v>1178</v>
      </c>
      <c r="I297" s="191" t="s">
        <v>431</v>
      </c>
      <c r="J297" s="191" t="s">
        <v>160</v>
      </c>
      <c r="K297" s="243" t="s">
        <v>689</v>
      </c>
      <c r="L297" s="192" t="s">
        <v>1510</v>
      </c>
      <c r="M297" s="235" t="s">
        <v>1497</v>
      </c>
      <c r="N297" s="192" t="s">
        <v>1178</v>
      </c>
      <c r="O297" s="243" t="s">
        <v>1808</v>
      </c>
      <c r="P297" s="280">
        <v>226</v>
      </c>
      <c r="Q297" s="280">
        <v>56</v>
      </c>
      <c r="R297" s="277" t="str">
        <f t="shared" si="16"/>
        <v>N/A</v>
      </c>
      <c r="S297" s="278" t="str">
        <f t="shared" si="17"/>
        <v>N/A</v>
      </c>
      <c r="T297" s="177"/>
      <c r="U297" s="285"/>
      <c r="V297" s="285"/>
      <c r="W297" s="285"/>
    </row>
    <row r="298" spans="1:29" ht="12.75" customHeight="1" x14ac:dyDescent="0.2">
      <c r="A298" s="196" t="s">
        <v>72</v>
      </c>
      <c r="B298" s="191">
        <v>2022</v>
      </c>
      <c r="C298" s="164" t="s">
        <v>582</v>
      </c>
      <c r="D298" s="192" t="s">
        <v>112</v>
      </c>
      <c r="E298" s="284" t="s">
        <v>1071</v>
      </c>
      <c r="F298" s="191" t="s">
        <v>1005</v>
      </c>
      <c r="G298" s="191" t="s">
        <v>263</v>
      </c>
      <c r="H298" s="192" t="s">
        <v>1178</v>
      </c>
      <c r="I298" s="191" t="s">
        <v>431</v>
      </c>
      <c r="J298" s="191" t="s">
        <v>160</v>
      </c>
      <c r="K298" s="243" t="s">
        <v>689</v>
      </c>
      <c r="L298" s="192" t="s">
        <v>1510</v>
      </c>
      <c r="M298" s="235" t="s">
        <v>1497</v>
      </c>
      <c r="N298" s="192" t="s">
        <v>1178</v>
      </c>
      <c r="O298" s="243" t="s">
        <v>1806</v>
      </c>
      <c r="P298" s="280">
        <v>703</v>
      </c>
      <c r="Q298" s="280">
        <v>59</v>
      </c>
      <c r="R298" s="277" t="str">
        <f t="shared" si="16"/>
        <v>N/A</v>
      </c>
      <c r="S298" s="278" t="str">
        <f t="shared" si="17"/>
        <v>N/A</v>
      </c>
      <c r="T298" s="177" t="s">
        <v>2944</v>
      </c>
      <c r="U298" s="285"/>
      <c r="V298" s="285"/>
      <c r="W298" s="285"/>
    </row>
    <row r="299" spans="1:29" ht="12.75" customHeight="1" x14ac:dyDescent="0.2">
      <c r="A299" s="196" t="s">
        <v>72</v>
      </c>
      <c r="B299" s="191">
        <v>2022</v>
      </c>
      <c r="C299" s="164" t="s">
        <v>582</v>
      </c>
      <c r="D299" s="192" t="s">
        <v>112</v>
      </c>
      <c r="E299" s="284" t="s">
        <v>1071</v>
      </c>
      <c r="F299" s="191" t="s">
        <v>1005</v>
      </c>
      <c r="G299" s="191" t="s">
        <v>263</v>
      </c>
      <c r="H299" s="192" t="s">
        <v>1178</v>
      </c>
      <c r="I299" s="191" t="s">
        <v>431</v>
      </c>
      <c r="J299" s="191" t="s">
        <v>160</v>
      </c>
      <c r="K299" s="243" t="s">
        <v>656</v>
      </c>
      <c r="L299" s="192" t="s">
        <v>1510</v>
      </c>
      <c r="M299" s="235" t="s">
        <v>1497</v>
      </c>
      <c r="N299" s="192" t="s">
        <v>1178</v>
      </c>
      <c r="O299" s="243" t="s">
        <v>1817</v>
      </c>
      <c r="P299" s="280">
        <v>86</v>
      </c>
      <c r="Q299" s="280">
        <v>11</v>
      </c>
      <c r="R299" s="277" t="str">
        <f t="shared" si="16"/>
        <v>N/A</v>
      </c>
      <c r="S299" s="278" t="str">
        <f t="shared" si="17"/>
        <v>N/A</v>
      </c>
      <c r="T299" s="177" t="s">
        <v>2916</v>
      </c>
      <c r="U299" s="285"/>
      <c r="V299" s="285"/>
      <c r="W299" s="285"/>
    </row>
    <row r="300" spans="1:29" ht="12.75" customHeight="1" x14ac:dyDescent="0.2">
      <c r="A300" s="196" t="s">
        <v>72</v>
      </c>
      <c r="B300" s="191">
        <v>2022</v>
      </c>
      <c r="C300" s="164" t="s">
        <v>582</v>
      </c>
      <c r="D300" s="192" t="s">
        <v>112</v>
      </c>
      <c r="E300" s="284" t="s">
        <v>1071</v>
      </c>
      <c r="F300" s="191" t="s">
        <v>1005</v>
      </c>
      <c r="G300" s="191" t="s">
        <v>263</v>
      </c>
      <c r="H300" s="192" t="s">
        <v>1178</v>
      </c>
      <c r="I300" s="191" t="s">
        <v>431</v>
      </c>
      <c r="J300" s="191" t="s">
        <v>160</v>
      </c>
      <c r="K300" s="243" t="s">
        <v>689</v>
      </c>
      <c r="L300" s="192" t="s">
        <v>1510</v>
      </c>
      <c r="M300" s="235" t="s">
        <v>1497</v>
      </c>
      <c r="N300" s="192" t="s">
        <v>1178</v>
      </c>
      <c r="O300" s="243" t="s">
        <v>1818</v>
      </c>
      <c r="P300" s="280">
        <v>126</v>
      </c>
      <c r="Q300" s="280">
        <v>13</v>
      </c>
      <c r="R300" s="277" t="str">
        <f t="shared" si="16"/>
        <v>N/A</v>
      </c>
      <c r="S300" s="278" t="str">
        <f t="shared" si="17"/>
        <v>N/A</v>
      </c>
      <c r="T300" s="177" t="s">
        <v>2930</v>
      </c>
      <c r="U300" s="285"/>
      <c r="V300" s="285"/>
      <c r="W300" s="285"/>
    </row>
    <row r="301" spans="1:29" ht="12.75" customHeight="1" x14ac:dyDescent="0.2">
      <c r="A301" s="196" t="s">
        <v>72</v>
      </c>
      <c r="B301" s="191">
        <v>2022</v>
      </c>
      <c r="C301" s="164" t="s">
        <v>582</v>
      </c>
      <c r="D301" s="192" t="s">
        <v>112</v>
      </c>
      <c r="E301" s="284" t="s">
        <v>1074</v>
      </c>
      <c r="F301" s="191" t="s">
        <v>1075</v>
      </c>
      <c r="G301" s="191" t="s">
        <v>263</v>
      </c>
      <c r="H301" s="192" t="s">
        <v>1178</v>
      </c>
      <c r="I301" s="191" t="s">
        <v>431</v>
      </c>
      <c r="J301" s="191" t="s">
        <v>160</v>
      </c>
      <c r="K301" s="243" t="s">
        <v>689</v>
      </c>
      <c r="L301" s="192" t="s">
        <v>1510</v>
      </c>
      <c r="M301" s="235" t="s">
        <v>1497</v>
      </c>
      <c r="N301" s="192" t="s">
        <v>1178</v>
      </c>
      <c r="O301" s="243" t="s">
        <v>1808</v>
      </c>
      <c r="P301" s="280">
        <v>5</v>
      </c>
      <c r="Q301" s="280">
        <v>3</v>
      </c>
      <c r="R301" s="277" t="str">
        <f t="shared" si="16"/>
        <v>N/A</v>
      </c>
      <c r="S301" s="278" t="str">
        <f t="shared" si="17"/>
        <v>N/A</v>
      </c>
      <c r="T301" s="177" t="s">
        <v>2955</v>
      </c>
      <c r="U301" s="285"/>
      <c r="V301" s="285"/>
      <c r="W301" s="285"/>
    </row>
    <row r="302" spans="1:29" ht="12.75" customHeight="1" x14ac:dyDescent="0.2">
      <c r="A302" s="196" t="s">
        <v>72</v>
      </c>
      <c r="B302" s="191">
        <v>2022</v>
      </c>
      <c r="C302" s="164" t="s">
        <v>582</v>
      </c>
      <c r="D302" s="192" t="s">
        <v>112</v>
      </c>
      <c r="E302" s="284" t="s">
        <v>1074</v>
      </c>
      <c r="F302" s="191">
        <v>8</v>
      </c>
      <c r="G302" s="191" t="s">
        <v>263</v>
      </c>
      <c r="H302" s="192" t="s">
        <v>1178</v>
      </c>
      <c r="I302" s="191" t="s">
        <v>431</v>
      </c>
      <c r="J302" s="191" t="s">
        <v>160</v>
      </c>
      <c r="K302" s="243" t="s">
        <v>689</v>
      </c>
      <c r="L302" s="192" t="s">
        <v>1510</v>
      </c>
      <c r="M302" s="235" t="s">
        <v>1497</v>
      </c>
      <c r="N302" s="192" t="s">
        <v>1178</v>
      </c>
      <c r="O302" s="243" t="s">
        <v>1806</v>
      </c>
      <c r="P302" s="280">
        <v>144</v>
      </c>
      <c r="Q302" s="280">
        <v>24</v>
      </c>
      <c r="R302" s="277" t="str">
        <f t="shared" si="16"/>
        <v>N/A</v>
      </c>
      <c r="S302" s="278" t="str">
        <f t="shared" si="17"/>
        <v>N/A</v>
      </c>
      <c r="T302" s="177" t="s">
        <v>2934</v>
      </c>
      <c r="U302" s="285"/>
      <c r="V302" s="285"/>
      <c r="W302" s="285"/>
    </row>
    <row r="303" spans="1:29" ht="12.75" customHeight="1" x14ac:dyDescent="0.2">
      <c r="A303" s="196" t="s">
        <v>72</v>
      </c>
      <c r="B303" s="191">
        <v>2022</v>
      </c>
      <c r="C303" s="164" t="s">
        <v>582</v>
      </c>
      <c r="D303" s="192" t="s">
        <v>112</v>
      </c>
      <c r="E303" s="284" t="s">
        <v>1074</v>
      </c>
      <c r="F303" s="191" t="s">
        <v>1005</v>
      </c>
      <c r="G303" s="191" t="s">
        <v>263</v>
      </c>
      <c r="H303" s="192" t="s">
        <v>1178</v>
      </c>
      <c r="I303" s="191" t="s">
        <v>431</v>
      </c>
      <c r="J303" s="191" t="s">
        <v>160</v>
      </c>
      <c r="K303" s="243" t="s">
        <v>689</v>
      </c>
      <c r="L303" s="192" t="s">
        <v>1510</v>
      </c>
      <c r="M303" s="235" t="s">
        <v>1497</v>
      </c>
      <c r="N303" s="192" t="s">
        <v>1178</v>
      </c>
      <c r="O303" s="243" t="s">
        <v>1806</v>
      </c>
      <c r="P303" s="280">
        <v>0</v>
      </c>
      <c r="Q303" s="280">
        <v>0</v>
      </c>
      <c r="R303" s="277" t="str">
        <f t="shared" si="16"/>
        <v>N/A</v>
      </c>
      <c r="S303" s="278" t="str">
        <f t="shared" si="17"/>
        <v>N/A</v>
      </c>
      <c r="T303" s="455" t="s">
        <v>2778</v>
      </c>
      <c r="U303" s="285"/>
      <c r="V303" s="285"/>
      <c r="W303" s="285"/>
    </row>
    <row r="304" spans="1:29" ht="12.75" customHeight="1" x14ac:dyDescent="0.2">
      <c r="A304" s="196" t="s">
        <v>72</v>
      </c>
      <c r="B304" s="191">
        <v>2022</v>
      </c>
      <c r="C304" s="164" t="s">
        <v>582</v>
      </c>
      <c r="D304" s="192" t="s">
        <v>112</v>
      </c>
      <c r="E304" s="284" t="s">
        <v>1074</v>
      </c>
      <c r="F304" s="191" t="s">
        <v>1005</v>
      </c>
      <c r="G304" s="191" t="s">
        <v>263</v>
      </c>
      <c r="H304" s="192" t="s">
        <v>1178</v>
      </c>
      <c r="I304" s="191" t="s">
        <v>431</v>
      </c>
      <c r="J304" s="191" t="s">
        <v>160</v>
      </c>
      <c r="K304" s="243" t="s">
        <v>656</v>
      </c>
      <c r="L304" s="192" t="s">
        <v>1510</v>
      </c>
      <c r="M304" s="235" t="s">
        <v>1497</v>
      </c>
      <c r="N304" s="192" t="s">
        <v>1178</v>
      </c>
      <c r="O304" s="243" t="s">
        <v>1817</v>
      </c>
      <c r="P304" s="280">
        <v>1</v>
      </c>
      <c r="Q304" s="280">
        <v>1</v>
      </c>
      <c r="R304" s="277" t="str">
        <f t="shared" si="16"/>
        <v>N/A</v>
      </c>
      <c r="S304" s="278" t="str">
        <f t="shared" si="17"/>
        <v>N/A</v>
      </c>
      <c r="T304" s="177"/>
      <c r="U304" s="285"/>
      <c r="V304" s="285"/>
      <c r="W304" s="285"/>
    </row>
    <row r="305" spans="1:23" ht="12.75" customHeight="1" x14ac:dyDescent="0.2">
      <c r="A305" s="196" t="s">
        <v>72</v>
      </c>
      <c r="B305" s="191">
        <v>2022</v>
      </c>
      <c r="C305" s="164" t="s">
        <v>582</v>
      </c>
      <c r="D305" s="192" t="s">
        <v>112</v>
      </c>
      <c r="E305" s="284" t="s">
        <v>1074</v>
      </c>
      <c r="F305" s="191" t="s">
        <v>1005</v>
      </c>
      <c r="G305" s="191" t="s">
        <v>263</v>
      </c>
      <c r="H305" s="192" t="s">
        <v>1178</v>
      </c>
      <c r="I305" s="191" t="s">
        <v>431</v>
      </c>
      <c r="J305" s="191" t="s">
        <v>160</v>
      </c>
      <c r="K305" s="243" t="s">
        <v>689</v>
      </c>
      <c r="L305" s="192" t="s">
        <v>1510</v>
      </c>
      <c r="M305" s="235" t="s">
        <v>1497</v>
      </c>
      <c r="N305" s="192" t="s">
        <v>1178</v>
      </c>
      <c r="O305" s="243" t="s">
        <v>1818</v>
      </c>
      <c r="P305" s="280">
        <v>1</v>
      </c>
      <c r="Q305" s="280">
        <v>1</v>
      </c>
      <c r="R305" s="277" t="str">
        <f t="shared" si="16"/>
        <v>N/A</v>
      </c>
      <c r="S305" s="278" t="str">
        <f t="shared" si="17"/>
        <v>N/A</v>
      </c>
      <c r="T305" s="177" t="s">
        <v>2933</v>
      </c>
      <c r="U305" s="285"/>
      <c r="V305" s="285"/>
      <c r="W305" s="285"/>
    </row>
    <row r="306" spans="1:23" ht="12.75" customHeight="1" x14ac:dyDescent="0.2">
      <c r="A306" s="196" t="s">
        <v>72</v>
      </c>
      <c r="B306" s="191">
        <v>2022</v>
      </c>
      <c r="C306" s="164" t="s">
        <v>582</v>
      </c>
      <c r="D306" s="192" t="s">
        <v>112</v>
      </c>
      <c r="E306" s="286" t="s">
        <v>1082</v>
      </c>
      <c r="F306" s="243" t="s">
        <v>1083</v>
      </c>
      <c r="G306" s="191" t="s">
        <v>259</v>
      </c>
      <c r="H306" s="192" t="s">
        <v>1177</v>
      </c>
      <c r="I306" s="191" t="s">
        <v>433</v>
      </c>
      <c r="J306" s="191" t="s">
        <v>161</v>
      </c>
      <c r="K306" s="196" t="s">
        <v>1810</v>
      </c>
      <c r="L306" s="192" t="s">
        <v>1506</v>
      </c>
      <c r="M306" s="192">
        <v>750</v>
      </c>
      <c r="N306" s="192" t="s">
        <v>1178</v>
      </c>
      <c r="O306" s="243"/>
      <c r="P306" s="280">
        <v>500</v>
      </c>
      <c r="Q306" s="280">
        <v>9</v>
      </c>
      <c r="R306" s="277">
        <f t="shared" si="16"/>
        <v>66.666666666666657</v>
      </c>
      <c r="S306" s="278" t="str">
        <f t="shared" si="17"/>
        <v>X</v>
      </c>
      <c r="T306" s="172" t="s">
        <v>2800</v>
      </c>
      <c r="U306" s="285"/>
      <c r="V306" s="285"/>
      <c r="W306" s="285"/>
    </row>
    <row r="307" spans="1:23" ht="12.75" customHeight="1" x14ac:dyDescent="0.2">
      <c r="A307" s="196" t="s">
        <v>72</v>
      </c>
      <c r="B307" s="191">
        <v>2022</v>
      </c>
      <c r="C307" s="164" t="s">
        <v>582</v>
      </c>
      <c r="D307" s="192" t="s">
        <v>112</v>
      </c>
      <c r="E307" s="286" t="s">
        <v>1082</v>
      </c>
      <c r="F307" s="243" t="s">
        <v>1083</v>
      </c>
      <c r="G307" s="191" t="s">
        <v>261</v>
      </c>
      <c r="H307" s="192" t="s">
        <v>1177</v>
      </c>
      <c r="I307" s="191" t="s">
        <v>433</v>
      </c>
      <c r="J307" s="191" t="s">
        <v>161</v>
      </c>
      <c r="K307" s="196" t="s">
        <v>1810</v>
      </c>
      <c r="L307" s="192" t="s">
        <v>1506</v>
      </c>
      <c r="M307" s="192">
        <v>750</v>
      </c>
      <c r="N307" s="192" t="s">
        <v>1178</v>
      </c>
      <c r="O307" s="243"/>
      <c r="P307" s="280">
        <v>500</v>
      </c>
      <c r="Q307" s="280">
        <v>9</v>
      </c>
      <c r="R307" s="277">
        <f t="shared" si="16"/>
        <v>66.666666666666657</v>
      </c>
      <c r="S307" s="278" t="str">
        <f t="shared" si="17"/>
        <v>X</v>
      </c>
      <c r="T307" s="172" t="s">
        <v>2800</v>
      </c>
      <c r="U307" s="285"/>
      <c r="V307" s="285"/>
      <c r="W307" s="285"/>
    </row>
    <row r="308" spans="1:23" ht="12.75" customHeight="1" x14ac:dyDescent="0.2">
      <c r="A308" s="196" t="s">
        <v>72</v>
      </c>
      <c r="B308" s="191">
        <v>2022</v>
      </c>
      <c r="C308" s="164" t="s">
        <v>582</v>
      </c>
      <c r="D308" s="192" t="s">
        <v>112</v>
      </c>
      <c r="E308" s="286" t="s">
        <v>1082</v>
      </c>
      <c r="F308" s="243" t="s">
        <v>1083</v>
      </c>
      <c r="G308" s="191" t="s">
        <v>263</v>
      </c>
      <c r="H308" s="192" t="s">
        <v>1178</v>
      </c>
      <c r="I308" s="191" t="s">
        <v>433</v>
      </c>
      <c r="J308" s="191" t="s">
        <v>161</v>
      </c>
      <c r="K308" s="196" t="s">
        <v>1810</v>
      </c>
      <c r="L308" s="192" t="s">
        <v>1506</v>
      </c>
      <c r="M308" s="192">
        <v>750</v>
      </c>
      <c r="N308" s="192" t="s">
        <v>1178</v>
      </c>
      <c r="O308" s="243"/>
      <c r="P308" s="280">
        <v>500</v>
      </c>
      <c r="Q308" s="280">
        <v>9</v>
      </c>
      <c r="R308" s="277">
        <f t="shared" si="16"/>
        <v>66.666666666666657</v>
      </c>
      <c r="S308" s="278" t="str">
        <f t="shared" si="17"/>
        <v>X</v>
      </c>
      <c r="T308" s="172" t="s">
        <v>2800</v>
      </c>
      <c r="U308" s="285"/>
      <c r="V308" s="285"/>
      <c r="W308" s="285"/>
    </row>
    <row r="309" spans="1:23" ht="12.75" customHeight="1" x14ac:dyDescent="0.2">
      <c r="A309" s="196" t="s">
        <v>72</v>
      </c>
      <c r="B309" s="191">
        <v>2022</v>
      </c>
      <c r="C309" s="164" t="s">
        <v>582</v>
      </c>
      <c r="D309" s="192" t="s">
        <v>112</v>
      </c>
      <c r="E309" s="286" t="s">
        <v>1082</v>
      </c>
      <c r="F309" s="243" t="s">
        <v>1083</v>
      </c>
      <c r="G309" s="191" t="s">
        <v>1508</v>
      </c>
      <c r="H309" s="192" t="s">
        <v>1178</v>
      </c>
      <c r="I309" s="191" t="s">
        <v>433</v>
      </c>
      <c r="J309" s="191" t="s">
        <v>161</v>
      </c>
      <c r="K309" s="196" t="s">
        <v>1810</v>
      </c>
      <c r="L309" s="192" t="s">
        <v>1506</v>
      </c>
      <c r="M309" s="192">
        <v>750</v>
      </c>
      <c r="N309" s="192" t="s">
        <v>1178</v>
      </c>
      <c r="O309" s="243"/>
      <c r="P309" s="280">
        <v>500</v>
      </c>
      <c r="Q309" s="280">
        <v>9</v>
      </c>
      <c r="R309" s="277">
        <f t="shared" si="16"/>
        <v>66.666666666666657</v>
      </c>
      <c r="S309" s="278" t="str">
        <f t="shared" si="17"/>
        <v>X</v>
      </c>
      <c r="T309" s="172" t="s">
        <v>2800</v>
      </c>
      <c r="U309" s="285"/>
      <c r="V309" s="285"/>
      <c r="W309" s="285"/>
    </row>
    <row r="310" spans="1:23" ht="12.75" customHeight="1" x14ac:dyDescent="0.2">
      <c r="A310" s="196" t="s">
        <v>72</v>
      </c>
      <c r="B310" s="191">
        <v>2022</v>
      </c>
      <c r="C310" s="164" t="s">
        <v>582</v>
      </c>
      <c r="D310" s="192" t="s">
        <v>112</v>
      </c>
      <c r="E310" s="286" t="s">
        <v>1082</v>
      </c>
      <c r="F310" s="243" t="s">
        <v>1083</v>
      </c>
      <c r="G310" s="191" t="s">
        <v>1577</v>
      </c>
      <c r="H310" s="192" t="s">
        <v>1178</v>
      </c>
      <c r="I310" s="191" t="s">
        <v>433</v>
      </c>
      <c r="J310" s="191" t="s">
        <v>161</v>
      </c>
      <c r="K310" s="196" t="s">
        <v>1810</v>
      </c>
      <c r="L310" s="192" t="s">
        <v>1510</v>
      </c>
      <c r="M310" s="192">
        <v>0</v>
      </c>
      <c r="N310" s="192" t="s">
        <v>1178</v>
      </c>
      <c r="O310" s="243" t="s">
        <v>1811</v>
      </c>
      <c r="P310" s="280">
        <v>0</v>
      </c>
      <c r="Q310" s="280">
        <v>0</v>
      </c>
      <c r="R310" s="277" t="e">
        <f t="shared" si="16"/>
        <v>#DIV/0!</v>
      </c>
      <c r="S310" s="278" t="e">
        <f t="shared" si="17"/>
        <v>#DIV/0!</v>
      </c>
      <c r="T310" s="177"/>
      <c r="U310" s="285"/>
      <c r="V310" s="285"/>
      <c r="W310" s="285"/>
    </row>
    <row r="311" spans="1:23" ht="12.75" customHeight="1" x14ac:dyDescent="0.2">
      <c r="A311" s="196" t="s">
        <v>72</v>
      </c>
      <c r="B311" s="191">
        <v>2022</v>
      </c>
      <c r="C311" s="164" t="s">
        <v>582</v>
      </c>
      <c r="D311" s="192" t="s">
        <v>112</v>
      </c>
      <c r="E311" s="286" t="s">
        <v>1082</v>
      </c>
      <c r="F311" s="243" t="s">
        <v>1083</v>
      </c>
      <c r="G311" s="191" t="s">
        <v>259</v>
      </c>
      <c r="H311" s="192" t="s">
        <v>1177</v>
      </c>
      <c r="I311" s="191" t="s">
        <v>431</v>
      </c>
      <c r="J311" s="191" t="s">
        <v>160</v>
      </c>
      <c r="K311" s="196" t="s">
        <v>706</v>
      </c>
      <c r="L311" s="192" t="s">
        <v>1510</v>
      </c>
      <c r="M311" s="235" t="s">
        <v>1497</v>
      </c>
      <c r="N311" s="192" t="s">
        <v>1178</v>
      </c>
      <c r="O311" s="243"/>
      <c r="P311" s="280">
        <v>1091</v>
      </c>
      <c r="Q311" s="280">
        <v>16</v>
      </c>
      <c r="R311" s="277" t="str">
        <f t="shared" si="16"/>
        <v>N/A</v>
      </c>
      <c r="S311" s="278" t="str">
        <f t="shared" si="17"/>
        <v>N/A</v>
      </c>
      <c r="T311" s="177"/>
      <c r="U311" s="285"/>
      <c r="V311" s="285"/>
      <c r="W311" s="285"/>
    </row>
    <row r="312" spans="1:23" ht="12.75" customHeight="1" x14ac:dyDescent="0.2">
      <c r="A312" s="196" t="s">
        <v>72</v>
      </c>
      <c r="B312" s="191">
        <v>2022</v>
      </c>
      <c r="C312" s="164" t="s">
        <v>582</v>
      </c>
      <c r="D312" s="192" t="s">
        <v>112</v>
      </c>
      <c r="E312" s="286" t="s">
        <v>1082</v>
      </c>
      <c r="F312" s="243" t="s">
        <v>1083</v>
      </c>
      <c r="G312" s="191" t="s">
        <v>261</v>
      </c>
      <c r="H312" s="192" t="s">
        <v>1177</v>
      </c>
      <c r="I312" s="191" t="s">
        <v>431</v>
      </c>
      <c r="J312" s="191" t="s">
        <v>160</v>
      </c>
      <c r="K312" s="196" t="s">
        <v>706</v>
      </c>
      <c r="L312" s="192" t="s">
        <v>1510</v>
      </c>
      <c r="M312" s="235" t="s">
        <v>1497</v>
      </c>
      <c r="N312" s="192" t="s">
        <v>1178</v>
      </c>
      <c r="O312" s="243"/>
      <c r="P312" s="280">
        <v>1091</v>
      </c>
      <c r="Q312" s="280">
        <v>16</v>
      </c>
      <c r="R312" s="277" t="str">
        <f t="shared" si="16"/>
        <v>N/A</v>
      </c>
      <c r="S312" s="278" t="str">
        <f t="shared" si="17"/>
        <v>N/A</v>
      </c>
      <c r="T312" s="177"/>
      <c r="U312" s="285"/>
      <c r="V312" s="285"/>
      <c r="W312" s="285"/>
    </row>
    <row r="313" spans="1:23" ht="12.75" customHeight="1" x14ac:dyDescent="0.2">
      <c r="A313" s="196" t="s">
        <v>72</v>
      </c>
      <c r="B313" s="191">
        <v>2022</v>
      </c>
      <c r="C313" s="164" t="s">
        <v>582</v>
      </c>
      <c r="D313" s="192" t="s">
        <v>112</v>
      </c>
      <c r="E313" s="286" t="s">
        <v>1082</v>
      </c>
      <c r="F313" s="243" t="s">
        <v>1083</v>
      </c>
      <c r="G313" s="191" t="s">
        <v>263</v>
      </c>
      <c r="H313" s="192" t="s">
        <v>1178</v>
      </c>
      <c r="I313" s="191" t="s">
        <v>431</v>
      </c>
      <c r="J313" s="191" t="s">
        <v>160</v>
      </c>
      <c r="K313" s="196" t="s">
        <v>706</v>
      </c>
      <c r="L313" s="192" t="s">
        <v>1510</v>
      </c>
      <c r="M313" s="235" t="s">
        <v>1497</v>
      </c>
      <c r="N313" s="192" t="s">
        <v>1178</v>
      </c>
      <c r="O313" s="243"/>
      <c r="P313" s="280">
        <v>1091</v>
      </c>
      <c r="Q313" s="280">
        <v>16</v>
      </c>
      <c r="R313" s="277" t="str">
        <f t="shared" si="16"/>
        <v>N/A</v>
      </c>
      <c r="S313" s="278" t="str">
        <f t="shared" si="17"/>
        <v>N/A</v>
      </c>
      <c r="T313" s="177"/>
      <c r="U313" s="285"/>
      <c r="V313" s="285"/>
      <c r="W313" s="285"/>
    </row>
    <row r="314" spans="1:23" ht="12.75" customHeight="1" x14ac:dyDescent="0.2">
      <c r="A314" s="196" t="s">
        <v>72</v>
      </c>
      <c r="B314" s="191">
        <v>2022</v>
      </c>
      <c r="C314" s="164" t="s">
        <v>582</v>
      </c>
      <c r="D314" s="192" t="s">
        <v>112</v>
      </c>
      <c r="E314" s="286" t="s">
        <v>1082</v>
      </c>
      <c r="F314" s="243" t="s">
        <v>1083</v>
      </c>
      <c r="G314" s="191" t="s">
        <v>1508</v>
      </c>
      <c r="H314" s="192" t="s">
        <v>1178</v>
      </c>
      <c r="I314" s="191" t="s">
        <v>431</v>
      </c>
      <c r="J314" s="191" t="s">
        <v>160</v>
      </c>
      <c r="K314" s="196" t="s">
        <v>706</v>
      </c>
      <c r="L314" s="192" t="s">
        <v>1510</v>
      </c>
      <c r="M314" s="235" t="s">
        <v>1497</v>
      </c>
      <c r="N314" s="192" t="s">
        <v>1178</v>
      </c>
      <c r="O314" s="243"/>
      <c r="P314" s="280">
        <v>1091</v>
      </c>
      <c r="Q314" s="280">
        <v>16</v>
      </c>
      <c r="R314" s="277" t="str">
        <f t="shared" si="16"/>
        <v>N/A</v>
      </c>
      <c r="S314" s="278" t="str">
        <f t="shared" si="17"/>
        <v>N/A</v>
      </c>
      <c r="T314" s="177"/>
      <c r="U314" s="285"/>
      <c r="V314" s="285"/>
      <c r="W314" s="285"/>
    </row>
    <row r="315" spans="1:23" ht="12.75" customHeight="1" x14ac:dyDescent="0.2">
      <c r="A315" s="196" t="s">
        <v>72</v>
      </c>
      <c r="B315" s="191">
        <v>2022</v>
      </c>
      <c r="C315" s="164" t="s">
        <v>582</v>
      </c>
      <c r="D315" s="192" t="s">
        <v>112</v>
      </c>
      <c r="E315" s="286" t="s">
        <v>1082</v>
      </c>
      <c r="F315" s="243" t="s">
        <v>1083</v>
      </c>
      <c r="G315" s="191" t="s">
        <v>1577</v>
      </c>
      <c r="H315" s="192" t="s">
        <v>1178</v>
      </c>
      <c r="I315" s="191" t="s">
        <v>431</v>
      </c>
      <c r="J315" s="191" t="s">
        <v>160</v>
      </c>
      <c r="K315" s="196" t="s">
        <v>706</v>
      </c>
      <c r="L315" s="192" t="s">
        <v>1510</v>
      </c>
      <c r="M315" s="235" t="s">
        <v>1497</v>
      </c>
      <c r="N315" s="192" t="s">
        <v>1178</v>
      </c>
      <c r="O315" s="243" t="s">
        <v>1811</v>
      </c>
      <c r="P315" s="280">
        <v>1091</v>
      </c>
      <c r="Q315" s="280">
        <v>16</v>
      </c>
      <c r="R315" s="277" t="str">
        <f t="shared" si="16"/>
        <v>N/A</v>
      </c>
      <c r="S315" s="278" t="str">
        <f t="shared" si="17"/>
        <v>N/A</v>
      </c>
      <c r="T315" s="177"/>
      <c r="U315" s="285"/>
      <c r="V315" s="285"/>
      <c r="W315" s="285"/>
    </row>
    <row r="316" spans="1:23" ht="12.75" customHeight="1" x14ac:dyDescent="0.2">
      <c r="A316" s="196" t="s">
        <v>72</v>
      </c>
      <c r="B316" s="191">
        <v>2022</v>
      </c>
      <c r="C316" s="164" t="s">
        <v>582</v>
      </c>
      <c r="D316" s="192" t="s">
        <v>112</v>
      </c>
      <c r="E316" s="286" t="s">
        <v>1082</v>
      </c>
      <c r="F316" s="243" t="s">
        <v>1008</v>
      </c>
      <c r="G316" s="191" t="s">
        <v>259</v>
      </c>
      <c r="H316" s="192" t="s">
        <v>1177</v>
      </c>
      <c r="I316" s="191" t="s">
        <v>433</v>
      </c>
      <c r="J316" s="191" t="s">
        <v>161</v>
      </c>
      <c r="K316" s="196" t="s">
        <v>1803</v>
      </c>
      <c r="L316" s="192" t="s">
        <v>1506</v>
      </c>
      <c r="M316" s="192">
        <v>1600</v>
      </c>
      <c r="N316" s="192" t="s">
        <v>1178</v>
      </c>
      <c r="O316" s="287"/>
      <c r="P316" s="280">
        <v>2157</v>
      </c>
      <c r="Q316" s="280">
        <v>21</v>
      </c>
      <c r="R316" s="277">
        <f t="shared" si="16"/>
        <v>134.8125</v>
      </c>
      <c r="S316" s="278" t="str">
        <f t="shared" si="17"/>
        <v/>
      </c>
      <c r="T316" s="177"/>
      <c r="U316" s="285"/>
      <c r="V316" s="285"/>
      <c r="W316" s="285"/>
    </row>
    <row r="317" spans="1:23" ht="12.75" customHeight="1" x14ac:dyDescent="0.2">
      <c r="A317" s="196" t="s">
        <v>72</v>
      </c>
      <c r="B317" s="191">
        <v>2022</v>
      </c>
      <c r="C317" s="164" t="s">
        <v>582</v>
      </c>
      <c r="D317" s="192" t="s">
        <v>112</v>
      </c>
      <c r="E317" s="286" t="s">
        <v>1082</v>
      </c>
      <c r="F317" s="243" t="s">
        <v>1008</v>
      </c>
      <c r="G317" s="191" t="s">
        <v>261</v>
      </c>
      <c r="H317" s="192" t="s">
        <v>1177</v>
      </c>
      <c r="I317" s="191" t="s">
        <v>433</v>
      </c>
      <c r="J317" s="191" t="s">
        <v>161</v>
      </c>
      <c r="K317" s="196" t="s">
        <v>1803</v>
      </c>
      <c r="L317" s="192" t="s">
        <v>1506</v>
      </c>
      <c r="M317" s="192">
        <v>1600</v>
      </c>
      <c r="N317" s="192" t="s">
        <v>1178</v>
      </c>
      <c r="O317" s="287"/>
      <c r="P317" s="280">
        <v>2178</v>
      </c>
      <c r="Q317" s="280">
        <v>21</v>
      </c>
      <c r="R317" s="277">
        <f t="shared" si="16"/>
        <v>136.125</v>
      </c>
      <c r="S317" s="278" t="str">
        <f t="shared" si="17"/>
        <v/>
      </c>
      <c r="T317" s="177"/>
      <c r="U317" s="285"/>
      <c r="V317" s="285"/>
      <c r="W317" s="285"/>
    </row>
    <row r="318" spans="1:23" ht="12.75" customHeight="1" x14ac:dyDescent="0.2">
      <c r="A318" s="196" t="s">
        <v>72</v>
      </c>
      <c r="B318" s="191">
        <v>2022</v>
      </c>
      <c r="C318" s="164" t="s">
        <v>582</v>
      </c>
      <c r="D318" s="192" t="s">
        <v>112</v>
      </c>
      <c r="E318" s="286" t="s">
        <v>1082</v>
      </c>
      <c r="F318" s="243" t="s">
        <v>1008</v>
      </c>
      <c r="G318" s="191" t="s">
        <v>263</v>
      </c>
      <c r="H318" s="192" t="s">
        <v>1178</v>
      </c>
      <c r="I318" s="191" t="s">
        <v>433</v>
      </c>
      <c r="J318" s="191" t="s">
        <v>161</v>
      </c>
      <c r="K318" s="196" t="s">
        <v>1803</v>
      </c>
      <c r="L318" s="192" t="s">
        <v>1506</v>
      </c>
      <c r="M318" s="192">
        <v>1600</v>
      </c>
      <c r="N318" s="192" t="s">
        <v>1178</v>
      </c>
      <c r="O318" s="287"/>
      <c r="P318" s="280">
        <v>2175</v>
      </c>
      <c r="Q318" s="280">
        <v>21</v>
      </c>
      <c r="R318" s="277">
        <f t="shared" si="16"/>
        <v>135.9375</v>
      </c>
      <c r="S318" s="278" t="str">
        <f t="shared" si="17"/>
        <v/>
      </c>
      <c r="T318" s="177"/>
      <c r="U318" s="285"/>
      <c r="V318" s="285"/>
      <c r="W318" s="285"/>
    </row>
    <row r="319" spans="1:23" ht="12.75" customHeight="1" x14ac:dyDescent="0.2">
      <c r="A319" s="196" t="s">
        <v>72</v>
      </c>
      <c r="B319" s="191">
        <v>2022</v>
      </c>
      <c r="C319" s="164" t="s">
        <v>582</v>
      </c>
      <c r="D319" s="192" t="s">
        <v>112</v>
      </c>
      <c r="E319" s="286" t="s">
        <v>1082</v>
      </c>
      <c r="F319" s="243" t="s">
        <v>1008</v>
      </c>
      <c r="G319" s="191" t="s">
        <v>1508</v>
      </c>
      <c r="H319" s="192" t="s">
        <v>1178</v>
      </c>
      <c r="I319" s="191" t="s">
        <v>433</v>
      </c>
      <c r="J319" s="191" t="s">
        <v>161</v>
      </c>
      <c r="K319" s="196" t="s">
        <v>1803</v>
      </c>
      <c r="L319" s="192" t="s">
        <v>1506</v>
      </c>
      <c r="M319" s="192">
        <v>1600</v>
      </c>
      <c r="N319" s="192" t="s">
        <v>1178</v>
      </c>
      <c r="O319" s="287"/>
      <c r="P319" s="280">
        <v>1973</v>
      </c>
      <c r="Q319" s="280">
        <v>21</v>
      </c>
      <c r="R319" s="277">
        <f t="shared" si="16"/>
        <v>123.3125</v>
      </c>
      <c r="S319" s="278" t="str">
        <f t="shared" si="17"/>
        <v/>
      </c>
      <c r="T319" s="177"/>
      <c r="U319" s="285"/>
      <c r="V319" s="285"/>
      <c r="W319" s="285"/>
    </row>
    <row r="320" spans="1:23" ht="12.75" customHeight="1" x14ac:dyDescent="0.2">
      <c r="A320" s="196" t="s">
        <v>72</v>
      </c>
      <c r="B320" s="191">
        <v>2022</v>
      </c>
      <c r="C320" s="164" t="s">
        <v>582</v>
      </c>
      <c r="D320" s="192" t="s">
        <v>112</v>
      </c>
      <c r="E320" s="286" t="s">
        <v>1082</v>
      </c>
      <c r="F320" s="243" t="s">
        <v>1008</v>
      </c>
      <c r="G320" s="191" t="s">
        <v>1577</v>
      </c>
      <c r="H320" s="192" t="s">
        <v>1178</v>
      </c>
      <c r="I320" s="191" t="s">
        <v>433</v>
      </c>
      <c r="J320" s="191" t="s">
        <v>161</v>
      </c>
      <c r="K320" s="196" t="s">
        <v>1803</v>
      </c>
      <c r="L320" s="192" t="s">
        <v>1506</v>
      </c>
      <c r="M320" s="192">
        <v>0</v>
      </c>
      <c r="N320" s="192" t="s">
        <v>1178</v>
      </c>
      <c r="O320" s="243" t="s">
        <v>1811</v>
      </c>
      <c r="P320" s="280">
        <v>0</v>
      </c>
      <c r="Q320" s="280">
        <v>0</v>
      </c>
      <c r="R320" s="277" t="e">
        <f t="shared" si="16"/>
        <v>#DIV/0!</v>
      </c>
      <c r="S320" s="278" t="e">
        <f t="shared" si="17"/>
        <v>#DIV/0!</v>
      </c>
      <c r="T320" s="177"/>
      <c r="U320" s="285"/>
      <c r="V320" s="285"/>
      <c r="W320" s="285"/>
    </row>
    <row r="321" spans="1:23" ht="12.75" customHeight="1" x14ac:dyDescent="0.2">
      <c r="A321" s="196" t="s">
        <v>72</v>
      </c>
      <c r="B321" s="191">
        <v>2022</v>
      </c>
      <c r="C321" s="164" t="s">
        <v>582</v>
      </c>
      <c r="D321" s="192" t="s">
        <v>112</v>
      </c>
      <c r="E321" s="286" t="s">
        <v>1082</v>
      </c>
      <c r="F321" s="243" t="s">
        <v>1008</v>
      </c>
      <c r="G321" s="191" t="s">
        <v>259</v>
      </c>
      <c r="H321" s="192" t="s">
        <v>1177</v>
      </c>
      <c r="I321" s="191" t="s">
        <v>433</v>
      </c>
      <c r="J321" s="191" t="s">
        <v>161</v>
      </c>
      <c r="K321" s="196" t="s">
        <v>1810</v>
      </c>
      <c r="L321" s="192" t="s">
        <v>1506</v>
      </c>
      <c r="M321" s="192">
        <v>150</v>
      </c>
      <c r="N321" s="192" t="s">
        <v>1178</v>
      </c>
      <c r="O321" s="287"/>
      <c r="P321" s="280">
        <v>150</v>
      </c>
      <c r="Q321" s="280">
        <v>3</v>
      </c>
      <c r="R321" s="277">
        <f t="shared" si="16"/>
        <v>100</v>
      </c>
      <c r="S321" s="278" t="str">
        <f t="shared" si="17"/>
        <v/>
      </c>
      <c r="T321" s="177"/>
      <c r="U321" s="285"/>
      <c r="V321" s="285"/>
      <c r="W321" s="285"/>
    </row>
    <row r="322" spans="1:23" ht="12.75" customHeight="1" x14ac:dyDescent="0.2">
      <c r="A322" s="196" t="s">
        <v>72</v>
      </c>
      <c r="B322" s="191">
        <v>2022</v>
      </c>
      <c r="C322" s="164" t="s">
        <v>582</v>
      </c>
      <c r="D322" s="192" t="s">
        <v>112</v>
      </c>
      <c r="E322" s="286" t="s">
        <v>1082</v>
      </c>
      <c r="F322" s="243" t="s">
        <v>1008</v>
      </c>
      <c r="G322" s="191" t="s">
        <v>261</v>
      </c>
      <c r="H322" s="192" t="s">
        <v>1177</v>
      </c>
      <c r="I322" s="191" t="s">
        <v>433</v>
      </c>
      <c r="J322" s="191" t="s">
        <v>161</v>
      </c>
      <c r="K322" s="196" t="s">
        <v>1810</v>
      </c>
      <c r="L322" s="192" t="s">
        <v>1506</v>
      </c>
      <c r="M322" s="192">
        <v>150</v>
      </c>
      <c r="N322" s="192" t="s">
        <v>1178</v>
      </c>
      <c r="O322" s="287"/>
      <c r="P322" s="280">
        <v>150</v>
      </c>
      <c r="Q322" s="280">
        <v>3</v>
      </c>
      <c r="R322" s="277">
        <f t="shared" si="16"/>
        <v>100</v>
      </c>
      <c r="S322" s="278" t="str">
        <f t="shared" si="17"/>
        <v/>
      </c>
      <c r="T322" s="177"/>
      <c r="U322" s="285"/>
      <c r="V322" s="285"/>
      <c r="W322" s="285"/>
    </row>
    <row r="323" spans="1:23" ht="12.75" customHeight="1" x14ac:dyDescent="0.2">
      <c r="A323" s="196" t="s">
        <v>72</v>
      </c>
      <c r="B323" s="191">
        <v>2022</v>
      </c>
      <c r="C323" s="164" t="s">
        <v>582</v>
      </c>
      <c r="D323" s="192" t="s">
        <v>112</v>
      </c>
      <c r="E323" s="286" t="s">
        <v>1082</v>
      </c>
      <c r="F323" s="243" t="s">
        <v>1008</v>
      </c>
      <c r="G323" s="191" t="s">
        <v>263</v>
      </c>
      <c r="H323" s="192" t="s">
        <v>1178</v>
      </c>
      <c r="I323" s="191" t="s">
        <v>433</v>
      </c>
      <c r="J323" s="191" t="s">
        <v>161</v>
      </c>
      <c r="K323" s="196" t="s">
        <v>1810</v>
      </c>
      <c r="L323" s="192" t="s">
        <v>1506</v>
      </c>
      <c r="M323" s="192">
        <v>150</v>
      </c>
      <c r="N323" s="192" t="s">
        <v>1178</v>
      </c>
      <c r="O323" s="287"/>
      <c r="P323" s="280">
        <v>150</v>
      </c>
      <c r="Q323" s="280">
        <v>3</v>
      </c>
      <c r="R323" s="277">
        <f t="shared" si="16"/>
        <v>100</v>
      </c>
      <c r="S323" s="278" t="str">
        <f t="shared" si="17"/>
        <v/>
      </c>
      <c r="T323" s="177"/>
      <c r="U323" s="285"/>
      <c r="V323" s="285"/>
      <c r="W323" s="285"/>
    </row>
    <row r="324" spans="1:23" ht="12.75" customHeight="1" x14ac:dyDescent="0.2">
      <c r="A324" s="196" t="s">
        <v>72</v>
      </c>
      <c r="B324" s="191">
        <v>2022</v>
      </c>
      <c r="C324" s="164" t="s">
        <v>582</v>
      </c>
      <c r="D324" s="192" t="s">
        <v>112</v>
      </c>
      <c r="E324" s="286" t="s">
        <v>1082</v>
      </c>
      <c r="F324" s="243" t="s">
        <v>1008</v>
      </c>
      <c r="G324" s="191" t="s">
        <v>1508</v>
      </c>
      <c r="H324" s="192" t="s">
        <v>1178</v>
      </c>
      <c r="I324" s="191" t="s">
        <v>433</v>
      </c>
      <c r="J324" s="191" t="s">
        <v>161</v>
      </c>
      <c r="K324" s="196" t="s">
        <v>1810</v>
      </c>
      <c r="L324" s="192" t="s">
        <v>1506</v>
      </c>
      <c r="M324" s="192">
        <v>150</v>
      </c>
      <c r="N324" s="192" t="s">
        <v>1178</v>
      </c>
      <c r="O324" s="287"/>
      <c r="P324" s="280">
        <v>150</v>
      </c>
      <c r="Q324" s="280">
        <v>3</v>
      </c>
      <c r="R324" s="277">
        <f t="shared" si="16"/>
        <v>100</v>
      </c>
      <c r="S324" s="278" t="str">
        <f t="shared" si="17"/>
        <v/>
      </c>
      <c r="T324" s="177"/>
      <c r="U324" s="285"/>
      <c r="V324" s="285"/>
      <c r="W324" s="285"/>
    </row>
    <row r="325" spans="1:23" ht="12.75" customHeight="1" x14ac:dyDescent="0.2">
      <c r="A325" s="196" t="s">
        <v>72</v>
      </c>
      <c r="B325" s="191">
        <v>2022</v>
      </c>
      <c r="C325" s="164" t="s">
        <v>582</v>
      </c>
      <c r="D325" s="192" t="s">
        <v>112</v>
      </c>
      <c r="E325" s="286" t="s">
        <v>1082</v>
      </c>
      <c r="F325" s="243" t="s">
        <v>1008</v>
      </c>
      <c r="G325" s="191" t="s">
        <v>1577</v>
      </c>
      <c r="H325" s="192" t="s">
        <v>1178</v>
      </c>
      <c r="I325" s="191" t="s">
        <v>433</v>
      </c>
      <c r="J325" s="191" t="s">
        <v>161</v>
      </c>
      <c r="K325" s="191" t="s">
        <v>1810</v>
      </c>
      <c r="L325" s="192" t="s">
        <v>1506</v>
      </c>
      <c r="M325" s="192">
        <v>0</v>
      </c>
      <c r="N325" s="192" t="s">
        <v>1178</v>
      </c>
      <c r="O325" s="243" t="s">
        <v>1811</v>
      </c>
      <c r="P325" s="280">
        <v>0</v>
      </c>
      <c r="Q325" s="280">
        <v>0</v>
      </c>
      <c r="R325" s="277" t="e">
        <f t="shared" si="16"/>
        <v>#DIV/0!</v>
      </c>
      <c r="S325" s="278" t="e">
        <f t="shared" si="17"/>
        <v>#DIV/0!</v>
      </c>
      <c r="T325" s="177"/>
      <c r="U325" s="285"/>
      <c r="V325" s="285"/>
      <c r="W325" s="285"/>
    </row>
    <row r="326" spans="1:23" ht="12.75" customHeight="1" x14ac:dyDescent="0.2">
      <c r="A326" s="196" t="s">
        <v>72</v>
      </c>
      <c r="B326" s="191">
        <v>2022</v>
      </c>
      <c r="C326" s="164" t="s">
        <v>582</v>
      </c>
      <c r="D326" s="192" t="s">
        <v>112</v>
      </c>
      <c r="E326" s="286" t="s">
        <v>1082</v>
      </c>
      <c r="F326" s="243" t="s">
        <v>1008</v>
      </c>
      <c r="G326" s="191" t="s">
        <v>259</v>
      </c>
      <c r="H326" s="192" t="s">
        <v>1177</v>
      </c>
      <c r="I326" s="191" t="s">
        <v>431</v>
      </c>
      <c r="J326" s="191" t="s">
        <v>160</v>
      </c>
      <c r="K326" s="196" t="s">
        <v>700</v>
      </c>
      <c r="L326" s="192" t="s">
        <v>1510</v>
      </c>
      <c r="M326" s="235" t="s">
        <v>1497</v>
      </c>
      <c r="N326" s="192" t="s">
        <v>1178</v>
      </c>
      <c r="O326" s="243" t="s">
        <v>1812</v>
      </c>
      <c r="P326" s="280">
        <v>645</v>
      </c>
      <c r="Q326" s="280">
        <v>16</v>
      </c>
      <c r="R326" s="277" t="str">
        <f t="shared" si="16"/>
        <v>N/A</v>
      </c>
      <c r="S326" s="278" t="str">
        <f t="shared" si="17"/>
        <v>N/A</v>
      </c>
      <c r="T326" s="177"/>
      <c r="U326" s="285"/>
      <c r="V326" s="285"/>
      <c r="W326" s="285"/>
    </row>
    <row r="327" spans="1:23" ht="12.75" customHeight="1" x14ac:dyDescent="0.2">
      <c r="A327" s="196" t="s">
        <v>72</v>
      </c>
      <c r="B327" s="191">
        <v>2022</v>
      </c>
      <c r="C327" s="164" t="s">
        <v>582</v>
      </c>
      <c r="D327" s="192" t="s">
        <v>112</v>
      </c>
      <c r="E327" s="286" t="s">
        <v>1082</v>
      </c>
      <c r="F327" s="243" t="s">
        <v>1008</v>
      </c>
      <c r="G327" s="191" t="s">
        <v>261</v>
      </c>
      <c r="H327" s="192" t="s">
        <v>1177</v>
      </c>
      <c r="I327" s="191" t="s">
        <v>431</v>
      </c>
      <c r="J327" s="191" t="s">
        <v>160</v>
      </c>
      <c r="K327" s="196" t="s">
        <v>700</v>
      </c>
      <c r="L327" s="192" t="s">
        <v>1510</v>
      </c>
      <c r="M327" s="235" t="s">
        <v>1497</v>
      </c>
      <c r="N327" s="192" t="s">
        <v>1178</v>
      </c>
      <c r="O327" s="243" t="s">
        <v>1812</v>
      </c>
      <c r="P327" s="280">
        <v>658</v>
      </c>
      <c r="Q327" s="280">
        <v>16</v>
      </c>
      <c r="R327" s="277" t="str">
        <f t="shared" si="16"/>
        <v>N/A</v>
      </c>
      <c r="S327" s="278" t="str">
        <f t="shared" si="17"/>
        <v>N/A</v>
      </c>
      <c r="T327" s="177"/>
      <c r="U327" s="285"/>
      <c r="V327" s="285"/>
      <c r="W327" s="285"/>
    </row>
    <row r="328" spans="1:23" ht="12.75" customHeight="1" x14ac:dyDescent="0.2">
      <c r="A328" s="196" t="s">
        <v>72</v>
      </c>
      <c r="B328" s="191">
        <v>2022</v>
      </c>
      <c r="C328" s="164" t="s">
        <v>582</v>
      </c>
      <c r="D328" s="192" t="s">
        <v>112</v>
      </c>
      <c r="E328" s="286" t="s">
        <v>1082</v>
      </c>
      <c r="F328" s="243" t="s">
        <v>1008</v>
      </c>
      <c r="G328" s="191" t="s">
        <v>263</v>
      </c>
      <c r="H328" s="192" t="s">
        <v>1178</v>
      </c>
      <c r="I328" s="191" t="s">
        <v>431</v>
      </c>
      <c r="J328" s="191" t="s">
        <v>160</v>
      </c>
      <c r="K328" s="196" t="s">
        <v>700</v>
      </c>
      <c r="L328" s="192" t="s">
        <v>1510</v>
      </c>
      <c r="M328" s="235" t="s">
        <v>1497</v>
      </c>
      <c r="N328" s="192" t="s">
        <v>1178</v>
      </c>
      <c r="O328" s="243" t="s">
        <v>1812</v>
      </c>
      <c r="P328" s="280">
        <v>658</v>
      </c>
      <c r="Q328" s="280">
        <v>16</v>
      </c>
      <c r="R328" s="277" t="str">
        <f t="shared" si="16"/>
        <v>N/A</v>
      </c>
      <c r="S328" s="278" t="str">
        <f t="shared" si="17"/>
        <v>N/A</v>
      </c>
      <c r="T328" s="177"/>
      <c r="U328" s="285"/>
      <c r="V328" s="285"/>
      <c r="W328" s="285"/>
    </row>
    <row r="329" spans="1:23" ht="12.75" customHeight="1" x14ac:dyDescent="0.2">
      <c r="A329" s="196" t="s">
        <v>72</v>
      </c>
      <c r="B329" s="191">
        <v>2022</v>
      </c>
      <c r="C329" s="164" t="s">
        <v>582</v>
      </c>
      <c r="D329" s="192" t="s">
        <v>112</v>
      </c>
      <c r="E329" s="286" t="s">
        <v>1082</v>
      </c>
      <c r="F329" s="243" t="s">
        <v>1008</v>
      </c>
      <c r="G329" s="191" t="s">
        <v>1508</v>
      </c>
      <c r="H329" s="192" t="s">
        <v>1178</v>
      </c>
      <c r="I329" s="191" t="s">
        <v>431</v>
      </c>
      <c r="J329" s="191" t="s">
        <v>160</v>
      </c>
      <c r="K329" s="196" t="s">
        <v>700</v>
      </c>
      <c r="L329" s="192" t="s">
        <v>1510</v>
      </c>
      <c r="M329" s="235" t="s">
        <v>1497</v>
      </c>
      <c r="N329" s="192" t="s">
        <v>1178</v>
      </c>
      <c r="O329" s="243" t="s">
        <v>1812</v>
      </c>
      <c r="P329" s="280">
        <v>658</v>
      </c>
      <c r="Q329" s="280">
        <v>16</v>
      </c>
      <c r="R329" s="277" t="str">
        <f t="shared" si="16"/>
        <v>N/A</v>
      </c>
      <c r="S329" s="278" t="str">
        <f t="shared" si="17"/>
        <v>N/A</v>
      </c>
      <c r="T329" s="177"/>
      <c r="U329" s="285"/>
      <c r="V329" s="285"/>
      <c r="W329" s="285"/>
    </row>
    <row r="330" spans="1:23" ht="12.75" customHeight="1" x14ac:dyDescent="0.2">
      <c r="A330" s="196" t="s">
        <v>72</v>
      </c>
      <c r="B330" s="191">
        <v>2022</v>
      </c>
      <c r="C330" s="164" t="s">
        <v>582</v>
      </c>
      <c r="D330" s="192" t="s">
        <v>112</v>
      </c>
      <c r="E330" s="286" t="s">
        <v>1082</v>
      </c>
      <c r="F330" s="243" t="s">
        <v>1008</v>
      </c>
      <c r="G330" s="191" t="s">
        <v>1577</v>
      </c>
      <c r="H330" s="192" t="s">
        <v>1178</v>
      </c>
      <c r="I330" s="191" t="s">
        <v>431</v>
      </c>
      <c r="J330" s="191" t="s">
        <v>160</v>
      </c>
      <c r="K330" s="196" t="s">
        <v>700</v>
      </c>
      <c r="L330" s="192" t="s">
        <v>1510</v>
      </c>
      <c r="M330" s="192">
        <v>0</v>
      </c>
      <c r="N330" s="192" t="s">
        <v>1178</v>
      </c>
      <c r="O330" s="243" t="s">
        <v>1813</v>
      </c>
      <c r="P330" s="280">
        <v>0</v>
      </c>
      <c r="Q330" s="280">
        <v>0</v>
      </c>
      <c r="R330" s="277" t="e">
        <f t="shared" si="16"/>
        <v>#DIV/0!</v>
      </c>
      <c r="S330" s="278" t="e">
        <f t="shared" si="17"/>
        <v>#DIV/0!</v>
      </c>
      <c r="T330" s="177"/>
      <c r="U330" s="285"/>
      <c r="V330" s="285"/>
      <c r="W330" s="285"/>
    </row>
    <row r="331" spans="1:23" ht="12.75" customHeight="1" x14ac:dyDescent="0.2">
      <c r="A331" s="196" t="s">
        <v>72</v>
      </c>
      <c r="B331" s="191">
        <v>2022</v>
      </c>
      <c r="C331" s="164" t="s">
        <v>582</v>
      </c>
      <c r="D331" s="192" t="s">
        <v>112</v>
      </c>
      <c r="E331" s="286" t="s">
        <v>1082</v>
      </c>
      <c r="F331" s="243" t="s">
        <v>1008</v>
      </c>
      <c r="G331" s="191" t="s">
        <v>259</v>
      </c>
      <c r="H331" s="192" t="s">
        <v>1178</v>
      </c>
      <c r="I331" s="191" t="s">
        <v>431</v>
      </c>
      <c r="J331" s="191" t="s">
        <v>160</v>
      </c>
      <c r="K331" s="196" t="s">
        <v>702</v>
      </c>
      <c r="L331" s="192" t="s">
        <v>1510</v>
      </c>
      <c r="M331" s="192">
        <v>0</v>
      </c>
      <c r="N331" s="192" t="s">
        <v>1178</v>
      </c>
      <c r="O331" s="243" t="s">
        <v>1832</v>
      </c>
      <c r="P331" s="280">
        <v>0</v>
      </c>
      <c r="Q331" s="280">
        <v>0</v>
      </c>
      <c r="R331" s="277" t="e">
        <f t="shared" si="16"/>
        <v>#DIV/0!</v>
      </c>
      <c r="S331" s="278" t="e">
        <f t="shared" si="17"/>
        <v>#DIV/0!</v>
      </c>
      <c r="T331" s="177"/>
      <c r="U331" s="285"/>
      <c r="V331" s="285"/>
      <c r="W331" s="285"/>
    </row>
    <row r="332" spans="1:23" ht="12.75" customHeight="1" x14ac:dyDescent="0.2">
      <c r="A332" s="196" t="s">
        <v>72</v>
      </c>
      <c r="B332" s="191">
        <v>2022</v>
      </c>
      <c r="C332" s="164" t="s">
        <v>582</v>
      </c>
      <c r="D332" s="192" t="s">
        <v>112</v>
      </c>
      <c r="E332" s="286" t="s">
        <v>1082</v>
      </c>
      <c r="F332" s="243" t="s">
        <v>1008</v>
      </c>
      <c r="G332" s="191" t="s">
        <v>261</v>
      </c>
      <c r="H332" s="192" t="s">
        <v>1178</v>
      </c>
      <c r="I332" s="191" t="s">
        <v>431</v>
      </c>
      <c r="J332" s="191" t="s">
        <v>160</v>
      </c>
      <c r="K332" s="196" t="s">
        <v>702</v>
      </c>
      <c r="L332" s="192" t="s">
        <v>1510</v>
      </c>
      <c r="M332" s="192">
        <v>0</v>
      </c>
      <c r="N332" s="192" t="s">
        <v>1178</v>
      </c>
      <c r="O332" s="243" t="s">
        <v>1832</v>
      </c>
      <c r="P332" s="280">
        <v>0</v>
      </c>
      <c r="Q332" s="280">
        <v>0</v>
      </c>
      <c r="R332" s="277" t="e">
        <f t="shared" si="16"/>
        <v>#DIV/0!</v>
      </c>
      <c r="S332" s="278" t="e">
        <f t="shared" si="17"/>
        <v>#DIV/0!</v>
      </c>
      <c r="T332" s="177"/>
      <c r="U332" s="285"/>
      <c r="V332" s="285"/>
      <c r="W332" s="285"/>
    </row>
    <row r="333" spans="1:23" ht="12.75" customHeight="1" x14ac:dyDescent="0.2">
      <c r="A333" s="196" t="s">
        <v>72</v>
      </c>
      <c r="B333" s="191">
        <v>2022</v>
      </c>
      <c r="C333" s="164" t="s">
        <v>582</v>
      </c>
      <c r="D333" s="192" t="s">
        <v>112</v>
      </c>
      <c r="E333" s="286" t="s">
        <v>1082</v>
      </c>
      <c r="F333" s="243" t="s">
        <v>1008</v>
      </c>
      <c r="G333" s="191" t="s">
        <v>263</v>
      </c>
      <c r="H333" s="192" t="s">
        <v>1178</v>
      </c>
      <c r="I333" s="191" t="s">
        <v>431</v>
      </c>
      <c r="J333" s="191" t="s">
        <v>160</v>
      </c>
      <c r="K333" s="196" t="s">
        <v>702</v>
      </c>
      <c r="L333" s="192" t="s">
        <v>1510</v>
      </c>
      <c r="M333" s="192">
        <v>0</v>
      </c>
      <c r="N333" s="192" t="s">
        <v>1178</v>
      </c>
      <c r="O333" s="243" t="s">
        <v>1832</v>
      </c>
      <c r="P333" s="280">
        <v>0</v>
      </c>
      <c r="Q333" s="280">
        <v>0</v>
      </c>
      <c r="R333" s="277" t="e">
        <f t="shared" si="16"/>
        <v>#DIV/0!</v>
      </c>
      <c r="S333" s="278" t="e">
        <f t="shared" si="17"/>
        <v>#DIV/0!</v>
      </c>
      <c r="T333" s="177"/>
      <c r="U333" s="285"/>
      <c r="V333" s="285"/>
      <c r="W333" s="285"/>
    </row>
    <row r="334" spans="1:23" ht="12.75" customHeight="1" x14ac:dyDescent="0.2">
      <c r="A334" s="196" t="s">
        <v>72</v>
      </c>
      <c r="B334" s="191">
        <v>2022</v>
      </c>
      <c r="C334" s="164" t="s">
        <v>582</v>
      </c>
      <c r="D334" s="192" t="s">
        <v>112</v>
      </c>
      <c r="E334" s="286" t="s">
        <v>1082</v>
      </c>
      <c r="F334" s="243" t="s">
        <v>1008</v>
      </c>
      <c r="G334" s="191" t="s">
        <v>1508</v>
      </c>
      <c r="H334" s="192" t="s">
        <v>1178</v>
      </c>
      <c r="I334" s="191" t="s">
        <v>431</v>
      </c>
      <c r="J334" s="191" t="s">
        <v>160</v>
      </c>
      <c r="K334" s="196" t="s">
        <v>702</v>
      </c>
      <c r="L334" s="192" t="s">
        <v>1510</v>
      </c>
      <c r="M334" s="192">
        <v>0</v>
      </c>
      <c r="N334" s="192" t="s">
        <v>1178</v>
      </c>
      <c r="O334" s="243" t="s">
        <v>1832</v>
      </c>
      <c r="P334" s="280">
        <v>0</v>
      </c>
      <c r="Q334" s="280">
        <v>0</v>
      </c>
      <c r="R334" s="277" t="e">
        <f t="shared" si="16"/>
        <v>#DIV/0!</v>
      </c>
      <c r="S334" s="278" t="e">
        <f t="shared" si="17"/>
        <v>#DIV/0!</v>
      </c>
      <c r="T334" s="177"/>
      <c r="U334" s="285"/>
      <c r="V334" s="285"/>
      <c r="W334" s="285"/>
    </row>
    <row r="335" spans="1:23" ht="12.75" customHeight="1" x14ac:dyDescent="0.2">
      <c r="A335" s="196" t="s">
        <v>72</v>
      </c>
      <c r="B335" s="191">
        <v>2022</v>
      </c>
      <c r="C335" s="164" t="s">
        <v>582</v>
      </c>
      <c r="D335" s="192" t="s">
        <v>112</v>
      </c>
      <c r="E335" s="286" t="s">
        <v>1082</v>
      </c>
      <c r="F335" s="243" t="s">
        <v>1008</v>
      </c>
      <c r="G335" s="191" t="s">
        <v>1577</v>
      </c>
      <c r="H335" s="192" t="s">
        <v>1178</v>
      </c>
      <c r="I335" s="191" t="s">
        <v>431</v>
      </c>
      <c r="J335" s="191" t="s">
        <v>160</v>
      </c>
      <c r="K335" s="196" t="s">
        <v>702</v>
      </c>
      <c r="L335" s="192" t="s">
        <v>1510</v>
      </c>
      <c r="M335" s="192">
        <v>0</v>
      </c>
      <c r="N335" s="192" t="s">
        <v>1178</v>
      </c>
      <c r="O335" s="243" t="s">
        <v>1833</v>
      </c>
      <c r="P335" s="280">
        <v>0</v>
      </c>
      <c r="Q335" s="280">
        <v>0</v>
      </c>
      <c r="R335" s="277" t="e">
        <f t="shared" si="16"/>
        <v>#DIV/0!</v>
      </c>
      <c r="S335" s="278" t="e">
        <f t="shared" si="17"/>
        <v>#DIV/0!</v>
      </c>
      <c r="T335" s="177"/>
      <c r="U335" s="285"/>
      <c r="V335" s="285"/>
      <c r="W335" s="285"/>
    </row>
    <row r="336" spans="1:23" ht="12.75" customHeight="1" x14ac:dyDescent="0.2">
      <c r="A336" s="196" t="s">
        <v>72</v>
      </c>
      <c r="B336" s="191">
        <v>2022</v>
      </c>
      <c r="C336" s="164" t="s">
        <v>582</v>
      </c>
      <c r="D336" s="192" t="s">
        <v>112</v>
      </c>
      <c r="E336" s="286" t="s">
        <v>1082</v>
      </c>
      <c r="F336" s="243" t="s">
        <v>1008</v>
      </c>
      <c r="G336" s="191" t="s">
        <v>259</v>
      </c>
      <c r="H336" s="192" t="s">
        <v>1177</v>
      </c>
      <c r="I336" s="191" t="s">
        <v>431</v>
      </c>
      <c r="J336" s="191" t="s">
        <v>160</v>
      </c>
      <c r="K336" s="196" t="s">
        <v>720</v>
      </c>
      <c r="L336" s="192" t="s">
        <v>1510</v>
      </c>
      <c r="M336" s="235" t="s">
        <v>1497</v>
      </c>
      <c r="N336" s="192" t="s">
        <v>1178</v>
      </c>
      <c r="O336" s="243"/>
      <c r="P336" s="280">
        <v>0</v>
      </c>
      <c r="Q336" s="280">
        <v>0</v>
      </c>
      <c r="R336" s="277" t="str">
        <f t="shared" si="16"/>
        <v>N/A</v>
      </c>
      <c r="S336" s="278" t="str">
        <f t="shared" si="17"/>
        <v>N/A</v>
      </c>
      <c r="T336" s="172" t="s">
        <v>2758</v>
      </c>
      <c r="U336" s="285"/>
      <c r="V336" s="285"/>
      <c r="W336" s="285"/>
    </row>
    <row r="337" spans="1:29" ht="12.75" customHeight="1" x14ac:dyDescent="0.2">
      <c r="A337" s="196" t="s">
        <v>72</v>
      </c>
      <c r="B337" s="191">
        <v>2022</v>
      </c>
      <c r="C337" s="164" t="s">
        <v>582</v>
      </c>
      <c r="D337" s="192" t="s">
        <v>112</v>
      </c>
      <c r="E337" s="286" t="s">
        <v>1082</v>
      </c>
      <c r="F337" s="243" t="s">
        <v>1008</v>
      </c>
      <c r="G337" s="191" t="s">
        <v>261</v>
      </c>
      <c r="H337" s="192" t="s">
        <v>1177</v>
      </c>
      <c r="I337" s="191" t="s">
        <v>431</v>
      </c>
      <c r="J337" s="191" t="s">
        <v>160</v>
      </c>
      <c r="K337" s="196" t="s">
        <v>720</v>
      </c>
      <c r="L337" s="192" t="s">
        <v>1510</v>
      </c>
      <c r="M337" s="235" t="s">
        <v>1497</v>
      </c>
      <c r="N337" s="192" t="s">
        <v>1178</v>
      </c>
      <c r="O337" s="243"/>
      <c r="P337" s="280">
        <v>0</v>
      </c>
      <c r="Q337" s="280">
        <v>0</v>
      </c>
      <c r="R337" s="277" t="str">
        <f t="shared" ref="R337:R400" si="18">IF(M337="N/A","N/A", P337/M337*100)</f>
        <v>N/A</v>
      </c>
      <c r="S337" s="278" t="str">
        <f t="shared" ref="S337:S400" si="19">IF(M337="N/A","N/A",IF(OR(R337&lt;90,R337&gt;150),"X",""))</f>
        <v>N/A</v>
      </c>
      <c r="T337" s="172" t="s">
        <v>2758</v>
      </c>
      <c r="U337" s="285"/>
      <c r="V337" s="285"/>
      <c r="W337" s="285"/>
    </row>
    <row r="338" spans="1:29" ht="12.75" customHeight="1" x14ac:dyDescent="0.2">
      <c r="A338" s="196" t="s">
        <v>72</v>
      </c>
      <c r="B338" s="191">
        <v>2022</v>
      </c>
      <c r="C338" s="164" t="s">
        <v>582</v>
      </c>
      <c r="D338" s="192" t="s">
        <v>112</v>
      </c>
      <c r="E338" s="286" t="s">
        <v>1082</v>
      </c>
      <c r="F338" s="243" t="s">
        <v>1008</v>
      </c>
      <c r="G338" s="191" t="s">
        <v>263</v>
      </c>
      <c r="H338" s="192" t="s">
        <v>1178</v>
      </c>
      <c r="I338" s="191" t="s">
        <v>431</v>
      </c>
      <c r="J338" s="191" t="s">
        <v>160</v>
      </c>
      <c r="K338" s="196" t="s">
        <v>720</v>
      </c>
      <c r="L338" s="192" t="s">
        <v>1510</v>
      </c>
      <c r="M338" s="235" t="s">
        <v>1497</v>
      </c>
      <c r="N338" s="192" t="s">
        <v>1178</v>
      </c>
      <c r="O338" s="243"/>
      <c r="P338" s="280">
        <v>0</v>
      </c>
      <c r="Q338" s="280">
        <v>0</v>
      </c>
      <c r="R338" s="277" t="str">
        <f t="shared" si="18"/>
        <v>N/A</v>
      </c>
      <c r="S338" s="278" t="str">
        <f t="shared" si="19"/>
        <v>N/A</v>
      </c>
      <c r="T338" s="172" t="s">
        <v>2758</v>
      </c>
      <c r="U338" s="285"/>
      <c r="V338" s="285"/>
      <c r="W338" s="285"/>
    </row>
    <row r="339" spans="1:29" ht="12.75" customHeight="1" x14ac:dyDescent="0.2">
      <c r="A339" s="196" t="s">
        <v>72</v>
      </c>
      <c r="B339" s="191">
        <v>2022</v>
      </c>
      <c r="C339" s="164" t="s">
        <v>582</v>
      </c>
      <c r="D339" s="192" t="s">
        <v>112</v>
      </c>
      <c r="E339" s="286" t="s">
        <v>1082</v>
      </c>
      <c r="F339" s="243" t="s">
        <v>1008</v>
      </c>
      <c r="G339" s="191" t="s">
        <v>1508</v>
      </c>
      <c r="H339" s="192" t="s">
        <v>1178</v>
      </c>
      <c r="I339" s="191" t="s">
        <v>431</v>
      </c>
      <c r="J339" s="191" t="s">
        <v>160</v>
      </c>
      <c r="K339" s="196" t="s">
        <v>720</v>
      </c>
      <c r="L339" s="192" t="s">
        <v>1510</v>
      </c>
      <c r="M339" s="235" t="s">
        <v>1497</v>
      </c>
      <c r="N339" s="192" t="s">
        <v>1178</v>
      </c>
      <c r="O339" s="243"/>
      <c r="P339" s="280">
        <v>0</v>
      </c>
      <c r="Q339" s="280">
        <v>0</v>
      </c>
      <c r="R339" s="277" t="str">
        <f t="shared" si="18"/>
        <v>N/A</v>
      </c>
      <c r="S339" s="278" t="str">
        <f t="shared" si="19"/>
        <v>N/A</v>
      </c>
      <c r="T339" s="172" t="s">
        <v>2758</v>
      </c>
      <c r="U339" s="285"/>
      <c r="V339" s="285"/>
      <c r="W339" s="285"/>
    </row>
    <row r="340" spans="1:29" ht="12.75" customHeight="1" x14ac:dyDescent="0.2">
      <c r="A340" s="196" t="s">
        <v>72</v>
      </c>
      <c r="B340" s="191">
        <v>2022</v>
      </c>
      <c r="C340" s="164" t="s">
        <v>582</v>
      </c>
      <c r="D340" s="192" t="s">
        <v>112</v>
      </c>
      <c r="E340" s="286" t="s">
        <v>1082</v>
      </c>
      <c r="F340" s="243" t="s">
        <v>1008</v>
      </c>
      <c r="G340" s="191" t="s">
        <v>1577</v>
      </c>
      <c r="H340" s="192" t="s">
        <v>1178</v>
      </c>
      <c r="I340" s="191" t="s">
        <v>431</v>
      </c>
      <c r="J340" s="191" t="s">
        <v>160</v>
      </c>
      <c r="K340" s="196" t="s">
        <v>720</v>
      </c>
      <c r="L340" s="192" t="s">
        <v>1510</v>
      </c>
      <c r="M340" s="192">
        <v>0</v>
      </c>
      <c r="N340" s="192" t="s">
        <v>1178</v>
      </c>
      <c r="O340" s="243"/>
      <c r="P340" s="280">
        <v>0</v>
      </c>
      <c r="Q340" s="280">
        <v>0</v>
      </c>
      <c r="R340" s="277" t="e">
        <f t="shared" si="18"/>
        <v>#DIV/0!</v>
      </c>
      <c r="S340" s="278" t="e">
        <f t="shared" si="19"/>
        <v>#DIV/0!</v>
      </c>
      <c r="T340" s="172" t="s">
        <v>2758</v>
      </c>
      <c r="U340" s="285"/>
      <c r="V340" s="285"/>
      <c r="W340" s="285"/>
      <c r="X340" s="285"/>
      <c r="Y340" s="285"/>
      <c r="Z340" s="285"/>
      <c r="AA340" s="285"/>
      <c r="AB340" s="285"/>
      <c r="AC340" s="285"/>
    </row>
    <row r="341" spans="1:29" ht="12.75" customHeight="1" x14ac:dyDescent="0.2">
      <c r="A341" s="196" t="s">
        <v>72</v>
      </c>
      <c r="B341" s="191">
        <v>2022</v>
      </c>
      <c r="C341" s="164" t="s">
        <v>582</v>
      </c>
      <c r="D341" s="192" t="s">
        <v>112</v>
      </c>
      <c r="E341" s="286" t="s">
        <v>1082</v>
      </c>
      <c r="F341" s="243" t="s">
        <v>1008</v>
      </c>
      <c r="G341" s="191" t="s">
        <v>259</v>
      </c>
      <c r="H341" s="192" t="s">
        <v>1177</v>
      </c>
      <c r="I341" s="191" t="s">
        <v>431</v>
      </c>
      <c r="J341" s="191" t="s">
        <v>160</v>
      </c>
      <c r="K341" s="196" t="s">
        <v>1816</v>
      </c>
      <c r="L341" s="192" t="s">
        <v>1510</v>
      </c>
      <c r="M341" s="235" t="s">
        <v>1497</v>
      </c>
      <c r="N341" s="192" t="s">
        <v>1178</v>
      </c>
      <c r="O341" s="243"/>
      <c r="P341" s="280">
        <v>680</v>
      </c>
      <c r="Q341" s="280">
        <v>17</v>
      </c>
      <c r="R341" s="277" t="str">
        <f t="shared" si="18"/>
        <v>N/A</v>
      </c>
      <c r="S341" s="278" t="str">
        <f t="shared" si="19"/>
        <v>N/A</v>
      </c>
      <c r="T341" s="177"/>
      <c r="U341" s="285"/>
      <c r="V341" s="285"/>
      <c r="W341" s="285"/>
      <c r="X341" s="285"/>
      <c r="Y341" s="285"/>
      <c r="Z341" s="285"/>
      <c r="AA341" s="285"/>
      <c r="AB341" s="285"/>
      <c r="AC341" s="285"/>
    </row>
    <row r="342" spans="1:29" ht="12.75" customHeight="1" x14ac:dyDescent="0.2">
      <c r="A342" s="196" t="s">
        <v>72</v>
      </c>
      <c r="B342" s="191">
        <v>2022</v>
      </c>
      <c r="C342" s="164" t="s">
        <v>582</v>
      </c>
      <c r="D342" s="192" t="s">
        <v>112</v>
      </c>
      <c r="E342" s="286" t="s">
        <v>1082</v>
      </c>
      <c r="F342" s="243" t="s">
        <v>1008</v>
      </c>
      <c r="G342" s="191" t="s">
        <v>261</v>
      </c>
      <c r="H342" s="192" t="s">
        <v>1177</v>
      </c>
      <c r="I342" s="191" t="s">
        <v>431</v>
      </c>
      <c r="J342" s="191" t="s">
        <v>160</v>
      </c>
      <c r="K342" s="196" t="s">
        <v>1816</v>
      </c>
      <c r="L342" s="192" t="s">
        <v>1510</v>
      </c>
      <c r="M342" s="235" t="s">
        <v>1497</v>
      </c>
      <c r="N342" s="192" t="s">
        <v>1178</v>
      </c>
      <c r="O342" s="243"/>
      <c r="P342" s="280">
        <v>747</v>
      </c>
      <c r="Q342" s="280">
        <v>17</v>
      </c>
      <c r="R342" s="277" t="str">
        <f t="shared" si="18"/>
        <v>N/A</v>
      </c>
      <c r="S342" s="278" t="str">
        <f t="shared" si="19"/>
        <v>N/A</v>
      </c>
      <c r="T342" s="177"/>
      <c r="U342" s="285"/>
      <c r="V342" s="285"/>
      <c r="W342" s="285"/>
      <c r="X342" s="285"/>
      <c r="Y342" s="285"/>
      <c r="Z342" s="285"/>
      <c r="AA342" s="285"/>
      <c r="AB342" s="285"/>
      <c r="AC342" s="285"/>
    </row>
    <row r="343" spans="1:29" ht="12.75" customHeight="1" x14ac:dyDescent="0.2">
      <c r="A343" s="196" t="s">
        <v>72</v>
      </c>
      <c r="B343" s="191">
        <v>2022</v>
      </c>
      <c r="C343" s="164" t="s">
        <v>582</v>
      </c>
      <c r="D343" s="192" t="s">
        <v>112</v>
      </c>
      <c r="E343" s="286" t="s">
        <v>1082</v>
      </c>
      <c r="F343" s="243" t="s">
        <v>1008</v>
      </c>
      <c r="G343" s="191" t="s">
        <v>263</v>
      </c>
      <c r="H343" s="192" t="s">
        <v>1178</v>
      </c>
      <c r="I343" s="191" t="s">
        <v>431</v>
      </c>
      <c r="J343" s="191" t="s">
        <v>160</v>
      </c>
      <c r="K343" s="196" t="s">
        <v>1816</v>
      </c>
      <c r="L343" s="192" t="s">
        <v>1510</v>
      </c>
      <c r="M343" s="235" t="s">
        <v>1497</v>
      </c>
      <c r="N343" s="192" t="s">
        <v>1178</v>
      </c>
      <c r="O343" s="243"/>
      <c r="P343" s="280">
        <v>746</v>
      </c>
      <c r="Q343" s="280">
        <v>17</v>
      </c>
      <c r="R343" s="277" t="str">
        <f t="shared" si="18"/>
        <v>N/A</v>
      </c>
      <c r="S343" s="278" t="str">
        <f t="shared" si="19"/>
        <v>N/A</v>
      </c>
      <c r="T343" s="177"/>
      <c r="U343" s="285"/>
      <c r="V343" s="285"/>
      <c r="W343" s="285"/>
      <c r="X343" s="285"/>
      <c r="Y343" s="285"/>
      <c r="Z343" s="285"/>
      <c r="AA343" s="285"/>
      <c r="AB343" s="285"/>
      <c r="AC343" s="285"/>
    </row>
    <row r="344" spans="1:29" ht="12.75" customHeight="1" x14ac:dyDescent="0.2">
      <c r="A344" s="196" t="s">
        <v>72</v>
      </c>
      <c r="B344" s="191">
        <v>2022</v>
      </c>
      <c r="C344" s="164" t="s">
        <v>582</v>
      </c>
      <c r="D344" s="192" t="s">
        <v>112</v>
      </c>
      <c r="E344" s="286" t="s">
        <v>1082</v>
      </c>
      <c r="F344" s="243" t="s">
        <v>1008</v>
      </c>
      <c r="G344" s="191" t="s">
        <v>1508</v>
      </c>
      <c r="H344" s="192" t="s">
        <v>1178</v>
      </c>
      <c r="I344" s="191" t="s">
        <v>431</v>
      </c>
      <c r="J344" s="191" t="s">
        <v>160</v>
      </c>
      <c r="K344" s="196" t="s">
        <v>1816</v>
      </c>
      <c r="L344" s="192" t="s">
        <v>1510</v>
      </c>
      <c r="M344" s="235" t="s">
        <v>1497</v>
      </c>
      <c r="N344" s="192" t="s">
        <v>1178</v>
      </c>
      <c r="O344" s="243"/>
      <c r="P344" s="280">
        <v>746</v>
      </c>
      <c r="Q344" s="280">
        <v>17</v>
      </c>
      <c r="R344" s="277" t="str">
        <f t="shared" si="18"/>
        <v>N/A</v>
      </c>
      <c r="S344" s="278" t="str">
        <f t="shared" si="19"/>
        <v>N/A</v>
      </c>
      <c r="T344" s="177"/>
      <c r="U344" s="285"/>
      <c r="V344" s="285"/>
      <c r="W344" s="285"/>
      <c r="X344" s="285"/>
      <c r="Y344" s="285"/>
      <c r="Z344" s="285"/>
      <c r="AA344" s="285"/>
      <c r="AB344" s="285"/>
      <c r="AC344" s="285"/>
    </row>
    <row r="345" spans="1:29" ht="12.75" customHeight="1" x14ac:dyDescent="0.2">
      <c r="A345" s="196" t="s">
        <v>72</v>
      </c>
      <c r="B345" s="191">
        <v>2022</v>
      </c>
      <c r="C345" s="164" t="s">
        <v>582</v>
      </c>
      <c r="D345" s="192" t="s">
        <v>112</v>
      </c>
      <c r="E345" s="286" t="s">
        <v>1082</v>
      </c>
      <c r="F345" s="243" t="s">
        <v>1008</v>
      </c>
      <c r="G345" s="191" t="s">
        <v>1577</v>
      </c>
      <c r="H345" s="192" t="s">
        <v>1178</v>
      </c>
      <c r="I345" s="191" t="s">
        <v>431</v>
      </c>
      <c r="J345" s="191" t="s">
        <v>160</v>
      </c>
      <c r="K345" s="196" t="s">
        <v>1816</v>
      </c>
      <c r="L345" s="192" t="s">
        <v>1510</v>
      </c>
      <c r="M345" s="192">
        <v>0</v>
      </c>
      <c r="N345" s="192" t="s">
        <v>1178</v>
      </c>
      <c r="O345" s="243"/>
      <c r="P345" s="280">
        <v>0</v>
      </c>
      <c r="Q345" s="280">
        <v>0</v>
      </c>
      <c r="R345" s="277" t="e">
        <f t="shared" si="18"/>
        <v>#DIV/0!</v>
      </c>
      <c r="S345" s="278" t="e">
        <f t="shared" si="19"/>
        <v>#DIV/0!</v>
      </c>
      <c r="T345" s="177"/>
      <c r="U345" s="285"/>
      <c r="V345" s="285"/>
      <c r="W345" s="285"/>
      <c r="X345" s="285"/>
      <c r="Y345" s="285"/>
      <c r="Z345" s="285"/>
      <c r="AA345" s="285"/>
      <c r="AB345" s="285"/>
      <c r="AC345" s="285"/>
    </row>
    <row r="346" spans="1:29" ht="12.75" customHeight="1" x14ac:dyDescent="0.2">
      <c r="A346" s="196" t="s">
        <v>72</v>
      </c>
      <c r="B346" s="191">
        <v>2022</v>
      </c>
      <c r="C346" s="164" t="s">
        <v>582</v>
      </c>
      <c r="D346" s="192" t="s">
        <v>112</v>
      </c>
      <c r="E346" s="286" t="s">
        <v>1084</v>
      </c>
      <c r="F346" s="290">
        <v>40399</v>
      </c>
      <c r="G346" s="191" t="s">
        <v>259</v>
      </c>
      <c r="H346" s="192" t="s">
        <v>1178</v>
      </c>
      <c r="I346" s="191" t="s">
        <v>433</v>
      </c>
      <c r="J346" s="191" t="s">
        <v>161</v>
      </c>
      <c r="K346" s="196" t="s">
        <v>1803</v>
      </c>
      <c r="L346" s="192" t="s">
        <v>1506</v>
      </c>
      <c r="M346" s="192">
        <v>1000</v>
      </c>
      <c r="N346" s="192" t="s">
        <v>1178</v>
      </c>
      <c r="O346" s="287"/>
      <c r="P346" s="280">
        <v>771</v>
      </c>
      <c r="Q346" s="280">
        <v>14</v>
      </c>
      <c r="R346" s="277">
        <f t="shared" si="18"/>
        <v>77.100000000000009</v>
      </c>
      <c r="S346" s="278" t="str">
        <f t="shared" si="19"/>
        <v>X</v>
      </c>
      <c r="T346" s="172" t="s">
        <v>2760</v>
      </c>
      <c r="U346" s="285"/>
      <c r="V346" s="285"/>
      <c r="W346" s="285"/>
      <c r="X346" s="285"/>
      <c r="Y346" s="285"/>
      <c r="Z346" s="285"/>
      <c r="AA346" s="285"/>
      <c r="AB346" s="285"/>
      <c r="AC346" s="285"/>
    </row>
    <row r="347" spans="1:29" ht="12.75" customHeight="1" x14ac:dyDescent="0.2">
      <c r="A347" s="196" t="s">
        <v>72</v>
      </c>
      <c r="B347" s="191">
        <v>2022</v>
      </c>
      <c r="C347" s="164" t="s">
        <v>582</v>
      </c>
      <c r="D347" s="192" t="s">
        <v>112</v>
      </c>
      <c r="E347" s="286" t="s">
        <v>1084</v>
      </c>
      <c r="F347" s="290">
        <v>40399</v>
      </c>
      <c r="G347" s="191" t="s">
        <v>261</v>
      </c>
      <c r="H347" s="192" t="s">
        <v>1178</v>
      </c>
      <c r="I347" s="191" t="s">
        <v>433</v>
      </c>
      <c r="J347" s="191" t="s">
        <v>161</v>
      </c>
      <c r="K347" s="196" t="s">
        <v>1803</v>
      </c>
      <c r="L347" s="192" t="s">
        <v>1506</v>
      </c>
      <c r="M347" s="192">
        <v>1000</v>
      </c>
      <c r="N347" s="192" t="s">
        <v>1178</v>
      </c>
      <c r="O347" s="287"/>
      <c r="P347" s="280">
        <v>1033</v>
      </c>
      <c r="Q347" s="280">
        <v>14</v>
      </c>
      <c r="R347" s="277">
        <f t="shared" si="18"/>
        <v>103.3</v>
      </c>
      <c r="S347" s="278" t="str">
        <f t="shared" si="19"/>
        <v/>
      </c>
      <c r="T347" s="177"/>
      <c r="U347" s="285"/>
      <c r="V347" s="285"/>
      <c r="W347" s="285"/>
      <c r="X347" s="285"/>
      <c r="Y347" s="285"/>
      <c r="Z347" s="285"/>
      <c r="AA347" s="285"/>
      <c r="AB347" s="285"/>
      <c r="AC347" s="285"/>
    </row>
    <row r="348" spans="1:29" ht="12.75" customHeight="1" x14ac:dyDescent="0.2">
      <c r="A348" s="196" t="s">
        <v>72</v>
      </c>
      <c r="B348" s="191">
        <v>2022</v>
      </c>
      <c r="C348" s="164" t="s">
        <v>582</v>
      </c>
      <c r="D348" s="192" t="s">
        <v>112</v>
      </c>
      <c r="E348" s="286" t="s">
        <v>1084</v>
      </c>
      <c r="F348" s="290">
        <v>40399</v>
      </c>
      <c r="G348" s="191" t="s">
        <v>263</v>
      </c>
      <c r="H348" s="192" t="s">
        <v>1178</v>
      </c>
      <c r="I348" s="191" t="s">
        <v>433</v>
      </c>
      <c r="J348" s="191" t="s">
        <v>161</v>
      </c>
      <c r="K348" s="196" t="s">
        <v>1803</v>
      </c>
      <c r="L348" s="192" t="s">
        <v>1506</v>
      </c>
      <c r="M348" s="192">
        <v>1000</v>
      </c>
      <c r="N348" s="192" t="s">
        <v>1178</v>
      </c>
      <c r="O348" s="287"/>
      <c r="P348" s="280">
        <v>1025</v>
      </c>
      <c r="Q348" s="280">
        <v>14</v>
      </c>
      <c r="R348" s="277">
        <f t="shared" si="18"/>
        <v>102.49999999999999</v>
      </c>
      <c r="S348" s="278" t="str">
        <f t="shared" si="19"/>
        <v/>
      </c>
      <c r="T348" s="177"/>
      <c r="U348" s="285"/>
      <c r="V348" s="285"/>
      <c r="W348" s="285"/>
      <c r="X348" s="285"/>
      <c r="Y348" s="285"/>
      <c r="Z348" s="285"/>
      <c r="AA348" s="285"/>
      <c r="AB348" s="285"/>
      <c r="AC348" s="285"/>
    </row>
    <row r="349" spans="1:29" ht="12.75" customHeight="1" x14ac:dyDescent="0.2">
      <c r="A349" s="196" t="s">
        <v>72</v>
      </c>
      <c r="B349" s="191">
        <v>2022</v>
      </c>
      <c r="C349" s="164" t="s">
        <v>582</v>
      </c>
      <c r="D349" s="192" t="s">
        <v>112</v>
      </c>
      <c r="E349" s="286" t="s">
        <v>1084</v>
      </c>
      <c r="F349" s="290">
        <v>40399</v>
      </c>
      <c r="G349" s="191" t="s">
        <v>1508</v>
      </c>
      <c r="H349" s="192" t="s">
        <v>1178</v>
      </c>
      <c r="I349" s="191" t="s">
        <v>433</v>
      </c>
      <c r="J349" s="191" t="s">
        <v>161</v>
      </c>
      <c r="K349" s="196" t="s">
        <v>1803</v>
      </c>
      <c r="L349" s="192" t="s">
        <v>1506</v>
      </c>
      <c r="M349" s="192">
        <v>1000</v>
      </c>
      <c r="N349" s="192" t="s">
        <v>1178</v>
      </c>
      <c r="O349" s="287"/>
      <c r="P349" s="280">
        <v>1025</v>
      </c>
      <c r="Q349" s="280">
        <v>14</v>
      </c>
      <c r="R349" s="277">
        <f t="shared" si="18"/>
        <v>102.49999999999999</v>
      </c>
      <c r="S349" s="278" t="str">
        <f t="shared" si="19"/>
        <v/>
      </c>
      <c r="T349" s="177"/>
      <c r="U349" s="285"/>
      <c r="V349" s="285"/>
      <c r="W349" s="285"/>
      <c r="X349" s="285"/>
      <c r="Y349" s="285"/>
      <c r="Z349" s="285"/>
      <c r="AA349" s="285"/>
      <c r="AB349" s="285"/>
      <c r="AC349" s="285"/>
    </row>
    <row r="350" spans="1:29" ht="12.75" customHeight="1" x14ac:dyDescent="0.2">
      <c r="A350" s="196" t="s">
        <v>72</v>
      </c>
      <c r="B350" s="191">
        <v>2022</v>
      </c>
      <c r="C350" s="164" t="s">
        <v>582</v>
      </c>
      <c r="D350" s="192" t="s">
        <v>112</v>
      </c>
      <c r="E350" s="286" t="s">
        <v>1084</v>
      </c>
      <c r="F350" s="290">
        <v>40399</v>
      </c>
      <c r="G350" s="191" t="s">
        <v>259</v>
      </c>
      <c r="H350" s="192" t="s">
        <v>1178</v>
      </c>
      <c r="I350" s="191" t="s">
        <v>431</v>
      </c>
      <c r="J350" s="191" t="s">
        <v>160</v>
      </c>
      <c r="K350" s="196" t="s">
        <v>700</v>
      </c>
      <c r="L350" s="192" t="s">
        <v>1510</v>
      </c>
      <c r="M350" s="235" t="s">
        <v>1497</v>
      </c>
      <c r="N350" s="192" t="s">
        <v>1178</v>
      </c>
      <c r="O350" s="243" t="s">
        <v>1812</v>
      </c>
      <c r="P350" s="280">
        <v>223</v>
      </c>
      <c r="Q350" s="280">
        <v>10</v>
      </c>
      <c r="R350" s="277" t="str">
        <f t="shared" si="18"/>
        <v>N/A</v>
      </c>
      <c r="S350" s="278" t="str">
        <f t="shared" si="19"/>
        <v>N/A</v>
      </c>
      <c r="T350" s="177"/>
      <c r="U350" s="285"/>
      <c r="V350" s="285"/>
      <c r="W350" s="285"/>
      <c r="X350" s="285"/>
      <c r="Y350" s="285"/>
      <c r="Z350" s="285"/>
      <c r="AA350" s="285"/>
      <c r="AB350" s="285"/>
      <c r="AC350" s="285"/>
    </row>
    <row r="351" spans="1:29" ht="12.75" customHeight="1" x14ac:dyDescent="0.2">
      <c r="A351" s="196" t="s">
        <v>72</v>
      </c>
      <c r="B351" s="191">
        <v>2022</v>
      </c>
      <c r="C351" s="164" t="s">
        <v>582</v>
      </c>
      <c r="D351" s="192" t="s">
        <v>112</v>
      </c>
      <c r="E351" s="286" t="s">
        <v>1084</v>
      </c>
      <c r="F351" s="290">
        <v>40399</v>
      </c>
      <c r="G351" s="191" t="s">
        <v>261</v>
      </c>
      <c r="H351" s="192" t="s">
        <v>1178</v>
      </c>
      <c r="I351" s="191" t="s">
        <v>431</v>
      </c>
      <c r="J351" s="191" t="s">
        <v>160</v>
      </c>
      <c r="K351" s="196" t="s">
        <v>700</v>
      </c>
      <c r="L351" s="192" t="s">
        <v>1510</v>
      </c>
      <c r="M351" s="235" t="s">
        <v>1497</v>
      </c>
      <c r="N351" s="192" t="s">
        <v>1178</v>
      </c>
      <c r="O351" s="243" t="s">
        <v>1812</v>
      </c>
      <c r="P351" s="280">
        <v>226</v>
      </c>
      <c r="Q351" s="280">
        <v>10</v>
      </c>
      <c r="R351" s="277" t="str">
        <f t="shared" si="18"/>
        <v>N/A</v>
      </c>
      <c r="S351" s="278" t="str">
        <f t="shared" si="19"/>
        <v>N/A</v>
      </c>
      <c r="T351" s="177"/>
      <c r="U351" s="285"/>
      <c r="V351" s="285"/>
      <c r="W351" s="285"/>
      <c r="X351" s="285"/>
      <c r="Y351" s="285"/>
      <c r="Z351" s="285"/>
      <c r="AA351" s="285"/>
      <c r="AB351" s="285"/>
      <c r="AC351" s="285"/>
    </row>
    <row r="352" spans="1:29" ht="12.75" customHeight="1" x14ac:dyDescent="0.2">
      <c r="A352" s="196" t="s">
        <v>72</v>
      </c>
      <c r="B352" s="191">
        <v>2022</v>
      </c>
      <c r="C352" s="164" t="s">
        <v>582</v>
      </c>
      <c r="D352" s="192" t="s">
        <v>112</v>
      </c>
      <c r="E352" s="286" t="s">
        <v>1084</v>
      </c>
      <c r="F352" s="290">
        <v>40399</v>
      </c>
      <c r="G352" s="191" t="s">
        <v>263</v>
      </c>
      <c r="H352" s="192" t="s">
        <v>1178</v>
      </c>
      <c r="I352" s="191" t="s">
        <v>431</v>
      </c>
      <c r="J352" s="191" t="s">
        <v>160</v>
      </c>
      <c r="K352" s="196" t="s">
        <v>700</v>
      </c>
      <c r="L352" s="192" t="s">
        <v>1510</v>
      </c>
      <c r="M352" s="235" t="s">
        <v>1497</v>
      </c>
      <c r="N352" s="192" t="s">
        <v>1178</v>
      </c>
      <c r="O352" s="243" t="s">
        <v>1812</v>
      </c>
      <c r="P352" s="280">
        <v>226</v>
      </c>
      <c r="Q352" s="280">
        <v>10</v>
      </c>
      <c r="R352" s="277" t="str">
        <f t="shared" si="18"/>
        <v>N/A</v>
      </c>
      <c r="S352" s="278" t="str">
        <f t="shared" si="19"/>
        <v>N/A</v>
      </c>
      <c r="T352" s="177"/>
      <c r="U352" s="285"/>
      <c r="V352" s="285"/>
      <c r="W352" s="285"/>
      <c r="X352" s="285"/>
      <c r="Y352" s="285"/>
      <c r="Z352" s="285"/>
      <c r="AA352" s="285"/>
      <c r="AB352" s="285"/>
      <c r="AC352" s="285"/>
    </row>
    <row r="353" spans="1:29" ht="12.75" customHeight="1" x14ac:dyDescent="0.2">
      <c r="A353" s="196" t="s">
        <v>72</v>
      </c>
      <c r="B353" s="191">
        <v>2022</v>
      </c>
      <c r="C353" s="164" t="s">
        <v>582</v>
      </c>
      <c r="D353" s="192" t="s">
        <v>112</v>
      </c>
      <c r="E353" s="286" t="s">
        <v>1084</v>
      </c>
      <c r="F353" s="290">
        <v>40399</v>
      </c>
      <c r="G353" s="191" t="s">
        <v>1508</v>
      </c>
      <c r="H353" s="192" t="s">
        <v>1178</v>
      </c>
      <c r="I353" s="191" t="s">
        <v>431</v>
      </c>
      <c r="J353" s="191" t="s">
        <v>160</v>
      </c>
      <c r="K353" s="196" t="s">
        <v>700</v>
      </c>
      <c r="L353" s="192" t="s">
        <v>1510</v>
      </c>
      <c r="M353" s="235" t="s">
        <v>1497</v>
      </c>
      <c r="N353" s="192" t="s">
        <v>1178</v>
      </c>
      <c r="O353" s="243" t="s">
        <v>1812</v>
      </c>
      <c r="P353" s="280">
        <v>206</v>
      </c>
      <c r="Q353" s="280">
        <v>10</v>
      </c>
      <c r="R353" s="277" t="str">
        <f t="shared" si="18"/>
        <v>N/A</v>
      </c>
      <c r="S353" s="278" t="str">
        <f t="shared" si="19"/>
        <v>N/A</v>
      </c>
      <c r="T353" s="177"/>
      <c r="U353" s="285"/>
      <c r="V353" s="285"/>
      <c r="W353" s="285"/>
      <c r="X353" s="285"/>
      <c r="Y353" s="285"/>
      <c r="Z353" s="285"/>
      <c r="AA353" s="285"/>
      <c r="AB353" s="285"/>
      <c r="AC353" s="285"/>
    </row>
    <row r="354" spans="1:29" ht="12.75" customHeight="1" x14ac:dyDescent="0.2">
      <c r="A354" s="196" t="s">
        <v>72</v>
      </c>
      <c r="B354" s="191">
        <v>2022</v>
      </c>
      <c r="C354" s="164" t="s">
        <v>582</v>
      </c>
      <c r="D354" s="192" t="s">
        <v>112</v>
      </c>
      <c r="E354" s="286" t="s">
        <v>1084</v>
      </c>
      <c r="F354" s="290">
        <v>40399</v>
      </c>
      <c r="G354" s="191" t="s">
        <v>259</v>
      </c>
      <c r="H354" s="192" t="s">
        <v>1178</v>
      </c>
      <c r="I354" s="191" t="s">
        <v>431</v>
      </c>
      <c r="J354" s="191" t="s">
        <v>160</v>
      </c>
      <c r="K354" s="196" t="s">
        <v>720</v>
      </c>
      <c r="L354" s="192" t="s">
        <v>1510</v>
      </c>
      <c r="M354" s="235" t="s">
        <v>1497</v>
      </c>
      <c r="N354" s="192" t="s">
        <v>1178</v>
      </c>
      <c r="O354" s="243"/>
      <c r="P354" s="280">
        <v>0</v>
      </c>
      <c r="Q354" s="280">
        <v>0</v>
      </c>
      <c r="R354" s="277" t="str">
        <f t="shared" si="18"/>
        <v>N/A</v>
      </c>
      <c r="S354" s="278" t="str">
        <f t="shared" si="19"/>
        <v>N/A</v>
      </c>
      <c r="T354" s="172" t="s">
        <v>2758</v>
      </c>
      <c r="U354" s="285"/>
      <c r="V354" s="285"/>
      <c r="W354" s="285"/>
      <c r="X354" s="285"/>
      <c r="Y354" s="285"/>
      <c r="Z354" s="285"/>
      <c r="AA354" s="285"/>
      <c r="AB354" s="285"/>
      <c r="AC354" s="285"/>
    </row>
    <row r="355" spans="1:29" ht="12.75" customHeight="1" x14ac:dyDescent="0.2">
      <c r="A355" s="196" t="s">
        <v>72</v>
      </c>
      <c r="B355" s="191">
        <v>2022</v>
      </c>
      <c r="C355" s="164" t="s">
        <v>582</v>
      </c>
      <c r="D355" s="192" t="s">
        <v>112</v>
      </c>
      <c r="E355" s="286" t="s">
        <v>1084</v>
      </c>
      <c r="F355" s="290">
        <v>40399</v>
      </c>
      <c r="G355" s="191" t="s">
        <v>261</v>
      </c>
      <c r="H355" s="192" t="s">
        <v>1178</v>
      </c>
      <c r="I355" s="191" t="s">
        <v>431</v>
      </c>
      <c r="J355" s="191" t="s">
        <v>160</v>
      </c>
      <c r="K355" s="196" t="s">
        <v>720</v>
      </c>
      <c r="L355" s="192" t="s">
        <v>1510</v>
      </c>
      <c r="M355" s="235" t="s">
        <v>1497</v>
      </c>
      <c r="N355" s="192" t="s">
        <v>1178</v>
      </c>
      <c r="O355" s="243"/>
      <c r="P355" s="280">
        <v>0</v>
      </c>
      <c r="Q355" s="280">
        <v>0</v>
      </c>
      <c r="R355" s="277" t="str">
        <f t="shared" si="18"/>
        <v>N/A</v>
      </c>
      <c r="S355" s="278" t="str">
        <f t="shared" si="19"/>
        <v>N/A</v>
      </c>
      <c r="T355" s="172" t="s">
        <v>2758</v>
      </c>
      <c r="U355" s="285"/>
      <c r="V355" s="285"/>
      <c r="W355" s="285"/>
      <c r="X355" s="285"/>
      <c r="Y355" s="285"/>
      <c r="Z355" s="285"/>
      <c r="AA355" s="285"/>
      <c r="AB355" s="285"/>
      <c r="AC355" s="285"/>
    </row>
    <row r="356" spans="1:29" ht="12.75" customHeight="1" x14ac:dyDescent="0.2">
      <c r="A356" s="196" t="s">
        <v>72</v>
      </c>
      <c r="B356" s="191">
        <v>2022</v>
      </c>
      <c r="C356" s="164" t="s">
        <v>582</v>
      </c>
      <c r="D356" s="192" t="s">
        <v>112</v>
      </c>
      <c r="E356" s="286" t="s">
        <v>1084</v>
      </c>
      <c r="F356" s="290">
        <v>40399</v>
      </c>
      <c r="G356" s="191" t="s">
        <v>263</v>
      </c>
      <c r="H356" s="192" t="s">
        <v>1178</v>
      </c>
      <c r="I356" s="191" t="s">
        <v>431</v>
      </c>
      <c r="J356" s="191" t="s">
        <v>160</v>
      </c>
      <c r="K356" s="196" t="s">
        <v>720</v>
      </c>
      <c r="L356" s="192" t="s">
        <v>1510</v>
      </c>
      <c r="M356" s="235" t="s">
        <v>1497</v>
      </c>
      <c r="N356" s="192" t="s">
        <v>1178</v>
      </c>
      <c r="O356" s="243"/>
      <c r="P356" s="280">
        <v>0</v>
      </c>
      <c r="Q356" s="280">
        <v>0</v>
      </c>
      <c r="R356" s="277" t="str">
        <f t="shared" si="18"/>
        <v>N/A</v>
      </c>
      <c r="S356" s="278" t="str">
        <f t="shared" si="19"/>
        <v>N/A</v>
      </c>
      <c r="T356" s="172" t="s">
        <v>2758</v>
      </c>
      <c r="U356" s="285"/>
      <c r="V356" s="285"/>
      <c r="W356" s="285"/>
      <c r="X356" s="285"/>
      <c r="Y356" s="285"/>
      <c r="Z356" s="285"/>
      <c r="AA356" s="285"/>
      <c r="AB356" s="285"/>
      <c r="AC356" s="285"/>
    </row>
    <row r="357" spans="1:29" ht="12.75" customHeight="1" x14ac:dyDescent="0.2">
      <c r="A357" s="196" t="s">
        <v>72</v>
      </c>
      <c r="B357" s="191">
        <v>2022</v>
      </c>
      <c r="C357" s="164" t="s">
        <v>582</v>
      </c>
      <c r="D357" s="192" t="s">
        <v>112</v>
      </c>
      <c r="E357" s="286" t="s">
        <v>1084</v>
      </c>
      <c r="F357" s="290">
        <v>40399</v>
      </c>
      <c r="G357" s="191" t="s">
        <v>1508</v>
      </c>
      <c r="H357" s="192" t="s">
        <v>1178</v>
      </c>
      <c r="I357" s="191" t="s">
        <v>431</v>
      </c>
      <c r="J357" s="191" t="s">
        <v>160</v>
      </c>
      <c r="K357" s="196" t="s">
        <v>720</v>
      </c>
      <c r="L357" s="192" t="s">
        <v>1510</v>
      </c>
      <c r="M357" s="235" t="s">
        <v>1497</v>
      </c>
      <c r="N357" s="192" t="s">
        <v>1178</v>
      </c>
      <c r="O357" s="243"/>
      <c r="P357" s="280">
        <v>0</v>
      </c>
      <c r="Q357" s="280">
        <v>0</v>
      </c>
      <c r="R357" s="277" t="str">
        <f t="shared" si="18"/>
        <v>N/A</v>
      </c>
      <c r="S357" s="278" t="str">
        <f t="shared" si="19"/>
        <v>N/A</v>
      </c>
      <c r="T357" s="172" t="s">
        <v>2758</v>
      </c>
      <c r="U357" s="285"/>
      <c r="V357" s="285"/>
      <c r="W357" s="285"/>
      <c r="X357" s="285"/>
      <c r="Y357" s="285"/>
      <c r="Z357" s="285"/>
      <c r="AA357" s="285"/>
      <c r="AB357" s="285"/>
      <c r="AC357" s="285"/>
    </row>
    <row r="358" spans="1:29" ht="12.75" customHeight="1" x14ac:dyDescent="0.2">
      <c r="A358" s="196" t="s">
        <v>72</v>
      </c>
      <c r="B358" s="191">
        <v>2022</v>
      </c>
      <c r="C358" s="164" t="s">
        <v>582</v>
      </c>
      <c r="D358" s="192" t="s">
        <v>112</v>
      </c>
      <c r="E358" s="286" t="s">
        <v>1084</v>
      </c>
      <c r="F358" s="290">
        <v>40399</v>
      </c>
      <c r="G358" s="191" t="s">
        <v>259</v>
      </c>
      <c r="H358" s="192" t="s">
        <v>1178</v>
      </c>
      <c r="I358" s="191" t="s">
        <v>431</v>
      </c>
      <c r="J358" s="191" t="s">
        <v>160</v>
      </c>
      <c r="K358" s="196" t="s">
        <v>1816</v>
      </c>
      <c r="L358" s="192" t="s">
        <v>1510</v>
      </c>
      <c r="M358" s="235" t="s">
        <v>1497</v>
      </c>
      <c r="N358" s="192" t="s">
        <v>1178</v>
      </c>
      <c r="O358" s="243"/>
      <c r="P358" s="280">
        <v>185</v>
      </c>
      <c r="Q358" s="280">
        <v>14</v>
      </c>
      <c r="R358" s="277" t="str">
        <f t="shared" si="18"/>
        <v>N/A</v>
      </c>
      <c r="S358" s="278" t="str">
        <f t="shared" si="19"/>
        <v>N/A</v>
      </c>
      <c r="T358" s="177"/>
      <c r="U358" s="285"/>
      <c r="V358" s="285"/>
      <c r="W358" s="285"/>
      <c r="X358" s="285"/>
      <c r="Y358" s="285"/>
      <c r="Z358" s="285"/>
      <c r="AA358" s="285"/>
      <c r="AB358" s="285"/>
      <c r="AC358" s="285"/>
    </row>
    <row r="359" spans="1:29" ht="12.75" customHeight="1" x14ac:dyDescent="0.2">
      <c r="A359" s="196" t="s">
        <v>72</v>
      </c>
      <c r="B359" s="191">
        <v>2022</v>
      </c>
      <c r="C359" s="164" t="s">
        <v>582</v>
      </c>
      <c r="D359" s="192" t="s">
        <v>112</v>
      </c>
      <c r="E359" s="286" t="s">
        <v>1084</v>
      </c>
      <c r="F359" s="290">
        <v>40399</v>
      </c>
      <c r="G359" s="191" t="s">
        <v>261</v>
      </c>
      <c r="H359" s="192" t="s">
        <v>1178</v>
      </c>
      <c r="I359" s="191" t="s">
        <v>431</v>
      </c>
      <c r="J359" s="191" t="s">
        <v>160</v>
      </c>
      <c r="K359" s="196" t="s">
        <v>1816</v>
      </c>
      <c r="L359" s="192" t="s">
        <v>1510</v>
      </c>
      <c r="M359" s="235" t="s">
        <v>1497</v>
      </c>
      <c r="N359" s="192" t="s">
        <v>1178</v>
      </c>
      <c r="O359" s="243"/>
      <c r="P359" s="280">
        <v>192</v>
      </c>
      <c r="Q359" s="280">
        <v>14</v>
      </c>
      <c r="R359" s="277" t="str">
        <f t="shared" si="18"/>
        <v>N/A</v>
      </c>
      <c r="S359" s="278" t="str">
        <f t="shared" si="19"/>
        <v>N/A</v>
      </c>
      <c r="T359" s="177"/>
      <c r="U359" s="285"/>
      <c r="V359" s="285"/>
      <c r="W359" s="285"/>
      <c r="X359" s="285"/>
      <c r="Y359" s="285"/>
      <c r="Z359" s="285"/>
      <c r="AA359" s="285"/>
      <c r="AB359" s="285"/>
      <c r="AC359" s="285"/>
    </row>
    <row r="360" spans="1:29" ht="12.75" customHeight="1" x14ac:dyDescent="0.2">
      <c r="A360" s="196" t="s">
        <v>72</v>
      </c>
      <c r="B360" s="191">
        <v>2022</v>
      </c>
      <c r="C360" s="164" t="s">
        <v>582</v>
      </c>
      <c r="D360" s="192" t="s">
        <v>112</v>
      </c>
      <c r="E360" s="286" t="s">
        <v>1084</v>
      </c>
      <c r="F360" s="290">
        <v>40399</v>
      </c>
      <c r="G360" s="191" t="s">
        <v>263</v>
      </c>
      <c r="H360" s="192" t="s">
        <v>1178</v>
      </c>
      <c r="I360" s="191" t="s">
        <v>431</v>
      </c>
      <c r="J360" s="191" t="s">
        <v>160</v>
      </c>
      <c r="K360" s="196" t="s">
        <v>1816</v>
      </c>
      <c r="L360" s="192" t="s">
        <v>1510</v>
      </c>
      <c r="M360" s="235" t="s">
        <v>1497</v>
      </c>
      <c r="N360" s="192" t="s">
        <v>1178</v>
      </c>
      <c r="O360" s="243"/>
      <c r="P360" s="280">
        <v>192</v>
      </c>
      <c r="Q360" s="280">
        <v>14</v>
      </c>
      <c r="R360" s="277" t="str">
        <f t="shared" si="18"/>
        <v>N/A</v>
      </c>
      <c r="S360" s="278" t="str">
        <f t="shared" si="19"/>
        <v>N/A</v>
      </c>
      <c r="T360" s="177"/>
      <c r="U360" s="285"/>
      <c r="V360" s="285"/>
      <c r="W360" s="285"/>
      <c r="X360" s="285"/>
      <c r="Y360" s="285"/>
      <c r="Z360" s="285"/>
      <c r="AA360" s="285"/>
      <c r="AB360" s="285"/>
      <c r="AC360" s="285"/>
    </row>
    <row r="361" spans="1:29" ht="12.75" customHeight="1" x14ac:dyDescent="0.2">
      <c r="A361" s="196" t="s">
        <v>72</v>
      </c>
      <c r="B361" s="191">
        <v>2022</v>
      </c>
      <c r="C361" s="164" t="s">
        <v>582</v>
      </c>
      <c r="D361" s="192" t="s">
        <v>112</v>
      </c>
      <c r="E361" s="286" t="s">
        <v>1084</v>
      </c>
      <c r="F361" s="290">
        <v>40399</v>
      </c>
      <c r="G361" s="191" t="s">
        <v>1508</v>
      </c>
      <c r="H361" s="192" t="s">
        <v>1178</v>
      </c>
      <c r="I361" s="191" t="s">
        <v>431</v>
      </c>
      <c r="J361" s="191" t="s">
        <v>160</v>
      </c>
      <c r="K361" s="196" t="s">
        <v>1816</v>
      </c>
      <c r="L361" s="192" t="s">
        <v>1510</v>
      </c>
      <c r="M361" s="235" t="s">
        <v>1497</v>
      </c>
      <c r="N361" s="192" t="s">
        <v>1178</v>
      </c>
      <c r="O361" s="243"/>
      <c r="P361" s="280">
        <v>192</v>
      </c>
      <c r="Q361" s="280">
        <v>14</v>
      </c>
      <c r="R361" s="277" t="str">
        <f t="shared" si="18"/>
        <v>N/A</v>
      </c>
      <c r="S361" s="278" t="str">
        <f t="shared" si="19"/>
        <v>N/A</v>
      </c>
      <c r="T361" s="177"/>
      <c r="U361" s="285"/>
      <c r="V361" s="285"/>
      <c r="W361" s="285"/>
      <c r="X361" s="285"/>
      <c r="Y361" s="285"/>
      <c r="Z361" s="285"/>
      <c r="AA361" s="285"/>
      <c r="AB361" s="285"/>
      <c r="AC361" s="285"/>
    </row>
    <row r="362" spans="1:29" ht="12.75" customHeight="1" x14ac:dyDescent="0.2">
      <c r="A362" s="196" t="s">
        <v>72</v>
      </c>
      <c r="B362" s="191">
        <v>2022</v>
      </c>
      <c r="C362" s="164" t="s">
        <v>582</v>
      </c>
      <c r="D362" s="192" t="s">
        <v>112</v>
      </c>
      <c r="E362" s="286" t="s">
        <v>933</v>
      </c>
      <c r="F362" s="243" t="s">
        <v>1085</v>
      </c>
      <c r="G362" s="191" t="s">
        <v>259</v>
      </c>
      <c r="H362" s="192" t="s">
        <v>1177</v>
      </c>
      <c r="I362" s="191" t="s">
        <v>433</v>
      </c>
      <c r="J362" s="191" t="s">
        <v>161</v>
      </c>
      <c r="K362" s="196" t="s">
        <v>1810</v>
      </c>
      <c r="L362" s="192" t="s">
        <v>1506</v>
      </c>
      <c r="M362" s="192">
        <v>900</v>
      </c>
      <c r="N362" s="192" t="s">
        <v>1178</v>
      </c>
      <c r="O362" s="243"/>
      <c r="P362" s="280">
        <v>843</v>
      </c>
      <c r="Q362" s="280">
        <v>17</v>
      </c>
      <c r="R362" s="277">
        <f t="shared" si="18"/>
        <v>93.666666666666671</v>
      </c>
      <c r="S362" s="278" t="str">
        <f t="shared" si="19"/>
        <v/>
      </c>
      <c r="T362" s="177"/>
      <c r="U362" s="285"/>
      <c r="V362" s="285"/>
      <c r="W362" s="285"/>
      <c r="X362" s="285"/>
      <c r="Y362" s="285"/>
      <c r="Z362" s="285"/>
      <c r="AA362" s="285"/>
      <c r="AB362" s="285"/>
      <c r="AC362" s="285"/>
    </row>
    <row r="363" spans="1:29" ht="12.75" customHeight="1" x14ac:dyDescent="0.2">
      <c r="A363" s="196" t="s">
        <v>72</v>
      </c>
      <c r="B363" s="191">
        <v>2022</v>
      </c>
      <c r="C363" s="164" t="s">
        <v>582</v>
      </c>
      <c r="D363" s="192" t="s">
        <v>112</v>
      </c>
      <c r="E363" s="286" t="s">
        <v>933</v>
      </c>
      <c r="F363" s="243" t="s">
        <v>1085</v>
      </c>
      <c r="G363" s="191" t="s">
        <v>261</v>
      </c>
      <c r="H363" s="192" t="s">
        <v>1177</v>
      </c>
      <c r="I363" s="191" t="s">
        <v>433</v>
      </c>
      <c r="J363" s="191" t="s">
        <v>161</v>
      </c>
      <c r="K363" s="196" t="s">
        <v>1810</v>
      </c>
      <c r="L363" s="192" t="s">
        <v>1506</v>
      </c>
      <c r="M363" s="192">
        <v>900</v>
      </c>
      <c r="N363" s="192" t="s">
        <v>1178</v>
      </c>
      <c r="O363" s="243"/>
      <c r="P363" s="280">
        <v>859</v>
      </c>
      <c r="Q363" s="280">
        <v>18</v>
      </c>
      <c r="R363" s="277">
        <f t="shared" si="18"/>
        <v>95.444444444444443</v>
      </c>
      <c r="S363" s="278" t="str">
        <f t="shared" si="19"/>
        <v/>
      </c>
      <c r="T363" s="177"/>
      <c r="U363" s="285"/>
      <c r="V363" s="285"/>
      <c r="W363" s="285"/>
      <c r="X363" s="285"/>
      <c r="Y363" s="285"/>
      <c r="Z363" s="285"/>
      <c r="AA363" s="285"/>
      <c r="AB363" s="285"/>
      <c r="AC363" s="285"/>
    </row>
    <row r="364" spans="1:29" ht="12.75" customHeight="1" x14ac:dyDescent="0.2">
      <c r="A364" s="196" t="s">
        <v>72</v>
      </c>
      <c r="B364" s="191">
        <v>2022</v>
      </c>
      <c r="C364" s="164" t="s">
        <v>582</v>
      </c>
      <c r="D364" s="192" t="s">
        <v>112</v>
      </c>
      <c r="E364" s="286" t="s">
        <v>933</v>
      </c>
      <c r="F364" s="243" t="s">
        <v>1085</v>
      </c>
      <c r="G364" s="191" t="s">
        <v>263</v>
      </c>
      <c r="H364" s="192" t="s">
        <v>1178</v>
      </c>
      <c r="I364" s="191" t="s">
        <v>433</v>
      </c>
      <c r="J364" s="191" t="s">
        <v>161</v>
      </c>
      <c r="K364" s="196" t="s">
        <v>1810</v>
      </c>
      <c r="L364" s="192" t="s">
        <v>1506</v>
      </c>
      <c r="M364" s="192">
        <v>900</v>
      </c>
      <c r="N364" s="192" t="s">
        <v>1178</v>
      </c>
      <c r="O364" s="243"/>
      <c r="P364" s="280">
        <v>859</v>
      </c>
      <c r="Q364" s="280">
        <v>18</v>
      </c>
      <c r="R364" s="277">
        <f t="shared" si="18"/>
        <v>95.444444444444443</v>
      </c>
      <c r="S364" s="278" t="str">
        <f t="shared" si="19"/>
        <v/>
      </c>
      <c r="T364" s="177"/>
      <c r="U364" s="285"/>
      <c r="V364" s="285"/>
      <c r="W364" s="285"/>
      <c r="X364" s="285"/>
      <c r="Y364" s="285"/>
      <c r="Z364" s="285"/>
      <c r="AA364" s="285"/>
      <c r="AB364" s="285"/>
      <c r="AC364" s="285"/>
    </row>
    <row r="365" spans="1:29" ht="12.75" customHeight="1" x14ac:dyDescent="0.2">
      <c r="A365" s="196" t="s">
        <v>72</v>
      </c>
      <c r="B365" s="191">
        <v>2022</v>
      </c>
      <c r="C365" s="164" t="s">
        <v>582</v>
      </c>
      <c r="D365" s="192" t="s">
        <v>112</v>
      </c>
      <c r="E365" s="286" t="s">
        <v>933</v>
      </c>
      <c r="F365" s="243" t="s">
        <v>1085</v>
      </c>
      <c r="G365" s="191" t="s">
        <v>1508</v>
      </c>
      <c r="H365" s="192" t="s">
        <v>1178</v>
      </c>
      <c r="I365" s="191" t="s">
        <v>433</v>
      </c>
      <c r="J365" s="191" t="s">
        <v>161</v>
      </c>
      <c r="K365" s="196" t="s">
        <v>1810</v>
      </c>
      <c r="L365" s="192" t="s">
        <v>1506</v>
      </c>
      <c r="M365" s="192">
        <v>900</v>
      </c>
      <c r="N365" s="192" t="s">
        <v>1178</v>
      </c>
      <c r="O365" s="243"/>
      <c r="P365" s="280">
        <v>859</v>
      </c>
      <c r="Q365" s="280">
        <v>18</v>
      </c>
      <c r="R365" s="277">
        <f t="shared" si="18"/>
        <v>95.444444444444443</v>
      </c>
      <c r="S365" s="278" t="str">
        <f t="shared" si="19"/>
        <v/>
      </c>
      <c r="T365" s="177"/>
      <c r="U365" s="285"/>
      <c r="V365" s="285"/>
      <c r="W365" s="285"/>
      <c r="X365" s="285"/>
      <c r="Y365" s="285"/>
      <c r="Z365" s="285"/>
      <c r="AA365" s="285"/>
      <c r="AB365" s="285"/>
      <c r="AC365" s="285"/>
    </row>
    <row r="366" spans="1:29" ht="12.75" customHeight="1" x14ac:dyDescent="0.2">
      <c r="A366" s="196" t="s">
        <v>72</v>
      </c>
      <c r="B366" s="191">
        <v>2022</v>
      </c>
      <c r="C366" s="164" t="s">
        <v>582</v>
      </c>
      <c r="D366" s="192" t="s">
        <v>112</v>
      </c>
      <c r="E366" s="286" t="s">
        <v>933</v>
      </c>
      <c r="F366" s="243" t="s">
        <v>1085</v>
      </c>
      <c r="G366" s="191" t="s">
        <v>1577</v>
      </c>
      <c r="H366" s="192" t="s">
        <v>1178</v>
      </c>
      <c r="I366" s="191" t="s">
        <v>433</v>
      </c>
      <c r="J366" s="191" t="s">
        <v>161</v>
      </c>
      <c r="K366" s="196" t="s">
        <v>1810</v>
      </c>
      <c r="L366" s="192" t="s">
        <v>1506</v>
      </c>
      <c r="M366" s="192">
        <v>0</v>
      </c>
      <c r="N366" s="192" t="s">
        <v>1178</v>
      </c>
      <c r="O366" s="243" t="s">
        <v>1811</v>
      </c>
      <c r="P366" s="280">
        <v>0</v>
      </c>
      <c r="Q366" s="280">
        <v>0</v>
      </c>
      <c r="R366" s="277" t="e">
        <f t="shared" si="18"/>
        <v>#DIV/0!</v>
      </c>
      <c r="S366" s="278" t="e">
        <f t="shared" si="19"/>
        <v>#DIV/0!</v>
      </c>
      <c r="T366" s="177"/>
      <c r="U366" s="285"/>
      <c r="V366" s="285"/>
      <c r="W366" s="285"/>
      <c r="X366" s="285"/>
      <c r="Y366" s="285"/>
      <c r="Z366" s="285"/>
      <c r="AA366" s="285"/>
      <c r="AB366" s="285"/>
      <c r="AC366" s="285"/>
    </row>
    <row r="367" spans="1:29" ht="12.75" customHeight="1" x14ac:dyDescent="0.2">
      <c r="A367" s="196" t="s">
        <v>72</v>
      </c>
      <c r="B367" s="191">
        <v>2022</v>
      </c>
      <c r="C367" s="164" t="s">
        <v>582</v>
      </c>
      <c r="D367" s="192" t="s">
        <v>112</v>
      </c>
      <c r="E367" s="286" t="s">
        <v>933</v>
      </c>
      <c r="F367" s="243" t="s">
        <v>1085</v>
      </c>
      <c r="G367" s="191" t="s">
        <v>259</v>
      </c>
      <c r="H367" s="192" t="s">
        <v>1178</v>
      </c>
      <c r="I367" s="191" t="s">
        <v>431</v>
      </c>
      <c r="J367" s="191" t="s">
        <v>160</v>
      </c>
      <c r="K367" s="196" t="s">
        <v>698</v>
      </c>
      <c r="L367" s="192" t="s">
        <v>1510</v>
      </c>
      <c r="M367" s="235" t="s">
        <v>1497</v>
      </c>
      <c r="N367" s="192" t="s">
        <v>1178</v>
      </c>
      <c r="O367" s="243" t="s">
        <v>1949</v>
      </c>
      <c r="P367" s="280">
        <v>858</v>
      </c>
      <c r="Q367" s="280">
        <v>9</v>
      </c>
      <c r="R367" s="277" t="str">
        <f t="shared" si="18"/>
        <v>N/A</v>
      </c>
      <c r="S367" s="278" t="str">
        <f t="shared" si="19"/>
        <v>N/A</v>
      </c>
      <c r="T367" s="177"/>
      <c r="U367" s="285"/>
      <c r="V367" s="285"/>
      <c r="W367" s="285"/>
      <c r="X367" s="285"/>
      <c r="Y367" s="285"/>
      <c r="Z367" s="285"/>
      <c r="AA367" s="285"/>
      <c r="AB367" s="285"/>
      <c r="AC367" s="285"/>
    </row>
    <row r="368" spans="1:29" ht="12.75" customHeight="1" x14ac:dyDescent="0.2">
      <c r="A368" s="196" t="s">
        <v>72</v>
      </c>
      <c r="B368" s="191">
        <v>2022</v>
      </c>
      <c r="C368" s="164" t="s">
        <v>582</v>
      </c>
      <c r="D368" s="192" t="s">
        <v>112</v>
      </c>
      <c r="E368" s="286" t="s">
        <v>933</v>
      </c>
      <c r="F368" s="243" t="s">
        <v>1085</v>
      </c>
      <c r="G368" s="191" t="s">
        <v>261</v>
      </c>
      <c r="H368" s="192" t="s">
        <v>1178</v>
      </c>
      <c r="I368" s="191" t="s">
        <v>431</v>
      </c>
      <c r="J368" s="191" t="s">
        <v>160</v>
      </c>
      <c r="K368" s="196" t="s">
        <v>698</v>
      </c>
      <c r="L368" s="192" t="s">
        <v>1510</v>
      </c>
      <c r="M368" s="235" t="s">
        <v>1497</v>
      </c>
      <c r="N368" s="192" t="s">
        <v>1178</v>
      </c>
      <c r="O368" s="243" t="s">
        <v>1949</v>
      </c>
      <c r="P368" s="280">
        <v>858</v>
      </c>
      <c r="Q368" s="280">
        <v>9</v>
      </c>
      <c r="R368" s="277" t="str">
        <f t="shared" si="18"/>
        <v>N/A</v>
      </c>
      <c r="S368" s="278" t="str">
        <f t="shared" si="19"/>
        <v>N/A</v>
      </c>
      <c r="T368" s="177"/>
      <c r="U368" s="285"/>
      <c r="V368" s="285"/>
      <c r="W368" s="285"/>
      <c r="X368" s="285"/>
      <c r="Y368" s="285"/>
      <c r="Z368" s="285"/>
      <c r="AA368" s="285"/>
      <c r="AB368" s="285"/>
      <c r="AC368" s="285"/>
    </row>
    <row r="369" spans="1:29" ht="12.75" customHeight="1" x14ac:dyDescent="0.2">
      <c r="A369" s="196" t="s">
        <v>72</v>
      </c>
      <c r="B369" s="191">
        <v>2022</v>
      </c>
      <c r="C369" s="164" t="s">
        <v>582</v>
      </c>
      <c r="D369" s="192" t="s">
        <v>112</v>
      </c>
      <c r="E369" s="286" t="s">
        <v>933</v>
      </c>
      <c r="F369" s="243" t="s">
        <v>1085</v>
      </c>
      <c r="G369" s="191" t="s">
        <v>263</v>
      </c>
      <c r="H369" s="192" t="s">
        <v>1178</v>
      </c>
      <c r="I369" s="191" t="s">
        <v>431</v>
      </c>
      <c r="J369" s="191" t="s">
        <v>160</v>
      </c>
      <c r="K369" s="196" t="s">
        <v>698</v>
      </c>
      <c r="L369" s="192" t="s">
        <v>1510</v>
      </c>
      <c r="M369" s="235" t="s">
        <v>1497</v>
      </c>
      <c r="N369" s="192" t="s">
        <v>1178</v>
      </c>
      <c r="O369" s="243" t="s">
        <v>1949</v>
      </c>
      <c r="P369" s="280">
        <v>858</v>
      </c>
      <c r="Q369" s="280">
        <v>9</v>
      </c>
      <c r="R369" s="277" t="str">
        <f t="shared" si="18"/>
        <v>N/A</v>
      </c>
      <c r="S369" s="278" t="str">
        <f t="shared" si="19"/>
        <v>N/A</v>
      </c>
      <c r="T369" s="177"/>
      <c r="U369" s="285"/>
      <c r="V369" s="285"/>
      <c r="W369" s="285"/>
      <c r="X369" s="285"/>
      <c r="Y369" s="285"/>
      <c r="Z369" s="285"/>
      <c r="AA369" s="285"/>
      <c r="AB369" s="285"/>
      <c r="AC369" s="285"/>
    </row>
    <row r="370" spans="1:29" ht="12.75" customHeight="1" x14ac:dyDescent="0.2">
      <c r="A370" s="196" t="s">
        <v>72</v>
      </c>
      <c r="B370" s="191">
        <v>2022</v>
      </c>
      <c r="C370" s="164" t="s">
        <v>582</v>
      </c>
      <c r="D370" s="192" t="s">
        <v>112</v>
      </c>
      <c r="E370" s="286" t="s">
        <v>933</v>
      </c>
      <c r="F370" s="243" t="s">
        <v>1085</v>
      </c>
      <c r="G370" s="191" t="s">
        <v>1508</v>
      </c>
      <c r="H370" s="192" t="s">
        <v>1178</v>
      </c>
      <c r="I370" s="191" t="s">
        <v>431</v>
      </c>
      <c r="J370" s="191" t="s">
        <v>160</v>
      </c>
      <c r="K370" s="196" t="s">
        <v>698</v>
      </c>
      <c r="L370" s="192" t="s">
        <v>1510</v>
      </c>
      <c r="M370" s="235" t="s">
        <v>1497</v>
      </c>
      <c r="N370" s="192" t="s">
        <v>1178</v>
      </c>
      <c r="O370" s="243" t="s">
        <v>1949</v>
      </c>
      <c r="P370" s="280">
        <v>858</v>
      </c>
      <c r="Q370" s="280">
        <v>9</v>
      </c>
      <c r="R370" s="277" t="str">
        <f t="shared" si="18"/>
        <v>N/A</v>
      </c>
      <c r="S370" s="278" t="str">
        <f t="shared" si="19"/>
        <v>N/A</v>
      </c>
      <c r="T370" s="177"/>
      <c r="U370" s="285"/>
      <c r="V370" s="285"/>
      <c r="W370" s="285"/>
      <c r="X370" s="285"/>
      <c r="Y370" s="285"/>
      <c r="Z370" s="285"/>
      <c r="AA370" s="285"/>
      <c r="AB370" s="285"/>
      <c r="AC370" s="285"/>
    </row>
    <row r="371" spans="1:29" ht="12.75" customHeight="1" x14ac:dyDescent="0.2">
      <c r="A371" s="196" t="s">
        <v>72</v>
      </c>
      <c r="B371" s="191">
        <v>2022</v>
      </c>
      <c r="C371" s="164" t="s">
        <v>582</v>
      </c>
      <c r="D371" s="192" t="s">
        <v>112</v>
      </c>
      <c r="E371" s="286" t="s">
        <v>933</v>
      </c>
      <c r="F371" s="243" t="s">
        <v>1085</v>
      </c>
      <c r="G371" s="191" t="s">
        <v>1577</v>
      </c>
      <c r="H371" s="192" t="s">
        <v>1177</v>
      </c>
      <c r="I371" s="191" t="s">
        <v>431</v>
      </c>
      <c r="J371" s="191" t="s">
        <v>160</v>
      </c>
      <c r="K371" s="196" t="s">
        <v>698</v>
      </c>
      <c r="L371" s="192" t="s">
        <v>1510</v>
      </c>
      <c r="M371" s="235" t="s">
        <v>1497</v>
      </c>
      <c r="N371" s="192" t="s">
        <v>1178</v>
      </c>
      <c r="O371" s="243" t="s">
        <v>1949</v>
      </c>
      <c r="P371" s="280">
        <v>310</v>
      </c>
      <c r="Q371" s="280">
        <v>9</v>
      </c>
      <c r="R371" s="277" t="str">
        <f t="shared" si="18"/>
        <v>N/A</v>
      </c>
      <c r="S371" s="278" t="str">
        <f t="shared" si="19"/>
        <v>N/A</v>
      </c>
      <c r="T371" s="177"/>
      <c r="U371" s="285"/>
      <c r="V371" s="285"/>
      <c r="W371" s="285"/>
      <c r="X371" s="285"/>
      <c r="Y371" s="285"/>
      <c r="Z371" s="285"/>
      <c r="AA371" s="285"/>
      <c r="AB371" s="285"/>
      <c r="AC371" s="285"/>
    </row>
    <row r="372" spans="1:29" ht="12.75" customHeight="1" x14ac:dyDescent="0.2">
      <c r="A372" s="196" t="s">
        <v>72</v>
      </c>
      <c r="B372" s="191">
        <v>2022</v>
      </c>
      <c r="C372" s="164" t="s">
        <v>582</v>
      </c>
      <c r="D372" s="192" t="s">
        <v>112</v>
      </c>
      <c r="E372" s="286" t="s">
        <v>933</v>
      </c>
      <c r="F372" s="243" t="s">
        <v>1085</v>
      </c>
      <c r="G372" s="191" t="s">
        <v>259</v>
      </c>
      <c r="H372" s="192" t="s">
        <v>1177</v>
      </c>
      <c r="I372" s="191" t="s">
        <v>433</v>
      </c>
      <c r="J372" s="191" t="s">
        <v>161</v>
      </c>
      <c r="K372" s="196" t="s">
        <v>1803</v>
      </c>
      <c r="L372" s="192" t="s">
        <v>1506</v>
      </c>
      <c r="M372" s="192">
        <v>1200</v>
      </c>
      <c r="N372" s="192" t="s">
        <v>1178</v>
      </c>
      <c r="O372" s="243"/>
      <c r="P372" s="280">
        <v>1040</v>
      </c>
      <c r="Q372" s="280">
        <v>12</v>
      </c>
      <c r="R372" s="277">
        <f t="shared" si="18"/>
        <v>86.666666666666671</v>
      </c>
      <c r="S372" s="278" t="str">
        <f t="shared" si="19"/>
        <v>X</v>
      </c>
      <c r="T372" s="172" t="s">
        <v>2760</v>
      </c>
      <c r="U372" s="285"/>
      <c r="V372" s="285"/>
      <c r="W372" s="285"/>
      <c r="X372" s="285"/>
      <c r="Y372" s="285"/>
      <c r="Z372" s="285"/>
      <c r="AA372" s="285"/>
      <c r="AB372" s="285"/>
      <c r="AC372" s="285"/>
    </row>
    <row r="373" spans="1:29" ht="12.75" customHeight="1" x14ac:dyDescent="0.2">
      <c r="A373" s="196" t="s">
        <v>72</v>
      </c>
      <c r="B373" s="191">
        <v>2022</v>
      </c>
      <c r="C373" s="164" t="s">
        <v>582</v>
      </c>
      <c r="D373" s="192" t="s">
        <v>112</v>
      </c>
      <c r="E373" s="286" t="s">
        <v>933</v>
      </c>
      <c r="F373" s="243" t="s">
        <v>1085</v>
      </c>
      <c r="G373" s="191" t="s">
        <v>261</v>
      </c>
      <c r="H373" s="192" t="s">
        <v>1177</v>
      </c>
      <c r="I373" s="191" t="s">
        <v>433</v>
      </c>
      <c r="J373" s="191" t="s">
        <v>161</v>
      </c>
      <c r="K373" s="196" t="s">
        <v>1803</v>
      </c>
      <c r="L373" s="192" t="s">
        <v>1506</v>
      </c>
      <c r="M373" s="192">
        <v>1200</v>
      </c>
      <c r="N373" s="192" t="s">
        <v>1178</v>
      </c>
      <c r="O373" s="243"/>
      <c r="P373" s="280">
        <v>1037</v>
      </c>
      <c r="Q373" s="280">
        <v>12</v>
      </c>
      <c r="R373" s="277">
        <f t="shared" si="18"/>
        <v>86.416666666666657</v>
      </c>
      <c r="S373" s="278" t="str">
        <f t="shared" si="19"/>
        <v>X</v>
      </c>
      <c r="T373" s="172" t="s">
        <v>2760</v>
      </c>
      <c r="U373" s="285"/>
      <c r="V373" s="285"/>
      <c r="W373" s="285"/>
      <c r="X373" s="285"/>
      <c r="Y373" s="285"/>
      <c r="Z373" s="285"/>
      <c r="AA373" s="285"/>
      <c r="AB373" s="285"/>
      <c r="AC373" s="285"/>
    </row>
    <row r="374" spans="1:29" ht="12.75" customHeight="1" x14ac:dyDescent="0.2">
      <c r="A374" s="196" t="s">
        <v>72</v>
      </c>
      <c r="B374" s="191">
        <v>2022</v>
      </c>
      <c r="C374" s="164" t="s">
        <v>582</v>
      </c>
      <c r="D374" s="192" t="s">
        <v>112</v>
      </c>
      <c r="E374" s="286" t="s">
        <v>933</v>
      </c>
      <c r="F374" s="243" t="s">
        <v>1085</v>
      </c>
      <c r="G374" s="191" t="s">
        <v>263</v>
      </c>
      <c r="H374" s="192" t="s">
        <v>1178</v>
      </c>
      <c r="I374" s="191" t="s">
        <v>433</v>
      </c>
      <c r="J374" s="191" t="s">
        <v>161</v>
      </c>
      <c r="K374" s="196" t="s">
        <v>1803</v>
      </c>
      <c r="L374" s="192" t="s">
        <v>1506</v>
      </c>
      <c r="M374" s="192">
        <v>1200</v>
      </c>
      <c r="N374" s="192" t="s">
        <v>1178</v>
      </c>
      <c r="O374" s="243"/>
      <c r="P374" s="280">
        <v>1041</v>
      </c>
      <c r="Q374" s="280">
        <v>12</v>
      </c>
      <c r="R374" s="277">
        <f t="shared" si="18"/>
        <v>86.75</v>
      </c>
      <c r="S374" s="278" t="str">
        <f t="shared" si="19"/>
        <v>X</v>
      </c>
      <c r="T374" s="172" t="s">
        <v>2760</v>
      </c>
      <c r="U374" s="285"/>
      <c r="V374" s="285"/>
      <c r="W374" s="285"/>
      <c r="X374" s="285"/>
      <c r="Y374" s="285"/>
      <c r="Z374" s="285"/>
      <c r="AA374" s="285"/>
      <c r="AB374" s="285"/>
      <c r="AC374" s="285"/>
    </row>
    <row r="375" spans="1:29" ht="12.75" customHeight="1" x14ac:dyDescent="0.2">
      <c r="A375" s="196" t="s">
        <v>72</v>
      </c>
      <c r="B375" s="191">
        <v>2022</v>
      </c>
      <c r="C375" s="164" t="s">
        <v>582</v>
      </c>
      <c r="D375" s="192" t="s">
        <v>112</v>
      </c>
      <c r="E375" s="286" t="s">
        <v>933</v>
      </c>
      <c r="F375" s="243" t="s">
        <v>1085</v>
      </c>
      <c r="G375" s="191" t="s">
        <v>1508</v>
      </c>
      <c r="H375" s="192" t="s">
        <v>1178</v>
      </c>
      <c r="I375" s="191" t="s">
        <v>433</v>
      </c>
      <c r="J375" s="191" t="s">
        <v>161</v>
      </c>
      <c r="K375" s="196" t="s">
        <v>1803</v>
      </c>
      <c r="L375" s="192" t="s">
        <v>1506</v>
      </c>
      <c r="M375" s="192">
        <v>1200</v>
      </c>
      <c r="N375" s="192" t="s">
        <v>1178</v>
      </c>
      <c r="O375" s="243"/>
      <c r="P375" s="280">
        <v>1041</v>
      </c>
      <c r="Q375" s="280">
        <v>12</v>
      </c>
      <c r="R375" s="277">
        <f t="shared" si="18"/>
        <v>86.75</v>
      </c>
      <c r="S375" s="278" t="str">
        <f t="shared" si="19"/>
        <v>X</v>
      </c>
      <c r="T375" s="172" t="s">
        <v>2760</v>
      </c>
      <c r="U375" s="285"/>
      <c r="V375" s="285"/>
      <c r="W375" s="285"/>
      <c r="X375" s="285"/>
      <c r="Y375" s="285"/>
      <c r="Z375" s="285"/>
      <c r="AA375" s="285"/>
      <c r="AB375" s="285"/>
      <c r="AC375" s="285"/>
    </row>
    <row r="376" spans="1:29" ht="12.75" customHeight="1" x14ac:dyDescent="0.2">
      <c r="A376" s="196" t="s">
        <v>72</v>
      </c>
      <c r="B376" s="191">
        <v>2022</v>
      </c>
      <c r="C376" s="164" t="s">
        <v>582</v>
      </c>
      <c r="D376" s="192" t="s">
        <v>112</v>
      </c>
      <c r="E376" s="286" t="s">
        <v>933</v>
      </c>
      <c r="F376" s="243" t="s">
        <v>1085</v>
      </c>
      <c r="G376" s="191" t="s">
        <v>1577</v>
      </c>
      <c r="H376" s="192" t="s">
        <v>1178</v>
      </c>
      <c r="I376" s="191" t="s">
        <v>433</v>
      </c>
      <c r="J376" s="191" t="s">
        <v>161</v>
      </c>
      <c r="K376" s="196" t="s">
        <v>1803</v>
      </c>
      <c r="L376" s="192" t="s">
        <v>1506</v>
      </c>
      <c r="M376" s="192">
        <v>0</v>
      </c>
      <c r="N376" s="192" t="s">
        <v>1178</v>
      </c>
      <c r="O376" s="243" t="s">
        <v>1811</v>
      </c>
      <c r="P376" s="280">
        <v>0</v>
      </c>
      <c r="Q376" s="280">
        <v>0</v>
      </c>
      <c r="R376" s="277" t="e">
        <f t="shared" si="18"/>
        <v>#DIV/0!</v>
      </c>
      <c r="S376" s="278" t="e">
        <f t="shared" si="19"/>
        <v>#DIV/0!</v>
      </c>
      <c r="T376" s="177"/>
      <c r="U376" s="285"/>
      <c r="V376" s="285"/>
      <c r="W376" s="285"/>
      <c r="X376" s="285"/>
      <c r="Y376" s="285"/>
      <c r="Z376" s="285"/>
      <c r="AA376" s="285"/>
      <c r="AB376" s="285"/>
      <c r="AC376" s="285"/>
    </row>
    <row r="377" spans="1:29" ht="12.75" customHeight="1" x14ac:dyDescent="0.2">
      <c r="A377" s="196" t="s">
        <v>72</v>
      </c>
      <c r="B377" s="191">
        <v>2022</v>
      </c>
      <c r="C377" s="164" t="s">
        <v>582</v>
      </c>
      <c r="D377" s="192" t="s">
        <v>112</v>
      </c>
      <c r="E377" s="286" t="s">
        <v>933</v>
      </c>
      <c r="F377" s="243" t="s">
        <v>1085</v>
      </c>
      <c r="G377" s="191" t="s">
        <v>259</v>
      </c>
      <c r="H377" s="192" t="s">
        <v>1178</v>
      </c>
      <c r="I377" s="191" t="s">
        <v>431</v>
      </c>
      <c r="J377" s="191" t="s">
        <v>160</v>
      </c>
      <c r="K377" s="191" t="s">
        <v>698</v>
      </c>
      <c r="L377" s="192" t="s">
        <v>1510</v>
      </c>
      <c r="M377" s="235" t="s">
        <v>1497</v>
      </c>
      <c r="N377" s="192" t="s">
        <v>1178</v>
      </c>
      <c r="O377" s="243" t="s">
        <v>1837</v>
      </c>
      <c r="P377" s="280">
        <v>279</v>
      </c>
      <c r="Q377" s="280">
        <v>5</v>
      </c>
      <c r="R377" s="277" t="str">
        <f t="shared" si="18"/>
        <v>N/A</v>
      </c>
      <c r="S377" s="278" t="str">
        <f t="shared" si="19"/>
        <v>N/A</v>
      </c>
      <c r="T377" s="177"/>
      <c r="U377" s="285"/>
      <c r="V377" s="285"/>
      <c r="W377" s="285"/>
      <c r="X377" s="285"/>
      <c r="Y377" s="285"/>
      <c r="Z377" s="285"/>
      <c r="AA377" s="285"/>
      <c r="AB377" s="285"/>
      <c r="AC377" s="285"/>
    </row>
    <row r="378" spans="1:29" ht="12.75" customHeight="1" x14ac:dyDescent="0.2">
      <c r="A378" s="196" t="s">
        <v>72</v>
      </c>
      <c r="B378" s="191">
        <v>2022</v>
      </c>
      <c r="C378" s="164" t="s">
        <v>582</v>
      </c>
      <c r="D378" s="192" t="s">
        <v>112</v>
      </c>
      <c r="E378" s="286" t="s">
        <v>933</v>
      </c>
      <c r="F378" s="243" t="s">
        <v>1085</v>
      </c>
      <c r="G378" s="191" t="s">
        <v>261</v>
      </c>
      <c r="H378" s="192" t="s">
        <v>1178</v>
      </c>
      <c r="I378" s="191" t="s">
        <v>431</v>
      </c>
      <c r="J378" s="191" t="s">
        <v>160</v>
      </c>
      <c r="K378" s="191" t="s">
        <v>698</v>
      </c>
      <c r="L378" s="192" t="s">
        <v>1510</v>
      </c>
      <c r="M378" s="235" t="s">
        <v>1497</v>
      </c>
      <c r="N378" s="192" t="s">
        <v>1178</v>
      </c>
      <c r="O378" s="243" t="s">
        <v>1837</v>
      </c>
      <c r="P378" s="280">
        <v>420</v>
      </c>
      <c r="Q378" s="280">
        <v>5</v>
      </c>
      <c r="R378" s="277" t="str">
        <f t="shared" si="18"/>
        <v>N/A</v>
      </c>
      <c r="S378" s="278" t="str">
        <f t="shared" si="19"/>
        <v>N/A</v>
      </c>
      <c r="T378" s="177"/>
      <c r="U378" s="285"/>
      <c r="V378" s="285"/>
      <c r="W378" s="285"/>
      <c r="X378" s="285"/>
      <c r="Y378" s="285"/>
      <c r="Z378" s="285"/>
      <c r="AA378" s="285"/>
      <c r="AB378" s="285"/>
      <c r="AC378" s="285"/>
    </row>
    <row r="379" spans="1:29" ht="12.75" customHeight="1" x14ac:dyDescent="0.2">
      <c r="A379" s="196" t="s">
        <v>72</v>
      </c>
      <c r="B379" s="191">
        <v>2022</v>
      </c>
      <c r="C379" s="164" t="s">
        <v>582</v>
      </c>
      <c r="D379" s="192" t="s">
        <v>112</v>
      </c>
      <c r="E379" s="286" t="s">
        <v>933</v>
      </c>
      <c r="F379" s="243" t="s">
        <v>1085</v>
      </c>
      <c r="G379" s="191" t="s">
        <v>263</v>
      </c>
      <c r="H379" s="192" t="s">
        <v>1178</v>
      </c>
      <c r="I379" s="191" t="s">
        <v>431</v>
      </c>
      <c r="J379" s="191" t="s">
        <v>160</v>
      </c>
      <c r="K379" s="191" t="s">
        <v>698</v>
      </c>
      <c r="L379" s="192" t="s">
        <v>1510</v>
      </c>
      <c r="M379" s="235" t="s">
        <v>1497</v>
      </c>
      <c r="N379" s="192" t="s">
        <v>1178</v>
      </c>
      <c r="O379" s="243" t="s">
        <v>1837</v>
      </c>
      <c r="P379" s="280">
        <v>421</v>
      </c>
      <c r="Q379" s="280">
        <v>5</v>
      </c>
      <c r="R379" s="277" t="str">
        <f t="shared" si="18"/>
        <v>N/A</v>
      </c>
      <c r="S379" s="278" t="str">
        <f t="shared" si="19"/>
        <v>N/A</v>
      </c>
      <c r="T379" s="177"/>
      <c r="U379" s="285"/>
      <c r="V379" s="285"/>
      <c r="W379" s="285"/>
      <c r="X379" s="285"/>
      <c r="Y379" s="285"/>
      <c r="Z379" s="285"/>
      <c r="AA379" s="285"/>
      <c r="AB379" s="285"/>
      <c r="AC379" s="285"/>
    </row>
    <row r="380" spans="1:29" ht="12.75" customHeight="1" x14ac:dyDescent="0.2">
      <c r="A380" s="196" t="s">
        <v>72</v>
      </c>
      <c r="B380" s="191">
        <v>2022</v>
      </c>
      <c r="C380" s="164" t="s">
        <v>582</v>
      </c>
      <c r="D380" s="192" t="s">
        <v>112</v>
      </c>
      <c r="E380" s="286" t="s">
        <v>933</v>
      </c>
      <c r="F380" s="243" t="s">
        <v>1085</v>
      </c>
      <c r="G380" s="191" t="s">
        <v>1508</v>
      </c>
      <c r="H380" s="192" t="s">
        <v>1178</v>
      </c>
      <c r="I380" s="191" t="s">
        <v>431</v>
      </c>
      <c r="J380" s="191" t="s">
        <v>160</v>
      </c>
      <c r="K380" s="191" t="s">
        <v>698</v>
      </c>
      <c r="L380" s="192" t="s">
        <v>1510</v>
      </c>
      <c r="M380" s="235" t="s">
        <v>1497</v>
      </c>
      <c r="N380" s="192" t="s">
        <v>1178</v>
      </c>
      <c r="O380" s="243" t="s">
        <v>1837</v>
      </c>
      <c r="P380" s="280">
        <v>421</v>
      </c>
      <c r="Q380" s="280">
        <v>5</v>
      </c>
      <c r="R380" s="277" t="str">
        <f t="shared" si="18"/>
        <v>N/A</v>
      </c>
      <c r="S380" s="278" t="str">
        <f t="shared" si="19"/>
        <v>N/A</v>
      </c>
      <c r="T380" s="177"/>
      <c r="U380" s="285"/>
      <c r="V380" s="285"/>
      <c r="W380" s="285"/>
      <c r="X380" s="285"/>
      <c r="Y380" s="285"/>
      <c r="Z380" s="285"/>
      <c r="AA380" s="285"/>
      <c r="AB380" s="285"/>
      <c r="AC380" s="285"/>
    </row>
    <row r="381" spans="1:29" ht="12.75" customHeight="1" x14ac:dyDescent="0.2">
      <c r="A381" s="196" t="s">
        <v>72</v>
      </c>
      <c r="B381" s="191">
        <v>2022</v>
      </c>
      <c r="C381" s="164" t="s">
        <v>582</v>
      </c>
      <c r="D381" s="192" t="s">
        <v>112</v>
      </c>
      <c r="E381" s="286" t="s">
        <v>933</v>
      </c>
      <c r="F381" s="243" t="s">
        <v>1085</v>
      </c>
      <c r="G381" s="191" t="s">
        <v>1577</v>
      </c>
      <c r="H381" s="192" t="s">
        <v>1177</v>
      </c>
      <c r="I381" s="191" t="s">
        <v>431</v>
      </c>
      <c r="J381" s="191" t="s">
        <v>160</v>
      </c>
      <c r="K381" s="191" t="s">
        <v>698</v>
      </c>
      <c r="L381" s="192" t="s">
        <v>1510</v>
      </c>
      <c r="M381" s="235" t="s">
        <v>1497</v>
      </c>
      <c r="N381" s="192" t="s">
        <v>1178</v>
      </c>
      <c r="O381" s="243" t="s">
        <v>1947</v>
      </c>
      <c r="P381" s="280">
        <v>381</v>
      </c>
      <c r="Q381" s="280">
        <v>4</v>
      </c>
      <c r="R381" s="277" t="str">
        <f t="shared" si="18"/>
        <v>N/A</v>
      </c>
      <c r="S381" s="278" t="str">
        <f t="shared" si="19"/>
        <v>N/A</v>
      </c>
      <c r="T381" s="172" t="s">
        <v>2779</v>
      </c>
      <c r="U381" s="285"/>
      <c r="V381" s="285"/>
      <c r="W381" s="285"/>
      <c r="X381" s="285"/>
      <c r="Y381" s="285"/>
      <c r="Z381" s="285"/>
      <c r="AA381" s="285"/>
      <c r="AB381" s="285"/>
      <c r="AC381" s="285"/>
    </row>
    <row r="382" spans="1:29" ht="12.75" customHeight="1" x14ac:dyDescent="0.2">
      <c r="A382" s="196" t="s">
        <v>72</v>
      </c>
      <c r="B382" s="191">
        <v>2022</v>
      </c>
      <c r="C382" s="164" t="s">
        <v>582</v>
      </c>
      <c r="D382" s="192" t="s">
        <v>112</v>
      </c>
      <c r="E382" s="286" t="s">
        <v>933</v>
      </c>
      <c r="F382" s="243" t="s">
        <v>1085</v>
      </c>
      <c r="G382" s="191" t="s">
        <v>259</v>
      </c>
      <c r="H382" s="192" t="s">
        <v>1178</v>
      </c>
      <c r="I382" s="191" t="s">
        <v>431</v>
      </c>
      <c r="J382" s="191" t="s">
        <v>160</v>
      </c>
      <c r="K382" s="191" t="s">
        <v>698</v>
      </c>
      <c r="L382" s="192" t="s">
        <v>1510</v>
      </c>
      <c r="M382" s="235" t="s">
        <v>1497</v>
      </c>
      <c r="N382" s="192" t="s">
        <v>1178</v>
      </c>
      <c r="O382" s="243" t="s">
        <v>1838</v>
      </c>
      <c r="P382" s="280">
        <v>169</v>
      </c>
      <c r="Q382" s="280">
        <v>3</v>
      </c>
      <c r="R382" s="277" t="str">
        <f t="shared" si="18"/>
        <v>N/A</v>
      </c>
      <c r="S382" s="278" t="str">
        <f t="shared" si="19"/>
        <v>N/A</v>
      </c>
      <c r="T382" s="177"/>
      <c r="U382" s="285"/>
      <c r="V382" s="285"/>
      <c r="W382" s="285"/>
      <c r="X382" s="285"/>
      <c r="Y382" s="285"/>
      <c r="Z382" s="285"/>
      <c r="AA382" s="285"/>
      <c r="AB382" s="285"/>
      <c r="AC382" s="285"/>
    </row>
    <row r="383" spans="1:29" ht="12.75" customHeight="1" x14ac:dyDescent="0.2">
      <c r="A383" s="196" t="s">
        <v>72</v>
      </c>
      <c r="B383" s="191">
        <v>2022</v>
      </c>
      <c r="C383" s="164" t="s">
        <v>582</v>
      </c>
      <c r="D383" s="192" t="s">
        <v>112</v>
      </c>
      <c r="E383" s="286" t="s">
        <v>933</v>
      </c>
      <c r="F383" s="243" t="s">
        <v>1085</v>
      </c>
      <c r="G383" s="191" t="s">
        <v>261</v>
      </c>
      <c r="H383" s="192" t="s">
        <v>1178</v>
      </c>
      <c r="I383" s="191" t="s">
        <v>431</v>
      </c>
      <c r="J383" s="191" t="s">
        <v>160</v>
      </c>
      <c r="K383" s="191" t="s">
        <v>698</v>
      </c>
      <c r="L383" s="192" t="s">
        <v>1510</v>
      </c>
      <c r="M383" s="235" t="s">
        <v>1497</v>
      </c>
      <c r="N383" s="192" t="s">
        <v>1178</v>
      </c>
      <c r="O383" s="243" t="s">
        <v>1838</v>
      </c>
      <c r="P383" s="280">
        <v>242</v>
      </c>
      <c r="Q383" s="280">
        <v>3</v>
      </c>
      <c r="R383" s="277" t="str">
        <f t="shared" si="18"/>
        <v>N/A</v>
      </c>
      <c r="S383" s="278" t="str">
        <f t="shared" si="19"/>
        <v>N/A</v>
      </c>
      <c r="T383" s="177"/>
      <c r="U383" s="285"/>
      <c r="V383" s="285"/>
      <c r="W383" s="285"/>
      <c r="X383" s="285"/>
      <c r="Y383" s="285"/>
      <c r="Z383" s="285"/>
      <c r="AA383" s="285"/>
      <c r="AB383" s="285"/>
      <c r="AC383" s="285"/>
    </row>
    <row r="384" spans="1:29" ht="12.75" customHeight="1" x14ac:dyDescent="0.2">
      <c r="A384" s="196" t="s">
        <v>72</v>
      </c>
      <c r="B384" s="191">
        <v>2022</v>
      </c>
      <c r="C384" s="164" t="s">
        <v>582</v>
      </c>
      <c r="D384" s="192" t="s">
        <v>112</v>
      </c>
      <c r="E384" s="286" t="s">
        <v>933</v>
      </c>
      <c r="F384" s="243" t="s">
        <v>1085</v>
      </c>
      <c r="G384" s="191" t="s">
        <v>263</v>
      </c>
      <c r="H384" s="192" t="s">
        <v>1178</v>
      </c>
      <c r="I384" s="191" t="s">
        <v>431</v>
      </c>
      <c r="J384" s="191" t="s">
        <v>160</v>
      </c>
      <c r="K384" s="191" t="s">
        <v>698</v>
      </c>
      <c r="L384" s="192" t="s">
        <v>1510</v>
      </c>
      <c r="M384" s="235" t="s">
        <v>1497</v>
      </c>
      <c r="N384" s="192" t="s">
        <v>1178</v>
      </c>
      <c r="O384" s="243" t="s">
        <v>1838</v>
      </c>
      <c r="P384" s="280">
        <v>244</v>
      </c>
      <c r="Q384" s="280">
        <v>3</v>
      </c>
      <c r="R384" s="277" t="str">
        <f t="shared" si="18"/>
        <v>N/A</v>
      </c>
      <c r="S384" s="278" t="str">
        <f t="shared" si="19"/>
        <v>N/A</v>
      </c>
      <c r="T384" s="177"/>
      <c r="U384" s="285"/>
      <c r="V384" s="285"/>
      <c r="W384" s="285"/>
      <c r="X384" s="285"/>
      <c r="Y384" s="285"/>
      <c r="Z384" s="285"/>
      <c r="AA384" s="285"/>
      <c r="AB384" s="285"/>
      <c r="AC384" s="285"/>
    </row>
    <row r="385" spans="1:29" ht="12.75" customHeight="1" x14ac:dyDescent="0.2">
      <c r="A385" s="196" t="s">
        <v>72</v>
      </c>
      <c r="B385" s="191">
        <v>2022</v>
      </c>
      <c r="C385" s="164" t="s">
        <v>582</v>
      </c>
      <c r="D385" s="192" t="s">
        <v>112</v>
      </c>
      <c r="E385" s="286" t="s">
        <v>933</v>
      </c>
      <c r="F385" s="243" t="s">
        <v>1085</v>
      </c>
      <c r="G385" s="191" t="s">
        <v>1508</v>
      </c>
      <c r="H385" s="192" t="s">
        <v>1178</v>
      </c>
      <c r="I385" s="191" t="s">
        <v>431</v>
      </c>
      <c r="J385" s="191" t="s">
        <v>160</v>
      </c>
      <c r="K385" s="191" t="s">
        <v>698</v>
      </c>
      <c r="L385" s="192" t="s">
        <v>1510</v>
      </c>
      <c r="M385" s="235" t="s">
        <v>1497</v>
      </c>
      <c r="N385" s="192" t="s">
        <v>1178</v>
      </c>
      <c r="O385" s="243" t="s">
        <v>1838</v>
      </c>
      <c r="P385" s="280">
        <v>244</v>
      </c>
      <c r="Q385" s="280">
        <v>3</v>
      </c>
      <c r="R385" s="277" t="str">
        <f t="shared" si="18"/>
        <v>N/A</v>
      </c>
      <c r="S385" s="278" t="str">
        <f t="shared" si="19"/>
        <v>N/A</v>
      </c>
      <c r="T385" s="177"/>
      <c r="U385" s="285"/>
      <c r="V385" s="285"/>
      <c r="W385" s="285"/>
      <c r="X385" s="285"/>
      <c r="Y385" s="285"/>
      <c r="Z385" s="285"/>
      <c r="AA385" s="285"/>
      <c r="AB385" s="285"/>
      <c r="AC385" s="285"/>
    </row>
    <row r="386" spans="1:29" ht="12.75" customHeight="1" x14ac:dyDescent="0.2">
      <c r="A386" s="196" t="s">
        <v>72</v>
      </c>
      <c r="B386" s="191">
        <v>2022</v>
      </c>
      <c r="C386" s="164" t="s">
        <v>582</v>
      </c>
      <c r="D386" s="192" t="s">
        <v>112</v>
      </c>
      <c r="E386" s="286" t="s">
        <v>933</v>
      </c>
      <c r="F386" s="243" t="s">
        <v>1085</v>
      </c>
      <c r="G386" s="191" t="s">
        <v>1577</v>
      </c>
      <c r="H386" s="192" t="s">
        <v>1177</v>
      </c>
      <c r="I386" s="191" t="s">
        <v>431</v>
      </c>
      <c r="J386" s="191" t="s">
        <v>160</v>
      </c>
      <c r="K386" s="191" t="s">
        <v>698</v>
      </c>
      <c r="L386" s="192" t="s">
        <v>1510</v>
      </c>
      <c r="M386" s="235" t="s">
        <v>1497</v>
      </c>
      <c r="N386" s="192" t="s">
        <v>1178</v>
      </c>
      <c r="O386" s="243" t="s">
        <v>1948</v>
      </c>
      <c r="P386" s="280">
        <v>244</v>
      </c>
      <c r="Q386" s="280">
        <v>3</v>
      </c>
      <c r="R386" s="277" t="str">
        <f t="shared" si="18"/>
        <v>N/A</v>
      </c>
      <c r="S386" s="278" t="str">
        <f t="shared" si="19"/>
        <v>N/A</v>
      </c>
      <c r="T386" s="455" t="s">
        <v>2780</v>
      </c>
      <c r="U386" s="285"/>
      <c r="V386" s="285"/>
      <c r="W386" s="285"/>
      <c r="X386" s="285"/>
      <c r="Y386" s="285"/>
      <c r="Z386" s="285"/>
      <c r="AA386" s="285"/>
      <c r="AB386" s="285"/>
      <c r="AC386" s="285"/>
    </row>
    <row r="387" spans="1:29" s="288" customFormat="1" ht="12.75" customHeight="1" x14ac:dyDescent="0.2">
      <c r="A387" s="196" t="s">
        <v>72</v>
      </c>
      <c r="B387" s="191">
        <v>2022</v>
      </c>
      <c r="C387" s="164" t="s">
        <v>582</v>
      </c>
      <c r="D387" s="192" t="s">
        <v>112</v>
      </c>
      <c r="E387" s="286" t="s">
        <v>933</v>
      </c>
      <c r="F387" s="243" t="s">
        <v>1085</v>
      </c>
      <c r="G387" s="191" t="s">
        <v>259</v>
      </c>
      <c r="H387" s="192" t="s">
        <v>1178</v>
      </c>
      <c r="I387" s="191" t="s">
        <v>431</v>
      </c>
      <c r="J387" s="191" t="s">
        <v>160</v>
      </c>
      <c r="K387" s="243" t="s">
        <v>689</v>
      </c>
      <c r="L387" s="192" t="s">
        <v>1510</v>
      </c>
      <c r="M387" s="235" t="s">
        <v>1497</v>
      </c>
      <c r="N387" s="192" t="s">
        <v>1178</v>
      </c>
      <c r="O387" s="243" t="s">
        <v>1806</v>
      </c>
      <c r="P387" s="280">
        <v>434</v>
      </c>
      <c r="Q387" s="280">
        <v>51</v>
      </c>
      <c r="R387" s="277" t="str">
        <f t="shared" si="18"/>
        <v>N/A</v>
      </c>
      <c r="S387" s="278" t="str">
        <f t="shared" si="19"/>
        <v>N/A</v>
      </c>
      <c r="T387" s="177"/>
      <c r="U387" s="285"/>
      <c r="V387" s="285"/>
      <c r="W387" s="285"/>
      <c r="X387" s="285"/>
      <c r="Y387" s="285"/>
      <c r="Z387" s="285"/>
      <c r="AA387" s="285"/>
      <c r="AB387" s="285"/>
      <c r="AC387" s="285"/>
    </row>
    <row r="388" spans="1:29" ht="12.75" customHeight="1" x14ac:dyDescent="0.2">
      <c r="A388" s="196" t="s">
        <v>72</v>
      </c>
      <c r="B388" s="191">
        <v>2022</v>
      </c>
      <c r="C388" s="164" t="s">
        <v>582</v>
      </c>
      <c r="D388" s="192" t="s">
        <v>112</v>
      </c>
      <c r="E388" s="286" t="s">
        <v>933</v>
      </c>
      <c r="F388" s="243" t="s">
        <v>1085</v>
      </c>
      <c r="G388" s="191" t="s">
        <v>261</v>
      </c>
      <c r="H388" s="192" t="s">
        <v>1178</v>
      </c>
      <c r="I388" s="191" t="s">
        <v>431</v>
      </c>
      <c r="J388" s="191" t="s">
        <v>160</v>
      </c>
      <c r="K388" s="243" t="s">
        <v>689</v>
      </c>
      <c r="L388" s="192" t="s">
        <v>1510</v>
      </c>
      <c r="M388" s="235" t="s">
        <v>1497</v>
      </c>
      <c r="N388" s="192" t="s">
        <v>1178</v>
      </c>
      <c r="O388" s="243" t="s">
        <v>1806</v>
      </c>
      <c r="P388" s="280">
        <v>447</v>
      </c>
      <c r="Q388" s="280">
        <v>50</v>
      </c>
      <c r="R388" s="277" t="str">
        <f t="shared" si="18"/>
        <v>N/A</v>
      </c>
      <c r="S388" s="278" t="str">
        <f t="shared" si="19"/>
        <v>N/A</v>
      </c>
      <c r="T388" s="177"/>
      <c r="U388" s="285"/>
      <c r="V388" s="285"/>
      <c r="W388" s="285"/>
      <c r="X388" s="285"/>
      <c r="Y388" s="285"/>
      <c r="Z388" s="285"/>
      <c r="AA388" s="285"/>
      <c r="AB388" s="285"/>
      <c r="AC388" s="285"/>
    </row>
    <row r="389" spans="1:29" ht="12.75" customHeight="1" x14ac:dyDescent="0.2">
      <c r="A389" s="196" t="s">
        <v>72</v>
      </c>
      <c r="B389" s="191">
        <v>2022</v>
      </c>
      <c r="C389" s="164" t="s">
        <v>582</v>
      </c>
      <c r="D389" s="192" t="s">
        <v>112</v>
      </c>
      <c r="E389" s="286" t="s">
        <v>933</v>
      </c>
      <c r="F389" s="243" t="s">
        <v>1085</v>
      </c>
      <c r="G389" s="191" t="s">
        <v>263</v>
      </c>
      <c r="H389" s="192" t="s">
        <v>1178</v>
      </c>
      <c r="I389" s="191" t="s">
        <v>431</v>
      </c>
      <c r="J389" s="191" t="s">
        <v>160</v>
      </c>
      <c r="K389" s="243" t="s">
        <v>689</v>
      </c>
      <c r="L389" s="192" t="s">
        <v>1510</v>
      </c>
      <c r="M389" s="235" t="s">
        <v>1497</v>
      </c>
      <c r="N389" s="192" t="s">
        <v>1178</v>
      </c>
      <c r="O389" s="243" t="s">
        <v>1806</v>
      </c>
      <c r="P389" s="280">
        <v>453</v>
      </c>
      <c r="Q389" s="280">
        <v>51</v>
      </c>
      <c r="R389" s="277" t="str">
        <f t="shared" si="18"/>
        <v>N/A</v>
      </c>
      <c r="S389" s="278" t="str">
        <f t="shared" si="19"/>
        <v>N/A</v>
      </c>
      <c r="T389" s="172" t="s">
        <v>2946</v>
      </c>
      <c r="U389" s="285"/>
      <c r="V389" s="285"/>
      <c r="W389" s="285"/>
      <c r="X389" s="285"/>
      <c r="Y389" s="285"/>
      <c r="Z389" s="285"/>
      <c r="AA389" s="285"/>
      <c r="AB389" s="285"/>
      <c r="AC389" s="285"/>
    </row>
    <row r="390" spans="1:29" ht="12.75" customHeight="1" x14ac:dyDescent="0.2">
      <c r="A390" s="196" t="s">
        <v>72</v>
      </c>
      <c r="B390" s="191">
        <v>2022</v>
      </c>
      <c r="C390" s="164" t="s">
        <v>582</v>
      </c>
      <c r="D390" s="192" t="s">
        <v>112</v>
      </c>
      <c r="E390" s="286" t="s">
        <v>933</v>
      </c>
      <c r="F390" s="243" t="s">
        <v>1085</v>
      </c>
      <c r="G390" s="191" t="s">
        <v>1508</v>
      </c>
      <c r="H390" s="192" t="s">
        <v>1178</v>
      </c>
      <c r="I390" s="191" t="s">
        <v>431</v>
      </c>
      <c r="J390" s="191" t="s">
        <v>160</v>
      </c>
      <c r="K390" s="243" t="s">
        <v>689</v>
      </c>
      <c r="L390" s="192" t="s">
        <v>1510</v>
      </c>
      <c r="M390" s="235" t="s">
        <v>1497</v>
      </c>
      <c r="N390" s="192" t="s">
        <v>1178</v>
      </c>
      <c r="O390" s="243" t="s">
        <v>1806</v>
      </c>
      <c r="P390" s="280">
        <v>448</v>
      </c>
      <c r="Q390" s="280">
        <v>51</v>
      </c>
      <c r="R390" s="277" t="str">
        <f t="shared" si="18"/>
        <v>N/A</v>
      </c>
      <c r="S390" s="278" t="str">
        <f t="shared" si="19"/>
        <v>N/A</v>
      </c>
      <c r="T390" s="177"/>
      <c r="U390" s="285"/>
      <c r="V390" s="285"/>
      <c r="W390" s="285"/>
      <c r="X390" s="285"/>
      <c r="Y390" s="285"/>
      <c r="Z390" s="285"/>
      <c r="AA390" s="285"/>
      <c r="AB390" s="285"/>
      <c r="AC390" s="285"/>
    </row>
    <row r="391" spans="1:29" ht="12.75" customHeight="1" x14ac:dyDescent="0.2">
      <c r="A391" s="196" t="s">
        <v>72</v>
      </c>
      <c r="B391" s="191">
        <v>2022</v>
      </c>
      <c r="C391" s="164" t="s">
        <v>582</v>
      </c>
      <c r="D391" s="192" t="s">
        <v>112</v>
      </c>
      <c r="E391" s="286" t="s">
        <v>933</v>
      </c>
      <c r="F391" s="243" t="s">
        <v>1085</v>
      </c>
      <c r="G391" s="191" t="s">
        <v>1577</v>
      </c>
      <c r="H391" s="192" t="s">
        <v>1178</v>
      </c>
      <c r="I391" s="191" t="s">
        <v>431</v>
      </c>
      <c r="J391" s="191" t="s">
        <v>160</v>
      </c>
      <c r="K391" s="243" t="s">
        <v>689</v>
      </c>
      <c r="L391" s="192" t="s">
        <v>1510</v>
      </c>
      <c r="M391" s="192">
        <v>0</v>
      </c>
      <c r="N391" s="192" t="s">
        <v>1178</v>
      </c>
      <c r="O391" s="243" t="s">
        <v>1834</v>
      </c>
      <c r="P391" s="280">
        <v>0</v>
      </c>
      <c r="Q391" s="280">
        <v>0</v>
      </c>
      <c r="R391" s="277" t="e">
        <f t="shared" si="18"/>
        <v>#DIV/0!</v>
      </c>
      <c r="S391" s="278" t="e">
        <f t="shared" si="19"/>
        <v>#DIV/0!</v>
      </c>
      <c r="T391" s="177"/>
      <c r="U391" s="285"/>
      <c r="V391" s="285"/>
      <c r="W391" s="285"/>
      <c r="X391" s="285"/>
      <c r="Y391" s="285"/>
      <c r="Z391" s="285"/>
      <c r="AA391" s="285"/>
      <c r="AB391" s="285"/>
      <c r="AC391" s="285"/>
    </row>
    <row r="392" spans="1:29" s="288" customFormat="1" ht="12.75" customHeight="1" x14ac:dyDescent="0.2">
      <c r="A392" s="196" t="s">
        <v>72</v>
      </c>
      <c r="B392" s="191">
        <v>2022</v>
      </c>
      <c r="C392" s="164" t="s">
        <v>582</v>
      </c>
      <c r="D392" s="192" t="s">
        <v>112</v>
      </c>
      <c r="E392" s="286" t="s">
        <v>933</v>
      </c>
      <c r="F392" s="243" t="s">
        <v>1085</v>
      </c>
      <c r="G392" s="191" t="s">
        <v>259</v>
      </c>
      <c r="H392" s="192" t="s">
        <v>1177</v>
      </c>
      <c r="I392" s="191" t="s">
        <v>431</v>
      </c>
      <c r="J392" s="191" t="s">
        <v>160</v>
      </c>
      <c r="K392" s="196" t="s">
        <v>700</v>
      </c>
      <c r="L392" s="192" t="s">
        <v>1510</v>
      </c>
      <c r="M392" s="235" t="s">
        <v>1497</v>
      </c>
      <c r="N392" s="192" t="s">
        <v>1178</v>
      </c>
      <c r="O392" s="243" t="s">
        <v>1812</v>
      </c>
      <c r="P392" s="280">
        <v>520</v>
      </c>
      <c r="Q392" s="280">
        <v>19</v>
      </c>
      <c r="R392" s="277" t="str">
        <f t="shared" si="18"/>
        <v>N/A</v>
      </c>
      <c r="S392" s="278" t="str">
        <f t="shared" si="19"/>
        <v>N/A</v>
      </c>
      <c r="T392" s="177"/>
      <c r="U392" s="285"/>
      <c r="V392" s="285"/>
      <c r="W392" s="285"/>
      <c r="X392" s="285"/>
      <c r="Y392" s="285"/>
      <c r="Z392" s="285"/>
      <c r="AA392" s="285"/>
      <c r="AB392" s="285"/>
      <c r="AC392" s="285"/>
    </row>
    <row r="393" spans="1:29" ht="12.75" customHeight="1" x14ac:dyDescent="0.2">
      <c r="A393" s="196" t="s">
        <v>72</v>
      </c>
      <c r="B393" s="191">
        <v>2022</v>
      </c>
      <c r="C393" s="164" t="s">
        <v>582</v>
      </c>
      <c r="D393" s="192" t="s">
        <v>112</v>
      </c>
      <c r="E393" s="286" t="s">
        <v>933</v>
      </c>
      <c r="F393" s="243" t="s">
        <v>1085</v>
      </c>
      <c r="G393" s="191" t="s">
        <v>261</v>
      </c>
      <c r="H393" s="192" t="s">
        <v>1177</v>
      </c>
      <c r="I393" s="191" t="s">
        <v>431</v>
      </c>
      <c r="J393" s="191" t="s">
        <v>160</v>
      </c>
      <c r="K393" s="196" t="s">
        <v>700</v>
      </c>
      <c r="L393" s="192" t="s">
        <v>1510</v>
      </c>
      <c r="M393" s="235" t="s">
        <v>1497</v>
      </c>
      <c r="N393" s="192" t="s">
        <v>1178</v>
      </c>
      <c r="O393" s="243" t="s">
        <v>1812</v>
      </c>
      <c r="P393" s="280">
        <v>705</v>
      </c>
      <c r="Q393" s="280">
        <v>19</v>
      </c>
      <c r="R393" s="277" t="str">
        <f t="shared" si="18"/>
        <v>N/A</v>
      </c>
      <c r="S393" s="278" t="str">
        <f t="shared" si="19"/>
        <v>N/A</v>
      </c>
      <c r="T393" s="177"/>
      <c r="U393" s="285"/>
      <c r="V393" s="285"/>
      <c r="W393" s="285"/>
      <c r="X393" s="285"/>
      <c r="Y393" s="285"/>
      <c r="Z393" s="285"/>
      <c r="AA393" s="285"/>
      <c r="AB393" s="285"/>
      <c r="AC393" s="285"/>
    </row>
    <row r="394" spans="1:29" ht="12.75" customHeight="1" x14ac:dyDescent="0.2">
      <c r="A394" s="196" t="s">
        <v>72</v>
      </c>
      <c r="B394" s="191">
        <v>2022</v>
      </c>
      <c r="C394" s="164" t="s">
        <v>582</v>
      </c>
      <c r="D394" s="192" t="s">
        <v>112</v>
      </c>
      <c r="E394" s="286" t="s">
        <v>933</v>
      </c>
      <c r="F394" s="243" t="s">
        <v>1085</v>
      </c>
      <c r="G394" s="191" t="s">
        <v>263</v>
      </c>
      <c r="H394" s="192" t="s">
        <v>1178</v>
      </c>
      <c r="I394" s="191" t="s">
        <v>431</v>
      </c>
      <c r="J394" s="191" t="s">
        <v>160</v>
      </c>
      <c r="K394" s="196" t="s">
        <v>700</v>
      </c>
      <c r="L394" s="192" t="s">
        <v>1510</v>
      </c>
      <c r="M394" s="235" t="s">
        <v>1497</v>
      </c>
      <c r="N394" s="192" t="s">
        <v>1178</v>
      </c>
      <c r="O394" s="243" t="s">
        <v>1812</v>
      </c>
      <c r="P394" s="280">
        <v>705</v>
      </c>
      <c r="Q394" s="280">
        <v>19</v>
      </c>
      <c r="R394" s="277" t="str">
        <f t="shared" si="18"/>
        <v>N/A</v>
      </c>
      <c r="S394" s="278" t="str">
        <f t="shared" si="19"/>
        <v>N/A</v>
      </c>
      <c r="T394" s="177"/>
      <c r="U394" s="285"/>
      <c r="V394" s="285"/>
      <c r="W394" s="285"/>
      <c r="X394" s="285"/>
      <c r="Y394" s="285"/>
      <c r="Z394" s="285"/>
      <c r="AA394" s="285"/>
      <c r="AB394" s="285"/>
      <c r="AC394" s="285"/>
    </row>
    <row r="395" spans="1:29" ht="12.75" customHeight="1" x14ac:dyDescent="0.2">
      <c r="A395" s="196" t="s">
        <v>72</v>
      </c>
      <c r="B395" s="191">
        <v>2022</v>
      </c>
      <c r="C395" s="164" t="s">
        <v>582</v>
      </c>
      <c r="D395" s="192" t="s">
        <v>112</v>
      </c>
      <c r="E395" s="286" t="s">
        <v>933</v>
      </c>
      <c r="F395" s="243" t="s">
        <v>1085</v>
      </c>
      <c r="G395" s="191" t="s">
        <v>1508</v>
      </c>
      <c r="H395" s="192" t="s">
        <v>1178</v>
      </c>
      <c r="I395" s="191" t="s">
        <v>431</v>
      </c>
      <c r="J395" s="191" t="s">
        <v>160</v>
      </c>
      <c r="K395" s="196" t="s">
        <v>700</v>
      </c>
      <c r="L395" s="192" t="s">
        <v>1510</v>
      </c>
      <c r="M395" s="235" t="s">
        <v>1497</v>
      </c>
      <c r="N395" s="192" t="s">
        <v>1178</v>
      </c>
      <c r="O395" s="243" t="s">
        <v>1812</v>
      </c>
      <c r="P395" s="280">
        <v>704</v>
      </c>
      <c r="Q395" s="280">
        <v>19</v>
      </c>
      <c r="R395" s="277" t="str">
        <f t="shared" si="18"/>
        <v>N/A</v>
      </c>
      <c r="S395" s="278" t="str">
        <f t="shared" si="19"/>
        <v>N/A</v>
      </c>
      <c r="T395" s="177"/>
      <c r="U395" s="285"/>
      <c r="V395" s="285"/>
      <c r="W395" s="285"/>
      <c r="X395" s="285"/>
      <c r="Y395" s="285"/>
      <c r="Z395" s="285"/>
      <c r="AA395" s="285"/>
      <c r="AB395" s="285"/>
      <c r="AC395" s="285"/>
    </row>
    <row r="396" spans="1:29" ht="12.75" customHeight="1" x14ac:dyDescent="0.2">
      <c r="A396" s="196" t="s">
        <v>72</v>
      </c>
      <c r="B396" s="191">
        <v>2022</v>
      </c>
      <c r="C396" s="164" t="s">
        <v>582</v>
      </c>
      <c r="D396" s="192" t="s">
        <v>112</v>
      </c>
      <c r="E396" s="286" t="s">
        <v>933</v>
      </c>
      <c r="F396" s="243" t="s">
        <v>1085</v>
      </c>
      <c r="G396" s="191" t="s">
        <v>1577</v>
      </c>
      <c r="H396" s="192" t="s">
        <v>1178</v>
      </c>
      <c r="I396" s="191" t="s">
        <v>431</v>
      </c>
      <c r="J396" s="191" t="s">
        <v>160</v>
      </c>
      <c r="K396" s="196" t="s">
        <v>700</v>
      </c>
      <c r="L396" s="192" t="s">
        <v>1510</v>
      </c>
      <c r="M396" s="192">
        <v>0</v>
      </c>
      <c r="N396" s="192" t="s">
        <v>1178</v>
      </c>
      <c r="O396" s="243" t="s">
        <v>1835</v>
      </c>
      <c r="P396" s="280">
        <v>450</v>
      </c>
      <c r="Q396" s="280">
        <v>5</v>
      </c>
      <c r="R396" s="277" t="e">
        <f t="shared" si="18"/>
        <v>#DIV/0!</v>
      </c>
      <c r="S396" s="278" t="e">
        <f t="shared" si="19"/>
        <v>#DIV/0!</v>
      </c>
      <c r="T396" s="455" t="s">
        <v>2781</v>
      </c>
      <c r="U396" s="285"/>
      <c r="V396" s="285"/>
      <c r="W396" s="285"/>
      <c r="X396" s="285"/>
      <c r="Y396" s="285"/>
      <c r="Z396" s="285"/>
      <c r="AA396" s="285"/>
      <c r="AB396" s="285"/>
      <c r="AC396" s="285"/>
    </row>
    <row r="397" spans="1:29" s="288" customFormat="1" ht="12.75" customHeight="1" x14ac:dyDescent="0.2">
      <c r="A397" s="196" t="s">
        <v>72</v>
      </c>
      <c r="B397" s="191">
        <v>2022</v>
      </c>
      <c r="C397" s="164" t="s">
        <v>582</v>
      </c>
      <c r="D397" s="192" t="s">
        <v>112</v>
      </c>
      <c r="E397" s="286" t="s">
        <v>1088</v>
      </c>
      <c r="F397" s="243" t="s">
        <v>1089</v>
      </c>
      <c r="G397" s="191" t="s">
        <v>263</v>
      </c>
      <c r="H397" s="192" t="s">
        <v>1178</v>
      </c>
      <c r="I397" s="191" t="s">
        <v>431</v>
      </c>
      <c r="J397" s="191" t="s">
        <v>160</v>
      </c>
      <c r="K397" s="243" t="s">
        <v>689</v>
      </c>
      <c r="L397" s="192" t="s">
        <v>1510</v>
      </c>
      <c r="M397" s="235" t="s">
        <v>1497</v>
      </c>
      <c r="N397" s="192" t="s">
        <v>1178</v>
      </c>
      <c r="O397" s="243" t="s">
        <v>1808</v>
      </c>
      <c r="P397" s="280">
        <v>773</v>
      </c>
      <c r="Q397" s="280">
        <v>33</v>
      </c>
      <c r="R397" s="277" t="str">
        <f t="shared" si="18"/>
        <v>N/A</v>
      </c>
      <c r="S397" s="278" t="str">
        <f t="shared" si="19"/>
        <v>N/A</v>
      </c>
      <c r="T397" s="177" t="s">
        <v>2956</v>
      </c>
      <c r="U397" s="285"/>
      <c r="V397" s="285"/>
      <c r="W397" s="285"/>
      <c r="X397" s="285"/>
      <c r="Y397" s="285"/>
      <c r="Z397" s="285"/>
      <c r="AA397" s="285"/>
      <c r="AB397" s="285"/>
      <c r="AC397" s="285"/>
    </row>
    <row r="398" spans="1:29" ht="12.75" customHeight="1" x14ac:dyDescent="0.2">
      <c r="A398" s="196" t="s">
        <v>72</v>
      </c>
      <c r="B398" s="191">
        <v>2022</v>
      </c>
      <c r="C398" s="164" t="s">
        <v>582</v>
      </c>
      <c r="D398" s="192" t="s">
        <v>112</v>
      </c>
      <c r="E398" s="286" t="s">
        <v>1088</v>
      </c>
      <c r="F398" s="243" t="s">
        <v>1008</v>
      </c>
      <c r="G398" s="191" t="s">
        <v>263</v>
      </c>
      <c r="H398" s="192" t="s">
        <v>1178</v>
      </c>
      <c r="I398" s="191" t="s">
        <v>431</v>
      </c>
      <c r="J398" s="191" t="s">
        <v>160</v>
      </c>
      <c r="K398" s="243" t="s">
        <v>689</v>
      </c>
      <c r="L398" s="192" t="s">
        <v>1510</v>
      </c>
      <c r="M398" s="235" t="s">
        <v>1497</v>
      </c>
      <c r="N398" s="192" t="s">
        <v>1178</v>
      </c>
      <c r="O398" s="243" t="s">
        <v>1806</v>
      </c>
      <c r="P398" s="280">
        <v>5231</v>
      </c>
      <c r="Q398" s="280">
        <v>113</v>
      </c>
      <c r="R398" s="277" t="str">
        <f t="shared" si="18"/>
        <v>N/A</v>
      </c>
      <c r="S398" s="278" t="str">
        <f t="shared" si="19"/>
        <v>N/A</v>
      </c>
      <c r="T398" s="177" t="s">
        <v>2945</v>
      </c>
      <c r="U398" s="285"/>
      <c r="V398" s="285"/>
      <c r="W398" s="285"/>
      <c r="X398" s="285"/>
      <c r="Y398" s="285"/>
      <c r="Z398" s="285"/>
      <c r="AA398" s="285"/>
      <c r="AB398" s="285"/>
      <c r="AC398" s="285"/>
    </row>
    <row r="399" spans="1:29" ht="12.75" customHeight="1" x14ac:dyDescent="0.2">
      <c r="A399" s="196" t="s">
        <v>72</v>
      </c>
      <c r="B399" s="191">
        <v>2022</v>
      </c>
      <c r="C399" s="164" t="s">
        <v>582</v>
      </c>
      <c r="D399" s="192" t="s">
        <v>112</v>
      </c>
      <c r="E399" s="286" t="s">
        <v>1088</v>
      </c>
      <c r="F399" s="243" t="s">
        <v>1008</v>
      </c>
      <c r="G399" s="191" t="s">
        <v>263</v>
      </c>
      <c r="H399" s="192" t="s">
        <v>1178</v>
      </c>
      <c r="I399" s="191" t="s">
        <v>431</v>
      </c>
      <c r="J399" s="191" t="s">
        <v>160</v>
      </c>
      <c r="K399" s="243" t="s">
        <v>656</v>
      </c>
      <c r="L399" s="192" t="s">
        <v>1510</v>
      </c>
      <c r="M399" s="235" t="s">
        <v>1497</v>
      </c>
      <c r="N399" s="192" t="s">
        <v>1178</v>
      </c>
      <c r="O399" s="243" t="s">
        <v>1817</v>
      </c>
      <c r="P399" s="280">
        <v>1145</v>
      </c>
      <c r="Q399" s="280">
        <v>36</v>
      </c>
      <c r="R399" s="277" t="str">
        <f t="shared" si="18"/>
        <v>N/A</v>
      </c>
      <c r="S399" s="278" t="str">
        <f t="shared" si="19"/>
        <v>N/A</v>
      </c>
      <c r="T399" s="177" t="s">
        <v>2917</v>
      </c>
      <c r="U399" s="285"/>
      <c r="V399" s="285"/>
      <c r="W399" s="285"/>
      <c r="X399" s="285"/>
      <c r="Y399" s="285"/>
      <c r="Z399" s="285"/>
      <c r="AA399" s="285"/>
      <c r="AB399" s="285"/>
      <c r="AC399" s="285"/>
    </row>
    <row r="400" spans="1:29" ht="12.75" customHeight="1" x14ac:dyDescent="0.2">
      <c r="A400" s="196" t="s">
        <v>72</v>
      </c>
      <c r="B400" s="191">
        <v>2022</v>
      </c>
      <c r="C400" s="164" t="s">
        <v>582</v>
      </c>
      <c r="D400" s="192" t="s">
        <v>112</v>
      </c>
      <c r="E400" s="286" t="s">
        <v>1088</v>
      </c>
      <c r="F400" s="243" t="s">
        <v>1008</v>
      </c>
      <c r="G400" s="191" t="s">
        <v>263</v>
      </c>
      <c r="H400" s="192" t="s">
        <v>1178</v>
      </c>
      <c r="I400" s="191" t="s">
        <v>431</v>
      </c>
      <c r="J400" s="191" t="s">
        <v>160</v>
      </c>
      <c r="K400" s="243" t="s">
        <v>689</v>
      </c>
      <c r="L400" s="192" t="s">
        <v>1510</v>
      </c>
      <c r="M400" s="235" t="s">
        <v>1497</v>
      </c>
      <c r="N400" s="192" t="s">
        <v>1178</v>
      </c>
      <c r="O400" s="243" t="s">
        <v>1818</v>
      </c>
      <c r="P400" s="280">
        <v>1296</v>
      </c>
      <c r="Q400" s="280">
        <v>36</v>
      </c>
      <c r="R400" s="277" t="str">
        <f t="shared" si="18"/>
        <v>N/A</v>
      </c>
      <c r="S400" s="278" t="str">
        <f t="shared" si="19"/>
        <v>N/A</v>
      </c>
      <c r="T400" s="177" t="s">
        <v>2931</v>
      </c>
      <c r="U400" s="285"/>
      <c r="V400" s="285"/>
      <c r="W400" s="285"/>
      <c r="X400" s="285"/>
      <c r="Y400" s="285"/>
      <c r="Z400" s="285"/>
      <c r="AA400" s="285"/>
      <c r="AB400" s="285"/>
      <c r="AC400" s="285"/>
    </row>
    <row r="401" spans="1:29" s="21" customFormat="1" ht="12.75" x14ac:dyDescent="0.2">
      <c r="A401" s="182" t="s">
        <v>72</v>
      </c>
      <c r="B401" s="182">
        <v>2022</v>
      </c>
      <c r="C401" s="162" t="s">
        <v>582</v>
      </c>
      <c r="D401" s="272" t="s">
        <v>112</v>
      </c>
      <c r="E401" s="286" t="s">
        <v>934</v>
      </c>
      <c r="F401" s="196" t="s">
        <v>1093</v>
      </c>
      <c r="G401" s="145" t="s">
        <v>259</v>
      </c>
      <c r="H401" s="235" t="s">
        <v>1177</v>
      </c>
      <c r="I401" s="145" t="s">
        <v>431</v>
      </c>
      <c r="J401" s="22" t="s">
        <v>152</v>
      </c>
      <c r="K401" s="145" t="s">
        <v>1946</v>
      </c>
      <c r="L401" s="235" t="s">
        <v>1510</v>
      </c>
      <c r="M401" s="235" t="s">
        <v>1497</v>
      </c>
      <c r="N401" s="235" t="s">
        <v>1178</v>
      </c>
      <c r="O401" s="145"/>
      <c r="P401" s="280">
        <v>0</v>
      </c>
      <c r="Q401" s="280">
        <v>0</v>
      </c>
      <c r="R401" s="277" t="str">
        <f t="shared" ref="R401:R464" si="20">IF(M401="N/A","N/A", P401/M401*100)</f>
        <v>N/A</v>
      </c>
      <c r="S401" s="278" t="str">
        <f t="shared" ref="S401:S464" si="21">IF(M401="N/A","N/A",IF(OR(R401&lt;90,R401&gt;150),"X",""))</f>
        <v>N/A</v>
      </c>
      <c r="T401" s="172" t="s">
        <v>2730</v>
      </c>
    </row>
    <row r="402" spans="1:29" s="21" customFormat="1" ht="12.75" x14ac:dyDescent="0.2">
      <c r="A402" s="182" t="s">
        <v>72</v>
      </c>
      <c r="B402" s="182">
        <v>2022</v>
      </c>
      <c r="C402" s="162" t="s">
        <v>582</v>
      </c>
      <c r="D402" s="272" t="s">
        <v>112</v>
      </c>
      <c r="E402" s="286" t="s">
        <v>934</v>
      </c>
      <c r="F402" s="196" t="s">
        <v>1093</v>
      </c>
      <c r="G402" s="145" t="s">
        <v>1508</v>
      </c>
      <c r="H402" s="235" t="s">
        <v>1177</v>
      </c>
      <c r="I402" s="145" t="s">
        <v>431</v>
      </c>
      <c r="J402" s="22" t="s">
        <v>152</v>
      </c>
      <c r="K402" s="145" t="s">
        <v>1946</v>
      </c>
      <c r="L402" s="235" t="s">
        <v>1510</v>
      </c>
      <c r="M402" s="235" t="s">
        <v>1497</v>
      </c>
      <c r="N402" s="235" t="s">
        <v>1178</v>
      </c>
      <c r="O402" s="145"/>
      <c r="P402" s="280">
        <v>0</v>
      </c>
      <c r="Q402" s="280">
        <v>0</v>
      </c>
      <c r="R402" s="277" t="str">
        <f t="shared" si="20"/>
        <v>N/A</v>
      </c>
      <c r="S402" s="278" t="str">
        <f t="shared" si="21"/>
        <v>N/A</v>
      </c>
      <c r="T402" s="172" t="s">
        <v>2730</v>
      </c>
    </row>
    <row r="403" spans="1:29" s="21" customFormat="1" ht="12.75" x14ac:dyDescent="0.2">
      <c r="A403" s="182" t="s">
        <v>72</v>
      </c>
      <c r="B403" s="182">
        <v>2022</v>
      </c>
      <c r="C403" s="162" t="s">
        <v>582</v>
      </c>
      <c r="D403" s="272" t="s">
        <v>112</v>
      </c>
      <c r="E403" s="286" t="s">
        <v>934</v>
      </c>
      <c r="F403" s="196" t="s">
        <v>1093</v>
      </c>
      <c r="G403" s="145" t="s">
        <v>263</v>
      </c>
      <c r="H403" s="235" t="s">
        <v>1177</v>
      </c>
      <c r="I403" s="145" t="s">
        <v>431</v>
      </c>
      <c r="J403" s="22" t="s">
        <v>152</v>
      </c>
      <c r="K403" s="145" t="s">
        <v>1946</v>
      </c>
      <c r="L403" s="235" t="s">
        <v>1510</v>
      </c>
      <c r="M403" s="235" t="s">
        <v>1497</v>
      </c>
      <c r="N403" s="235" t="s">
        <v>1178</v>
      </c>
      <c r="O403" s="145"/>
      <c r="P403" s="280">
        <v>0</v>
      </c>
      <c r="Q403" s="280">
        <v>0</v>
      </c>
      <c r="R403" s="277" t="str">
        <f t="shared" si="20"/>
        <v>N/A</v>
      </c>
      <c r="S403" s="278" t="str">
        <f t="shared" si="21"/>
        <v>N/A</v>
      </c>
      <c r="T403" s="172" t="s">
        <v>2730</v>
      </c>
    </row>
    <row r="404" spans="1:29" s="21" customFormat="1" ht="12.75" x14ac:dyDescent="0.2">
      <c r="A404" s="182" t="s">
        <v>72</v>
      </c>
      <c r="B404" s="182">
        <v>2022</v>
      </c>
      <c r="C404" s="162" t="s">
        <v>582</v>
      </c>
      <c r="D404" s="272" t="s">
        <v>112</v>
      </c>
      <c r="E404" s="286" t="s">
        <v>934</v>
      </c>
      <c r="F404" s="196" t="s">
        <v>1093</v>
      </c>
      <c r="G404" s="145" t="s">
        <v>261</v>
      </c>
      <c r="H404" s="235" t="s">
        <v>1177</v>
      </c>
      <c r="I404" s="145" t="s">
        <v>431</v>
      </c>
      <c r="J404" s="22" t="s">
        <v>152</v>
      </c>
      <c r="K404" s="145" t="s">
        <v>1946</v>
      </c>
      <c r="L404" s="235" t="s">
        <v>1510</v>
      </c>
      <c r="M404" s="235" t="s">
        <v>1497</v>
      </c>
      <c r="N404" s="235" t="s">
        <v>1178</v>
      </c>
      <c r="O404" s="145"/>
      <c r="P404" s="280">
        <v>0</v>
      </c>
      <c r="Q404" s="280">
        <v>0</v>
      </c>
      <c r="R404" s="277" t="str">
        <f t="shared" si="20"/>
        <v>N/A</v>
      </c>
      <c r="S404" s="278" t="str">
        <f t="shared" si="21"/>
        <v>N/A</v>
      </c>
      <c r="T404" s="172" t="s">
        <v>2730</v>
      </c>
    </row>
    <row r="405" spans="1:29" ht="12.75" customHeight="1" x14ac:dyDescent="0.2">
      <c r="A405" s="196" t="s">
        <v>72</v>
      </c>
      <c r="B405" s="191">
        <v>2022</v>
      </c>
      <c r="C405" s="164" t="s">
        <v>582</v>
      </c>
      <c r="D405" s="192" t="s">
        <v>112</v>
      </c>
      <c r="E405" s="286" t="s">
        <v>1095</v>
      </c>
      <c r="F405" s="243" t="s">
        <v>937</v>
      </c>
      <c r="G405" s="191" t="s">
        <v>261</v>
      </c>
      <c r="H405" s="192" t="s">
        <v>1178</v>
      </c>
      <c r="I405" s="191" t="s">
        <v>433</v>
      </c>
      <c r="J405" s="191" t="s">
        <v>161</v>
      </c>
      <c r="K405" s="196" t="s">
        <v>1803</v>
      </c>
      <c r="L405" s="192" t="s">
        <v>1506</v>
      </c>
      <c r="M405" s="192">
        <v>350</v>
      </c>
      <c r="N405" s="192" t="s">
        <v>1178</v>
      </c>
      <c r="O405" s="287"/>
      <c r="P405" s="280">
        <v>227</v>
      </c>
      <c r="Q405" s="280">
        <v>5</v>
      </c>
      <c r="R405" s="277">
        <f t="shared" si="20"/>
        <v>64.857142857142861</v>
      </c>
      <c r="S405" s="278" t="str">
        <f t="shared" si="21"/>
        <v>X</v>
      </c>
      <c r="T405" s="172" t="s">
        <v>2782</v>
      </c>
    </row>
    <row r="406" spans="1:29" s="288" customFormat="1" ht="12.75" customHeight="1" x14ac:dyDescent="0.2">
      <c r="A406" s="196" t="s">
        <v>72</v>
      </c>
      <c r="B406" s="191">
        <v>2022</v>
      </c>
      <c r="C406" s="164" t="s">
        <v>582</v>
      </c>
      <c r="D406" s="192" t="s">
        <v>112</v>
      </c>
      <c r="E406" s="286" t="s">
        <v>1095</v>
      </c>
      <c r="F406" s="243" t="s">
        <v>937</v>
      </c>
      <c r="G406" s="191" t="s">
        <v>263</v>
      </c>
      <c r="H406" s="192" t="s">
        <v>1178</v>
      </c>
      <c r="I406" s="191" t="s">
        <v>433</v>
      </c>
      <c r="J406" s="191" t="s">
        <v>161</v>
      </c>
      <c r="K406" s="196" t="s">
        <v>1803</v>
      </c>
      <c r="L406" s="192" t="s">
        <v>1506</v>
      </c>
      <c r="M406" s="192">
        <v>350</v>
      </c>
      <c r="N406" s="192" t="s">
        <v>1178</v>
      </c>
      <c r="O406" s="287"/>
      <c r="P406" s="280">
        <v>226</v>
      </c>
      <c r="Q406" s="280">
        <v>5</v>
      </c>
      <c r="R406" s="277">
        <f t="shared" si="20"/>
        <v>64.571428571428569</v>
      </c>
      <c r="S406" s="278" t="str">
        <f t="shared" si="21"/>
        <v>X</v>
      </c>
      <c r="T406" s="172" t="s">
        <v>2782</v>
      </c>
    </row>
    <row r="407" spans="1:29" ht="12.75" customHeight="1" x14ac:dyDescent="0.2">
      <c r="A407" s="196" t="s">
        <v>72</v>
      </c>
      <c r="B407" s="191">
        <v>2022</v>
      </c>
      <c r="C407" s="164" t="s">
        <v>582</v>
      </c>
      <c r="D407" s="192" t="s">
        <v>112</v>
      </c>
      <c r="E407" s="286" t="s">
        <v>1095</v>
      </c>
      <c r="F407" s="243" t="s">
        <v>937</v>
      </c>
      <c r="G407" s="191" t="s">
        <v>1508</v>
      </c>
      <c r="H407" s="192" t="s">
        <v>1178</v>
      </c>
      <c r="I407" s="191" t="s">
        <v>433</v>
      </c>
      <c r="J407" s="191" t="s">
        <v>161</v>
      </c>
      <c r="K407" s="196" t="s">
        <v>1803</v>
      </c>
      <c r="L407" s="192" t="s">
        <v>1506</v>
      </c>
      <c r="M407" s="192">
        <v>350</v>
      </c>
      <c r="N407" s="192" t="s">
        <v>1178</v>
      </c>
      <c r="O407" s="287"/>
      <c r="P407" s="280">
        <v>226</v>
      </c>
      <c r="Q407" s="280">
        <v>5</v>
      </c>
      <c r="R407" s="277">
        <f t="shared" si="20"/>
        <v>64.571428571428569</v>
      </c>
      <c r="S407" s="278" t="str">
        <f t="shared" si="21"/>
        <v>X</v>
      </c>
      <c r="T407" s="172" t="s">
        <v>2782</v>
      </c>
      <c r="U407" s="285"/>
      <c r="V407" s="285"/>
      <c r="W407" s="285"/>
      <c r="X407" s="285"/>
      <c r="Y407" s="285"/>
      <c r="Z407" s="285"/>
      <c r="AA407" s="285"/>
      <c r="AB407" s="285"/>
      <c r="AC407" s="285"/>
    </row>
    <row r="408" spans="1:29" ht="12.75" customHeight="1" x14ac:dyDescent="0.2">
      <c r="A408" s="196" t="s">
        <v>72</v>
      </c>
      <c r="B408" s="191">
        <v>2022</v>
      </c>
      <c r="C408" s="164" t="s">
        <v>582</v>
      </c>
      <c r="D408" s="192" t="s">
        <v>112</v>
      </c>
      <c r="E408" s="286" t="s">
        <v>1095</v>
      </c>
      <c r="F408" s="243" t="s">
        <v>937</v>
      </c>
      <c r="G408" s="191" t="s">
        <v>261</v>
      </c>
      <c r="H408" s="192" t="s">
        <v>1178</v>
      </c>
      <c r="I408" s="191" t="s">
        <v>431</v>
      </c>
      <c r="J408" s="191" t="s">
        <v>160</v>
      </c>
      <c r="K408" s="243" t="s">
        <v>656</v>
      </c>
      <c r="L408" s="192" t="s">
        <v>1510</v>
      </c>
      <c r="M408" s="184">
        <v>0</v>
      </c>
      <c r="N408" s="192" t="s">
        <v>1178</v>
      </c>
      <c r="O408" s="243" t="s">
        <v>1828</v>
      </c>
      <c r="P408" s="280">
        <v>0</v>
      </c>
      <c r="Q408" s="280">
        <v>0</v>
      </c>
      <c r="R408" s="277" t="e">
        <f t="shared" si="20"/>
        <v>#DIV/0!</v>
      </c>
      <c r="S408" s="278" t="e">
        <f t="shared" si="21"/>
        <v>#DIV/0!</v>
      </c>
      <c r="T408" s="177"/>
      <c r="U408" s="285"/>
      <c r="V408" s="285"/>
      <c r="W408" s="285"/>
      <c r="X408" s="285"/>
      <c r="Y408" s="285"/>
      <c r="Z408" s="285"/>
      <c r="AA408" s="285"/>
      <c r="AB408" s="285"/>
      <c r="AC408" s="285"/>
    </row>
    <row r="409" spans="1:29" ht="12.75" customHeight="1" x14ac:dyDescent="0.2">
      <c r="A409" s="196" t="s">
        <v>72</v>
      </c>
      <c r="B409" s="191">
        <v>2022</v>
      </c>
      <c r="C409" s="164" t="s">
        <v>582</v>
      </c>
      <c r="D409" s="192" t="s">
        <v>112</v>
      </c>
      <c r="E409" s="286" t="s">
        <v>1095</v>
      </c>
      <c r="F409" s="243" t="s">
        <v>937</v>
      </c>
      <c r="G409" s="191" t="s">
        <v>263</v>
      </c>
      <c r="H409" s="192" t="s">
        <v>1178</v>
      </c>
      <c r="I409" s="191" t="s">
        <v>431</v>
      </c>
      <c r="J409" s="191" t="s">
        <v>160</v>
      </c>
      <c r="K409" s="243" t="s">
        <v>656</v>
      </c>
      <c r="L409" s="192" t="s">
        <v>1510</v>
      </c>
      <c r="M409" s="235" t="s">
        <v>1497</v>
      </c>
      <c r="N409" s="192" t="s">
        <v>1178</v>
      </c>
      <c r="O409" s="243" t="s">
        <v>1817</v>
      </c>
      <c r="P409" s="280">
        <v>42</v>
      </c>
      <c r="Q409" s="280">
        <v>14</v>
      </c>
      <c r="R409" s="277" t="str">
        <f t="shared" si="20"/>
        <v>N/A</v>
      </c>
      <c r="S409" s="278" t="str">
        <f t="shared" si="21"/>
        <v>N/A</v>
      </c>
      <c r="T409" s="177" t="s">
        <v>2918</v>
      </c>
      <c r="U409" s="285"/>
      <c r="V409" s="285"/>
      <c r="W409" s="285"/>
      <c r="X409" s="285"/>
      <c r="Y409" s="285"/>
      <c r="Z409" s="285"/>
      <c r="AA409" s="285"/>
      <c r="AB409" s="285"/>
      <c r="AC409" s="285"/>
    </row>
    <row r="410" spans="1:29" ht="12.75" customHeight="1" x14ac:dyDescent="0.2">
      <c r="A410" s="196" t="s">
        <v>72</v>
      </c>
      <c r="B410" s="191">
        <v>2022</v>
      </c>
      <c r="C410" s="164" t="s">
        <v>582</v>
      </c>
      <c r="D410" s="192" t="s">
        <v>112</v>
      </c>
      <c r="E410" s="286" t="s">
        <v>1095</v>
      </c>
      <c r="F410" s="243" t="s">
        <v>937</v>
      </c>
      <c r="G410" s="191" t="s">
        <v>1508</v>
      </c>
      <c r="H410" s="192" t="s">
        <v>1178</v>
      </c>
      <c r="I410" s="191" t="s">
        <v>431</v>
      </c>
      <c r="J410" s="191" t="s">
        <v>160</v>
      </c>
      <c r="K410" s="243" t="s">
        <v>656</v>
      </c>
      <c r="L410" s="192" t="s">
        <v>1510</v>
      </c>
      <c r="M410" s="235" t="s">
        <v>1497</v>
      </c>
      <c r="N410" s="192" t="s">
        <v>1178</v>
      </c>
      <c r="O410" s="243" t="s">
        <v>1817</v>
      </c>
      <c r="P410" s="280">
        <v>55</v>
      </c>
      <c r="Q410" s="280">
        <v>16</v>
      </c>
      <c r="R410" s="277" t="str">
        <f t="shared" si="20"/>
        <v>N/A</v>
      </c>
      <c r="S410" s="278" t="str">
        <f t="shared" si="21"/>
        <v>N/A</v>
      </c>
      <c r="T410" s="177"/>
      <c r="U410" s="285"/>
      <c r="V410" s="285"/>
      <c r="W410" s="285"/>
      <c r="X410" s="285"/>
      <c r="Y410" s="285"/>
      <c r="Z410" s="285"/>
      <c r="AA410" s="285"/>
      <c r="AB410" s="285"/>
      <c r="AC410" s="285"/>
    </row>
    <row r="411" spans="1:29" ht="12.75" customHeight="1" x14ac:dyDescent="0.2">
      <c r="A411" s="196" t="s">
        <v>72</v>
      </c>
      <c r="B411" s="191">
        <v>2022</v>
      </c>
      <c r="C411" s="164" t="s">
        <v>582</v>
      </c>
      <c r="D411" s="192" t="s">
        <v>112</v>
      </c>
      <c r="E411" s="286" t="s">
        <v>1095</v>
      </c>
      <c r="F411" s="243" t="s">
        <v>937</v>
      </c>
      <c r="G411" s="191" t="s">
        <v>261</v>
      </c>
      <c r="H411" s="192" t="s">
        <v>1178</v>
      </c>
      <c r="I411" s="191" t="s">
        <v>431</v>
      </c>
      <c r="J411" s="191" t="s">
        <v>160</v>
      </c>
      <c r="K411" s="243" t="s">
        <v>689</v>
      </c>
      <c r="L411" s="192" t="s">
        <v>1510</v>
      </c>
      <c r="M411" s="184">
        <v>0</v>
      </c>
      <c r="N411" s="192" t="s">
        <v>1178</v>
      </c>
      <c r="O411" s="243" t="s">
        <v>1829</v>
      </c>
      <c r="P411" s="280">
        <v>0</v>
      </c>
      <c r="Q411" s="280">
        <v>0</v>
      </c>
      <c r="R411" s="277" t="e">
        <f t="shared" si="20"/>
        <v>#DIV/0!</v>
      </c>
      <c r="S411" s="278" t="e">
        <f t="shared" si="21"/>
        <v>#DIV/0!</v>
      </c>
      <c r="T411" s="177"/>
      <c r="U411" s="285"/>
      <c r="V411" s="285"/>
      <c r="W411" s="285"/>
      <c r="X411" s="285"/>
      <c r="Y411" s="285"/>
      <c r="Z411" s="285"/>
      <c r="AA411" s="285"/>
      <c r="AB411" s="285"/>
      <c r="AC411" s="285"/>
    </row>
    <row r="412" spans="1:29" ht="12.75" customHeight="1" x14ac:dyDescent="0.2">
      <c r="A412" s="196" t="s">
        <v>72</v>
      </c>
      <c r="B412" s="191">
        <v>2022</v>
      </c>
      <c r="C412" s="164" t="s">
        <v>582</v>
      </c>
      <c r="D412" s="192" t="s">
        <v>112</v>
      </c>
      <c r="E412" s="286" t="s">
        <v>1095</v>
      </c>
      <c r="F412" s="243" t="s">
        <v>937</v>
      </c>
      <c r="G412" s="191" t="s">
        <v>263</v>
      </c>
      <c r="H412" s="192" t="s">
        <v>1178</v>
      </c>
      <c r="I412" s="191" t="s">
        <v>431</v>
      </c>
      <c r="J412" s="191" t="s">
        <v>160</v>
      </c>
      <c r="K412" s="243" t="s">
        <v>689</v>
      </c>
      <c r="L412" s="192" t="s">
        <v>1510</v>
      </c>
      <c r="M412" s="235" t="s">
        <v>1497</v>
      </c>
      <c r="N412" s="192" t="s">
        <v>1178</v>
      </c>
      <c r="O412" s="243" t="s">
        <v>1818</v>
      </c>
      <c r="P412" s="280">
        <v>117</v>
      </c>
      <c r="Q412" s="280">
        <v>17</v>
      </c>
      <c r="R412" s="277" t="str">
        <f t="shared" si="20"/>
        <v>N/A</v>
      </c>
      <c r="S412" s="278" t="str">
        <f t="shared" si="21"/>
        <v>N/A</v>
      </c>
      <c r="T412" s="177" t="s">
        <v>2932</v>
      </c>
      <c r="U412" s="285"/>
      <c r="V412" s="285"/>
      <c r="W412" s="285"/>
      <c r="X412" s="285"/>
      <c r="Y412" s="285"/>
      <c r="Z412" s="285"/>
      <c r="AA412" s="285"/>
      <c r="AB412" s="285"/>
      <c r="AC412" s="285"/>
    </row>
    <row r="413" spans="1:29" ht="12.75" customHeight="1" x14ac:dyDescent="0.2">
      <c r="A413" s="196" t="s">
        <v>72</v>
      </c>
      <c r="B413" s="191">
        <v>2022</v>
      </c>
      <c r="C413" s="164" t="s">
        <v>582</v>
      </c>
      <c r="D413" s="192" t="s">
        <v>112</v>
      </c>
      <c r="E413" s="286" t="s">
        <v>1095</v>
      </c>
      <c r="F413" s="243" t="s">
        <v>937</v>
      </c>
      <c r="G413" s="191" t="s">
        <v>1508</v>
      </c>
      <c r="H413" s="192" t="s">
        <v>1178</v>
      </c>
      <c r="I413" s="191" t="s">
        <v>431</v>
      </c>
      <c r="J413" s="191" t="s">
        <v>160</v>
      </c>
      <c r="K413" s="243" t="s">
        <v>689</v>
      </c>
      <c r="L413" s="192" t="s">
        <v>1510</v>
      </c>
      <c r="M413" s="235" t="s">
        <v>1497</v>
      </c>
      <c r="N413" s="192" t="s">
        <v>1178</v>
      </c>
      <c r="O413" s="243" t="s">
        <v>1818</v>
      </c>
      <c r="P413" s="280">
        <v>114</v>
      </c>
      <c r="Q413" s="280">
        <v>16</v>
      </c>
      <c r="R413" s="277" t="str">
        <f t="shared" si="20"/>
        <v>N/A</v>
      </c>
      <c r="S413" s="278" t="str">
        <f t="shared" si="21"/>
        <v>N/A</v>
      </c>
      <c r="T413" s="177"/>
      <c r="U413" s="285"/>
      <c r="V413" s="285"/>
      <c r="W413" s="285"/>
      <c r="X413" s="285"/>
      <c r="Y413" s="285"/>
      <c r="Z413" s="285"/>
      <c r="AA413" s="285"/>
      <c r="AB413" s="285"/>
      <c r="AC413" s="285"/>
    </row>
    <row r="414" spans="1:29" ht="12.75" customHeight="1" x14ac:dyDescent="0.2">
      <c r="A414" s="196" t="s">
        <v>72</v>
      </c>
      <c r="B414" s="191">
        <v>2022</v>
      </c>
      <c r="C414" s="164" t="s">
        <v>582</v>
      </c>
      <c r="D414" s="192" t="s">
        <v>112</v>
      </c>
      <c r="E414" s="286" t="s">
        <v>1101</v>
      </c>
      <c r="F414" s="243" t="s">
        <v>937</v>
      </c>
      <c r="G414" s="191" t="s">
        <v>259</v>
      </c>
      <c r="H414" s="192"/>
      <c r="I414" s="191" t="s">
        <v>433</v>
      </c>
      <c r="J414" s="191" t="s">
        <v>161</v>
      </c>
      <c r="K414" s="196" t="s">
        <v>1803</v>
      </c>
      <c r="L414" s="192" t="s">
        <v>1321</v>
      </c>
      <c r="M414" s="192" t="s">
        <v>1321</v>
      </c>
      <c r="N414" s="192" t="s">
        <v>1178</v>
      </c>
      <c r="O414" s="22" t="s">
        <v>2330</v>
      </c>
      <c r="P414" s="280">
        <v>0</v>
      </c>
      <c r="Q414" s="280">
        <v>0</v>
      </c>
      <c r="R414" s="277" t="e">
        <f t="shared" si="20"/>
        <v>#VALUE!</v>
      </c>
      <c r="S414" s="278" t="e">
        <f t="shared" si="21"/>
        <v>#VALUE!</v>
      </c>
      <c r="T414" s="177"/>
      <c r="U414" s="285"/>
      <c r="V414" s="285"/>
      <c r="W414" s="285"/>
      <c r="X414" s="285"/>
      <c r="Y414" s="285"/>
      <c r="Z414" s="285"/>
      <c r="AA414" s="285"/>
      <c r="AB414" s="285"/>
      <c r="AC414" s="285"/>
    </row>
    <row r="415" spans="1:29" s="21" customFormat="1" ht="12.75" customHeight="1" x14ac:dyDescent="0.2">
      <c r="A415" s="196" t="s">
        <v>72</v>
      </c>
      <c r="B415" s="191">
        <v>2022</v>
      </c>
      <c r="C415" s="164" t="s">
        <v>582</v>
      </c>
      <c r="D415" s="192" t="s">
        <v>112</v>
      </c>
      <c r="E415" s="286" t="s">
        <v>1101</v>
      </c>
      <c r="F415" s="243" t="s">
        <v>937</v>
      </c>
      <c r="G415" s="191" t="s">
        <v>261</v>
      </c>
      <c r="H415" s="192"/>
      <c r="I415" s="191" t="s">
        <v>433</v>
      </c>
      <c r="J415" s="191" t="s">
        <v>161</v>
      </c>
      <c r="K415" s="196" t="s">
        <v>1803</v>
      </c>
      <c r="L415" s="192" t="s">
        <v>1321</v>
      </c>
      <c r="M415" s="192" t="s">
        <v>1321</v>
      </c>
      <c r="N415" s="192" t="s">
        <v>1178</v>
      </c>
      <c r="O415" s="22" t="s">
        <v>2330</v>
      </c>
      <c r="P415" s="280">
        <v>0</v>
      </c>
      <c r="Q415" s="280">
        <v>0</v>
      </c>
      <c r="R415" s="277" t="e">
        <f t="shared" si="20"/>
        <v>#VALUE!</v>
      </c>
      <c r="S415" s="278" t="e">
        <f t="shared" si="21"/>
        <v>#VALUE!</v>
      </c>
      <c r="T415" s="177"/>
      <c r="U415" s="285"/>
      <c r="V415" s="285"/>
      <c r="W415" s="285"/>
      <c r="X415" s="285"/>
      <c r="Y415" s="285"/>
      <c r="Z415" s="285"/>
      <c r="AA415" s="285"/>
      <c r="AB415" s="42"/>
      <c r="AC415" s="42"/>
    </row>
    <row r="416" spans="1:29" s="21" customFormat="1" ht="12.75" customHeight="1" x14ac:dyDescent="0.2">
      <c r="A416" s="196" t="s">
        <v>72</v>
      </c>
      <c r="B416" s="191">
        <v>2022</v>
      </c>
      <c r="C416" s="164" t="s">
        <v>582</v>
      </c>
      <c r="D416" s="192" t="s">
        <v>112</v>
      </c>
      <c r="E416" s="286" t="s">
        <v>1101</v>
      </c>
      <c r="F416" s="243" t="s">
        <v>937</v>
      </c>
      <c r="G416" s="191" t="s">
        <v>263</v>
      </c>
      <c r="H416" s="192"/>
      <c r="I416" s="191" t="s">
        <v>433</v>
      </c>
      <c r="J416" s="191" t="s">
        <v>161</v>
      </c>
      <c r="K416" s="196" t="s">
        <v>1803</v>
      </c>
      <c r="L416" s="192" t="s">
        <v>1321</v>
      </c>
      <c r="M416" s="192" t="s">
        <v>1321</v>
      </c>
      <c r="N416" s="192" t="s">
        <v>1178</v>
      </c>
      <c r="O416" s="22" t="s">
        <v>2330</v>
      </c>
      <c r="P416" s="280">
        <v>0</v>
      </c>
      <c r="Q416" s="280">
        <v>0</v>
      </c>
      <c r="R416" s="277" t="e">
        <f t="shared" si="20"/>
        <v>#VALUE!</v>
      </c>
      <c r="S416" s="278" t="e">
        <f t="shared" si="21"/>
        <v>#VALUE!</v>
      </c>
      <c r="T416" s="177"/>
      <c r="U416" s="285"/>
      <c r="V416" s="285"/>
      <c r="W416" s="285"/>
      <c r="X416" s="285"/>
      <c r="Y416" s="285"/>
      <c r="Z416" s="285"/>
      <c r="AA416" s="285"/>
      <c r="AB416" s="42"/>
      <c r="AC416" s="42"/>
    </row>
    <row r="417" spans="1:27" ht="12.75" customHeight="1" x14ac:dyDescent="0.2">
      <c r="A417" s="196" t="s">
        <v>72</v>
      </c>
      <c r="B417" s="191">
        <v>2022</v>
      </c>
      <c r="C417" s="164" t="s">
        <v>582</v>
      </c>
      <c r="D417" s="192" t="s">
        <v>112</v>
      </c>
      <c r="E417" s="286" t="s">
        <v>1101</v>
      </c>
      <c r="F417" s="243" t="s">
        <v>937</v>
      </c>
      <c r="G417" s="191" t="s">
        <v>1508</v>
      </c>
      <c r="H417" s="192"/>
      <c r="I417" s="191" t="s">
        <v>433</v>
      </c>
      <c r="J417" s="191" t="s">
        <v>161</v>
      </c>
      <c r="K417" s="196" t="s">
        <v>1803</v>
      </c>
      <c r="L417" s="192" t="s">
        <v>1321</v>
      </c>
      <c r="M417" s="192" t="s">
        <v>1321</v>
      </c>
      <c r="N417" s="192" t="s">
        <v>1178</v>
      </c>
      <c r="O417" s="22" t="s">
        <v>2330</v>
      </c>
      <c r="P417" s="280">
        <v>0</v>
      </c>
      <c r="Q417" s="280">
        <v>0</v>
      </c>
      <c r="R417" s="277" t="e">
        <f t="shared" si="20"/>
        <v>#VALUE!</v>
      </c>
      <c r="S417" s="278" t="e">
        <f t="shared" si="21"/>
        <v>#VALUE!</v>
      </c>
      <c r="T417" s="177"/>
      <c r="U417" s="285"/>
      <c r="V417" s="285"/>
      <c r="W417" s="285"/>
      <c r="X417" s="285"/>
      <c r="Y417" s="285"/>
      <c r="Z417" s="285"/>
      <c r="AA417" s="285"/>
    </row>
    <row r="418" spans="1:27" ht="12.75" customHeight="1" x14ac:dyDescent="0.2">
      <c r="A418" s="196" t="s">
        <v>72</v>
      </c>
      <c r="B418" s="191">
        <v>2022</v>
      </c>
      <c r="C418" s="164" t="s">
        <v>582</v>
      </c>
      <c r="D418" s="192" t="s">
        <v>112</v>
      </c>
      <c r="E418" s="286" t="s">
        <v>936</v>
      </c>
      <c r="F418" s="243" t="s">
        <v>937</v>
      </c>
      <c r="G418" s="191" t="s">
        <v>263</v>
      </c>
      <c r="H418" s="192" t="s">
        <v>1178</v>
      </c>
      <c r="I418" s="191" t="s">
        <v>431</v>
      </c>
      <c r="J418" s="191" t="s">
        <v>160</v>
      </c>
      <c r="K418" s="243" t="s">
        <v>689</v>
      </c>
      <c r="L418" s="192" t="s">
        <v>1510</v>
      </c>
      <c r="M418" s="235" t="s">
        <v>1497</v>
      </c>
      <c r="N418" s="192" t="s">
        <v>1178</v>
      </c>
      <c r="O418" s="243" t="s">
        <v>1808</v>
      </c>
      <c r="P418" s="280">
        <v>3</v>
      </c>
      <c r="Q418" s="280">
        <v>1</v>
      </c>
      <c r="R418" s="277" t="str">
        <f t="shared" si="20"/>
        <v>N/A</v>
      </c>
      <c r="S418" s="278" t="str">
        <f t="shared" si="21"/>
        <v>N/A</v>
      </c>
      <c r="T418" s="177" t="s">
        <v>2957</v>
      </c>
      <c r="U418" s="285"/>
      <c r="V418" s="285"/>
      <c r="W418" s="285"/>
    </row>
    <row r="419" spans="1:27" ht="12.75" customHeight="1" x14ac:dyDescent="0.2">
      <c r="A419" s="196" t="s">
        <v>72</v>
      </c>
      <c r="B419" s="191">
        <v>2022</v>
      </c>
      <c r="C419" s="164" t="s">
        <v>582</v>
      </c>
      <c r="D419" s="192" t="s">
        <v>112</v>
      </c>
      <c r="E419" s="286" t="s">
        <v>936</v>
      </c>
      <c r="F419" s="243" t="s">
        <v>937</v>
      </c>
      <c r="G419" s="191" t="s">
        <v>263</v>
      </c>
      <c r="H419" s="192" t="s">
        <v>1178</v>
      </c>
      <c r="I419" s="191" t="s">
        <v>431</v>
      </c>
      <c r="J419" s="191" t="s">
        <v>160</v>
      </c>
      <c r="K419" s="243" t="s">
        <v>656</v>
      </c>
      <c r="L419" s="192" t="s">
        <v>1510</v>
      </c>
      <c r="M419" s="235" t="s">
        <v>1497</v>
      </c>
      <c r="N419" s="192" t="s">
        <v>1178</v>
      </c>
      <c r="O419" s="243" t="s">
        <v>1817</v>
      </c>
      <c r="P419" s="280">
        <v>0</v>
      </c>
      <c r="Q419" s="280">
        <v>0</v>
      </c>
      <c r="R419" s="277" t="str">
        <f t="shared" si="20"/>
        <v>N/A</v>
      </c>
      <c r="S419" s="278" t="str">
        <f t="shared" si="21"/>
        <v>N/A</v>
      </c>
      <c r="T419" s="172" t="s">
        <v>2783</v>
      </c>
      <c r="U419" s="285"/>
      <c r="V419" s="285"/>
      <c r="W419" s="285"/>
    </row>
    <row r="420" spans="1:27" ht="12.75" customHeight="1" x14ac:dyDescent="0.2">
      <c r="A420" s="196" t="s">
        <v>72</v>
      </c>
      <c r="B420" s="191">
        <v>2022</v>
      </c>
      <c r="C420" s="164" t="s">
        <v>582</v>
      </c>
      <c r="D420" s="192" t="s">
        <v>112</v>
      </c>
      <c r="E420" s="286" t="s">
        <v>936</v>
      </c>
      <c r="F420" s="243" t="s">
        <v>937</v>
      </c>
      <c r="G420" s="191" t="s">
        <v>263</v>
      </c>
      <c r="H420" s="192" t="s">
        <v>1178</v>
      </c>
      <c r="I420" s="191" t="s">
        <v>431</v>
      </c>
      <c r="J420" s="191" t="s">
        <v>160</v>
      </c>
      <c r="K420" s="243" t="s">
        <v>689</v>
      </c>
      <c r="L420" s="192" t="s">
        <v>1510</v>
      </c>
      <c r="M420" s="235" t="s">
        <v>1497</v>
      </c>
      <c r="N420" s="192" t="s">
        <v>1178</v>
      </c>
      <c r="O420" s="243" t="s">
        <v>1818</v>
      </c>
      <c r="P420" s="280">
        <v>0</v>
      </c>
      <c r="Q420" s="280">
        <v>0</v>
      </c>
      <c r="R420" s="277" t="str">
        <f t="shared" si="20"/>
        <v>N/A</v>
      </c>
      <c r="S420" s="278" t="str">
        <f t="shared" si="21"/>
        <v>N/A</v>
      </c>
      <c r="T420" s="172" t="s">
        <v>2784</v>
      </c>
      <c r="U420" s="285"/>
      <c r="V420" s="285"/>
      <c r="W420" s="285"/>
    </row>
    <row r="421" spans="1:27" ht="12.75" customHeight="1" x14ac:dyDescent="0.2">
      <c r="A421" s="196" t="s">
        <v>72</v>
      </c>
      <c r="B421" s="191">
        <v>2022</v>
      </c>
      <c r="C421" s="164" t="s">
        <v>582</v>
      </c>
      <c r="D421" s="192" t="s">
        <v>112</v>
      </c>
      <c r="E421" s="286" t="s">
        <v>938</v>
      </c>
      <c r="F421" s="243" t="s">
        <v>1102</v>
      </c>
      <c r="G421" s="191" t="s">
        <v>259</v>
      </c>
      <c r="H421" s="192" t="s">
        <v>1177</v>
      </c>
      <c r="I421" s="191" t="s">
        <v>433</v>
      </c>
      <c r="J421" s="191" t="s">
        <v>161</v>
      </c>
      <c r="K421" s="196" t="s">
        <v>1810</v>
      </c>
      <c r="L421" s="192" t="s">
        <v>1506</v>
      </c>
      <c r="M421" s="192">
        <v>400</v>
      </c>
      <c r="N421" s="192" t="s">
        <v>1178</v>
      </c>
      <c r="O421" s="243"/>
      <c r="P421" s="280">
        <v>47</v>
      </c>
      <c r="Q421" s="280">
        <v>1</v>
      </c>
      <c r="R421" s="277">
        <f t="shared" si="20"/>
        <v>11.75</v>
      </c>
      <c r="S421" s="278" t="str">
        <f t="shared" si="21"/>
        <v>X</v>
      </c>
      <c r="T421" s="172" t="s">
        <v>2803</v>
      </c>
      <c r="U421" s="285"/>
      <c r="V421" s="285"/>
      <c r="W421" s="285"/>
    </row>
    <row r="422" spans="1:27" ht="12.75" customHeight="1" x14ac:dyDescent="0.2">
      <c r="A422" s="196" t="s">
        <v>72</v>
      </c>
      <c r="B422" s="191">
        <v>2022</v>
      </c>
      <c r="C422" s="164" t="s">
        <v>582</v>
      </c>
      <c r="D422" s="192" t="s">
        <v>112</v>
      </c>
      <c r="E422" s="286" t="s">
        <v>938</v>
      </c>
      <c r="F422" s="243" t="s">
        <v>1102</v>
      </c>
      <c r="G422" s="191" t="s">
        <v>261</v>
      </c>
      <c r="H422" s="192" t="s">
        <v>1177</v>
      </c>
      <c r="I422" s="191" t="s">
        <v>433</v>
      </c>
      <c r="J422" s="191" t="s">
        <v>161</v>
      </c>
      <c r="K422" s="196" t="s">
        <v>1810</v>
      </c>
      <c r="L422" s="192" t="s">
        <v>1506</v>
      </c>
      <c r="M422" s="192">
        <v>400</v>
      </c>
      <c r="N422" s="192" t="s">
        <v>1178</v>
      </c>
      <c r="O422" s="243"/>
      <c r="P422" s="280">
        <v>47</v>
      </c>
      <c r="Q422" s="280">
        <v>1</v>
      </c>
      <c r="R422" s="277">
        <f t="shared" si="20"/>
        <v>11.75</v>
      </c>
      <c r="S422" s="278" t="str">
        <f t="shared" si="21"/>
        <v>X</v>
      </c>
      <c r="T422" s="172" t="s">
        <v>2803</v>
      </c>
      <c r="U422" s="285"/>
      <c r="V422" s="285"/>
      <c r="W422" s="285"/>
    </row>
    <row r="423" spans="1:27" ht="12.75" customHeight="1" x14ac:dyDescent="0.2">
      <c r="A423" s="196" t="s">
        <v>72</v>
      </c>
      <c r="B423" s="191">
        <v>2022</v>
      </c>
      <c r="C423" s="164" t="s">
        <v>582</v>
      </c>
      <c r="D423" s="192" t="s">
        <v>112</v>
      </c>
      <c r="E423" s="286" t="s">
        <v>938</v>
      </c>
      <c r="F423" s="243" t="s">
        <v>1102</v>
      </c>
      <c r="G423" s="191" t="s">
        <v>263</v>
      </c>
      <c r="H423" s="192" t="s">
        <v>1178</v>
      </c>
      <c r="I423" s="191" t="s">
        <v>433</v>
      </c>
      <c r="J423" s="191" t="s">
        <v>161</v>
      </c>
      <c r="K423" s="196" t="s">
        <v>1810</v>
      </c>
      <c r="L423" s="192" t="s">
        <v>1506</v>
      </c>
      <c r="M423" s="192">
        <v>400</v>
      </c>
      <c r="N423" s="192" t="s">
        <v>1178</v>
      </c>
      <c r="O423" s="243"/>
      <c r="P423" s="280">
        <v>47</v>
      </c>
      <c r="Q423" s="280">
        <v>1</v>
      </c>
      <c r="R423" s="277">
        <f t="shared" si="20"/>
        <v>11.75</v>
      </c>
      <c r="S423" s="278" t="str">
        <f t="shared" si="21"/>
        <v>X</v>
      </c>
      <c r="T423" s="172" t="s">
        <v>2803</v>
      </c>
      <c r="U423" s="285"/>
      <c r="V423" s="285"/>
      <c r="W423" s="285"/>
    </row>
    <row r="424" spans="1:27" ht="12.75" customHeight="1" x14ac:dyDescent="0.2">
      <c r="A424" s="196" t="s">
        <v>72</v>
      </c>
      <c r="B424" s="191">
        <v>2022</v>
      </c>
      <c r="C424" s="164" t="s">
        <v>582</v>
      </c>
      <c r="D424" s="192" t="s">
        <v>112</v>
      </c>
      <c r="E424" s="286" t="s">
        <v>938</v>
      </c>
      <c r="F424" s="243" t="s">
        <v>1102</v>
      </c>
      <c r="G424" s="191" t="s">
        <v>1508</v>
      </c>
      <c r="H424" s="192" t="s">
        <v>1178</v>
      </c>
      <c r="I424" s="191" t="s">
        <v>433</v>
      </c>
      <c r="J424" s="191" t="s">
        <v>161</v>
      </c>
      <c r="K424" s="196" t="s">
        <v>1810</v>
      </c>
      <c r="L424" s="192" t="s">
        <v>1506</v>
      </c>
      <c r="M424" s="192">
        <v>400</v>
      </c>
      <c r="N424" s="192" t="s">
        <v>1178</v>
      </c>
      <c r="O424" s="243"/>
      <c r="P424" s="280">
        <v>47</v>
      </c>
      <c r="Q424" s="280">
        <v>1</v>
      </c>
      <c r="R424" s="277">
        <f t="shared" si="20"/>
        <v>11.75</v>
      </c>
      <c r="S424" s="278" t="str">
        <f t="shared" si="21"/>
        <v>X</v>
      </c>
      <c r="T424" s="172" t="s">
        <v>2803</v>
      </c>
      <c r="U424" s="285"/>
      <c r="V424" s="285"/>
      <c r="W424" s="285"/>
    </row>
    <row r="425" spans="1:27" ht="12.75" customHeight="1" x14ac:dyDescent="0.2">
      <c r="A425" s="196" t="s">
        <v>72</v>
      </c>
      <c r="B425" s="191">
        <v>2022</v>
      </c>
      <c r="C425" s="164" t="s">
        <v>582</v>
      </c>
      <c r="D425" s="192" t="s">
        <v>112</v>
      </c>
      <c r="E425" s="286" t="s">
        <v>938</v>
      </c>
      <c r="F425" s="243" t="s">
        <v>1102</v>
      </c>
      <c r="G425" s="191" t="s">
        <v>1577</v>
      </c>
      <c r="H425" s="192" t="s">
        <v>1178</v>
      </c>
      <c r="I425" s="191" t="s">
        <v>433</v>
      </c>
      <c r="J425" s="191" t="s">
        <v>161</v>
      </c>
      <c r="K425" s="196" t="s">
        <v>1810</v>
      </c>
      <c r="L425" s="192" t="s">
        <v>1506</v>
      </c>
      <c r="M425" s="192">
        <v>0</v>
      </c>
      <c r="N425" s="192" t="s">
        <v>1178</v>
      </c>
      <c r="O425" s="243" t="s">
        <v>1811</v>
      </c>
      <c r="P425" s="280">
        <v>0</v>
      </c>
      <c r="Q425" s="280">
        <v>0</v>
      </c>
      <c r="R425" s="277" t="e">
        <f t="shared" si="20"/>
        <v>#DIV/0!</v>
      </c>
      <c r="S425" s="278" t="e">
        <f t="shared" si="21"/>
        <v>#DIV/0!</v>
      </c>
      <c r="T425" s="177"/>
      <c r="U425" s="285"/>
      <c r="V425" s="285"/>
      <c r="W425" s="285"/>
    </row>
    <row r="426" spans="1:27" ht="12.75" customHeight="1" x14ac:dyDescent="0.2">
      <c r="A426" s="196" t="s">
        <v>72</v>
      </c>
      <c r="B426" s="191">
        <v>2022</v>
      </c>
      <c r="C426" s="164" t="s">
        <v>582</v>
      </c>
      <c r="D426" s="192" t="s">
        <v>112</v>
      </c>
      <c r="E426" s="286" t="s">
        <v>938</v>
      </c>
      <c r="F426" s="243" t="s">
        <v>1102</v>
      </c>
      <c r="G426" s="191" t="s">
        <v>259</v>
      </c>
      <c r="H426" s="192" t="s">
        <v>1178</v>
      </c>
      <c r="I426" s="191" t="s">
        <v>431</v>
      </c>
      <c r="J426" s="191" t="s">
        <v>160</v>
      </c>
      <c r="K426" s="191" t="s">
        <v>698</v>
      </c>
      <c r="L426" s="192" t="s">
        <v>1510</v>
      </c>
      <c r="M426" s="192">
        <v>0</v>
      </c>
      <c r="N426" s="192" t="s">
        <v>1178</v>
      </c>
      <c r="O426" s="243" t="s">
        <v>1949</v>
      </c>
      <c r="P426" s="280">
        <v>0</v>
      </c>
      <c r="Q426" s="280">
        <v>0</v>
      </c>
      <c r="R426" s="277" t="e">
        <f t="shared" si="20"/>
        <v>#DIV/0!</v>
      </c>
      <c r="S426" s="278" t="e">
        <f t="shared" si="21"/>
        <v>#DIV/0!</v>
      </c>
      <c r="T426" s="172"/>
      <c r="U426" s="285"/>
      <c r="V426" s="285"/>
      <c r="W426" s="285"/>
    </row>
    <row r="427" spans="1:27" ht="12.75" customHeight="1" x14ac:dyDescent="0.2">
      <c r="A427" s="196" t="s">
        <v>72</v>
      </c>
      <c r="B427" s="191">
        <v>2022</v>
      </c>
      <c r="C427" s="164" t="s">
        <v>582</v>
      </c>
      <c r="D427" s="192" t="s">
        <v>112</v>
      </c>
      <c r="E427" s="286" t="s">
        <v>938</v>
      </c>
      <c r="F427" s="243" t="s">
        <v>1102</v>
      </c>
      <c r="G427" s="191" t="s">
        <v>261</v>
      </c>
      <c r="H427" s="192" t="s">
        <v>1178</v>
      </c>
      <c r="I427" s="191" t="s">
        <v>431</v>
      </c>
      <c r="J427" s="191" t="s">
        <v>160</v>
      </c>
      <c r="K427" s="191" t="s">
        <v>698</v>
      </c>
      <c r="L427" s="192" t="s">
        <v>1510</v>
      </c>
      <c r="M427" s="192">
        <v>0</v>
      </c>
      <c r="N427" s="192" t="s">
        <v>1178</v>
      </c>
      <c r="O427" s="243" t="s">
        <v>1949</v>
      </c>
      <c r="P427" s="280">
        <v>0</v>
      </c>
      <c r="Q427" s="280">
        <v>0</v>
      </c>
      <c r="R427" s="277" t="e">
        <f t="shared" si="20"/>
        <v>#DIV/0!</v>
      </c>
      <c r="S427" s="278" t="e">
        <f t="shared" si="21"/>
        <v>#DIV/0!</v>
      </c>
      <c r="T427" s="172"/>
      <c r="U427" s="285"/>
      <c r="V427" s="285"/>
      <c r="W427" s="285"/>
    </row>
    <row r="428" spans="1:27" ht="12.75" customHeight="1" x14ac:dyDescent="0.2">
      <c r="A428" s="196" t="s">
        <v>72</v>
      </c>
      <c r="B428" s="191">
        <v>2022</v>
      </c>
      <c r="C428" s="164" t="s">
        <v>582</v>
      </c>
      <c r="D428" s="192" t="s">
        <v>112</v>
      </c>
      <c r="E428" s="286" t="s">
        <v>938</v>
      </c>
      <c r="F428" s="243" t="s">
        <v>1102</v>
      </c>
      <c r="G428" s="191" t="s">
        <v>263</v>
      </c>
      <c r="H428" s="192" t="s">
        <v>1178</v>
      </c>
      <c r="I428" s="191" t="s">
        <v>431</v>
      </c>
      <c r="J428" s="191" t="s">
        <v>160</v>
      </c>
      <c r="K428" s="191" t="s">
        <v>698</v>
      </c>
      <c r="L428" s="192" t="s">
        <v>1510</v>
      </c>
      <c r="M428" s="192">
        <v>0</v>
      </c>
      <c r="N428" s="192" t="s">
        <v>1178</v>
      </c>
      <c r="O428" s="243" t="s">
        <v>1949</v>
      </c>
      <c r="P428" s="280">
        <v>0</v>
      </c>
      <c r="Q428" s="280">
        <v>0</v>
      </c>
      <c r="R428" s="277" t="e">
        <f t="shared" si="20"/>
        <v>#DIV/0!</v>
      </c>
      <c r="S428" s="278" t="e">
        <f t="shared" si="21"/>
        <v>#DIV/0!</v>
      </c>
      <c r="T428" s="172"/>
      <c r="U428" s="285"/>
      <c r="V428" s="285"/>
      <c r="W428" s="285"/>
    </row>
    <row r="429" spans="1:27" ht="12.75" customHeight="1" x14ac:dyDescent="0.2">
      <c r="A429" s="196" t="s">
        <v>72</v>
      </c>
      <c r="B429" s="191">
        <v>2022</v>
      </c>
      <c r="C429" s="164" t="s">
        <v>582</v>
      </c>
      <c r="D429" s="192" t="s">
        <v>112</v>
      </c>
      <c r="E429" s="286" t="s">
        <v>938</v>
      </c>
      <c r="F429" s="243" t="s">
        <v>1102</v>
      </c>
      <c r="G429" s="191" t="s">
        <v>1508</v>
      </c>
      <c r="H429" s="192" t="s">
        <v>1178</v>
      </c>
      <c r="I429" s="191" t="s">
        <v>431</v>
      </c>
      <c r="J429" s="191" t="s">
        <v>160</v>
      </c>
      <c r="K429" s="191" t="s">
        <v>698</v>
      </c>
      <c r="L429" s="192" t="s">
        <v>1510</v>
      </c>
      <c r="M429" s="192">
        <v>0</v>
      </c>
      <c r="N429" s="192" t="s">
        <v>1178</v>
      </c>
      <c r="O429" s="243" t="s">
        <v>1949</v>
      </c>
      <c r="P429" s="280">
        <v>0</v>
      </c>
      <c r="Q429" s="280">
        <v>0</v>
      </c>
      <c r="R429" s="277" t="e">
        <f t="shared" si="20"/>
        <v>#DIV/0!</v>
      </c>
      <c r="S429" s="278" t="e">
        <f t="shared" si="21"/>
        <v>#DIV/0!</v>
      </c>
      <c r="T429" s="172"/>
      <c r="U429" s="285"/>
      <c r="V429" s="285"/>
      <c r="W429" s="285"/>
    </row>
    <row r="430" spans="1:27" ht="12.75" customHeight="1" x14ac:dyDescent="0.2">
      <c r="A430" s="196" t="s">
        <v>72</v>
      </c>
      <c r="B430" s="191">
        <v>2022</v>
      </c>
      <c r="C430" s="164" t="s">
        <v>582</v>
      </c>
      <c r="D430" s="192" t="s">
        <v>112</v>
      </c>
      <c r="E430" s="286" t="s">
        <v>938</v>
      </c>
      <c r="F430" s="243" t="s">
        <v>1102</v>
      </c>
      <c r="G430" s="191" t="s">
        <v>1577</v>
      </c>
      <c r="H430" s="192" t="s">
        <v>1177</v>
      </c>
      <c r="I430" s="191" t="s">
        <v>431</v>
      </c>
      <c r="J430" s="191" t="s">
        <v>160</v>
      </c>
      <c r="K430" s="191" t="s">
        <v>698</v>
      </c>
      <c r="L430" s="192" t="s">
        <v>1510</v>
      </c>
      <c r="M430" s="235" t="s">
        <v>1497</v>
      </c>
      <c r="N430" s="192" t="s">
        <v>1178</v>
      </c>
      <c r="O430" s="243" t="s">
        <v>1949</v>
      </c>
      <c r="P430" s="280">
        <v>0</v>
      </c>
      <c r="Q430" s="280">
        <v>0</v>
      </c>
      <c r="R430" s="277" t="str">
        <f t="shared" si="20"/>
        <v>N/A</v>
      </c>
      <c r="S430" s="278" t="str">
        <f t="shared" si="21"/>
        <v>N/A</v>
      </c>
      <c r="T430" s="172" t="s">
        <v>2832</v>
      </c>
      <c r="U430" s="285"/>
      <c r="V430" s="285"/>
      <c r="W430" s="285"/>
    </row>
    <row r="431" spans="1:27" ht="12.75" customHeight="1" x14ac:dyDescent="0.2">
      <c r="A431" s="196" t="s">
        <v>72</v>
      </c>
      <c r="B431" s="191">
        <v>2022</v>
      </c>
      <c r="C431" s="164" t="s">
        <v>582</v>
      </c>
      <c r="D431" s="192" t="s">
        <v>112</v>
      </c>
      <c r="E431" s="286" t="s">
        <v>938</v>
      </c>
      <c r="F431" s="243" t="s">
        <v>1102</v>
      </c>
      <c r="G431" s="191" t="s">
        <v>259</v>
      </c>
      <c r="H431" s="192" t="s">
        <v>1177</v>
      </c>
      <c r="I431" s="191" t="s">
        <v>433</v>
      </c>
      <c r="J431" s="191" t="s">
        <v>161</v>
      </c>
      <c r="K431" s="196" t="s">
        <v>1803</v>
      </c>
      <c r="L431" s="192" t="s">
        <v>1506</v>
      </c>
      <c r="M431" s="192">
        <v>1200</v>
      </c>
      <c r="N431" s="192" t="s">
        <v>1178</v>
      </c>
      <c r="O431" s="287"/>
      <c r="P431" s="280">
        <v>1094</v>
      </c>
      <c r="Q431" s="280">
        <v>16</v>
      </c>
      <c r="R431" s="277">
        <f t="shared" si="20"/>
        <v>91.166666666666657</v>
      </c>
      <c r="S431" s="278" t="str">
        <f t="shared" si="21"/>
        <v/>
      </c>
      <c r="T431" s="177"/>
      <c r="U431" s="285"/>
      <c r="V431" s="285"/>
      <c r="W431" s="285"/>
    </row>
    <row r="432" spans="1:27" ht="12.75" customHeight="1" x14ac:dyDescent="0.2">
      <c r="A432" s="196" t="s">
        <v>72</v>
      </c>
      <c r="B432" s="191">
        <v>2022</v>
      </c>
      <c r="C432" s="164" t="s">
        <v>582</v>
      </c>
      <c r="D432" s="192" t="s">
        <v>112</v>
      </c>
      <c r="E432" s="286" t="s">
        <v>938</v>
      </c>
      <c r="F432" s="243" t="s">
        <v>1102</v>
      </c>
      <c r="G432" s="191" t="s">
        <v>261</v>
      </c>
      <c r="H432" s="192" t="s">
        <v>1177</v>
      </c>
      <c r="I432" s="191" t="s">
        <v>433</v>
      </c>
      <c r="J432" s="191" t="s">
        <v>161</v>
      </c>
      <c r="K432" s="196" t="s">
        <v>1803</v>
      </c>
      <c r="L432" s="192" t="s">
        <v>1506</v>
      </c>
      <c r="M432" s="192">
        <v>1200</v>
      </c>
      <c r="N432" s="192" t="s">
        <v>1178</v>
      </c>
      <c r="O432" s="287"/>
      <c r="P432" s="280">
        <v>1093</v>
      </c>
      <c r="Q432" s="280">
        <v>16</v>
      </c>
      <c r="R432" s="277">
        <f t="shared" si="20"/>
        <v>91.083333333333343</v>
      </c>
      <c r="S432" s="278" t="str">
        <f t="shared" si="21"/>
        <v/>
      </c>
      <c r="T432" s="177"/>
      <c r="U432" s="285"/>
      <c r="V432" s="285"/>
      <c r="W432" s="285"/>
    </row>
    <row r="433" spans="1:23" ht="12.75" customHeight="1" x14ac:dyDescent="0.2">
      <c r="A433" s="196" t="s">
        <v>72</v>
      </c>
      <c r="B433" s="191">
        <v>2022</v>
      </c>
      <c r="C433" s="164" t="s">
        <v>582</v>
      </c>
      <c r="D433" s="192" t="s">
        <v>112</v>
      </c>
      <c r="E433" s="286" t="s">
        <v>938</v>
      </c>
      <c r="F433" s="243" t="s">
        <v>1102</v>
      </c>
      <c r="G433" s="191" t="s">
        <v>263</v>
      </c>
      <c r="H433" s="192" t="s">
        <v>1178</v>
      </c>
      <c r="I433" s="191" t="s">
        <v>433</v>
      </c>
      <c r="J433" s="191" t="s">
        <v>161</v>
      </c>
      <c r="K433" s="196" t="s">
        <v>1803</v>
      </c>
      <c r="L433" s="192" t="s">
        <v>1506</v>
      </c>
      <c r="M433" s="192">
        <v>1200</v>
      </c>
      <c r="N433" s="192" t="s">
        <v>1178</v>
      </c>
      <c r="O433" s="287"/>
      <c r="P433" s="280">
        <v>1090</v>
      </c>
      <c r="Q433" s="280">
        <v>16</v>
      </c>
      <c r="R433" s="277">
        <f t="shared" si="20"/>
        <v>90.833333333333329</v>
      </c>
      <c r="S433" s="278" t="str">
        <f t="shared" si="21"/>
        <v/>
      </c>
      <c r="T433" s="177"/>
      <c r="U433" s="285"/>
      <c r="V433" s="285"/>
      <c r="W433" s="285"/>
    </row>
    <row r="434" spans="1:23" ht="12.75" customHeight="1" x14ac:dyDescent="0.2">
      <c r="A434" s="196" t="s">
        <v>72</v>
      </c>
      <c r="B434" s="191">
        <v>2022</v>
      </c>
      <c r="C434" s="164" t="s">
        <v>582</v>
      </c>
      <c r="D434" s="192" t="s">
        <v>112</v>
      </c>
      <c r="E434" s="286" t="s">
        <v>938</v>
      </c>
      <c r="F434" s="243" t="s">
        <v>1102</v>
      </c>
      <c r="G434" s="191" t="s">
        <v>1508</v>
      </c>
      <c r="H434" s="192" t="s">
        <v>1178</v>
      </c>
      <c r="I434" s="191" t="s">
        <v>433</v>
      </c>
      <c r="J434" s="191" t="s">
        <v>161</v>
      </c>
      <c r="K434" s="196" t="s">
        <v>1803</v>
      </c>
      <c r="L434" s="192" t="s">
        <v>1506</v>
      </c>
      <c r="M434" s="192">
        <v>1200</v>
      </c>
      <c r="N434" s="192" t="s">
        <v>1178</v>
      </c>
      <c r="O434" s="287"/>
      <c r="P434" s="280">
        <v>1090</v>
      </c>
      <c r="Q434" s="280">
        <v>16</v>
      </c>
      <c r="R434" s="277">
        <f t="shared" si="20"/>
        <v>90.833333333333329</v>
      </c>
      <c r="S434" s="278" t="str">
        <f t="shared" si="21"/>
        <v/>
      </c>
      <c r="T434" s="177"/>
      <c r="U434" s="285"/>
      <c r="V434" s="285"/>
      <c r="W434" s="285"/>
    </row>
    <row r="435" spans="1:23" ht="12.75" customHeight="1" x14ac:dyDescent="0.2">
      <c r="A435" s="196" t="s">
        <v>72</v>
      </c>
      <c r="B435" s="191">
        <v>2022</v>
      </c>
      <c r="C435" s="164" t="s">
        <v>582</v>
      </c>
      <c r="D435" s="192" t="s">
        <v>112</v>
      </c>
      <c r="E435" s="286" t="s">
        <v>938</v>
      </c>
      <c r="F435" s="243" t="s">
        <v>1102</v>
      </c>
      <c r="G435" s="191" t="s">
        <v>1577</v>
      </c>
      <c r="H435" s="192" t="s">
        <v>1178</v>
      </c>
      <c r="I435" s="191" t="s">
        <v>433</v>
      </c>
      <c r="J435" s="191" t="s">
        <v>161</v>
      </c>
      <c r="K435" s="196" t="s">
        <v>1803</v>
      </c>
      <c r="L435" s="192" t="s">
        <v>1506</v>
      </c>
      <c r="M435" s="192">
        <v>0</v>
      </c>
      <c r="N435" s="192" t="s">
        <v>1178</v>
      </c>
      <c r="O435" s="243" t="s">
        <v>1811</v>
      </c>
      <c r="P435" s="280">
        <v>0</v>
      </c>
      <c r="Q435" s="280">
        <v>0</v>
      </c>
      <c r="R435" s="277" t="e">
        <f t="shared" si="20"/>
        <v>#DIV/0!</v>
      </c>
      <c r="S435" s="278" t="e">
        <f t="shared" si="21"/>
        <v>#DIV/0!</v>
      </c>
      <c r="T435" s="177"/>
      <c r="U435" s="285"/>
      <c r="V435" s="285"/>
      <c r="W435" s="285"/>
    </row>
    <row r="436" spans="1:23" ht="12.75" customHeight="1" x14ac:dyDescent="0.2">
      <c r="A436" s="196" t="s">
        <v>72</v>
      </c>
      <c r="B436" s="191">
        <v>2022</v>
      </c>
      <c r="C436" s="164" t="s">
        <v>582</v>
      </c>
      <c r="D436" s="192" t="s">
        <v>112</v>
      </c>
      <c r="E436" s="286" t="s">
        <v>938</v>
      </c>
      <c r="F436" s="243" t="s">
        <v>1102</v>
      </c>
      <c r="G436" s="191" t="s">
        <v>259</v>
      </c>
      <c r="H436" s="192" t="s">
        <v>1178</v>
      </c>
      <c r="I436" s="191" t="s">
        <v>431</v>
      </c>
      <c r="J436" s="191" t="s">
        <v>160</v>
      </c>
      <c r="K436" s="191" t="s">
        <v>698</v>
      </c>
      <c r="L436" s="192" t="s">
        <v>1510</v>
      </c>
      <c r="M436" s="192">
        <v>0</v>
      </c>
      <c r="N436" s="192" t="s">
        <v>1178</v>
      </c>
      <c r="O436" s="243" t="s">
        <v>1837</v>
      </c>
      <c r="P436" s="280">
        <v>314</v>
      </c>
      <c r="Q436" s="280">
        <v>3</v>
      </c>
      <c r="R436" s="277" t="e">
        <f t="shared" si="20"/>
        <v>#DIV/0!</v>
      </c>
      <c r="S436" s="278" t="e">
        <f t="shared" si="21"/>
        <v>#DIV/0!</v>
      </c>
      <c r="T436" s="455" t="s">
        <v>2897</v>
      </c>
      <c r="U436" s="285"/>
      <c r="V436" s="285"/>
      <c r="W436" s="285"/>
    </row>
    <row r="437" spans="1:23" ht="12.75" customHeight="1" x14ac:dyDescent="0.2">
      <c r="A437" s="196" t="s">
        <v>72</v>
      </c>
      <c r="B437" s="191">
        <v>2022</v>
      </c>
      <c r="C437" s="164" t="s">
        <v>582</v>
      </c>
      <c r="D437" s="192" t="s">
        <v>112</v>
      </c>
      <c r="E437" s="286" t="s">
        <v>938</v>
      </c>
      <c r="F437" s="243" t="s">
        <v>1102</v>
      </c>
      <c r="G437" s="191" t="s">
        <v>261</v>
      </c>
      <c r="H437" s="192" t="s">
        <v>1178</v>
      </c>
      <c r="I437" s="191" t="s">
        <v>431</v>
      </c>
      <c r="J437" s="191" t="s">
        <v>160</v>
      </c>
      <c r="K437" s="191" t="s">
        <v>698</v>
      </c>
      <c r="L437" s="192" t="s">
        <v>1510</v>
      </c>
      <c r="M437" s="192">
        <v>0</v>
      </c>
      <c r="N437" s="192" t="s">
        <v>1178</v>
      </c>
      <c r="O437" s="243" t="s">
        <v>1837</v>
      </c>
      <c r="P437" s="280">
        <v>315</v>
      </c>
      <c r="Q437" s="280">
        <v>3</v>
      </c>
      <c r="R437" s="277" t="e">
        <f t="shared" si="20"/>
        <v>#DIV/0!</v>
      </c>
      <c r="S437" s="278" t="e">
        <f t="shared" si="21"/>
        <v>#DIV/0!</v>
      </c>
      <c r="T437" s="455" t="s">
        <v>2897</v>
      </c>
      <c r="U437" s="285"/>
      <c r="V437" s="285"/>
      <c r="W437" s="285"/>
    </row>
    <row r="438" spans="1:23" ht="12.75" customHeight="1" x14ac:dyDescent="0.2">
      <c r="A438" s="196" t="s">
        <v>72</v>
      </c>
      <c r="B438" s="191">
        <v>2022</v>
      </c>
      <c r="C438" s="164" t="s">
        <v>582</v>
      </c>
      <c r="D438" s="192" t="s">
        <v>112</v>
      </c>
      <c r="E438" s="286" t="s">
        <v>938</v>
      </c>
      <c r="F438" s="243" t="s">
        <v>1102</v>
      </c>
      <c r="G438" s="191" t="s">
        <v>263</v>
      </c>
      <c r="H438" s="192" t="s">
        <v>1178</v>
      </c>
      <c r="I438" s="191" t="s">
        <v>431</v>
      </c>
      <c r="J438" s="191" t="s">
        <v>160</v>
      </c>
      <c r="K438" s="191" t="s">
        <v>698</v>
      </c>
      <c r="L438" s="192" t="s">
        <v>1510</v>
      </c>
      <c r="M438" s="192">
        <v>0</v>
      </c>
      <c r="N438" s="192" t="s">
        <v>1178</v>
      </c>
      <c r="O438" s="243" t="s">
        <v>1837</v>
      </c>
      <c r="P438" s="280">
        <v>313</v>
      </c>
      <c r="Q438" s="280">
        <v>3</v>
      </c>
      <c r="R438" s="277" t="e">
        <f t="shared" si="20"/>
        <v>#DIV/0!</v>
      </c>
      <c r="S438" s="278" t="e">
        <f t="shared" si="21"/>
        <v>#DIV/0!</v>
      </c>
      <c r="T438" s="455" t="s">
        <v>2897</v>
      </c>
      <c r="U438" s="285"/>
      <c r="V438" s="285"/>
      <c r="W438" s="285"/>
    </row>
    <row r="439" spans="1:23" ht="12.75" customHeight="1" x14ac:dyDescent="0.2">
      <c r="A439" s="196" t="s">
        <v>72</v>
      </c>
      <c r="B439" s="191">
        <v>2022</v>
      </c>
      <c r="C439" s="164" t="s">
        <v>582</v>
      </c>
      <c r="D439" s="192" t="s">
        <v>112</v>
      </c>
      <c r="E439" s="286" t="s">
        <v>938</v>
      </c>
      <c r="F439" s="243" t="s">
        <v>1102</v>
      </c>
      <c r="G439" s="191" t="s">
        <v>1508</v>
      </c>
      <c r="H439" s="192" t="s">
        <v>1178</v>
      </c>
      <c r="I439" s="191" t="s">
        <v>431</v>
      </c>
      <c r="J439" s="191" t="s">
        <v>160</v>
      </c>
      <c r="K439" s="191" t="s">
        <v>698</v>
      </c>
      <c r="L439" s="192" t="s">
        <v>1510</v>
      </c>
      <c r="M439" s="192">
        <v>0</v>
      </c>
      <c r="N439" s="192" t="s">
        <v>1178</v>
      </c>
      <c r="O439" s="243" t="s">
        <v>1837</v>
      </c>
      <c r="P439" s="280">
        <v>213</v>
      </c>
      <c r="Q439" s="280">
        <v>2</v>
      </c>
      <c r="R439" s="277" t="e">
        <f t="shared" si="20"/>
        <v>#DIV/0!</v>
      </c>
      <c r="S439" s="278" t="e">
        <f t="shared" si="21"/>
        <v>#DIV/0!</v>
      </c>
      <c r="T439" s="455" t="s">
        <v>2897</v>
      </c>
      <c r="U439" s="285"/>
      <c r="V439" s="285"/>
      <c r="W439" s="285"/>
    </row>
    <row r="440" spans="1:23" ht="12.75" customHeight="1" x14ac:dyDescent="0.2">
      <c r="A440" s="196" t="s">
        <v>72</v>
      </c>
      <c r="B440" s="191">
        <v>2022</v>
      </c>
      <c r="C440" s="164" t="s">
        <v>582</v>
      </c>
      <c r="D440" s="192" t="s">
        <v>112</v>
      </c>
      <c r="E440" s="286" t="s">
        <v>938</v>
      </c>
      <c r="F440" s="243" t="s">
        <v>1102</v>
      </c>
      <c r="G440" s="191" t="s">
        <v>1577</v>
      </c>
      <c r="H440" s="192" t="s">
        <v>1177</v>
      </c>
      <c r="I440" s="191" t="s">
        <v>431</v>
      </c>
      <c r="J440" s="191" t="s">
        <v>160</v>
      </c>
      <c r="K440" s="191" t="s">
        <v>698</v>
      </c>
      <c r="L440" s="192" t="s">
        <v>1510</v>
      </c>
      <c r="M440" s="235" t="s">
        <v>1497</v>
      </c>
      <c r="N440" s="192" t="s">
        <v>1178</v>
      </c>
      <c r="O440" s="243" t="s">
        <v>1947</v>
      </c>
      <c r="P440" s="280">
        <v>0</v>
      </c>
      <c r="Q440" s="280">
        <v>0</v>
      </c>
      <c r="R440" s="277" t="str">
        <f t="shared" si="20"/>
        <v>N/A</v>
      </c>
      <c r="S440" s="278" t="str">
        <f t="shared" si="21"/>
        <v>N/A</v>
      </c>
      <c r="T440" s="455" t="s">
        <v>2832</v>
      </c>
      <c r="U440" s="285"/>
      <c r="V440" s="285"/>
      <c r="W440" s="285"/>
    </row>
    <row r="441" spans="1:23" ht="12.75" customHeight="1" x14ac:dyDescent="0.2">
      <c r="A441" s="196" t="s">
        <v>72</v>
      </c>
      <c r="B441" s="191">
        <v>2022</v>
      </c>
      <c r="C441" s="164" t="s">
        <v>582</v>
      </c>
      <c r="D441" s="192" t="s">
        <v>112</v>
      </c>
      <c r="E441" s="286" t="s">
        <v>938</v>
      </c>
      <c r="F441" s="243" t="s">
        <v>1102</v>
      </c>
      <c r="G441" s="191" t="s">
        <v>259</v>
      </c>
      <c r="H441" s="192" t="s">
        <v>1178</v>
      </c>
      <c r="I441" s="191" t="s">
        <v>431</v>
      </c>
      <c r="J441" s="191" t="s">
        <v>160</v>
      </c>
      <c r="K441" s="191" t="s">
        <v>698</v>
      </c>
      <c r="L441" s="192" t="s">
        <v>1510</v>
      </c>
      <c r="M441" s="192">
        <v>0</v>
      </c>
      <c r="N441" s="192" t="s">
        <v>1178</v>
      </c>
      <c r="O441" s="243" t="s">
        <v>1838</v>
      </c>
      <c r="P441" s="280">
        <v>0</v>
      </c>
      <c r="Q441" s="280">
        <v>0</v>
      </c>
      <c r="R441" s="277" t="e">
        <f t="shared" si="20"/>
        <v>#DIV/0!</v>
      </c>
      <c r="S441" s="278" t="e">
        <f t="shared" si="21"/>
        <v>#DIV/0!</v>
      </c>
      <c r="T441" s="177"/>
      <c r="U441" s="285"/>
      <c r="V441" s="285"/>
      <c r="W441" s="285"/>
    </row>
    <row r="442" spans="1:23" ht="12.75" customHeight="1" x14ac:dyDescent="0.2">
      <c r="A442" s="196" t="s">
        <v>72</v>
      </c>
      <c r="B442" s="191">
        <v>2022</v>
      </c>
      <c r="C442" s="164" t="s">
        <v>582</v>
      </c>
      <c r="D442" s="192" t="s">
        <v>112</v>
      </c>
      <c r="E442" s="286" t="s">
        <v>938</v>
      </c>
      <c r="F442" s="243" t="s">
        <v>1102</v>
      </c>
      <c r="G442" s="191" t="s">
        <v>261</v>
      </c>
      <c r="H442" s="192" t="s">
        <v>1178</v>
      </c>
      <c r="I442" s="191" t="s">
        <v>431</v>
      </c>
      <c r="J442" s="191" t="s">
        <v>160</v>
      </c>
      <c r="K442" s="191" t="s">
        <v>698</v>
      </c>
      <c r="L442" s="192" t="s">
        <v>1510</v>
      </c>
      <c r="M442" s="192">
        <v>0</v>
      </c>
      <c r="N442" s="192" t="s">
        <v>1178</v>
      </c>
      <c r="O442" s="243" t="s">
        <v>1838</v>
      </c>
      <c r="P442" s="280">
        <v>0</v>
      </c>
      <c r="Q442" s="280">
        <v>0</v>
      </c>
      <c r="R442" s="277" t="e">
        <f t="shared" si="20"/>
        <v>#DIV/0!</v>
      </c>
      <c r="S442" s="278" t="e">
        <f t="shared" si="21"/>
        <v>#DIV/0!</v>
      </c>
      <c r="T442" s="177"/>
      <c r="U442" s="285"/>
      <c r="V442" s="285"/>
      <c r="W442" s="285"/>
    </row>
    <row r="443" spans="1:23" ht="12.75" customHeight="1" x14ac:dyDescent="0.2">
      <c r="A443" s="196" t="s">
        <v>72</v>
      </c>
      <c r="B443" s="191">
        <v>2022</v>
      </c>
      <c r="C443" s="164" t="s">
        <v>582</v>
      </c>
      <c r="D443" s="192" t="s">
        <v>112</v>
      </c>
      <c r="E443" s="286" t="s">
        <v>938</v>
      </c>
      <c r="F443" s="243" t="s">
        <v>1102</v>
      </c>
      <c r="G443" s="191" t="s">
        <v>263</v>
      </c>
      <c r="H443" s="192" t="s">
        <v>1178</v>
      </c>
      <c r="I443" s="191" t="s">
        <v>431</v>
      </c>
      <c r="J443" s="191" t="s">
        <v>160</v>
      </c>
      <c r="K443" s="191" t="s">
        <v>698</v>
      </c>
      <c r="L443" s="192" t="s">
        <v>1510</v>
      </c>
      <c r="M443" s="192">
        <v>0</v>
      </c>
      <c r="N443" s="192" t="s">
        <v>1178</v>
      </c>
      <c r="O443" s="243" t="s">
        <v>1838</v>
      </c>
      <c r="P443" s="280">
        <v>0</v>
      </c>
      <c r="Q443" s="280">
        <v>0</v>
      </c>
      <c r="R443" s="277" t="e">
        <f t="shared" si="20"/>
        <v>#DIV/0!</v>
      </c>
      <c r="S443" s="278" t="e">
        <f t="shared" si="21"/>
        <v>#DIV/0!</v>
      </c>
      <c r="T443" s="177"/>
      <c r="U443" s="285"/>
      <c r="V443" s="285"/>
      <c r="W443" s="285"/>
    </row>
    <row r="444" spans="1:23" ht="12.75" customHeight="1" x14ac:dyDescent="0.2">
      <c r="A444" s="196" t="s">
        <v>72</v>
      </c>
      <c r="B444" s="191">
        <v>2022</v>
      </c>
      <c r="C444" s="164" t="s">
        <v>582</v>
      </c>
      <c r="D444" s="192" t="s">
        <v>112</v>
      </c>
      <c r="E444" s="286" t="s">
        <v>938</v>
      </c>
      <c r="F444" s="243" t="s">
        <v>1102</v>
      </c>
      <c r="G444" s="191" t="s">
        <v>1508</v>
      </c>
      <c r="H444" s="192" t="s">
        <v>1178</v>
      </c>
      <c r="I444" s="191" t="s">
        <v>431</v>
      </c>
      <c r="J444" s="191" t="s">
        <v>160</v>
      </c>
      <c r="K444" s="191" t="s">
        <v>698</v>
      </c>
      <c r="L444" s="192" t="s">
        <v>1510</v>
      </c>
      <c r="M444" s="192">
        <v>0</v>
      </c>
      <c r="N444" s="192" t="s">
        <v>1178</v>
      </c>
      <c r="O444" s="243" t="s">
        <v>1838</v>
      </c>
      <c r="P444" s="280">
        <v>0</v>
      </c>
      <c r="Q444" s="280">
        <v>0</v>
      </c>
      <c r="R444" s="277" t="e">
        <f t="shared" si="20"/>
        <v>#DIV/0!</v>
      </c>
      <c r="S444" s="278" t="e">
        <f t="shared" si="21"/>
        <v>#DIV/0!</v>
      </c>
      <c r="T444" s="177"/>
      <c r="U444" s="285"/>
      <c r="V444" s="285"/>
      <c r="W444" s="285"/>
    </row>
    <row r="445" spans="1:23" ht="12.75" customHeight="1" x14ac:dyDescent="0.2">
      <c r="A445" s="196" t="s">
        <v>72</v>
      </c>
      <c r="B445" s="191">
        <v>2022</v>
      </c>
      <c r="C445" s="164" t="s">
        <v>582</v>
      </c>
      <c r="D445" s="192" t="s">
        <v>112</v>
      </c>
      <c r="E445" s="286" t="s">
        <v>938</v>
      </c>
      <c r="F445" s="243" t="s">
        <v>1102</v>
      </c>
      <c r="G445" s="191" t="s">
        <v>1577</v>
      </c>
      <c r="H445" s="192" t="s">
        <v>1177</v>
      </c>
      <c r="I445" s="191" t="s">
        <v>431</v>
      </c>
      <c r="J445" s="191" t="s">
        <v>160</v>
      </c>
      <c r="K445" s="191" t="s">
        <v>698</v>
      </c>
      <c r="L445" s="192" t="s">
        <v>1510</v>
      </c>
      <c r="M445" s="235" t="s">
        <v>1497</v>
      </c>
      <c r="N445" s="192" t="s">
        <v>1178</v>
      </c>
      <c r="O445" s="243" t="s">
        <v>1948</v>
      </c>
      <c r="P445" s="280">
        <v>0</v>
      </c>
      <c r="Q445" s="280">
        <v>0</v>
      </c>
      <c r="R445" s="277" t="str">
        <f t="shared" si="20"/>
        <v>N/A</v>
      </c>
      <c r="S445" s="278" t="str">
        <f t="shared" si="21"/>
        <v>N/A</v>
      </c>
      <c r="T445" s="455" t="s">
        <v>2832</v>
      </c>
      <c r="U445" s="285"/>
      <c r="V445" s="285"/>
      <c r="W445" s="285"/>
    </row>
    <row r="446" spans="1:23" ht="12.75" customHeight="1" x14ac:dyDescent="0.2">
      <c r="A446" s="196" t="s">
        <v>72</v>
      </c>
      <c r="B446" s="191">
        <v>2022</v>
      </c>
      <c r="C446" s="164" t="s">
        <v>582</v>
      </c>
      <c r="D446" s="192" t="s">
        <v>112</v>
      </c>
      <c r="E446" s="286" t="s">
        <v>938</v>
      </c>
      <c r="F446" s="243" t="s">
        <v>1102</v>
      </c>
      <c r="G446" s="191" t="s">
        <v>259</v>
      </c>
      <c r="H446" s="192" t="s">
        <v>1178</v>
      </c>
      <c r="I446" s="191" t="s">
        <v>431</v>
      </c>
      <c r="J446" s="191" t="s">
        <v>160</v>
      </c>
      <c r="K446" s="243" t="s">
        <v>689</v>
      </c>
      <c r="L446" s="192" t="s">
        <v>1510</v>
      </c>
      <c r="M446" s="235" t="s">
        <v>1497</v>
      </c>
      <c r="N446" s="192" t="s">
        <v>1178</v>
      </c>
      <c r="O446" s="243" t="s">
        <v>1806</v>
      </c>
      <c r="P446" s="280">
        <v>441</v>
      </c>
      <c r="Q446" s="280">
        <v>61</v>
      </c>
      <c r="R446" s="277" t="str">
        <f t="shared" si="20"/>
        <v>N/A</v>
      </c>
      <c r="S446" s="278" t="str">
        <f t="shared" si="21"/>
        <v>N/A</v>
      </c>
      <c r="T446" s="177"/>
      <c r="U446" s="285"/>
      <c r="V446" s="285"/>
      <c r="W446" s="285"/>
    </row>
    <row r="447" spans="1:23" ht="12.75" customHeight="1" x14ac:dyDescent="0.2">
      <c r="A447" s="196" t="s">
        <v>72</v>
      </c>
      <c r="B447" s="191">
        <v>2022</v>
      </c>
      <c r="C447" s="164" t="s">
        <v>582</v>
      </c>
      <c r="D447" s="192" t="s">
        <v>112</v>
      </c>
      <c r="E447" s="286" t="s">
        <v>938</v>
      </c>
      <c r="F447" s="243" t="s">
        <v>1102</v>
      </c>
      <c r="G447" s="191" t="s">
        <v>261</v>
      </c>
      <c r="H447" s="192" t="s">
        <v>1178</v>
      </c>
      <c r="I447" s="191" t="s">
        <v>431</v>
      </c>
      <c r="J447" s="191" t="s">
        <v>160</v>
      </c>
      <c r="K447" s="243" t="s">
        <v>689</v>
      </c>
      <c r="L447" s="192" t="s">
        <v>1510</v>
      </c>
      <c r="M447" s="235" t="s">
        <v>1497</v>
      </c>
      <c r="N447" s="192" t="s">
        <v>1178</v>
      </c>
      <c r="O447" s="243" t="s">
        <v>1806</v>
      </c>
      <c r="P447" s="280">
        <v>441</v>
      </c>
      <c r="Q447" s="280">
        <v>61</v>
      </c>
      <c r="R447" s="277" t="str">
        <f t="shared" si="20"/>
        <v>N/A</v>
      </c>
      <c r="S447" s="278" t="str">
        <f t="shared" si="21"/>
        <v>N/A</v>
      </c>
      <c r="T447" s="177"/>
      <c r="U447" s="285"/>
      <c r="V447" s="285"/>
      <c r="W447" s="285"/>
    </row>
    <row r="448" spans="1:23" ht="12.75" customHeight="1" x14ac:dyDescent="0.2">
      <c r="A448" s="196" t="s">
        <v>72</v>
      </c>
      <c r="B448" s="191">
        <v>2022</v>
      </c>
      <c r="C448" s="164" t="s">
        <v>582</v>
      </c>
      <c r="D448" s="192" t="s">
        <v>112</v>
      </c>
      <c r="E448" s="286" t="s">
        <v>938</v>
      </c>
      <c r="F448" s="243" t="s">
        <v>1102</v>
      </c>
      <c r="G448" s="191" t="s">
        <v>263</v>
      </c>
      <c r="H448" s="192" t="s">
        <v>1178</v>
      </c>
      <c r="I448" s="191" t="s">
        <v>431</v>
      </c>
      <c r="J448" s="191" t="s">
        <v>160</v>
      </c>
      <c r="K448" s="243" t="s">
        <v>689</v>
      </c>
      <c r="L448" s="192" t="s">
        <v>1510</v>
      </c>
      <c r="M448" s="235" t="s">
        <v>1497</v>
      </c>
      <c r="N448" s="192" t="s">
        <v>1178</v>
      </c>
      <c r="O448" s="243" t="s">
        <v>1806</v>
      </c>
      <c r="P448" s="280">
        <v>441</v>
      </c>
      <c r="Q448" s="280">
        <v>61</v>
      </c>
      <c r="R448" s="277" t="str">
        <f t="shared" si="20"/>
        <v>N/A</v>
      </c>
      <c r="S448" s="278" t="str">
        <f t="shared" si="21"/>
        <v>N/A</v>
      </c>
      <c r="T448" s="172"/>
      <c r="U448" s="285"/>
      <c r="V448" s="285"/>
      <c r="W448" s="285"/>
    </row>
    <row r="449" spans="1:23" ht="12.75" customHeight="1" x14ac:dyDescent="0.2">
      <c r="A449" s="196" t="s">
        <v>72</v>
      </c>
      <c r="B449" s="191">
        <v>2022</v>
      </c>
      <c r="C449" s="164" t="s">
        <v>582</v>
      </c>
      <c r="D449" s="192" t="s">
        <v>112</v>
      </c>
      <c r="E449" s="286" t="s">
        <v>938</v>
      </c>
      <c r="F449" s="243" t="s">
        <v>1102</v>
      </c>
      <c r="G449" s="191" t="s">
        <v>1508</v>
      </c>
      <c r="H449" s="192" t="s">
        <v>1178</v>
      </c>
      <c r="I449" s="191" t="s">
        <v>431</v>
      </c>
      <c r="J449" s="191" t="s">
        <v>160</v>
      </c>
      <c r="K449" s="243" t="s">
        <v>689</v>
      </c>
      <c r="L449" s="192" t="s">
        <v>1510</v>
      </c>
      <c r="M449" s="235" t="s">
        <v>1497</v>
      </c>
      <c r="N449" s="192" t="s">
        <v>1178</v>
      </c>
      <c r="O449" s="243" t="s">
        <v>1806</v>
      </c>
      <c r="P449" s="280">
        <v>304</v>
      </c>
      <c r="Q449" s="280">
        <v>59</v>
      </c>
      <c r="R449" s="277" t="str">
        <f t="shared" si="20"/>
        <v>N/A</v>
      </c>
      <c r="S449" s="278" t="str">
        <f t="shared" si="21"/>
        <v>N/A</v>
      </c>
      <c r="T449" s="177"/>
      <c r="U449" s="285"/>
      <c r="V449" s="285"/>
      <c r="W449" s="285"/>
    </row>
    <row r="450" spans="1:23" ht="12.75" customHeight="1" x14ac:dyDescent="0.2">
      <c r="A450" s="196" t="s">
        <v>72</v>
      </c>
      <c r="B450" s="191">
        <v>2022</v>
      </c>
      <c r="C450" s="164" t="s">
        <v>582</v>
      </c>
      <c r="D450" s="192" t="s">
        <v>112</v>
      </c>
      <c r="E450" s="286" t="s">
        <v>938</v>
      </c>
      <c r="F450" s="243" t="s">
        <v>1102</v>
      </c>
      <c r="G450" s="191" t="s">
        <v>1577</v>
      </c>
      <c r="H450" s="192" t="s">
        <v>1178</v>
      </c>
      <c r="I450" s="191" t="s">
        <v>431</v>
      </c>
      <c r="J450" s="191" t="s">
        <v>160</v>
      </c>
      <c r="K450" s="243" t="s">
        <v>689</v>
      </c>
      <c r="L450" s="192" t="s">
        <v>1510</v>
      </c>
      <c r="M450" s="192">
        <v>0</v>
      </c>
      <c r="N450" s="192" t="s">
        <v>1178</v>
      </c>
      <c r="O450" s="243" t="s">
        <v>1834</v>
      </c>
      <c r="P450" s="280">
        <v>0</v>
      </c>
      <c r="Q450" s="280">
        <v>0</v>
      </c>
      <c r="R450" s="277" t="e">
        <f t="shared" si="20"/>
        <v>#DIV/0!</v>
      </c>
      <c r="S450" s="278" t="e">
        <f t="shared" si="21"/>
        <v>#DIV/0!</v>
      </c>
      <c r="T450" s="177"/>
      <c r="U450" s="285"/>
      <c r="V450" s="285"/>
      <c r="W450" s="285"/>
    </row>
    <row r="451" spans="1:23" ht="12.75" customHeight="1" x14ac:dyDescent="0.2">
      <c r="A451" s="196" t="s">
        <v>72</v>
      </c>
      <c r="B451" s="191">
        <v>2022</v>
      </c>
      <c r="C451" s="164" t="s">
        <v>582</v>
      </c>
      <c r="D451" s="192" t="s">
        <v>112</v>
      </c>
      <c r="E451" s="286" t="s">
        <v>938</v>
      </c>
      <c r="F451" s="243" t="s">
        <v>1102</v>
      </c>
      <c r="G451" s="191" t="s">
        <v>259</v>
      </c>
      <c r="H451" s="192" t="s">
        <v>1177</v>
      </c>
      <c r="I451" s="191" t="s">
        <v>431</v>
      </c>
      <c r="J451" s="191" t="s">
        <v>160</v>
      </c>
      <c r="K451" s="196" t="s">
        <v>700</v>
      </c>
      <c r="L451" s="192" t="s">
        <v>1510</v>
      </c>
      <c r="M451" s="235" t="s">
        <v>1497</v>
      </c>
      <c r="N451" s="192" t="s">
        <v>1178</v>
      </c>
      <c r="O451" s="243" t="s">
        <v>1812</v>
      </c>
      <c r="P451" s="280">
        <v>436</v>
      </c>
      <c r="Q451" s="280">
        <v>11</v>
      </c>
      <c r="R451" s="277" t="str">
        <f t="shared" si="20"/>
        <v>N/A</v>
      </c>
      <c r="S451" s="278" t="str">
        <f t="shared" si="21"/>
        <v>N/A</v>
      </c>
      <c r="T451" s="177"/>
      <c r="U451" s="285"/>
      <c r="V451" s="285"/>
      <c r="W451" s="285"/>
    </row>
    <row r="452" spans="1:23" ht="12.75" customHeight="1" x14ac:dyDescent="0.2">
      <c r="A452" s="196" t="s">
        <v>72</v>
      </c>
      <c r="B452" s="191">
        <v>2022</v>
      </c>
      <c r="C452" s="164" t="s">
        <v>582</v>
      </c>
      <c r="D452" s="192" t="s">
        <v>112</v>
      </c>
      <c r="E452" s="286" t="s">
        <v>938</v>
      </c>
      <c r="F452" s="243" t="s">
        <v>1102</v>
      </c>
      <c r="G452" s="191" t="s">
        <v>261</v>
      </c>
      <c r="H452" s="192" t="s">
        <v>1177</v>
      </c>
      <c r="I452" s="191" t="s">
        <v>431</v>
      </c>
      <c r="J452" s="191" t="s">
        <v>160</v>
      </c>
      <c r="K452" s="196" t="s">
        <v>700</v>
      </c>
      <c r="L452" s="192" t="s">
        <v>1510</v>
      </c>
      <c r="M452" s="235" t="s">
        <v>1497</v>
      </c>
      <c r="N452" s="192" t="s">
        <v>1178</v>
      </c>
      <c r="O452" s="243" t="s">
        <v>1812</v>
      </c>
      <c r="P452" s="280">
        <v>436</v>
      </c>
      <c r="Q452" s="280">
        <v>11</v>
      </c>
      <c r="R452" s="277" t="str">
        <f t="shared" si="20"/>
        <v>N/A</v>
      </c>
      <c r="S452" s="278" t="str">
        <f t="shared" si="21"/>
        <v>N/A</v>
      </c>
      <c r="T452" s="177"/>
      <c r="U452" s="285"/>
      <c r="V452" s="285"/>
      <c r="W452" s="285"/>
    </row>
    <row r="453" spans="1:23" ht="12.75" customHeight="1" x14ac:dyDescent="0.2">
      <c r="A453" s="196" t="s">
        <v>72</v>
      </c>
      <c r="B453" s="191">
        <v>2022</v>
      </c>
      <c r="C453" s="164" t="s">
        <v>582</v>
      </c>
      <c r="D453" s="192" t="s">
        <v>112</v>
      </c>
      <c r="E453" s="286" t="s">
        <v>938</v>
      </c>
      <c r="F453" s="243" t="s">
        <v>1102</v>
      </c>
      <c r="G453" s="191" t="s">
        <v>263</v>
      </c>
      <c r="H453" s="192" t="s">
        <v>1178</v>
      </c>
      <c r="I453" s="191" t="s">
        <v>431</v>
      </c>
      <c r="J453" s="191" t="s">
        <v>160</v>
      </c>
      <c r="K453" s="196" t="s">
        <v>700</v>
      </c>
      <c r="L453" s="192" t="s">
        <v>1510</v>
      </c>
      <c r="M453" s="235" t="s">
        <v>1497</v>
      </c>
      <c r="N453" s="192" t="s">
        <v>1178</v>
      </c>
      <c r="O453" s="243" t="s">
        <v>1812</v>
      </c>
      <c r="P453" s="280">
        <v>436</v>
      </c>
      <c r="Q453" s="280">
        <v>11</v>
      </c>
      <c r="R453" s="277" t="str">
        <f t="shared" si="20"/>
        <v>N/A</v>
      </c>
      <c r="S453" s="278" t="str">
        <f t="shared" si="21"/>
        <v>N/A</v>
      </c>
      <c r="T453" s="177"/>
      <c r="U453" s="285"/>
      <c r="V453" s="285"/>
      <c r="W453" s="285"/>
    </row>
    <row r="454" spans="1:23" ht="12.75" customHeight="1" x14ac:dyDescent="0.2">
      <c r="A454" s="196" t="s">
        <v>72</v>
      </c>
      <c r="B454" s="191">
        <v>2022</v>
      </c>
      <c r="C454" s="164" t="s">
        <v>582</v>
      </c>
      <c r="D454" s="192" t="s">
        <v>112</v>
      </c>
      <c r="E454" s="286" t="s">
        <v>938</v>
      </c>
      <c r="F454" s="243" t="s">
        <v>1102</v>
      </c>
      <c r="G454" s="191" t="s">
        <v>1508</v>
      </c>
      <c r="H454" s="192" t="s">
        <v>1178</v>
      </c>
      <c r="I454" s="191" t="s">
        <v>431</v>
      </c>
      <c r="J454" s="191" t="s">
        <v>160</v>
      </c>
      <c r="K454" s="196" t="s">
        <v>700</v>
      </c>
      <c r="L454" s="192" t="s">
        <v>1510</v>
      </c>
      <c r="M454" s="235" t="s">
        <v>1497</v>
      </c>
      <c r="N454" s="192" t="s">
        <v>1178</v>
      </c>
      <c r="O454" s="243" t="s">
        <v>1812</v>
      </c>
      <c r="P454" s="280">
        <v>315</v>
      </c>
      <c r="Q454" s="280">
        <v>11</v>
      </c>
      <c r="R454" s="277" t="str">
        <f t="shared" si="20"/>
        <v>N/A</v>
      </c>
      <c r="S454" s="278" t="str">
        <f t="shared" si="21"/>
        <v>N/A</v>
      </c>
      <c r="T454" s="177"/>
      <c r="U454" s="285"/>
      <c r="V454" s="285"/>
      <c r="W454" s="285"/>
    </row>
    <row r="455" spans="1:23" ht="12.75" customHeight="1" x14ac:dyDescent="0.2">
      <c r="A455" s="196" t="s">
        <v>72</v>
      </c>
      <c r="B455" s="191">
        <v>2022</v>
      </c>
      <c r="C455" s="164" t="s">
        <v>582</v>
      </c>
      <c r="D455" s="192" t="s">
        <v>112</v>
      </c>
      <c r="E455" s="286" t="s">
        <v>938</v>
      </c>
      <c r="F455" s="243" t="s">
        <v>1102</v>
      </c>
      <c r="G455" s="191" t="s">
        <v>1577</v>
      </c>
      <c r="H455" s="192" t="s">
        <v>1178</v>
      </c>
      <c r="I455" s="191" t="s">
        <v>431</v>
      </c>
      <c r="J455" s="191" t="s">
        <v>160</v>
      </c>
      <c r="K455" s="196" t="s">
        <v>700</v>
      </c>
      <c r="L455" s="192" t="s">
        <v>1510</v>
      </c>
      <c r="M455" s="192">
        <v>0</v>
      </c>
      <c r="N455" s="192" t="s">
        <v>1178</v>
      </c>
      <c r="O455" s="243" t="s">
        <v>1835</v>
      </c>
      <c r="P455" s="280">
        <v>0</v>
      </c>
      <c r="Q455" s="280">
        <v>0</v>
      </c>
      <c r="R455" s="277" t="e">
        <f t="shared" si="20"/>
        <v>#DIV/0!</v>
      </c>
      <c r="S455" s="278" t="e">
        <f t="shared" si="21"/>
        <v>#DIV/0!</v>
      </c>
      <c r="T455" s="177"/>
      <c r="U455" s="285"/>
      <c r="V455" s="285"/>
      <c r="W455" s="285"/>
    </row>
    <row r="456" spans="1:23" ht="12.75" customHeight="1" x14ac:dyDescent="0.2">
      <c r="A456" s="196" t="s">
        <v>72</v>
      </c>
      <c r="B456" s="191">
        <v>2022</v>
      </c>
      <c r="C456" s="164" t="s">
        <v>582</v>
      </c>
      <c r="D456" s="192" t="s">
        <v>112</v>
      </c>
      <c r="E456" s="286" t="s">
        <v>938</v>
      </c>
      <c r="F456" s="243" t="s">
        <v>1005</v>
      </c>
      <c r="G456" s="191" t="s">
        <v>259</v>
      </c>
      <c r="H456" s="192" t="s">
        <v>1177</v>
      </c>
      <c r="I456" s="191" t="s">
        <v>431</v>
      </c>
      <c r="J456" s="191" t="s">
        <v>161</v>
      </c>
      <c r="K456" s="196" t="s">
        <v>1803</v>
      </c>
      <c r="L456" s="192" t="s">
        <v>1506</v>
      </c>
      <c r="M456" s="192">
        <v>600</v>
      </c>
      <c r="N456" s="192" t="s">
        <v>1178</v>
      </c>
      <c r="O456" s="287"/>
      <c r="P456" s="280">
        <v>414</v>
      </c>
      <c r="Q456" s="280">
        <v>6</v>
      </c>
      <c r="R456" s="277">
        <f t="shared" si="20"/>
        <v>69</v>
      </c>
      <c r="S456" s="278" t="str">
        <f t="shared" si="21"/>
        <v>X</v>
      </c>
      <c r="T456" s="172" t="s">
        <v>2760</v>
      </c>
      <c r="U456" s="285"/>
      <c r="V456" s="285"/>
      <c r="W456" s="285"/>
    </row>
    <row r="457" spans="1:23" ht="12.75" customHeight="1" x14ac:dyDescent="0.2">
      <c r="A457" s="196" t="s">
        <v>72</v>
      </c>
      <c r="B457" s="191">
        <v>2022</v>
      </c>
      <c r="C457" s="164" t="s">
        <v>582</v>
      </c>
      <c r="D457" s="192" t="s">
        <v>112</v>
      </c>
      <c r="E457" s="286" t="s">
        <v>938</v>
      </c>
      <c r="F457" s="243" t="s">
        <v>1005</v>
      </c>
      <c r="G457" s="191" t="s">
        <v>261</v>
      </c>
      <c r="H457" s="192" t="s">
        <v>1177</v>
      </c>
      <c r="I457" s="191" t="s">
        <v>431</v>
      </c>
      <c r="J457" s="191" t="s">
        <v>161</v>
      </c>
      <c r="K457" s="196" t="s">
        <v>1803</v>
      </c>
      <c r="L457" s="192" t="s">
        <v>1506</v>
      </c>
      <c r="M457" s="192">
        <v>600</v>
      </c>
      <c r="N457" s="192" t="s">
        <v>1178</v>
      </c>
      <c r="O457" s="287"/>
      <c r="P457" s="280">
        <v>408</v>
      </c>
      <c r="Q457" s="280">
        <v>6</v>
      </c>
      <c r="R457" s="277">
        <f t="shared" si="20"/>
        <v>68</v>
      </c>
      <c r="S457" s="278" t="str">
        <f t="shared" si="21"/>
        <v>X</v>
      </c>
      <c r="T457" s="172" t="s">
        <v>2760</v>
      </c>
      <c r="U457" s="285"/>
      <c r="V457" s="285"/>
      <c r="W457" s="285"/>
    </row>
    <row r="458" spans="1:23" ht="12.75" customHeight="1" x14ac:dyDescent="0.2">
      <c r="A458" s="196" t="s">
        <v>72</v>
      </c>
      <c r="B458" s="191">
        <v>2022</v>
      </c>
      <c r="C458" s="164" t="s">
        <v>582</v>
      </c>
      <c r="D458" s="192" t="s">
        <v>112</v>
      </c>
      <c r="E458" s="286" t="s">
        <v>938</v>
      </c>
      <c r="F458" s="243" t="s">
        <v>1005</v>
      </c>
      <c r="G458" s="191" t="s">
        <v>263</v>
      </c>
      <c r="H458" s="192" t="s">
        <v>1178</v>
      </c>
      <c r="I458" s="191" t="s">
        <v>431</v>
      </c>
      <c r="J458" s="191" t="s">
        <v>161</v>
      </c>
      <c r="K458" s="196" t="s">
        <v>1803</v>
      </c>
      <c r="L458" s="192" t="s">
        <v>1506</v>
      </c>
      <c r="M458" s="192">
        <v>600</v>
      </c>
      <c r="N458" s="192" t="s">
        <v>1178</v>
      </c>
      <c r="O458" s="287"/>
      <c r="P458" s="280">
        <v>415</v>
      </c>
      <c r="Q458" s="280">
        <v>6</v>
      </c>
      <c r="R458" s="277">
        <f t="shared" si="20"/>
        <v>69.166666666666671</v>
      </c>
      <c r="S458" s="278" t="str">
        <f t="shared" si="21"/>
        <v>X</v>
      </c>
      <c r="T458" s="172" t="s">
        <v>2760</v>
      </c>
      <c r="U458" s="285"/>
      <c r="V458" s="285"/>
      <c r="W458" s="285"/>
    </row>
    <row r="459" spans="1:23" ht="12.75" customHeight="1" x14ac:dyDescent="0.2">
      <c r="A459" s="196" t="s">
        <v>72</v>
      </c>
      <c r="B459" s="191">
        <v>2022</v>
      </c>
      <c r="C459" s="164" t="s">
        <v>582</v>
      </c>
      <c r="D459" s="192" t="s">
        <v>112</v>
      </c>
      <c r="E459" s="286" t="s">
        <v>938</v>
      </c>
      <c r="F459" s="243" t="s">
        <v>1005</v>
      </c>
      <c r="G459" s="191" t="s">
        <v>1508</v>
      </c>
      <c r="H459" s="192" t="s">
        <v>1178</v>
      </c>
      <c r="I459" s="191" t="s">
        <v>431</v>
      </c>
      <c r="J459" s="191" t="s">
        <v>161</v>
      </c>
      <c r="K459" s="196" t="s">
        <v>1803</v>
      </c>
      <c r="L459" s="192" t="s">
        <v>1506</v>
      </c>
      <c r="M459" s="192">
        <v>600</v>
      </c>
      <c r="N459" s="192" t="s">
        <v>1178</v>
      </c>
      <c r="O459" s="287"/>
      <c r="P459" s="280">
        <v>415</v>
      </c>
      <c r="Q459" s="280">
        <v>6</v>
      </c>
      <c r="R459" s="277">
        <f t="shared" si="20"/>
        <v>69.166666666666671</v>
      </c>
      <c r="S459" s="278" t="str">
        <f t="shared" si="21"/>
        <v>X</v>
      </c>
      <c r="T459" s="172" t="s">
        <v>2760</v>
      </c>
      <c r="U459" s="285"/>
      <c r="V459" s="285"/>
      <c r="W459" s="285"/>
    </row>
    <row r="460" spans="1:23" ht="12.75" customHeight="1" x14ac:dyDescent="0.2">
      <c r="A460" s="196" t="s">
        <v>72</v>
      </c>
      <c r="B460" s="191">
        <v>2022</v>
      </c>
      <c r="C460" s="164" t="s">
        <v>582</v>
      </c>
      <c r="D460" s="192" t="s">
        <v>112</v>
      </c>
      <c r="E460" s="286" t="s">
        <v>938</v>
      </c>
      <c r="F460" s="243" t="s">
        <v>1005</v>
      </c>
      <c r="G460" s="191" t="s">
        <v>1577</v>
      </c>
      <c r="H460" s="192" t="s">
        <v>1178</v>
      </c>
      <c r="I460" s="191" t="s">
        <v>433</v>
      </c>
      <c r="J460" s="191" t="s">
        <v>161</v>
      </c>
      <c r="K460" s="196" t="s">
        <v>1803</v>
      </c>
      <c r="L460" s="192" t="s">
        <v>1506</v>
      </c>
      <c r="M460" s="192">
        <v>0</v>
      </c>
      <c r="N460" s="192" t="s">
        <v>1178</v>
      </c>
      <c r="O460" s="243" t="s">
        <v>1811</v>
      </c>
      <c r="P460" s="280">
        <v>0</v>
      </c>
      <c r="Q460" s="280">
        <v>0</v>
      </c>
      <c r="R460" s="277" t="e">
        <f t="shared" si="20"/>
        <v>#DIV/0!</v>
      </c>
      <c r="S460" s="278" t="e">
        <f t="shared" si="21"/>
        <v>#DIV/0!</v>
      </c>
      <c r="T460" s="177"/>
      <c r="U460" s="285"/>
      <c r="V460" s="285"/>
      <c r="W460" s="285"/>
    </row>
    <row r="461" spans="1:23" ht="12.75" customHeight="1" x14ac:dyDescent="0.2">
      <c r="A461" s="196" t="s">
        <v>72</v>
      </c>
      <c r="B461" s="191">
        <v>2022</v>
      </c>
      <c r="C461" s="164" t="s">
        <v>582</v>
      </c>
      <c r="D461" s="192" t="s">
        <v>112</v>
      </c>
      <c r="E461" s="286" t="s">
        <v>938</v>
      </c>
      <c r="F461" s="243" t="s">
        <v>1005</v>
      </c>
      <c r="G461" s="191" t="s">
        <v>259</v>
      </c>
      <c r="H461" s="192" t="s">
        <v>1178</v>
      </c>
      <c r="I461" s="191" t="s">
        <v>431</v>
      </c>
      <c r="J461" s="191" t="s">
        <v>160</v>
      </c>
      <c r="K461" s="191" t="s">
        <v>698</v>
      </c>
      <c r="L461" s="192" t="s">
        <v>1510</v>
      </c>
      <c r="M461" s="192">
        <v>0</v>
      </c>
      <c r="N461" s="192" t="s">
        <v>1178</v>
      </c>
      <c r="O461" s="243" t="s">
        <v>1838</v>
      </c>
      <c r="P461" s="280">
        <v>0</v>
      </c>
      <c r="Q461" s="280">
        <v>0</v>
      </c>
      <c r="R461" s="277" t="e">
        <f t="shared" si="20"/>
        <v>#DIV/0!</v>
      </c>
      <c r="S461" s="278" t="e">
        <f t="shared" si="21"/>
        <v>#DIV/0!</v>
      </c>
      <c r="T461" s="177"/>
      <c r="U461" s="285"/>
      <c r="V461" s="285"/>
      <c r="W461" s="285"/>
    </row>
    <row r="462" spans="1:23" ht="12.75" customHeight="1" x14ac:dyDescent="0.2">
      <c r="A462" s="196" t="s">
        <v>72</v>
      </c>
      <c r="B462" s="191">
        <v>2022</v>
      </c>
      <c r="C462" s="164" t="s">
        <v>582</v>
      </c>
      <c r="D462" s="192" t="s">
        <v>112</v>
      </c>
      <c r="E462" s="286" t="s">
        <v>938</v>
      </c>
      <c r="F462" s="243" t="s">
        <v>1005</v>
      </c>
      <c r="G462" s="191" t="s">
        <v>261</v>
      </c>
      <c r="H462" s="192" t="s">
        <v>1178</v>
      </c>
      <c r="I462" s="191" t="s">
        <v>431</v>
      </c>
      <c r="J462" s="191" t="s">
        <v>160</v>
      </c>
      <c r="K462" s="191" t="s">
        <v>698</v>
      </c>
      <c r="L462" s="192" t="s">
        <v>1510</v>
      </c>
      <c r="M462" s="192">
        <v>0</v>
      </c>
      <c r="N462" s="192" t="s">
        <v>1178</v>
      </c>
      <c r="O462" s="243" t="s">
        <v>1838</v>
      </c>
      <c r="P462" s="280">
        <v>0</v>
      </c>
      <c r="Q462" s="280">
        <v>0</v>
      </c>
      <c r="R462" s="277" t="e">
        <f t="shared" si="20"/>
        <v>#DIV/0!</v>
      </c>
      <c r="S462" s="278" t="e">
        <f t="shared" si="21"/>
        <v>#DIV/0!</v>
      </c>
      <c r="T462" s="177"/>
      <c r="U462" s="285"/>
      <c r="V462" s="285"/>
      <c r="W462" s="285"/>
    </row>
    <row r="463" spans="1:23" ht="12.75" customHeight="1" x14ac:dyDescent="0.2">
      <c r="A463" s="196" t="s">
        <v>72</v>
      </c>
      <c r="B463" s="191">
        <v>2022</v>
      </c>
      <c r="C463" s="164" t="s">
        <v>582</v>
      </c>
      <c r="D463" s="192" t="s">
        <v>112</v>
      </c>
      <c r="E463" s="286" t="s">
        <v>938</v>
      </c>
      <c r="F463" s="243" t="s">
        <v>1005</v>
      </c>
      <c r="G463" s="191" t="s">
        <v>263</v>
      </c>
      <c r="H463" s="192" t="s">
        <v>1178</v>
      </c>
      <c r="I463" s="191" t="s">
        <v>431</v>
      </c>
      <c r="J463" s="191" t="s">
        <v>160</v>
      </c>
      <c r="K463" s="191" t="s">
        <v>698</v>
      </c>
      <c r="L463" s="192" t="s">
        <v>1510</v>
      </c>
      <c r="M463" s="192">
        <v>0</v>
      </c>
      <c r="N463" s="192" t="s">
        <v>1178</v>
      </c>
      <c r="O463" s="243" t="s">
        <v>1838</v>
      </c>
      <c r="P463" s="280">
        <v>0</v>
      </c>
      <c r="Q463" s="280">
        <v>0</v>
      </c>
      <c r="R463" s="277" t="e">
        <f t="shared" si="20"/>
        <v>#DIV/0!</v>
      </c>
      <c r="S463" s="278" t="e">
        <f t="shared" si="21"/>
        <v>#DIV/0!</v>
      </c>
      <c r="T463" s="177"/>
      <c r="U463" s="285"/>
      <c r="V463" s="285"/>
      <c r="W463" s="285"/>
    </row>
    <row r="464" spans="1:23" ht="12.75" customHeight="1" x14ac:dyDescent="0.2">
      <c r="A464" s="196" t="s">
        <v>72</v>
      </c>
      <c r="B464" s="191">
        <v>2022</v>
      </c>
      <c r="C464" s="164" t="s">
        <v>582</v>
      </c>
      <c r="D464" s="192" t="s">
        <v>112</v>
      </c>
      <c r="E464" s="286" t="s">
        <v>938</v>
      </c>
      <c r="F464" s="243" t="s">
        <v>1005</v>
      </c>
      <c r="G464" s="191" t="s">
        <v>1508</v>
      </c>
      <c r="H464" s="192" t="s">
        <v>1178</v>
      </c>
      <c r="I464" s="191" t="s">
        <v>431</v>
      </c>
      <c r="J464" s="191" t="s">
        <v>160</v>
      </c>
      <c r="K464" s="191" t="s">
        <v>698</v>
      </c>
      <c r="L464" s="192" t="s">
        <v>1510</v>
      </c>
      <c r="M464" s="192">
        <v>0</v>
      </c>
      <c r="N464" s="192" t="s">
        <v>1178</v>
      </c>
      <c r="O464" s="243" t="s">
        <v>1838</v>
      </c>
      <c r="P464" s="280">
        <v>0</v>
      </c>
      <c r="Q464" s="280">
        <v>0</v>
      </c>
      <c r="R464" s="277" t="e">
        <f t="shared" si="20"/>
        <v>#DIV/0!</v>
      </c>
      <c r="S464" s="278" t="e">
        <f t="shared" si="21"/>
        <v>#DIV/0!</v>
      </c>
      <c r="T464" s="177"/>
      <c r="U464" s="285"/>
      <c r="V464" s="285"/>
      <c r="W464" s="285"/>
    </row>
    <row r="465" spans="1:29" ht="12.75" customHeight="1" x14ac:dyDescent="0.2">
      <c r="A465" s="196" t="s">
        <v>72</v>
      </c>
      <c r="B465" s="191">
        <v>2022</v>
      </c>
      <c r="C465" s="164" t="s">
        <v>582</v>
      </c>
      <c r="D465" s="192" t="s">
        <v>112</v>
      </c>
      <c r="E465" s="286" t="s">
        <v>938</v>
      </c>
      <c r="F465" s="243" t="s">
        <v>1005</v>
      </c>
      <c r="G465" s="191" t="s">
        <v>1577</v>
      </c>
      <c r="H465" s="192" t="s">
        <v>1177</v>
      </c>
      <c r="I465" s="191" t="s">
        <v>431</v>
      </c>
      <c r="J465" s="191" t="s">
        <v>160</v>
      </c>
      <c r="K465" s="191" t="s">
        <v>698</v>
      </c>
      <c r="L465" s="192" t="s">
        <v>1510</v>
      </c>
      <c r="M465" s="235" t="s">
        <v>1497</v>
      </c>
      <c r="N465" s="192" t="s">
        <v>1178</v>
      </c>
      <c r="O465" s="243" t="s">
        <v>1948</v>
      </c>
      <c r="P465" s="280">
        <v>0</v>
      </c>
      <c r="Q465" s="280">
        <v>0</v>
      </c>
      <c r="R465" s="277" t="str">
        <f t="shared" ref="R465:R504" si="22">IF(M465="N/A","N/A", P465/M465*100)</f>
        <v>N/A</v>
      </c>
      <c r="S465" s="278" t="str">
        <f t="shared" ref="S465:S504" si="23">IF(M465="N/A","N/A",IF(OR(R465&lt;90,R465&gt;150),"X",""))</f>
        <v>N/A</v>
      </c>
      <c r="T465" s="455" t="s">
        <v>2832</v>
      </c>
      <c r="U465" s="285"/>
      <c r="V465" s="285"/>
      <c r="W465" s="285"/>
      <c r="X465" s="285"/>
      <c r="Y465" s="285"/>
      <c r="Z465" s="285"/>
      <c r="AA465" s="285"/>
      <c r="AB465" s="285"/>
      <c r="AC465" s="285"/>
    </row>
    <row r="466" spans="1:29" ht="12.75" customHeight="1" x14ac:dyDescent="0.2">
      <c r="A466" s="196" t="s">
        <v>72</v>
      </c>
      <c r="B466" s="191">
        <v>2022</v>
      </c>
      <c r="C466" s="164" t="s">
        <v>582</v>
      </c>
      <c r="D466" s="192" t="s">
        <v>112</v>
      </c>
      <c r="E466" s="286" t="s">
        <v>938</v>
      </c>
      <c r="F466" s="243" t="s">
        <v>1005</v>
      </c>
      <c r="G466" s="191" t="s">
        <v>259</v>
      </c>
      <c r="H466" s="192" t="s">
        <v>1178</v>
      </c>
      <c r="I466" s="191" t="s">
        <v>431</v>
      </c>
      <c r="J466" s="191" t="s">
        <v>160</v>
      </c>
      <c r="K466" s="243" t="s">
        <v>689</v>
      </c>
      <c r="L466" s="192" t="s">
        <v>1510</v>
      </c>
      <c r="M466" s="235" t="s">
        <v>1497</v>
      </c>
      <c r="N466" s="192" t="s">
        <v>1178</v>
      </c>
      <c r="O466" s="243" t="s">
        <v>1806</v>
      </c>
      <c r="P466" s="280">
        <v>82</v>
      </c>
      <c r="Q466" s="280">
        <v>8</v>
      </c>
      <c r="R466" s="277" t="str">
        <f t="shared" si="22"/>
        <v>N/A</v>
      </c>
      <c r="S466" s="278" t="str">
        <f t="shared" si="23"/>
        <v>N/A</v>
      </c>
      <c r="T466" s="177"/>
      <c r="U466" s="285"/>
      <c r="V466" s="285"/>
      <c r="W466" s="285"/>
      <c r="X466" s="285"/>
      <c r="Y466" s="285"/>
      <c r="Z466" s="285"/>
      <c r="AA466" s="285"/>
      <c r="AB466" s="285"/>
      <c r="AC466" s="285"/>
    </row>
    <row r="467" spans="1:29" ht="12.75" customHeight="1" x14ac:dyDescent="0.2">
      <c r="A467" s="196" t="s">
        <v>72</v>
      </c>
      <c r="B467" s="191">
        <v>2022</v>
      </c>
      <c r="C467" s="164" t="s">
        <v>582</v>
      </c>
      <c r="D467" s="192" t="s">
        <v>112</v>
      </c>
      <c r="E467" s="286" t="s">
        <v>938</v>
      </c>
      <c r="F467" s="243" t="s">
        <v>1005</v>
      </c>
      <c r="G467" s="191" t="s">
        <v>261</v>
      </c>
      <c r="H467" s="192" t="s">
        <v>1178</v>
      </c>
      <c r="I467" s="191" t="s">
        <v>431</v>
      </c>
      <c r="J467" s="191" t="s">
        <v>160</v>
      </c>
      <c r="K467" s="243" t="s">
        <v>689</v>
      </c>
      <c r="L467" s="192" t="s">
        <v>1510</v>
      </c>
      <c r="M467" s="235" t="s">
        <v>1497</v>
      </c>
      <c r="N467" s="192" t="s">
        <v>1178</v>
      </c>
      <c r="O467" s="243" t="s">
        <v>1806</v>
      </c>
      <c r="P467" s="280">
        <v>83</v>
      </c>
      <c r="Q467" s="280">
        <v>9</v>
      </c>
      <c r="R467" s="277" t="str">
        <f t="shared" si="22"/>
        <v>N/A</v>
      </c>
      <c r="S467" s="278" t="str">
        <f t="shared" si="23"/>
        <v>N/A</v>
      </c>
      <c r="T467" s="177"/>
      <c r="U467" s="285"/>
      <c r="V467" s="285"/>
      <c r="W467" s="285"/>
      <c r="X467" s="285"/>
      <c r="Y467" s="285"/>
      <c r="Z467" s="285"/>
      <c r="AA467" s="285"/>
      <c r="AB467" s="285"/>
      <c r="AC467" s="285"/>
    </row>
    <row r="468" spans="1:29" ht="12.75" customHeight="1" x14ac:dyDescent="0.2">
      <c r="A468" s="196" t="s">
        <v>72</v>
      </c>
      <c r="B468" s="191">
        <v>2022</v>
      </c>
      <c r="C468" s="164" t="s">
        <v>582</v>
      </c>
      <c r="D468" s="192" t="s">
        <v>112</v>
      </c>
      <c r="E468" s="286" t="s">
        <v>938</v>
      </c>
      <c r="F468" s="243" t="s">
        <v>1005</v>
      </c>
      <c r="G468" s="191" t="s">
        <v>263</v>
      </c>
      <c r="H468" s="192" t="s">
        <v>1178</v>
      </c>
      <c r="I468" s="191" t="s">
        <v>431</v>
      </c>
      <c r="J468" s="191" t="s">
        <v>160</v>
      </c>
      <c r="K468" s="243" t="s">
        <v>689</v>
      </c>
      <c r="L468" s="192" t="s">
        <v>1510</v>
      </c>
      <c r="M468" s="235" t="s">
        <v>1497</v>
      </c>
      <c r="N468" s="192" t="s">
        <v>1178</v>
      </c>
      <c r="O468" s="243" t="s">
        <v>1806</v>
      </c>
      <c r="P468" s="280">
        <v>83</v>
      </c>
      <c r="Q468" s="280">
        <v>9</v>
      </c>
      <c r="R468" s="277" t="str">
        <f t="shared" si="22"/>
        <v>N/A</v>
      </c>
      <c r="S468" s="278" t="str">
        <f t="shared" si="23"/>
        <v>N/A</v>
      </c>
      <c r="T468" s="172"/>
      <c r="U468" s="285"/>
      <c r="V468" s="285"/>
      <c r="W468" s="285"/>
      <c r="X468" s="285"/>
      <c r="Y468" s="285"/>
      <c r="Z468" s="285"/>
      <c r="AA468" s="285"/>
      <c r="AB468" s="285"/>
      <c r="AC468" s="285"/>
    </row>
    <row r="469" spans="1:29" ht="12.75" customHeight="1" x14ac:dyDescent="0.2">
      <c r="A469" s="196" t="s">
        <v>72</v>
      </c>
      <c r="B469" s="191">
        <v>2022</v>
      </c>
      <c r="C469" s="164" t="s">
        <v>582</v>
      </c>
      <c r="D469" s="192" t="s">
        <v>112</v>
      </c>
      <c r="E469" s="286" t="s">
        <v>938</v>
      </c>
      <c r="F469" s="243" t="s">
        <v>1005</v>
      </c>
      <c r="G469" s="191" t="s">
        <v>1508</v>
      </c>
      <c r="H469" s="192" t="s">
        <v>1178</v>
      </c>
      <c r="I469" s="191" t="s">
        <v>431</v>
      </c>
      <c r="J469" s="191" t="s">
        <v>160</v>
      </c>
      <c r="K469" s="243" t="s">
        <v>689</v>
      </c>
      <c r="L469" s="192" t="s">
        <v>1510</v>
      </c>
      <c r="M469" s="235" t="s">
        <v>1497</v>
      </c>
      <c r="N469" s="192" t="s">
        <v>1178</v>
      </c>
      <c r="O469" s="243" t="s">
        <v>1806</v>
      </c>
      <c r="P469" s="280">
        <v>17</v>
      </c>
      <c r="Q469" s="280">
        <v>3</v>
      </c>
      <c r="R469" s="277" t="str">
        <f t="shared" si="22"/>
        <v>N/A</v>
      </c>
      <c r="S469" s="278" t="str">
        <f t="shared" si="23"/>
        <v>N/A</v>
      </c>
      <c r="T469" s="177"/>
      <c r="U469" s="285"/>
      <c r="V469" s="285"/>
      <c r="W469" s="285"/>
      <c r="X469" s="285"/>
      <c r="Y469" s="285"/>
      <c r="Z469" s="285"/>
      <c r="AA469" s="285"/>
      <c r="AB469" s="285"/>
      <c r="AC469" s="285"/>
    </row>
    <row r="470" spans="1:29" ht="12.75" customHeight="1" x14ac:dyDescent="0.2">
      <c r="A470" s="196" t="s">
        <v>72</v>
      </c>
      <c r="B470" s="191">
        <v>2022</v>
      </c>
      <c r="C470" s="164" t="s">
        <v>582</v>
      </c>
      <c r="D470" s="192" t="s">
        <v>112</v>
      </c>
      <c r="E470" s="286" t="s">
        <v>938</v>
      </c>
      <c r="F470" s="243" t="s">
        <v>1005</v>
      </c>
      <c r="G470" s="191" t="s">
        <v>1577</v>
      </c>
      <c r="H470" s="192" t="s">
        <v>1178</v>
      </c>
      <c r="I470" s="191" t="s">
        <v>431</v>
      </c>
      <c r="J470" s="191" t="s">
        <v>160</v>
      </c>
      <c r="K470" s="243" t="s">
        <v>689</v>
      </c>
      <c r="L470" s="192" t="s">
        <v>1510</v>
      </c>
      <c r="M470" s="192">
        <v>0</v>
      </c>
      <c r="N470" s="192" t="s">
        <v>1178</v>
      </c>
      <c r="O470" s="243" t="s">
        <v>1834</v>
      </c>
      <c r="P470" s="280">
        <v>0</v>
      </c>
      <c r="Q470" s="280">
        <v>0</v>
      </c>
      <c r="R470" s="277" t="e">
        <f t="shared" si="22"/>
        <v>#DIV/0!</v>
      </c>
      <c r="S470" s="278" t="e">
        <f t="shared" si="23"/>
        <v>#DIV/0!</v>
      </c>
      <c r="T470" s="177"/>
      <c r="U470" s="285"/>
      <c r="V470" s="285"/>
      <c r="W470" s="285"/>
      <c r="X470" s="285"/>
      <c r="Y470" s="285"/>
      <c r="Z470" s="285"/>
      <c r="AA470" s="285"/>
      <c r="AB470" s="285"/>
      <c r="AC470" s="285"/>
    </row>
    <row r="471" spans="1:29" ht="12.75" customHeight="1" x14ac:dyDescent="0.2">
      <c r="A471" s="196" t="s">
        <v>72</v>
      </c>
      <c r="B471" s="191">
        <v>2022</v>
      </c>
      <c r="C471" s="164" t="s">
        <v>582</v>
      </c>
      <c r="D471" s="192" t="s">
        <v>112</v>
      </c>
      <c r="E471" s="286" t="s">
        <v>938</v>
      </c>
      <c r="F471" s="243" t="s">
        <v>1005</v>
      </c>
      <c r="G471" s="191" t="s">
        <v>259</v>
      </c>
      <c r="H471" s="192" t="s">
        <v>1177</v>
      </c>
      <c r="I471" s="191" t="s">
        <v>431</v>
      </c>
      <c r="J471" s="191" t="s">
        <v>160</v>
      </c>
      <c r="K471" s="196" t="s">
        <v>700</v>
      </c>
      <c r="L471" s="192" t="s">
        <v>1510</v>
      </c>
      <c r="M471" s="235" t="s">
        <v>1497</v>
      </c>
      <c r="N471" s="192" t="s">
        <v>1178</v>
      </c>
      <c r="O471" s="243" t="s">
        <v>1812</v>
      </c>
      <c r="P471" s="280">
        <v>326</v>
      </c>
      <c r="Q471" s="280">
        <v>5</v>
      </c>
      <c r="R471" s="277" t="str">
        <f t="shared" si="22"/>
        <v>N/A</v>
      </c>
      <c r="S471" s="278" t="str">
        <f t="shared" si="23"/>
        <v>N/A</v>
      </c>
      <c r="T471" s="177"/>
      <c r="U471" s="285"/>
      <c r="V471" s="285"/>
      <c r="W471" s="285"/>
      <c r="X471" s="285"/>
      <c r="Y471" s="285"/>
      <c r="Z471" s="285"/>
      <c r="AA471" s="285"/>
      <c r="AB471" s="285"/>
      <c r="AC471" s="285"/>
    </row>
    <row r="472" spans="1:29" ht="12.75" customHeight="1" x14ac:dyDescent="0.2">
      <c r="A472" s="196" t="s">
        <v>72</v>
      </c>
      <c r="B472" s="191">
        <v>2022</v>
      </c>
      <c r="C472" s="164" t="s">
        <v>582</v>
      </c>
      <c r="D472" s="192" t="s">
        <v>112</v>
      </c>
      <c r="E472" s="286" t="s">
        <v>938</v>
      </c>
      <c r="F472" s="243" t="s">
        <v>1005</v>
      </c>
      <c r="G472" s="191" t="s">
        <v>261</v>
      </c>
      <c r="H472" s="192" t="s">
        <v>1177</v>
      </c>
      <c r="I472" s="191" t="s">
        <v>431</v>
      </c>
      <c r="J472" s="191" t="s">
        <v>160</v>
      </c>
      <c r="K472" s="196" t="s">
        <v>700</v>
      </c>
      <c r="L472" s="192" t="s">
        <v>1510</v>
      </c>
      <c r="M472" s="235" t="s">
        <v>1497</v>
      </c>
      <c r="N472" s="192" t="s">
        <v>1178</v>
      </c>
      <c r="O472" s="243" t="s">
        <v>1812</v>
      </c>
      <c r="P472" s="280">
        <v>326</v>
      </c>
      <c r="Q472" s="280">
        <v>5</v>
      </c>
      <c r="R472" s="277" t="str">
        <f t="shared" si="22"/>
        <v>N/A</v>
      </c>
      <c r="S472" s="278" t="str">
        <f t="shared" si="23"/>
        <v>N/A</v>
      </c>
      <c r="T472" s="177"/>
      <c r="U472" s="285"/>
      <c r="V472" s="285"/>
      <c r="W472" s="285"/>
      <c r="X472" s="285"/>
      <c r="Y472" s="285"/>
      <c r="Z472" s="285"/>
      <c r="AA472" s="285"/>
      <c r="AB472" s="285"/>
      <c r="AC472" s="285"/>
    </row>
    <row r="473" spans="1:29" ht="12.75" customHeight="1" x14ac:dyDescent="0.2">
      <c r="A473" s="196" t="s">
        <v>72</v>
      </c>
      <c r="B473" s="191">
        <v>2022</v>
      </c>
      <c r="C473" s="164" t="s">
        <v>582</v>
      </c>
      <c r="D473" s="192" t="s">
        <v>112</v>
      </c>
      <c r="E473" s="286" t="s">
        <v>938</v>
      </c>
      <c r="F473" s="243" t="s">
        <v>1005</v>
      </c>
      <c r="G473" s="191" t="s">
        <v>263</v>
      </c>
      <c r="H473" s="192" t="s">
        <v>1178</v>
      </c>
      <c r="I473" s="191" t="s">
        <v>431</v>
      </c>
      <c r="J473" s="191" t="s">
        <v>160</v>
      </c>
      <c r="K473" s="196" t="s">
        <v>700</v>
      </c>
      <c r="L473" s="192" t="s">
        <v>1510</v>
      </c>
      <c r="M473" s="235" t="s">
        <v>1497</v>
      </c>
      <c r="N473" s="192" t="s">
        <v>1178</v>
      </c>
      <c r="O473" s="243" t="s">
        <v>1812</v>
      </c>
      <c r="P473" s="280">
        <v>322</v>
      </c>
      <c r="Q473" s="280">
        <v>5</v>
      </c>
      <c r="R473" s="277" t="str">
        <f t="shared" si="22"/>
        <v>N/A</v>
      </c>
      <c r="S473" s="278" t="str">
        <f t="shared" si="23"/>
        <v>N/A</v>
      </c>
      <c r="T473" s="177"/>
      <c r="U473" s="285"/>
      <c r="V473" s="285"/>
      <c r="W473" s="285"/>
      <c r="X473" s="285"/>
      <c r="Y473" s="285"/>
      <c r="Z473" s="285"/>
      <c r="AA473" s="285"/>
      <c r="AB473" s="285"/>
      <c r="AC473" s="285"/>
    </row>
    <row r="474" spans="1:29" ht="12.75" customHeight="1" x14ac:dyDescent="0.2">
      <c r="A474" s="196" t="s">
        <v>72</v>
      </c>
      <c r="B474" s="191">
        <v>2022</v>
      </c>
      <c r="C474" s="164" t="s">
        <v>582</v>
      </c>
      <c r="D474" s="192" t="s">
        <v>112</v>
      </c>
      <c r="E474" s="286" t="s">
        <v>938</v>
      </c>
      <c r="F474" s="243" t="s">
        <v>1005</v>
      </c>
      <c r="G474" s="191" t="s">
        <v>1508</v>
      </c>
      <c r="H474" s="192" t="s">
        <v>1178</v>
      </c>
      <c r="I474" s="191" t="s">
        <v>431</v>
      </c>
      <c r="J474" s="191" t="s">
        <v>160</v>
      </c>
      <c r="K474" s="196" t="s">
        <v>700</v>
      </c>
      <c r="L474" s="192" t="s">
        <v>1510</v>
      </c>
      <c r="M474" s="235" t="s">
        <v>1497</v>
      </c>
      <c r="N474" s="192" t="s">
        <v>1178</v>
      </c>
      <c r="O474" s="243" t="s">
        <v>1812</v>
      </c>
      <c r="P474" s="280">
        <v>300</v>
      </c>
      <c r="Q474" s="280">
        <v>5</v>
      </c>
      <c r="R474" s="277" t="str">
        <f t="shared" si="22"/>
        <v>N/A</v>
      </c>
      <c r="S474" s="278" t="str">
        <f t="shared" si="23"/>
        <v>N/A</v>
      </c>
      <c r="T474" s="177"/>
      <c r="U474" s="285"/>
      <c r="V474" s="285"/>
      <c r="W474" s="285"/>
      <c r="X474" s="285"/>
      <c r="Y474" s="285"/>
      <c r="Z474" s="285"/>
      <c r="AA474" s="285"/>
      <c r="AB474" s="285"/>
      <c r="AC474" s="285"/>
    </row>
    <row r="475" spans="1:29" ht="12.75" customHeight="1" x14ac:dyDescent="0.2">
      <c r="A475" s="196" t="s">
        <v>72</v>
      </c>
      <c r="B475" s="191">
        <v>2022</v>
      </c>
      <c r="C475" s="164" t="s">
        <v>582</v>
      </c>
      <c r="D475" s="192" t="s">
        <v>112</v>
      </c>
      <c r="E475" s="286" t="s">
        <v>938</v>
      </c>
      <c r="F475" s="243" t="s">
        <v>1005</v>
      </c>
      <c r="G475" s="191" t="s">
        <v>1577</v>
      </c>
      <c r="H475" s="192" t="s">
        <v>1178</v>
      </c>
      <c r="I475" s="191" t="s">
        <v>431</v>
      </c>
      <c r="J475" s="191" t="s">
        <v>160</v>
      </c>
      <c r="K475" s="196" t="s">
        <v>700</v>
      </c>
      <c r="L475" s="192" t="s">
        <v>1510</v>
      </c>
      <c r="M475" s="192">
        <v>0</v>
      </c>
      <c r="N475" s="192" t="s">
        <v>1178</v>
      </c>
      <c r="O475" s="243" t="s">
        <v>1835</v>
      </c>
      <c r="P475" s="280">
        <v>0</v>
      </c>
      <c r="Q475" s="280">
        <v>0</v>
      </c>
      <c r="R475" s="277" t="e">
        <f t="shared" si="22"/>
        <v>#DIV/0!</v>
      </c>
      <c r="S475" s="278" t="e">
        <f t="shared" si="23"/>
        <v>#DIV/0!</v>
      </c>
      <c r="T475" s="177"/>
      <c r="U475" s="285"/>
      <c r="V475" s="285"/>
      <c r="W475" s="285"/>
      <c r="X475" s="285"/>
      <c r="Y475" s="285"/>
      <c r="Z475" s="285"/>
      <c r="AA475" s="285"/>
      <c r="AB475" s="285"/>
      <c r="AC475" s="285"/>
    </row>
    <row r="476" spans="1:29" ht="12.75" customHeight="1" x14ac:dyDescent="0.2">
      <c r="A476" s="196" t="s">
        <v>72</v>
      </c>
      <c r="B476" s="191">
        <v>2022</v>
      </c>
      <c r="C476" s="164" t="s">
        <v>582</v>
      </c>
      <c r="D476" s="192" t="s">
        <v>112</v>
      </c>
      <c r="E476" s="286" t="s">
        <v>1103</v>
      </c>
      <c r="F476" s="243">
        <v>8.9</v>
      </c>
      <c r="G476" s="191" t="s">
        <v>261</v>
      </c>
      <c r="H476" s="192" t="s">
        <v>1178</v>
      </c>
      <c r="I476" s="191" t="s">
        <v>431</v>
      </c>
      <c r="J476" s="191" t="s">
        <v>160</v>
      </c>
      <c r="K476" s="196" t="s">
        <v>720</v>
      </c>
      <c r="L476" s="192" t="s">
        <v>1510</v>
      </c>
      <c r="M476" s="235" t="s">
        <v>1497</v>
      </c>
      <c r="N476" s="192" t="s">
        <v>1178</v>
      </c>
      <c r="O476" s="243"/>
      <c r="P476" s="280">
        <v>0</v>
      </c>
      <c r="Q476" s="280">
        <v>0</v>
      </c>
      <c r="R476" s="277" t="str">
        <f t="shared" si="22"/>
        <v>N/A</v>
      </c>
      <c r="S476" s="278" t="str">
        <f t="shared" si="23"/>
        <v>N/A</v>
      </c>
      <c r="T476" s="172" t="s">
        <v>2758</v>
      </c>
      <c r="U476" s="285"/>
      <c r="V476" s="285"/>
      <c r="W476" s="285"/>
      <c r="X476" s="285"/>
      <c r="Y476" s="285"/>
      <c r="Z476" s="285"/>
      <c r="AA476" s="285"/>
      <c r="AB476" s="285"/>
      <c r="AC476" s="285"/>
    </row>
    <row r="477" spans="1:29" ht="12.75" customHeight="1" x14ac:dyDescent="0.2">
      <c r="A477" s="196" t="s">
        <v>72</v>
      </c>
      <c r="B477" s="191">
        <v>2022</v>
      </c>
      <c r="C477" s="164" t="s">
        <v>582</v>
      </c>
      <c r="D477" s="192" t="s">
        <v>112</v>
      </c>
      <c r="E477" s="286" t="s">
        <v>1103</v>
      </c>
      <c r="F477" s="243">
        <v>8.9</v>
      </c>
      <c r="G477" s="191" t="s">
        <v>263</v>
      </c>
      <c r="H477" s="192" t="s">
        <v>1178</v>
      </c>
      <c r="I477" s="191" t="s">
        <v>431</v>
      </c>
      <c r="J477" s="191" t="s">
        <v>160</v>
      </c>
      <c r="K477" s="196" t="s">
        <v>720</v>
      </c>
      <c r="L477" s="192" t="s">
        <v>1510</v>
      </c>
      <c r="M477" s="235" t="s">
        <v>1497</v>
      </c>
      <c r="N477" s="192" t="s">
        <v>1178</v>
      </c>
      <c r="O477" s="243"/>
      <c r="P477" s="280">
        <v>0</v>
      </c>
      <c r="Q477" s="280">
        <v>0</v>
      </c>
      <c r="R477" s="277" t="str">
        <f t="shared" si="22"/>
        <v>N/A</v>
      </c>
      <c r="S477" s="278" t="str">
        <f t="shared" si="23"/>
        <v>N/A</v>
      </c>
      <c r="T477" s="172" t="s">
        <v>2758</v>
      </c>
      <c r="U477" s="285"/>
      <c r="V477" s="285"/>
      <c r="W477" s="285"/>
      <c r="X477" s="285"/>
      <c r="Y477" s="285"/>
      <c r="Z477" s="285"/>
      <c r="AA477" s="285"/>
      <c r="AB477" s="285"/>
      <c r="AC477" s="285"/>
    </row>
    <row r="478" spans="1:29" ht="12.75" customHeight="1" x14ac:dyDescent="0.2">
      <c r="A478" s="196" t="s">
        <v>72</v>
      </c>
      <c r="B478" s="191">
        <v>2022</v>
      </c>
      <c r="C478" s="164" t="s">
        <v>582</v>
      </c>
      <c r="D478" s="192" t="s">
        <v>112</v>
      </c>
      <c r="E478" s="286" t="s">
        <v>1103</v>
      </c>
      <c r="F478" s="243">
        <v>8.9</v>
      </c>
      <c r="G478" s="191" t="s">
        <v>1508</v>
      </c>
      <c r="H478" s="192" t="s">
        <v>1178</v>
      </c>
      <c r="I478" s="191" t="s">
        <v>431</v>
      </c>
      <c r="J478" s="191" t="s">
        <v>160</v>
      </c>
      <c r="K478" s="196" t="s">
        <v>720</v>
      </c>
      <c r="L478" s="192" t="s">
        <v>1510</v>
      </c>
      <c r="M478" s="235" t="s">
        <v>1497</v>
      </c>
      <c r="N478" s="192" t="s">
        <v>1178</v>
      </c>
      <c r="O478" s="243"/>
      <c r="P478" s="280">
        <v>0</v>
      </c>
      <c r="Q478" s="280">
        <v>0</v>
      </c>
      <c r="R478" s="277" t="str">
        <f t="shared" si="22"/>
        <v>N/A</v>
      </c>
      <c r="S478" s="278" t="str">
        <f t="shared" si="23"/>
        <v>N/A</v>
      </c>
      <c r="T478" s="172" t="s">
        <v>2758</v>
      </c>
      <c r="U478" s="285"/>
      <c r="V478" s="285"/>
      <c r="W478" s="285"/>
      <c r="X478" s="285"/>
      <c r="Y478" s="285"/>
      <c r="Z478" s="285"/>
      <c r="AA478" s="285"/>
      <c r="AB478" s="285"/>
      <c r="AC478" s="285"/>
    </row>
    <row r="479" spans="1:29" ht="12.75" customHeight="1" x14ac:dyDescent="0.2">
      <c r="A479" s="196" t="s">
        <v>72</v>
      </c>
      <c r="B479" s="191">
        <v>2022</v>
      </c>
      <c r="C479" s="164" t="s">
        <v>582</v>
      </c>
      <c r="D479" s="192" t="s">
        <v>112</v>
      </c>
      <c r="E479" s="286" t="s">
        <v>938</v>
      </c>
      <c r="F479" s="243" t="s">
        <v>1005</v>
      </c>
      <c r="G479" s="191" t="s">
        <v>259</v>
      </c>
      <c r="H479" s="192" t="s">
        <v>1178</v>
      </c>
      <c r="I479" s="191" t="s">
        <v>431</v>
      </c>
      <c r="J479" s="191" t="s">
        <v>160</v>
      </c>
      <c r="K479" s="196" t="s">
        <v>720</v>
      </c>
      <c r="L479" s="192" t="s">
        <v>1510</v>
      </c>
      <c r="M479" s="192">
        <v>0</v>
      </c>
      <c r="N479" s="192" t="s">
        <v>1178</v>
      </c>
      <c r="O479" s="243" t="s">
        <v>1836</v>
      </c>
      <c r="P479" s="280">
        <v>0</v>
      </c>
      <c r="Q479" s="280">
        <v>0</v>
      </c>
      <c r="R479" s="277" t="e">
        <f t="shared" si="22"/>
        <v>#DIV/0!</v>
      </c>
      <c r="S479" s="278" t="e">
        <f t="shared" si="23"/>
        <v>#DIV/0!</v>
      </c>
      <c r="T479" s="172" t="s">
        <v>2758</v>
      </c>
      <c r="U479" s="285"/>
      <c r="V479" s="285"/>
      <c r="W479" s="285"/>
      <c r="X479" s="285"/>
      <c r="Y479" s="285"/>
      <c r="Z479" s="285"/>
      <c r="AA479" s="285"/>
      <c r="AB479" s="285"/>
      <c r="AC479" s="285"/>
    </row>
    <row r="480" spans="1:29" ht="12.75" customHeight="1" x14ac:dyDescent="0.2">
      <c r="A480" s="196" t="s">
        <v>72</v>
      </c>
      <c r="B480" s="191">
        <v>2022</v>
      </c>
      <c r="C480" s="164" t="s">
        <v>582</v>
      </c>
      <c r="D480" s="192" t="s">
        <v>112</v>
      </c>
      <c r="E480" s="286" t="s">
        <v>938</v>
      </c>
      <c r="F480" s="243" t="s">
        <v>1005</v>
      </c>
      <c r="G480" s="191" t="s">
        <v>261</v>
      </c>
      <c r="H480" s="192" t="s">
        <v>1178</v>
      </c>
      <c r="I480" s="191" t="s">
        <v>431</v>
      </c>
      <c r="J480" s="191" t="s">
        <v>160</v>
      </c>
      <c r="K480" s="196" t="s">
        <v>720</v>
      </c>
      <c r="L480" s="192" t="s">
        <v>1510</v>
      </c>
      <c r="M480" s="235" t="s">
        <v>1497</v>
      </c>
      <c r="N480" s="192" t="s">
        <v>1178</v>
      </c>
      <c r="O480" s="243"/>
      <c r="P480" s="280">
        <v>0</v>
      </c>
      <c r="Q480" s="280">
        <v>0</v>
      </c>
      <c r="R480" s="277" t="str">
        <f t="shared" si="22"/>
        <v>N/A</v>
      </c>
      <c r="S480" s="278" t="str">
        <f t="shared" si="23"/>
        <v>N/A</v>
      </c>
      <c r="T480" s="172" t="s">
        <v>2758</v>
      </c>
      <c r="U480" s="285"/>
      <c r="V480" s="285"/>
      <c r="W480" s="285"/>
      <c r="X480" s="285"/>
      <c r="Y480" s="285"/>
      <c r="Z480" s="285"/>
      <c r="AA480" s="285"/>
      <c r="AB480" s="285"/>
      <c r="AC480" s="285"/>
    </row>
    <row r="481" spans="1:29" ht="12.75" customHeight="1" x14ac:dyDescent="0.2">
      <c r="A481" s="196" t="s">
        <v>72</v>
      </c>
      <c r="B481" s="191">
        <v>2022</v>
      </c>
      <c r="C481" s="164" t="s">
        <v>582</v>
      </c>
      <c r="D481" s="192" t="s">
        <v>112</v>
      </c>
      <c r="E481" s="286" t="s">
        <v>938</v>
      </c>
      <c r="F481" s="243" t="s">
        <v>1005</v>
      </c>
      <c r="G481" s="191" t="s">
        <v>263</v>
      </c>
      <c r="H481" s="192" t="s">
        <v>1178</v>
      </c>
      <c r="I481" s="191" t="s">
        <v>431</v>
      </c>
      <c r="J481" s="191" t="s">
        <v>160</v>
      </c>
      <c r="K481" s="196" t="s">
        <v>720</v>
      </c>
      <c r="L481" s="192" t="s">
        <v>1510</v>
      </c>
      <c r="M481" s="235" t="s">
        <v>1497</v>
      </c>
      <c r="N481" s="192" t="s">
        <v>1178</v>
      </c>
      <c r="O481" s="243"/>
      <c r="P481" s="280">
        <v>0</v>
      </c>
      <c r="Q481" s="280">
        <v>0</v>
      </c>
      <c r="R481" s="277" t="str">
        <f t="shared" si="22"/>
        <v>N/A</v>
      </c>
      <c r="S481" s="278" t="str">
        <f t="shared" si="23"/>
        <v>N/A</v>
      </c>
      <c r="T481" s="172" t="s">
        <v>2758</v>
      </c>
      <c r="U481" s="285"/>
      <c r="V481" s="285"/>
      <c r="W481" s="285"/>
      <c r="X481" s="285"/>
      <c r="Y481" s="285"/>
      <c r="Z481" s="285"/>
      <c r="AA481" s="285"/>
      <c r="AB481" s="285"/>
      <c r="AC481" s="285"/>
    </row>
    <row r="482" spans="1:29" ht="12.75" customHeight="1" x14ac:dyDescent="0.2">
      <c r="A482" s="196" t="s">
        <v>72</v>
      </c>
      <c r="B482" s="191">
        <v>2022</v>
      </c>
      <c r="C482" s="164" t="s">
        <v>582</v>
      </c>
      <c r="D482" s="192" t="s">
        <v>112</v>
      </c>
      <c r="E482" s="286" t="s">
        <v>938</v>
      </c>
      <c r="F482" s="243" t="s">
        <v>1005</v>
      </c>
      <c r="G482" s="191" t="s">
        <v>1508</v>
      </c>
      <c r="H482" s="192" t="s">
        <v>1178</v>
      </c>
      <c r="I482" s="191" t="s">
        <v>431</v>
      </c>
      <c r="J482" s="191" t="s">
        <v>160</v>
      </c>
      <c r="K482" s="196" t="s">
        <v>720</v>
      </c>
      <c r="L482" s="192" t="s">
        <v>1510</v>
      </c>
      <c r="M482" s="235" t="s">
        <v>1497</v>
      </c>
      <c r="N482" s="192" t="s">
        <v>1178</v>
      </c>
      <c r="O482" s="243"/>
      <c r="P482" s="280">
        <v>0</v>
      </c>
      <c r="Q482" s="280">
        <v>0</v>
      </c>
      <c r="R482" s="277" t="str">
        <f t="shared" si="22"/>
        <v>N/A</v>
      </c>
      <c r="S482" s="278" t="str">
        <f t="shared" si="23"/>
        <v>N/A</v>
      </c>
      <c r="T482" s="172" t="s">
        <v>2758</v>
      </c>
      <c r="U482" s="285"/>
      <c r="V482" s="285"/>
      <c r="W482" s="285"/>
      <c r="X482" s="285"/>
      <c r="Y482" s="285"/>
      <c r="Z482" s="285"/>
      <c r="AA482" s="285"/>
      <c r="AB482" s="285"/>
      <c r="AC482" s="285"/>
    </row>
    <row r="483" spans="1:29" ht="12.75" customHeight="1" x14ac:dyDescent="0.2">
      <c r="A483" s="456" t="s">
        <v>72</v>
      </c>
      <c r="B483" s="457">
        <v>2022</v>
      </c>
      <c r="C483" s="457" t="s">
        <v>582</v>
      </c>
      <c r="D483" s="458" t="s">
        <v>112</v>
      </c>
      <c r="E483" s="459" t="s">
        <v>938</v>
      </c>
      <c r="F483" s="460" t="s">
        <v>1005</v>
      </c>
      <c r="G483" s="457" t="s">
        <v>1577</v>
      </c>
      <c r="H483" s="458" t="s">
        <v>1178</v>
      </c>
      <c r="I483" s="457" t="s">
        <v>431</v>
      </c>
      <c r="J483" s="457" t="s">
        <v>160</v>
      </c>
      <c r="K483" s="456" t="s">
        <v>720</v>
      </c>
      <c r="L483" s="458" t="s">
        <v>1510</v>
      </c>
      <c r="M483" s="235" t="s">
        <v>1497</v>
      </c>
      <c r="N483" s="458" t="s">
        <v>1178</v>
      </c>
      <c r="O483" s="460"/>
      <c r="P483" s="280">
        <v>0</v>
      </c>
      <c r="Q483" s="280">
        <v>0</v>
      </c>
      <c r="R483" s="277" t="str">
        <f t="shared" si="22"/>
        <v>N/A</v>
      </c>
      <c r="S483" s="278" t="str">
        <f t="shared" si="23"/>
        <v>N/A</v>
      </c>
      <c r="T483" s="172" t="s">
        <v>2758</v>
      </c>
      <c r="U483" s="285"/>
      <c r="V483" s="285"/>
      <c r="W483" s="285"/>
      <c r="X483" s="285"/>
      <c r="Y483" s="285"/>
      <c r="Z483" s="285"/>
      <c r="AA483" s="285"/>
      <c r="AB483" s="285"/>
      <c r="AC483" s="285"/>
    </row>
    <row r="484" spans="1:29" ht="12.75" customHeight="1" x14ac:dyDescent="0.2">
      <c r="A484" s="196" t="s">
        <v>72</v>
      </c>
      <c r="B484" s="191">
        <v>2022</v>
      </c>
      <c r="C484" s="164" t="s">
        <v>582</v>
      </c>
      <c r="D484" s="192" t="s">
        <v>112</v>
      </c>
      <c r="E484" s="286" t="s">
        <v>933</v>
      </c>
      <c r="F484" s="243" t="s">
        <v>1085</v>
      </c>
      <c r="G484" s="191" t="s">
        <v>259</v>
      </c>
      <c r="H484" s="192" t="s">
        <v>1178</v>
      </c>
      <c r="I484" s="191" t="s">
        <v>431</v>
      </c>
      <c r="J484" s="191" t="s">
        <v>160</v>
      </c>
      <c r="K484" s="196" t="s">
        <v>720</v>
      </c>
      <c r="L484" s="192" t="s">
        <v>1510</v>
      </c>
      <c r="M484" s="192">
        <v>0</v>
      </c>
      <c r="N484" s="192" t="s">
        <v>1178</v>
      </c>
      <c r="O484" s="243" t="s">
        <v>1836</v>
      </c>
      <c r="P484" s="280">
        <v>0</v>
      </c>
      <c r="Q484" s="280">
        <v>0</v>
      </c>
      <c r="R484" s="277" t="e">
        <f t="shared" si="22"/>
        <v>#DIV/0!</v>
      </c>
      <c r="S484" s="278" t="e">
        <f t="shared" si="23"/>
        <v>#DIV/0!</v>
      </c>
      <c r="T484" s="172" t="s">
        <v>2758</v>
      </c>
      <c r="U484" s="285"/>
      <c r="V484" s="285"/>
      <c r="W484" s="285"/>
      <c r="X484" s="285"/>
      <c r="Y484" s="285"/>
      <c r="Z484" s="285"/>
      <c r="AA484" s="285"/>
      <c r="AB484" s="285"/>
      <c r="AC484" s="285"/>
    </row>
    <row r="485" spans="1:29" ht="12.75" customHeight="1" x14ac:dyDescent="0.2">
      <c r="A485" s="196" t="s">
        <v>72</v>
      </c>
      <c r="B485" s="191">
        <v>2022</v>
      </c>
      <c r="C485" s="164" t="s">
        <v>582</v>
      </c>
      <c r="D485" s="192" t="s">
        <v>112</v>
      </c>
      <c r="E485" s="286" t="s">
        <v>933</v>
      </c>
      <c r="F485" s="243" t="s">
        <v>1085</v>
      </c>
      <c r="G485" s="191" t="s">
        <v>261</v>
      </c>
      <c r="H485" s="192" t="s">
        <v>1178</v>
      </c>
      <c r="I485" s="191" t="s">
        <v>431</v>
      </c>
      <c r="J485" s="191" t="s">
        <v>160</v>
      </c>
      <c r="K485" s="196" t="s">
        <v>720</v>
      </c>
      <c r="L485" s="192" t="s">
        <v>1510</v>
      </c>
      <c r="M485" s="235" t="s">
        <v>1497</v>
      </c>
      <c r="N485" s="192" t="s">
        <v>1178</v>
      </c>
      <c r="O485" s="243"/>
      <c r="P485" s="280">
        <v>0</v>
      </c>
      <c r="Q485" s="280">
        <v>0</v>
      </c>
      <c r="R485" s="277" t="str">
        <f t="shared" si="22"/>
        <v>N/A</v>
      </c>
      <c r="S485" s="278" t="str">
        <f t="shared" si="23"/>
        <v>N/A</v>
      </c>
      <c r="T485" s="172" t="s">
        <v>2758</v>
      </c>
      <c r="U485" s="285"/>
      <c r="V485" s="285"/>
      <c r="W485" s="285"/>
      <c r="X485" s="285"/>
      <c r="Y485" s="285"/>
      <c r="Z485" s="285"/>
      <c r="AA485" s="285"/>
      <c r="AB485" s="285"/>
      <c r="AC485" s="285"/>
    </row>
    <row r="486" spans="1:29" ht="12.75" customHeight="1" x14ac:dyDescent="0.2">
      <c r="A486" s="196" t="s">
        <v>72</v>
      </c>
      <c r="B486" s="191">
        <v>2022</v>
      </c>
      <c r="C486" s="164" t="s">
        <v>582</v>
      </c>
      <c r="D486" s="192" t="s">
        <v>112</v>
      </c>
      <c r="E486" s="286" t="s">
        <v>933</v>
      </c>
      <c r="F486" s="243" t="s">
        <v>1085</v>
      </c>
      <c r="G486" s="191" t="s">
        <v>263</v>
      </c>
      <c r="H486" s="192" t="s">
        <v>1178</v>
      </c>
      <c r="I486" s="191" t="s">
        <v>431</v>
      </c>
      <c r="J486" s="191" t="s">
        <v>160</v>
      </c>
      <c r="K486" s="196" t="s">
        <v>720</v>
      </c>
      <c r="L486" s="192" t="s">
        <v>1510</v>
      </c>
      <c r="M486" s="235" t="s">
        <v>1497</v>
      </c>
      <c r="N486" s="192" t="s">
        <v>1178</v>
      </c>
      <c r="O486" s="243"/>
      <c r="P486" s="280">
        <v>0</v>
      </c>
      <c r="Q486" s="280">
        <v>0</v>
      </c>
      <c r="R486" s="277" t="str">
        <f t="shared" si="22"/>
        <v>N/A</v>
      </c>
      <c r="S486" s="278" t="str">
        <f t="shared" si="23"/>
        <v>N/A</v>
      </c>
      <c r="T486" s="172" t="s">
        <v>2758</v>
      </c>
      <c r="U486" s="285"/>
      <c r="V486" s="285"/>
      <c r="W486" s="285"/>
      <c r="X486" s="285"/>
      <c r="Y486" s="285"/>
      <c r="Z486" s="285"/>
      <c r="AA486" s="285"/>
      <c r="AB486" s="285"/>
      <c r="AC486" s="285"/>
    </row>
    <row r="487" spans="1:29" ht="12.75" customHeight="1" x14ac:dyDescent="0.2">
      <c r="A487" s="196" t="s">
        <v>72</v>
      </c>
      <c r="B487" s="191">
        <v>2022</v>
      </c>
      <c r="C487" s="164" t="s">
        <v>582</v>
      </c>
      <c r="D487" s="192" t="s">
        <v>112</v>
      </c>
      <c r="E487" s="286" t="s">
        <v>933</v>
      </c>
      <c r="F487" s="243" t="s">
        <v>1085</v>
      </c>
      <c r="G487" s="191" t="s">
        <v>1508</v>
      </c>
      <c r="H487" s="192" t="s">
        <v>1178</v>
      </c>
      <c r="I487" s="191" t="s">
        <v>431</v>
      </c>
      <c r="J487" s="191" t="s">
        <v>160</v>
      </c>
      <c r="K487" s="196" t="s">
        <v>720</v>
      </c>
      <c r="L487" s="192" t="s">
        <v>1510</v>
      </c>
      <c r="M487" s="235" t="s">
        <v>1497</v>
      </c>
      <c r="N487" s="192" t="s">
        <v>1178</v>
      </c>
      <c r="O487" s="243"/>
      <c r="P487" s="280">
        <v>0</v>
      </c>
      <c r="Q487" s="280">
        <v>0</v>
      </c>
      <c r="R487" s="277" t="str">
        <f t="shared" si="22"/>
        <v>N/A</v>
      </c>
      <c r="S487" s="278" t="str">
        <f t="shared" si="23"/>
        <v>N/A</v>
      </c>
      <c r="T487" s="172" t="s">
        <v>2758</v>
      </c>
      <c r="U487" s="285"/>
      <c r="V487" s="285"/>
      <c r="W487" s="285"/>
      <c r="X487" s="285"/>
      <c r="Y487" s="285"/>
      <c r="Z487" s="285"/>
      <c r="AA487" s="285"/>
      <c r="AB487" s="285"/>
      <c r="AC487" s="285"/>
    </row>
    <row r="488" spans="1:29" ht="12.75" customHeight="1" x14ac:dyDescent="0.2">
      <c r="A488" s="196" t="s">
        <v>72</v>
      </c>
      <c r="B488" s="191">
        <v>2022</v>
      </c>
      <c r="C488" s="164" t="s">
        <v>582</v>
      </c>
      <c r="D488" s="192" t="s">
        <v>112</v>
      </c>
      <c r="E488" s="286" t="s">
        <v>933</v>
      </c>
      <c r="F488" s="243" t="s">
        <v>1085</v>
      </c>
      <c r="G488" s="191" t="s">
        <v>1577</v>
      </c>
      <c r="H488" s="192" t="s">
        <v>1178</v>
      </c>
      <c r="I488" s="191" t="s">
        <v>431</v>
      </c>
      <c r="J488" s="191" t="s">
        <v>160</v>
      </c>
      <c r="K488" s="196" t="s">
        <v>720</v>
      </c>
      <c r="L488" s="192" t="s">
        <v>1510</v>
      </c>
      <c r="M488" s="235" t="s">
        <v>1497</v>
      </c>
      <c r="N488" s="192" t="s">
        <v>1178</v>
      </c>
      <c r="O488" s="243"/>
      <c r="P488" s="280">
        <v>0</v>
      </c>
      <c r="Q488" s="280">
        <v>0</v>
      </c>
      <c r="R488" s="277" t="str">
        <f t="shared" si="22"/>
        <v>N/A</v>
      </c>
      <c r="S488" s="278" t="str">
        <f t="shared" si="23"/>
        <v>N/A</v>
      </c>
      <c r="T488" s="172" t="s">
        <v>2758</v>
      </c>
      <c r="U488" s="285"/>
      <c r="V488" s="285"/>
      <c r="W488" s="285"/>
      <c r="X488" s="285"/>
      <c r="Y488" s="285"/>
      <c r="Z488" s="285"/>
      <c r="AA488" s="285"/>
      <c r="AB488" s="285"/>
      <c r="AC488" s="285"/>
    </row>
    <row r="489" spans="1:29" ht="12.75" customHeight="1" x14ac:dyDescent="0.2">
      <c r="A489" s="196" t="s">
        <v>72</v>
      </c>
      <c r="B489" s="191">
        <v>2022</v>
      </c>
      <c r="C489" s="164" t="s">
        <v>582</v>
      </c>
      <c r="D489" s="192" t="s">
        <v>112</v>
      </c>
      <c r="E489" s="284" t="s">
        <v>1106</v>
      </c>
      <c r="F489" s="191" t="s">
        <v>937</v>
      </c>
      <c r="G489" s="191" t="s">
        <v>259</v>
      </c>
      <c r="H489" s="192" t="s">
        <v>1178</v>
      </c>
      <c r="I489" s="191" t="s">
        <v>433</v>
      </c>
      <c r="J489" s="191" t="s">
        <v>161</v>
      </c>
      <c r="K489" s="196" t="s">
        <v>1803</v>
      </c>
      <c r="L489" s="192" t="s">
        <v>1506</v>
      </c>
      <c r="M489" s="192">
        <v>100</v>
      </c>
      <c r="N489" s="192" t="s">
        <v>1178</v>
      </c>
      <c r="O489" s="243"/>
      <c r="P489" s="280">
        <v>148</v>
      </c>
      <c r="Q489" s="280">
        <v>2</v>
      </c>
      <c r="R489" s="277">
        <f t="shared" si="22"/>
        <v>148</v>
      </c>
      <c r="S489" s="278" t="str">
        <f t="shared" si="23"/>
        <v/>
      </c>
      <c r="T489" s="172" t="s">
        <v>2785</v>
      </c>
      <c r="U489" s="285"/>
      <c r="V489" s="285"/>
      <c r="W489" s="285"/>
      <c r="X489" s="285"/>
      <c r="Y489" s="285"/>
      <c r="Z489" s="285"/>
      <c r="AA489" s="285"/>
      <c r="AB489" s="285"/>
      <c r="AC489" s="285"/>
    </row>
    <row r="490" spans="1:29" ht="12.75" customHeight="1" x14ac:dyDescent="0.2">
      <c r="A490" s="196" t="s">
        <v>72</v>
      </c>
      <c r="B490" s="191">
        <v>2022</v>
      </c>
      <c r="C490" s="164" t="s">
        <v>582</v>
      </c>
      <c r="D490" s="192" t="s">
        <v>112</v>
      </c>
      <c r="E490" s="284" t="s">
        <v>1106</v>
      </c>
      <c r="F490" s="191" t="s">
        <v>937</v>
      </c>
      <c r="G490" s="191" t="s">
        <v>261</v>
      </c>
      <c r="H490" s="192" t="s">
        <v>1178</v>
      </c>
      <c r="I490" s="191" t="s">
        <v>433</v>
      </c>
      <c r="J490" s="191" t="s">
        <v>161</v>
      </c>
      <c r="K490" s="196" t="s">
        <v>1803</v>
      </c>
      <c r="L490" s="192" t="s">
        <v>1506</v>
      </c>
      <c r="M490" s="192">
        <v>100</v>
      </c>
      <c r="N490" s="192" t="s">
        <v>1178</v>
      </c>
      <c r="O490" s="243"/>
      <c r="P490" s="280">
        <v>229</v>
      </c>
      <c r="Q490" s="280">
        <v>2</v>
      </c>
      <c r="R490" s="277">
        <f t="shared" si="22"/>
        <v>229</v>
      </c>
      <c r="S490" s="278" t="str">
        <f t="shared" si="23"/>
        <v>X</v>
      </c>
      <c r="T490" s="172" t="s">
        <v>2786</v>
      </c>
      <c r="U490" s="285"/>
      <c r="V490" s="285"/>
      <c r="W490" s="285"/>
      <c r="X490" s="285"/>
      <c r="Y490" s="285"/>
      <c r="Z490" s="285"/>
      <c r="AA490" s="285"/>
      <c r="AB490" s="285"/>
      <c r="AC490" s="285"/>
    </row>
    <row r="491" spans="1:29" ht="12.75" customHeight="1" x14ac:dyDescent="0.2">
      <c r="A491" s="196" t="s">
        <v>72</v>
      </c>
      <c r="B491" s="191">
        <v>2022</v>
      </c>
      <c r="C491" s="164" t="s">
        <v>582</v>
      </c>
      <c r="D491" s="192" t="s">
        <v>112</v>
      </c>
      <c r="E491" s="284" t="s">
        <v>1106</v>
      </c>
      <c r="F491" s="191" t="s">
        <v>937</v>
      </c>
      <c r="G491" s="191" t="s">
        <v>263</v>
      </c>
      <c r="H491" s="192" t="s">
        <v>1178</v>
      </c>
      <c r="I491" s="191" t="s">
        <v>433</v>
      </c>
      <c r="J491" s="191" t="s">
        <v>161</v>
      </c>
      <c r="K491" s="196" t="s">
        <v>1803</v>
      </c>
      <c r="L491" s="192" t="s">
        <v>1506</v>
      </c>
      <c r="M491" s="192">
        <v>100</v>
      </c>
      <c r="N491" s="192" t="s">
        <v>1178</v>
      </c>
      <c r="O491" s="243"/>
      <c r="P491" s="280">
        <v>229</v>
      </c>
      <c r="Q491" s="280">
        <v>2</v>
      </c>
      <c r="R491" s="277">
        <f t="shared" si="22"/>
        <v>229</v>
      </c>
      <c r="S491" s="278" t="str">
        <f t="shared" si="23"/>
        <v>X</v>
      </c>
      <c r="T491" s="172" t="s">
        <v>2787</v>
      </c>
      <c r="U491" s="285"/>
      <c r="V491" s="285"/>
      <c r="W491" s="285"/>
      <c r="X491" s="285"/>
      <c r="Y491" s="285"/>
      <c r="Z491" s="285"/>
      <c r="AA491" s="285"/>
      <c r="AB491" s="285"/>
      <c r="AC491" s="285"/>
    </row>
    <row r="492" spans="1:29" ht="12.75" customHeight="1" x14ac:dyDescent="0.2">
      <c r="A492" s="196" t="s">
        <v>72</v>
      </c>
      <c r="B492" s="191">
        <v>2022</v>
      </c>
      <c r="C492" s="164" t="s">
        <v>582</v>
      </c>
      <c r="D492" s="192" t="s">
        <v>112</v>
      </c>
      <c r="E492" s="284" t="s">
        <v>1106</v>
      </c>
      <c r="F492" s="191" t="s">
        <v>937</v>
      </c>
      <c r="G492" s="191" t="s">
        <v>1508</v>
      </c>
      <c r="H492" s="192" t="s">
        <v>1178</v>
      </c>
      <c r="I492" s="191" t="s">
        <v>433</v>
      </c>
      <c r="J492" s="191" t="s">
        <v>161</v>
      </c>
      <c r="K492" s="196" t="s">
        <v>1803</v>
      </c>
      <c r="L492" s="192" t="s">
        <v>1506</v>
      </c>
      <c r="M492" s="192">
        <v>100</v>
      </c>
      <c r="N492" s="192" t="s">
        <v>1178</v>
      </c>
      <c r="O492" s="243"/>
      <c r="P492" s="280">
        <v>228</v>
      </c>
      <c r="Q492" s="280">
        <v>2</v>
      </c>
      <c r="R492" s="277">
        <f t="shared" si="22"/>
        <v>227.99999999999997</v>
      </c>
      <c r="S492" s="278" t="str">
        <f t="shared" si="23"/>
        <v>X</v>
      </c>
      <c r="T492" s="172" t="s">
        <v>2788</v>
      </c>
      <c r="U492" s="285"/>
      <c r="V492" s="285"/>
      <c r="W492" s="285"/>
      <c r="X492" s="285"/>
      <c r="Y492" s="285"/>
      <c r="Z492" s="285"/>
      <c r="AA492" s="285"/>
      <c r="AB492" s="285"/>
      <c r="AC492" s="285"/>
    </row>
    <row r="493" spans="1:29" ht="12.75" customHeight="1" x14ac:dyDescent="0.2">
      <c r="A493" s="196" t="s">
        <v>72</v>
      </c>
      <c r="B493" s="191">
        <v>2022</v>
      </c>
      <c r="C493" s="164" t="s">
        <v>582</v>
      </c>
      <c r="D493" s="192" t="s">
        <v>112</v>
      </c>
      <c r="E493" s="284" t="s">
        <v>1106</v>
      </c>
      <c r="F493" s="191" t="s">
        <v>937</v>
      </c>
      <c r="G493" s="191" t="s">
        <v>259</v>
      </c>
      <c r="H493" s="192" t="s">
        <v>1178</v>
      </c>
      <c r="I493" s="191" t="s">
        <v>431</v>
      </c>
      <c r="J493" s="191" t="s">
        <v>160</v>
      </c>
      <c r="K493" s="243" t="s">
        <v>689</v>
      </c>
      <c r="L493" s="192" t="s">
        <v>1510</v>
      </c>
      <c r="M493" s="235" t="s">
        <v>1497</v>
      </c>
      <c r="N493" s="192" t="s">
        <v>1178</v>
      </c>
      <c r="O493" s="243" t="s">
        <v>1806</v>
      </c>
      <c r="P493" s="280">
        <v>170</v>
      </c>
      <c r="Q493" s="280">
        <v>27</v>
      </c>
      <c r="R493" s="277" t="str">
        <f t="shared" si="22"/>
        <v>N/A</v>
      </c>
      <c r="S493" s="278" t="str">
        <f t="shared" si="23"/>
        <v>N/A</v>
      </c>
      <c r="T493" s="177"/>
      <c r="U493" s="285"/>
      <c r="V493" s="285"/>
      <c r="W493" s="285"/>
      <c r="X493" s="285"/>
      <c r="Y493" s="285"/>
      <c r="Z493" s="285"/>
      <c r="AA493" s="285"/>
      <c r="AB493" s="285"/>
      <c r="AC493" s="285"/>
    </row>
    <row r="494" spans="1:29" ht="12.75" customHeight="1" x14ac:dyDescent="0.2">
      <c r="A494" s="196" t="s">
        <v>72</v>
      </c>
      <c r="B494" s="191">
        <v>2022</v>
      </c>
      <c r="C494" s="164" t="s">
        <v>582</v>
      </c>
      <c r="D494" s="192" t="s">
        <v>112</v>
      </c>
      <c r="E494" s="284" t="s">
        <v>1106</v>
      </c>
      <c r="F494" s="191" t="s">
        <v>937</v>
      </c>
      <c r="G494" s="191" t="s">
        <v>261</v>
      </c>
      <c r="H494" s="192" t="s">
        <v>1178</v>
      </c>
      <c r="I494" s="191" t="s">
        <v>431</v>
      </c>
      <c r="J494" s="191" t="s">
        <v>160</v>
      </c>
      <c r="K494" s="243" t="s">
        <v>689</v>
      </c>
      <c r="L494" s="192" t="s">
        <v>1510</v>
      </c>
      <c r="M494" s="235" t="s">
        <v>1497</v>
      </c>
      <c r="N494" s="192" t="s">
        <v>1178</v>
      </c>
      <c r="O494" s="243" t="s">
        <v>1806</v>
      </c>
      <c r="P494" s="280">
        <v>130</v>
      </c>
      <c r="Q494" s="280">
        <v>23</v>
      </c>
      <c r="R494" s="277" t="str">
        <f t="shared" si="22"/>
        <v>N/A</v>
      </c>
      <c r="S494" s="278" t="str">
        <f t="shared" si="23"/>
        <v>N/A</v>
      </c>
      <c r="T494" s="177"/>
      <c r="U494" s="285"/>
      <c r="V494" s="285"/>
      <c r="W494" s="285"/>
      <c r="X494" s="285"/>
      <c r="Y494" s="285"/>
      <c r="Z494" s="285"/>
      <c r="AA494" s="285"/>
      <c r="AB494" s="285"/>
      <c r="AC494" s="285"/>
    </row>
    <row r="495" spans="1:29" ht="12.75" customHeight="1" x14ac:dyDescent="0.2">
      <c r="A495" s="196" t="s">
        <v>72</v>
      </c>
      <c r="B495" s="191">
        <v>2022</v>
      </c>
      <c r="C495" s="164" t="s">
        <v>582</v>
      </c>
      <c r="D495" s="192" t="s">
        <v>112</v>
      </c>
      <c r="E495" s="284" t="s">
        <v>1106</v>
      </c>
      <c r="F495" s="191" t="s">
        <v>937</v>
      </c>
      <c r="G495" s="191" t="s">
        <v>263</v>
      </c>
      <c r="H495" s="192" t="s">
        <v>1178</v>
      </c>
      <c r="I495" s="191" t="s">
        <v>431</v>
      </c>
      <c r="J495" s="191" t="s">
        <v>160</v>
      </c>
      <c r="K495" s="243" t="s">
        <v>689</v>
      </c>
      <c r="L495" s="192" t="s">
        <v>1510</v>
      </c>
      <c r="M495" s="235" t="s">
        <v>1497</v>
      </c>
      <c r="N495" s="192" t="s">
        <v>1178</v>
      </c>
      <c r="O495" s="243" t="s">
        <v>1806</v>
      </c>
      <c r="P495" s="280">
        <v>170</v>
      </c>
      <c r="Q495" s="280">
        <v>27</v>
      </c>
      <c r="R495" s="277" t="str">
        <f t="shared" si="22"/>
        <v>N/A</v>
      </c>
      <c r="S495" s="278" t="str">
        <f t="shared" si="23"/>
        <v>N/A</v>
      </c>
      <c r="T495" s="172" t="s">
        <v>2946</v>
      </c>
      <c r="U495" s="285"/>
      <c r="V495" s="285"/>
      <c r="W495" s="285"/>
      <c r="X495" s="285"/>
      <c r="Y495" s="285"/>
      <c r="Z495" s="285"/>
      <c r="AA495" s="285"/>
      <c r="AB495" s="285"/>
      <c r="AC495" s="285"/>
    </row>
    <row r="496" spans="1:29" ht="12.75" customHeight="1" x14ac:dyDescent="0.2">
      <c r="A496" s="196" t="s">
        <v>72</v>
      </c>
      <c r="B496" s="191">
        <v>2022</v>
      </c>
      <c r="C496" s="164" t="s">
        <v>582</v>
      </c>
      <c r="D496" s="192" t="s">
        <v>112</v>
      </c>
      <c r="E496" s="284" t="s">
        <v>1106</v>
      </c>
      <c r="F496" s="191" t="s">
        <v>937</v>
      </c>
      <c r="G496" s="191" t="s">
        <v>1508</v>
      </c>
      <c r="H496" s="192" t="s">
        <v>1178</v>
      </c>
      <c r="I496" s="191" t="s">
        <v>431</v>
      </c>
      <c r="J496" s="191" t="s">
        <v>160</v>
      </c>
      <c r="K496" s="243" t="s">
        <v>689</v>
      </c>
      <c r="L496" s="192" t="s">
        <v>1510</v>
      </c>
      <c r="M496" s="235" t="s">
        <v>1497</v>
      </c>
      <c r="N496" s="192" t="s">
        <v>1178</v>
      </c>
      <c r="O496" s="243" t="s">
        <v>1806</v>
      </c>
      <c r="P496" s="280">
        <v>115</v>
      </c>
      <c r="Q496" s="280">
        <v>25</v>
      </c>
      <c r="R496" s="277" t="str">
        <f t="shared" si="22"/>
        <v>N/A</v>
      </c>
      <c r="S496" s="278" t="str">
        <f t="shared" si="23"/>
        <v>N/A</v>
      </c>
      <c r="T496" s="177"/>
      <c r="U496" s="285"/>
      <c r="V496" s="285"/>
      <c r="W496" s="285"/>
      <c r="X496" s="285"/>
      <c r="Y496" s="285"/>
      <c r="Z496" s="285"/>
      <c r="AA496" s="285"/>
      <c r="AB496" s="285"/>
      <c r="AC496" s="285"/>
    </row>
    <row r="497" spans="1:29" ht="12.75" customHeight="1" x14ac:dyDescent="0.2">
      <c r="A497" s="196" t="s">
        <v>72</v>
      </c>
      <c r="B497" s="191">
        <v>2022</v>
      </c>
      <c r="C497" s="164" t="s">
        <v>582</v>
      </c>
      <c r="D497" s="192" t="s">
        <v>112</v>
      </c>
      <c r="E497" s="284" t="s">
        <v>1107</v>
      </c>
      <c r="F497" s="191" t="s">
        <v>937</v>
      </c>
      <c r="G497" s="191" t="s">
        <v>259</v>
      </c>
      <c r="H497" s="192" t="s">
        <v>1178</v>
      </c>
      <c r="I497" s="191" t="s">
        <v>433</v>
      </c>
      <c r="J497" s="191" t="s">
        <v>161</v>
      </c>
      <c r="K497" s="196" t="s">
        <v>1803</v>
      </c>
      <c r="L497" s="192" t="s">
        <v>1506</v>
      </c>
      <c r="M497" s="192">
        <v>0</v>
      </c>
      <c r="N497" s="192" t="s">
        <v>1178</v>
      </c>
      <c r="O497" s="243"/>
      <c r="P497" s="280">
        <v>0</v>
      </c>
      <c r="Q497" s="280">
        <v>0</v>
      </c>
      <c r="R497" s="277" t="e">
        <f t="shared" si="22"/>
        <v>#DIV/0!</v>
      </c>
      <c r="S497" s="278" t="e">
        <f t="shared" si="23"/>
        <v>#DIV/0!</v>
      </c>
      <c r="T497" s="177" t="s">
        <v>2901</v>
      </c>
      <c r="U497" s="285"/>
      <c r="V497" s="285"/>
      <c r="W497" s="285"/>
      <c r="X497" s="285"/>
      <c r="Y497" s="285"/>
      <c r="Z497" s="285"/>
      <c r="AA497" s="285"/>
      <c r="AB497" s="285"/>
      <c r="AC497" s="285"/>
    </row>
    <row r="498" spans="1:29" ht="12.75" customHeight="1" x14ac:dyDescent="0.2">
      <c r="A498" s="196" t="s">
        <v>72</v>
      </c>
      <c r="B498" s="191">
        <v>2022</v>
      </c>
      <c r="C498" s="164" t="s">
        <v>582</v>
      </c>
      <c r="D498" s="192" t="s">
        <v>112</v>
      </c>
      <c r="E498" s="284" t="s">
        <v>1107</v>
      </c>
      <c r="F498" s="191" t="s">
        <v>937</v>
      </c>
      <c r="G498" s="191" t="s">
        <v>261</v>
      </c>
      <c r="H498" s="192" t="s">
        <v>1178</v>
      </c>
      <c r="I498" s="191" t="s">
        <v>433</v>
      </c>
      <c r="J498" s="191" t="s">
        <v>161</v>
      </c>
      <c r="K498" s="196" t="s">
        <v>1803</v>
      </c>
      <c r="L498" s="192" t="s">
        <v>1506</v>
      </c>
      <c r="M498" s="192">
        <v>0</v>
      </c>
      <c r="N498" s="192" t="s">
        <v>1178</v>
      </c>
      <c r="O498" s="243"/>
      <c r="P498" s="280">
        <v>0</v>
      </c>
      <c r="Q498" s="280">
        <v>0</v>
      </c>
      <c r="R498" s="277" t="e">
        <f t="shared" si="22"/>
        <v>#DIV/0!</v>
      </c>
      <c r="S498" s="278" t="e">
        <f t="shared" si="23"/>
        <v>#DIV/0!</v>
      </c>
      <c r="T498" s="177" t="s">
        <v>2904</v>
      </c>
      <c r="U498" s="285"/>
      <c r="V498" s="285"/>
      <c r="W498" s="285"/>
      <c r="X498" s="285"/>
      <c r="Y498" s="285"/>
      <c r="Z498" s="285"/>
      <c r="AA498" s="285"/>
      <c r="AB498" s="285"/>
      <c r="AC498" s="285"/>
    </row>
    <row r="499" spans="1:29" ht="12.75" customHeight="1" x14ac:dyDescent="0.2">
      <c r="A499" s="196" t="s">
        <v>72</v>
      </c>
      <c r="B499" s="191">
        <v>2022</v>
      </c>
      <c r="C499" s="164" t="s">
        <v>582</v>
      </c>
      <c r="D499" s="192" t="s">
        <v>112</v>
      </c>
      <c r="E499" s="284" t="s">
        <v>1107</v>
      </c>
      <c r="F499" s="191" t="s">
        <v>937</v>
      </c>
      <c r="G499" s="191" t="s">
        <v>263</v>
      </c>
      <c r="H499" s="192" t="s">
        <v>1178</v>
      </c>
      <c r="I499" s="191" t="s">
        <v>433</v>
      </c>
      <c r="J499" s="191" t="s">
        <v>161</v>
      </c>
      <c r="K499" s="196" t="s">
        <v>1803</v>
      </c>
      <c r="L499" s="192" t="s">
        <v>1506</v>
      </c>
      <c r="M499" s="192">
        <v>0</v>
      </c>
      <c r="N499" s="192" t="s">
        <v>1178</v>
      </c>
      <c r="O499" s="243"/>
      <c r="P499" s="280">
        <v>0</v>
      </c>
      <c r="Q499" s="280">
        <v>0</v>
      </c>
      <c r="R499" s="277" t="e">
        <f t="shared" si="22"/>
        <v>#DIV/0!</v>
      </c>
      <c r="S499" s="278" t="e">
        <f t="shared" si="23"/>
        <v>#DIV/0!</v>
      </c>
      <c r="T499" s="177" t="s">
        <v>2903</v>
      </c>
      <c r="U499" s="285"/>
      <c r="V499" s="285"/>
      <c r="W499" s="285"/>
      <c r="X499" s="285"/>
      <c r="Y499" s="285"/>
      <c r="Z499" s="285"/>
      <c r="AA499" s="285"/>
      <c r="AB499" s="285"/>
      <c r="AC499" s="285"/>
    </row>
    <row r="500" spans="1:29" ht="12.75" customHeight="1" x14ac:dyDescent="0.2">
      <c r="A500" s="196" t="s">
        <v>72</v>
      </c>
      <c r="B500" s="191">
        <v>2022</v>
      </c>
      <c r="C500" s="164" t="s">
        <v>582</v>
      </c>
      <c r="D500" s="192" t="s">
        <v>112</v>
      </c>
      <c r="E500" s="284" t="s">
        <v>1107</v>
      </c>
      <c r="F500" s="191" t="s">
        <v>937</v>
      </c>
      <c r="G500" s="191" t="s">
        <v>1508</v>
      </c>
      <c r="H500" s="192" t="s">
        <v>1178</v>
      </c>
      <c r="I500" s="191" t="s">
        <v>433</v>
      </c>
      <c r="J500" s="191" t="s">
        <v>161</v>
      </c>
      <c r="K500" s="196" t="s">
        <v>1803</v>
      </c>
      <c r="L500" s="192" t="s">
        <v>1506</v>
      </c>
      <c r="M500" s="192">
        <v>0</v>
      </c>
      <c r="N500" s="192" t="s">
        <v>1178</v>
      </c>
      <c r="O500" s="243"/>
      <c r="P500" s="280">
        <v>0</v>
      </c>
      <c r="Q500" s="280">
        <v>0</v>
      </c>
      <c r="R500" s="277" t="e">
        <f t="shared" si="22"/>
        <v>#DIV/0!</v>
      </c>
      <c r="S500" s="278" t="e">
        <f t="shared" si="23"/>
        <v>#DIV/0!</v>
      </c>
      <c r="T500" s="177" t="s">
        <v>2902</v>
      </c>
      <c r="U500" s="285"/>
      <c r="V500" s="285"/>
      <c r="W500" s="285"/>
      <c r="X500" s="285"/>
      <c r="Y500" s="285"/>
      <c r="Z500" s="285"/>
      <c r="AA500" s="285"/>
      <c r="AB500" s="285"/>
      <c r="AC500" s="285"/>
    </row>
    <row r="501" spans="1:29" ht="12.75" customHeight="1" x14ac:dyDescent="0.2">
      <c r="A501" s="196" t="s">
        <v>72</v>
      </c>
      <c r="B501" s="191">
        <v>2022</v>
      </c>
      <c r="C501" s="164" t="s">
        <v>582</v>
      </c>
      <c r="D501" s="192" t="s">
        <v>112</v>
      </c>
      <c r="E501" s="284" t="s">
        <v>1107</v>
      </c>
      <c r="F501" s="191" t="s">
        <v>937</v>
      </c>
      <c r="G501" s="191" t="s">
        <v>259</v>
      </c>
      <c r="H501" s="192" t="s">
        <v>1178</v>
      </c>
      <c r="I501" s="191" t="s">
        <v>431</v>
      </c>
      <c r="J501" s="191" t="s">
        <v>160</v>
      </c>
      <c r="K501" s="243" t="s">
        <v>689</v>
      </c>
      <c r="L501" s="192" t="s">
        <v>1510</v>
      </c>
      <c r="M501" s="235" t="s">
        <v>1497</v>
      </c>
      <c r="N501" s="192" t="s">
        <v>1178</v>
      </c>
      <c r="O501" s="243" t="s">
        <v>1806</v>
      </c>
      <c r="P501" s="280">
        <v>73</v>
      </c>
      <c r="Q501" s="280">
        <v>25</v>
      </c>
      <c r="R501" s="277" t="str">
        <f t="shared" si="22"/>
        <v>N/A</v>
      </c>
      <c r="S501" s="278" t="str">
        <f t="shared" si="23"/>
        <v>N/A</v>
      </c>
      <c r="T501" s="177"/>
      <c r="U501" s="285"/>
      <c r="V501" s="285"/>
      <c r="W501" s="285"/>
      <c r="X501" s="285"/>
      <c r="Y501" s="285"/>
      <c r="Z501" s="285"/>
      <c r="AA501" s="285"/>
      <c r="AB501" s="285"/>
      <c r="AC501" s="285"/>
    </row>
    <row r="502" spans="1:29" ht="12.75" customHeight="1" x14ac:dyDescent="0.2">
      <c r="A502" s="196" t="s">
        <v>72</v>
      </c>
      <c r="B502" s="191">
        <v>2022</v>
      </c>
      <c r="C502" s="164" t="s">
        <v>582</v>
      </c>
      <c r="D502" s="192" t="s">
        <v>112</v>
      </c>
      <c r="E502" s="284" t="s">
        <v>1107</v>
      </c>
      <c r="F502" s="191" t="s">
        <v>937</v>
      </c>
      <c r="G502" s="191" t="s">
        <v>261</v>
      </c>
      <c r="H502" s="192" t="s">
        <v>1178</v>
      </c>
      <c r="I502" s="191" t="s">
        <v>431</v>
      </c>
      <c r="J502" s="191" t="s">
        <v>160</v>
      </c>
      <c r="K502" s="243" t="s">
        <v>689</v>
      </c>
      <c r="L502" s="192" t="s">
        <v>1510</v>
      </c>
      <c r="M502" s="235" t="s">
        <v>1497</v>
      </c>
      <c r="N502" s="192" t="s">
        <v>1178</v>
      </c>
      <c r="O502" s="243" t="s">
        <v>1806</v>
      </c>
      <c r="P502" s="280">
        <v>84</v>
      </c>
      <c r="Q502" s="280">
        <v>29</v>
      </c>
      <c r="R502" s="277" t="str">
        <f t="shared" si="22"/>
        <v>N/A</v>
      </c>
      <c r="S502" s="278" t="str">
        <f t="shared" si="23"/>
        <v>N/A</v>
      </c>
      <c r="T502" s="177"/>
      <c r="U502" s="285"/>
      <c r="V502" s="285"/>
      <c r="W502" s="285"/>
      <c r="X502" s="285"/>
      <c r="Y502" s="285"/>
      <c r="Z502" s="285"/>
      <c r="AA502" s="285"/>
      <c r="AB502" s="285"/>
      <c r="AC502" s="285"/>
    </row>
    <row r="503" spans="1:29" ht="12.75" customHeight="1" x14ac:dyDescent="0.2">
      <c r="A503" s="196" t="s">
        <v>72</v>
      </c>
      <c r="B503" s="191">
        <v>2022</v>
      </c>
      <c r="C503" s="164" t="s">
        <v>582</v>
      </c>
      <c r="D503" s="192" t="s">
        <v>112</v>
      </c>
      <c r="E503" s="284" t="s">
        <v>1107</v>
      </c>
      <c r="F503" s="191" t="s">
        <v>937</v>
      </c>
      <c r="G503" s="191" t="s">
        <v>263</v>
      </c>
      <c r="H503" s="192" t="s">
        <v>1178</v>
      </c>
      <c r="I503" s="191" t="s">
        <v>431</v>
      </c>
      <c r="J503" s="191" t="s">
        <v>160</v>
      </c>
      <c r="K503" s="243" t="s">
        <v>689</v>
      </c>
      <c r="L503" s="192" t="s">
        <v>1510</v>
      </c>
      <c r="M503" s="235" t="s">
        <v>1497</v>
      </c>
      <c r="N503" s="192" t="s">
        <v>1178</v>
      </c>
      <c r="O503" s="243" t="s">
        <v>1806</v>
      </c>
      <c r="P503" s="280">
        <v>85</v>
      </c>
      <c r="Q503" s="280">
        <v>29</v>
      </c>
      <c r="R503" s="277" t="str">
        <f t="shared" si="22"/>
        <v>N/A</v>
      </c>
      <c r="S503" s="278" t="str">
        <f t="shared" si="23"/>
        <v>N/A</v>
      </c>
      <c r="T503" s="172" t="s">
        <v>2946</v>
      </c>
      <c r="U503" s="285"/>
      <c r="V503" s="285"/>
      <c r="W503" s="285"/>
      <c r="X503" s="285"/>
      <c r="Y503" s="285"/>
      <c r="Z503" s="285"/>
      <c r="AA503" s="285"/>
      <c r="AB503" s="285"/>
      <c r="AC503" s="285"/>
    </row>
    <row r="504" spans="1:29" ht="12.75" customHeight="1" x14ac:dyDescent="0.2">
      <c r="A504" s="196" t="s">
        <v>72</v>
      </c>
      <c r="B504" s="191">
        <v>2022</v>
      </c>
      <c r="C504" s="164" t="s">
        <v>582</v>
      </c>
      <c r="D504" s="192" t="s">
        <v>112</v>
      </c>
      <c r="E504" s="284" t="s">
        <v>1107</v>
      </c>
      <c r="F504" s="191" t="s">
        <v>937</v>
      </c>
      <c r="G504" s="191" t="s">
        <v>1508</v>
      </c>
      <c r="H504" s="192" t="s">
        <v>1178</v>
      </c>
      <c r="I504" s="191" t="s">
        <v>431</v>
      </c>
      <c r="J504" s="191" t="s">
        <v>160</v>
      </c>
      <c r="K504" s="243" t="s">
        <v>689</v>
      </c>
      <c r="L504" s="192" t="s">
        <v>1510</v>
      </c>
      <c r="M504" s="235" t="s">
        <v>1497</v>
      </c>
      <c r="N504" s="192" t="s">
        <v>1178</v>
      </c>
      <c r="O504" s="243" t="s">
        <v>1806</v>
      </c>
      <c r="P504" s="280">
        <v>70</v>
      </c>
      <c r="Q504" s="280">
        <v>27</v>
      </c>
      <c r="R504" s="277" t="str">
        <f t="shared" si="22"/>
        <v>N/A</v>
      </c>
      <c r="S504" s="278" t="str">
        <f t="shared" si="23"/>
        <v>N/A</v>
      </c>
      <c r="T504" s="177"/>
      <c r="U504" s="285"/>
      <c r="V504" s="285"/>
      <c r="W504" s="285"/>
      <c r="X504" s="285"/>
      <c r="Y504" s="285"/>
      <c r="Z504" s="285"/>
      <c r="AA504" s="285"/>
      <c r="AB504" s="285"/>
      <c r="AC504" s="285"/>
    </row>
    <row r="505" spans="1:29" ht="12.75" customHeight="1" x14ac:dyDescent="0.2">
      <c r="A505" s="291" t="s">
        <v>72</v>
      </c>
      <c r="B505" s="291">
        <v>2022</v>
      </c>
      <c r="C505" s="145" t="s">
        <v>585</v>
      </c>
      <c r="D505" s="292" t="s">
        <v>116</v>
      </c>
      <c r="E505" s="293" t="s">
        <v>1115</v>
      </c>
      <c r="F505" s="245" t="s">
        <v>1702</v>
      </c>
      <c r="G505" s="294" t="s">
        <v>1508</v>
      </c>
      <c r="H505" s="292" t="s">
        <v>1177</v>
      </c>
      <c r="I505" s="145" t="s">
        <v>433</v>
      </c>
      <c r="J505" s="291" t="s">
        <v>161</v>
      </c>
      <c r="K505" s="17" t="s">
        <v>1703</v>
      </c>
      <c r="L505" s="295" t="s">
        <v>1510</v>
      </c>
      <c r="M505" s="235" t="s">
        <v>1497</v>
      </c>
      <c r="N505" s="235" t="s">
        <v>1178</v>
      </c>
      <c r="O505" s="145" t="s">
        <v>1707</v>
      </c>
      <c r="P505" s="280">
        <v>1734</v>
      </c>
      <c r="Q505" s="280">
        <v>12</v>
      </c>
      <c r="R505" s="277" t="str">
        <f t="shared" ref="R505:R510" si="24">IF(M505="N/A","N/A", P505/M505*100)</f>
        <v>N/A</v>
      </c>
      <c r="S505" s="278" t="str">
        <f t="shared" ref="S505:S510" si="25">IF(M505="N/A","N/A",IF(OR(R505&lt;90,R505&gt;150),"X",""))</f>
        <v>N/A</v>
      </c>
      <c r="T505" s="125" t="s">
        <v>2705</v>
      </c>
    </row>
    <row r="506" spans="1:29" ht="12.75" customHeight="1" x14ac:dyDescent="0.2">
      <c r="A506" s="291" t="s">
        <v>72</v>
      </c>
      <c r="B506" s="291">
        <v>2022</v>
      </c>
      <c r="C506" s="145" t="s">
        <v>585</v>
      </c>
      <c r="D506" s="292" t="s">
        <v>116</v>
      </c>
      <c r="E506" s="293" t="s">
        <v>1115</v>
      </c>
      <c r="F506" s="245" t="s">
        <v>1702</v>
      </c>
      <c r="G506" s="294" t="s">
        <v>263</v>
      </c>
      <c r="H506" s="292" t="s">
        <v>1177</v>
      </c>
      <c r="I506" s="145" t="s">
        <v>433</v>
      </c>
      <c r="J506" s="291" t="s">
        <v>161</v>
      </c>
      <c r="K506" s="17" t="s">
        <v>1703</v>
      </c>
      <c r="L506" s="295" t="s">
        <v>1510</v>
      </c>
      <c r="M506" s="235" t="s">
        <v>1497</v>
      </c>
      <c r="N506" s="235" t="s">
        <v>1178</v>
      </c>
      <c r="O506" s="145" t="s">
        <v>1707</v>
      </c>
      <c r="P506" s="280">
        <v>1734</v>
      </c>
      <c r="Q506" s="280">
        <v>12</v>
      </c>
      <c r="R506" s="277" t="str">
        <f t="shared" si="24"/>
        <v>N/A</v>
      </c>
      <c r="S506" s="278" t="str">
        <f t="shared" si="25"/>
        <v>N/A</v>
      </c>
      <c r="T506" s="125" t="s">
        <v>2705</v>
      </c>
    </row>
    <row r="507" spans="1:29" ht="12.75" customHeight="1" x14ac:dyDescent="0.2">
      <c r="A507" s="291" t="s">
        <v>72</v>
      </c>
      <c r="B507" s="291">
        <v>2022</v>
      </c>
      <c r="C507" s="145" t="s">
        <v>585</v>
      </c>
      <c r="D507" s="292" t="s">
        <v>116</v>
      </c>
      <c r="E507" s="293" t="s">
        <v>1115</v>
      </c>
      <c r="F507" s="245" t="s">
        <v>1702</v>
      </c>
      <c r="G507" s="294" t="s">
        <v>261</v>
      </c>
      <c r="H507" s="292" t="s">
        <v>1177</v>
      </c>
      <c r="I507" s="145" t="s">
        <v>433</v>
      </c>
      <c r="J507" s="291" t="s">
        <v>161</v>
      </c>
      <c r="K507" s="17" t="s">
        <v>1703</v>
      </c>
      <c r="L507" s="295" t="s">
        <v>1510</v>
      </c>
      <c r="M507" s="245">
        <v>0</v>
      </c>
      <c r="N507" s="235" t="s">
        <v>1178</v>
      </c>
      <c r="O507" s="145" t="s">
        <v>1996</v>
      </c>
      <c r="P507" s="280">
        <v>0</v>
      </c>
      <c r="Q507" s="280">
        <v>0</v>
      </c>
      <c r="R507" s="277" t="e">
        <f t="shared" si="24"/>
        <v>#DIV/0!</v>
      </c>
      <c r="S507" s="278" t="e">
        <f t="shared" si="25"/>
        <v>#DIV/0!</v>
      </c>
      <c r="T507" s="125" t="s">
        <v>2705</v>
      </c>
    </row>
    <row r="508" spans="1:29" ht="12.75" customHeight="1" x14ac:dyDescent="0.2">
      <c r="A508" s="291" t="s">
        <v>72</v>
      </c>
      <c r="B508" s="291">
        <v>2022</v>
      </c>
      <c r="C508" s="145" t="s">
        <v>585</v>
      </c>
      <c r="D508" s="292" t="s">
        <v>116</v>
      </c>
      <c r="E508" s="293" t="s">
        <v>1115</v>
      </c>
      <c r="F508" s="245" t="s">
        <v>1704</v>
      </c>
      <c r="G508" s="294" t="s">
        <v>1508</v>
      </c>
      <c r="H508" s="292" t="s">
        <v>1177</v>
      </c>
      <c r="I508" s="145" t="s">
        <v>433</v>
      </c>
      <c r="J508" s="291" t="s">
        <v>161</v>
      </c>
      <c r="K508" s="17" t="s">
        <v>1703</v>
      </c>
      <c r="L508" s="295" t="s">
        <v>1510</v>
      </c>
      <c r="M508" s="235" t="s">
        <v>1497</v>
      </c>
      <c r="N508" s="235" t="s">
        <v>1178</v>
      </c>
      <c r="O508" s="145" t="s">
        <v>1707</v>
      </c>
      <c r="P508" s="280">
        <v>4263</v>
      </c>
      <c r="Q508" s="280">
        <v>19</v>
      </c>
      <c r="R508" s="277" t="str">
        <f t="shared" si="24"/>
        <v>N/A</v>
      </c>
      <c r="S508" s="278" t="str">
        <f t="shared" si="25"/>
        <v>N/A</v>
      </c>
      <c r="T508" s="125" t="s">
        <v>2705</v>
      </c>
    </row>
    <row r="509" spans="1:29" ht="12.75" customHeight="1" x14ac:dyDescent="0.2">
      <c r="A509" s="291" t="s">
        <v>72</v>
      </c>
      <c r="B509" s="291">
        <v>2022</v>
      </c>
      <c r="C509" s="145" t="s">
        <v>585</v>
      </c>
      <c r="D509" s="292" t="s">
        <v>116</v>
      </c>
      <c r="E509" s="293" t="s">
        <v>1115</v>
      </c>
      <c r="F509" s="245" t="s">
        <v>1704</v>
      </c>
      <c r="G509" s="294" t="s">
        <v>263</v>
      </c>
      <c r="H509" s="292" t="s">
        <v>1177</v>
      </c>
      <c r="I509" s="145" t="s">
        <v>433</v>
      </c>
      <c r="J509" s="291" t="s">
        <v>161</v>
      </c>
      <c r="K509" s="17" t="s">
        <v>1703</v>
      </c>
      <c r="L509" s="295" t="s">
        <v>1510</v>
      </c>
      <c r="M509" s="235" t="s">
        <v>1497</v>
      </c>
      <c r="N509" s="235" t="s">
        <v>1178</v>
      </c>
      <c r="O509" s="145" t="s">
        <v>1707</v>
      </c>
      <c r="P509" s="280">
        <v>4263</v>
      </c>
      <c r="Q509" s="280">
        <v>19</v>
      </c>
      <c r="R509" s="277" t="str">
        <f t="shared" si="24"/>
        <v>N/A</v>
      </c>
      <c r="S509" s="278" t="str">
        <f t="shared" si="25"/>
        <v>N/A</v>
      </c>
      <c r="T509" s="125" t="s">
        <v>2705</v>
      </c>
    </row>
    <row r="510" spans="1:29" ht="12.75" customHeight="1" x14ac:dyDescent="0.2">
      <c r="A510" s="291" t="s">
        <v>72</v>
      </c>
      <c r="B510" s="291">
        <v>2022</v>
      </c>
      <c r="C510" s="145" t="s">
        <v>585</v>
      </c>
      <c r="D510" s="292" t="s">
        <v>116</v>
      </c>
      <c r="E510" s="293" t="s">
        <v>1115</v>
      </c>
      <c r="F510" s="245" t="s">
        <v>1704</v>
      </c>
      <c r="G510" s="294" t="s">
        <v>261</v>
      </c>
      <c r="H510" s="292" t="s">
        <v>1177</v>
      </c>
      <c r="I510" s="145" t="s">
        <v>433</v>
      </c>
      <c r="J510" s="291" t="s">
        <v>161</v>
      </c>
      <c r="K510" s="17" t="s">
        <v>1703</v>
      </c>
      <c r="L510" s="295" t="s">
        <v>1510</v>
      </c>
      <c r="M510" s="245">
        <v>0</v>
      </c>
      <c r="N510" s="235" t="s">
        <v>1178</v>
      </c>
      <c r="O510" s="145" t="s">
        <v>1996</v>
      </c>
      <c r="P510" s="280">
        <v>0</v>
      </c>
      <c r="Q510" s="280">
        <v>0</v>
      </c>
      <c r="R510" s="277" t="e">
        <f t="shared" si="24"/>
        <v>#DIV/0!</v>
      </c>
      <c r="S510" s="278" t="e">
        <f t="shared" si="25"/>
        <v>#DIV/0!</v>
      </c>
      <c r="T510" s="125"/>
    </row>
    <row r="511" spans="1:29" ht="12.75" customHeight="1" x14ac:dyDescent="0.2">
      <c r="A511" s="291" t="s">
        <v>72</v>
      </c>
      <c r="B511" s="291">
        <v>2022</v>
      </c>
      <c r="C511" s="145" t="s">
        <v>585</v>
      </c>
      <c r="D511" s="292" t="s">
        <v>116</v>
      </c>
      <c r="E511" s="293" t="s">
        <v>1115</v>
      </c>
      <c r="F511" s="245" t="s">
        <v>1705</v>
      </c>
      <c r="G511" s="294" t="s">
        <v>1508</v>
      </c>
      <c r="H511" s="292" t="s">
        <v>1177</v>
      </c>
      <c r="I511" s="145" t="s">
        <v>433</v>
      </c>
      <c r="J511" s="291" t="s">
        <v>161</v>
      </c>
      <c r="K511" s="17" t="s">
        <v>1703</v>
      </c>
      <c r="L511" s="295" t="s">
        <v>1506</v>
      </c>
      <c r="M511" s="245">
        <v>2000</v>
      </c>
      <c r="N511" s="235" t="s">
        <v>1178</v>
      </c>
      <c r="O511" s="145"/>
      <c r="P511" s="280">
        <v>4524</v>
      </c>
      <c r="Q511" s="280">
        <v>16</v>
      </c>
      <c r="R511" s="277">
        <f t="shared" ref="R511:R516" si="26">IF(M511="N/A","N/A", P511/M511*100)</f>
        <v>226.2</v>
      </c>
      <c r="S511" s="278" t="str">
        <f t="shared" ref="S511:S516" si="27">IF(M511="N/A","N/A",IF(OR(R511&lt;90,R511&gt;150),"X",""))</f>
        <v>X</v>
      </c>
      <c r="T511" s="172" t="s">
        <v>2706</v>
      </c>
    </row>
    <row r="512" spans="1:29" ht="12.75" customHeight="1" x14ac:dyDescent="0.2">
      <c r="A512" s="291" t="s">
        <v>72</v>
      </c>
      <c r="B512" s="291">
        <v>2022</v>
      </c>
      <c r="C512" s="145" t="s">
        <v>585</v>
      </c>
      <c r="D512" s="292" t="s">
        <v>116</v>
      </c>
      <c r="E512" s="293" t="s">
        <v>1115</v>
      </c>
      <c r="F512" s="245" t="s">
        <v>1705</v>
      </c>
      <c r="G512" s="294" t="s">
        <v>263</v>
      </c>
      <c r="H512" s="292" t="s">
        <v>1177</v>
      </c>
      <c r="I512" s="145" t="s">
        <v>433</v>
      </c>
      <c r="J512" s="291" t="s">
        <v>161</v>
      </c>
      <c r="K512" s="17" t="s">
        <v>1703</v>
      </c>
      <c r="L512" s="295" t="s">
        <v>1506</v>
      </c>
      <c r="M512" s="245">
        <v>2000</v>
      </c>
      <c r="N512" s="235" t="s">
        <v>1178</v>
      </c>
      <c r="O512" s="145"/>
      <c r="P512" s="280">
        <v>4524</v>
      </c>
      <c r="Q512" s="280">
        <v>16</v>
      </c>
      <c r="R512" s="277">
        <f t="shared" si="26"/>
        <v>226.2</v>
      </c>
      <c r="S512" s="278" t="str">
        <f t="shared" si="27"/>
        <v>X</v>
      </c>
      <c r="T512" s="172" t="s">
        <v>2706</v>
      </c>
    </row>
    <row r="513" spans="1:20" ht="12.75" customHeight="1" x14ac:dyDescent="0.2">
      <c r="A513" s="291" t="s">
        <v>72</v>
      </c>
      <c r="B513" s="291">
        <v>2022</v>
      </c>
      <c r="C513" s="145" t="s">
        <v>585</v>
      </c>
      <c r="D513" s="292" t="s">
        <v>116</v>
      </c>
      <c r="E513" s="293" t="s">
        <v>1115</v>
      </c>
      <c r="F513" s="245" t="s">
        <v>1705</v>
      </c>
      <c r="G513" s="294" t="s">
        <v>261</v>
      </c>
      <c r="H513" s="292" t="s">
        <v>1177</v>
      </c>
      <c r="I513" s="145" t="s">
        <v>433</v>
      </c>
      <c r="J513" s="291" t="s">
        <v>161</v>
      </c>
      <c r="K513" s="17" t="s">
        <v>1703</v>
      </c>
      <c r="L513" s="295" t="s">
        <v>1506</v>
      </c>
      <c r="M513" s="245">
        <v>2000</v>
      </c>
      <c r="N513" s="235" t="s">
        <v>1178</v>
      </c>
      <c r="O513" s="145"/>
      <c r="P513" s="280">
        <v>4524</v>
      </c>
      <c r="Q513" s="280">
        <v>16</v>
      </c>
      <c r="R513" s="277">
        <f t="shared" si="26"/>
        <v>226.2</v>
      </c>
      <c r="S513" s="278" t="str">
        <f t="shared" si="27"/>
        <v>X</v>
      </c>
      <c r="T513" s="172" t="s">
        <v>2706</v>
      </c>
    </row>
    <row r="514" spans="1:20" ht="12.75" customHeight="1" x14ac:dyDescent="0.2">
      <c r="A514" s="291" t="s">
        <v>72</v>
      </c>
      <c r="B514" s="291">
        <v>2022</v>
      </c>
      <c r="C514" s="145" t="s">
        <v>585</v>
      </c>
      <c r="D514" s="292" t="s">
        <v>116</v>
      </c>
      <c r="E514" s="293" t="s">
        <v>1115</v>
      </c>
      <c r="F514" s="245" t="s">
        <v>1706</v>
      </c>
      <c r="G514" s="294" t="s">
        <v>1508</v>
      </c>
      <c r="H514" s="292" t="s">
        <v>1177</v>
      </c>
      <c r="I514" s="145" t="s">
        <v>433</v>
      </c>
      <c r="J514" s="291" t="s">
        <v>161</v>
      </c>
      <c r="K514" s="17" t="s">
        <v>1703</v>
      </c>
      <c r="L514" s="295" t="s">
        <v>1506</v>
      </c>
      <c r="M514" s="245">
        <v>2000</v>
      </c>
      <c r="N514" s="235" t="s">
        <v>1178</v>
      </c>
      <c r="O514" s="145"/>
      <c r="P514" s="280">
        <v>4185</v>
      </c>
      <c r="Q514" s="280">
        <v>21</v>
      </c>
      <c r="R514" s="277">
        <f t="shared" si="26"/>
        <v>209.24999999999997</v>
      </c>
      <c r="S514" s="278" t="str">
        <f t="shared" si="27"/>
        <v>X</v>
      </c>
      <c r="T514" s="172" t="s">
        <v>2706</v>
      </c>
    </row>
    <row r="515" spans="1:20" ht="12.75" customHeight="1" x14ac:dyDescent="0.2">
      <c r="A515" s="291" t="s">
        <v>72</v>
      </c>
      <c r="B515" s="291">
        <v>2022</v>
      </c>
      <c r="C515" s="145" t="s">
        <v>585</v>
      </c>
      <c r="D515" s="292" t="s">
        <v>116</v>
      </c>
      <c r="E515" s="293" t="s">
        <v>1115</v>
      </c>
      <c r="F515" s="245" t="s">
        <v>1706</v>
      </c>
      <c r="G515" s="294" t="s">
        <v>263</v>
      </c>
      <c r="H515" s="292" t="s">
        <v>1177</v>
      </c>
      <c r="I515" s="145" t="s">
        <v>433</v>
      </c>
      <c r="J515" s="291" t="s">
        <v>161</v>
      </c>
      <c r="K515" s="17" t="s">
        <v>1703</v>
      </c>
      <c r="L515" s="295" t="s">
        <v>1506</v>
      </c>
      <c r="M515" s="245">
        <v>2000</v>
      </c>
      <c r="N515" s="235" t="s">
        <v>1178</v>
      </c>
      <c r="O515" s="145"/>
      <c r="P515" s="280">
        <v>4185</v>
      </c>
      <c r="Q515" s="280">
        <v>21</v>
      </c>
      <c r="R515" s="277">
        <f t="shared" si="26"/>
        <v>209.24999999999997</v>
      </c>
      <c r="S515" s="278" t="str">
        <f t="shared" si="27"/>
        <v>X</v>
      </c>
      <c r="T515" s="172" t="s">
        <v>2706</v>
      </c>
    </row>
    <row r="516" spans="1:20" ht="12.75" customHeight="1" x14ac:dyDescent="0.2">
      <c r="A516" s="291" t="s">
        <v>72</v>
      </c>
      <c r="B516" s="291">
        <v>2022</v>
      </c>
      <c r="C516" s="145" t="s">
        <v>585</v>
      </c>
      <c r="D516" s="292" t="s">
        <v>116</v>
      </c>
      <c r="E516" s="293" t="s">
        <v>1115</v>
      </c>
      <c r="F516" s="245" t="s">
        <v>1706</v>
      </c>
      <c r="G516" s="294" t="s">
        <v>261</v>
      </c>
      <c r="H516" s="292" t="s">
        <v>1177</v>
      </c>
      <c r="I516" s="145" t="s">
        <v>433</v>
      </c>
      <c r="J516" s="291" t="s">
        <v>161</v>
      </c>
      <c r="K516" s="17" t="s">
        <v>1703</v>
      </c>
      <c r="L516" s="295" t="s">
        <v>1506</v>
      </c>
      <c r="M516" s="245">
        <v>2000</v>
      </c>
      <c r="N516" s="235" t="s">
        <v>1178</v>
      </c>
      <c r="O516" s="145"/>
      <c r="P516" s="280">
        <v>4185</v>
      </c>
      <c r="Q516" s="280">
        <v>21</v>
      </c>
      <c r="R516" s="277">
        <f t="shared" si="26"/>
        <v>209.24999999999997</v>
      </c>
      <c r="S516" s="278" t="str">
        <f t="shared" si="27"/>
        <v>X</v>
      </c>
      <c r="T516" s="172" t="s">
        <v>2706</v>
      </c>
    </row>
    <row r="517" spans="1:20" ht="12.75" customHeight="1" x14ac:dyDescent="0.2">
      <c r="A517" s="291" t="s">
        <v>72</v>
      </c>
      <c r="B517" s="291">
        <v>2022</v>
      </c>
      <c r="C517" s="145" t="s">
        <v>585</v>
      </c>
      <c r="D517" s="292" t="s">
        <v>116</v>
      </c>
      <c r="E517" s="293" t="s">
        <v>981</v>
      </c>
      <c r="F517" s="245" t="s">
        <v>1702</v>
      </c>
      <c r="G517" s="294" t="s">
        <v>259</v>
      </c>
      <c r="H517" s="292" t="s">
        <v>1177</v>
      </c>
      <c r="I517" s="145" t="s">
        <v>433</v>
      </c>
      <c r="J517" s="291" t="s">
        <v>161</v>
      </c>
      <c r="K517" s="17" t="s">
        <v>1703</v>
      </c>
      <c r="L517" s="295" t="s">
        <v>1506</v>
      </c>
      <c r="M517" s="245">
        <v>500</v>
      </c>
      <c r="N517" s="235" t="s">
        <v>1178</v>
      </c>
      <c r="O517" s="145"/>
      <c r="P517" s="280">
        <v>457</v>
      </c>
      <c r="Q517" s="280">
        <v>11</v>
      </c>
      <c r="R517" s="277">
        <f t="shared" ref="R517:R528" si="28">IF(M517="N/A","N/A", P517/M517*100)</f>
        <v>91.4</v>
      </c>
      <c r="S517" s="278" t="str">
        <f t="shared" ref="S517:S528" si="29">IF(M517="N/A","N/A",IF(OR(R517&lt;90,R517&gt;150),"X",""))</f>
        <v/>
      </c>
      <c r="T517" s="177"/>
    </row>
    <row r="518" spans="1:20" ht="12.75" customHeight="1" x14ac:dyDescent="0.2">
      <c r="A518" s="291" t="s">
        <v>72</v>
      </c>
      <c r="B518" s="291">
        <v>2022</v>
      </c>
      <c r="C518" s="145" t="s">
        <v>585</v>
      </c>
      <c r="D518" s="292" t="s">
        <v>116</v>
      </c>
      <c r="E518" s="293" t="s">
        <v>981</v>
      </c>
      <c r="F518" s="245" t="s">
        <v>1702</v>
      </c>
      <c r="G518" s="294" t="s">
        <v>1508</v>
      </c>
      <c r="H518" s="292" t="s">
        <v>1177</v>
      </c>
      <c r="I518" s="145" t="s">
        <v>433</v>
      </c>
      <c r="J518" s="291" t="s">
        <v>161</v>
      </c>
      <c r="K518" s="17" t="s">
        <v>1703</v>
      </c>
      <c r="L518" s="295" t="s">
        <v>1506</v>
      </c>
      <c r="M518" s="245">
        <v>700</v>
      </c>
      <c r="N518" s="235" t="s">
        <v>1178</v>
      </c>
      <c r="O518" s="145"/>
      <c r="P518" s="280">
        <v>458</v>
      </c>
      <c r="Q518" s="280">
        <v>11</v>
      </c>
      <c r="R518" s="277">
        <f t="shared" si="28"/>
        <v>65.428571428571431</v>
      </c>
      <c r="S518" s="278" t="str">
        <f t="shared" si="29"/>
        <v>X</v>
      </c>
      <c r="T518" s="172" t="s">
        <v>2700</v>
      </c>
    </row>
    <row r="519" spans="1:20" ht="12.75" customHeight="1" x14ac:dyDescent="0.2">
      <c r="A519" s="291" t="s">
        <v>72</v>
      </c>
      <c r="B519" s="291">
        <v>2022</v>
      </c>
      <c r="C519" s="145" t="s">
        <v>585</v>
      </c>
      <c r="D519" s="292" t="s">
        <v>116</v>
      </c>
      <c r="E519" s="293" t="s">
        <v>981</v>
      </c>
      <c r="F519" s="245" t="s">
        <v>1702</v>
      </c>
      <c r="G519" s="294" t="s">
        <v>263</v>
      </c>
      <c r="H519" s="292" t="s">
        <v>1177</v>
      </c>
      <c r="I519" s="145" t="s">
        <v>433</v>
      </c>
      <c r="J519" s="291" t="s">
        <v>161</v>
      </c>
      <c r="K519" s="17" t="s">
        <v>1703</v>
      </c>
      <c r="L519" s="295" t="s">
        <v>1506</v>
      </c>
      <c r="M519" s="245">
        <v>700</v>
      </c>
      <c r="N519" s="235" t="s">
        <v>1178</v>
      </c>
      <c r="O519" s="145"/>
      <c r="P519" s="280">
        <v>458</v>
      </c>
      <c r="Q519" s="280">
        <v>11</v>
      </c>
      <c r="R519" s="277">
        <f t="shared" si="28"/>
        <v>65.428571428571431</v>
      </c>
      <c r="S519" s="278" t="str">
        <f t="shared" si="29"/>
        <v>X</v>
      </c>
      <c r="T519" s="172" t="s">
        <v>2700</v>
      </c>
    </row>
    <row r="520" spans="1:20" ht="12.75" customHeight="1" x14ac:dyDescent="0.2">
      <c r="A520" s="291" t="s">
        <v>72</v>
      </c>
      <c r="B520" s="291">
        <v>2022</v>
      </c>
      <c r="C520" s="145" t="s">
        <v>585</v>
      </c>
      <c r="D520" s="292" t="s">
        <v>116</v>
      </c>
      <c r="E520" s="293" t="s">
        <v>981</v>
      </c>
      <c r="F520" s="245" t="s">
        <v>1702</v>
      </c>
      <c r="G520" s="294" t="s">
        <v>261</v>
      </c>
      <c r="H520" s="292" t="s">
        <v>1177</v>
      </c>
      <c r="I520" s="145" t="s">
        <v>433</v>
      </c>
      <c r="J520" s="291" t="s">
        <v>161</v>
      </c>
      <c r="K520" s="17" t="s">
        <v>1703</v>
      </c>
      <c r="L520" s="295" t="s">
        <v>1506</v>
      </c>
      <c r="M520" s="245">
        <v>700</v>
      </c>
      <c r="N520" s="235" t="s">
        <v>1178</v>
      </c>
      <c r="O520" s="145"/>
      <c r="P520" s="280">
        <v>458</v>
      </c>
      <c r="Q520" s="280">
        <v>11</v>
      </c>
      <c r="R520" s="277">
        <f t="shared" si="28"/>
        <v>65.428571428571431</v>
      </c>
      <c r="S520" s="278" t="str">
        <f t="shared" si="29"/>
        <v>X</v>
      </c>
      <c r="T520" s="172" t="s">
        <v>2700</v>
      </c>
    </row>
    <row r="521" spans="1:20" ht="12.75" customHeight="1" x14ac:dyDescent="0.2">
      <c r="A521" s="291" t="s">
        <v>72</v>
      </c>
      <c r="B521" s="291">
        <v>2022</v>
      </c>
      <c r="C521" s="145" t="s">
        <v>585</v>
      </c>
      <c r="D521" s="292" t="s">
        <v>116</v>
      </c>
      <c r="E521" s="293" t="s">
        <v>981</v>
      </c>
      <c r="F521" s="245" t="s">
        <v>1705</v>
      </c>
      <c r="G521" s="294" t="s">
        <v>259</v>
      </c>
      <c r="H521" s="292" t="s">
        <v>1177</v>
      </c>
      <c r="I521" s="145" t="s">
        <v>433</v>
      </c>
      <c r="J521" s="291" t="s">
        <v>161</v>
      </c>
      <c r="K521" s="17" t="s">
        <v>1703</v>
      </c>
      <c r="L521" s="295" t="s">
        <v>1506</v>
      </c>
      <c r="M521" s="245">
        <v>350</v>
      </c>
      <c r="N521" s="235" t="s">
        <v>1178</v>
      </c>
      <c r="O521" s="145"/>
      <c r="P521" s="280">
        <v>296</v>
      </c>
      <c r="Q521" s="280">
        <v>6</v>
      </c>
      <c r="R521" s="277">
        <f t="shared" si="28"/>
        <v>84.571428571428569</v>
      </c>
      <c r="S521" s="278" t="str">
        <f t="shared" si="29"/>
        <v>X</v>
      </c>
      <c r="T521" s="172" t="s">
        <v>2701</v>
      </c>
    </row>
    <row r="522" spans="1:20" ht="12.75" customHeight="1" x14ac:dyDescent="0.2">
      <c r="A522" s="291" t="s">
        <v>72</v>
      </c>
      <c r="B522" s="291">
        <v>2022</v>
      </c>
      <c r="C522" s="145" t="s">
        <v>585</v>
      </c>
      <c r="D522" s="292" t="s">
        <v>116</v>
      </c>
      <c r="E522" s="293" t="s">
        <v>981</v>
      </c>
      <c r="F522" s="245" t="s">
        <v>1705</v>
      </c>
      <c r="G522" s="294" t="s">
        <v>1508</v>
      </c>
      <c r="H522" s="292" t="s">
        <v>1177</v>
      </c>
      <c r="I522" s="145" t="s">
        <v>433</v>
      </c>
      <c r="J522" s="291" t="s">
        <v>161</v>
      </c>
      <c r="K522" s="17" t="s">
        <v>1703</v>
      </c>
      <c r="L522" s="295" t="s">
        <v>1506</v>
      </c>
      <c r="M522" s="245">
        <v>350</v>
      </c>
      <c r="N522" s="235" t="s">
        <v>1178</v>
      </c>
      <c r="O522" s="145"/>
      <c r="P522" s="280">
        <v>315</v>
      </c>
      <c r="Q522" s="280">
        <v>6</v>
      </c>
      <c r="R522" s="277">
        <f t="shared" si="28"/>
        <v>90</v>
      </c>
      <c r="S522" s="278" t="str">
        <f t="shared" si="29"/>
        <v/>
      </c>
      <c r="T522" s="177"/>
    </row>
    <row r="523" spans="1:20" ht="12.75" customHeight="1" x14ac:dyDescent="0.2">
      <c r="A523" s="291" t="s">
        <v>72</v>
      </c>
      <c r="B523" s="291">
        <v>2022</v>
      </c>
      <c r="C523" s="145" t="s">
        <v>585</v>
      </c>
      <c r="D523" s="292" t="s">
        <v>116</v>
      </c>
      <c r="E523" s="293" t="s">
        <v>981</v>
      </c>
      <c r="F523" s="245" t="s">
        <v>1705</v>
      </c>
      <c r="G523" s="294" t="s">
        <v>263</v>
      </c>
      <c r="H523" s="292" t="s">
        <v>1177</v>
      </c>
      <c r="I523" s="145" t="s">
        <v>433</v>
      </c>
      <c r="J523" s="291" t="s">
        <v>161</v>
      </c>
      <c r="K523" s="17" t="s">
        <v>1703</v>
      </c>
      <c r="L523" s="295" t="s">
        <v>1506</v>
      </c>
      <c r="M523" s="245">
        <v>350</v>
      </c>
      <c r="N523" s="235" t="s">
        <v>1178</v>
      </c>
      <c r="O523" s="145"/>
      <c r="P523" s="280">
        <v>315</v>
      </c>
      <c r="Q523" s="280">
        <v>6</v>
      </c>
      <c r="R523" s="277">
        <f t="shared" si="28"/>
        <v>90</v>
      </c>
      <c r="S523" s="278" t="str">
        <f t="shared" si="29"/>
        <v/>
      </c>
      <c r="T523" s="177"/>
    </row>
    <row r="524" spans="1:20" ht="12.75" customHeight="1" x14ac:dyDescent="0.2">
      <c r="A524" s="291" t="s">
        <v>72</v>
      </c>
      <c r="B524" s="291">
        <v>2022</v>
      </c>
      <c r="C524" s="145" t="s">
        <v>585</v>
      </c>
      <c r="D524" s="292" t="s">
        <v>116</v>
      </c>
      <c r="E524" s="293" t="s">
        <v>981</v>
      </c>
      <c r="F524" s="245" t="s">
        <v>1705</v>
      </c>
      <c r="G524" s="294" t="s">
        <v>261</v>
      </c>
      <c r="H524" s="292" t="s">
        <v>1177</v>
      </c>
      <c r="I524" s="145" t="s">
        <v>433</v>
      </c>
      <c r="J524" s="291" t="s">
        <v>161</v>
      </c>
      <c r="K524" s="17" t="s">
        <v>1703</v>
      </c>
      <c r="L524" s="295" t="s">
        <v>1506</v>
      </c>
      <c r="M524" s="245">
        <v>350</v>
      </c>
      <c r="N524" s="235" t="s">
        <v>1178</v>
      </c>
      <c r="O524" s="145"/>
      <c r="P524" s="280">
        <v>315</v>
      </c>
      <c r="Q524" s="280">
        <v>6</v>
      </c>
      <c r="R524" s="277">
        <f t="shared" si="28"/>
        <v>90</v>
      </c>
      <c r="S524" s="278" t="str">
        <f t="shared" si="29"/>
        <v/>
      </c>
      <c r="T524" s="177"/>
    </row>
    <row r="525" spans="1:20" ht="12.75" customHeight="1" x14ac:dyDescent="0.2">
      <c r="A525" s="291" t="s">
        <v>72</v>
      </c>
      <c r="B525" s="291">
        <v>2022</v>
      </c>
      <c r="C525" s="145" t="s">
        <v>585</v>
      </c>
      <c r="D525" s="292" t="s">
        <v>116</v>
      </c>
      <c r="E525" s="293" t="s">
        <v>981</v>
      </c>
      <c r="F525" s="245" t="s">
        <v>1706</v>
      </c>
      <c r="G525" s="294" t="s">
        <v>259</v>
      </c>
      <c r="H525" s="292" t="s">
        <v>1177</v>
      </c>
      <c r="I525" s="145" t="s">
        <v>433</v>
      </c>
      <c r="J525" s="291" t="s">
        <v>161</v>
      </c>
      <c r="K525" s="17" t="s">
        <v>1703</v>
      </c>
      <c r="L525" s="295" t="s">
        <v>1506</v>
      </c>
      <c r="M525" s="245">
        <v>500</v>
      </c>
      <c r="N525" s="235" t="s">
        <v>1178</v>
      </c>
      <c r="O525" s="145"/>
      <c r="P525" s="280">
        <v>579</v>
      </c>
      <c r="Q525" s="280">
        <v>16</v>
      </c>
      <c r="R525" s="277">
        <f t="shared" si="28"/>
        <v>115.8</v>
      </c>
      <c r="S525" s="278" t="str">
        <f t="shared" si="29"/>
        <v/>
      </c>
      <c r="T525" s="177"/>
    </row>
    <row r="526" spans="1:20" ht="12.75" customHeight="1" x14ac:dyDescent="0.2">
      <c r="A526" s="291" t="s">
        <v>72</v>
      </c>
      <c r="B526" s="291">
        <v>2022</v>
      </c>
      <c r="C526" s="145" t="s">
        <v>585</v>
      </c>
      <c r="D526" s="292" t="s">
        <v>116</v>
      </c>
      <c r="E526" s="293" t="s">
        <v>981</v>
      </c>
      <c r="F526" s="245" t="s">
        <v>1706</v>
      </c>
      <c r="G526" s="294" t="s">
        <v>1508</v>
      </c>
      <c r="H526" s="292" t="s">
        <v>1177</v>
      </c>
      <c r="I526" s="145" t="s">
        <v>433</v>
      </c>
      <c r="J526" s="291" t="s">
        <v>161</v>
      </c>
      <c r="K526" s="17" t="s">
        <v>1703</v>
      </c>
      <c r="L526" s="295" t="s">
        <v>1506</v>
      </c>
      <c r="M526" s="245">
        <v>700</v>
      </c>
      <c r="N526" s="235" t="s">
        <v>1178</v>
      </c>
      <c r="O526" s="145"/>
      <c r="P526" s="280">
        <v>579</v>
      </c>
      <c r="Q526" s="280">
        <v>16</v>
      </c>
      <c r="R526" s="277">
        <f t="shared" si="28"/>
        <v>82.714285714285722</v>
      </c>
      <c r="S526" s="278" t="str">
        <f t="shared" si="29"/>
        <v>X</v>
      </c>
      <c r="T526" s="172" t="s">
        <v>2700</v>
      </c>
    </row>
    <row r="527" spans="1:20" ht="12.75" customHeight="1" x14ac:dyDescent="0.2">
      <c r="A527" s="291" t="s">
        <v>72</v>
      </c>
      <c r="B527" s="291">
        <v>2022</v>
      </c>
      <c r="C527" s="145" t="s">
        <v>585</v>
      </c>
      <c r="D527" s="292" t="s">
        <v>116</v>
      </c>
      <c r="E527" s="293" t="s">
        <v>981</v>
      </c>
      <c r="F527" s="245" t="s">
        <v>1706</v>
      </c>
      <c r="G527" s="294" t="s">
        <v>263</v>
      </c>
      <c r="H527" s="292" t="s">
        <v>1177</v>
      </c>
      <c r="I527" s="145" t="s">
        <v>433</v>
      </c>
      <c r="J527" s="291" t="s">
        <v>161</v>
      </c>
      <c r="K527" s="17" t="s">
        <v>1703</v>
      </c>
      <c r="L527" s="295" t="s">
        <v>1506</v>
      </c>
      <c r="M527" s="245">
        <v>700</v>
      </c>
      <c r="N527" s="235" t="s">
        <v>1178</v>
      </c>
      <c r="O527" s="145"/>
      <c r="P527" s="280">
        <v>579</v>
      </c>
      <c r="Q527" s="280">
        <v>16</v>
      </c>
      <c r="R527" s="277">
        <f t="shared" si="28"/>
        <v>82.714285714285722</v>
      </c>
      <c r="S527" s="278" t="str">
        <f t="shared" si="29"/>
        <v>X</v>
      </c>
      <c r="T527" s="172" t="s">
        <v>2700</v>
      </c>
    </row>
    <row r="528" spans="1:20" ht="12.75" customHeight="1" x14ac:dyDescent="0.2">
      <c r="A528" s="291" t="s">
        <v>72</v>
      </c>
      <c r="B528" s="291">
        <v>2022</v>
      </c>
      <c r="C528" s="145" t="s">
        <v>585</v>
      </c>
      <c r="D528" s="292" t="s">
        <v>116</v>
      </c>
      <c r="E528" s="293" t="s">
        <v>981</v>
      </c>
      <c r="F528" s="245" t="s">
        <v>1706</v>
      </c>
      <c r="G528" s="294" t="s">
        <v>261</v>
      </c>
      <c r="H528" s="292" t="s">
        <v>1177</v>
      </c>
      <c r="I528" s="145" t="s">
        <v>433</v>
      </c>
      <c r="J528" s="291" t="s">
        <v>161</v>
      </c>
      <c r="K528" s="17" t="s">
        <v>1703</v>
      </c>
      <c r="L528" s="295" t="s">
        <v>1506</v>
      </c>
      <c r="M528" s="245">
        <v>700</v>
      </c>
      <c r="N528" s="235" t="s">
        <v>1178</v>
      </c>
      <c r="O528" s="145"/>
      <c r="P528" s="280">
        <v>579</v>
      </c>
      <c r="Q528" s="280">
        <v>16</v>
      </c>
      <c r="R528" s="277">
        <f t="shared" si="28"/>
        <v>82.714285714285722</v>
      </c>
      <c r="S528" s="278" t="str">
        <f t="shared" si="29"/>
        <v>X</v>
      </c>
      <c r="T528" s="172" t="s">
        <v>2700</v>
      </c>
    </row>
    <row r="529" spans="1:20" ht="12.75" customHeight="1" x14ac:dyDescent="0.2">
      <c r="A529" s="291" t="s">
        <v>72</v>
      </c>
      <c r="B529" s="291">
        <v>2022</v>
      </c>
      <c r="C529" s="145" t="s">
        <v>585</v>
      </c>
      <c r="D529" s="292" t="s">
        <v>116</v>
      </c>
      <c r="E529" s="293" t="s">
        <v>1019</v>
      </c>
      <c r="F529" s="245" t="s">
        <v>1706</v>
      </c>
      <c r="G529" s="294" t="s">
        <v>259</v>
      </c>
      <c r="H529" s="292" t="s">
        <v>1177</v>
      </c>
      <c r="I529" s="145" t="s">
        <v>433</v>
      </c>
      <c r="J529" s="291" t="s">
        <v>161</v>
      </c>
      <c r="K529" s="17" t="s">
        <v>1703</v>
      </c>
      <c r="L529" s="295" t="s">
        <v>1506</v>
      </c>
      <c r="M529" s="245">
        <v>300</v>
      </c>
      <c r="N529" s="235" t="s">
        <v>1178</v>
      </c>
      <c r="O529" s="145"/>
      <c r="P529" s="280">
        <v>0</v>
      </c>
      <c r="Q529" s="280">
        <v>0</v>
      </c>
      <c r="R529" s="277">
        <f t="shared" ref="R529:R532" si="30">IF(M529="N/A","N/A", P529/M529*100)</f>
        <v>0</v>
      </c>
      <c r="S529" s="278" t="str">
        <f t="shared" ref="S529:S532" si="31">IF(M529="N/A","N/A",IF(OR(R529&lt;90,R529&gt;150),"X",""))</f>
        <v>X</v>
      </c>
      <c r="T529" s="172" t="s">
        <v>2707</v>
      </c>
    </row>
    <row r="530" spans="1:20" ht="12.75" customHeight="1" x14ac:dyDescent="0.2">
      <c r="A530" s="291" t="s">
        <v>72</v>
      </c>
      <c r="B530" s="291">
        <v>2022</v>
      </c>
      <c r="C530" s="145" t="s">
        <v>585</v>
      </c>
      <c r="D530" s="292" t="s">
        <v>116</v>
      </c>
      <c r="E530" s="293" t="s">
        <v>1019</v>
      </c>
      <c r="F530" s="245" t="s">
        <v>1706</v>
      </c>
      <c r="G530" s="294" t="s">
        <v>1508</v>
      </c>
      <c r="H530" s="292" t="s">
        <v>1177</v>
      </c>
      <c r="I530" s="145" t="s">
        <v>433</v>
      </c>
      <c r="J530" s="291" t="s">
        <v>161</v>
      </c>
      <c r="K530" s="17" t="s">
        <v>1703</v>
      </c>
      <c r="L530" s="295" t="s">
        <v>1506</v>
      </c>
      <c r="M530" s="245">
        <v>300</v>
      </c>
      <c r="N530" s="235" t="s">
        <v>1178</v>
      </c>
      <c r="O530" s="145"/>
      <c r="P530" s="280">
        <v>0</v>
      </c>
      <c r="Q530" s="280">
        <v>0</v>
      </c>
      <c r="R530" s="277">
        <f t="shared" si="30"/>
        <v>0</v>
      </c>
      <c r="S530" s="278" t="str">
        <f t="shared" si="31"/>
        <v>X</v>
      </c>
      <c r="T530" s="172" t="s">
        <v>2707</v>
      </c>
    </row>
    <row r="531" spans="1:20" ht="12.75" customHeight="1" x14ac:dyDescent="0.2">
      <c r="A531" s="291" t="s">
        <v>72</v>
      </c>
      <c r="B531" s="291">
        <v>2022</v>
      </c>
      <c r="C531" s="145" t="s">
        <v>585</v>
      </c>
      <c r="D531" s="292" t="s">
        <v>116</v>
      </c>
      <c r="E531" s="293" t="s">
        <v>1019</v>
      </c>
      <c r="F531" s="245" t="s">
        <v>1706</v>
      </c>
      <c r="G531" s="294" t="s">
        <v>263</v>
      </c>
      <c r="H531" s="292" t="s">
        <v>1177</v>
      </c>
      <c r="I531" s="145" t="s">
        <v>433</v>
      </c>
      <c r="J531" s="291" t="s">
        <v>161</v>
      </c>
      <c r="K531" s="17" t="s">
        <v>1703</v>
      </c>
      <c r="L531" s="295" t="s">
        <v>1506</v>
      </c>
      <c r="M531" s="245">
        <v>300</v>
      </c>
      <c r="N531" s="235" t="s">
        <v>1178</v>
      </c>
      <c r="O531" s="145"/>
      <c r="P531" s="280">
        <v>0</v>
      </c>
      <c r="Q531" s="280">
        <v>0</v>
      </c>
      <c r="R531" s="277">
        <f t="shared" si="30"/>
        <v>0</v>
      </c>
      <c r="S531" s="278" t="str">
        <f t="shared" si="31"/>
        <v>X</v>
      </c>
      <c r="T531" s="172" t="s">
        <v>2707</v>
      </c>
    </row>
    <row r="532" spans="1:20" ht="12.75" customHeight="1" x14ac:dyDescent="0.2">
      <c r="A532" s="291" t="s">
        <v>72</v>
      </c>
      <c r="B532" s="291">
        <v>2022</v>
      </c>
      <c r="C532" s="145" t="s">
        <v>585</v>
      </c>
      <c r="D532" s="292" t="s">
        <v>116</v>
      </c>
      <c r="E532" s="293" t="s">
        <v>1019</v>
      </c>
      <c r="F532" s="245" t="s">
        <v>1706</v>
      </c>
      <c r="G532" s="294" t="s">
        <v>261</v>
      </c>
      <c r="H532" s="292" t="s">
        <v>1177</v>
      </c>
      <c r="I532" s="145" t="s">
        <v>433</v>
      </c>
      <c r="J532" s="291" t="s">
        <v>161</v>
      </c>
      <c r="K532" s="17" t="s">
        <v>1703</v>
      </c>
      <c r="L532" s="295" t="s">
        <v>1506</v>
      </c>
      <c r="M532" s="245">
        <v>300</v>
      </c>
      <c r="N532" s="235" t="s">
        <v>1178</v>
      </c>
      <c r="O532" s="145"/>
      <c r="P532" s="280">
        <v>0</v>
      </c>
      <c r="Q532" s="280">
        <v>0</v>
      </c>
      <c r="R532" s="277">
        <f t="shared" si="30"/>
        <v>0</v>
      </c>
      <c r="S532" s="278" t="str">
        <f t="shared" si="31"/>
        <v>X</v>
      </c>
      <c r="T532" s="172" t="s">
        <v>2707</v>
      </c>
    </row>
    <row r="533" spans="1:20" ht="12.75" customHeight="1" x14ac:dyDescent="0.2">
      <c r="A533" s="291" t="s">
        <v>72</v>
      </c>
      <c r="B533" s="291">
        <v>2022</v>
      </c>
      <c r="C533" s="145" t="s">
        <v>585</v>
      </c>
      <c r="D533" s="292" t="s">
        <v>116</v>
      </c>
      <c r="E533" s="293" t="s">
        <v>1033</v>
      </c>
      <c r="F533" s="245" t="s">
        <v>1702</v>
      </c>
      <c r="G533" s="294" t="s">
        <v>259</v>
      </c>
      <c r="H533" s="292" t="s">
        <v>1177</v>
      </c>
      <c r="I533" s="145" t="s">
        <v>433</v>
      </c>
      <c r="J533" s="291" t="s">
        <v>161</v>
      </c>
      <c r="K533" s="17" t="s">
        <v>1703</v>
      </c>
      <c r="L533" s="295" t="s">
        <v>1506</v>
      </c>
      <c r="M533" s="245">
        <v>700</v>
      </c>
      <c r="N533" s="235" t="s">
        <v>1178</v>
      </c>
      <c r="O533" s="145"/>
      <c r="P533" s="280">
        <v>440</v>
      </c>
      <c r="Q533" s="280">
        <v>9</v>
      </c>
      <c r="R533" s="277">
        <f t="shared" ref="R533:R544" si="32">IF(M533="N/A","N/A", P533/M533*100)</f>
        <v>62.857142857142854</v>
      </c>
      <c r="S533" s="278" t="str">
        <f t="shared" ref="S533:S544" si="33">IF(M533="N/A","N/A",IF(OR(R533&lt;90,R533&gt;150),"X",""))</f>
        <v>X</v>
      </c>
      <c r="T533" s="172" t="s">
        <v>2808</v>
      </c>
    </row>
    <row r="534" spans="1:20" ht="12.75" customHeight="1" x14ac:dyDescent="0.2">
      <c r="A534" s="291" t="s">
        <v>72</v>
      </c>
      <c r="B534" s="291">
        <v>2022</v>
      </c>
      <c r="C534" s="145" t="s">
        <v>585</v>
      </c>
      <c r="D534" s="292" t="s">
        <v>116</v>
      </c>
      <c r="E534" s="293" t="s">
        <v>1033</v>
      </c>
      <c r="F534" s="245" t="s">
        <v>1702</v>
      </c>
      <c r="G534" s="294" t="s">
        <v>1508</v>
      </c>
      <c r="H534" s="292" t="s">
        <v>1177</v>
      </c>
      <c r="I534" s="145" t="s">
        <v>433</v>
      </c>
      <c r="J534" s="291" t="s">
        <v>161</v>
      </c>
      <c r="K534" s="17" t="s">
        <v>1703</v>
      </c>
      <c r="L534" s="295" t="s">
        <v>1506</v>
      </c>
      <c r="M534" s="245">
        <v>700</v>
      </c>
      <c r="N534" s="235" t="s">
        <v>1178</v>
      </c>
      <c r="O534" s="145"/>
      <c r="P534" s="280">
        <v>537</v>
      </c>
      <c r="Q534" s="280">
        <v>9</v>
      </c>
      <c r="R534" s="277">
        <f t="shared" si="32"/>
        <v>76.714285714285708</v>
      </c>
      <c r="S534" s="278" t="str">
        <f t="shared" si="33"/>
        <v>X</v>
      </c>
      <c r="T534" s="172" t="s">
        <v>2808</v>
      </c>
    </row>
    <row r="535" spans="1:20" ht="12.75" customHeight="1" x14ac:dyDescent="0.2">
      <c r="A535" s="291" t="s">
        <v>72</v>
      </c>
      <c r="B535" s="291">
        <v>2022</v>
      </c>
      <c r="C535" s="145" t="s">
        <v>585</v>
      </c>
      <c r="D535" s="292" t="s">
        <v>116</v>
      </c>
      <c r="E535" s="293" t="s">
        <v>1033</v>
      </c>
      <c r="F535" s="245" t="s">
        <v>1702</v>
      </c>
      <c r="G535" s="294" t="s">
        <v>263</v>
      </c>
      <c r="H535" s="292" t="s">
        <v>1177</v>
      </c>
      <c r="I535" s="145" t="s">
        <v>433</v>
      </c>
      <c r="J535" s="291" t="s">
        <v>161</v>
      </c>
      <c r="K535" s="17" t="s">
        <v>1703</v>
      </c>
      <c r="L535" s="295" t="s">
        <v>1506</v>
      </c>
      <c r="M535" s="245">
        <v>700</v>
      </c>
      <c r="N535" s="235" t="s">
        <v>1178</v>
      </c>
      <c r="O535" s="145"/>
      <c r="P535" s="280">
        <v>537</v>
      </c>
      <c r="Q535" s="280">
        <v>9</v>
      </c>
      <c r="R535" s="277">
        <f t="shared" si="32"/>
        <v>76.714285714285708</v>
      </c>
      <c r="S535" s="278" t="str">
        <f t="shared" si="33"/>
        <v>X</v>
      </c>
      <c r="T535" s="172" t="s">
        <v>2808</v>
      </c>
    </row>
    <row r="536" spans="1:20" ht="12.75" customHeight="1" x14ac:dyDescent="0.2">
      <c r="A536" s="291" t="s">
        <v>72</v>
      </c>
      <c r="B536" s="291">
        <v>2022</v>
      </c>
      <c r="C536" s="145" t="s">
        <v>585</v>
      </c>
      <c r="D536" s="292" t="s">
        <v>116</v>
      </c>
      <c r="E536" s="293" t="s">
        <v>1033</v>
      </c>
      <c r="F536" s="245" t="s">
        <v>1702</v>
      </c>
      <c r="G536" s="294" t="s">
        <v>261</v>
      </c>
      <c r="H536" s="292" t="s">
        <v>1177</v>
      </c>
      <c r="I536" s="145" t="s">
        <v>433</v>
      </c>
      <c r="J536" s="291" t="s">
        <v>161</v>
      </c>
      <c r="K536" s="17" t="s">
        <v>1703</v>
      </c>
      <c r="L536" s="295" t="s">
        <v>1506</v>
      </c>
      <c r="M536" s="245">
        <v>700</v>
      </c>
      <c r="N536" s="235" t="s">
        <v>1178</v>
      </c>
      <c r="O536" s="145"/>
      <c r="P536" s="280">
        <v>537</v>
      </c>
      <c r="Q536" s="280">
        <v>9</v>
      </c>
      <c r="R536" s="277">
        <f t="shared" si="32"/>
        <v>76.714285714285708</v>
      </c>
      <c r="S536" s="278" t="str">
        <f t="shared" si="33"/>
        <v>X</v>
      </c>
      <c r="T536" s="172" t="s">
        <v>2808</v>
      </c>
    </row>
    <row r="537" spans="1:20" ht="12.75" customHeight="1" x14ac:dyDescent="0.2">
      <c r="A537" s="291" t="s">
        <v>72</v>
      </c>
      <c r="B537" s="291">
        <v>2022</v>
      </c>
      <c r="C537" s="145" t="s">
        <v>585</v>
      </c>
      <c r="D537" s="292" t="s">
        <v>116</v>
      </c>
      <c r="E537" s="293" t="s">
        <v>1033</v>
      </c>
      <c r="F537" s="245" t="s">
        <v>1705</v>
      </c>
      <c r="G537" s="294" t="s">
        <v>259</v>
      </c>
      <c r="H537" s="292" t="s">
        <v>1177</v>
      </c>
      <c r="I537" s="145" t="s">
        <v>433</v>
      </c>
      <c r="J537" s="291" t="s">
        <v>161</v>
      </c>
      <c r="K537" s="17" t="s">
        <v>1703</v>
      </c>
      <c r="L537" s="295" t="s">
        <v>1506</v>
      </c>
      <c r="M537" s="245">
        <v>500</v>
      </c>
      <c r="N537" s="235" t="s">
        <v>1178</v>
      </c>
      <c r="O537" s="145"/>
      <c r="P537" s="280">
        <v>599</v>
      </c>
      <c r="Q537" s="280">
        <v>11</v>
      </c>
      <c r="R537" s="277">
        <f t="shared" si="32"/>
        <v>119.8</v>
      </c>
      <c r="S537" s="278" t="str">
        <f t="shared" si="33"/>
        <v/>
      </c>
      <c r="T537" s="172"/>
    </row>
    <row r="538" spans="1:20" ht="12.75" customHeight="1" x14ac:dyDescent="0.2">
      <c r="A538" s="291" t="s">
        <v>72</v>
      </c>
      <c r="B538" s="291">
        <v>2022</v>
      </c>
      <c r="C538" s="145" t="s">
        <v>585</v>
      </c>
      <c r="D538" s="292" t="s">
        <v>116</v>
      </c>
      <c r="E538" s="293" t="s">
        <v>1033</v>
      </c>
      <c r="F538" s="245" t="s">
        <v>1705</v>
      </c>
      <c r="G538" s="294" t="s">
        <v>1508</v>
      </c>
      <c r="H538" s="292" t="s">
        <v>1177</v>
      </c>
      <c r="I538" s="145" t="s">
        <v>433</v>
      </c>
      <c r="J538" s="291" t="s">
        <v>161</v>
      </c>
      <c r="K538" s="17" t="s">
        <v>1703</v>
      </c>
      <c r="L538" s="295" t="s">
        <v>1506</v>
      </c>
      <c r="M538" s="245">
        <v>500</v>
      </c>
      <c r="N538" s="235" t="s">
        <v>1178</v>
      </c>
      <c r="O538" s="145"/>
      <c r="P538" s="280">
        <v>607</v>
      </c>
      <c r="Q538" s="280">
        <v>11</v>
      </c>
      <c r="R538" s="277">
        <f t="shared" si="32"/>
        <v>121.39999999999999</v>
      </c>
      <c r="S538" s="278" t="str">
        <f t="shared" si="33"/>
        <v/>
      </c>
      <c r="T538" s="172"/>
    </row>
    <row r="539" spans="1:20" ht="12.75" customHeight="1" x14ac:dyDescent="0.2">
      <c r="A539" s="291" t="s">
        <v>72</v>
      </c>
      <c r="B539" s="291">
        <v>2022</v>
      </c>
      <c r="C539" s="145" t="s">
        <v>585</v>
      </c>
      <c r="D539" s="292" t="s">
        <v>116</v>
      </c>
      <c r="E539" s="293" t="s">
        <v>1033</v>
      </c>
      <c r="F539" s="245" t="s">
        <v>1705</v>
      </c>
      <c r="G539" s="294" t="s">
        <v>263</v>
      </c>
      <c r="H539" s="292" t="s">
        <v>1177</v>
      </c>
      <c r="I539" s="145" t="s">
        <v>433</v>
      </c>
      <c r="J539" s="291" t="s">
        <v>161</v>
      </c>
      <c r="K539" s="17" t="s">
        <v>1703</v>
      </c>
      <c r="L539" s="295" t="s">
        <v>1506</v>
      </c>
      <c r="M539" s="245">
        <v>500</v>
      </c>
      <c r="N539" s="235" t="s">
        <v>1178</v>
      </c>
      <c r="O539" s="145"/>
      <c r="P539" s="280">
        <v>607</v>
      </c>
      <c r="Q539" s="280">
        <v>11</v>
      </c>
      <c r="R539" s="277">
        <f t="shared" si="32"/>
        <v>121.39999999999999</v>
      </c>
      <c r="S539" s="278" t="str">
        <f t="shared" si="33"/>
        <v/>
      </c>
      <c r="T539" s="172"/>
    </row>
    <row r="540" spans="1:20" ht="12.75" customHeight="1" x14ac:dyDescent="0.2">
      <c r="A540" s="291" t="s">
        <v>72</v>
      </c>
      <c r="B540" s="291">
        <v>2022</v>
      </c>
      <c r="C540" s="145" t="s">
        <v>585</v>
      </c>
      <c r="D540" s="292" t="s">
        <v>116</v>
      </c>
      <c r="E540" s="293" t="s">
        <v>1033</v>
      </c>
      <c r="F540" s="245" t="s">
        <v>1705</v>
      </c>
      <c r="G540" s="294" t="s">
        <v>261</v>
      </c>
      <c r="H540" s="292" t="s">
        <v>1177</v>
      </c>
      <c r="I540" s="145" t="s">
        <v>433</v>
      </c>
      <c r="J540" s="291" t="s">
        <v>161</v>
      </c>
      <c r="K540" s="17" t="s">
        <v>1703</v>
      </c>
      <c r="L540" s="295" t="s">
        <v>1506</v>
      </c>
      <c r="M540" s="245">
        <v>500</v>
      </c>
      <c r="N540" s="235" t="s">
        <v>1178</v>
      </c>
      <c r="O540" s="145"/>
      <c r="P540" s="280">
        <v>607</v>
      </c>
      <c r="Q540" s="280">
        <v>11</v>
      </c>
      <c r="R540" s="277">
        <f t="shared" si="32"/>
        <v>121.39999999999999</v>
      </c>
      <c r="S540" s="278" t="str">
        <f t="shared" si="33"/>
        <v/>
      </c>
      <c r="T540" s="172"/>
    </row>
    <row r="541" spans="1:20" ht="12.75" customHeight="1" x14ac:dyDescent="0.2">
      <c r="A541" s="291" t="s">
        <v>72</v>
      </c>
      <c r="B541" s="291">
        <v>2022</v>
      </c>
      <c r="C541" s="145" t="s">
        <v>585</v>
      </c>
      <c r="D541" s="292" t="s">
        <v>116</v>
      </c>
      <c r="E541" s="293" t="s">
        <v>1033</v>
      </c>
      <c r="F541" s="245" t="s">
        <v>1706</v>
      </c>
      <c r="G541" s="294" t="s">
        <v>259</v>
      </c>
      <c r="H541" s="292" t="s">
        <v>1177</v>
      </c>
      <c r="I541" s="145" t="s">
        <v>433</v>
      </c>
      <c r="J541" s="291" t="s">
        <v>161</v>
      </c>
      <c r="K541" s="17" t="s">
        <v>1703</v>
      </c>
      <c r="L541" s="295" t="s">
        <v>1506</v>
      </c>
      <c r="M541" s="245">
        <v>1600</v>
      </c>
      <c r="N541" s="235" t="s">
        <v>1178</v>
      </c>
      <c r="O541" s="145"/>
      <c r="P541" s="296">
        <v>915</v>
      </c>
      <c r="Q541" s="296">
        <v>25</v>
      </c>
      <c r="R541" s="277">
        <f t="shared" si="32"/>
        <v>57.1875</v>
      </c>
      <c r="S541" s="278" t="str">
        <f t="shared" si="33"/>
        <v>X</v>
      </c>
      <c r="T541" s="172" t="s">
        <v>2808</v>
      </c>
    </row>
    <row r="542" spans="1:20" ht="12.75" customHeight="1" x14ac:dyDescent="0.2">
      <c r="A542" s="291" t="s">
        <v>72</v>
      </c>
      <c r="B542" s="291">
        <v>2022</v>
      </c>
      <c r="C542" s="145" t="s">
        <v>585</v>
      </c>
      <c r="D542" s="292" t="s">
        <v>116</v>
      </c>
      <c r="E542" s="293" t="s">
        <v>1033</v>
      </c>
      <c r="F542" s="245" t="s">
        <v>1706</v>
      </c>
      <c r="G542" s="294" t="s">
        <v>1508</v>
      </c>
      <c r="H542" s="292" t="s">
        <v>1177</v>
      </c>
      <c r="I542" s="145" t="s">
        <v>433</v>
      </c>
      <c r="J542" s="291" t="s">
        <v>161</v>
      </c>
      <c r="K542" s="17" t="s">
        <v>1703</v>
      </c>
      <c r="L542" s="295" t="s">
        <v>1506</v>
      </c>
      <c r="M542" s="245">
        <v>1600</v>
      </c>
      <c r="N542" s="235" t="s">
        <v>1178</v>
      </c>
      <c r="O542" s="145"/>
      <c r="P542" s="296">
        <v>917</v>
      </c>
      <c r="Q542" s="296">
        <v>25</v>
      </c>
      <c r="R542" s="277">
        <f t="shared" si="32"/>
        <v>57.3125</v>
      </c>
      <c r="S542" s="278" t="str">
        <f t="shared" si="33"/>
        <v>X</v>
      </c>
      <c r="T542" s="172" t="s">
        <v>2808</v>
      </c>
    </row>
    <row r="543" spans="1:20" ht="12.75" customHeight="1" x14ac:dyDescent="0.2">
      <c r="A543" s="291" t="s">
        <v>72</v>
      </c>
      <c r="B543" s="291">
        <v>2022</v>
      </c>
      <c r="C543" s="145" t="s">
        <v>585</v>
      </c>
      <c r="D543" s="292" t="s">
        <v>116</v>
      </c>
      <c r="E543" s="293" t="s">
        <v>1033</v>
      </c>
      <c r="F543" s="245" t="s">
        <v>1706</v>
      </c>
      <c r="G543" s="294" t="s">
        <v>263</v>
      </c>
      <c r="H543" s="292" t="s">
        <v>1177</v>
      </c>
      <c r="I543" s="145" t="s">
        <v>433</v>
      </c>
      <c r="J543" s="291" t="s">
        <v>161</v>
      </c>
      <c r="K543" s="17" t="s">
        <v>1703</v>
      </c>
      <c r="L543" s="295" t="s">
        <v>1506</v>
      </c>
      <c r="M543" s="245">
        <v>1600</v>
      </c>
      <c r="N543" s="235" t="s">
        <v>1178</v>
      </c>
      <c r="O543" s="145"/>
      <c r="P543" s="296">
        <v>917</v>
      </c>
      <c r="Q543" s="296">
        <v>25</v>
      </c>
      <c r="R543" s="277">
        <f t="shared" si="32"/>
        <v>57.3125</v>
      </c>
      <c r="S543" s="278" t="str">
        <f t="shared" si="33"/>
        <v>X</v>
      </c>
      <c r="T543" s="172" t="s">
        <v>2808</v>
      </c>
    </row>
    <row r="544" spans="1:20" ht="12.75" customHeight="1" x14ac:dyDescent="0.2">
      <c r="A544" s="291" t="s">
        <v>72</v>
      </c>
      <c r="B544" s="291">
        <v>2022</v>
      </c>
      <c r="C544" s="145" t="s">
        <v>585</v>
      </c>
      <c r="D544" s="292" t="s">
        <v>116</v>
      </c>
      <c r="E544" s="293" t="s">
        <v>1033</v>
      </c>
      <c r="F544" s="245" t="s">
        <v>1706</v>
      </c>
      <c r="G544" s="294" t="s">
        <v>261</v>
      </c>
      <c r="H544" s="292" t="s">
        <v>1177</v>
      </c>
      <c r="I544" s="145" t="s">
        <v>433</v>
      </c>
      <c r="J544" s="291" t="s">
        <v>161</v>
      </c>
      <c r="K544" s="17" t="s">
        <v>1703</v>
      </c>
      <c r="L544" s="295" t="s">
        <v>1506</v>
      </c>
      <c r="M544" s="245">
        <v>1600</v>
      </c>
      <c r="N544" s="235" t="s">
        <v>1178</v>
      </c>
      <c r="O544" s="145"/>
      <c r="P544" s="296">
        <v>917</v>
      </c>
      <c r="Q544" s="296">
        <v>25</v>
      </c>
      <c r="R544" s="277">
        <f t="shared" si="32"/>
        <v>57.3125</v>
      </c>
      <c r="S544" s="278" t="str">
        <f t="shared" si="33"/>
        <v>X</v>
      </c>
      <c r="T544" s="172" t="s">
        <v>2808</v>
      </c>
    </row>
    <row r="545" spans="1:20" ht="12.75" customHeight="1" x14ac:dyDescent="0.2">
      <c r="A545" s="297" t="s">
        <v>72</v>
      </c>
      <c r="B545" s="297">
        <v>2022</v>
      </c>
      <c r="C545" s="244" t="s">
        <v>585</v>
      </c>
      <c r="D545" s="298" t="s">
        <v>116</v>
      </c>
      <c r="E545" s="299" t="s">
        <v>923</v>
      </c>
      <c r="F545" s="245" t="s">
        <v>1706</v>
      </c>
      <c r="G545" s="300" t="s">
        <v>259</v>
      </c>
      <c r="H545" s="298" t="s">
        <v>1177</v>
      </c>
      <c r="I545" s="244" t="s">
        <v>433</v>
      </c>
      <c r="J545" s="297" t="s">
        <v>161</v>
      </c>
      <c r="K545" s="17" t="s">
        <v>1703</v>
      </c>
      <c r="L545" s="295" t="s">
        <v>1506</v>
      </c>
      <c r="M545" s="245">
        <v>1500</v>
      </c>
      <c r="N545" s="245" t="s">
        <v>1178</v>
      </c>
      <c r="O545" s="244"/>
      <c r="P545" s="296">
        <v>556</v>
      </c>
      <c r="Q545" s="296">
        <v>17</v>
      </c>
      <c r="R545" s="277">
        <f t="shared" ref="R545:R548" si="34">IF(M545="N/A","N/A", P545/M545*100)</f>
        <v>37.066666666666663</v>
      </c>
      <c r="S545" s="278" t="str">
        <f t="shared" ref="S545:S548" si="35">IF(M545="N/A","N/A",IF(OR(R545&lt;90,R545&gt;150),"X",""))</f>
        <v>X</v>
      </c>
      <c r="T545" s="125" t="s">
        <v>2708</v>
      </c>
    </row>
    <row r="546" spans="1:20" ht="12.75" customHeight="1" x14ac:dyDescent="0.2">
      <c r="A546" s="297" t="s">
        <v>72</v>
      </c>
      <c r="B546" s="297">
        <v>2022</v>
      </c>
      <c r="C546" s="244" t="s">
        <v>585</v>
      </c>
      <c r="D546" s="298" t="s">
        <v>116</v>
      </c>
      <c r="E546" s="299" t="s">
        <v>923</v>
      </c>
      <c r="F546" s="245" t="s">
        <v>1706</v>
      </c>
      <c r="G546" s="300" t="s">
        <v>1508</v>
      </c>
      <c r="H546" s="298" t="s">
        <v>1177</v>
      </c>
      <c r="I546" s="244" t="s">
        <v>433</v>
      </c>
      <c r="J546" s="297" t="s">
        <v>161</v>
      </c>
      <c r="K546" s="17" t="s">
        <v>1703</v>
      </c>
      <c r="L546" s="295" t="s">
        <v>1506</v>
      </c>
      <c r="M546" s="245">
        <v>1500</v>
      </c>
      <c r="N546" s="245" t="s">
        <v>1178</v>
      </c>
      <c r="O546" s="244"/>
      <c r="P546" s="296">
        <v>556</v>
      </c>
      <c r="Q546" s="296">
        <v>17</v>
      </c>
      <c r="R546" s="277">
        <f t="shared" si="34"/>
        <v>37.066666666666663</v>
      </c>
      <c r="S546" s="278" t="str">
        <f t="shared" si="35"/>
        <v>X</v>
      </c>
      <c r="T546" s="125" t="s">
        <v>2806</v>
      </c>
    </row>
    <row r="547" spans="1:20" ht="12.75" customHeight="1" x14ac:dyDescent="0.2">
      <c r="A547" s="297" t="s">
        <v>72</v>
      </c>
      <c r="B547" s="297">
        <v>2022</v>
      </c>
      <c r="C547" s="244" t="s">
        <v>585</v>
      </c>
      <c r="D547" s="298" t="s">
        <v>116</v>
      </c>
      <c r="E547" s="299" t="s">
        <v>923</v>
      </c>
      <c r="F547" s="245" t="s">
        <v>1706</v>
      </c>
      <c r="G547" s="300" t="s">
        <v>263</v>
      </c>
      <c r="H547" s="298" t="s">
        <v>1177</v>
      </c>
      <c r="I547" s="244" t="s">
        <v>433</v>
      </c>
      <c r="J547" s="297" t="s">
        <v>161</v>
      </c>
      <c r="K547" s="17" t="s">
        <v>1703</v>
      </c>
      <c r="L547" s="295" t="s">
        <v>1506</v>
      </c>
      <c r="M547" s="245">
        <v>1500</v>
      </c>
      <c r="N547" s="245" t="s">
        <v>1178</v>
      </c>
      <c r="O547" s="244"/>
      <c r="P547" s="296">
        <v>556</v>
      </c>
      <c r="Q547" s="296">
        <v>17</v>
      </c>
      <c r="R547" s="277">
        <f t="shared" si="34"/>
        <v>37.066666666666663</v>
      </c>
      <c r="S547" s="278" t="str">
        <f t="shared" si="35"/>
        <v>X</v>
      </c>
      <c r="T547" s="125" t="s">
        <v>2708</v>
      </c>
    </row>
    <row r="548" spans="1:20" ht="12.75" customHeight="1" x14ac:dyDescent="0.2">
      <c r="A548" s="297" t="s">
        <v>72</v>
      </c>
      <c r="B548" s="297">
        <v>2022</v>
      </c>
      <c r="C548" s="244" t="s">
        <v>585</v>
      </c>
      <c r="D548" s="298" t="s">
        <v>116</v>
      </c>
      <c r="E548" s="299" t="s">
        <v>923</v>
      </c>
      <c r="F548" s="245" t="s">
        <v>1706</v>
      </c>
      <c r="G548" s="300" t="s">
        <v>261</v>
      </c>
      <c r="H548" s="298" t="s">
        <v>1177</v>
      </c>
      <c r="I548" s="244" t="s">
        <v>433</v>
      </c>
      <c r="J548" s="297" t="s">
        <v>161</v>
      </c>
      <c r="K548" s="17" t="s">
        <v>1703</v>
      </c>
      <c r="L548" s="295" t="s">
        <v>1506</v>
      </c>
      <c r="M548" s="245">
        <v>1500</v>
      </c>
      <c r="N548" s="245" t="s">
        <v>1178</v>
      </c>
      <c r="O548" s="244"/>
      <c r="P548" s="296">
        <v>556</v>
      </c>
      <c r="Q548" s="296">
        <v>17</v>
      </c>
      <c r="R548" s="277">
        <f t="shared" si="34"/>
        <v>37.066666666666663</v>
      </c>
      <c r="S548" s="278" t="str">
        <f t="shared" si="35"/>
        <v>X</v>
      </c>
      <c r="T548" s="125" t="s">
        <v>2708</v>
      </c>
    </row>
    <row r="549" spans="1:20" ht="12.75" customHeight="1" x14ac:dyDescent="0.2">
      <c r="A549" s="291" t="s">
        <v>72</v>
      </c>
      <c r="B549" s="291">
        <v>2022</v>
      </c>
      <c r="C549" s="145" t="s">
        <v>585</v>
      </c>
      <c r="D549" s="292" t="s">
        <v>116</v>
      </c>
      <c r="E549" s="293" t="s">
        <v>1142</v>
      </c>
      <c r="F549" s="245" t="s">
        <v>1702</v>
      </c>
      <c r="G549" s="294" t="s">
        <v>259</v>
      </c>
      <c r="H549" s="292" t="s">
        <v>1177</v>
      </c>
      <c r="I549" s="145" t="s">
        <v>433</v>
      </c>
      <c r="J549" s="291" t="s">
        <v>161</v>
      </c>
      <c r="K549" s="17" t="s">
        <v>1703</v>
      </c>
      <c r="L549" s="295" t="s">
        <v>1506</v>
      </c>
      <c r="M549" s="245">
        <v>400</v>
      </c>
      <c r="N549" s="235" t="s">
        <v>1178</v>
      </c>
      <c r="O549" s="145"/>
      <c r="P549" s="296">
        <v>340</v>
      </c>
      <c r="Q549" s="296">
        <v>6</v>
      </c>
      <c r="R549" s="277">
        <f t="shared" ref="R549:R556" si="36">IF(M549="N/A","N/A", P549/M549*100)</f>
        <v>85</v>
      </c>
      <c r="S549" s="278" t="str">
        <f t="shared" ref="S549:S556" si="37">IF(M549="N/A","N/A",IF(OR(R549&lt;90,R549&gt;150),"X",""))</f>
        <v>X</v>
      </c>
      <c r="T549" s="172" t="s">
        <v>2808</v>
      </c>
    </row>
    <row r="550" spans="1:20" ht="12.75" customHeight="1" x14ac:dyDescent="0.2">
      <c r="A550" s="291" t="s">
        <v>72</v>
      </c>
      <c r="B550" s="291">
        <v>2022</v>
      </c>
      <c r="C550" s="145" t="s">
        <v>585</v>
      </c>
      <c r="D550" s="292" t="s">
        <v>116</v>
      </c>
      <c r="E550" s="293" t="s">
        <v>1142</v>
      </c>
      <c r="F550" s="245" t="s">
        <v>1702</v>
      </c>
      <c r="G550" s="294" t="s">
        <v>1508</v>
      </c>
      <c r="H550" s="292" t="s">
        <v>1177</v>
      </c>
      <c r="I550" s="145" t="s">
        <v>433</v>
      </c>
      <c r="J550" s="291" t="s">
        <v>161</v>
      </c>
      <c r="K550" s="17" t="s">
        <v>1703</v>
      </c>
      <c r="L550" s="295" t="s">
        <v>1506</v>
      </c>
      <c r="M550" s="245">
        <v>400</v>
      </c>
      <c r="N550" s="235" t="s">
        <v>1178</v>
      </c>
      <c r="O550" s="145"/>
      <c r="P550" s="296">
        <v>341</v>
      </c>
      <c r="Q550" s="296">
        <v>6</v>
      </c>
      <c r="R550" s="277">
        <f t="shared" si="36"/>
        <v>85.25</v>
      </c>
      <c r="S550" s="278" t="str">
        <f t="shared" si="37"/>
        <v>X</v>
      </c>
      <c r="T550" s="172" t="s">
        <v>2808</v>
      </c>
    </row>
    <row r="551" spans="1:20" ht="12.75" customHeight="1" x14ac:dyDescent="0.2">
      <c r="A551" s="291" t="s">
        <v>72</v>
      </c>
      <c r="B551" s="291">
        <v>2022</v>
      </c>
      <c r="C551" s="145" t="s">
        <v>585</v>
      </c>
      <c r="D551" s="292" t="s">
        <v>116</v>
      </c>
      <c r="E551" s="293" t="s">
        <v>1142</v>
      </c>
      <c r="F551" s="245" t="s">
        <v>1702</v>
      </c>
      <c r="G551" s="294" t="s">
        <v>263</v>
      </c>
      <c r="H551" s="292" t="s">
        <v>1177</v>
      </c>
      <c r="I551" s="145" t="s">
        <v>433</v>
      </c>
      <c r="J551" s="291" t="s">
        <v>161</v>
      </c>
      <c r="K551" s="17" t="s">
        <v>1703</v>
      </c>
      <c r="L551" s="295" t="s">
        <v>1506</v>
      </c>
      <c r="M551" s="245">
        <v>400</v>
      </c>
      <c r="N551" s="235" t="s">
        <v>1178</v>
      </c>
      <c r="O551" s="145"/>
      <c r="P551" s="296">
        <v>341</v>
      </c>
      <c r="Q551" s="296">
        <v>6</v>
      </c>
      <c r="R551" s="277">
        <f t="shared" si="36"/>
        <v>85.25</v>
      </c>
      <c r="S551" s="278" t="str">
        <f t="shared" si="37"/>
        <v>X</v>
      </c>
      <c r="T551" s="172" t="s">
        <v>2808</v>
      </c>
    </row>
    <row r="552" spans="1:20" ht="12.75" customHeight="1" x14ac:dyDescent="0.2">
      <c r="A552" s="291" t="s">
        <v>72</v>
      </c>
      <c r="B552" s="291">
        <v>2022</v>
      </c>
      <c r="C552" s="145" t="s">
        <v>585</v>
      </c>
      <c r="D552" s="292" t="s">
        <v>116</v>
      </c>
      <c r="E552" s="293" t="s">
        <v>1142</v>
      </c>
      <c r="F552" s="245" t="s">
        <v>1702</v>
      </c>
      <c r="G552" s="294" t="s">
        <v>261</v>
      </c>
      <c r="H552" s="292" t="s">
        <v>1177</v>
      </c>
      <c r="I552" s="145" t="s">
        <v>433</v>
      </c>
      <c r="J552" s="291" t="s">
        <v>161</v>
      </c>
      <c r="K552" s="17" t="s">
        <v>1703</v>
      </c>
      <c r="L552" s="295" t="s">
        <v>1506</v>
      </c>
      <c r="M552" s="245">
        <v>400</v>
      </c>
      <c r="N552" s="235" t="s">
        <v>1178</v>
      </c>
      <c r="O552" s="145"/>
      <c r="P552" s="296">
        <v>341</v>
      </c>
      <c r="Q552" s="296">
        <v>6</v>
      </c>
      <c r="R552" s="277">
        <f t="shared" si="36"/>
        <v>85.25</v>
      </c>
      <c r="S552" s="278" t="str">
        <f t="shared" si="37"/>
        <v>X</v>
      </c>
      <c r="T552" s="172" t="s">
        <v>2808</v>
      </c>
    </row>
    <row r="553" spans="1:20" ht="12.75" customHeight="1" x14ac:dyDescent="0.2">
      <c r="A553" s="291" t="s">
        <v>72</v>
      </c>
      <c r="B553" s="291">
        <v>2022</v>
      </c>
      <c r="C553" s="145" t="s">
        <v>585</v>
      </c>
      <c r="D553" s="292" t="s">
        <v>116</v>
      </c>
      <c r="E553" s="293" t="s">
        <v>1142</v>
      </c>
      <c r="F553" s="245" t="s">
        <v>1706</v>
      </c>
      <c r="G553" s="294" t="s">
        <v>259</v>
      </c>
      <c r="H553" s="292" t="s">
        <v>1177</v>
      </c>
      <c r="I553" s="145" t="s">
        <v>433</v>
      </c>
      <c r="J553" s="291" t="s">
        <v>161</v>
      </c>
      <c r="K553" s="17" t="s">
        <v>1703</v>
      </c>
      <c r="L553" s="295" t="s">
        <v>1506</v>
      </c>
      <c r="M553" s="245">
        <v>400</v>
      </c>
      <c r="N553" s="235" t="s">
        <v>1178</v>
      </c>
      <c r="O553" s="145"/>
      <c r="P553" s="296">
        <v>450</v>
      </c>
      <c r="Q553" s="296">
        <v>10</v>
      </c>
      <c r="R553" s="277">
        <f t="shared" si="36"/>
        <v>112.5</v>
      </c>
      <c r="S553" s="278" t="str">
        <f t="shared" si="37"/>
        <v/>
      </c>
      <c r="T553" s="177"/>
    </row>
    <row r="554" spans="1:20" ht="12.75" customHeight="1" x14ac:dyDescent="0.2">
      <c r="A554" s="291" t="s">
        <v>72</v>
      </c>
      <c r="B554" s="291">
        <v>2022</v>
      </c>
      <c r="C554" s="145" t="s">
        <v>585</v>
      </c>
      <c r="D554" s="292" t="s">
        <v>116</v>
      </c>
      <c r="E554" s="293" t="s">
        <v>1142</v>
      </c>
      <c r="F554" s="245" t="s">
        <v>1706</v>
      </c>
      <c r="G554" s="294" t="s">
        <v>1508</v>
      </c>
      <c r="H554" s="292" t="s">
        <v>1177</v>
      </c>
      <c r="I554" s="145" t="s">
        <v>433</v>
      </c>
      <c r="J554" s="291" t="s">
        <v>161</v>
      </c>
      <c r="K554" s="17" t="s">
        <v>1703</v>
      </c>
      <c r="L554" s="295" t="s">
        <v>1506</v>
      </c>
      <c r="M554" s="245">
        <v>400</v>
      </c>
      <c r="N554" s="235" t="s">
        <v>1178</v>
      </c>
      <c r="O554" s="145"/>
      <c r="P554" s="296">
        <v>450</v>
      </c>
      <c r="Q554" s="296">
        <v>10</v>
      </c>
      <c r="R554" s="277">
        <f t="shared" si="36"/>
        <v>112.5</v>
      </c>
      <c r="S554" s="278" t="str">
        <f t="shared" si="37"/>
        <v/>
      </c>
      <c r="T554" s="177"/>
    </row>
    <row r="555" spans="1:20" ht="12.75" customHeight="1" x14ac:dyDescent="0.2">
      <c r="A555" s="291" t="s">
        <v>72</v>
      </c>
      <c r="B555" s="291">
        <v>2022</v>
      </c>
      <c r="C555" s="145" t="s">
        <v>585</v>
      </c>
      <c r="D555" s="292" t="s">
        <v>116</v>
      </c>
      <c r="E555" s="293" t="s">
        <v>1142</v>
      </c>
      <c r="F555" s="245" t="s">
        <v>1706</v>
      </c>
      <c r="G555" s="294" t="s">
        <v>263</v>
      </c>
      <c r="H555" s="292" t="s">
        <v>1177</v>
      </c>
      <c r="I555" s="145" t="s">
        <v>433</v>
      </c>
      <c r="J555" s="291" t="s">
        <v>161</v>
      </c>
      <c r="K555" s="17" t="s">
        <v>1703</v>
      </c>
      <c r="L555" s="295" t="s">
        <v>1506</v>
      </c>
      <c r="M555" s="245">
        <v>400</v>
      </c>
      <c r="N555" s="235" t="s">
        <v>1178</v>
      </c>
      <c r="O555" s="145"/>
      <c r="P555" s="296">
        <v>450</v>
      </c>
      <c r="Q555" s="296">
        <v>10</v>
      </c>
      <c r="R555" s="277">
        <f t="shared" si="36"/>
        <v>112.5</v>
      </c>
      <c r="S555" s="278" t="str">
        <f t="shared" si="37"/>
        <v/>
      </c>
      <c r="T555" s="177"/>
    </row>
    <row r="556" spans="1:20" ht="12.75" customHeight="1" x14ac:dyDescent="0.2">
      <c r="A556" s="291" t="s">
        <v>72</v>
      </c>
      <c r="B556" s="291">
        <v>2022</v>
      </c>
      <c r="C556" s="145" t="s">
        <v>585</v>
      </c>
      <c r="D556" s="292" t="s">
        <v>116</v>
      </c>
      <c r="E556" s="293" t="s">
        <v>1142</v>
      </c>
      <c r="F556" s="245" t="s">
        <v>1706</v>
      </c>
      <c r="G556" s="294" t="s">
        <v>261</v>
      </c>
      <c r="H556" s="292" t="s">
        <v>1177</v>
      </c>
      <c r="I556" s="145" t="s">
        <v>433</v>
      </c>
      <c r="J556" s="291" t="s">
        <v>161</v>
      </c>
      <c r="K556" s="17" t="s">
        <v>1703</v>
      </c>
      <c r="L556" s="295" t="s">
        <v>1506</v>
      </c>
      <c r="M556" s="245">
        <v>400</v>
      </c>
      <c r="N556" s="235" t="s">
        <v>1178</v>
      </c>
      <c r="O556" s="145"/>
      <c r="P556" s="296">
        <v>450</v>
      </c>
      <c r="Q556" s="296">
        <v>10</v>
      </c>
      <c r="R556" s="277">
        <f t="shared" si="36"/>
        <v>112.5</v>
      </c>
      <c r="S556" s="278" t="str">
        <f t="shared" si="37"/>
        <v/>
      </c>
      <c r="T556" s="177"/>
    </row>
    <row r="557" spans="1:20" ht="12.75" customHeight="1" x14ac:dyDescent="0.2">
      <c r="A557" s="291" t="s">
        <v>72</v>
      </c>
      <c r="B557" s="291">
        <v>2022</v>
      </c>
      <c r="C557" s="145" t="s">
        <v>585</v>
      </c>
      <c r="D557" s="292" t="s">
        <v>116</v>
      </c>
      <c r="E557" s="293" t="s">
        <v>1044</v>
      </c>
      <c r="F557" s="245" t="s">
        <v>1702</v>
      </c>
      <c r="G557" s="294" t="s">
        <v>259</v>
      </c>
      <c r="H557" s="292" t="s">
        <v>1177</v>
      </c>
      <c r="I557" s="145" t="s">
        <v>433</v>
      </c>
      <c r="J557" s="291" t="s">
        <v>161</v>
      </c>
      <c r="K557" s="17" t="s">
        <v>1703</v>
      </c>
      <c r="L557" s="295" t="s">
        <v>1506</v>
      </c>
      <c r="M557" s="245">
        <v>300</v>
      </c>
      <c r="N557" s="235" t="s">
        <v>1178</v>
      </c>
      <c r="O557" s="145"/>
      <c r="P557" s="296">
        <v>289</v>
      </c>
      <c r="Q557" s="296">
        <v>6</v>
      </c>
      <c r="R557" s="277">
        <f t="shared" ref="R557:R568" si="38">IF(M557="N/A","N/A", P557/M557*100)</f>
        <v>96.333333333333343</v>
      </c>
      <c r="S557" s="278" t="str">
        <f t="shared" ref="S557:S568" si="39">IF(M557="N/A","N/A",IF(OR(R557&lt;90,R557&gt;150),"X",""))</f>
        <v/>
      </c>
      <c r="T557" s="177"/>
    </row>
    <row r="558" spans="1:20" ht="12.75" customHeight="1" x14ac:dyDescent="0.2">
      <c r="A558" s="291" t="s">
        <v>72</v>
      </c>
      <c r="B558" s="291">
        <v>2022</v>
      </c>
      <c r="C558" s="145" t="s">
        <v>585</v>
      </c>
      <c r="D558" s="292" t="s">
        <v>116</v>
      </c>
      <c r="E558" s="293" t="s">
        <v>1044</v>
      </c>
      <c r="F558" s="245" t="s">
        <v>1702</v>
      </c>
      <c r="G558" s="294" t="s">
        <v>1508</v>
      </c>
      <c r="H558" s="292" t="s">
        <v>1177</v>
      </c>
      <c r="I558" s="145" t="s">
        <v>433</v>
      </c>
      <c r="J558" s="291" t="s">
        <v>161</v>
      </c>
      <c r="K558" s="17" t="s">
        <v>1703</v>
      </c>
      <c r="L558" s="295" t="s">
        <v>1506</v>
      </c>
      <c r="M558" s="245">
        <v>300</v>
      </c>
      <c r="N558" s="235" t="s">
        <v>1178</v>
      </c>
      <c r="O558" s="145"/>
      <c r="P558" s="296">
        <v>290</v>
      </c>
      <c r="Q558" s="296">
        <v>6</v>
      </c>
      <c r="R558" s="277">
        <f t="shared" si="38"/>
        <v>96.666666666666671</v>
      </c>
      <c r="S558" s="278" t="str">
        <f t="shared" si="39"/>
        <v/>
      </c>
      <c r="T558" s="177"/>
    </row>
    <row r="559" spans="1:20" ht="12.75" customHeight="1" x14ac:dyDescent="0.2">
      <c r="A559" s="291" t="s">
        <v>72</v>
      </c>
      <c r="B559" s="291">
        <v>2022</v>
      </c>
      <c r="C559" s="145" t="s">
        <v>585</v>
      </c>
      <c r="D559" s="292" t="s">
        <v>116</v>
      </c>
      <c r="E559" s="293" t="s">
        <v>1044</v>
      </c>
      <c r="F559" s="245" t="s">
        <v>1702</v>
      </c>
      <c r="G559" s="294" t="s">
        <v>263</v>
      </c>
      <c r="H559" s="292" t="s">
        <v>1177</v>
      </c>
      <c r="I559" s="145" t="s">
        <v>433</v>
      </c>
      <c r="J559" s="291" t="s">
        <v>161</v>
      </c>
      <c r="K559" s="17" t="s">
        <v>1703</v>
      </c>
      <c r="L559" s="295" t="s">
        <v>1506</v>
      </c>
      <c r="M559" s="245">
        <v>300</v>
      </c>
      <c r="N559" s="235" t="s">
        <v>1178</v>
      </c>
      <c r="O559" s="145"/>
      <c r="P559" s="296">
        <v>290</v>
      </c>
      <c r="Q559" s="296">
        <v>6</v>
      </c>
      <c r="R559" s="277">
        <f t="shared" si="38"/>
        <v>96.666666666666671</v>
      </c>
      <c r="S559" s="278" t="str">
        <f t="shared" si="39"/>
        <v/>
      </c>
      <c r="T559" s="177"/>
    </row>
    <row r="560" spans="1:20" ht="12.75" customHeight="1" x14ac:dyDescent="0.2">
      <c r="A560" s="291" t="s">
        <v>72</v>
      </c>
      <c r="B560" s="291">
        <v>2022</v>
      </c>
      <c r="C560" s="145" t="s">
        <v>585</v>
      </c>
      <c r="D560" s="292" t="s">
        <v>116</v>
      </c>
      <c r="E560" s="293" t="s">
        <v>1044</v>
      </c>
      <c r="F560" s="245" t="s">
        <v>1702</v>
      </c>
      <c r="G560" s="294" t="s">
        <v>261</v>
      </c>
      <c r="H560" s="292" t="s">
        <v>1177</v>
      </c>
      <c r="I560" s="145" t="s">
        <v>433</v>
      </c>
      <c r="J560" s="291" t="s">
        <v>161</v>
      </c>
      <c r="K560" s="17" t="s">
        <v>1703</v>
      </c>
      <c r="L560" s="295" t="s">
        <v>1506</v>
      </c>
      <c r="M560" s="245">
        <v>300</v>
      </c>
      <c r="N560" s="235" t="s">
        <v>1178</v>
      </c>
      <c r="O560" s="145"/>
      <c r="P560" s="296">
        <v>290</v>
      </c>
      <c r="Q560" s="296">
        <v>6</v>
      </c>
      <c r="R560" s="277">
        <f t="shared" si="38"/>
        <v>96.666666666666671</v>
      </c>
      <c r="S560" s="278" t="str">
        <f t="shared" si="39"/>
        <v/>
      </c>
      <c r="T560" s="177"/>
    </row>
    <row r="561" spans="1:20" ht="12.75" customHeight="1" x14ac:dyDescent="0.2">
      <c r="A561" s="291" t="s">
        <v>72</v>
      </c>
      <c r="B561" s="291">
        <v>2022</v>
      </c>
      <c r="C561" s="145" t="s">
        <v>585</v>
      </c>
      <c r="D561" s="292" t="s">
        <v>116</v>
      </c>
      <c r="E561" s="293" t="s">
        <v>1044</v>
      </c>
      <c r="F561" s="245" t="s">
        <v>1705</v>
      </c>
      <c r="G561" s="294" t="s">
        <v>259</v>
      </c>
      <c r="H561" s="292" t="s">
        <v>1177</v>
      </c>
      <c r="I561" s="145" t="s">
        <v>433</v>
      </c>
      <c r="J561" s="291" t="s">
        <v>161</v>
      </c>
      <c r="K561" s="17" t="s">
        <v>1703</v>
      </c>
      <c r="L561" s="295" t="s">
        <v>1506</v>
      </c>
      <c r="M561" s="245">
        <v>800</v>
      </c>
      <c r="N561" s="235" t="s">
        <v>1178</v>
      </c>
      <c r="O561" s="145"/>
      <c r="P561" s="296">
        <v>971</v>
      </c>
      <c r="Q561" s="296">
        <v>18</v>
      </c>
      <c r="R561" s="277">
        <f t="shared" si="38"/>
        <v>121.37500000000001</v>
      </c>
      <c r="S561" s="278" t="str">
        <f t="shared" si="39"/>
        <v/>
      </c>
      <c r="T561" s="177"/>
    </row>
    <row r="562" spans="1:20" ht="12.75" customHeight="1" x14ac:dyDescent="0.2">
      <c r="A562" s="291" t="s">
        <v>72</v>
      </c>
      <c r="B562" s="291">
        <v>2022</v>
      </c>
      <c r="C562" s="145" t="s">
        <v>585</v>
      </c>
      <c r="D562" s="292" t="s">
        <v>116</v>
      </c>
      <c r="E562" s="293" t="s">
        <v>1044</v>
      </c>
      <c r="F562" s="245" t="s">
        <v>1705</v>
      </c>
      <c r="G562" s="294" t="s">
        <v>1508</v>
      </c>
      <c r="H562" s="292" t="s">
        <v>1177</v>
      </c>
      <c r="I562" s="145" t="s">
        <v>433</v>
      </c>
      <c r="J562" s="291" t="s">
        <v>161</v>
      </c>
      <c r="K562" s="17" t="s">
        <v>1703</v>
      </c>
      <c r="L562" s="295" t="s">
        <v>1506</v>
      </c>
      <c r="M562" s="245">
        <v>1000</v>
      </c>
      <c r="N562" s="235" t="s">
        <v>1178</v>
      </c>
      <c r="O562" s="145"/>
      <c r="P562" s="296">
        <v>979</v>
      </c>
      <c r="Q562" s="296">
        <v>18</v>
      </c>
      <c r="R562" s="277">
        <f t="shared" si="38"/>
        <v>97.899999999999991</v>
      </c>
      <c r="S562" s="278" t="str">
        <f t="shared" si="39"/>
        <v/>
      </c>
      <c r="T562" s="177"/>
    </row>
    <row r="563" spans="1:20" ht="12.75" customHeight="1" x14ac:dyDescent="0.2">
      <c r="A563" s="291" t="s">
        <v>72</v>
      </c>
      <c r="B563" s="291">
        <v>2022</v>
      </c>
      <c r="C563" s="145" t="s">
        <v>585</v>
      </c>
      <c r="D563" s="292" t="s">
        <v>116</v>
      </c>
      <c r="E563" s="293" t="s">
        <v>1044</v>
      </c>
      <c r="F563" s="245" t="s">
        <v>1705</v>
      </c>
      <c r="G563" s="294" t="s">
        <v>263</v>
      </c>
      <c r="H563" s="292" t="s">
        <v>1177</v>
      </c>
      <c r="I563" s="145" t="s">
        <v>433</v>
      </c>
      <c r="J563" s="291" t="s">
        <v>161</v>
      </c>
      <c r="K563" s="17" t="s">
        <v>1703</v>
      </c>
      <c r="L563" s="295" t="s">
        <v>1506</v>
      </c>
      <c r="M563" s="245">
        <v>1000</v>
      </c>
      <c r="N563" s="235" t="s">
        <v>1178</v>
      </c>
      <c r="O563" s="145"/>
      <c r="P563" s="296">
        <v>979</v>
      </c>
      <c r="Q563" s="296">
        <v>18</v>
      </c>
      <c r="R563" s="277">
        <f t="shared" si="38"/>
        <v>97.899999999999991</v>
      </c>
      <c r="S563" s="278" t="str">
        <f t="shared" si="39"/>
        <v/>
      </c>
      <c r="T563" s="177"/>
    </row>
    <row r="564" spans="1:20" ht="12.75" customHeight="1" x14ac:dyDescent="0.2">
      <c r="A564" s="291" t="s">
        <v>72</v>
      </c>
      <c r="B564" s="291">
        <v>2022</v>
      </c>
      <c r="C564" s="145" t="s">
        <v>585</v>
      </c>
      <c r="D564" s="292" t="s">
        <v>116</v>
      </c>
      <c r="E564" s="293" t="s">
        <v>1044</v>
      </c>
      <c r="F564" s="245" t="s">
        <v>1705</v>
      </c>
      <c r="G564" s="294" t="s">
        <v>261</v>
      </c>
      <c r="H564" s="292" t="s">
        <v>1177</v>
      </c>
      <c r="I564" s="145" t="s">
        <v>433</v>
      </c>
      <c r="J564" s="291" t="s">
        <v>161</v>
      </c>
      <c r="K564" s="17" t="s">
        <v>1703</v>
      </c>
      <c r="L564" s="295" t="s">
        <v>1506</v>
      </c>
      <c r="M564" s="245">
        <v>800</v>
      </c>
      <c r="N564" s="235" t="s">
        <v>1178</v>
      </c>
      <c r="O564" s="145"/>
      <c r="P564" s="296">
        <v>979</v>
      </c>
      <c r="Q564" s="296">
        <v>18</v>
      </c>
      <c r="R564" s="277">
        <f t="shared" si="38"/>
        <v>122.37499999999999</v>
      </c>
      <c r="S564" s="278" t="str">
        <f t="shared" si="39"/>
        <v/>
      </c>
      <c r="T564" s="177"/>
    </row>
    <row r="565" spans="1:20" ht="12.75" customHeight="1" x14ac:dyDescent="0.2">
      <c r="A565" s="291" t="s">
        <v>72</v>
      </c>
      <c r="B565" s="291">
        <v>2022</v>
      </c>
      <c r="C565" s="145" t="s">
        <v>585</v>
      </c>
      <c r="D565" s="292" t="s">
        <v>116</v>
      </c>
      <c r="E565" s="293" t="s">
        <v>1044</v>
      </c>
      <c r="F565" s="245" t="s">
        <v>1706</v>
      </c>
      <c r="G565" s="294" t="s">
        <v>259</v>
      </c>
      <c r="H565" s="292" t="s">
        <v>1177</v>
      </c>
      <c r="I565" s="145" t="s">
        <v>433</v>
      </c>
      <c r="J565" s="291" t="s">
        <v>161</v>
      </c>
      <c r="K565" s="17" t="s">
        <v>1703</v>
      </c>
      <c r="L565" s="295" t="s">
        <v>1506</v>
      </c>
      <c r="M565" s="245">
        <v>300</v>
      </c>
      <c r="N565" s="235" t="s">
        <v>1178</v>
      </c>
      <c r="O565" s="145"/>
      <c r="P565" s="296">
        <v>287</v>
      </c>
      <c r="Q565" s="296">
        <v>6</v>
      </c>
      <c r="R565" s="277">
        <f t="shared" si="38"/>
        <v>95.666666666666671</v>
      </c>
      <c r="S565" s="278" t="str">
        <f t="shared" si="39"/>
        <v/>
      </c>
      <c r="T565" s="177"/>
    </row>
    <row r="566" spans="1:20" ht="12.75" customHeight="1" x14ac:dyDescent="0.2">
      <c r="A566" s="291" t="s">
        <v>72</v>
      </c>
      <c r="B566" s="291">
        <v>2022</v>
      </c>
      <c r="C566" s="145" t="s">
        <v>585</v>
      </c>
      <c r="D566" s="292" t="s">
        <v>116</v>
      </c>
      <c r="E566" s="293" t="s">
        <v>1044</v>
      </c>
      <c r="F566" s="245" t="s">
        <v>1706</v>
      </c>
      <c r="G566" s="294" t="s">
        <v>1508</v>
      </c>
      <c r="H566" s="292" t="s">
        <v>1177</v>
      </c>
      <c r="I566" s="145" t="s">
        <v>433</v>
      </c>
      <c r="J566" s="291" t="s">
        <v>161</v>
      </c>
      <c r="K566" s="17" t="s">
        <v>1703</v>
      </c>
      <c r="L566" s="295" t="s">
        <v>1506</v>
      </c>
      <c r="M566" s="245">
        <v>300</v>
      </c>
      <c r="N566" s="235" t="s">
        <v>1178</v>
      </c>
      <c r="O566" s="145"/>
      <c r="P566" s="296">
        <v>287</v>
      </c>
      <c r="Q566" s="296">
        <v>6</v>
      </c>
      <c r="R566" s="277">
        <f t="shared" si="38"/>
        <v>95.666666666666671</v>
      </c>
      <c r="S566" s="278" t="str">
        <f t="shared" si="39"/>
        <v/>
      </c>
      <c r="T566" s="177"/>
    </row>
    <row r="567" spans="1:20" ht="12.75" customHeight="1" x14ac:dyDescent="0.2">
      <c r="A567" s="291" t="s">
        <v>72</v>
      </c>
      <c r="B567" s="291">
        <v>2022</v>
      </c>
      <c r="C567" s="145" t="s">
        <v>585</v>
      </c>
      <c r="D567" s="292" t="s">
        <v>116</v>
      </c>
      <c r="E567" s="293" t="s">
        <v>1044</v>
      </c>
      <c r="F567" s="245" t="s">
        <v>1706</v>
      </c>
      <c r="G567" s="294" t="s">
        <v>263</v>
      </c>
      <c r="H567" s="292" t="s">
        <v>1177</v>
      </c>
      <c r="I567" s="145" t="s">
        <v>433</v>
      </c>
      <c r="J567" s="291" t="s">
        <v>161</v>
      </c>
      <c r="K567" s="17" t="s">
        <v>1703</v>
      </c>
      <c r="L567" s="295" t="s">
        <v>1506</v>
      </c>
      <c r="M567" s="245">
        <v>300</v>
      </c>
      <c r="N567" s="235" t="s">
        <v>1178</v>
      </c>
      <c r="O567" s="145"/>
      <c r="P567" s="296">
        <v>287</v>
      </c>
      <c r="Q567" s="296">
        <v>6</v>
      </c>
      <c r="R567" s="277">
        <f t="shared" si="38"/>
        <v>95.666666666666671</v>
      </c>
      <c r="S567" s="278" t="str">
        <f t="shared" si="39"/>
        <v/>
      </c>
      <c r="T567" s="177"/>
    </row>
    <row r="568" spans="1:20" ht="12.75" customHeight="1" x14ac:dyDescent="0.2">
      <c r="A568" s="291" t="s">
        <v>72</v>
      </c>
      <c r="B568" s="291">
        <v>2022</v>
      </c>
      <c r="C568" s="145" t="s">
        <v>585</v>
      </c>
      <c r="D568" s="292" t="s">
        <v>116</v>
      </c>
      <c r="E568" s="293" t="s">
        <v>1044</v>
      </c>
      <c r="F568" s="245" t="s">
        <v>1706</v>
      </c>
      <c r="G568" s="294" t="s">
        <v>261</v>
      </c>
      <c r="H568" s="292" t="s">
        <v>1177</v>
      </c>
      <c r="I568" s="145" t="s">
        <v>433</v>
      </c>
      <c r="J568" s="291" t="s">
        <v>161</v>
      </c>
      <c r="K568" s="17" t="s">
        <v>1703</v>
      </c>
      <c r="L568" s="295" t="s">
        <v>1506</v>
      </c>
      <c r="M568" s="245">
        <v>300</v>
      </c>
      <c r="N568" s="235" t="s">
        <v>1178</v>
      </c>
      <c r="O568" s="145"/>
      <c r="P568" s="296">
        <v>287</v>
      </c>
      <c r="Q568" s="296">
        <v>6</v>
      </c>
      <c r="R568" s="277">
        <f t="shared" si="38"/>
        <v>95.666666666666671</v>
      </c>
      <c r="S568" s="278" t="str">
        <f t="shared" si="39"/>
        <v/>
      </c>
      <c r="T568" s="177"/>
    </row>
    <row r="569" spans="1:20" ht="12.75" customHeight="1" x14ac:dyDescent="0.2">
      <c r="A569" s="291" t="s">
        <v>72</v>
      </c>
      <c r="B569" s="291">
        <v>2022</v>
      </c>
      <c r="C569" s="145" t="s">
        <v>585</v>
      </c>
      <c r="D569" s="292" t="s">
        <v>116</v>
      </c>
      <c r="E569" s="293" t="s">
        <v>1050</v>
      </c>
      <c r="F569" s="245" t="s">
        <v>1702</v>
      </c>
      <c r="G569" s="294" t="s">
        <v>1508</v>
      </c>
      <c r="H569" s="292" t="s">
        <v>1177</v>
      </c>
      <c r="I569" s="145" t="s">
        <v>433</v>
      </c>
      <c r="J569" s="291" t="s">
        <v>161</v>
      </c>
      <c r="K569" s="17" t="s">
        <v>1703</v>
      </c>
      <c r="L569" s="295" t="s">
        <v>1510</v>
      </c>
      <c r="M569" s="235" t="s">
        <v>1497</v>
      </c>
      <c r="N569" s="235" t="s">
        <v>1178</v>
      </c>
      <c r="O569" s="145" t="s">
        <v>1707</v>
      </c>
      <c r="P569" s="296">
        <v>614</v>
      </c>
      <c r="Q569" s="296">
        <v>16</v>
      </c>
      <c r="R569" s="277" t="str">
        <f t="shared" ref="R569:R577" si="40">IF(M569="N/A","N/A", P569/M569*100)</f>
        <v>N/A</v>
      </c>
      <c r="S569" s="278" t="str">
        <f t="shared" ref="S569:S577" si="41">IF(M569="N/A","N/A",IF(OR(R569&lt;90,R569&gt;150),"X",""))</f>
        <v>N/A</v>
      </c>
      <c r="T569" s="177"/>
    </row>
    <row r="570" spans="1:20" ht="12.75" customHeight="1" x14ac:dyDescent="0.2">
      <c r="A570" s="291" t="s">
        <v>72</v>
      </c>
      <c r="B570" s="291">
        <v>2022</v>
      </c>
      <c r="C570" s="145" t="s">
        <v>585</v>
      </c>
      <c r="D570" s="292" t="s">
        <v>116</v>
      </c>
      <c r="E570" s="293" t="s">
        <v>1050</v>
      </c>
      <c r="F570" s="245" t="s">
        <v>1702</v>
      </c>
      <c r="G570" s="294" t="s">
        <v>263</v>
      </c>
      <c r="H570" s="292" t="s">
        <v>1177</v>
      </c>
      <c r="I570" s="145" t="s">
        <v>433</v>
      </c>
      <c r="J570" s="291" t="s">
        <v>161</v>
      </c>
      <c r="K570" s="17" t="s">
        <v>1703</v>
      </c>
      <c r="L570" s="295" t="s">
        <v>1510</v>
      </c>
      <c r="M570" s="235" t="s">
        <v>1497</v>
      </c>
      <c r="N570" s="235" t="s">
        <v>1178</v>
      </c>
      <c r="O570" s="145" t="s">
        <v>1707</v>
      </c>
      <c r="P570" s="296">
        <v>614</v>
      </c>
      <c r="Q570" s="296">
        <v>16</v>
      </c>
      <c r="R570" s="277" t="str">
        <f t="shared" si="40"/>
        <v>N/A</v>
      </c>
      <c r="S570" s="278" t="str">
        <f t="shared" si="41"/>
        <v>N/A</v>
      </c>
      <c r="T570" s="177"/>
    </row>
    <row r="571" spans="1:20" ht="12.75" customHeight="1" x14ac:dyDescent="0.2">
      <c r="A571" s="291" t="s">
        <v>72</v>
      </c>
      <c r="B571" s="291">
        <v>2022</v>
      </c>
      <c r="C571" s="145" t="s">
        <v>585</v>
      </c>
      <c r="D571" s="292" t="s">
        <v>116</v>
      </c>
      <c r="E571" s="293" t="s">
        <v>1050</v>
      </c>
      <c r="F571" s="245" t="s">
        <v>1702</v>
      </c>
      <c r="G571" s="294" t="s">
        <v>261</v>
      </c>
      <c r="H571" s="292" t="s">
        <v>1177</v>
      </c>
      <c r="I571" s="145" t="s">
        <v>433</v>
      </c>
      <c r="J571" s="291" t="s">
        <v>161</v>
      </c>
      <c r="K571" s="17" t="s">
        <v>1703</v>
      </c>
      <c r="L571" s="295" t="s">
        <v>1510</v>
      </c>
      <c r="M571" s="235" t="s">
        <v>1497</v>
      </c>
      <c r="N571" s="235" t="s">
        <v>1178</v>
      </c>
      <c r="O571" s="145" t="s">
        <v>1707</v>
      </c>
      <c r="P571" s="296">
        <v>0</v>
      </c>
      <c r="Q571" s="296">
        <v>0</v>
      </c>
      <c r="R571" s="277" t="str">
        <f t="shared" si="40"/>
        <v>N/A</v>
      </c>
      <c r="S571" s="278" t="str">
        <f t="shared" si="41"/>
        <v>N/A</v>
      </c>
      <c r="T571" s="125" t="s">
        <v>2702</v>
      </c>
    </row>
    <row r="572" spans="1:20" ht="12.75" customHeight="1" x14ac:dyDescent="0.2">
      <c r="A572" s="291" t="s">
        <v>72</v>
      </c>
      <c r="B572" s="291">
        <v>2022</v>
      </c>
      <c r="C572" s="145" t="s">
        <v>585</v>
      </c>
      <c r="D572" s="292" t="s">
        <v>116</v>
      </c>
      <c r="E572" s="293" t="s">
        <v>1050</v>
      </c>
      <c r="F572" s="245" t="s">
        <v>1705</v>
      </c>
      <c r="G572" s="294" t="s">
        <v>1508</v>
      </c>
      <c r="H572" s="292" t="s">
        <v>1177</v>
      </c>
      <c r="I572" s="145" t="s">
        <v>433</v>
      </c>
      <c r="J572" s="291" t="s">
        <v>161</v>
      </c>
      <c r="K572" s="17" t="s">
        <v>1703</v>
      </c>
      <c r="L572" s="295" t="s">
        <v>1510</v>
      </c>
      <c r="M572" s="235" t="s">
        <v>1497</v>
      </c>
      <c r="N572" s="235" t="s">
        <v>1178</v>
      </c>
      <c r="O572" s="145" t="s">
        <v>1707</v>
      </c>
      <c r="P572" s="280">
        <v>1110</v>
      </c>
      <c r="Q572" s="280">
        <v>27</v>
      </c>
      <c r="R572" s="277" t="str">
        <f t="shared" si="40"/>
        <v>N/A</v>
      </c>
      <c r="S572" s="278" t="str">
        <f t="shared" si="41"/>
        <v>N/A</v>
      </c>
      <c r="T572" s="177"/>
    </row>
    <row r="573" spans="1:20" ht="12.75" customHeight="1" x14ac:dyDescent="0.2">
      <c r="A573" s="291" t="s">
        <v>72</v>
      </c>
      <c r="B573" s="291">
        <v>2022</v>
      </c>
      <c r="C573" s="145" t="s">
        <v>585</v>
      </c>
      <c r="D573" s="292" t="s">
        <v>116</v>
      </c>
      <c r="E573" s="293" t="s">
        <v>1050</v>
      </c>
      <c r="F573" s="245" t="s">
        <v>1705</v>
      </c>
      <c r="G573" s="294" t="s">
        <v>263</v>
      </c>
      <c r="H573" s="292" t="s">
        <v>1177</v>
      </c>
      <c r="I573" s="145" t="s">
        <v>433</v>
      </c>
      <c r="J573" s="291" t="s">
        <v>161</v>
      </c>
      <c r="K573" s="17" t="s">
        <v>1703</v>
      </c>
      <c r="L573" s="295" t="s">
        <v>1510</v>
      </c>
      <c r="M573" s="235" t="s">
        <v>1497</v>
      </c>
      <c r="N573" s="235" t="s">
        <v>1178</v>
      </c>
      <c r="O573" s="145" t="s">
        <v>1707</v>
      </c>
      <c r="P573" s="280">
        <v>1110</v>
      </c>
      <c r="Q573" s="280">
        <v>27</v>
      </c>
      <c r="R573" s="277" t="str">
        <f t="shared" si="40"/>
        <v>N/A</v>
      </c>
      <c r="S573" s="278" t="str">
        <f t="shared" si="41"/>
        <v>N/A</v>
      </c>
      <c r="T573" s="177"/>
    </row>
    <row r="574" spans="1:20" ht="12.75" customHeight="1" x14ac:dyDescent="0.2">
      <c r="A574" s="291" t="s">
        <v>72</v>
      </c>
      <c r="B574" s="291">
        <v>2022</v>
      </c>
      <c r="C574" s="145" t="s">
        <v>585</v>
      </c>
      <c r="D574" s="292" t="s">
        <v>116</v>
      </c>
      <c r="E574" s="293" t="s">
        <v>1050</v>
      </c>
      <c r="F574" s="245" t="s">
        <v>1705</v>
      </c>
      <c r="G574" s="294" t="s">
        <v>261</v>
      </c>
      <c r="H574" s="292" t="s">
        <v>1177</v>
      </c>
      <c r="I574" s="145" t="s">
        <v>433</v>
      </c>
      <c r="J574" s="291" t="s">
        <v>161</v>
      </c>
      <c r="K574" s="17" t="s">
        <v>1703</v>
      </c>
      <c r="L574" s="295" t="s">
        <v>1510</v>
      </c>
      <c r="M574" s="235" t="s">
        <v>1497</v>
      </c>
      <c r="N574" s="235" t="s">
        <v>1178</v>
      </c>
      <c r="O574" s="145" t="s">
        <v>1707</v>
      </c>
      <c r="P574" s="296">
        <v>0</v>
      </c>
      <c r="Q574" s="296">
        <v>0</v>
      </c>
      <c r="R574" s="277" t="str">
        <f t="shared" si="40"/>
        <v>N/A</v>
      </c>
      <c r="S574" s="278" t="str">
        <f t="shared" si="41"/>
        <v>N/A</v>
      </c>
      <c r="T574" s="125" t="s">
        <v>2702</v>
      </c>
    </row>
    <row r="575" spans="1:20" ht="12.75" customHeight="1" x14ac:dyDescent="0.2">
      <c r="A575" s="291" t="s">
        <v>72</v>
      </c>
      <c r="B575" s="291">
        <v>2022</v>
      </c>
      <c r="C575" s="145" t="s">
        <v>585</v>
      </c>
      <c r="D575" s="292" t="s">
        <v>116</v>
      </c>
      <c r="E575" s="293" t="s">
        <v>1050</v>
      </c>
      <c r="F575" s="245" t="s">
        <v>1706</v>
      </c>
      <c r="G575" s="294" t="s">
        <v>1508</v>
      </c>
      <c r="H575" s="292" t="s">
        <v>1177</v>
      </c>
      <c r="I575" s="145" t="s">
        <v>433</v>
      </c>
      <c r="J575" s="291" t="s">
        <v>161</v>
      </c>
      <c r="K575" s="17" t="s">
        <v>1703</v>
      </c>
      <c r="L575" s="295" t="s">
        <v>1510</v>
      </c>
      <c r="M575" s="235" t="s">
        <v>1497</v>
      </c>
      <c r="N575" s="235" t="s">
        <v>1178</v>
      </c>
      <c r="O575" s="145" t="s">
        <v>1707</v>
      </c>
      <c r="P575" s="296">
        <v>775</v>
      </c>
      <c r="Q575" s="296">
        <v>21</v>
      </c>
      <c r="R575" s="277" t="str">
        <f t="shared" si="40"/>
        <v>N/A</v>
      </c>
      <c r="S575" s="278" t="str">
        <f t="shared" si="41"/>
        <v>N/A</v>
      </c>
      <c r="T575" s="177"/>
    </row>
    <row r="576" spans="1:20" ht="12.75" customHeight="1" x14ac:dyDescent="0.2">
      <c r="A576" s="291" t="s">
        <v>72</v>
      </c>
      <c r="B576" s="291">
        <v>2022</v>
      </c>
      <c r="C576" s="145" t="s">
        <v>585</v>
      </c>
      <c r="D576" s="292" t="s">
        <v>116</v>
      </c>
      <c r="E576" s="293" t="s">
        <v>1050</v>
      </c>
      <c r="F576" s="245" t="s">
        <v>1706</v>
      </c>
      <c r="G576" s="294" t="s">
        <v>263</v>
      </c>
      <c r="H576" s="292" t="s">
        <v>1177</v>
      </c>
      <c r="I576" s="145" t="s">
        <v>433</v>
      </c>
      <c r="J576" s="291" t="s">
        <v>161</v>
      </c>
      <c r="K576" s="17" t="s">
        <v>1703</v>
      </c>
      <c r="L576" s="295" t="s">
        <v>1510</v>
      </c>
      <c r="M576" s="235" t="s">
        <v>1497</v>
      </c>
      <c r="N576" s="235" t="s">
        <v>1178</v>
      </c>
      <c r="O576" s="145" t="s">
        <v>1707</v>
      </c>
      <c r="P576" s="296">
        <v>1709</v>
      </c>
      <c r="Q576" s="296">
        <v>21</v>
      </c>
      <c r="R576" s="277" t="str">
        <f t="shared" si="40"/>
        <v>N/A</v>
      </c>
      <c r="S576" s="278" t="str">
        <f t="shared" si="41"/>
        <v>N/A</v>
      </c>
      <c r="T576" s="177"/>
    </row>
    <row r="577" spans="1:20" ht="12.75" customHeight="1" x14ac:dyDescent="0.2">
      <c r="A577" s="291" t="s">
        <v>72</v>
      </c>
      <c r="B577" s="291">
        <v>2022</v>
      </c>
      <c r="C577" s="145" t="s">
        <v>585</v>
      </c>
      <c r="D577" s="292" t="s">
        <v>116</v>
      </c>
      <c r="E577" s="293" t="s">
        <v>1050</v>
      </c>
      <c r="F577" s="245" t="s">
        <v>1706</v>
      </c>
      <c r="G577" s="294" t="s">
        <v>261</v>
      </c>
      <c r="H577" s="292" t="s">
        <v>1177</v>
      </c>
      <c r="I577" s="145" t="s">
        <v>433</v>
      </c>
      <c r="J577" s="291" t="s">
        <v>161</v>
      </c>
      <c r="K577" s="17" t="s">
        <v>1703</v>
      </c>
      <c r="L577" s="295" t="s">
        <v>1510</v>
      </c>
      <c r="M577" s="235" t="s">
        <v>1497</v>
      </c>
      <c r="N577" s="235" t="s">
        <v>1178</v>
      </c>
      <c r="O577" s="145" t="s">
        <v>1707</v>
      </c>
      <c r="P577" s="296">
        <v>0</v>
      </c>
      <c r="Q577" s="296">
        <v>0</v>
      </c>
      <c r="R577" s="277" t="str">
        <f t="shared" si="40"/>
        <v>N/A</v>
      </c>
      <c r="S577" s="278" t="str">
        <f t="shared" si="41"/>
        <v>N/A</v>
      </c>
      <c r="T577" s="125" t="s">
        <v>2702</v>
      </c>
    </row>
    <row r="578" spans="1:20" ht="12.75" customHeight="1" x14ac:dyDescent="0.2">
      <c r="A578" s="291" t="s">
        <v>72</v>
      </c>
      <c r="B578" s="291">
        <v>2022</v>
      </c>
      <c r="C578" s="145" t="s">
        <v>585</v>
      </c>
      <c r="D578" s="292" t="s">
        <v>116</v>
      </c>
      <c r="E578" s="293" t="s">
        <v>1052</v>
      </c>
      <c r="F578" s="245" t="s">
        <v>1702</v>
      </c>
      <c r="G578" s="294" t="s">
        <v>1508</v>
      </c>
      <c r="H578" s="292" t="s">
        <v>1177</v>
      </c>
      <c r="I578" s="145" t="s">
        <v>433</v>
      </c>
      <c r="J578" s="291" t="s">
        <v>161</v>
      </c>
      <c r="K578" s="17" t="s">
        <v>1703</v>
      </c>
      <c r="L578" s="295" t="s">
        <v>1506</v>
      </c>
      <c r="M578" s="245">
        <v>1500</v>
      </c>
      <c r="N578" s="235" t="s">
        <v>1178</v>
      </c>
      <c r="O578" s="145"/>
      <c r="P578" s="296">
        <v>1015</v>
      </c>
      <c r="Q578" s="296">
        <v>38</v>
      </c>
      <c r="R578" s="277">
        <f t="shared" ref="R578:R580" si="42">IF(M578="N/A","N/A", P578/M578*100)</f>
        <v>67.666666666666657</v>
      </c>
      <c r="S578" s="278" t="str">
        <f t="shared" ref="S578:S580" si="43">IF(M578="N/A","N/A",IF(OR(R578&lt;90,R578&gt;150),"X",""))</f>
        <v>X</v>
      </c>
      <c r="T578" s="172" t="s">
        <v>2709</v>
      </c>
    </row>
    <row r="579" spans="1:20" ht="12.75" customHeight="1" x14ac:dyDescent="0.2">
      <c r="A579" s="291" t="s">
        <v>72</v>
      </c>
      <c r="B579" s="291">
        <v>2022</v>
      </c>
      <c r="C579" s="145" t="s">
        <v>585</v>
      </c>
      <c r="D579" s="292" t="s">
        <v>116</v>
      </c>
      <c r="E579" s="293" t="s">
        <v>1052</v>
      </c>
      <c r="F579" s="245" t="s">
        <v>1702</v>
      </c>
      <c r="G579" s="294" t="s">
        <v>263</v>
      </c>
      <c r="H579" s="292" t="s">
        <v>1177</v>
      </c>
      <c r="I579" s="145" t="s">
        <v>433</v>
      </c>
      <c r="J579" s="291" t="s">
        <v>161</v>
      </c>
      <c r="K579" s="17" t="s">
        <v>1703</v>
      </c>
      <c r="L579" s="295" t="s">
        <v>1506</v>
      </c>
      <c r="M579" s="245">
        <v>1500</v>
      </c>
      <c r="N579" s="235" t="s">
        <v>1178</v>
      </c>
      <c r="O579" s="145"/>
      <c r="P579" s="296">
        <v>1015</v>
      </c>
      <c r="Q579" s="296">
        <v>38</v>
      </c>
      <c r="R579" s="277">
        <f t="shared" si="42"/>
        <v>67.666666666666657</v>
      </c>
      <c r="S579" s="278" t="str">
        <f t="shared" si="43"/>
        <v>X</v>
      </c>
      <c r="T579" s="172" t="s">
        <v>2709</v>
      </c>
    </row>
    <row r="580" spans="1:20" ht="12.75" customHeight="1" x14ac:dyDescent="0.2">
      <c r="A580" s="291" t="s">
        <v>72</v>
      </c>
      <c r="B580" s="291">
        <v>2022</v>
      </c>
      <c r="C580" s="145" t="s">
        <v>585</v>
      </c>
      <c r="D580" s="292" t="s">
        <v>116</v>
      </c>
      <c r="E580" s="293" t="s">
        <v>1052</v>
      </c>
      <c r="F580" s="245" t="s">
        <v>1702</v>
      </c>
      <c r="G580" s="294" t="s">
        <v>261</v>
      </c>
      <c r="H580" s="292" t="s">
        <v>1177</v>
      </c>
      <c r="I580" s="145" t="s">
        <v>433</v>
      </c>
      <c r="J580" s="291" t="s">
        <v>161</v>
      </c>
      <c r="K580" s="17" t="s">
        <v>1703</v>
      </c>
      <c r="L580" s="295" t="s">
        <v>1506</v>
      </c>
      <c r="M580" s="245">
        <v>1500</v>
      </c>
      <c r="N580" s="235" t="s">
        <v>1178</v>
      </c>
      <c r="O580" s="145"/>
      <c r="P580" s="296">
        <v>1015</v>
      </c>
      <c r="Q580" s="296">
        <v>38</v>
      </c>
      <c r="R580" s="277">
        <f t="shared" si="42"/>
        <v>67.666666666666657</v>
      </c>
      <c r="S580" s="278" t="str">
        <f t="shared" si="43"/>
        <v>X</v>
      </c>
      <c r="T580" s="172" t="s">
        <v>2709</v>
      </c>
    </row>
    <row r="581" spans="1:20" ht="12.75" customHeight="1" x14ac:dyDescent="0.2">
      <c r="A581" s="291" t="s">
        <v>72</v>
      </c>
      <c r="B581" s="291">
        <v>2022</v>
      </c>
      <c r="C581" s="145" t="s">
        <v>585</v>
      </c>
      <c r="D581" s="292" t="s">
        <v>116</v>
      </c>
      <c r="E581" s="293" t="s">
        <v>1056</v>
      </c>
      <c r="F581" s="245" t="s">
        <v>1702</v>
      </c>
      <c r="G581" s="294" t="s">
        <v>1508</v>
      </c>
      <c r="H581" s="292" t="s">
        <v>1177</v>
      </c>
      <c r="I581" s="145" t="s">
        <v>433</v>
      </c>
      <c r="J581" s="291" t="s">
        <v>161</v>
      </c>
      <c r="K581" s="17" t="s">
        <v>1703</v>
      </c>
      <c r="L581" s="295" t="s">
        <v>1506</v>
      </c>
      <c r="M581" s="245">
        <v>1500</v>
      </c>
      <c r="N581" s="235" t="s">
        <v>1178</v>
      </c>
      <c r="O581" s="145"/>
      <c r="P581" s="296">
        <v>1461</v>
      </c>
      <c r="Q581" s="296">
        <v>7</v>
      </c>
      <c r="R581" s="277">
        <f t="shared" ref="R581:R589" si="44">IF(M581="N/A","N/A", P581/M581*100)</f>
        <v>97.399999999999991</v>
      </c>
      <c r="S581" s="278" t="str">
        <f t="shared" ref="S581:S589" si="45">IF(M581="N/A","N/A",IF(OR(R581&lt;90,R581&gt;150),"X",""))</f>
        <v/>
      </c>
      <c r="T581" s="177"/>
    </row>
    <row r="582" spans="1:20" ht="12.75" customHeight="1" x14ac:dyDescent="0.2">
      <c r="A582" s="291" t="s">
        <v>72</v>
      </c>
      <c r="B582" s="291">
        <v>2022</v>
      </c>
      <c r="C582" s="145" t="s">
        <v>585</v>
      </c>
      <c r="D582" s="292" t="s">
        <v>116</v>
      </c>
      <c r="E582" s="293" t="s">
        <v>1056</v>
      </c>
      <c r="F582" s="245" t="s">
        <v>1702</v>
      </c>
      <c r="G582" s="294" t="s">
        <v>263</v>
      </c>
      <c r="H582" s="292" t="s">
        <v>1177</v>
      </c>
      <c r="I582" s="145" t="s">
        <v>433</v>
      </c>
      <c r="J582" s="291" t="s">
        <v>161</v>
      </c>
      <c r="K582" s="17" t="s">
        <v>1703</v>
      </c>
      <c r="L582" s="295" t="s">
        <v>1506</v>
      </c>
      <c r="M582" s="245">
        <v>1500</v>
      </c>
      <c r="N582" s="235" t="s">
        <v>1178</v>
      </c>
      <c r="O582" s="145"/>
      <c r="P582" s="296">
        <v>1461</v>
      </c>
      <c r="Q582" s="296">
        <v>7</v>
      </c>
      <c r="R582" s="277">
        <f t="shared" si="44"/>
        <v>97.399999999999991</v>
      </c>
      <c r="S582" s="278" t="str">
        <f t="shared" si="45"/>
        <v/>
      </c>
      <c r="T582" s="177"/>
    </row>
    <row r="583" spans="1:20" ht="12.75" customHeight="1" x14ac:dyDescent="0.2">
      <c r="A583" s="291" t="s">
        <v>72</v>
      </c>
      <c r="B583" s="291">
        <v>2022</v>
      </c>
      <c r="C583" s="145" t="s">
        <v>585</v>
      </c>
      <c r="D583" s="292" t="s">
        <v>116</v>
      </c>
      <c r="E583" s="293" t="s">
        <v>1056</v>
      </c>
      <c r="F583" s="245" t="s">
        <v>1702</v>
      </c>
      <c r="G583" s="294" t="s">
        <v>261</v>
      </c>
      <c r="H583" s="292" t="s">
        <v>1177</v>
      </c>
      <c r="I583" s="145" t="s">
        <v>433</v>
      </c>
      <c r="J583" s="291" t="s">
        <v>161</v>
      </c>
      <c r="K583" s="17" t="s">
        <v>1703</v>
      </c>
      <c r="L583" s="295" t="s">
        <v>1506</v>
      </c>
      <c r="M583" s="245">
        <v>1500</v>
      </c>
      <c r="N583" s="235" t="s">
        <v>1178</v>
      </c>
      <c r="O583" s="145"/>
      <c r="P583" s="296">
        <v>1461</v>
      </c>
      <c r="Q583" s="296">
        <v>7</v>
      </c>
      <c r="R583" s="277">
        <f t="shared" si="44"/>
        <v>97.399999999999991</v>
      </c>
      <c r="S583" s="278" t="str">
        <f t="shared" si="45"/>
        <v/>
      </c>
      <c r="T583" s="177"/>
    </row>
    <row r="584" spans="1:20" ht="12.75" customHeight="1" x14ac:dyDescent="0.2">
      <c r="A584" s="291" t="s">
        <v>72</v>
      </c>
      <c r="B584" s="291">
        <v>2022</v>
      </c>
      <c r="C584" s="145" t="s">
        <v>585</v>
      </c>
      <c r="D584" s="292" t="s">
        <v>116</v>
      </c>
      <c r="E584" s="293" t="s">
        <v>1056</v>
      </c>
      <c r="F584" s="245" t="s">
        <v>1705</v>
      </c>
      <c r="G584" s="294" t="s">
        <v>1508</v>
      </c>
      <c r="H584" s="292" t="s">
        <v>1177</v>
      </c>
      <c r="I584" s="145" t="s">
        <v>433</v>
      </c>
      <c r="J584" s="291" t="s">
        <v>161</v>
      </c>
      <c r="K584" s="17" t="s">
        <v>1703</v>
      </c>
      <c r="L584" s="295" t="s">
        <v>1506</v>
      </c>
      <c r="M584" s="245">
        <v>1500</v>
      </c>
      <c r="N584" s="235" t="s">
        <v>1178</v>
      </c>
      <c r="O584" s="145"/>
      <c r="P584" s="296">
        <v>1776</v>
      </c>
      <c r="Q584" s="296">
        <v>6</v>
      </c>
      <c r="R584" s="277">
        <f t="shared" si="44"/>
        <v>118.39999999999999</v>
      </c>
      <c r="S584" s="278" t="str">
        <f t="shared" si="45"/>
        <v/>
      </c>
      <c r="T584" s="177"/>
    </row>
    <row r="585" spans="1:20" ht="12.75" customHeight="1" x14ac:dyDescent="0.2">
      <c r="A585" s="291" t="s">
        <v>72</v>
      </c>
      <c r="B585" s="291">
        <v>2022</v>
      </c>
      <c r="C585" s="145" t="s">
        <v>585</v>
      </c>
      <c r="D585" s="292" t="s">
        <v>116</v>
      </c>
      <c r="E585" s="293" t="s">
        <v>1056</v>
      </c>
      <c r="F585" s="245" t="s">
        <v>1705</v>
      </c>
      <c r="G585" s="294" t="s">
        <v>263</v>
      </c>
      <c r="H585" s="292" t="s">
        <v>1177</v>
      </c>
      <c r="I585" s="145" t="s">
        <v>433</v>
      </c>
      <c r="J585" s="291" t="s">
        <v>161</v>
      </c>
      <c r="K585" s="17" t="s">
        <v>1703</v>
      </c>
      <c r="L585" s="295" t="s">
        <v>1506</v>
      </c>
      <c r="M585" s="245">
        <v>1500</v>
      </c>
      <c r="N585" s="235" t="s">
        <v>1178</v>
      </c>
      <c r="O585" s="145"/>
      <c r="P585" s="296">
        <v>1776</v>
      </c>
      <c r="Q585" s="296">
        <v>6</v>
      </c>
      <c r="R585" s="277">
        <f t="shared" si="44"/>
        <v>118.39999999999999</v>
      </c>
      <c r="S585" s="278" t="str">
        <f t="shared" si="45"/>
        <v/>
      </c>
      <c r="T585" s="177"/>
    </row>
    <row r="586" spans="1:20" ht="12.75" customHeight="1" x14ac:dyDescent="0.2">
      <c r="A586" s="291" t="s">
        <v>72</v>
      </c>
      <c r="B586" s="291">
        <v>2022</v>
      </c>
      <c r="C586" s="145" t="s">
        <v>585</v>
      </c>
      <c r="D586" s="292" t="s">
        <v>116</v>
      </c>
      <c r="E586" s="293" t="s">
        <v>1056</v>
      </c>
      <c r="F586" s="245" t="s">
        <v>1705</v>
      </c>
      <c r="G586" s="294" t="s">
        <v>261</v>
      </c>
      <c r="H586" s="292" t="s">
        <v>1177</v>
      </c>
      <c r="I586" s="145" t="s">
        <v>433</v>
      </c>
      <c r="J586" s="291" t="s">
        <v>161</v>
      </c>
      <c r="K586" s="17" t="s">
        <v>1703</v>
      </c>
      <c r="L586" s="295" t="s">
        <v>1506</v>
      </c>
      <c r="M586" s="245">
        <v>1500</v>
      </c>
      <c r="N586" s="235" t="s">
        <v>1178</v>
      </c>
      <c r="O586" s="145"/>
      <c r="P586" s="296">
        <v>1776</v>
      </c>
      <c r="Q586" s="296">
        <v>6</v>
      </c>
      <c r="R586" s="277">
        <f t="shared" si="44"/>
        <v>118.39999999999999</v>
      </c>
      <c r="S586" s="278" t="str">
        <f t="shared" si="45"/>
        <v/>
      </c>
      <c r="T586" s="177"/>
    </row>
    <row r="587" spans="1:20" ht="12.75" customHeight="1" x14ac:dyDescent="0.2">
      <c r="A587" s="291" t="s">
        <v>72</v>
      </c>
      <c r="B587" s="291">
        <v>2022</v>
      </c>
      <c r="C587" s="145" t="s">
        <v>585</v>
      </c>
      <c r="D587" s="292" t="s">
        <v>116</v>
      </c>
      <c r="E587" s="293" t="s">
        <v>1056</v>
      </c>
      <c r="F587" s="245" t="s">
        <v>1706</v>
      </c>
      <c r="G587" s="294" t="s">
        <v>1508</v>
      </c>
      <c r="H587" s="292" t="s">
        <v>1177</v>
      </c>
      <c r="I587" s="145" t="s">
        <v>433</v>
      </c>
      <c r="J587" s="291" t="s">
        <v>161</v>
      </c>
      <c r="K587" s="17" t="s">
        <v>1703</v>
      </c>
      <c r="L587" s="295" t="s">
        <v>1506</v>
      </c>
      <c r="M587" s="245">
        <v>1500</v>
      </c>
      <c r="N587" s="235" t="s">
        <v>1178</v>
      </c>
      <c r="O587" s="145"/>
      <c r="P587" s="296">
        <v>1487</v>
      </c>
      <c r="Q587" s="296">
        <v>4</v>
      </c>
      <c r="R587" s="277">
        <f t="shared" si="44"/>
        <v>99.133333333333326</v>
      </c>
      <c r="S587" s="278" t="str">
        <f t="shared" si="45"/>
        <v/>
      </c>
      <c r="T587" s="177"/>
    </row>
    <row r="588" spans="1:20" ht="12.75" customHeight="1" x14ac:dyDescent="0.2">
      <c r="A588" s="291" t="s">
        <v>72</v>
      </c>
      <c r="B588" s="291">
        <v>2022</v>
      </c>
      <c r="C588" s="145" t="s">
        <v>585</v>
      </c>
      <c r="D588" s="292" t="s">
        <v>116</v>
      </c>
      <c r="E588" s="293" t="s">
        <v>1056</v>
      </c>
      <c r="F588" s="245" t="s">
        <v>1706</v>
      </c>
      <c r="G588" s="294" t="s">
        <v>263</v>
      </c>
      <c r="H588" s="292" t="s">
        <v>1177</v>
      </c>
      <c r="I588" s="145" t="s">
        <v>433</v>
      </c>
      <c r="J588" s="291" t="s">
        <v>161</v>
      </c>
      <c r="K588" s="17" t="s">
        <v>1703</v>
      </c>
      <c r="L588" s="295" t="s">
        <v>1506</v>
      </c>
      <c r="M588" s="245">
        <v>1500</v>
      </c>
      <c r="N588" s="235" t="s">
        <v>1178</v>
      </c>
      <c r="O588" s="145"/>
      <c r="P588" s="296">
        <v>1487</v>
      </c>
      <c r="Q588" s="296">
        <v>4</v>
      </c>
      <c r="R588" s="277">
        <f t="shared" si="44"/>
        <v>99.133333333333326</v>
      </c>
      <c r="S588" s="278" t="str">
        <f t="shared" si="45"/>
        <v/>
      </c>
      <c r="T588" s="177"/>
    </row>
    <row r="589" spans="1:20" ht="12.75" customHeight="1" x14ac:dyDescent="0.2">
      <c r="A589" s="291" t="s">
        <v>72</v>
      </c>
      <c r="B589" s="291">
        <v>2022</v>
      </c>
      <c r="C589" s="145" t="s">
        <v>585</v>
      </c>
      <c r="D589" s="292" t="s">
        <v>116</v>
      </c>
      <c r="E589" s="293" t="s">
        <v>1056</v>
      </c>
      <c r="F589" s="245" t="s">
        <v>1706</v>
      </c>
      <c r="G589" s="294" t="s">
        <v>261</v>
      </c>
      <c r="H589" s="292" t="s">
        <v>1177</v>
      </c>
      <c r="I589" s="145" t="s">
        <v>433</v>
      </c>
      <c r="J589" s="291" t="s">
        <v>161</v>
      </c>
      <c r="K589" s="17" t="s">
        <v>1703</v>
      </c>
      <c r="L589" s="295" t="s">
        <v>1506</v>
      </c>
      <c r="M589" s="245">
        <v>1500</v>
      </c>
      <c r="N589" s="235" t="s">
        <v>1178</v>
      </c>
      <c r="O589" s="145"/>
      <c r="P589" s="296">
        <v>1487</v>
      </c>
      <c r="Q589" s="296">
        <v>4</v>
      </c>
      <c r="R589" s="277">
        <f t="shared" si="44"/>
        <v>99.133333333333326</v>
      </c>
      <c r="S589" s="278" t="str">
        <f t="shared" si="45"/>
        <v/>
      </c>
      <c r="T589" s="177"/>
    </row>
    <row r="590" spans="1:20" ht="12.75" customHeight="1" x14ac:dyDescent="0.2">
      <c r="A590" s="291" t="s">
        <v>72</v>
      </c>
      <c r="B590" s="291">
        <v>2022</v>
      </c>
      <c r="C590" s="145" t="s">
        <v>585</v>
      </c>
      <c r="D590" s="292" t="s">
        <v>116</v>
      </c>
      <c r="E590" s="293" t="s">
        <v>1071</v>
      </c>
      <c r="F590" s="245" t="s">
        <v>1705</v>
      </c>
      <c r="G590" s="294" t="s">
        <v>259</v>
      </c>
      <c r="H590" s="292" t="s">
        <v>1177</v>
      </c>
      <c r="I590" s="145" t="s">
        <v>433</v>
      </c>
      <c r="J590" s="291" t="s">
        <v>161</v>
      </c>
      <c r="K590" s="17" t="s">
        <v>1703</v>
      </c>
      <c r="L590" s="295" t="s">
        <v>1506</v>
      </c>
      <c r="M590" s="245">
        <v>1000</v>
      </c>
      <c r="N590" s="235" t="s">
        <v>1178</v>
      </c>
      <c r="O590" s="145"/>
      <c r="P590" s="296">
        <v>123</v>
      </c>
      <c r="Q590" s="296">
        <v>7</v>
      </c>
      <c r="R590" s="277">
        <f t="shared" ref="R590:R593" si="46">IF(M590="N/A","N/A", P590/M590*100)</f>
        <v>12.3</v>
      </c>
      <c r="S590" s="278" t="str">
        <f t="shared" ref="S590:S593" si="47">IF(M590="N/A","N/A",IF(OR(R590&lt;90,R590&gt;150),"X",""))</f>
        <v>X</v>
      </c>
      <c r="T590" s="172" t="s">
        <v>2805</v>
      </c>
    </row>
    <row r="591" spans="1:20" ht="12.75" customHeight="1" x14ac:dyDescent="0.2">
      <c r="A591" s="291" t="s">
        <v>72</v>
      </c>
      <c r="B591" s="291">
        <v>2022</v>
      </c>
      <c r="C591" s="145" t="s">
        <v>585</v>
      </c>
      <c r="D591" s="292" t="s">
        <v>116</v>
      </c>
      <c r="E591" s="293" t="s">
        <v>1071</v>
      </c>
      <c r="F591" s="245" t="s">
        <v>1705</v>
      </c>
      <c r="G591" s="294" t="s">
        <v>1508</v>
      </c>
      <c r="H591" s="292" t="s">
        <v>1177</v>
      </c>
      <c r="I591" s="145" t="s">
        <v>433</v>
      </c>
      <c r="J591" s="291" t="s">
        <v>161</v>
      </c>
      <c r="K591" s="17" t="s">
        <v>1703</v>
      </c>
      <c r="L591" s="295" t="s">
        <v>1506</v>
      </c>
      <c r="M591" s="245">
        <v>1000</v>
      </c>
      <c r="N591" s="235" t="s">
        <v>1178</v>
      </c>
      <c r="O591" s="145"/>
      <c r="P591" s="296">
        <v>123</v>
      </c>
      <c r="Q591" s="296">
        <v>7</v>
      </c>
      <c r="R591" s="277">
        <f t="shared" si="46"/>
        <v>12.3</v>
      </c>
      <c r="S591" s="278" t="str">
        <f t="shared" si="47"/>
        <v>X</v>
      </c>
      <c r="T591" s="172" t="s">
        <v>2805</v>
      </c>
    </row>
    <row r="592" spans="1:20" ht="12.75" customHeight="1" x14ac:dyDescent="0.2">
      <c r="A592" s="291" t="s">
        <v>72</v>
      </c>
      <c r="B592" s="291">
        <v>2022</v>
      </c>
      <c r="C592" s="145" t="s">
        <v>585</v>
      </c>
      <c r="D592" s="292" t="s">
        <v>116</v>
      </c>
      <c r="E592" s="293" t="s">
        <v>1071</v>
      </c>
      <c r="F592" s="245" t="s">
        <v>1705</v>
      </c>
      <c r="G592" s="294" t="s">
        <v>263</v>
      </c>
      <c r="H592" s="292" t="s">
        <v>1177</v>
      </c>
      <c r="I592" s="145" t="s">
        <v>433</v>
      </c>
      <c r="J592" s="291" t="s">
        <v>161</v>
      </c>
      <c r="K592" s="17" t="s">
        <v>1703</v>
      </c>
      <c r="L592" s="295" t="s">
        <v>1506</v>
      </c>
      <c r="M592" s="245">
        <v>1000</v>
      </c>
      <c r="N592" s="235" t="s">
        <v>1178</v>
      </c>
      <c r="O592" s="145"/>
      <c r="P592" s="296">
        <v>123</v>
      </c>
      <c r="Q592" s="296">
        <v>7</v>
      </c>
      <c r="R592" s="277">
        <f t="shared" si="46"/>
        <v>12.3</v>
      </c>
      <c r="S592" s="278" t="str">
        <f t="shared" si="47"/>
        <v>X</v>
      </c>
      <c r="T592" s="172" t="s">
        <v>2805</v>
      </c>
    </row>
    <row r="593" spans="1:20" ht="12.75" customHeight="1" x14ac:dyDescent="0.2">
      <c r="A593" s="291" t="s">
        <v>72</v>
      </c>
      <c r="B593" s="291">
        <v>2022</v>
      </c>
      <c r="C593" s="145" t="s">
        <v>585</v>
      </c>
      <c r="D593" s="292" t="s">
        <v>116</v>
      </c>
      <c r="E593" s="293" t="s">
        <v>1071</v>
      </c>
      <c r="F593" s="245" t="s">
        <v>1705</v>
      </c>
      <c r="G593" s="294" t="s">
        <v>261</v>
      </c>
      <c r="H593" s="292" t="s">
        <v>1177</v>
      </c>
      <c r="I593" s="145" t="s">
        <v>433</v>
      </c>
      <c r="J593" s="291" t="s">
        <v>161</v>
      </c>
      <c r="K593" s="17" t="s">
        <v>1703</v>
      </c>
      <c r="L593" s="295" t="s">
        <v>1506</v>
      </c>
      <c r="M593" s="245">
        <v>1000</v>
      </c>
      <c r="N593" s="235" t="s">
        <v>1178</v>
      </c>
      <c r="O593" s="145"/>
      <c r="P593" s="296">
        <v>123</v>
      </c>
      <c r="Q593" s="296">
        <v>7</v>
      </c>
      <c r="R593" s="277">
        <f t="shared" si="46"/>
        <v>12.3</v>
      </c>
      <c r="S593" s="278" t="str">
        <f t="shared" si="47"/>
        <v>X</v>
      </c>
      <c r="T593" s="172" t="s">
        <v>2805</v>
      </c>
    </row>
    <row r="594" spans="1:20" ht="12.75" customHeight="1" x14ac:dyDescent="0.2">
      <c r="A594" s="291" t="s">
        <v>72</v>
      </c>
      <c r="B594" s="291">
        <v>2022</v>
      </c>
      <c r="C594" s="145" t="s">
        <v>585</v>
      </c>
      <c r="D594" s="292" t="s">
        <v>116</v>
      </c>
      <c r="E594" s="293" t="s">
        <v>1082</v>
      </c>
      <c r="F594" s="245" t="s">
        <v>1702</v>
      </c>
      <c r="G594" s="294" t="s">
        <v>259</v>
      </c>
      <c r="H594" s="292" t="s">
        <v>1177</v>
      </c>
      <c r="I594" s="145" t="s">
        <v>433</v>
      </c>
      <c r="J594" s="291" t="s">
        <v>161</v>
      </c>
      <c r="K594" s="17" t="s">
        <v>1703</v>
      </c>
      <c r="L594" s="295" t="s">
        <v>1506</v>
      </c>
      <c r="M594" s="245">
        <v>750</v>
      </c>
      <c r="N594" s="235" t="s">
        <v>1178</v>
      </c>
      <c r="O594" s="145"/>
      <c r="P594" s="296">
        <v>639</v>
      </c>
      <c r="Q594" s="296">
        <v>17</v>
      </c>
      <c r="R594" s="277">
        <f t="shared" ref="R594:R601" si="48">IF(M594="N/A","N/A", P594/M594*100)</f>
        <v>85.2</v>
      </c>
      <c r="S594" s="278" t="str">
        <f t="shared" ref="S594:S601" si="49">IF(M594="N/A","N/A",IF(OR(R594&lt;90,R594&gt;150),"X",""))</f>
        <v>X</v>
      </c>
      <c r="T594" s="172" t="s">
        <v>2700</v>
      </c>
    </row>
    <row r="595" spans="1:20" ht="12.75" customHeight="1" x14ac:dyDescent="0.2">
      <c r="A595" s="291" t="s">
        <v>72</v>
      </c>
      <c r="B595" s="291">
        <v>2022</v>
      </c>
      <c r="C595" s="145" t="s">
        <v>585</v>
      </c>
      <c r="D595" s="292" t="s">
        <v>116</v>
      </c>
      <c r="E595" s="293" t="s">
        <v>1082</v>
      </c>
      <c r="F595" s="245" t="s">
        <v>1702</v>
      </c>
      <c r="G595" s="294" t="s">
        <v>1508</v>
      </c>
      <c r="H595" s="292" t="s">
        <v>1177</v>
      </c>
      <c r="I595" s="145" t="s">
        <v>433</v>
      </c>
      <c r="J595" s="291" t="s">
        <v>161</v>
      </c>
      <c r="K595" s="17" t="s">
        <v>1703</v>
      </c>
      <c r="L595" s="295" t="s">
        <v>1506</v>
      </c>
      <c r="M595" s="245">
        <v>1000</v>
      </c>
      <c r="N595" s="235" t="s">
        <v>1178</v>
      </c>
      <c r="O595" s="145"/>
      <c r="P595" s="296">
        <v>653</v>
      </c>
      <c r="Q595" s="296">
        <v>17</v>
      </c>
      <c r="R595" s="277">
        <f t="shared" si="48"/>
        <v>65.3</v>
      </c>
      <c r="S595" s="278" t="str">
        <f t="shared" si="49"/>
        <v>X</v>
      </c>
      <c r="T595" s="125" t="s">
        <v>2700</v>
      </c>
    </row>
    <row r="596" spans="1:20" ht="12.75" customHeight="1" x14ac:dyDescent="0.2">
      <c r="A596" s="291" t="s">
        <v>72</v>
      </c>
      <c r="B596" s="291">
        <v>2022</v>
      </c>
      <c r="C596" s="145" t="s">
        <v>585</v>
      </c>
      <c r="D596" s="292" t="s">
        <v>116</v>
      </c>
      <c r="E596" s="293" t="s">
        <v>1082</v>
      </c>
      <c r="F596" s="245" t="s">
        <v>1702</v>
      </c>
      <c r="G596" s="294" t="s">
        <v>263</v>
      </c>
      <c r="H596" s="292" t="s">
        <v>1177</v>
      </c>
      <c r="I596" s="145" t="s">
        <v>433</v>
      </c>
      <c r="J596" s="291" t="s">
        <v>161</v>
      </c>
      <c r="K596" s="17" t="s">
        <v>1703</v>
      </c>
      <c r="L596" s="295" t="s">
        <v>1506</v>
      </c>
      <c r="M596" s="245">
        <v>1000</v>
      </c>
      <c r="N596" s="235" t="s">
        <v>1178</v>
      </c>
      <c r="O596" s="145"/>
      <c r="P596" s="296">
        <v>653</v>
      </c>
      <c r="Q596" s="296">
        <v>17</v>
      </c>
      <c r="R596" s="277">
        <f t="shared" si="48"/>
        <v>65.3</v>
      </c>
      <c r="S596" s="278" t="str">
        <f t="shared" si="49"/>
        <v>X</v>
      </c>
      <c r="T596" s="125" t="s">
        <v>2700</v>
      </c>
    </row>
    <row r="597" spans="1:20" ht="12.75" customHeight="1" x14ac:dyDescent="0.2">
      <c r="A597" s="291" t="s">
        <v>72</v>
      </c>
      <c r="B597" s="291">
        <v>2022</v>
      </c>
      <c r="C597" s="145" t="s">
        <v>585</v>
      </c>
      <c r="D597" s="292" t="s">
        <v>116</v>
      </c>
      <c r="E597" s="293" t="s">
        <v>1082</v>
      </c>
      <c r="F597" s="245" t="s">
        <v>1702</v>
      </c>
      <c r="G597" s="294" t="s">
        <v>261</v>
      </c>
      <c r="H597" s="292" t="s">
        <v>1177</v>
      </c>
      <c r="I597" s="145" t="s">
        <v>433</v>
      </c>
      <c r="J597" s="291" t="s">
        <v>161</v>
      </c>
      <c r="K597" s="17" t="s">
        <v>1703</v>
      </c>
      <c r="L597" s="295" t="s">
        <v>1506</v>
      </c>
      <c r="M597" s="245">
        <v>1000</v>
      </c>
      <c r="N597" s="235" t="s">
        <v>1178</v>
      </c>
      <c r="O597" s="145"/>
      <c r="P597" s="296">
        <v>653</v>
      </c>
      <c r="Q597" s="296">
        <v>17</v>
      </c>
      <c r="R597" s="277">
        <f t="shared" si="48"/>
        <v>65.3</v>
      </c>
      <c r="S597" s="278" t="str">
        <f t="shared" si="49"/>
        <v>X</v>
      </c>
      <c r="T597" s="125" t="s">
        <v>2700</v>
      </c>
    </row>
    <row r="598" spans="1:20" ht="12.75" customHeight="1" x14ac:dyDescent="0.2">
      <c r="A598" s="291" t="s">
        <v>72</v>
      </c>
      <c r="B598" s="291">
        <v>2022</v>
      </c>
      <c r="C598" s="145" t="s">
        <v>585</v>
      </c>
      <c r="D598" s="292" t="s">
        <v>116</v>
      </c>
      <c r="E598" s="293" t="s">
        <v>1082</v>
      </c>
      <c r="F598" s="245" t="s">
        <v>1706</v>
      </c>
      <c r="G598" s="294" t="s">
        <v>259</v>
      </c>
      <c r="H598" s="292" t="s">
        <v>1177</v>
      </c>
      <c r="I598" s="145" t="s">
        <v>433</v>
      </c>
      <c r="J598" s="291" t="s">
        <v>161</v>
      </c>
      <c r="K598" s="17" t="s">
        <v>1703</v>
      </c>
      <c r="L598" s="295" t="s">
        <v>1506</v>
      </c>
      <c r="M598" s="245">
        <v>750</v>
      </c>
      <c r="N598" s="235" t="s">
        <v>1178</v>
      </c>
      <c r="O598" s="145"/>
      <c r="P598" s="296">
        <v>559</v>
      </c>
      <c r="Q598" s="296">
        <v>16</v>
      </c>
      <c r="R598" s="277">
        <f t="shared" si="48"/>
        <v>74.533333333333331</v>
      </c>
      <c r="S598" s="278" t="str">
        <f t="shared" si="49"/>
        <v>X</v>
      </c>
      <c r="T598" s="125" t="s">
        <v>2700</v>
      </c>
    </row>
    <row r="599" spans="1:20" ht="12.75" customHeight="1" x14ac:dyDescent="0.2">
      <c r="A599" s="291" t="s">
        <v>72</v>
      </c>
      <c r="B599" s="291">
        <v>2022</v>
      </c>
      <c r="C599" s="145" t="s">
        <v>585</v>
      </c>
      <c r="D599" s="292" t="s">
        <v>116</v>
      </c>
      <c r="E599" s="293" t="s">
        <v>1082</v>
      </c>
      <c r="F599" s="245" t="s">
        <v>1706</v>
      </c>
      <c r="G599" s="294" t="s">
        <v>1508</v>
      </c>
      <c r="H599" s="292" t="s">
        <v>1177</v>
      </c>
      <c r="I599" s="145" t="s">
        <v>433</v>
      </c>
      <c r="J599" s="291" t="s">
        <v>161</v>
      </c>
      <c r="K599" s="17" t="s">
        <v>1703</v>
      </c>
      <c r="L599" s="295" t="s">
        <v>1506</v>
      </c>
      <c r="M599" s="245">
        <v>1000</v>
      </c>
      <c r="N599" s="235" t="s">
        <v>1178</v>
      </c>
      <c r="O599" s="145"/>
      <c r="P599" s="296">
        <v>559</v>
      </c>
      <c r="Q599" s="296">
        <v>16</v>
      </c>
      <c r="R599" s="277">
        <f t="shared" si="48"/>
        <v>55.900000000000006</v>
      </c>
      <c r="S599" s="278" t="str">
        <f t="shared" si="49"/>
        <v>X</v>
      </c>
      <c r="T599" s="125" t="s">
        <v>2700</v>
      </c>
    </row>
    <row r="600" spans="1:20" ht="12.75" customHeight="1" x14ac:dyDescent="0.2">
      <c r="A600" s="291" t="s">
        <v>72</v>
      </c>
      <c r="B600" s="291">
        <v>2022</v>
      </c>
      <c r="C600" s="145" t="s">
        <v>585</v>
      </c>
      <c r="D600" s="292" t="s">
        <v>116</v>
      </c>
      <c r="E600" s="293" t="s">
        <v>1082</v>
      </c>
      <c r="F600" s="245" t="s">
        <v>1706</v>
      </c>
      <c r="G600" s="294" t="s">
        <v>263</v>
      </c>
      <c r="H600" s="292" t="s">
        <v>1177</v>
      </c>
      <c r="I600" s="145" t="s">
        <v>433</v>
      </c>
      <c r="J600" s="291" t="s">
        <v>161</v>
      </c>
      <c r="K600" s="17" t="s">
        <v>1703</v>
      </c>
      <c r="L600" s="295" t="s">
        <v>1506</v>
      </c>
      <c r="M600" s="245">
        <v>1000</v>
      </c>
      <c r="N600" s="235" t="s">
        <v>1178</v>
      </c>
      <c r="O600" s="145"/>
      <c r="P600" s="296">
        <v>559</v>
      </c>
      <c r="Q600" s="296">
        <v>16</v>
      </c>
      <c r="R600" s="277">
        <f t="shared" si="48"/>
        <v>55.900000000000006</v>
      </c>
      <c r="S600" s="278" t="str">
        <f t="shared" si="49"/>
        <v>X</v>
      </c>
      <c r="T600" s="125" t="s">
        <v>2700</v>
      </c>
    </row>
    <row r="601" spans="1:20" ht="12.75" customHeight="1" x14ac:dyDescent="0.2">
      <c r="A601" s="291" t="s">
        <v>72</v>
      </c>
      <c r="B601" s="291">
        <v>2022</v>
      </c>
      <c r="C601" s="145" t="s">
        <v>585</v>
      </c>
      <c r="D601" s="292" t="s">
        <v>116</v>
      </c>
      <c r="E601" s="293" t="s">
        <v>1082</v>
      </c>
      <c r="F601" s="245" t="s">
        <v>1706</v>
      </c>
      <c r="G601" s="294" t="s">
        <v>261</v>
      </c>
      <c r="H601" s="292" t="s">
        <v>1177</v>
      </c>
      <c r="I601" s="145" t="s">
        <v>433</v>
      </c>
      <c r="J601" s="291" t="s">
        <v>161</v>
      </c>
      <c r="K601" s="17" t="s">
        <v>1703</v>
      </c>
      <c r="L601" s="295" t="s">
        <v>1506</v>
      </c>
      <c r="M601" s="245">
        <v>1000</v>
      </c>
      <c r="N601" s="235" t="s">
        <v>1178</v>
      </c>
      <c r="O601" s="145"/>
      <c r="P601" s="296">
        <v>559</v>
      </c>
      <c r="Q601" s="296">
        <v>16</v>
      </c>
      <c r="R601" s="277">
        <f t="shared" si="48"/>
        <v>55.900000000000006</v>
      </c>
      <c r="S601" s="278" t="str">
        <f t="shared" si="49"/>
        <v>X</v>
      </c>
      <c r="T601" s="125" t="s">
        <v>2700</v>
      </c>
    </row>
    <row r="602" spans="1:20" ht="12.75" customHeight="1" x14ac:dyDescent="0.2">
      <c r="A602" s="291" t="s">
        <v>72</v>
      </c>
      <c r="B602" s="291">
        <v>2022</v>
      </c>
      <c r="C602" s="145" t="s">
        <v>585</v>
      </c>
      <c r="D602" s="292" t="s">
        <v>116</v>
      </c>
      <c r="E602" s="293" t="s">
        <v>1084</v>
      </c>
      <c r="F602" s="245" t="s">
        <v>1706</v>
      </c>
      <c r="G602" s="294" t="s">
        <v>259</v>
      </c>
      <c r="H602" s="292" t="s">
        <v>1177</v>
      </c>
      <c r="I602" s="145" t="s">
        <v>433</v>
      </c>
      <c r="J602" s="291" t="s">
        <v>161</v>
      </c>
      <c r="K602" s="17" t="s">
        <v>1703</v>
      </c>
      <c r="L602" s="295" t="s">
        <v>1506</v>
      </c>
      <c r="M602" s="235">
        <v>900</v>
      </c>
      <c r="N602" s="235" t="s">
        <v>1178</v>
      </c>
      <c r="O602" s="145"/>
      <c r="P602" s="296">
        <v>250</v>
      </c>
      <c r="Q602" s="296">
        <v>8</v>
      </c>
      <c r="R602" s="277">
        <f t="shared" ref="R602:R605" si="50">IF(M602="N/A","N/A", P602/M602*100)</f>
        <v>27.777777777777779</v>
      </c>
      <c r="S602" s="278" t="str">
        <f t="shared" ref="S602:S605" si="51">IF(M602="N/A","N/A",IF(OR(R602&lt;90,R602&gt;150),"X",""))</f>
        <v>X</v>
      </c>
      <c r="T602" s="125" t="s">
        <v>2708</v>
      </c>
    </row>
    <row r="603" spans="1:20" ht="12.75" customHeight="1" x14ac:dyDescent="0.2">
      <c r="A603" s="291" t="s">
        <v>72</v>
      </c>
      <c r="B603" s="291">
        <v>2022</v>
      </c>
      <c r="C603" s="145" t="s">
        <v>585</v>
      </c>
      <c r="D603" s="292" t="s">
        <v>116</v>
      </c>
      <c r="E603" s="293" t="s">
        <v>1084</v>
      </c>
      <c r="F603" s="245" t="s">
        <v>1706</v>
      </c>
      <c r="G603" s="294" t="s">
        <v>1508</v>
      </c>
      <c r="H603" s="292" t="s">
        <v>1177</v>
      </c>
      <c r="I603" s="145" t="s">
        <v>433</v>
      </c>
      <c r="J603" s="291" t="s">
        <v>161</v>
      </c>
      <c r="K603" s="17" t="s">
        <v>1703</v>
      </c>
      <c r="L603" s="295" t="s">
        <v>1506</v>
      </c>
      <c r="M603" s="235">
        <v>900</v>
      </c>
      <c r="N603" s="235" t="s">
        <v>1178</v>
      </c>
      <c r="O603" s="145"/>
      <c r="P603" s="296">
        <v>250</v>
      </c>
      <c r="Q603" s="296">
        <v>8</v>
      </c>
      <c r="R603" s="277">
        <f t="shared" si="50"/>
        <v>27.777777777777779</v>
      </c>
      <c r="S603" s="278" t="str">
        <f t="shared" si="51"/>
        <v>X</v>
      </c>
      <c r="T603" s="125" t="s">
        <v>2807</v>
      </c>
    </row>
    <row r="604" spans="1:20" ht="12.75" customHeight="1" x14ac:dyDescent="0.2">
      <c r="A604" s="291" t="s">
        <v>72</v>
      </c>
      <c r="B604" s="291">
        <v>2022</v>
      </c>
      <c r="C604" s="145" t="s">
        <v>585</v>
      </c>
      <c r="D604" s="292" t="s">
        <v>116</v>
      </c>
      <c r="E604" s="293" t="s">
        <v>1084</v>
      </c>
      <c r="F604" s="245" t="s">
        <v>1706</v>
      </c>
      <c r="G604" s="294" t="s">
        <v>263</v>
      </c>
      <c r="H604" s="292" t="s">
        <v>1177</v>
      </c>
      <c r="I604" s="145" t="s">
        <v>433</v>
      </c>
      <c r="J604" s="291" t="s">
        <v>161</v>
      </c>
      <c r="K604" s="17" t="s">
        <v>1703</v>
      </c>
      <c r="L604" s="295" t="s">
        <v>1506</v>
      </c>
      <c r="M604" s="235">
        <v>900</v>
      </c>
      <c r="N604" s="235" t="s">
        <v>1178</v>
      </c>
      <c r="O604" s="145"/>
      <c r="P604" s="296">
        <v>250</v>
      </c>
      <c r="Q604" s="296">
        <v>8</v>
      </c>
      <c r="R604" s="277">
        <f t="shared" si="50"/>
        <v>27.777777777777779</v>
      </c>
      <c r="S604" s="278" t="str">
        <f t="shared" si="51"/>
        <v>X</v>
      </c>
      <c r="T604" s="125" t="s">
        <v>2708</v>
      </c>
    </row>
    <row r="605" spans="1:20" ht="12.75" customHeight="1" x14ac:dyDescent="0.2">
      <c r="A605" s="291" t="s">
        <v>72</v>
      </c>
      <c r="B605" s="291">
        <v>2022</v>
      </c>
      <c r="C605" s="145" t="s">
        <v>585</v>
      </c>
      <c r="D605" s="292" t="s">
        <v>116</v>
      </c>
      <c r="E605" s="293" t="s">
        <v>1084</v>
      </c>
      <c r="F605" s="245" t="s">
        <v>1706</v>
      </c>
      <c r="G605" s="294" t="s">
        <v>261</v>
      </c>
      <c r="H605" s="292" t="s">
        <v>1177</v>
      </c>
      <c r="I605" s="145" t="s">
        <v>433</v>
      </c>
      <c r="J605" s="291" t="s">
        <v>161</v>
      </c>
      <c r="K605" s="17" t="s">
        <v>1703</v>
      </c>
      <c r="L605" s="295" t="s">
        <v>1506</v>
      </c>
      <c r="M605" s="235">
        <v>900</v>
      </c>
      <c r="N605" s="235" t="s">
        <v>1178</v>
      </c>
      <c r="O605" s="145"/>
      <c r="P605" s="296">
        <v>250</v>
      </c>
      <c r="Q605" s="296">
        <v>8</v>
      </c>
      <c r="R605" s="277">
        <f t="shared" si="50"/>
        <v>27.777777777777779</v>
      </c>
      <c r="S605" s="278" t="str">
        <f t="shared" si="51"/>
        <v>X</v>
      </c>
      <c r="T605" s="125" t="s">
        <v>2708</v>
      </c>
    </row>
    <row r="606" spans="1:20" ht="12.75" customHeight="1" x14ac:dyDescent="0.2">
      <c r="A606" s="291" t="s">
        <v>72</v>
      </c>
      <c r="B606" s="291">
        <v>2022</v>
      </c>
      <c r="C606" s="145" t="s">
        <v>585</v>
      </c>
      <c r="D606" s="292" t="s">
        <v>116</v>
      </c>
      <c r="E606" s="293" t="s">
        <v>1095</v>
      </c>
      <c r="F606" s="245" t="s">
        <v>1705</v>
      </c>
      <c r="G606" s="294" t="s">
        <v>1508</v>
      </c>
      <c r="H606" s="292" t="s">
        <v>1177</v>
      </c>
      <c r="I606" s="145" t="s">
        <v>433</v>
      </c>
      <c r="J606" s="291" t="s">
        <v>161</v>
      </c>
      <c r="K606" s="17" t="s">
        <v>1703</v>
      </c>
      <c r="L606" s="295" t="s">
        <v>1506</v>
      </c>
      <c r="M606" s="245">
        <v>150</v>
      </c>
      <c r="N606" s="235" t="s">
        <v>1178</v>
      </c>
      <c r="O606" s="145" t="s">
        <v>1791</v>
      </c>
      <c r="P606" s="296">
        <v>425</v>
      </c>
      <c r="Q606" s="296">
        <v>12</v>
      </c>
      <c r="R606" s="277">
        <f t="shared" ref="R606:R612" si="52">IF(M606="N/A","N/A", P606/M606*100)</f>
        <v>283.33333333333337</v>
      </c>
      <c r="S606" s="278" t="str">
        <f t="shared" ref="S606:S612" si="53">IF(M606="N/A","N/A",IF(OR(R606&lt;90,R606&gt;150),"X",""))</f>
        <v>X</v>
      </c>
      <c r="T606" s="125" t="s">
        <v>2710</v>
      </c>
    </row>
    <row r="607" spans="1:20" ht="12.75" customHeight="1" x14ac:dyDescent="0.2">
      <c r="A607" s="291" t="s">
        <v>72</v>
      </c>
      <c r="B607" s="291">
        <v>2022</v>
      </c>
      <c r="C607" s="145" t="s">
        <v>585</v>
      </c>
      <c r="D607" s="292" t="s">
        <v>116</v>
      </c>
      <c r="E607" s="293" t="s">
        <v>1095</v>
      </c>
      <c r="F607" s="245" t="s">
        <v>1705</v>
      </c>
      <c r="G607" s="294" t="s">
        <v>263</v>
      </c>
      <c r="H607" s="292" t="s">
        <v>1177</v>
      </c>
      <c r="I607" s="145" t="s">
        <v>433</v>
      </c>
      <c r="J607" s="291" t="s">
        <v>161</v>
      </c>
      <c r="K607" s="17" t="s">
        <v>1703</v>
      </c>
      <c r="L607" s="295" t="s">
        <v>1506</v>
      </c>
      <c r="M607" s="245">
        <v>150</v>
      </c>
      <c r="N607" s="235" t="s">
        <v>1178</v>
      </c>
      <c r="O607" s="145" t="s">
        <v>1791</v>
      </c>
      <c r="P607" s="296">
        <v>425</v>
      </c>
      <c r="Q607" s="296">
        <v>12</v>
      </c>
      <c r="R607" s="277">
        <f t="shared" si="52"/>
        <v>283.33333333333337</v>
      </c>
      <c r="S607" s="278" t="str">
        <f t="shared" si="53"/>
        <v>X</v>
      </c>
      <c r="T607" s="125" t="s">
        <v>2710</v>
      </c>
    </row>
    <row r="608" spans="1:20" ht="12.75" customHeight="1" x14ac:dyDescent="0.2">
      <c r="A608" s="291" t="s">
        <v>72</v>
      </c>
      <c r="B608" s="291">
        <v>2022</v>
      </c>
      <c r="C608" s="145" t="s">
        <v>585</v>
      </c>
      <c r="D608" s="292" t="s">
        <v>116</v>
      </c>
      <c r="E608" s="293" t="s">
        <v>1095</v>
      </c>
      <c r="F608" s="245" t="s">
        <v>1705</v>
      </c>
      <c r="G608" s="294" t="s">
        <v>261</v>
      </c>
      <c r="H608" s="292" t="s">
        <v>1177</v>
      </c>
      <c r="I608" s="145" t="s">
        <v>433</v>
      </c>
      <c r="J608" s="291" t="s">
        <v>161</v>
      </c>
      <c r="K608" s="17" t="s">
        <v>1703</v>
      </c>
      <c r="L608" s="295" t="s">
        <v>1506</v>
      </c>
      <c r="M608" s="245">
        <v>150</v>
      </c>
      <c r="N608" s="235" t="s">
        <v>1178</v>
      </c>
      <c r="O608" s="145" t="s">
        <v>1791</v>
      </c>
      <c r="P608" s="296">
        <v>425</v>
      </c>
      <c r="Q608" s="296">
        <v>12</v>
      </c>
      <c r="R608" s="277">
        <f t="shared" si="52"/>
        <v>283.33333333333337</v>
      </c>
      <c r="S608" s="278" t="str">
        <f t="shared" si="53"/>
        <v>X</v>
      </c>
      <c r="T608" s="125" t="s">
        <v>2710</v>
      </c>
    </row>
    <row r="609" spans="1:20" ht="12.75" customHeight="1" x14ac:dyDescent="0.2">
      <c r="A609" s="291" t="s">
        <v>72</v>
      </c>
      <c r="B609" s="291">
        <v>2022</v>
      </c>
      <c r="C609" s="145" t="s">
        <v>585</v>
      </c>
      <c r="D609" s="292" t="s">
        <v>116</v>
      </c>
      <c r="E609" s="293" t="s">
        <v>1103</v>
      </c>
      <c r="F609" s="245" t="s">
        <v>1702</v>
      </c>
      <c r="G609" s="294" t="s">
        <v>259</v>
      </c>
      <c r="H609" s="292" t="s">
        <v>1177</v>
      </c>
      <c r="I609" s="145" t="s">
        <v>433</v>
      </c>
      <c r="J609" s="291" t="s">
        <v>161</v>
      </c>
      <c r="K609" s="17" t="s">
        <v>1703</v>
      </c>
      <c r="L609" s="295" t="s">
        <v>1506</v>
      </c>
      <c r="M609" s="245">
        <v>400</v>
      </c>
      <c r="N609" s="235" t="s">
        <v>1178</v>
      </c>
      <c r="O609" s="145"/>
      <c r="P609" s="296">
        <v>656</v>
      </c>
      <c r="Q609" s="296">
        <v>17</v>
      </c>
      <c r="R609" s="277">
        <f t="shared" si="52"/>
        <v>164</v>
      </c>
      <c r="S609" s="278" t="str">
        <f t="shared" si="53"/>
        <v>X</v>
      </c>
      <c r="T609" s="125" t="s">
        <v>2710</v>
      </c>
    </row>
    <row r="610" spans="1:20" ht="12.75" customHeight="1" x14ac:dyDescent="0.2">
      <c r="A610" s="291" t="s">
        <v>72</v>
      </c>
      <c r="B610" s="291">
        <v>2022</v>
      </c>
      <c r="C610" s="145" t="s">
        <v>585</v>
      </c>
      <c r="D610" s="292" t="s">
        <v>116</v>
      </c>
      <c r="E610" s="293" t="s">
        <v>1103</v>
      </c>
      <c r="F610" s="245" t="s">
        <v>1702</v>
      </c>
      <c r="G610" s="294" t="s">
        <v>1508</v>
      </c>
      <c r="H610" s="292" t="s">
        <v>1177</v>
      </c>
      <c r="I610" s="145" t="s">
        <v>433</v>
      </c>
      <c r="J610" s="291" t="s">
        <v>161</v>
      </c>
      <c r="K610" s="17" t="s">
        <v>1703</v>
      </c>
      <c r="L610" s="295" t="s">
        <v>1506</v>
      </c>
      <c r="M610" s="245">
        <v>400</v>
      </c>
      <c r="N610" s="235" t="s">
        <v>1178</v>
      </c>
      <c r="O610" s="145"/>
      <c r="P610" s="296">
        <v>656</v>
      </c>
      <c r="Q610" s="296">
        <v>17</v>
      </c>
      <c r="R610" s="277">
        <f t="shared" si="52"/>
        <v>164</v>
      </c>
      <c r="S610" s="278" t="str">
        <f t="shared" si="53"/>
        <v>X</v>
      </c>
      <c r="T610" s="125" t="s">
        <v>2710</v>
      </c>
    </row>
    <row r="611" spans="1:20" ht="12.75" customHeight="1" x14ac:dyDescent="0.2">
      <c r="A611" s="291" t="s">
        <v>72</v>
      </c>
      <c r="B611" s="291">
        <v>2022</v>
      </c>
      <c r="C611" s="145" t="s">
        <v>585</v>
      </c>
      <c r="D611" s="292" t="s">
        <v>116</v>
      </c>
      <c r="E611" s="293" t="s">
        <v>1103</v>
      </c>
      <c r="F611" s="245" t="s">
        <v>1702</v>
      </c>
      <c r="G611" s="294" t="s">
        <v>263</v>
      </c>
      <c r="H611" s="292" t="s">
        <v>1177</v>
      </c>
      <c r="I611" s="145" t="s">
        <v>433</v>
      </c>
      <c r="J611" s="291" t="s">
        <v>161</v>
      </c>
      <c r="K611" s="17" t="s">
        <v>1703</v>
      </c>
      <c r="L611" s="295" t="s">
        <v>1506</v>
      </c>
      <c r="M611" s="245">
        <v>400</v>
      </c>
      <c r="N611" s="235" t="s">
        <v>1178</v>
      </c>
      <c r="O611" s="145"/>
      <c r="P611" s="296">
        <v>656</v>
      </c>
      <c r="Q611" s="296">
        <v>17</v>
      </c>
      <c r="R611" s="277">
        <f t="shared" si="52"/>
        <v>164</v>
      </c>
      <c r="S611" s="278" t="str">
        <f t="shared" si="53"/>
        <v>X</v>
      </c>
      <c r="T611" s="125" t="s">
        <v>2710</v>
      </c>
    </row>
    <row r="612" spans="1:20" ht="12.75" customHeight="1" x14ac:dyDescent="0.2">
      <c r="A612" s="291" t="s">
        <v>72</v>
      </c>
      <c r="B612" s="291">
        <v>2022</v>
      </c>
      <c r="C612" s="145" t="s">
        <v>585</v>
      </c>
      <c r="D612" s="292" t="s">
        <v>116</v>
      </c>
      <c r="E612" s="293" t="s">
        <v>1103</v>
      </c>
      <c r="F612" s="245" t="s">
        <v>1702</v>
      </c>
      <c r="G612" s="294" t="s">
        <v>261</v>
      </c>
      <c r="H612" s="292" t="s">
        <v>1177</v>
      </c>
      <c r="I612" s="145" t="s">
        <v>433</v>
      </c>
      <c r="J612" s="291" t="s">
        <v>161</v>
      </c>
      <c r="K612" s="17" t="s">
        <v>1703</v>
      </c>
      <c r="L612" s="295" t="s">
        <v>1506</v>
      </c>
      <c r="M612" s="245">
        <v>400</v>
      </c>
      <c r="N612" s="235" t="s">
        <v>1178</v>
      </c>
      <c r="O612" s="145"/>
      <c r="P612" s="296">
        <v>656</v>
      </c>
      <c r="Q612" s="296">
        <v>17</v>
      </c>
      <c r="R612" s="277">
        <f t="shared" si="52"/>
        <v>164</v>
      </c>
      <c r="S612" s="278" t="str">
        <f t="shared" si="53"/>
        <v>X</v>
      </c>
      <c r="T612" s="125" t="s">
        <v>2710</v>
      </c>
    </row>
    <row r="613" spans="1:20" ht="12.75" customHeight="1" x14ac:dyDescent="0.2">
      <c r="A613" s="291" t="s">
        <v>72</v>
      </c>
      <c r="B613" s="291">
        <v>2022</v>
      </c>
      <c r="C613" s="145" t="s">
        <v>585</v>
      </c>
      <c r="D613" s="292" t="s">
        <v>116</v>
      </c>
      <c r="E613" s="293" t="s">
        <v>938</v>
      </c>
      <c r="F613" s="245" t="s">
        <v>1702</v>
      </c>
      <c r="G613" s="294" t="s">
        <v>259</v>
      </c>
      <c r="H613" s="292" t="s">
        <v>1177</v>
      </c>
      <c r="I613" s="145" t="s">
        <v>433</v>
      </c>
      <c r="J613" s="291" t="s">
        <v>161</v>
      </c>
      <c r="K613" s="17" t="s">
        <v>1703</v>
      </c>
      <c r="L613" s="295" t="s">
        <v>1506</v>
      </c>
      <c r="M613" s="245">
        <v>400</v>
      </c>
      <c r="N613" s="235" t="s">
        <v>1178</v>
      </c>
      <c r="O613" s="145"/>
      <c r="P613" s="296">
        <v>633</v>
      </c>
      <c r="Q613" s="296">
        <v>15</v>
      </c>
      <c r="R613" s="277">
        <f t="shared" ref="R613:R616" si="54">IF(M613="N/A","N/A", P613/M613*100)</f>
        <v>158.25</v>
      </c>
      <c r="S613" s="278" t="str">
        <f t="shared" ref="S613:S616" si="55">IF(M613="N/A","N/A",IF(OR(R613&lt;90,R613&gt;150),"X",""))</f>
        <v>X</v>
      </c>
      <c r="T613" s="125" t="s">
        <v>2710</v>
      </c>
    </row>
    <row r="614" spans="1:20" ht="12.75" customHeight="1" x14ac:dyDescent="0.2">
      <c r="A614" s="291" t="s">
        <v>72</v>
      </c>
      <c r="B614" s="291">
        <v>2022</v>
      </c>
      <c r="C614" s="145" t="s">
        <v>585</v>
      </c>
      <c r="D614" s="292" t="s">
        <v>116</v>
      </c>
      <c r="E614" s="293" t="s">
        <v>938</v>
      </c>
      <c r="F614" s="245" t="s">
        <v>1702</v>
      </c>
      <c r="G614" s="294" t="s">
        <v>1508</v>
      </c>
      <c r="H614" s="292" t="s">
        <v>1177</v>
      </c>
      <c r="I614" s="145" t="s">
        <v>433</v>
      </c>
      <c r="J614" s="291" t="s">
        <v>161</v>
      </c>
      <c r="K614" s="17" t="s">
        <v>1703</v>
      </c>
      <c r="L614" s="295" t="s">
        <v>1506</v>
      </c>
      <c r="M614" s="245">
        <v>400</v>
      </c>
      <c r="N614" s="235" t="s">
        <v>1178</v>
      </c>
      <c r="O614" s="145"/>
      <c r="P614" s="296">
        <v>636</v>
      </c>
      <c r="Q614" s="296">
        <v>15</v>
      </c>
      <c r="R614" s="277">
        <f t="shared" si="54"/>
        <v>159</v>
      </c>
      <c r="S614" s="278" t="str">
        <f t="shared" si="55"/>
        <v>X</v>
      </c>
      <c r="T614" s="125" t="s">
        <v>2710</v>
      </c>
    </row>
    <row r="615" spans="1:20" ht="12.75" customHeight="1" x14ac:dyDescent="0.2">
      <c r="A615" s="291" t="s">
        <v>72</v>
      </c>
      <c r="B615" s="291">
        <v>2022</v>
      </c>
      <c r="C615" s="145" t="s">
        <v>585</v>
      </c>
      <c r="D615" s="292" t="s">
        <v>116</v>
      </c>
      <c r="E615" s="293" t="s">
        <v>938</v>
      </c>
      <c r="F615" s="245" t="s">
        <v>1702</v>
      </c>
      <c r="G615" s="294" t="s">
        <v>263</v>
      </c>
      <c r="H615" s="292" t="s">
        <v>1177</v>
      </c>
      <c r="I615" s="145" t="s">
        <v>433</v>
      </c>
      <c r="J615" s="291" t="s">
        <v>161</v>
      </c>
      <c r="K615" s="17" t="s">
        <v>1703</v>
      </c>
      <c r="L615" s="295" t="s">
        <v>1506</v>
      </c>
      <c r="M615" s="245">
        <v>400</v>
      </c>
      <c r="N615" s="235" t="s">
        <v>1178</v>
      </c>
      <c r="O615" s="145"/>
      <c r="P615" s="296">
        <v>636</v>
      </c>
      <c r="Q615" s="296">
        <v>15</v>
      </c>
      <c r="R615" s="277">
        <f t="shared" si="54"/>
        <v>159</v>
      </c>
      <c r="S615" s="278" t="str">
        <f t="shared" si="55"/>
        <v>X</v>
      </c>
      <c r="T615" s="125" t="s">
        <v>2710</v>
      </c>
    </row>
    <row r="616" spans="1:20" ht="12.75" customHeight="1" x14ac:dyDescent="0.2">
      <c r="A616" s="291" t="s">
        <v>72</v>
      </c>
      <c r="B616" s="291">
        <v>2022</v>
      </c>
      <c r="C616" s="145" t="s">
        <v>585</v>
      </c>
      <c r="D616" s="292" t="s">
        <v>116</v>
      </c>
      <c r="E616" s="293" t="s">
        <v>938</v>
      </c>
      <c r="F616" s="245" t="s">
        <v>1702</v>
      </c>
      <c r="G616" s="294" t="s">
        <v>261</v>
      </c>
      <c r="H616" s="292" t="s">
        <v>1177</v>
      </c>
      <c r="I616" s="145" t="s">
        <v>433</v>
      </c>
      <c r="J616" s="291" t="s">
        <v>161</v>
      </c>
      <c r="K616" s="17" t="s">
        <v>1703</v>
      </c>
      <c r="L616" s="295" t="s">
        <v>1506</v>
      </c>
      <c r="M616" s="245">
        <v>400</v>
      </c>
      <c r="N616" s="235" t="s">
        <v>1178</v>
      </c>
      <c r="O616" s="145"/>
      <c r="P616" s="296">
        <v>636</v>
      </c>
      <c r="Q616" s="296">
        <v>15</v>
      </c>
      <c r="R616" s="277">
        <f t="shared" si="54"/>
        <v>159</v>
      </c>
      <c r="S616" s="278" t="str">
        <f t="shared" si="55"/>
        <v>X</v>
      </c>
      <c r="T616" s="125" t="s">
        <v>2710</v>
      </c>
    </row>
    <row r="617" spans="1:20" ht="12.75" customHeight="1" x14ac:dyDescent="0.2">
      <c r="A617" s="291" t="s">
        <v>72</v>
      </c>
      <c r="B617" s="291">
        <v>2022</v>
      </c>
      <c r="C617" s="145" t="s">
        <v>585</v>
      </c>
      <c r="D617" s="292" t="s">
        <v>116</v>
      </c>
      <c r="E617" s="293" t="s">
        <v>981</v>
      </c>
      <c r="F617" s="245" t="s">
        <v>1702</v>
      </c>
      <c r="G617" s="294" t="s">
        <v>259</v>
      </c>
      <c r="H617" s="292" t="s">
        <v>1177</v>
      </c>
      <c r="I617" s="145" t="s">
        <v>431</v>
      </c>
      <c r="J617" s="291" t="s">
        <v>160</v>
      </c>
      <c r="K617" s="17" t="s">
        <v>738</v>
      </c>
      <c r="L617" s="295" t="s">
        <v>1510</v>
      </c>
      <c r="M617" s="235" t="s">
        <v>1497</v>
      </c>
      <c r="N617" s="235" t="s">
        <v>1178</v>
      </c>
      <c r="O617" s="145"/>
      <c r="P617" s="296">
        <v>119</v>
      </c>
      <c r="Q617" s="296">
        <v>4</v>
      </c>
      <c r="R617" s="277" t="str">
        <f t="shared" ref="R617:R623" si="56">IF(M617="N/A","N/A", P617/M617*100)</f>
        <v>N/A</v>
      </c>
      <c r="S617" s="278" t="str">
        <f t="shared" ref="S617:S623" si="57">IF(M617="N/A","N/A",IF(OR(R617&lt;90,R617&gt;150),"X",""))</f>
        <v>N/A</v>
      </c>
      <c r="T617" s="177"/>
    </row>
    <row r="618" spans="1:20" ht="12.75" customHeight="1" x14ac:dyDescent="0.2">
      <c r="A618" s="291" t="s">
        <v>72</v>
      </c>
      <c r="B618" s="291">
        <v>2022</v>
      </c>
      <c r="C618" s="145" t="s">
        <v>585</v>
      </c>
      <c r="D618" s="292" t="s">
        <v>116</v>
      </c>
      <c r="E618" s="293" t="s">
        <v>981</v>
      </c>
      <c r="F618" s="245" t="s">
        <v>1702</v>
      </c>
      <c r="G618" s="294" t="s">
        <v>1508</v>
      </c>
      <c r="H618" s="292" t="s">
        <v>1177</v>
      </c>
      <c r="I618" s="145" t="s">
        <v>431</v>
      </c>
      <c r="J618" s="291" t="s">
        <v>160</v>
      </c>
      <c r="K618" s="17" t="s">
        <v>738</v>
      </c>
      <c r="L618" s="295" t="s">
        <v>1510</v>
      </c>
      <c r="M618" s="235" t="s">
        <v>1497</v>
      </c>
      <c r="N618" s="235" t="s">
        <v>1178</v>
      </c>
      <c r="O618" s="145"/>
      <c r="P618" s="296">
        <v>119</v>
      </c>
      <c r="Q618" s="296">
        <v>4</v>
      </c>
      <c r="R618" s="277" t="str">
        <f t="shared" si="56"/>
        <v>N/A</v>
      </c>
      <c r="S618" s="278" t="str">
        <f t="shared" si="57"/>
        <v>N/A</v>
      </c>
      <c r="T618" s="177"/>
    </row>
    <row r="619" spans="1:20" ht="12.75" customHeight="1" x14ac:dyDescent="0.2">
      <c r="A619" s="291" t="s">
        <v>72</v>
      </c>
      <c r="B619" s="291">
        <v>2022</v>
      </c>
      <c r="C619" s="145" t="s">
        <v>585</v>
      </c>
      <c r="D619" s="292" t="s">
        <v>116</v>
      </c>
      <c r="E619" s="293" t="s">
        <v>981</v>
      </c>
      <c r="F619" s="245" t="s">
        <v>1702</v>
      </c>
      <c r="G619" s="294" t="s">
        <v>263</v>
      </c>
      <c r="H619" s="292" t="s">
        <v>1177</v>
      </c>
      <c r="I619" s="145" t="s">
        <v>431</v>
      </c>
      <c r="J619" s="291" t="s">
        <v>160</v>
      </c>
      <c r="K619" s="17" t="s">
        <v>738</v>
      </c>
      <c r="L619" s="295" t="s">
        <v>1510</v>
      </c>
      <c r="M619" s="235" t="s">
        <v>1497</v>
      </c>
      <c r="N619" s="235" t="s">
        <v>1178</v>
      </c>
      <c r="O619" s="145"/>
      <c r="P619" s="296">
        <v>119</v>
      </c>
      <c r="Q619" s="296">
        <v>4</v>
      </c>
      <c r="R619" s="277" t="str">
        <f t="shared" si="56"/>
        <v>N/A</v>
      </c>
      <c r="S619" s="278" t="str">
        <f t="shared" si="57"/>
        <v>N/A</v>
      </c>
      <c r="T619" s="177"/>
    </row>
    <row r="620" spans="1:20" ht="12.75" customHeight="1" x14ac:dyDescent="0.2">
      <c r="A620" s="291" t="s">
        <v>72</v>
      </c>
      <c r="B620" s="291">
        <v>2022</v>
      </c>
      <c r="C620" s="145" t="s">
        <v>585</v>
      </c>
      <c r="D620" s="292" t="s">
        <v>116</v>
      </c>
      <c r="E620" s="293" t="s">
        <v>981</v>
      </c>
      <c r="F620" s="245" t="s">
        <v>1702</v>
      </c>
      <c r="G620" s="294" t="s">
        <v>261</v>
      </c>
      <c r="H620" s="292" t="s">
        <v>1177</v>
      </c>
      <c r="I620" s="145" t="s">
        <v>431</v>
      </c>
      <c r="J620" s="291" t="s">
        <v>160</v>
      </c>
      <c r="K620" s="17" t="s">
        <v>738</v>
      </c>
      <c r="L620" s="295" t="s">
        <v>1510</v>
      </c>
      <c r="M620" s="235" t="s">
        <v>1497</v>
      </c>
      <c r="N620" s="235" t="s">
        <v>1178</v>
      </c>
      <c r="O620" s="145"/>
      <c r="P620" s="296">
        <v>119</v>
      </c>
      <c r="Q620" s="296">
        <v>4</v>
      </c>
      <c r="R620" s="277" t="str">
        <f t="shared" si="56"/>
        <v>N/A</v>
      </c>
      <c r="S620" s="278" t="str">
        <f t="shared" si="57"/>
        <v>N/A</v>
      </c>
      <c r="T620" s="177"/>
    </row>
    <row r="621" spans="1:20" ht="12.75" customHeight="1" x14ac:dyDescent="0.2">
      <c r="A621" s="291" t="s">
        <v>72</v>
      </c>
      <c r="B621" s="291">
        <v>2022</v>
      </c>
      <c r="C621" s="145" t="s">
        <v>585</v>
      </c>
      <c r="D621" s="292" t="s">
        <v>116</v>
      </c>
      <c r="E621" s="293" t="s">
        <v>981</v>
      </c>
      <c r="F621" s="245" t="s">
        <v>1706</v>
      </c>
      <c r="G621" s="294" t="s">
        <v>259</v>
      </c>
      <c r="H621" s="292" t="s">
        <v>1177</v>
      </c>
      <c r="I621" s="145" t="s">
        <v>431</v>
      </c>
      <c r="J621" s="291" t="s">
        <v>160</v>
      </c>
      <c r="K621" s="17" t="s">
        <v>738</v>
      </c>
      <c r="L621" s="295" t="s">
        <v>1510</v>
      </c>
      <c r="M621" s="235" t="s">
        <v>1497</v>
      </c>
      <c r="N621" s="235" t="s">
        <v>1178</v>
      </c>
      <c r="O621" s="145"/>
      <c r="P621" s="296">
        <v>1047</v>
      </c>
      <c r="Q621" s="296">
        <v>34</v>
      </c>
      <c r="R621" s="277" t="str">
        <f t="shared" si="56"/>
        <v>N/A</v>
      </c>
      <c r="S621" s="278" t="str">
        <f t="shared" si="57"/>
        <v>N/A</v>
      </c>
      <c r="T621" s="177"/>
    </row>
    <row r="622" spans="1:20" ht="12.75" customHeight="1" x14ac:dyDescent="0.2">
      <c r="A622" s="291" t="s">
        <v>72</v>
      </c>
      <c r="B622" s="291">
        <v>2022</v>
      </c>
      <c r="C622" s="145" t="s">
        <v>585</v>
      </c>
      <c r="D622" s="292" t="s">
        <v>116</v>
      </c>
      <c r="E622" s="293" t="s">
        <v>981</v>
      </c>
      <c r="F622" s="245" t="s">
        <v>1706</v>
      </c>
      <c r="G622" s="294" t="s">
        <v>1508</v>
      </c>
      <c r="H622" s="292" t="s">
        <v>1177</v>
      </c>
      <c r="I622" s="145" t="s">
        <v>431</v>
      </c>
      <c r="J622" s="291" t="s">
        <v>160</v>
      </c>
      <c r="K622" s="17" t="s">
        <v>738</v>
      </c>
      <c r="L622" s="295" t="s">
        <v>1510</v>
      </c>
      <c r="M622" s="235" t="s">
        <v>1497</v>
      </c>
      <c r="N622" s="235" t="s">
        <v>1178</v>
      </c>
      <c r="O622" s="145"/>
      <c r="P622" s="296">
        <v>1047</v>
      </c>
      <c r="Q622" s="296">
        <v>34</v>
      </c>
      <c r="R622" s="277" t="str">
        <f t="shared" si="56"/>
        <v>N/A</v>
      </c>
      <c r="S622" s="278" t="str">
        <f t="shared" si="57"/>
        <v>N/A</v>
      </c>
      <c r="T622" s="177"/>
    </row>
    <row r="623" spans="1:20" ht="12.75" customHeight="1" x14ac:dyDescent="0.2">
      <c r="A623" s="291" t="s">
        <v>72</v>
      </c>
      <c r="B623" s="291">
        <v>2022</v>
      </c>
      <c r="C623" s="145" t="s">
        <v>585</v>
      </c>
      <c r="D623" s="292" t="s">
        <v>116</v>
      </c>
      <c r="E623" s="293" t="s">
        <v>981</v>
      </c>
      <c r="F623" s="245" t="s">
        <v>1706</v>
      </c>
      <c r="G623" s="294" t="s">
        <v>263</v>
      </c>
      <c r="H623" s="292" t="s">
        <v>1177</v>
      </c>
      <c r="I623" s="145" t="s">
        <v>431</v>
      </c>
      <c r="J623" s="291" t="s">
        <v>160</v>
      </c>
      <c r="K623" s="17" t="s">
        <v>738</v>
      </c>
      <c r="L623" s="295" t="s">
        <v>1510</v>
      </c>
      <c r="M623" s="235" t="s">
        <v>1497</v>
      </c>
      <c r="N623" s="235" t="s">
        <v>1178</v>
      </c>
      <c r="O623" s="145"/>
      <c r="P623" s="296">
        <v>1047</v>
      </c>
      <c r="Q623" s="296">
        <v>34</v>
      </c>
      <c r="R623" s="277" t="str">
        <f t="shared" si="56"/>
        <v>N/A</v>
      </c>
      <c r="S623" s="278" t="str">
        <f t="shared" si="57"/>
        <v>N/A</v>
      </c>
      <c r="T623" s="177"/>
    </row>
    <row r="624" spans="1:20" ht="12.75" customHeight="1" x14ac:dyDescent="0.2">
      <c r="A624" s="291" t="s">
        <v>72</v>
      </c>
      <c r="B624" s="291">
        <v>2022</v>
      </c>
      <c r="C624" s="145" t="s">
        <v>585</v>
      </c>
      <c r="D624" s="292" t="s">
        <v>116</v>
      </c>
      <c r="E624" s="293" t="s">
        <v>1082</v>
      </c>
      <c r="F624" s="245" t="s">
        <v>1702</v>
      </c>
      <c r="G624" s="294" t="s">
        <v>259</v>
      </c>
      <c r="H624" s="292" t="s">
        <v>1177</v>
      </c>
      <c r="I624" s="145" t="s">
        <v>431</v>
      </c>
      <c r="J624" s="291" t="s">
        <v>160</v>
      </c>
      <c r="K624" s="17" t="s">
        <v>738</v>
      </c>
      <c r="L624" s="295" t="s">
        <v>1510</v>
      </c>
      <c r="M624" s="235" t="s">
        <v>1497</v>
      </c>
      <c r="N624" s="235" t="s">
        <v>1178</v>
      </c>
      <c r="O624" s="145"/>
      <c r="P624" s="296">
        <v>324</v>
      </c>
      <c r="Q624" s="296">
        <v>12</v>
      </c>
      <c r="R624" s="277" t="str">
        <f t="shared" ref="R624:R630" si="58">IF(M624="N/A","N/A", P624/M624*100)</f>
        <v>N/A</v>
      </c>
      <c r="S624" s="278" t="str">
        <f t="shared" ref="S624:S630" si="59">IF(M624="N/A","N/A",IF(OR(R624&lt;90,R624&gt;150),"X",""))</f>
        <v>N/A</v>
      </c>
      <c r="T624" s="177"/>
    </row>
    <row r="625" spans="1:20" ht="12.75" customHeight="1" x14ac:dyDescent="0.2">
      <c r="A625" s="291" t="s">
        <v>72</v>
      </c>
      <c r="B625" s="291">
        <v>2022</v>
      </c>
      <c r="C625" s="145" t="s">
        <v>585</v>
      </c>
      <c r="D625" s="292" t="s">
        <v>116</v>
      </c>
      <c r="E625" s="293" t="s">
        <v>1082</v>
      </c>
      <c r="F625" s="245" t="s">
        <v>1702</v>
      </c>
      <c r="G625" s="294" t="s">
        <v>1508</v>
      </c>
      <c r="H625" s="292" t="s">
        <v>1177</v>
      </c>
      <c r="I625" s="145" t="s">
        <v>431</v>
      </c>
      <c r="J625" s="291" t="s">
        <v>160</v>
      </c>
      <c r="K625" s="17" t="s">
        <v>738</v>
      </c>
      <c r="L625" s="295" t="s">
        <v>1510</v>
      </c>
      <c r="M625" s="235" t="s">
        <v>1497</v>
      </c>
      <c r="N625" s="235" t="s">
        <v>1178</v>
      </c>
      <c r="O625" s="145"/>
      <c r="P625" s="296">
        <v>324</v>
      </c>
      <c r="Q625" s="296">
        <v>12</v>
      </c>
      <c r="R625" s="277" t="str">
        <f t="shared" si="58"/>
        <v>N/A</v>
      </c>
      <c r="S625" s="278" t="str">
        <f t="shared" si="59"/>
        <v>N/A</v>
      </c>
      <c r="T625" s="177"/>
    </row>
    <row r="626" spans="1:20" ht="12.75" customHeight="1" x14ac:dyDescent="0.2">
      <c r="A626" s="291" t="s">
        <v>72</v>
      </c>
      <c r="B626" s="291">
        <v>2022</v>
      </c>
      <c r="C626" s="145" t="s">
        <v>585</v>
      </c>
      <c r="D626" s="292" t="s">
        <v>116</v>
      </c>
      <c r="E626" s="293" t="s">
        <v>1082</v>
      </c>
      <c r="F626" s="245" t="s">
        <v>1702</v>
      </c>
      <c r="G626" s="294" t="s">
        <v>263</v>
      </c>
      <c r="H626" s="292" t="s">
        <v>1177</v>
      </c>
      <c r="I626" s="145" t="s">
        <v>431</v>
      </c>
      <c r="J626" s="291" t="s">
        <v>160</v>
      </c>
      <c r="K626" s="17" t="s">
        <v>738</v>
      </c>
      <c r="L626" s="295" t="s">
        <v>1510</v>
      </c>
      <c r="M626" s="235" t="s">
        <v>1497</v>
      </c>
      <c r="N626" s="235" t="s">
        <v>1178</v>
      </c>
      <c r="O626" s="145"/>
      <c r="P626" s="296">
        <v>324</v>
      </c>
      <c r="Q626" s="296">
        <v>12</v>
      </c>
      <c r="R626" s="277" t="str">
        <f t="shared" si="58"/>
        <v>N/A</v>
      </c>
      <c r="S626" s="278" t="str">
        <f t="shared" si="59"/>
        <v>N/A</v>
      </c>
      <c r="T626" s="177"/>
    </row>
    <row r="627" spans="1:20" ht="12.75" customHeight="1" x14ac:dyDescent="0.2">
      <c r="A627" s="291" t="s">
        <v>72</v>
      </c>
      <c r="B627" s="291">
        <v>2022</v>
      </c>
      <c r="C627" s="145" t="s">
        <v>585</v>
      </c>
      <c r="D627" s="292" t="s">
        <v>116</v>
      </c>
      <c r="E627" s="293" t="s">
        <v>1082</v>
      </c>
      <c r="F627" s="245" t="s">
        <v>1702</v>
      </c>
      <c r="G627" s="294" t="s">
        <v>261</v>
      </c>
      <c r="H627" s="292" t="s">
        <v>1177</v>
      </c>
      <c r="I627" s="145" t="s">
        <v>431</v>
      </c>
      <c r="J627" s="291" t="s">
        <v>160</v>
      </c>
      <c r="K627" s="17" t="s">
        <v>738</v>
      </c>
      <c r="L627" s="295" t="s">
        <v>1510</v>
      </c>
      <c r="M627" s="235" t="s">
        <v>1497</v>
      </c>
      <c r="N627" s="235" t="s">
        <v>1178</v>
      </c>
      <c r="O627" s="145"/>
      <c r="P627" s="296">
        <v>324</v>
      </c>
      <c r="Q627" s="296">
        <v>12</v>
      </c>
      <c r="R627" s="277" t="str">
        <f t="shared" si="58"/>
        <v>N/A</v>
      </c>
      <c r="S627" s="278" t="str">
        <f t="shared" si="59"/>
        <v>N/A</v>
      </c>
      <c r="T627" s="177"/>
    </row>
    <row r="628" spans="1:20" ht="12.75" customHeight="1" x14ac:dyDescent="0.2">
      <c r="A628" s="291" t="s">
        <v>72</v>
      </c>
      <c r="B628" s="291">
        <v>2022</v>
      </c>
      <c r="C628" s="145" t="s">
        <v>585</v>
      </c>
      <c r="D628" s="292" t="s">
        <v>116</v>
      </c>
      <c r="E628" s="293" t="s">
        <v>1082</v>
      </c>
      <c r="F628" s="245" t="s">
        <v>1706</v>
      </c>
      <c r="G628" s="294" t="s">
        <v>259</v>
      </c>
      <c r="H628" s="292" t="s">
        <v>1177</v>
      </c>
      <c r="I628" s="145" t="s">
        <v>431</v>
      </c>
      <c r="J628" s="291" t="s">
        <v>160</v>
      </c>
      <c r="K628" s="17" t="s">
        <v>738</v>
      </c>
      <c r="L628" s="295" t="s">
        <v>1510</v>
      </c>
      <c r="M628" s="235" t="s">
        <v>1497</v>
      </c>
      <c r="N628" s="235" t="s">
        <v>1178</v>
      </c>
      <c r="O628" s="145"/>
      <c r="P628" s="280">
        <v>1272</v>
      </c>
      <c r="Q628" s="280">
        <v>37</v>
      </c>
      <c r="R628" s="277" t="str">
        <f t="shared" si="58"/>
        <v>N/A</v>
      </c>
      <c r="S628" s="278" t="str">
        <f t="shared" si="59"/>
        <v>N/A</v>
      </c>
      <c r="T628" s="177"/>
    </row>
    <row r="629" spans="1:20" ht="12.75" customHeight="1" x14ac:dyDescent="0.2">
      <c r="A629" s="291" t="s">
        <v>72</v>
      </c>
      <c r="B629" s="291">
        <v>2022</v>
      </c>
      <c r="C629" s="145" t="s">
        <v>585</v>
      </c>
      <c r="D629" s="292" t="s">
        <v>116</v>
      </c>
      <c r="E629" s="293" t="s">
        <v>1082</v>
      </c>
      <c r="F629" s="245" t="s">
        <v>1706</v>
      </c>
      <c r="G629" s="294" t="s">
        <v>1508</v>
      </c>
      <c r="H629" s="292" t="s">
        <v>1177</v>
      </c>
      <c r="I629" s="145" t="s">
        <v>431</v>
      </c>
      <c r="J629" s="291" t="s">
        <v>160</v>
      </c>
      <c r="K629" s="17" t="s">
        <v>738</v>
      </c>
      <c r="L629" s="295" t="s">
        <v>1510</v>
      </c>
      <c r="M629" s="235" t="s">
        <v>1497</v>
      </c>
      <c r="N629" s="235" t="s">
        <v>1178</v>
      </c>
      <c r="O629" s="145"/>
      <c r="P629" s="280">
        <v>1272</v>
      </c>
      <c r="Q629" s="280">
        <v>37</v>
      </c>
      <c r="R629" s="277" t="str">
        <f t="shared" si="58"/>
        <v>N/A</v>
      </c>
      <c r="S629" s="278" t="str">
        <f t="shared" si="59"/>
        <v>N/A</v>
      </c>
      <c r="T629" s="177"/>
    </row>
    <row r="630" spans="1:20" ht="12.75" customHeight="1" x14ac:dyDescent="0.2">
      <c r="A630" s="291" t="s">
        <v>72</v>
      </c>
      <c r="B630" s="291">
        <v>2022</v>
      </c>
      <c r="C630" s="145" t="s">
        <v>585</v>
      </c>
      <c r="D630" s="292" t="s">
        <v>116</v>
      </c>
      <c r="E630" s="293" t="s">
        <v>1082</v>
      </c>
      <c r="F630" s="245" t="s">
        <v>1706</v>
      </c>
      <c r="G630" s="294" t="s">
        <v>263</v>
      </c>
      <c r="H630" s="292" t="s">
        <v>1177</v>
      </c>
      <c r="I630" s="145" t="s">
        <v>431</v>
      </c>
      <c r="J630" s="291" t="s">
        <v>160</v>
      </c>
      <c r="K630" s="17" t="s">
        <v>738</v>
      </c>
      <c r="L630" s="295" t="s">
        <v>1510</v>
      </c>
      <c r="M630" s="235" t="s">
        <v>1497</v>
      </c>
      <c r="N630" s="235" t="s">
        <v>1178</v>
      </c>
      <c r="O630" s="145"/>
      <c r="P630" s="280">
        <v>1272</v>
      </c>
      <c r="Q630" s="280">
        <v>37</v>
      </c>
      <c r="R630" s="277" t="str">
        <f t="shared" si="58"/>
        <v>N/A</v>
      </c>
      <c r="S630" s="278" t="str">
        <f t="shared" si="59"/>
        <v>N/A</v>
      </c>
      <c r="T630" s="177"/>
    </row>
    <row r="631" spans="1:20" ht="12.75" customHeight="1" x14ac:dyDescent="0.2">
      <c r="A631" s="291" t="s">
        <v>72</v>
      </c>
      <c r="B631" s="291">
        <v>2022</v>
      </c>
      <c r="C631" s="145" t="s">
        <v>585</v>
      </c>
      <c r="D631" s="292" t="s">
        <v>116</v>
      </c>
      <c r="E631" s="293" t="s">
        <v>1708</v>
      </c>
      <c r="F631" s="245" t="s">
        <v>1702</v>
      </c>
      <c r="G631" s="294" t="s">
        <v>1508</v>
      </c>
      <c r="H631" s="292" t="s">
        <v>1177</v>
      </c>
      <c r="I631" s="145" t="s">
        <v>431</v>
      </c>
      <c r="J631" s="291" t="s">
        <v>160</v>
      </c>
      <c r="K631" s="17" t="s">
        <v>744</v>
      </c>
      <c r="L631" s="295" t="s">
        <v>1510</v>
      </c>
      <c r="M631" s="235" t="s">
        <v>1497</v>
      </c>
      <c r="N631" s="235" t="s">
        <v>1178</v>
      </c>
      <c r="O631" s="145"/>
      <c r="P631" s="280">
        <v>0</v>
      </c>
      <c r="Q631" s="280">
        <v>0</v>
      </c>
      <c r="R631" s="277" t="str">
        <f t="shared" ref="R631:R642" si="60">IF(M631="N/A","N/A", P631/M631*100)</f>
        <v>N/A</v>
      </c>
      <c r="S631" s="278" t="str">
        <f t="shared" ref="S631:S642" si="61">IF(M631="N/A","N/A",IF(OR(R631&lt;90,R631&gt;150),"X",""))</f>
        <v>N/A</v>
      </c>
      <c r="T631" s="172" t="s">
        <v>2704</v>
      </c>
    </row>
    <row r="632" spans="1:20" ht="12.75" customHeight="1" x14ac:dyDescent="0.2">
      <c r="A632" s="291" t="s">
        <v>72</v>
      </c>
      <c r="B632" s="291">
        <v>2022</v>
      </c>
      <c r="C632" s="145" t="s">
        <v>585</v>
      </c>
      <c r="D632" s="292" t="s">
        <v>116</v>
      </c>
      <c r="E632" s="293" t="s">
        <v>1708</v>
      </c>
      <c r="F632" s="245" t="s">
        <v>1702</v>
      </c>
      <c r="G632" s="294" t="s">
        <v>263</v>
      </c>
      <c r="H632" s="292" t="s">
        <v>1177</v>
      </c>
      <c r="I632" s="145" t="s">
        <v>431</v>
      </c>
      <c r="J632" s="291" t="s">
        <v>160</v>
      </c>
      <c r="K632" s="17" t="s">
        <v>744</v>
      </c>
      <c r="L632" s="295" t="s">
        <v>1510</v>
      </c>
      <c r="M632" s="235" t="s">
        <v>1497</v>
      </c>
      <c r="N632" s="235" t="s">
        <v>1178</v>
      </c>
      <c r="O632" s="145"/>
      <c r="P632" s="280">
        <v>0</v>
      </c>
      <c r="Q632" s="280">
        <v>0</v>
      </c>
      <c r="R632" s="277" t="str">
        <f t="shared" si="60"/>
        <v>N/A</v>
      </c>
      <c r="S632" s="278" t="str">
        <f t="shared" si="61"/>
        <v>N/A</v>
      </c>
      <c r="T632" s="172" t="s">
        <v>2704</v>
      </c>
    </row>
    <row r="633" spans="1:20" ht="12.75" customHeight="1" x14ac:dyDescent="0.2">
      <c r="A633" s="291" t="s">
        <v>72</v>
      </c>
      <c r="B633" s="291">
        <v>2022</v>
      </c>
      <c r="C633" s="145" t="s">
        <v>585</v>
      </c>
      <c r="D633" s="292" t="s">
        <v>116</v>
      </c>
      <c r="E633" s="293" t="s">
        <v>1708</v>
      </c>
      <c r="F633" s="245" t="s">
        <v>1702</v>
      </c>
      <c r="G633" s="294" t="s">
        <v>261</v>
      </c>
      <c r="H633" s="292" t="s">
        <v>1177</v>
      </c>
      <c r="I633" s="145" t="s">
        <v>431</v>
      </c>
      <c r="J633" s="291" t="s">
        <v>160</v>
      </c>
      <c r="K633" s="17" t="s">
        <v>744</v>
      </c>
      <c r="L633" s="295" t="s">
        <v>1510</v>
      </c>
      <c r="M633" s="235" t="s">
        <v>1497</v>
      </c>
      <c r="N633" s="235" t="s">
        <v>1178</v>
      </c>
      <c r="O633" s="145"/>
      <c r="P633" s="280">
        <v>0</v>
      </c>
      <c r="Q633" s="280">
        <v>0</v>
      </c>
      <c r="R633" s="277" t="str">
        <f t="shared" si="60"/>
        <v>N/A</v>
      </c>
      <c r="S633" s="278" t="str">
        <f t="shared" si="61"/>
        <v>N/A</v>
      </c>
      <c r="T633" s="172" t="s">
        <v>2704</v>
      </c>
    </row>
    <row r="634" spans="1:20" ht="12.75" customHeight="1" x14ac:dyDescent="0.2">
      <c r="A634" s="291" t="s">
        <v>72</v>
      </c>
      <c r="B634" s="291">
        <v>2022</v>
      </c>
      <c r="C634" s="145" t="s">
        <v>585</v>
      </c>
      <c r="D634" s="292" t="s">
        <v>116</v>
      </c>
      <c r="E634" s="293" t="s">
        <v>1708</v>
      </c>
      <c r="F634" s="245" t="s">
        <v>1704</v>
      </c>
      <c r="G634" s="294" t="s">
        <v>1508</v>
      </c>
      <c r="H634" s="292" t="s">
        <v>1177</v>
      </c>
      <c r="I634" s="145" t="s">
        <v>431</v>
      </c>
      <c r="J634" s="291" t="s">
        <v>160</v>
      </c>
      <c r="K634" s="17" t="s">
        <v>744</v>
      </c>
      <c r="L634" s="295" t="s">
        <v>1510</v>
      </c>
      <c r="M634" s="235" t="s">
        <v>1497</v>
      </c>
      <c r="N634" s="235" t="s">
        <v>1178</v>
      </c>
      <c r="O634" s="145"/>
      <c r="P634" s="280">
        <v>0</v>
      </c>
      <c r="Q634" s="280">
        <v>0</v>
      </c>
      <c r="R634" s="277" t="str">
        <f t="shared" si="60"/>
        <v>N/A</v>
      </c>
      <c r="S634" s="278" t="str">
        <f t="shared" si="61"/>
        <v>N/A</v>
      </c>
      <c r="T634" s="172" t="s">
        <v>2704</v>
      </c>
    </row>
    <row r="635" spans="1:20" ht="12.75" customHeight="1" x14ac:dyDescent="0.2">
      <c r="A635" s="291" t="s">
        <v>72</v>
      </c>
      <c r="B635" s="291">
        <v>2022</v>
      </c>
      <c r="C635" s="145" t="s">
        <v>585</v>
      </c>
      <c r="D635" s="292" t="s">
        <v>116</v>
      </c>
      <c r="E635" s="293" t="s">
        <v>1708</v>
      </c>
      <c r="F635" s="245" t="s">
        <v>1704</v>
      </c>
      <c r="G635" s="294" t="s">
        <v>263</v>
      </c>
      <c r="H635" s="292" t="s">
        <v>1177</v>
      </c>
      <c r="I635" s="145" t="s">
        <v>431</v>
      </c>
      <c r="J635" s="291" t="s">
        <v>160</v>
      </c>
      <c r="K635" s="17" t="s">
        <v>744</v>
      </c>
      <c r="L635" s="295" t="s">
        <v>1510</v>
      </c>
      <c r="M635" s="235" t="s">
        <v>1497</v>
      </c>
      <c r="N635" s="235" t="s">
        <v>1178</v>
      </c>
      <c r="O635" s="145"/>
      <c r="P635" s="280">
        <v>0</v>
      </c>
      <c r="Q635" s="280">
        <v>0</v>
      </c>
      <c r="R635" s="277" t="str">
        <f t="shared" si="60"/>
        <v>N/A</v>
      </c>
      <c r="S635" s="278" t="str">
        <f t="shared" si="61"/>
        <v>N/A</v>
      </c>
      <c r="T635" s="172" t="s">
        <v>2704</v>
      </c>
    </row>
    <row r="636" spans="1:20" ht="12.75" customHeight="1" x14ac:dyDescent="0.2">
      <c r="A636" s="291" t="s">
        <v>72</v>
      </c>
      <c r="B636" s="291">
        <v>2022</v>
      </c>
      <c r="C636" s="145" t="s">
        <v>585</v>
      </c>
      <c r="D636" s="292" t="s">
        <v>116</v>
      </c>
      <c r="E636" s="293" t="s">
        <v>1708</v>
      </c>
      <c r="F636" s="245" t="s">
        <v>1704</v>
      </c>
      <c r="G636" s="294" t="s">
        <v>261</v>
      </c>
      <c r="H636" s="292" t="s">
        <v>1177</v>
      </c>
      <c r="I636" s="145" t="s">
        <v>431</v>
      </c>
      <c r="J636" s="291" t="s">
        <v>160</v>
      </c>
      <c r="K636" s="17" t="s">
        <v>744</v>
      </c>
      <c r="L636" s="295" t="s">
        <v>1510</v>
      </c>
      <c r="M636" s="235" t="s">
        <v>1497</v>
      </c>
      <c r="N636" s="235" t="s">
        <v>1178</v>
      </c>
      <c r="O636" s="145"/>
      <c r="P636" s="280">
        <v>0</v>
      </c>
      <c r="Q636" s="280">
        <v>0</v>
      </c>
      <c r="R636" s="277" t="str">
        <f t="shared" si="60"/>
        <v>N/A</v>
      </c>
      <c r="S636" s="278" t="str">
        <f t="shared" si="61"/>
        <v>N/A</v>
      </c>
      <c r="T636" s="172" t="s">
        <v>2704</v>
      </c>
    </row>
    <row r="637" spans="1:20" ht="12.75" customHeight="1" x14ac:dyDescent="0.2">
      <c r="A637" s="291" t="s">
        <v>72</v>
      </c>
      <c r="B637" s="291">
        <v>2022</v>
      </c>
      <c r="C637" s="145" t="s">
        <v>585</v>
      </c>
      <c r="D637" s="292" t="s">
        <v>116</v>
      </c>
      <c r="E637" s="293" t="s">
        <v>1708</v>
      </c>
      <c r="F637" s="245" t="s">
        <v>1705</v>
      </c>
      <c r="G637" s="294" t="s">
        <v>1508</v>
      </c>
      <c r="H637" s="292" t="s">
        <v>1177</v>
      </c>
      <c r="I637" s="145" t="s">
        <v>431</v>
      </c>
      <c r="J637" s="291" t="s">
        <v>160</v>
      </c>
      <c r="K637" s="17" t="s">
        <v>744</v>
      </c>
      <c r="L637" s="295" t="s">
        <v>1510</v>
      </c>
      <c r="M637" s="235" t="s">
        <v>1497</v>
      </c>
      <c r="N637" s="235" t="s">
        <v>1178</v>
      </c>
      <c r="O637" s="145"/>
      <c r="P637" s="296">
        <v>23</v>
      </c>
      <c r="Q637" s="296">
        <v>5</v>
      </c>
      <c r="R637" s="277" t="str">
        <f t="shared" si="60"/>
        <v>N/A</v>
      </c>
      <c r="S637" s="278" t="str">
        <f t="shared" si="61"/>
        <v>N/A</v>
      </c>
      <c r="T637" s="177"/>
    </row>
    <row r="638" spans="1:20" ht="12.75" customHeight="1" x14ac:dyDescent="0.2">
      <c r="A638" s="291" t="s">
        <v>72</v>
      </c>
      <c r="B638" s="291">
        <v>2022</v>
      </c>
      <c r="C638" s="145" t="s">
        <v>585</v>
      </c>
      <c r="D638" s="292" t="s">
        <v>116</v>
      </c>
      <c r="E638" s="293" t="s">
        <v>1708</v>
      </c>
      <c r="F638" s="245" t="s">
        <v>1705</v>
      </c>
      <c r="G638" s="294" t="s">
        <v>263</v>
      </c>
      <c r="H638" s="292" t="s">
        <v>1177</v>
      </c>
      <c r="I638" s="145" t="s">
        <v>431</v>
      </c>
      <c r="J638" s="291" t="s">
        <v>160</v>
      </c>
      <c r="K638" s="17" t="s">
        <v>744</v>
      </c>
      <c r="L638" s="295" t="s">
        <v>1510</v>
      </c>
      <c r="M638" s="235" t="s">
        <v>1497</v>
      </c>
      <c r="N638" s="235" t="s">
        <v>1178</v>
      </c>
      <c r="O638" s="145"/>
      <c r="P638" s="296">
        <v>23</v>
      </c>
      <c r="Q638" s="296">
        <v>5</v>
      </c>
      <c r="R638" s="277" t="str">
        <f t="shared" si="60"/>
        <v>N/A</v>
      </c>
      <c r="S638" s="278" t="str">
        <f t="shared" si="61"/>
        <v>N/A</v>
      </c>
      <c r="T638" s="177"/>
    </row>
    <row r="639" spans="1:20" ht="12.75" customHeight="1" x14ac:dyDescent="0.2">
      <c r="A639" s="291" t="s">
        <v>72</v>
      </c>
      <c r="B639" s="291">
        <v>2022</v>
      </c>
      <c r="C639" s="145" t="s">
        <v>585</v>
      </c>
      <c r="D639" s="292" t="s">
        <v>116</v>
      </c>
      <c r="E639" s="293" t="s">
        <v>1708</v>
      </c>
      <c r="F639" s="245" t="s">
        <v>1705</v>
      </c>
      <c r="G639" s="294" t="s">
        <v>261</v>
      </c>
      <c r="H639" s="292" t="s">
        <v>1177</v>
      </c>
      <c r="I639" s="145" t="s">
        <v>431</v>
      </c>
      <c r="J639" s="291" t="s">
        <v>160</v>
      </c>
      <c r="K639" s="17" t="s">
        <v>744</v>
      </c>
      <c r="L639" s="295" t="s">
        <v>1510</v>
      </c>
      <c r="M639" s="235" t="s">
        <v>1497</v>
      </c>
      <c r="N639" s="235" t="s">
        <v>1178</v>
      </c>
      <c r="O639" s="145"/>
      <c r="P639" s="296">
        <v>23</v>
      </c>
      <c r="Q639" s="296">
        <v>5</v>
      </c>
      <c r="R639" s="277" t="str">
        <f t="shared" si="60"/>
        <v>N/A</v>
      </c>
      <c r="S639" s="278" t="str">
        <f t="shared" si="61"/>
        <v>N/A</v>
      </c>
      <c r="T639" s="177"/>
    </row>
    <row r="640" spans="1:20" ht="12.75" customHeight="1" x14ac:dyDescent="0.2">
      <c r="A640" s="291" t="s">
        <v>72</v>
      </c>
      <c r="B640" s="291">
        <v>2022</v>
      </c>
      <c r="C640" s="145" t="s">
        <v>585</v>
      </c>
      <c r="D640" s="292" t="s">
        <v>116</v>
      </c>
      <c r="E640" s="293" t="s">
        <v>1708</v>
      </c>
      <c r="F640" s="245" t="s">
        <v>1706</v>
      </c>
      <c r="G640" s="294" t="s">
        <v>1508</v>
      </c>
      <c r="H640" s="292" t="s">
        <v>1177</v>
      </c>
      <c r="I640" s="145" t="s">
        <v>431</v>
      </c>
      <c r="J640" s="291" t="s">
        <v>160</v>
      </c>
      <c r="K640" s="17" t="s">
        <v>744</v>
      </c>
      <c r="L640" s="295" t="s">
        <v>1510</v>
      </c>
      <c r="M640" s="235" t="s">
        <v>1497</v>
      </c>
      <c r="N640" s="235" t="s">
        <v>1178</v>
      </c>
      <c r="O640" s="145"/>
      <c r="P640" s="296">
        <v>11</v>
      </c>
      <c r="Q640" s="296">
        <v>5</v>
      </c>
      <c r="R640" s="277" t="str">
        <f t="shared" si="60"/>
        <v>N/A</v>
      </c>
      <c r="S640" s="278" t="str">
        <f t="shared" si="61"/>
        <v>N/A</v>
      </c>
      <c r="T640" s="177"/>
    </row>
    <row r="641" spans="1:20" ht="12.75" customHeight="1" x14ac:dyDescent="0.2">
      <c r="A641" s="291" t="s">
        <v>72</v>
      </c>
      <c r="B641" s="291">
        <v>2022</v>
      </c>
      <c r="C641" s="145" t="s">
        <v>585</v>
      </c>
      <c r="D641" s="292" t="s">
        <v>116</v>
      </c>
      <c r="E641" s="293" t="s">
        <v>1708</v>
      </c>
      <c r="F641" s="245" t="s">
        <v>1706</v>
      </c>
      <c r="G641" s="294" t="s">
        <v>263</v>
      </c>
      <c r="H641" s="292" t="s">
        <v>1177</v>
      </c>
      <c r="I641" s="145" t="s">
        <v>431</v>
      </c>
      <c r="J641" s="291" t="s">
        <v>160</v>
      </c>
      <c r="K641" s="17" t="s">
        <v>744</v>
      </c>
      <c r="L641" s="295" t="s">
        <v>1510</v>
      </c>
      <c r="M641" s="235" t="s">
        <v>1497</v>
      </c>
      <c r="N641" s="235" t="s">
        <v>1178</v>
      </c>
      <c r="O641" s="145"/>
      <c r="P641" s="296">
        <v>11</v>
      </c>
      <c r="Q641" s="296">
        <v>5</v>
      </c>
      <c r="R641" s="277" t="str">
        <f t="shared" si="60"/>
        <v>N/A</v>
      </c>
      <c r="S641" s="278" t="str">
        <f t="shared" si="61"/>
        <v>N/A</v>
      </c>
      <c r="T641" s="177"/>
    </row>
    <row r="642" spans="1:20" ht="12.75" customHeight="1" x14ac:dyDescent="0.2">
      <c r="A642" s="291" t="s">
        <v>72</v>
      </c>
      <c r="B642" s="291">
        <v>2022</v>
      </c>
      <c r="C642" s="145" t="s">
        <v>585</v>
      </c>
      <c r="D642" s="292" t="s">
        <v>116</v>
      </c>
      <c r="E642" s="293" t="s">
        <v>1708</v>
      </c>
      <c r="F642" s="245" t="s">
        <v>1706</v>
      </c>
      <c r="G642" s="294" t="s">
        <v>261</v>
      </c>
      <c r="H642" s="292" t="s">
        <v>1177</v>
      </c>
      <c r="I642" s="145" t="s">
        <v>431</v>
      </c>
      <c r="J642" s="291" t="s">
        <v>160</v>
      </c>
      <c r="K642" s="17" t="s">
        <v>744</v>
      </c>
      <c r="L642" s="295" t="s">
        <v>1510</v>
      </c>
      <c r="M642" s="235" t="s">
        <v>1497</v>
      </c>
      <c r="N642" s="235" t="s">
        <v>1178</v>
      </c>
      <c r="O642" s="145"/>
      <c r="P642" s="296">
        <v>11</v>
      </c>
      <c r="Q642" s="296">
        <v>5</v>
      </c>
      <c r="R642" s="277" t="str">
        <f t="shared" si="60"/>
        <v>N/A</v>
      </c>
      <c r="S642" s="278" t="str">
        <f t="shared" si="61"/>
        <v>N/A</v>
      </c>
      <c r="T642" s="177"/>
    </row>
    <row r="643" spans="1:20" ht="12.75" customHeight="1" x14ac:dyDescent="0.2">
      <c r="A643" s="291" t="s">
        <v>72</v>
      </c>
      <c r="B643" s="291">
        <v>2022</v>
      </c>
      <c r="C643" s="145" t="s">
        <v>585</v>
      </c>
      <c r="D643" s="292" t="s">
        <v>116</v>
      </c>
      <c r="E643" s="293" t="s">
        <v>1115</v>
      </c>
      <c r="F643" s="245" t="s">
        <v>1702</v>
      </c>
      <c r="G643" s="294" t="s">
        <v>1508</v>
      </c>
      <c r="H643" s="292" t="s">
        <v>1177</v>
      </c>
      <c r="I643" s="145" t="s">
        <v>431</v>
      </c>
      <c r="J643" s="291" t="s">
        <v>160</v>
      </c>
      <c r="K643" s="17" t="s">
        <v>744</v>
      </c>
      <c r="L643" s="295" t="s">
        <v>1510</v>
      </c>
      <c r="M643" s="235" t="s">
        <v>1497</v>
      </c>
      <c r="N643" s="235" t="s">
        <v>1178</v>
      </c>
      <c r="O643" s="145"/>
      <c r="P643" s="296">
        <v>397</v>
      </c>
      <c r="Q643" s="296">
        <v>4</v>
      </c>
      <c r="R643" s="277" t="str">
        <f t="shared" ref="R643:R654" si="62">IF(M643="N/A","N/A", P643/M643*100)</f>
        <v>N/A</v>
      </c>
      <c r="S643" s="278" t="str">
        <f t="shared" ref="S643:S654" si="63">IF(M643="N/A","N/A",IF(OR(R643&lt;90,R643&gt;150),"X",""))</f>
        <v>N/A</v>
      </c>
      <c r="T643" s="177"/>
    </row>
    <row r="644" spans="1:20" ht="12.75" customHeight="1" x14ac:dyDescent="0.2">
      <c r="A644" s="291" t="s">
        <v>72</v>
      </c>
      <c r="B644" s="291">
        <v>2022</v>
      </c>
      <c r="C644" s="145" t="s">
        <v>585</v>
      </c>
      <c r="D644" s="292" t="s">
        <v>116</v>
      </c>
      <c r="E644" s="293" t="s">
        <v>1115</v>
      </c>
      <c r="F644" s="245" t="s">
        <v>1702</v>
      </c>
      <c r="G644" s="294" t="s">
        <v>263</v>
      </c>
      <c r="H644" s="292" t="s">
        <v>1177</v>
      </c>
      <c r="I644" s="145" t="s">
        <v>431</v>
      </c>
      <c r="J644" s="291" t="s">
        <v>160</v>
      </c>
      <c r="K644" s="17" t="s">
        <v>744</v>
      </c>
      <c r="L644" s="295" t="s">
        <v>1510</v>
      </c>
      <c r="M644" s="235" t="s">
        <v>1497</v>
      </c>
      <c r="N644" s="235" t="s">
        <v>1178</v>
      </c>
      <c r="O644" s="145"/>
      <c r="P644" s="296">
        <v>397</v>
      </c>
      <c r="Q644" s="296">
        <v>4</v>
      </c>
      <c r="R644" s="277" t="str">
        <f t="shared" si="62"/>
        <v>N/A</v>
      </c>
      <c r="S644" s="278" t="str">
        <f t="shared" si="63"/>
        <v>N/A</v>
      </c>
      <c r="T644" s="177"/>
    </row>
    <row r="645" spans="1:20" ht="12.75" customHeight="1" x14ac:dyDescent="0.2">
      <c r="A645" s="291" t="s">
        <v>72</v>
      </c>
      <c r="B645" s="291">
        <v>2022</v>
      </c>
      <c r="C645" s="145" t="s">
        <v>585</v>
      </c>
      <c r="D645" s="292" t="s">
        <v>116</v>
      </c>
      <c r="E645" s="293" t="s">
        <v>1115</v>
      </c>
      <c r="F645" s="245" t="s">
        <v>1702</v>
      </c>
      <c r="G645" s="294" t="s">
        <v>261</v>
      </c>
      <c r="H645" s="292" t="s">
        <v>1177</v>
      </c>
      <c r="I645" s="145" t="s">
        <v>431</v>
      </c>
      <c r="J645" s="291" t="s">
        <v>160</v>
      </c>
      <c r="K645" s="17" t="s">
        <v>744</v>
      </c>
      <c r="L645" s="295" t="s">
        <v>1510</v>
      </c>
      <c r="M645" s="235" t="s">
        <v>1497</v>
      </c>
      <c r="N645" s="235" t="s">
        <v>1178</v>
      </c>
      <c r="O645" s="145"/>
      <c r="P645" s="296">
        <v>397</v>
      </c>
      <c r="Q645" s="296">
        <v>4</v>
      </c>
      <c r="R645" s="277" t="str">
        <f t="shared" si="62"/>
        <v>N/A</v>
      </c>
      <c r="S645" s="278" t="str">
        <f t="shared" si="63"/>
        <v>N/A</v>
      </c>
      <c r="T645" s="177"/>
    </row>
    <row r="646" spans="1:20" ht="12.75" customHeight="1" x14ac:dyDescent="0.2">
      <c r="A646" s="291" t="s">
        <v>72</v>
      </c>
      <c r="B646" s="291">
        <v>2022</v>
      </c>
      <c r="C646" s="145" t="s">
        <v>585</v>
      </c>
      <c r="D646" s="292" t="s">
        <v>116</v>
      </c>
      <c r="E646" s="293" t="s">
        <v>1115</v>
      </c>
      <c r="F646" s="245" t="s">
        <v>1704</v>
      </c>
      <c r="G646" s="294" t="s">
        <v>1508</v>
      </c>
      <c r="H646" s="292" t="s">
        <v>1177</v>
      </c>
      <c r="I646" s="145" t="s">
        <v>431</v>
      </c>
      <c r="J646" s="291" t="s">
        <v>160</v>
      </c>
      <c r="K646" s="17" t="s">
        <v>744</v>
      </c>
      <c r="L646" s="295" t="s">
        <v>1510</v>
      </c>
      <c r="M646" s="235" t="s">
        <v>1497</v>
      </c>
      <c r="N646" s="235" t="s">
        <v>1178</v>
      </c>
      <c r="O646" s="145"/>
      <c r="P646" s="296">
        <v>291</v>
      </c>
      <c r="Q646" s="296">
        <v>3</v>
      </c>
      <c r="R646" s="277" t="str">
        <f t="shared" si="62"/>
        <v>N/A</v>
      </c>
      <c r="S646" s="278" t="str">
        <f t="shared" si="63"/>
        <v>N/A</v>
      </c>
      <c r="T646" s="177"/>
    </row>
    <row r="647" spans="1:20" ht="12.75" customHeight="1" x14ac:dyDescent="0.2">
      <c r="A647" s="291" t="s">
        <v>72</v>
      </c>
      <c r="B647" s="291">
        <v>2022</v>
      </c>
      <c r="C647" s="145" t="s">
        <v>585</v>
      </c>
      <c r="D647" s="292" t="s">
        <v>116</v>
      </c>
      <c r="E647" s="293" t="s">
        <v>1115</v>
      </c>
      <c r="F647" s="245" t="s">
        <v>1704</v>
      </c>
      <c r="G647" s="294" t="s">
        <v>263</v>
      </c>
      <c r="H647" s="292" t="s">
        <v>1177</v>
      </c>
      <c r="I647" s="145" t="s">
        <v>431</v>
      </c>
      <c r="J647" s="291" t="s">
        <v>160</v>
      </c>
      <c r="K647" s="17" t="s">
        <v>744</v>
      </c>
      <c r="L647" s="295" t="s">
        <v>1510</v>
      </c>
      <c r="M647" s="235" t="s">
        <v>1497</v>
      </c>
      <c r="N647" s="235" t="s">
        <v>1178</v>
      </c>
      <c r="O647" s="145"/>
      <c r="P647" s="296">
        <v>291</v>
      </c>
      <c r="Q647" s="296">
        <v>3</v>
      </c>
      <c r="R647" s="277" t="str">
        <f t="shared" si="62"/>
        <v>N/A</v>
      </c>
      <c r="S647" s="278" t="str">
        <f t="shared" si="63"/>
        <v>N/A</v>
      </c>
      <c r="T647" s="177"/>
    </row>
    <row r="648" spans="1:20" ht="12.75" customHeight="1" x14ac:dyDescent="0.2">
      <c r="A648" s="291" t="s">
        <v>72</v>
      </c>
      <c r="B648" s="291">
        <v>2022</v>
      </c>
      <c r="C648" s="145" t="s">
        <v>585</v>
      </c>
      <c r="D648" s="292" t="s">
        <v>116</v>
      </c>
      <c r="E648" s="293" t="s">
        <v>1115</v>
      </c>
      <c r="F648" s="245" t="s">
        <v>1704</v>
      </c>
      <c r="G648" s="294" t="s">
        <v>261</v>
      </c>
      <c r="H648" s="292" t="s">
        <v>1177</v>
      </c>
      <c r="I648" s="145" t="s">
        <v>431</v>
      </c>
      <c r="J648" s="291" t="s">
        <v>160</v>
      </c>
      <c r="K648" s="17" t="s">
        <v>744</v>
      </c>
      <c r="L648" s="295" t="s">
        <v>1510</v>
      </c>
      <c r="M648" s="235" t="s">
        <v>1497</v>
      </c>
      <c r="N648" s="235" t="s">
        <v>1178</v>
      </c>
      <c r="O648" s="145"/>
      <c r="P648" s="296">
        <v>291</v>
      </c>
      <c r="Q648" s="296">
        <v>3</v>
      </c>
      <c r="R648" s="277" t="str">
        <f t="shared" si="62"/>
        <v>N/A</v>
      </c>
      <c r="S648" s="278" t="str">
        <f t="shared" si="63"/>
        <v>N/A</v>
      </c>
      <c r="T648" s="177"/>
    </row>
    <row r="649" spans="1:20" ht="12.75" customHeight="1" x14ac:dyDescent="0.2">
      <c r="A649" s="291" t="s">
        <v>72</v>
      </c>
      <c r="B649" s="291">
        <v>2022</v>
      </c>
      <c r="C649" s="145" t="s">
        <v>585</v>
      </c>
      <c r="D649" s="292" t="s">
        <v>116</v>
      </c>
      <c r="E649" s="293" t="s">
        <v>1115</v>
      </c>
      <c r="F649" s="245" t="s">
        <v>1705</v>
      </c>
      <c r="G649" s="294" t="s">
        <v>1508</v>
      </c>
      <c r="H649" s="292" t="s">
        <v>1177</v>
      </c>
      <c r="I649" s="145" t="s">
        <v>431</v>
      </c>
      <c r="J649" s="291" t="s">
        <v>160</v>
      </c>
      <c r="K649" s="17" t="s">
        <v>744</v>
      </c>
      <c r="L649" s="295" t="s">
        <v>1510</v>
      </c>
      <c r="M649" s="235" t="s">
        <v>1497</v>
      </c>
      <c r="N649" s="235" t="s">
        <v>1178</v>
      </c>
      <c r="O649" s="145"/>
      <c r="P649" s="296">
        <v>1562</v>
      </c>
      <c r="Q649" s="296">
        <v>21</v>
      </c>
      <c r="R649" s="277" t="str">
        <f t="shared" si="62"/>
        <v>N/A</v>
      </c>
      <c r="S649" s="278" t="str">
        <f t="shared" si="63"/>
        <v>N/A</v>
      </c>
      <c r="T649" s="177"/>
    </row>
    <row r="650" spans="1:20" ht="12.75" customHeight="1" x14ac:dyDescent="0.2">
      <c r="A650" s="291" t="s">
        <v>72</v>
      </c>
      <c r="B650" s="291">
        <v>2022</v>
      </c>
      <c r="C650" s="145" t="s">
        <v>585</v>
      </c>
      <c r="D650" s="292" t="s">
        <v>116</v>
      </c>
      <c r="E650" s="293" t="s">
        <v>1115</v>
      </c>
      <c r="F650" s="245" t="s">
        <v>1705</v>
      </c>
      <c r="G650" s="294" t="s">
        <v>263</v>
      </c>
      <c r="H650" s="292" t="s">
        <v>1177</v>
      </c>
      <c r="I650" s="145" t="s">
        <v>431</v>
      </c>
      <c r="J650" s="291" t="s">
        <v>160</v>
      </c>
      <c r="K650" s="17" t="s">
        <v>744</v>
      </c>
      <c r="L650" s="295" t="s">
        <v>1510</v>
      </c>
      <c r="M650" s="235" t="s">
        <v>1497</v>
      </c>
      <c r="N650" s="235" t="s">
        <v>1178</v>
      </c>
      <c r="O650" s="145"/>
      <c r="P650" s="296">
        <v>1562</v>
      </c>
      <c r="Q650" s="296">
        <v>21</v>
      </c>
      <c r="R650" s="277" t="str">
        <f t="shared" si="62"/>
        <v>N/A</v>
      </c>
      <c r="S650" s="278" t="str">
        <f t="shared" si="63"/>
        <v>N/A</v>
      </c>
      <c r="T650" s="177"/>
    </row>
    <row r="651" spans="1:20" ht="12.75" customHeight="1" x14ac:dyDescent="0.2">
      <c r="A651" s="291" t="s">
        <v>72</v>
      </c>
      <c r="B651" s="291">
        <v>2022</v>
      </c>
      <c r="C651" s="145" t="s">
        <v>585</v>
      </c>
      <c r="D651" s="292" t="s">
        <v>116</v>
      </c>
      <c r="E651" s="293" t="s">
        <v>1115</v>
      </c>
      <c r="F651" s="245" t="s">
        <v>1705</v>
      </c>
      <c r="G651" s="294" t="s">
        <v>261</v>
      </c>
      <c r="H651" s="292" t="s">
        <v>1177</v>
      </c>
      <c r="I651" s="145" t="s">
        <v>431</v>
      </c>
      <c r="J651" s="291" t="s">
        <v>160</v>
      </c>
      <c r="K651" s="17" t="s">
        <v>744</v>
      </c>
      <c r="L651" s="295" t="s">
        <v>1510</v>
      </c>
      <c r="M651" s="235" t="s">
        <v>1497</v>
      </c>
      <c r="N651" s="235" t="s">
        <v>1178</v>
      </c>
      <c r="O651" s="145"/>
      <c r="P651" s="296">
        <v>1562</v>
      </c>
      <c r="Q651" s="296">
        <v>21</v>
      </c>
      <c r="R651" s="277" t="str">
        <f t="shared" si="62"/>
        <v>N/A</v>
      </c>
      <c r="S651" s="278" t="str">
        <f t="shared" si="63"/>
        <v>N/A</v>
      </c>
      <c r="T651" s="177"/>
    </row>
    <row r="652" spans="1:20" ht="12.75" customHeight="1" x14ac:dyDescent="0.2">
      <c r="A652" s="291" t="s">
        <v>72</v>
      </c>
      <c r="B652" s="291">
        <v>2022</v>
      </c>
      <c r="C652" s="145" t="s">
        <v>585</v>
      </c>
      <c r="D652" s="292" t="s">
        <v>116</v>
      </c>
      <c r="E652" s="293" t="s">
        <v>1115</v>
      </c>
      <c r="F652" s="245" t="s">
        <v>1706</v>
      </c>
      <c r="G652" s="294" t="s">
        <v>1508</v>
      </c>
      <c r="H652" s="292" t="s">
        <v>1177</v>
      </c>
      <c r="I652" s="145" t="s">
        <v>431</v>
      </c>
      <c r="J652" s="291" t="s">
        <v>160</v>
      </c>
      <c r="K652" s="17" t="s">
        <v>744</v>
      </c>
      <c r="L652" s="295" t="s">
        <v>1510</v>
      </c>
      <c r="M652" s="235" t="s">
        <v>1497</v>
      </c>
      <c r="N652" s="235" t="s">
        <v>1178</v>
      </c>
      <c r="O652" s="145"/>
      <c r="P652" s="296">
        <v>638</v>
      </c>
      <c r="Q652" s="296">
        <v>12</v>
      </c>
      <c r="R652" s="277" t="str">
        <f t="shared" si="62"/>
        <v>N/A</v>
      </c>
      <c r="S652" s="278" t="str">
        <f t="shared" si="63"/>
        <v>N/A</v>
      </c>
      <c r="T652" s="177"/>
    </row>
    <row r="653" spans="1:20" ht="12.75" customHeight="1" x14ac:dyDescent="0.2">
      <c r="A653" s="291" t="s">
        <v>72</v>
      </c>
      <c r="B653" s="291">
        <v>2022</v>
      </c>
      <c r="C653" s="145" t="s">
        <v>585</v>
      </c>
      <c r="D653" s="292" t="s">
        <v>116</v>
      </c>
      <c r="E653" s="293" t="s">
        <v>1115</v>
      </c>
      <c r="F653" s="245" t="s">
        <v>1706</v>
      </c>
      <c r="G653" s="294" t="s">
        <v>263</v>
      </c>
      <c r="H653" s="292" t="s">
        <v>1177</v>
      </c>
      <c r="I653" s="145" t="s">
        <v>431</v>
      </c>
      <c r="J653" s="291" t="s">
        <v>160</v>
      </c>
      <c r="K653" s="17" t="s">
        <v>744</v>
      </c>
      <c r="L653" s="295" t="s">
        <v>1510</v>
      </c>
      <c r="M653" s="235" t="s">
        <v>1497</v>
      </c>
      <c r="N653" s="235" t="s">
        <v>1178</v>
      </c>
      <c r="O653" s="145"/>
      <c r="P653" s="296">
        <v>638</v>
      </c>
      <c r="Q653" s="296">
        <v>12</v>
      </c>
      <c r="R653" s="277" t="str">
        <f t="shared" si="62"/>
        <v>N/A</v>
      </c>
      <c r="S653" s="278" t="str">
        <f t="shared" si="63"/>
        <v>N/A</v>
      </c>
      <c r="T653" s="177"/>
    </row>
    <row r="654" spans="1:20" ht="12.75" customHeight="1" x14ac:dyDescent="0.2">
      <c r="A654" s="291" t="s">
        <v>72</v>
      </c>
      <c r="B654" s="291">
        <v>2022</v>
      </c>
      <c r="C654" s="145" t="s">
        <v>585</v>
      </c>
      <c r="D654" s="292" t="s">
        <v>116</v>
      </c>
      <c r="E654" s="293" t="s">
        <v>1115</v>
      </c>
      <c r="F654" s="245" t="s">
        <v>1706</v>
      </c>
      <c r="G654" s="294" t="s">
        <v>261</v>
      </c>
      <c r="H654" s="292" t="s">
        <v>1177</v>
      </c>
      <c r="I654" s="145" t="s">
        <v>431</v>
      </c>
      <c r="J654" s="291" t="s">
        <v>160</v>
      </c>
      <c r="K654" s="17" t="s">
        <v>744</v>
      </c>
      <c r="L654" s="295" t="s">
        <v>1510</v>
      </c>
      <c r="M654" s="235" t="s">
        <v>1497</v>
      </c>
      <c r="N654" s="235" t="s">
        <v>1178</v>
      </c>
      <c r="O654" s="145"/>
      <c r="P654" s="296">
        <v>638</v>
      </c>
      <c r="Q654" s="296">
        <v>12</v>
      </c>
      <c r="R654" s="277" t="str">
        <f t="shared" si="62"/>
        <v>N/A</v>
      </c>
      <c r="S654" s="278" t="str">
        <f t="shared" si="63"/>
        <v>N/A</v>
      </c>
      <c r="T654" s="177"/>
    </row>
    <row r="655" spans="1:20" ht="12.75" customHeight="1" x14ac:dyDescent="0.2">
      <c r="A655" s="291" t="s">
        <v>72</v>
      </c>
      <c r="B655" s="291">
        <v>2022</v>
      </c>
      <c r="C655" s="145" t="s">
        <v>585</v>
      </c>
      <c r="D655" s="292" t="s">
        <v>116</v>
      </c>
      <c r="E655" s="293" t="s">
        <v>1050</v>
      </c>
      <c r="F655" s="245" t="s">
        <v>1702</v>
      </c>
      <c r="G655" s="294" t="s">
        <v>1508</v>
      </c>
      <c r="H655" s="292" t="s">
        <v>1177</v>
      </c>
      <c r="I655" s="145" t="s">
        <v>431</v>
      </c>
      <c r="J655" s="291" t="s">
        <v>160</v>
      </c>
      <c r="K655" s="17" t="s">
        <v>744</v>
      </c>
      <c r="L655" s="295" t="s">
        <v>1510</v>
      </c>
      <c r="M655" s="235" t="s">
        <v>1497</v>
      </c>
      <c r="N655" s="235" t="s">
        <v>1178</v>
      </c>
      <c r="O655" s="145"/>
      <c r="P655" s="296">
        <v>178</v>
      </c>
      <c r="Q655" s="296">
        <v>16</v>
      </c>
      <c r="R655" s="277" t="str">
        <f t="shared" ref="R655:R666" si="64">IF(M655="N/A","N/A", P655/M655*100)</f>
        <v>N/A</v>
      </c>
      <c r="S655" s="278" t="str">
        <f t="shared" ref="S655:S666" si="65">IF(M655="N/A","N/A",IF(OR(R655&lt;90,R655&gt;150),"X",""))</f>
        <v>N/A</v>
      </c>
      <c r="T655" s="177"/>
    </row>
    <row r="656" spans="1:20" ht="12.75" customHeight="1" x14ac:dyDescent="0.2">
      <c r="A656" s="291" t="s">
        <v>72</v>
      </c>
      <c r="B656" s="291">
        <v>2022</v>
      </c>
      <c r="C656" s="145" t="s">
        <v>585</v>
      </c>
      <c r="D656" s="292" t="s">
        <v>116</v>
      </c>
      <c r="E656" s="293" t="s">
        <v>1050</v>
      </c>
      <c r="F656" s="245" t="s">
        <v>1702</v>
      </c>
      <c r="G656" s="294" t="s">
        <v>263</v>
      </c>
      <c r="H656" s="292" t="s">
        <v>1177</v>
      </c>
      <c r="I656" s="145" t="s">
        <v>431</v>
      </c>
      <c r="J656" s="291" t="s">
        <v>160</v>
      </c>
      <c r="K656" s="17" t="s">
        <v>744</v>
      </c>
      <c r="L656" s="295" t="s">
        <v>1510</v>
      </c>
      <c r="M656" s="235" t="s">
        <v>1497</v>
      </c>
      <c r="N656" s="235" t="s">
        <v>1178</v>
      </c>
      <c r="O656" s="145"/>
      <c r="P656" s="296">
        <v>178</v>
      </c>
      <c r="Q656" s="296">
        <v>16</v>
      </c>
      <c r="R656" s="277" t="str">
        <f t="shared" si="64"/>
        <v>N/A</v>
      </c>
      <c r="S656" s="278" t="str">
        <f t="shared" si="65"/>
        <v>N/A</v>
      </c>
      <c r="T656" s="177"/>
    </row>
    <row r="657" spans="1:20" ht="12.75" customHeight="1" x14ac:dyDescent="0.2">
      <c r="A657" s="291" t="s">
        <v>72</v>
      </c>
      <c r="B657" s="291">
        <v>2022</v>
      </c>
      <c r="C657" s="145" t="s">
        <v>585</v>
      </c>
      <c r="D657" s="292" t="s">
        <v>116</v>
      </c>
      <c r="E657" s="293" t="s">
        <v>1050</v>
      </c>
      <c r="F657" s="245" t="s">
        <v>1702</v>
      </c>
      <c r="G657" s="294" t="s">
        <v>261</v>
      </c>
      <c r="H657" s="292" t="s">
        <v>1177</v>
      </c>
      <c r="I657" s="145" t="s">
        <v>431</v>
      </c>
      <c r="J657" s="291" t="s">
        <v>160</v>
      </c>
      <c r="K657" s="17" t="s">
        <v>744</v>
      </c>
      <c r="L657" s="295" t="s">
        <v>1510</v>
      </c>
      <c r="M657" s="235" t="s">
        <v>1497</v>
      </c>
      <c r="N657" s="235" t="s">
        <v>1178</v>
      </c>
      <c r="O657" s="145"/>
      <c r="P657" s="296">
        <v>178</v>
      </c>
      <c r="Q657" s="296">
        <v>16</v>
      </c>
      <c r="R657" s="277" t="str">
        <f t="shared" si="64"/>
        <v>N/A</v>
      </c>
      <c r="S657" s="278" t="str">
        <f t="shared" si="65"/>
        <v>N/A</v>
      </c>
      <c r="T657" s="177"/>
    </row>
    <row r="658" spans="1:20" ht="12.75" customHeight="1" x14ac:dyDescent="0.2">
      <c r="A658" s="291" t="s">
        <v>72</v>
      </c>
      <c r="B658" s="291">
        <v>2022</v>
      </c>
      <c r="C658" s="145" t="s">
        <v>585</v>
      </c>
      <c r="D658" s="292" t="s">
        <v>116</v>
      </c>
      <c r="E658" s="293" t="s">
        <v>1050</v>
      </c>
      <c r="F658" s="245" t="s">
        <v>1704</v>
      </c>
      <c r="G658" s="294" t="s">
        <v>1508</v>
      </c>
      <c r="H658" s="292" t="s">
        <v>1177</v>
      </c>
      <c r="I658" s="145" t="s">
        <v>431</v>
      </c>
      <c r="J658" s="291" t="s">
        <v>160</v>
      </c>
      <c r="K658" s="17" t="s">
        <v>744</v>
      </c>
      <c r="L658" s="295" t="s">
        <v>1510</v>
      </c>
      <c r="M658" s="235" t="s">
        <v>1497</v>
      </c>
      <c r="N658" s="235" t="s">
        <v>1178</v>
      </c>
      <c r="O658" s="145"/>
      <c r="P658" s="296">
        <v>7</v>
      </c>
      <c r="Q658" s="296">
        <v>2</v>
      </c>
      <c r="R658" s="277" t="str">
        <f t="shared" si="64"/>
        <v>N/A</v>
      </c>
      <c r="S658" s="278" t="str">
        <f t="shared" si="65"/>
        <v>N/A</v>
      </c>
      <c r="T658" s="177"/>
    </row>
    <row r="659" spans="1:20" ht="12.75" customHeight="1" x14ac:dyDescent="0.2">
      <c r="A659" s="291" t="s">
        <v>72</v>
      </c>
      <c r="B659" s="291">
        <v>2022</v>
      </c>
      <c r="C659" s="145" t="s">
        <v>585</v>
      </c>
      <c r="D659" s="292" t="s">
        <v>116</v>
      </c>
      <c r="E659" s="293" t="s">
        <v>1050</v>
      </c>
      <c r="F659" s="245" t="s">
        <v>1704</v>
      </c>
      <c r="G659" s="294" t="s">
        <v>263</v>
      </c>
      <c r="H659" s="292" t="s">
        <v>1177</v>
      </c>
      <c r="I659" s="145" t="s">
        <v>431</v>
      </c>
      <c r="J659" s="291" t="s">
        <v>160</v>
      </c>
      <c r="K659" s="17" t="s">
        <v>744</v>
      </c>
      <c r="L659" s="295" t="s">
        <v>1510</v>
      </c>
      <c r="M659" s="235" t="s">
        <v>1497</v>
      </c>
      <c r="N659" s="235" t="s">
        <v>1178</v>
      </c>
      <c r="O659" s="145"/>
      <c r="P659" s="296">
        <v>7</v>
      </c>
      <c r="Q659" s="296">
        <v>2</v>
      </c>
      <c r="R659" s="277" t="str">
        <f t="shared" si="64"/>
        <v>N/A</v>
      </c>
      <c r="S659" s="278" t="str">
        <f t="shared" si="65"/>
        <v>N/A</v>
      </c>
      <c r="T659" s="177"/>
    </row>
    <row r="660" spans="1:20" ht="12.75" customHeight="1" x14ac:dyDescent="0.2">
      <c r="A660" s="291" t="s">
        <v>72</v>
      </c>
      <c r="B660" s="291">
        <v>2022</v>
      </c>
      <c r="C660" s="145" t="s">
        <v>585</v>
      </c>
      <c r="D660" s="292" t="s">
        <v>116</v>
      </c>
      <c r="E660" s="293" t="s">
        <v>1050</v>
      </c>
      <c r="F660" s="245" t="s">
        <v>1704</v>
      </c>
      <c r="G660" s="294" t="s">
        <v>261</v>
      </c>
      <c r="H660" s="292" t="s">
        <v>1177</v>
      </c>
      <c r="I660" s="145" t="s">
        <v>431</v>
      </c>
      <c r="J660" s="291" t="s">
        <v>160</v>
      </c>
      <c r="K660" s="17" t="s">
        <v>744</v>
      </c>
      <c r="L660" s="295" t="s">
        <v>1510</v>
      </c>
      <c r="M660" s="235" t="s">
        <v>1497</v>
      </c>
      <c r="N660" s="235" t="s">
        <v>1178</v>
      </c>
      <c r="O660" s="145"/>
      <c r="P660" s="296">
        <v>7</v>
      </c>
      <c r="Q660" s="296">
        <v>2</v>
      </c>
      <c r="R660" s="277" t="str">
        <f t="shared" si="64"/>
        <v>N/A</v>
      </c>
      <c r="S660" s="278" t="str">
        <f t="shared" si="65"/>
        <v>N/A</v>
      </c>
      <c r="T660" s="177"/>
    </row>
    <row r="661" spans="1:20" ht="12.75" customHeight="1" x14ac:dyDescent="0.2">
      <c r="A661" s="291" t="s">
        <v>72</v>
      </c>
      <c r="B661" s="291">
        <v>2022</v>
      </c>
      <c r="C661" s="145" t="s">
        <v>585</v>
      </c>
      <c r="D661" s="292" t="s">
        <v>116</v>
      </c>
      <c r="E661" s="293" t="s">
        <v>1050</v>
      </c>
      <c r="F661" s="245" t="s">
        <v>1705</v>
      </c>
      <c r="G661" s="294" t="s">
        <v>1508</v>
      </c>
      <c r="H661" s="292" t="s">
        <v>1177</v>
      </c>
      <c r="I661" s="145" t="s">
        <v>431</v>
      </c>
      <c r="J661" s="291" t="s">
        <v>160</v>
      </c>
      <c r="K661" s="17" t="s">
        <v>744</v>
      </c>
      <c r="L661" s="295" t="s">
        <v>1510</v>
      </c>
      <c r="M661" s="235" t="s">
        <v>1497</v>
      </c>
      <c r="N661" s="235" t="s">
        <v>1178</v>
      </c>
      <c r="O661" s="145"/>
      <c r="P661" s="296">
        <v>584</v>
      </c>
      <c r="Q661" s="296">
        <v>25</v>
      </c>
      <c r="R661" s="277" t="str">
        <f t="shared" si="64"/>
        <v>N/A</v>
      </c>
      <c r="S661" s="278" t="str">
        <f t="shared" si="65"/>
        <v>N/A</v>
      </c>
      <c r="T661" s="177"/>
    </row>
    <row r="662" spans="1:20" ht="12.75" customHeight="1" x14ac:dyDescent="0.2">
      <c r="A662" s="291" t="s">
        <v>72</v>
      </c>
      <c r="B662" s="291">
        <v>2022</v>
      </c>
      <c r="C662" s="145" t="s">
        <v>585</v>
      </c>
      <c r="D662" s="292" t="s">
        <v>116</v>
      </c>
      <c r="E662" s="293" t="s">
        <v>1050</v>
      </c>
      <c r="F662" s="245" t="s">
        <v>1705</v>
      </c>
      <c r="G662" s="294" t="s">
        <v>263</v>
      </c>
      <c r="H662" s="292" t="s">
        <v>1177</v>
      </c>
      <c r="I662" s="145" t="s">
        <v>431</v>
      </c>
      <c r="J662" s="291" t="s">
        <v>160</v>
      </c>
      <c r="K662" s="17" t="s">
        <v>744</v>
      </c>
      <c r="L662" s="295" t="s">
        <v>1510</v>
      </c>
      <c r="M662" s="235" t="s">
        <v>1497</v>
      </c>
      <c r="N662" s="235" t="s">
        <v>1178</v>
      </c>
      <c r="O662" s="145"/>
      <c r="P662" s="296">
        <v>584</v>
      </c>
      <c r="Q662" s="296">
        <v>25</v>
      </c>
      <c r="R662" s="277" t="str">
        <f t="shared" si="64"/>
        <v>N/A</v>
      </c>
      <c r="S662" s="278" t="str">
        <f t="shared" si="65"/>
        <v>N/A</v>
      </c>
      <c r="T662" s="177"/>
    </row>
    <row r="663" spans="1:20" ht="12.75" customHeight="1" x14ac:dyDescent="0.2">
      <c r="A663" s="291" t="s">
        <v>72</v>
      </c>
      <c r="B663" s="291">
        <v>2022</v>
      </c>
      <c r="C663" s="145" t="s">
        <v>585</v>
      </c>
      <c r="D663" s="292" t="s">
        <v>116</v>
      </c>
      <c r="E663" s="293" t="s">
        <v>1050</v>
      </c>
      <c r="F663" s="245" t="s">
        <v>1705</v>
      </c>
      <c r="G663" s="294" t="s">
        <v>261</v>
      </c>
      <c r="H663" s="292" t="s">
        <v>1177</v>
      </c>
      <c r="I663" s="145" t="s">
        <v>431</v>
      </c>
      <c r="J663" s="291" t="s">
        <v>160</v>
      </c>
      <c r="K663" s="17" t="s">
        <v>744</v>
      </c>
      <c r="L663" s="295" t="s">
        <v>1510</v>
      </c>
      <c r="M663" s="235" t="s">
        <v>1497</v>
      </c>
      <c r="N663" s="235" t="s">
        <v>1178</v>
      </c>
      <c r="O663" s="145"/>
      <c r="P663" s="296">
        <v>584</v>
      </c>
      <c r="Q663" s="296">
        <v>25</v>
      </c>
      <c r="R663" s="277" t="str">
        <f t="shared" si="64"/>
        <v>N/A</v>
      </c>
      <c r="S663" s="278" t="str">
        <f t="shared" si="65"/>
        <v>N/A</v>
      </c>
      <c r="T663" s="177"/>
    </row>
    <row r="664" spans="1:20" ht="12.75" customHeight="1" x14ac:dyDescent="0.2">
      <c r="A664" s="291" t="s">
        <v>72</v>
      </c>
      <c r="B664" s="291">
        <v>2022</v>
      </c>
      <c r="C664" s="145" t="s">
        <v>585</v>
      </c>
      <c r="D664" s="292" t="s">
        <v>116</v>
      </c>
      <c r="E664" s="293" t="s">
        <v>1050</v>
      </c>
      <c r="F664" s="245" t="s">
        <v>1706</v>
      </c>
      <c r="G664" s="294" t="s">
        <v>1508</v>
      </c>
      <c r="H664" s="292" t="s">
        <v>1177</v>
      </c>
      <c r="I664" s="145" t="s">
        <v>431</v>
      </c>
      <c r="J664" s="291" t="s">
        <v>160</v>
      </c>
      <c r="K664" s="17" t="s">
        <v>744</v>
      </c>
      <c r="L664" s="295" t="s">
        <v>1510</v>
      </c>
      <c r="M664" s="235" t="s">
        <v>1497</v>
      </c>
      <c r="N664" s="235" t="s">
        <v>1178</v>
      </c>
      <c r="O664" s="145"/>
      <c r="P664" s="296">
        <v>631</v>
      </c>
      <c r="Q664" s="296">
        <v>25</v>
      </c>
      <c r="R664" s="277" t="str">
        <f t="shared" si="64"/>
        <v>N/A</v>
      </c>
      <c r="S664" s="278" t="str">
        <f t="shared" si="65"/>
        <v>N/A</v>
      </c>
      <c r="T664" s="177"/>
    </row>
    <row r="665" spans="1:20" ht="12.75" customHeight="1" x14ac:dyDescent="0.2">
      <c r="A665" s="291" t="s">
        <v>72</v>
      </c>
      <c r="B665" s="291">
        <v>2022</v>
      </c>
      <c r="C665" s="145" t="s">
        <v>585</v>
      </c>
      <c r="D665" s="292" t="s">
        <v>116</v>
      </c>
      <c r="E665" s="293" t="s">
        <v>1050</v>
      </c>
      <c r="F665" s="245" t="s">
        <v>1706</v>
      </c>
      <c r="G665" s="294" t="s">
        <v>263</v>
      </c>
      <c r="H665" s="292" t="s">
        <v>1177</v>
      </c>
      <c r="I665" s="145" t="s">
        <v>431</v>
      </c>
      <c r="J665" s="291" t="s">
        <v>160</v>
      </c>
      <c r="K665" s="17" t="s">
        <v>744</v>
      </c>
      <c r="L665" s="295" t="s">
        <v>1510</v>
      </c>
      <c r="M665" s="235" t="s">
        <v>1497</v>
      </c>
      <c r="N665" s="235" t="s">
        <v>1178</v>
      </c>
      <c r="O665" s="145"/>
      <c r="P665" s="296">
        <v>631</v>
      </c>
      <c r="Q665" s="296">
        <v>25</v>
      </c>
      <c r="R665" s="277" t="str">
        <f t="shared" si="64"/>
        <v>N/A</v>
      </c>
      <c r="S665" s="278" t="str">
        <f t="shared" si="65"/>
        <v>N/A</v>
      </c>
      <c r="T665" s="177"/>
    </row>
    <row r="666" spans="1:20" ht="12.75" customHeight="1" x14ac:dyDescent="0.2">
      <c r="A666" s="291" t="s">
        <v>72</v>
      </c>
      <c r="B666" s="291">
        <v>2022</v>
      </c>
      <c r="C666" s="145" t="s">
        <v>585</v>
      </c>
      <c r="D666" s="292" t="s">
        <v>116</v>
      </c>
      <c r="E666" s="293" t="s">
        <v>1050</v>
      </c>
      <c r="F666" s="245" t="s">
        <v>1706</v>
      </c>
      <c r="G666" s="294" t="s">
        <v>261</v>
      </c>
      <c r="H666" s="292" t="s">
        <v>1177</v>
      </c>
      <c r="I666" s="145" t="s">
        <v>431</v>
      </c>
      <c r="J666" s="291" t="s">
        <v>160</v>
      </c>
      <c r="K666" s="17" t="s">
        <v>744</v>
      </c>
      <c r="L666" s="295" t="s">
        <v>1510</v>
      </c>
      <c r="M666" s="235" t="s">
        <v>1497</v>
      </c>
      <c r="N666" s="235" t="s">
        <v>1178</v>
      </c>
      <c r="O666" s="145"/>
      <c r="P666" s="296">
        <v>386</v>
      </c>
      <c r="Q666" s="296">
        <v>25</v>
      </c>
      <c r="R666" s="277" t="str">
        <f t="shared" si="64"/>
        <v>N/A</v>
      </c>
      <c r="S666" s="278" t="str">
        <f t="shared" si="65"/>
        <v>N/A</v>
      </c>
      <c r="T666" s="177"/>
    </row>
    <row r="667" spans="1:20" ht="12.75" customHeight="1" x14ac:dyDescent="0.2">
      <c r="A667" s="291" t="s">
        <v>72</v>
      </c>
      <c r="B667" s="291">
        <v>2022</v>
      </c>
      <c r="C667" s="145" t="s">
        <v>585</v>
      </c>
      <c r="D667" s="292" t="s">
        <v>116</v>
      </c>
      <c r="E667" s="293" t="s">
        <v>1056</v>
      </c>
      <c r="F667" s="245" t="s">
        <v>1702</v>
      </c>
      <c r="G667" s="294" t="s">
        <v>1508</v>
      </c>
      <c r="H667" s="292" t="s">
        <v>1177</v>
      </c>
      <c r="I667" s="145" t="s">
        <v>431</v>
      </c>
      <c r="J667" s="291" t="s">
        <v>160</v>
      </c>
      <c r="K667" s="17" t="s">
        <v>744</v>
      </c>
      <c r="L667" s="295" t="s">
        <v>1510</v>
      </c>
      <c r="M667" s="235" t="s">
        <v>1497</v>
      </c>
      <c r="N667" s="235" t="s">
        <v>1178</v>
      </c>
      <c r="O667" s="145"/>
      <c r="P667" s="296">
        <v>3509</v>
      </c>
      <c r="Q667" s="296">
        <v>36</v>
      </c>
      <c r="R667" s="277" t="str">
        <f t="shared" ref="R667:R678" si="66">IF(M667="N/A","N/A", P667/M667*100)</f>
        <v>N/A</v>
      </c>
      <c r="S667" s="278" t="str">
        <f t="shared" ref="S667:S678" si="67">IF(M667="N/A","N/A",IF(OR(R667&lt;90,R667&gt;150),"X",""))</f>
        <v>N/A</v>
      </c>
      <c r="T667" s="177"/>
    </row>
    <row r="668" spans="1:20" ht="12.75" customHeight="1" x14ac:dyDescent="0.2">
      <c r="A668" s="291" t="s">
        <v>72</v>
      </c>
      <c r="B668" s="291">
        <v>2022</v>
      </c>
      <c r="C668" s="145" t="s">
        <v>585</v>
      </c>
      <c r="D668" s="292" t="s">
        <v>116</v>
      </c>
      <c r="E668" s="293" t="s">
        <v>1056</v>
      </c>
      <c r="F668" s="245" t="s">
        <v>1702</v>
      </c>
      <c r="G668" s="294" t="s">
        <v>263</v>
      </c>
      <c r="H668" s="292" t="s">
        <v>1177</v>
      </c>
      <c r="I668" s="145" t="s">
        <v>431</v>
      </c>
      <c r="J668" s="291" t="s">
        <v>160</v>
      </c>
      <c r="K668" s="17" t="s">
        <v>744</v>
      </c>
      <c r="L668" s="295" t="s">
        <v>1510</v>
      </c>
      <c r="M668" s="235" t="s">
        <v>1497</v>
      </c>
      <c r="N668" s="235" t="s">
        <v>1178</v>
      </c>
      <c r="O668" s="145"/>
      <c r="P668" s="296">
        <v>3509</v>
      </c>
      <c r="Q668" s="296">
        <v>36</v>
      </c>
      <c r="R668" s="277" t="str">
        <f t="shared" si="66"/>
        <v>N/A</v>
      </c>
      <c r="S668" s="278" t="str">
        <f t="shared" si="67"/>
        <v>N/A</v>
      </c>
      <c r="T668" s="177"/>
    </row>
    <row r="669" spans="1:20" ht="12.75" customHeight="1" x14ac:dyDescent="0.2">
      <c r="A669" s="291" t="s">
        <v>72</v>
      </c>
      <c r="B669" s="291">
        <v>2022</v>
      </c>
      <c r="C669" s="145" t="s">
        <v>585</v>
      </c>
      <c r="D669" s="292" t="s">
        <v>116</v>
      </c>
      <c r="E669" s="293" t="s">
        <v>1056</v>
      </c>
      <c r="F669" s="245" t="s">
        <v>1702</v>
      </c>
      <c r="G669" s="294" t="s">
        <v>261</v>
      </c>
      <c r="H669" s="292" t="s">
        <v>1177</v>
      </c>
      <c r="I669" s="145" t="s">
        <v>431</v>
      </c>
      <c r="J669" s="291" t="s">
        <v>160</v>
      </c>
      <c r="K669" s="17" t="s">
        <v>744</v>
      </c>
      <c r="L669" s="295" t="s">
        <v>1510</v>
      </c>
      <c r="M669" s="235" t="s">
        <v>1497</v>
      </c>
      <c r="N669" s="235" t="s">
        <v>1178</v>
      </c>
      <c r="O669" s="145"/>
      <c r="P669" s="296">
        <v>3509</v>
      </c>
      <c r="Q669" s="296">
        <v>36</v>
      </c>
      <c r="R669" s="277" t="str">
        <f t="shared" si="66"/>
        <v>N/A</v>
      </c>
      <c r="S669" s="278" t="str">
        <f t="shared" si="67"/>
        <v>N/A</v>
      </c>
      <c r="T669" s="177"/>
    </row>
    <row r="670" spans="1:20" ht="12.75" customHeight="1" x14ac:dyDescent="0.2">
      <c r="A670" s="291" t="s">
        <v>72</v>
      </c>
      <c r="B670" s="291">
        <v>2022</v>
      </c>
      <c r="C670" s="145" t="s">
        <v>585</v>
      </c>
      <c r="D670" s="292" t="s">
        <v>116</v>
      </c>
      <c r="E670" s="293" t="s">
        <v>1056</v>
      </c>
      <c r="F670" s="245" t="s">
        <v>1704</v>
      </c>
      <c r="G670" s="294" t="s">
        <v>1508</v>
      </c>
      <c r="H670" s="292" t="s">
        <v>1177</v>
      </c>
      <c r="I670" s="145" t="s">
        <v>431</v>
      </c>
      <c r="J670" s="291" t="s">
        <v>160</v>
      </c>
      <c r="K670" s="17" t="s">
        <v>744</v>
      </c>
      <c r="L670" s="295" t="s">
        <v>1510</v>
      </c>
      <c r="M670" s="235" t="s">
        <v>1497</v>
      </c>
      <c r="N670" s="235" t="s">
        <v>1178</v>
      </c>
      <c r="O670" s="145"/>
      <c r="P670" s="296">
        <v>85</v>
      </c>
      <c r="Q670" s="296">
        <v>2</v>
      </c>
      <c r="R670" s="277" t="str">
        <f t="shared" si="66"/>
        <v>N/A</v>
      </c>
      <c r="S670" s="278" t="str">
        <f t="shared" si="67"/>
        <v>N/A</v>
      </c>
      <c r="T670" s="177"/>
    </row>
    <row r="671" spans="1:20" ht="12.75" customHeight="1" x14ac:dyDescent="0.2">
      <c r="A671" s="291" t="s">
        <v>72</v>
      </c>
      <c r="B671" s="291">
        <v>2022</v>
      </c>
      <c r="C671" s="145" t="s">
        <v>585</v>
      </c>
      <c r="D671" s="292" t="s">
        <v>116</v>
      </c>
      <c r="E671" s="293" t="s">
        <v>1056</v>
      </c>
      <c r="F671" s="245" t="s">
        <v>1704</v>
      </c>
      <c r="G671" s="294" t="s">
        <v>263</v>
      </c>
      <c r="H671" s="292" t="s">
        <v>1177</v>
      </c>
      <c r="I671" s="145" t="s">
        <v>431</v>
      </c>
      <c r="J671" s="291" t="s">
        <v>160</v>
      </c>
      <c r="K671" s="17" t="s">
        <v>744</v>
      </c>
      <c r="L671" s="295" t="s">
        <v>1510</v>
      </c>
      <c r="M671" s="235" t="s">
        <v>1497</v>
      </c>
      <c r="N671" s="235" t="s">
        <v>1178</v>
      </c>
      <c r="O671" s="145"/>
      <c r="P671" s="296">
        <v>85</v>
      </c>
      <c r="Q671" s="296">
        <v>2</v>
      </c>
      <c r="R671" s="277" t="str">
        <f t="shared" si="66"/>
        <v>N/A</v>
      </c>
      <c r="S671" s="278" t="str">
        <f t="shared" si="67"/>
        <v>N/A</v>
      </c>
      <c r="T671" s="177"/>
    </row>
    <row r="672" spans="1:20" ht="12.75" customHeight="1" x14ac:dyDescent="0.2">
      <c r="A672" s="291" t="s">
        <v>72</v>
      </c>
      <c r="B672" s="291">
        <v>2022</v>
      </c>
      <c r="C672" s="145" t="s">
        <v>585</v>
      </c>
      <c r="D672" s="292" t="s">
        <v>116</v>
      </c>
      <c r="E672" s="293" t="s">
        <v>1056</v>
      </c>
      <c r="F672" s="245" t="s">
        <v>1704</v>
      </c>
      <c r="G672" s="294" t="s">
        <v>261</v>
      </c>
      <c r="H672" s="292" t="s">
        <v>1177</v>
      </c>
      <c r="I672" s="145" t="s">
        <v>431</v>
      </c>
      <c r="J672" s="291" t="s">
        <v>160</v>
      </c>
      <c r="K672" s="17" t="s">
        <v>744</v>
      </c>
      <c r="L672" s="295" t="s">
        <v>1510</v>
      </c>
      <c r="M672" s="235" t="s">
        <v>1497</v>
      </c>
      <c r="N672" s="235" t="s">
        <v>1178</v>
      </c>
      <c r="O672" s="145"/>
      <c r="P672" s="296">
        <v>85</v>
      </c>
      <c r="Q672" s="296">
        <v>2</v>
      </c>
      <c r="R672" s="277" t="str">
        <f t="shared" si="66"/>
        <v>N/A</v>
      </c>
      <c r="S672" s="278" t="str">
        <f t="shared" si="67"/>
        <v>N/A</v>
      </c>
      <c r="T672" s="177"/>
    </row>
    <row r="673" spans="1:20" ht="12.75" customHeight="1" x14ac:dyDescent="0.2">
      <c r="A673" s="291" t="s">
        <v>72</v>
      </c>
      <c r="B673" s="291">
        <v>2022</v>
      </c>
      <c r="C673" s="145" t="s">
        <v>585</v>
      </c>
      <c r="D673" s="292" t="s">
        <v>116</v>
      </c>
      <c r="E673" s="293" t="s">
        <v>1056</v>
      </c>
      <c r="F673" s="245" t="s">
        <v>1705</v>
      </c>
      <c r="G673" s="294" t="s">
        <v>1508</v>
      </c>
      <c r="H673" s="292" t="s">
        <v>1177</v>
      </c>
      <c r="I673" s="145" t="s">
        <v>431</v>
      </c>
      <c r="J673" s="291" t="s">
        <v>160</v>
      </c>
      <c r="K673" s="17" t="s">
        <v>744</v>
      </c>
      <c r="L673" s="295" t="s">
        <v>1510</v>
      </c>
      <c r="M673" s="235" t="s">
        <v>1497</v>
      </c>
      <c r="N673" s="235" t="s">
        <v>1178</v>
      </c>
      <c r="O673" s="145"/>
      <c r="P673" s="296">
        <v>2155</v>
      </c>
      <c r="Q673" s="296">
        <v>38</v>
      </c>
      <c r="R673" s="277" t="str">
        <f t="shared" si="66"/>
        <v>N/A</v>
      </c>
      <c r="S673" s="278" t="str">
        <f t="shared" si="67"/>
        <v>N/A</v>
      </c>
      <c r="T673" s="177"/>
    </row>
    <row r="674" spans="1:20" ht="12.75" customHeight="1" x14ac:dyDescent="0.2">
      <c r="A674" s="291" t="s">
        <v>72</v>
      </c>
      <c r="B674" s="291">
        <v>2022</v>
      </c>
      <c r="C674" s="145" t="s">
        <v>585</v>
      </c>
      <c r="D674" s="292" t="s">
        <v>116</v>
      </c>
      <c r="E674" s="293" t="s">
        <v>1056</v>
      </c>
      <c r="F674" s="245" t="s">
        <v>1705</v>
      </c>
      <c r="G674" s="294" t="s">
        <v>263</v>
      </c>
      <c r="H674" s="292" t="s">
        <v>1177</v>
      </c>
      <c r="I674" s="145" t="s">
        <v>431</v>
      </c>
      <c r="J674" s="291" t="s">
        <v>160</v>
      </c>
      <c r="K674" s="17" t="s">
        <v>744</v>
      </c>
      <c r="L674" s="295" t="s">
        <v>1510</v>
      </c>
      <c r="M674" s="235" t="s">
        <v>1497</v>
      </c>
      <c r="N674" s="235" t="s">
        <v>1178</v>
      </c>
      <c r="O674" s="145"/>
      <c r="P674" s="296">
        <v>2155</v>
      </c>
      <c r="Q674" s="296">
        <v>38</v>
      </c>
      <c r="R674" s="277" t="str">
        <f t="shared" si="66"/>
        <v>N/A</v>
      </c>
      <c r="S674" s="278" t="str">
        <f t="shared" si="67"/>
        <v>N/A</v>
      </c>
      <c r="T674" s="177"/>
    </row>
    <row r="675" spans="1:20" ht="12.75" customHeight="1" x14ac:dyDescent="0.2">
      <c r="A675" s="291" t="s">
        <v>72</v>
      </c>
      <c r="B675" s="291">
        <v>2022</v>
      </c>
      <c r="C675" s="145" t="s">
        <v>585</v>
      </c>
      <c r="D675" s="292" t="s">
        <v>116</v>
      </c>
      <c r="E675" s="293" t="s">
        <v>1056</v>
      </c>
      <c r="F675" s="245" t="s">
        <v>1705</v>
      </c>
      <c r="G675" s="294" t="s">
        <v>261</v>
      </c>
      <c r="H675" s="292" t="s">
        <v>1177</v>
      </c>
      <c r="I675" s="145" t="s">
        <v>431</v>
      </c>
      <c r="J675" s="291" t="s">
        <v>160</v>
      </c>
      <c r="K675" s="17" t="s">
        <v>744</v>
      </c>
      <c r="L675" s="295" t="s">
        <v>1510</v>
      </c>
      <c r="M675" s="235" t="s">
        <v>1497</v>
      </c>
      <c r="N675" s="235" t="s">
        <v>1178</v>
      </c>
      <c r="O675" s="145"/>
      <c r="P675" s="296">
        <v>2155</v>
      </c>
      <c r="Q675" s="296">
        <v>38</v>
      </c>
      <c r="R675" s="277" t="str">
        <f t="shared" si="66"/>
        <v>N/A</v>
      </c>
      <c r="S675" s="278" t="str">
        <f t="shared" si="67"/>
        <v>N/A</v>
      </c>
      <c r="T675" s="177"/>
    </row>
    <row r="676" spans="1:20" ht="12.75" customHeight="1" x14ac:dyDescent="0.2">
      <c r="A676" s="291" t="s">
        <v>72</v>
      </c>
      <c r="B676" s="291">
        <v>2022</v>
      </c>
      <c r="C676" s="145" t="s">
        <v>585</v>
      </c>
      <c r="D676" s="292" t="s">
        <v>116</v>
      </c>
      <c r="E676" s="293" t="s">
        <v>1056</v>
      </c>
      <c r="F676" s="245" t="s">
        <v>1706</v>
      </c>
      <c r="G676" s="294" t="s">
        <v>1508</v>
      </c>
      <c r="H676" s="292" t="s">
        <v>1177</v>
      </c>
      <c r="I676" s="145" t="s">
        <v>431</v>
      </c>
      <c r="J676" s="291" t="s">
        <v>160</v>
      </c>
      <c r="K676" s="17" t="s">
        <v>744</v>
      </c>
      <c r="L676" s="295" t="s">
        <v>1510</v>
      </c>
      <c r="M676" s="235" t="s">
        <v>1497</v>
      </c>
      <c r="N676" s="235" t="s">
        <v>1178</v>
      </c>
      <c r="O676" s="145"/>
      <c r="P676" s="296">
        <v>2123</v>
      </c>
      <c r="Q676" s="296">
        <v>71</v>
      </c>
      <c r="R676" s="277" t="str">
        <f t="shared" si="66"/>
        <v>N/A</v>
      </c>
      <c r="S676" s="278" t="str">
        <f t="shared" si="67"/>
        <v>N/A</v>
      </c>
      <c r="T676" s="177"/>
    </row>
    <row r="677" spans="1:20" ht="12.75" customHeight="1" x14ac:dyDescent="0.2">
      <c r="A677" s="291" t="s">
        <v>72</v>
      </c>
      <c r="B677" s="291">
        <v>2022</v>
      </c>
      <c r="C677" s="145" t="s">
        <v>585</v>
      </c>
      <c r="D677" s="292" t="s">
        <v>116</v>
      </c>
      <c r="E677" s="293" t="s">
        <v>1056</v>
      </c>
      <c r="F677" s="245" t="s">
        <v>1706</v>
      </c>
      <c r="G677" s="294" t="s">
        <v>263</v>
      </c>
      <c r="H677" s="292" t="s">
        <v>1177</v>
      </c>
      <c r="I677" s="145" t="s">
        <v>431</v>
      </c>
      <c r="J677" s="291" t="s">
        <v>160</v>
      </c>
      <c r="K677" s="17" t="s">
        <v>744</v>
      </c>
      <c r="L677" s="295" t="s">
        <v>1510</v>
      </c>
      <c r="M677" s="235" t="s">
        <v>1497</v>
      </c>
      <c r="N677" s="235" t="s">
        <v>1178</v>
      </c>
      <c r="O677" s="145"/>
      <c r="P677" s="296">
        <v>2123</v>
      </c>
      <c r="Q677" s="296">
        <v>71</v>
      </c>
      <c r="R677" s="277" t="str">
        <f t="shared" si="66"/>
        <v>N/A</v>
      </c>
      <c r="S677" s="278" t="str">
        <f t="shared" si="67"/>
        <v>N/A</v>
      </c>
      <c r="T677" s="177"/>
    </row>
    <row r="678" spans="1:20" ht="12.75" customHeight="1" x14ac:dyDescent="0.2">
      <c r="A678" s="291" t="s">
        <v>72</v>
      </c>
      <c r="B678" s="291">
        <v>2022</v>
      </c>
      <c r="C678" s="145" t="s">
        <v>585</v>
      </c>
      <c r="D678" s="292" t="s">
        <v>116</v>
      </c>
      <c r="E678" s="293" t="s">
        <v>1056</v>
      </c>
      <c r="F678" s="245" t="s">
        <v>1706</v>
      </c>
      <c r="G678" s="294" t="s">
        <v>261</v>
      </c>
      <c r="H678" s="292" t="s">
        <v>1177</v>
      </c>
      <c r="I678" s="145" t="s">
        <v>431</v>
      </c>
      <c r="J678" s="291" t="s">
        <v>160</v>
      </c>
      <c r="K678" s="17" t="s">
        <v>744</v>
      </c>
      <c r="L678" s="295" t="s">
        <v>1510</v>
      </c>
      <c r="M678" s="235" t="s">
        <v>1497</v>
      </c>
      <c r="N678" s="235" t="s">
        <v>1178</v>
      </c>
      <c r="O678" s="145"/>
      <c r="P678" s="296">
        <v>2123</v>
      </c>
      <c r="Q678" s="296">
        <v>71</v>
      </c>
      <c r="R678" s="277" t="str">
        <f t="shared" si="66"/>
        <v>N/A</v>
      </c>
      <c r="S678" s="278" t="str">
        <f t="shared" si="67"/>
        <v>N/A</v>
      </c>
      <c r="T678" s="177"/>
    </row>
    <row r="679" spans="1:20" ht="12.75" customHeight="1" x14ac:dyDescent="0.2">
      <c r="A679" s="291" t="s">
        <v>72</v>
      </c>
      <c r="B679" s="291">
        <v>2022</v>
      </c>
      <c r="C679" s="145" t="s">
        <v>585</v>
      </c>
      <c r="D679" s="292" t="s">
        <v>116</v>
      </c>
      <c r="E679" s="293" t="s">
        <v>1709</v>
      </c>
      <c r="F679" s="245" t="s">
        <v>1702</v>
      </c>
      <c r="G679" s="294" t="s">
        <v>1508</v>
      </c>
      <c r="H679" s="292" t="s">
        <v>1177</v>
      </c>
      <c r="I679" s="145" t="s">
        <v>431</v>
      </c>
      <c r="J679" s="291" t="s">
        <v>160</v>
      </c>
      <c r="K679" s="17" t="s">
        <v>744</v>
      </c>
      <c r="L679" s="295" t="s">
        <v>1510</v>
      </c>
      <c r="M679" s="235" t="s">
        <v>1497</v>
      </c>
      <c r="N679" s="235" t="s">
        <v>1178</v>
      </c>
      <c r="O679" s="145"/>
      <c r="P679" s="296">
        <v>628</v>
      </c>
      <c r="Q679" s="296">
        <v>33</v>
      </c>
      <c r="R679" s="277" t="str">
        <f t="shared" ref="R679:R690" si="68">IF(M679="N/A","N/A", P679/M679*100)</f>
        <v>N/A</v>
      </c>
      <c r="S679" s="278" t="str">
        <f t="shared" ref="S679:S690" si="69">IF(M679="N/A","N/A",IF(OR(R679&lt;90,R679&gt;150),"X",""))</f>
        <v>N/A</v>
      </c>
      <c r="T679" s="177"/>
    </row>
    <row r="680" spans="1:20" ht="12.75" customHeight="1" x14ac:dyDescent="0.2">
      <c r="A680" s="291" t="s">
        <v>72</v>
      </c>
      <c r="B680" s="291">
        <v>2022</v>
      </c>
      <c r="C680" s="145" t="s">
        <v>585</v>
      </c>
      <c r="D680" s="292" t="s">
        <v>116</v>
      </c>
      <c r="E680" s="293" t="s">
        <v>1709</v>
      </c>
      <c r="F680" s="245" t="s">
        <v>1702</v>
      </c>
      <c r="G680" s="294" t="s">
        <v>263</v>
      </c>
      <c r="H680" s="292" t="s">
        <v>1177</v>
      </c>
      <c r="I680" s="145" t="s">
        <v>431</v>
      </c>
      <c r="J680" s="291" t="s">
        <v>160</v>
      </c>
      <c r="K680" s="17" t="s">
        <v>744</v>
      </c>
      <c r="L680" s="295" t="s">
        <v>1510</v>
      </c>
      <c r="M680" s="235" t="s">
        <v>1497</v>
      </c>
      <c r="N680" s="235" t="s">
        <v>1178</v>
      </c>
      <c r="O680" s="145"/>
      <c r="P680" s="296">
        <v>628</v>
      </c>
      <c r="Q680" s="296">
        <v>33</v>
      </c>
      <c r="R680" s="277" t="str">
        <f t="shared" si="68"/>
        <v>N/A</v>
      </c>
      <c r="S680" s="278" t="str">
        <f t="shared" si="69"/>
        <v>N/A</v>
      </c>
      <c r="T680" s="177"/>
    </row>
    <row r="681" spans="1:20" ht="12.75" customHeight="1" x14ac:dyDescent="0.2">
      <c r="A681" s="291" t="s">
        <v>72</v>
      </c>
      <c r="B681" s="291">
        <v>2022</v>
      </c>
      <c r="C681" s="145" t="s">
        <v>585</v>
      </c>
      <c r="D681" s="292" t="s">
        <v>116</v>
      </c>
      <c r="E681" s="293" t="s">
        <v>1709</v>
      </c>
      <c r="F681" s="245" t="s">
        <v>1702</v>
      </c>
      <c r="G681" s="294" t="s">
        <v>261</v>
      </c>
      <c r="H681" s="292" t="s">
        <v>1177</v>
      </c>
      <c r="I681" s="145" t="s">
        <v>431</v>
      </c>
      <c r="J681" s="291" t="s">
        <v>160</v>
      </c>
      <c r="K681" s="17" t="s">
        <v>744</v>
      </c>
      <c r="L681" s="295" t="s">
        <v>1510</v>
      </c>
      <c r="M681" s="235" t="s">
        <v>1497</v>
      </c>
      <c r="N681" s="235" t="s">
        <v>1178</v>
      </c>
      <c r="O681" s="145"/>
      <c r="P681" s="296">
        <v>628</v>
      </c>
      <c r="Q681" s="296">
        <v>33</v>
      </c>
      <c r="R681" s="277" t="str">
        <f t="shared" si="68"/>
        <v>N/A</v>
      </c>
      <c r="S681" s="278" t="str">
        <f t="shared" si="69"/>
        <v>N/A</v>
      </c>
      <c r="T681" s="177"/>
    </row>
    <row r="682" spans="1:20" ht="12.75" customHeight="1" x14ac:dyDescent="0.2">
      <c r="A682" s="291" t="s">
        <v>72</v>
      </c>
      <c r="B682" s="291">
        <v>2022</v>
      </c>
      <c r="C682" s="145" t="s">
        <v>585</v>
      </c>
      <c r="D682" s="292" t="s">
        <v>116</v>
      </c>
      <c r="E682" s="293" t="s">
        <v>1709</v>
      </c>
      <c r="F682" s="245" t="s">
        <v>1704</v>
      </c>
      <c r="G682" s="294" t="s">
        <v>1508</v>
      </c>
      <c r="H682" s="292" t="s">
        <v>1177</v>
      </c>
      <c r="I682" s="145" t="s">
        <v>431</v>
      </c>
      <c r="J682" s="291" t="s">
        <v>160</v>
      </c>
      <c r="K682" s="17" t="s">
        <v>744</v>
      </c>
      <c r="L682" s="295" t="s">
        <v>1510</v>
      </c>
      <c r="M682" s="235" t="s">
        <v>1497</v>
      </c>
      <c r="N682" s="235" t="s">
        <v>1178</v>
      </c>
      <c r="O682" s="145"/>
      <c r="P682" s="296">
        <v>14</v>
      </c>
      <c r="Q682" s="296">
        <v>2</v>
      </c>
      <c r="R682" s="277" t="str">
        <f t="shared" si="68"/>
        <v>N/A</v>
      </c>
      <c r="S682" s="278" t="str">
        <f t="shared" si="69"/>
        <v>N/A</v>
      </c>
      <c r="T682" s="177"/>
    </row>
    <row r="683" spans="1:20" ht="12.75" customHeight="1" x14ac:dyDescent="0.2">
      <c r="A683" s="291" t="s">
        <v>72</v>
      </c>
      <c r="B683" s="291">
        <v>2022</v>
      </c>
      <c r="C683" s="145" t="s">
        <v>585</v>
      </c>
      <c r="D683" s="292" t="s">
        <v>116</v>
      </c>
      <c r="E683" s="293" t="s">
        <v>1709</v>
      </c>
      <c r="F683" s="245" t="s">
        <v>1704</v>
      </c>
      <c r="G683" s="294" t="s">
        <v>263</v>
      </c>
      <c r="H683" s="292" t="s">
        <v>1177</v>
      </c>
      <c r="I683" s="145" t="s">
        <v>431</v>
      </c>
      <c r="J683" s="291" t="s">
        <v>160</v>
      </c>
      <c r="K683" s="17" t="s">
        <v>744</v>
      </c>
      <c r="L683" s="295" t="s">
        <v>1510</v>
      </c>
      <c r="M683" s="235" t="s">
        <v>1497</v>
      </c>
      <c r="N683" s="235" t="s">
        <v>1178</v>
      </c>
      <c r="O683" s="145"/>
      <c r="P683" s="296">
        <v>14</v>
      </c>
      <c r="Q683" s="296">
        <v>2</v>
      </c>
      <c r="R683" s="277" t="str">
        <f t="shared" si="68"/>
        <v>N/A</v>
      </c>
      <c r="S683" s="278" t="str">
        <f t="shared" si="69"/>
        <v>N/A</v>
      </c>
      <c r="T683" s="177"/>
    </row>
    <row r="684" spans="1:20" ht="12.75" customHeight="1" x14ac:dyDescent="0.2">
      <c r="A684" s="291" t="s">
        <v>72</v>
      </c>
      <c r="B684" s="291">
        <v>2022</v>
      </c>
      <c r="C684" s="145" t="s">
        <v>585</v>
      </c>
      <c r="D684" s="292" t="s">
        <v>116</v>
      </c>
      <c r="E684" s="293" t="s">
        <v>1709</v>
      </c>
      <c r="F684" s="245" t="s">
        <v>1704</v>
      </c>
      <c r="G684" s="294" t="s">
        <v>261</v>
      </c>
      <c r="H684" s="292" t="s">
        <v>1177</v>
      </c>
      <c r="I684" s="145" t="s">
        <v>431</v>
      </c>
      <c r="J684" s="291" t="s">
        <v>160</v>
      </c>
      <c r="K684" s="17" t="s">
        <v>744</v>
      </c>
      <c r="L684" s="295" t="s">
        <v>1510</v>
      </c>
      <c r="M684" s="235" t="s">
        <v>1497</v>
      </c>
      <c r="N684" s="235" t="s">
        <v>1178</v>
      </c>
      <c r="O684" s="145"/>
      <c r="P684" s="296">
        <v>14</v>
      </c>
      <c r="Q684" s="296">
        <v>2</v>
      </c>
      <c r="R684" s="277" t="str">
        <f t="shared" si="68"/>
        <v>N/A</v>
      </c>
      <c r="S684" s="278" t="str">
        <f t="shared" si="69"/>
        <v>N/A</v>
      </c>
      <c r="T684" s="177"/>
    </row>
    <row r="685" spans="1:20" ht="12.75" customHeight="1" x14ac:dyDescent="0.2">
      <c r="A685" s="291" t="s">
        <v>72</v>
      </c>
      <c r="B685" s="291">
        <v>2022</v>
      </c>
      <c r="C685" s="145" t="s">
        <v>585</v>
      </c>
      <c r="D685" s="292" t="s">
        <v>116</v>
      </c>
      <c r="E685" s="293" t="s">
        <v>1709</v>
      </c>
      <c r="F685" s="245" t="s">
        <v>1705</v>
      </c>
      <c r="G685" s="294" t="s">
        <v>1508</v>
      </c>
      <c r="H685" s="292" t="s">
        <v>1177</v>
      </c>
      <c r="I685" s="145" t="s">
        <v>431</v>
      </c>
      <c r="J685" s="291" t="s">
        <v>160</v>
      </c>
      <c r="K685" s="17" t="s">
        <v>744</v>
      </c>
      <c r="L685" s="295" t="s">
        <v>1510</v>
      </c>
      <c r="M685" s="235" t="s">
        <v>1497</v>
      </c>
      <c r="N685" s="235" t="s">
        <v>1178</v>
      </c>
      <c r="O685" s="145"/>
      <c r="P685" s="296">
        <v>619</v>
      </c>
      <c r="Q685" s="296">
        <v>47</v>
      </c>
      <c r="R685" s="277" t="str">
        <f t="shared" si="68"/>
        <v>N/A</v>
      </c>
      <c r="S685" s="278" t="str">
        <f t="shared" si="69"/>
        <v>N/A</v>
      </c>
      <c r="T685" s="177"/>
    </row>
    <row r="686" spans="1:20" ht="12.75" customHeight="1" x14ac:dyDescent="0.2">
      <c r="A686" s="291" t="s">
        <v>72</v>
      </c>
      <c r="B686" s="291">
        <v>2022</v>
      </c>
      <c r="C686" s="145" t="s">
        <v>585</v>
      </c>
      <c r="D686" s="292" t="s">
        <v>116</v>
      </c>
      <c r="E686" s="293" t="s">
        <v>1709</v>
      </c>
      <c r="F686" s="245" t="s">
        <v>1705</v>
      </c>
      <c r="G686" s="294" t="s">
        <v>263</v>
      </c>
      <c r="H686" s="292" t="s">
        <v>1177</v>
      </c>
      <c r="I686" s="145" t="s">
        <v>431</v>
      </c>
      <c r="J686" s="291" t="s">
        <v>160</v>
      </c>
      <c r="K686" s="17" t="s">
        <v>744</v>
      </c>
      <c r="L686" s="295" t="s">
        <v>1510</v>
      </c>
      <c r="M686" s="235" t="s">
        <v>1497</v>
      </c>
      <c r="N686" s="235" t="s">
        <v>1178</v>
      </c>
      <c r="O686" s="145"/>
      <c r="P686" s="296">
        <v>619</v>
      </c>
      <c r="Q686" s="296">
        <v>47</v>
      </c>
      <c r="R686" s="277" t="str">
        <f t="shared" si="68"/>
        <v>N/A</v>
      </c>
      <c r="S686" s="278" t="str">
        <f t="shared" si="69"/>
        <v>N/A</v>
      </c>
      <c r="T686" s="177"/>
    </row>
    <row r="687" spans="1:20" ht="12.75" customHeight="1" x14ac:dyDescent="0.2">
      <c r="A687" s="291" t="s">
        <v>72</v>
      </c>
      <c r="B687" s="291">
        <v>2022</v>
      </c>
      <c r="C687" s="145" t="s">
        <v>585</v>
      </c>
      <c r="D687" s="292" t="s">
        <v>116</v>
      </c>
      <c r="E687" s="293" t="s">
        <v>1709</v>
      </c>
      <c r="F687" s="245" t="s">
        <v>1705</v>
      </c>
      <c r="G687" s="294" t="s">
        <v>261</v>
      </c>
      <c r="H687" s="292" t="s">
        <v>1177</v>
      </c>
      <c r="I687" s="145" t="s">
        <v>431</v>
      </c>
      <c r="J687" s="291" t="s">
        <v>160</v>
      </c>
      <c r="K687" s="17" t="s">
        <v>744</v>
      </c>
      <c r="L687" s="295" t="s">
        <v>1510</v>
      </c>
      <c r="M687" s="235" t="s">
        <v>1497</v>
      </c>
      <c r="N687" s="235" t="s">
        <v>1178</v>
      </c>
      <c r="O687" s="145"/>
      <c r="P687" s="296">
        <v>619</v>
      </c>
      <c r="Q687" s="296">
        <v>47</v>
      </c>
      <c r="R687" s="277" t="str">
        <f t="shared" si="68"/>
        <v>N/A</v>
      </c>
      <c r="S687" s="278" t="str">
        <f t="shared" si="69"/>
        <v>N/A</v>
      </c>
      <c r="T687" s="177"/>
    </row>
    <row r="688" spans="1:20" ht="12.75" customHeight="1" x14ac:dyDescent="0.2">
      <c r="A688" s="291" t="s">
        <v>72</v>
      </c>
      <c r="B688" s="291">
        <v>2022</v>
      </c>
      <c r="C688" s="145" t="s">
        <v>585</v>
      </c>
      <c r="D688" s="292" t="s">
        <v>116</v>
      </c>
      <c r="E688" s="293" t="s">
        <v>1709</v>
      </c>
      <c r="F688" s="245" t="s">
        <v>1706</v>
      </c>
      <c r="G688" s="294" t="s">
        <v>1508</v>
      </c>
      <c r="H688" s="292" t="s">
        <v>1177</v>
      </c>
      <c r="I688" s="145" t="s">
        <v>431</v>
      </c>
      <c r="J688" s="291" t="s">
        <v>160</v>
      </c>
      <c r="K688" s="17" t="s">
        <v>744</v>
      </c>
      <c r="L688" s="295" t="s">
        <v>1510</v>
      </c>
      <c r="M688" s="235" t="s">
        <v>1497</v>
      </c>
      <c r="N688" s="235" t="s">
        <v>1178</v>
      </c>
      <c r="O688" s="145"/>
      <c r="P688" s="296">
        <v>1037</v>
      </c>
      <c r="Q688" s="296">
        <v>83</v>
      </c>
      <c r="R688" s="277" t="str">
        <f t="shared" si="68"/>
        <v>N/A</v>
      </c>
      <c r="S688" s="278" t="str">
        <f t="shared" si="69"/>
        <v>N/A</v>
      </c>
      <c r="T688" s="177"/>
    </row>
    <row r="689" spans="1:20" ht="12.75" customHeight="1" x14ac:dyDescent="0.2">
      <c r="A689" s="291" t="s">
        <v>72</v>
      </c>
      <c r="B689" s="291">
        <v>2022</v>
      </c>
      <c r="C689" s="145" t="s">
        <v>585</v>
      </c>
      <c r="D689" s="292" t="s">
        <v>116</v>
      </c>
      <c r="E689" s="293" t="s">
        <v>1709</v>
      </c>
      <c r="F689" s="245" t="s">
        <v>1706</v>
      </c>
      <c r="G689" s="294" t="s">
        <v>263</v>
      </c>
      <c r="H689" s="292" t="s">
        <v>1177</v>
      </c>
      <c r="I689" s="145" t="s">
        <v>431</v>
      </c>
      <c r="J689" s="291" t="s">
        <v>160</v>
      </c>
      <c r="K689" s="17" t="s">
        <v>744</v>
      </c>
      <c r="L689" s="295" t="s">
        <v>1510</v>
      </c>
      <c r="M689" s="235" t="s">
        <v>1497</v>
      </c>
      <c r="N689" s="235" t="s">
        <v>1178</v>
      </c>
      <c r="O689" s="145"/>
      <c r="P689" s="296">
        <v>1037</v>
      </c>
      <c r="Q689" s="296">
        <v>83</v>
      </c>
      <c r="R689" s="277" t="str">
        <f t="shared" si="68"/>
        <v>N/A</v>
      </c>
      <c r="S689" s="278" t="str">
        <f t="shared" si="69"/>
        <v>N/A</v>
      </c>
      <c r="T689" s="177"/>
    </row>
    <row r="690" spans="1:20" ht="12.75" customHeight="1" x14ac:dyDescent="0.2">
      <c r="A690" s="291" t="s">
        <v>72</v>
      </c>
      <c r="B690" s="291">
        <v>2022</v>
      </c>
      <c r="C690" s="145" t="s">
        <v>585</v>
      </c>
      <c r="D690" s="292" t="s">
        <v>116</v>
      </c>
      <c r="E690" s="293" t="s">
        <v>1709</v>
      </c>
      <c r="F690" s="245" t="s">
        <v>1706</v>
      </c>
      <c r="G690" s="294" t="s">
        <v>261</v>
      </c>
      <c r="H690" s="292" t="s">
        <v>1177</v>
      </c>
      <c r="I690" s="145" t="s">
        <v>431</v>
      </c>
      <c r="J690" s="291" t="s">
        <v>160</v>
      </c>
      <c r="K690" s="17" t="s">
        <v>744</v>
      </c>
      <c r="L690" s="295" t="s">
        <v>1510</v>
      </c>
      <c r="M690" s="235" t="s">
        <v>1497</v>
      </c>
      <c r="N690" s="235" t="s">
        <v>1178</v>
      </c>
      <c r="O690" s="145"/>
      <c r="P690" s="296">
        <v>1037</v>
      </c>
      <c r="Q690" s="296">
        <v>83</v>
      </c>
      <c r="R690" s="277" t="str">
        <f t="shared" si="68"/>
        <v>N/A</v>
      </c>
      <c r="S690" s="278" t="str">
        <f t="shared" si="69"/>
        <v>N/A</v>
      </c>
      <c r="T690" s="177"/>
    </row>
    <row r="691" spans="1:20" ht="12.75" customHeight="1" x14ac:dyDescent="0.2">
      <c r="A691" s="291" t="s">
        <v>72</v>
      </c>
      <c r="B691" s="291">
        <v>2022</v>
      </c>
      <c r="C691" s="145" t="s">
        <v>585</v>
      </c>
      <c r="D691" s="292" t="s">
        <v>116</v>
      </c>
      <c r="E691" s="293" t="s">
        <v>1018</v>
      </c>
      <c r="F691" s="245" t="s">
        <v>1702</v>
      </c>
      <c r="G691" s="294" t="s">
        <v>1508</v>
      </c>
      <c r="H691" s="292" t="s">
        <v>1177</v>
      </c>
      <c r="I691" s="145" t="s">
        <v>431</v>
      </c>
      <c r="J691" s="291" t="s">
        <v>160</v>
      </c>
      <c r="K691" s="17" t="s">
        <v>744</v>
      </c>
      <c r="L691" s="295" t="s">
        <v>1510</v>
      </c>
      <c r="M691" s="235" t="s">
        <v>1497</v>
      </c>
      <c r="N691" s="235" t="s">
        <v>1178</v>
      </c>
      <c r="O691" s="145"/>
      <c r="P691" s="296">
        <v>58</v>
      </c>
      <c r="Q691" s="296">
        <v>6</v>
      </c>
      <c r="R691" s="277" t="str">
        <f t="shared" ref="R691:R702" si="70">IF(M691="N/A","N/A", P691/M691*100)</f>
        <v>N/A</v>
      </c>
      <c r="S691" s="278" t="str">
        <f t="shared" ref="S691:S702" si="71">IF(M691="N/A","N/A",IF(OR(R691&lt;90,R691&gt;150),"X",""))</f>
        <v>N/A</v>
      </c>
      <c r="T691" s="177"/>
    </row>
    <row r="692" spans="1:20" ht="12.75" customHeight="1" x14ac:dyDescent="0.2">
      <c r="A692" s="291" t="s">
        <v>72</v>
      </c>
      <c r="B692" s="291">
        <v>2022</v>
      </c>
      <c r="C692" s="145" t="s">
        <v>585</v>
      </c>
      <c r="D692" s="292" t="s">
        <v>116</v>
      </c>
      <c r="E692" s="293" t="s">
        <v>1018</v>
      </c>
      <c r="F692" s="245" t="s">
        <v>1702</v>
      </c>
      <c r="G692" s="294" t="s">
        <v>263</v>
      </c>
      <c r="H692" s="292" t="s">
        <v>1177</v>
      </c>
      <c r="I692" s="145" t="s">
        <v>431</v>
      </c>
      <c r="J692" s="291" t="s">
        <v>160</v>
      </c>
      <c r="K692" s="17" t="s">
        <v>744</v>
      </c>
      <c r="L692" s="295" t="s">
        <v>1510</v>
      </c>
      <c r="M692" s="235" t="s">
        <v>1497</v>
      </c>
      <c r="N692" s="235" t="s">
        <v>1178</v>
      </c>
      <c r="O692" s="145"/>
      <c r="P692" s="296">
        <v>58</v>
      </c>
      <c r="Q692" s="296">
        <v>6</v>
      </c>
      <c r="R692" s="277" t="str">
        <f t="shared" si="70"/>
        <v>N/A</v>
      </c>
      <c r="S692" s="278" t="str">
        <f t="shared" si="71"/>
        <v>N/A</v>
      </c>
      <c r="T692" s="177"/>
    </row>
    <row r="693" spans="1:20" ht="12.75" customHeight="1" x14ac:dyDescent="0.2">
      <c r="A693" s="291" t="s">
        <v>72</v>
      </c>
      <c r="B693" s="291">
        <v>2022</v>
      </c>
      <c r="C693" s="145" t="s">
        <v>585</v>
      </c>
      <c r="D693" s="292" t="s">
        <v>116</v>
      </c>
      <c r="E693" s="293" t="s">
        <v>1018</v>
      </c>
      <c r="F693" s="245" t="s">
        <v>1702</v>
      </c>
      <c r="G693" s="294" t="s">
        <v>261</v>
      </c>
      <c r="H693" s="292" t="s">
        <v>1177</v>
      </c>
      <c r="I693" s="145" t="s">
        <v>431</v>
      </c>
      <c r="J693" s="291" t="s">
        <v>160</v>
      </c>
      <c r="K693" s="17" t="s">
        <v>744</v>
      </c>
      <c r="L693" s="295" t="s">
        <v>1510</v>
      </c>
      <c r="M693" s="235" t="s">
        <v>1497</v>
      </c>
      <c r="N693" s="235" t="s">
        <v>1178</v>
      </c>
      <c r="O693" s="145"/>
      <c r="P693" s="296">
        <v>58</v>
      </c>
      <c r="Q693" s="296">
        <v>6</v>
      </c>
      <c r="R693" s="277" t="str">
        <f t="shared" si="70"/>
        <v>N/A</v>
      </c>
      <c r="S693" s="278" t="str">
        <f t="shared" si="71"/>
        <v>N/A</v>
      </c>
      <c r="T693" s="177"/>
    </row>
    <row r="694" spans="1:20" ht="12.75" customHeight="1" x14ac:dyDescent="0.2">
      <c r="A694" s="291" t="s">
        <v>72</v>
      </c>
      <c r="B694" s="291">
        <v>2022</v>
      </c>
      <c r="C694" s="145" t="s">
        <v>585</v>
      </c>
      <c r="D694" s="292" t="s">
        <v>116</v>
      </c>
      <c r="E694" s="293" t="s">
        <v>1018</v>
      </c>
      <c r="F694" s="245" t="s">
        <v>1704</v>
      </c>
      <c r="G694" s="294" t="s">
        <v>1508</v>
      </c>
      <c r="H694" s="292" t="s">
        <v>1177</v>
      </c>
      <c r="I694" s="145" t="s">
        <v>431</v>
      </c>
      <c r="J694" s="291" t="s">
        <v>160</v>
      </c>
      <c r="K694" s="17" t="s">
        <v>744</v>
      </c>
      <c r="L694" s="295" t="s">
        <v>1510</v>
      </c>
      <c r="M694" s="235" t="s">
        <v>1497</v>
      </c>
      <c r="N694" s="235" t="s">
        <v>1178</v>
      </c>
      <c r="O694" s="145"/>
      <c r="P694" s="280">
        <v>0</v>
      </c>
      <c r="Q694" s="280">
        <v>0</v>
      </c>
      <c r="R694" s="277" t="str">
        <f t="shared" si="70"/>
        <v>N/A</v>
      </c>
      <c r="S694" s="278" t="str">
        <f t="shared" si="71"/>
        <v>N/A</v>
      </c>
      <c r="T694" s="172" t="s">
        <v>2704</v>
      </c>
    </row>
    <row r="695" spans="1:20" ht="12.75" customHeight="1" x14ac:dyDescent="0.2">
      <c r="A695" s="291" t="s">
        <v>72</v>
      </c>
      <c r="B695" s="291">
        <v>2022</v>
      </c>
      <c r="C695" s="145" t="s">
        <v>585</v>
      </c>
      <c r="D695" s="292" t="s">
        <v>116</v>
      </c>
      <c r="E695" s="293" t="s">
        <v>1018</v>
      </c>
      <c r="F695" s="245" t="s">
        <v>1704</v>
      </c>
      <c r="G695" s="294" t="s">
        <v>263</v>
      </c>
      <c r="H695" s="292" t="s">
        <v>1177</v>
      </c>
      <c r="I695" s="145" t="s">
        <v>431</v>
      </c>
      <c r="J695" s="291" t="s">
        <v>160</v>
      </c>
      <c r="K695" s="17" t="s">
        <v>744</v>
      </c>
      <c r="L695" s="295" t="s">
        <v>1510</v>
      </c>
      <c r="M695" s="235" t="s">
        <v>1497</v>
      </c>
      <c r="N695" s="235" t="s">
        <v>1178</v>
      </c>
      <c r="O695" s="145"/>
      <c r="P695" s="280">
        <v>0</v>
      </c>
      <c r="Q695" s="280">
        <v>0</v>
      </c>
      <c r="R695" s="277" t="str">
        <f t="shared" si="70"/>
        <v>N/A</v>
      </c>
      <c r="S695" s="278" t="str">
        <f t="shared" si="71"/>
        <v>N/A</v>
      </c>
      <c r="T695" s="172" t="s">
        <v>2704</v>
      </c>
    </row>
    <row r="696" spans="1:20" ht="12.75" customHeight="1" x14ac:dyDescent="0.2">
      <c r="A696" s="291" t="s">
        <v>72</v>
      </c>
      <c r="B696" s="291">
        <v>2022</v>
      </c>
      <c r="C696" s="145" t="s">
        <v>585</v>
      </c>
      <c r="D696" s="292" t="s">
        <v>116</v>
      </c>
      <c r="E696" s="293" t="s">
        <v>1018</v>
      </c>
      <c r="F696" s="245" t="s">
        <v>1704</v>
      </c>
      <c r="G696" s="294" t="s">
        <v>261</v>
      </c>
      <c r="H696" s="292" t="s">
        <v>1177</v>
      </c>
      <c r="I696" s="145" t="s">
        <v>431</v>
      </c>
      <c r="J696" s="291" t="s">
        <v>160</v>
      </c>
      <c r="K696" s="17" t="s">
        <v>744</v>
      </c>
      <c r="L696" s="295" t="s">
        <v>1510</v>
      </c>
      <c r="M696" s="235" t="s">
        <v>1497</v>
      </c>
      <c r="N696" s="235" t="s">
        <v>1178</v>
      </c>
      <c r="O696" s="145"/>
      <c r="P696" s="280">
        <v>0</v>
      </c>
      <c r="Q696" s="280">
        <v>0</v>
      </c>
      <c r="R696" s="277" t="str">
        <f t="shared" si="70"/>
        <v>N/A</v>
      </c>
      <c r="S696" s="278" t="str">
        <f t="shared" si="71"/>
        <v>N/A</v>
      </c>
      <c r="T696" s="172" t="s">
        <v>2704</v>
      </c>
    </row>
    <row r="697" spans="1:20" ht="12.75" customHeight="1" x14ac:dyDescent="0.2">
      <c r="A697" s="291" t="s">
        <v>72</v>
      </c>
      <c r="B697" s="291">
        <v>2022</v>
      </c>
      <c r="C697" s="145" t="s">
        <v>585</v>
      </c>
      <c r="D697" s="292" t="s">
        <v>116</v>
      </c>
      <c r="E697" s="293" t="s">
        <v>1018</v>
      </c>
      <c r="F697" s="245" t="s">
        <v>1705</v>
      </c>
      <c r="G697" s="294" t="s">
        <v>1508</v>
      </c>
      <c r="H697" s="292" t="s">
        <v>1177</v>
      </c>
      <c r="I697" s="145" t="s">
        <v>431</v>
      </c>
      <c r="J697" s="291" t="s">
        <v>160</v>
      </c>
      <c r="K697" s="17" t="s">
        <v>744</v>
      </c>
      <c r="L697" s="295" t="s">
        <v>1510</v>
      </c>
      <c r="M697" s="235" t="s">
        <v>1497</v>
      </c>
      <c r="N697" s="235" t="s">
        <v>1178</v>
      </c>
      <c r="O697" s="145"/>
      <c r="P697" s="296">
        <v>320</v>
      </c>
      <c r="Q697" s="296">
        <v>26</v>
      </c>
      <c r="R697" s="277" t="str">
        <f t="shared" si="70"/>
        <v>N/A</v>
      </c>
      <c r="S697" s="278" t="str">
        <f t="shared" si="71"/>
        <v>N/A</v>
      </c>
      <c r="T697" s="177"/>
    </row>
    <row r="698" spans="1:20" ht="12.75" customHeight="1" x14ac:dyDescent="0.2">
      <c r="A698" s="291" t="s">
        <v>72</v>
      </c>
      <c r="B698" s="291">
        <v>2022</v>
      </c>
      <c r="C698" s="145" t="s">
        <v>585</v>
      </c>
      <c r="D698" s="292" t="s">
        <v>116</v>
      </c>
      <c r="E698" s="293" t="s">
        <v>1018</v>
      </c>
      <c r="F698" s="245" t="s">
        <v>1705</v>
      </c>
      <c r="G698" s="294" t="s">
        <v>263</v>
      </c>
      <c r="H698" s="292" t="s">
        <v>1177</v>
      </c>
      <c r="I698" s="145" t="s">
        <v>431</v>
      </c>
      <c r="J698" s="291" t="s">
        <v>160</v>
      </c>
      <c r="K698" s="17" t="s">
        <v>744</v>
      </c>
      <c r="L698" s="295" t="s">
        <v>1510</v>
      </c>
      <c r="M698" s="235" t="s">
        <v>1497</v>
      </c>
      <c r="N698" s="235" t="s">
        <v>1178</v>
      </c>
      <c r="O698" s="145"/>
      <c r="P698" s="296">
        <v>320</v>
      </c>
      <c r="Q698" s="296">
        <v>26</v>
      </c>
      <c r="R698" s="277" t="str">
        <f t="shared" si="70"/>
        <v>N/A</v>
      </c>
      <c r="S698" s="278" t="str">
        <f t="shared" si="71"/>
        <v>N/A</v>
      </c>
      <c r="T698" s="177"/>
    </row>
    <row r="699" spans="1:20" ht="12.75" customHeight="1" x14ac:dyDescent="0.2">
      <c r="A699" s="291" t="s">
        <v>72</v>
      </c>
      <c r="B699" s="291">
        <v>2022</v>
      </c>
      <c r="C699" s="145" t="s">
        <v>585</v>
      </c>
      <c r="D699" s="292" t="s">
        <v>116</v>
      </c>
      <c r="E699" s="293" t="s">
        <v>1018</v>
      </c>
      <c r="F699" s="245" t="s">
        <v>1705</v>
      </c>
      <c r="G699" s="294" t="s">
        <v>261</v>
      </c>
      <c r="H699" s="292" t="s">
        <v>1177</v>
      </c>
      <c r="I699" s="145" t="s">
        <v>431</v>
      </c>
      <c r="J699" s="291" t="s">
        <v>160</v>
      </c>
      <c r="K699" s="17" t="s">
        <v>744</v>
      </c>
      <c r="L699" s="295" t="s">
        <v>1510</v>
      </c>
      <c r="M699" s="235" t="s">
        <v>1497</v>
      </c>
      <c r="N699" s="235" t="s">
        <v>1178</v>
      </c>
      <c r="O699" s="145"/>
      <c r="P699" s="296">
        <v>320</v>
      </c>
      <c r="Q699" s="296">
        <v>26</v>
      </c>
      <c r="R699" s="277" t="str">
        <f t="shared" si="70"/>
        <v>N/A</v>
      </c>
      <c r="S699" s="278" t="str">
        <f t="shared" si="71"/>
        <v>N/A</v>
      </c>
      <c r="T699" s="177"/>
    </row>
    <row r="700" spans="1:20" ht="12.75" customHeight="1" x14ac:dyDescent="0.2">
      <c r="A700" s="291" t="s">
        <v>72</v>
      </c>
      <c r="B700" s="291">
        <v>2022</v>
      </c>
      <c r="C700" s="145" t="s">
        <v>585</v>
      </c>
      <c r="D700" s="292" t="s">
        <v>116</v>
      </c>
      <c r="E700" s="293" t="s">
        <v>1018</v>
      </c>
      <c r="F700" s="245" t="s">
        <v>1706</v>
      </c>
      <c r="G700" s="294" t="s">
        <v>1508</v>
      </c>
      <c r="H700" s="292" t="s">
        <v>1177</v>
      </c>
      <c r="I700" s="145" t="s">
        <v>431</v>
      </c>
      <c r="J700" s="291" t="s">
        <v>160</v>
      </c>
      <c r="K700" s="17" t="s">
        <v>744</v>
      </c>
      <c r="L700" s="295" t="s">
        <v>1510</v>
      </c>
      <c r="M700" s="235" t="s">
        <v>1497</v>
      </c>
      <c r="N700" s="235" t="s">
        <v>1178</v>
      </c>
      <c r="O700" s="145"/>
      <c r="P700" s="296">
        <v>29</v>
      </c>
      <c r="Q700" s="296">
        <v>8</v>
      </c>
      <c r="R700" s="277" t="str">
        <f t="shared" si="70"/>
        <v>N/A</v>
      </c>
      <c r="S700" s="278" t="str">
        <f t="shared" si="71"/>
        <v>N/A</v>
      </c>
      <c r="T700" s="177"/>
    </row>
    <row r="701" spans="1:20" ht="12.75" customHeight="1" x14ac:dyDescent="0.2">
      <c r="A701" s="291" t="s">
        <v>72</v>
      </c>
      <c r="B701" s="291">
        <v>2022</v>
      </c>
      <c r="C701" s="145" t="s">
        <v>585</v>
      </c>
      <c r="D701" s="292" t="s">
        <v>116</v>
      </c>
      <c r="E701" s="293" t="s">
        <v>1018</v>
      </c>
      <c r="F701" s="245" t="s">
        <v>1706</v>
      </c>
      <c r="G701" s="294" t="s">
        <v>263</v>
      </c>
      <c r="H701" s="292" t="s">
        <v>1177</v>
      </c>
      <c r="I701" s="145" t="s">
        <v>431</v>
      </c>
      <c r="J701" s="291" t="s">
        <v>160</v>
      </c>
      <c r="K701" s="17" t="s">
        <v>744</v>
      </c>
      <c r="L701" s="295" t="s">
        <v>1510</v>
      </c>
      <c r="M701" s="235" t="s">
        <v>1497</v>
      </c>
      <c r="N701" s="235" t="s">
        <v>1178</v>
      </c>
      <c r="O701" s="145"/>
      <c r="P701" s="296">
        <v>29</v>
      </c>
      <c r="Q701" s="296">
        <v>8</v>
      </c>
      <c r="R701" s="277" t="str">
        <f t="shared" si="70"/>
        <v>N/A</v>
      </c>
      <c r="S701" s="278" t="str">
        <f t="shared" si="71"/>
        <v>N/A</v>
      </c>
      <c r="T701" s="177"/>
    </row>
    <row r="702" spans="1:20" ht="12.75" customHeight="1" x14ac:dyDescent="0.2">
      <c r="A702" s="291" t="s">
        <v>72</v>
      </c>
      <c r="B702" s="291">
        <v>2022</v>
      </c>
      <c r="C702" s="145" t="s">
        <v>585</v>
      </c>
      <c r="D702" s="292" t="s">
        <v>116</v>
      </c>
      <c r="E702" s="293" t="s">
        <v>1018</v>
      </c>
      <c r="F702" s="245" t="s">
        <v>1706</v>
      </c>
      <c r="G702" s="294" t="s">
        <v>261</v>
      </c>
      <c r="H702" s="292" t="s">
        <v>1177</v>
      </c>
      <c r="I702" s="145" t="s">
        <v>431</v>
      </c>
      <c r="J702" s="291" t="s">
        <v>160</v>
      </c>
      <c r="K702" s="17" t="s">
        <v>744</v>
      </c>
      <c r="L702" s="295" t="s">
        <v>1510</v>
      </c>
      <c r="M702" s="235" t="s">
        <v>1497</v>
      </c>
      <c r="N702" s="235" t="s">
        <v>1178</v>
      </c>
      <c r="O702" s="145"/>
      <c r="P702" s="296">
        <v>29</v>
      </c>
      <c r="Q702" s="296">
        <v>8</v>
      </c>
      <c r="R702" s="277" t="str">
        <f t="shared" si="70"/>
        <v>N/A</v>
      </c>
      <c r="S702" s="278" t="str">
        <f t="shared" si="71"/>
        <v>N/A</v>
      </c>
      <c r="T702" s="177"/>
    </row>
    <row r="703" spans="1:20" ht="12.75" customHeight="1" x14ac:dyDescent="0.2">
      <c r="A703" s="291" t="s">
        <v>72</v>
      </c>
      <c r="B703" s="291">
        <v>2022</v>
      </c>
      <c r="C703" s="145" t="s">
        <v>585</v>
      </c>
      <c r="D703" s="292" t="s">
        <v>116</v>
      </c>
      <c r="E703" s="293" t="s">
        <v>1033</v>
      </c>
      <c r="F703" s="245" t="s">
        <v>1702</v>
      </c>
      <c r="G703" s="294" t="s">
        <v>259</v>
      </c>
      <c r="H703" s="292" t="s">
        <v>1177</v>
      </c>
      <c r="I703" s="145" t="s">
        <v>431</v>
      </c>
      <c r="J703" s="291" t="s">
        <v>160</v>
      </c>
      <c r="K703" s="17" t="s">
        <v>744</v>
      </c>
      <c r="L703" s="295" t="s">
        <v>1510</v>
      </c>
      <c r="M703" s="235" t="s">
        <v>1497</v>
      </c>
      <c r="N703" s="235" t="s">
        <v>1178</v>
      </c>
      <c r="O703" s="145"/>
      <c r="P703" s="296">
        <v>279</v>
      </c>
      <c r="Q703" s="296">
        <v>45</v>
      </c>
      <c r="R703" s="277" t="str">
        <f t="shared" ref="R703:R718" si="72">IF(M703="N/A","N/A", P703/M703*100)</f>
        <v>N/A</v>
      </c>
      <c r="S703" s="278" t="str">
        <f t="shared" ref="S703:S718" si="73">IF(M703="N/A","N/A",IF(OR(R703&lt;90,R703&gt;150),"X",""))</f>
        <v>N/A</v>
      </c>
      <c r="T703" s="177"/>
    </row>
    <row r="704" spans="1:20" ht="12.75" customHeight="1" x14ac:dyDescent="0.2">
      <c r="A704" s="291" t="s">
        <v>72</v>
      </c>
      <c r="B704" s="291">
        <v>2022</v>
      </c>
      <c r="C704" s="145" t="s">
        <v>585</v>
      </c>
      <c r="D704" s="292" t="s">
        <v>116</v>
      </c>
      <c r="E704" s="293" t="s">
        <v>1033</v>
      </c>
      <c r="F704" s="245" t="s">
        <v>1702</v>
      </c>
      <c r="G704" s="294" t="s">
        <v>1508</v>
      </c>
      <c r="H704" s="292" t="s">
        <v>1177</v>
      </c>
      <c r="I704" s="145" t="s">
        <v>431</v>
      </c>
      <c r="J704" s="291" t="s">
        <v>160</v>
      </c>
      <c r="K704" s="17" t="s">
        <v>744</v>
      </c>
      <c r="L704" s="295" t="s">
        <v>1510</v>
      </c>
      <c r="M704" s="235" t="s">
        <v>1497</v>
      </c>
      <c r="N704" s="235" t="s">
        <v>1178</v>
      </c>
      <c r="O704" s="145"/>
      <c r="P704" s="296">
        <v>530</v>
      </c>
      <c r="Q704" s="296">
        <v>45</v>
      </c>
      <c r="R704" s="277" t="str">
        <f t="shared" si="72"/>
        <v>N/A</v>
      </c>
      <c r="S704" s="278" t="str">
        <f t="shared" si="73"/>
        <v>N/A</v>
      </c>
      <c r="T704" s="177"/>
    </row>
    <row r="705" spans="1:20" ht="12.75" customHeight="1" x14ac:dyDescent="0.2">
      <c r="A705" s="291" t="s">
        <v>72</v>
      </c>
      <c r="B705" s="291">
        <v>2022</v>
      </c>
      <c r="C705" s="145" t="s">
        <v>585</v>
      </c>
      <c r="D705" s="292" t="s">
        <v>116</v>
      </c>
      <c r="E705" s="293" t="s">
        <v>1033</v>
      </c>
      <c r="F705" s="245" t="s">
        <v>1702</v>
      </c>
      <c r="G705" s="294" t="s">
        <v>263</v>
      </c>
      <c r="H705" s="292" t="s">
        <v>1177</v>
      </c>
      <c r="I705" s="145" t="s">
        <v>431</v>
      </c>
      <c r="J705" s="291" t="s">
        <v>160</v>
      </c>
      <c r="K705" s="17" t="s">
        <v>744</v>
      </c>
      <c r="L705" s="295" t="s">
        <v>1510</v>
      </c>
      <c r="M705" s="235" t="s">
        <v>1497</v>
      </c>
      <c r="N705" s="235" t="s">
        <v>1178</v>
      </c>
      <c r="O705" s="145"/>
      <c r="P705" s="296">
        <v>530</v>
      </c>
      <c r="Q705" s="296">
        <v>45</v>
      </c>
      <c r="R705" s="277" t="str">
        <f t="shared" si="72"/>
        <v>N/A</v>
      </c>
      <c r="S705" s="278" t="str">
        <f t="shared" si="73"/>
        <v>N/A</v>
      </c>
      <c r="T705" s="177"/>
    </row>
    <row r="706" spans="1:20" ht="12.75" customHeight="1" x14ac:dyDescent="0.2">
      <c r="A706" s="291" t="s">
        <v>72</v>
      </c>
      <c r="B706" s="291">
        <v>2022</v>
      </c>
      <c r="C706" s="145" t="s">
        <v>585</v>
      </c>
      <c r="D706" s="292" t="s">
        <v>116</v>
      </c>
      <c r="E706" s="293" t="s">
        <v>1033</v>
      </c>
      <c r="F706" s="245" t="s">
        <v>1702</v>
      </c>
      <c r="G706" s="294" t="s">
        <v>261</v>
      </c>
      <c r="H706" s="292" t="s">
        <v>1177</v>
      </c>
      <c r="I706" s="145" t="s">
        <v>431</v>
      </c>
      <c r="J706" s="291" t="s">
        <v>160</v>
      </c>
      <c r="K706" s="17" t="s">
        <v>744</v>
      </c>
      <c r="L706" s="295" t="s">
        <v>1510</v>
      </c>
      <c r="M706" s="235" t="s">
        <v>1497</v>
      </c>
      <c r="N706" s="235" t="s">
        <v>1178</v>
      </c>
      <c r="O706" s="145"/>
      <c r="P706" s="296">
        <v>530</v>
      </c>
      <c r="Q706" s="296">
        <v>45</v>
      </c>
      <c r="R706" s="277" t="str">
        <f t="shared" si="72"/>
        <v>N/A</v>
      </c>
      <c r="S706" s="278" t="str">
        <f t="shared" si="73"/>
        <v>N/A</v>
      </c>
      <c r="T706" s="177"/>
    </row>
    <row r="707" spans="1:20" ht="12.75" customHeight="1" x14ac:dyDescent="0.2">
      <c r="A707" s="291" t="s">
        <v>72</v>
      </c>
      <c r="B707" s="291">
        <v>2022</v>
      </c>
      <c r="C707" s="145" t="s">
        <v>585</v>
      </c>
      <c r="D707" s="292" t="s">
        <v>116</v>
      </c>
      <c r="E707" s="293" t="s">
        <v>1033</v>
      </c>
      <c r="F707" s="245" t="s">
        <v>1704</v>
      </c>
      <c r="G707" s="294" t="s">
        <v>259</v>
      </c>
      <c r="H707" s="292" t="s">
        <v>1177</v>
      </c>
      <c r="I707" s="145" t="s">
        <v>431</v>
      </c>
      <c r="J707" s="291" t="s">
        <v>160</v>
      </c>
      <c r="K707" s="17" t="s">
        <v>744</v>
      </c>
      <c r="L707" s="295" t="s">
        <v>1510</v>
      </c>
      <c r="M707" s="235" t="s">
        <v>1497</v>
      </c>
      <c r="N707" s="235" t="s">
        <v>1178</v>
      </c>
      <c r="O707" s="145"/>
      <c r="P707" s="280">
        <v>0</v>
      </c>
      <c r="Q707" s="280">
        <v>0</v>
      </c>
      <c r="R707" s="277" t="str">
        <f t="shared" si="72"/>
        <v>N/A</v>
      </c>
      <c r="S707" s="278" t="str">
        <f t="shared" si="73"/>
        <v>N/A</v>
      </c>
      <c r="T707" s="172" t="s">
        <v>2704</v>
      </c>
    </row>
    <row r="708" spans="1:20" ht="12.75" customHeight="1" x14ac:dyDescent="0.2">
      <c r="A708" s="291" t="s">
        <v>72</v>
      </c>
      <c r="B708" s="291">
        <v>2022</v>
      </c>
      <c r="C708" s="145" t="s">
        <v>585</v>
      </c>
      <c r="D708" s="292" t="s">
        <v>116</v>
      </c>
      <c r="E708" s="293" t="s">
        <v>1033</v>
      </c>
      <c r="F708" s="245" t="s">
        <v>1704</v>
      </c>
      <c r="G708" s="294" t="s">
        <v>1508</v>
      </c>
      <c r="H708" s="292" t="s">
        <v>1177</v>
      </c>
      <c r="I708" s="145" t="s">
        <v>431</v>
      </c>
      <c r="J708" s="291" t="s">
        <v>160</v>
      </c>
      <c r="K708" s="17" t="s">
        <v>744</v>
      </c>
      <c r="L708" s="295" t="s">
        <v>1510</v>
      </c>
      <c r="M708" s="235" t="s">
        <v>1497</v>
      </c>
      <c r="N708" s="235" t="s">
        <v>1178</v>
      </c>
      <c r="O708" s="145"/>
      <c r="P708" s="280">
        <v>0</v>
      </c>
      <c r="Q708" s="280">
        <v>0</v>
      </c>
      <c r="R708" s="277" t="str">
        <f t="shared" si="72"/>
        <v>N/A</v>
      </c>
      <c r="S708" s="278" t="str">
        <f t="shared" si="73"/>
        <v>N/A</v>
      </c>
      <c r="T708" s="172" t="s">
        <v>2704</v>
      </c>
    </row>
    <row r="709" spans="1:20" ht="12.75" customHeight="1" x14ac:dyDescent="0.2">
      <c r="A709" s="291" t="s">
        <v>72</v>
      </c>
      <c r="B709" s="291">
        <v>2022</v>
      </c>
      <c r="C709" s="145" t="s">
        <v>585</v>
      </c>
      <c r="D709" s="292" t="s">
        <v>116</v>
      </c>
      <c r="E709" s="293" t="s">
        <v>1033</v>
      </c>
      <c r="F709" s="245" t="s">
        <v>1704</v>
      </c>
      <c r="G709" s="294" t="s">
        <v>263</v>
      </c>
      <c r="H709" s="292" t="s">
        <v>1177</v>
      </c>
      <c r="I709" s="145" t="s">
        <v>431</v>
      </c>
      <c r="J709" s="291" t="s">
        <v>160</v>
      </c>
      <c r="K709" s="17" t="s">
        <v>744</v>
      </c>
      <c r="L709" s="295" t="s">
        <v>1510</v>
      </c>
      <c r="M709" s="235" t="s">
        <v>1497</v>
      </c>
      <c r="N709" s="235" t="s">
        <v>1178</v>
      </c>
      <c r="O709" s="145"/>
      <c r="P709" s="280">
        <v>0</v>
      </c>
      <c r="Q709" s="280">
        <v>0</v>
      </c>
      <c r="R709" s="277" t="str">
        <f t="shared" si="72"/>
        <v>N/A</v>
      </c>
      <c r="S709" s="278" t="str">
        <f t="shared" si="73"/>
        <v>N/A</v>
      </c>
      <c r="T709" s="172" t="s">
        <v>2704</v>
      </c>
    </row>
    <row r="710" spans="1:20" ht="12.75" customHeight="1" x14ac:dyDescent="0.2">
      <c r="A710" s="291" t="s">
        <v>72</v>
      </c>
      <c r="B710" s="291">
        <v>2022</v>
      </c>
      <c r="C710" s="145" t="s">
        <v>585</v>
      </c>
      <c r="D710" s="292" t="s">
        <v>116</v>
      </c>
      <c r="E710" s="293" t="s">
        <v>1033</v>
      </c>
      <c r="F710" s="245" t="s">
        <v>1704</v>
      </c>
      <c r="G710" s="294" t="s">
        <v>261</v>
      </c>
      <c r="H710" s="292" t="s">
        <v>1177</v>
      </c>
      <c r="I710" s="145" t="s">
        <v>431</v>
      </c>
      <c r="J710" s="291" t="s">
        <v>160</v>
      </c>
      <c r="K710" s="17" t="s">
        <v>744</v>
      </c>
      <c r="L710" s="295" t="s">
        <v>1510</v>
      </c>
      <c r="M710" s="235" t="s">
        <v>1497</v>
      </c>
      <c r="N710" s="235" t="s">
        <v>1178</v>
      </c>
      <c r="O710" s="145"/>
      <c r="P710" s="280">
        <v>0</v>
      </c>
      <c r="Q710" s="280">
        <v>0</v>
      </c>
      <c r="R710" s="277" t="str">
        <f t="shared" si="72"/>
        <v>N/A</v>
      </c>
      <c r="S710" s="278" t="str">
        <f t="shared" si="73"/>
        <v>N/A</v>
      </c>
      <c r="T710" s="172" t="s">
        <v>2704</v>
      </c>
    </row>
    <row r="711" spans="1:20" ht="12.75" customHeight="1" x14ac:dyDescent="0.2">
      <c r="A711" s="291" t="s">
        <v>72</v>
      </c>
      <c r="B711" s="291">
        <v>2022</v>
      </c>
      <c r="C711" s="145" t="s">
        <v>585</v>
      </c>
      <c r="D711" s="292" t="s">
        <v>116</v>
      </c>
      <c r="E711" s="293" t="s">
        <v>1033</v>
      </c>
      <c r="F711" s="245" t="s">
        <v>1705</v>
      </c>
      <c r="G711" s="294" t="s">
        <v>259</v>
      </c>
      <c r="H711" s="292" t="s">
        <v>1177</v>
      </c>
      <c r="I711" s="145" t="s">
        <v>431</v>
      </c>
      <c r="J711" s="291" t="s">
        <v>160</v>
      </c>
      <c r="K711" s="17" t="s">
        <v>744</v>
      </c>
      <c r="L711" s="295" t="s">
        <v>1510</v>
      </c>
      <c r="M711" s="235" t="s">
        <v>1497</v>
      </c>
      <c r="N711" s="235" t="s">
        <v>1178</v>
      </c>
      <c r="O711" s="145"/>
      <c r="P711" s="296">
        <v>541</v>
      </c>
      <c r="Q711" s="296">
        <v>57</v>
      </c>
      <c r="R711" s="277" t="str">
        <f t="shared" si="72"/>
        <v>N/A</v>
      </c>
      <c r="S711" s="278" t="str">
        <f t="shared" si="73"/>
        <v>N/A</v>
      </c>
      <c r="T711" s="177"/>
    </row>
    <row r="712" spans="1:20" ht="12.75" customHeight="1" x14ac:dyDescent="0.2">
      <c r="A712" s="291" t="s">
        <v>72</v>
      </c>
      <c r="B712" s="291">
        <v>2022</v>
      </c>
      <c r="C712" s="145" t="s">
        <v>585</v>
      </c>
      <c r="D712" s="292" t="s">
        <v>116</v>
      </c>
      <c r="E712" s="293" t="s">
        <v>1033</v>
      </c>
      <c r="F712" s="245" t="s">
        <v>1705</v>
      </c>
      <c r="G712" s="294" t="s">
        <v>1508</v>
      </c>
      <c r="H712" s="292" t="s">
        <v>1177</v>
      </c>
      <c r="I712" s="145" t="s">
        <v>431</v>
      </c>
      <c r="J712" s="291" t="s">
        <v>160</v>
      </c>
      <c r="K712" s="17" t="s">
        <v>744</v>
      </c>
      <c r="L712" s="295" t="s">
        <v>1510</v>
      </c>
      <c r="M712" s="235" t="s">
        <v>1497</v>
      </c>
      <c r="N712" s="235" t="s">
        <v>1178</v>
      </c>
      <c r="O712" s="145"/>
      <c r="P712" s="296">
        <v>1214</v>
      </c>
      <c r="Q712" s="296">
        <v>57</v>
      </c>
      <c r="R712" s="277" t="str">
        <f t="shared" si="72"/>
        <v>N/A</v>
      </c>
      <c r="S712" s="278" t="str">
        <f t="shared" si="73"/>
        <v>N/A</v>
      </c>
      <c r="T712" s="177"/>
    </row>
    <row r="713" spans="1:20" ht="12.75" customHeight="1" x14ac:dyDescent="0.2">
      <c r="A713" s="291" t="s">
        <v>72</v>
      </c>
      <c r="B713" s="291">
        <v>2022</v>
      </c>
      <c r="C713" s="145" t="s">
        <v>585</v>
      </c>
      <c r="D713" s="292" t="s">
        <v>116</v>
      </c>
      <c r="E713" s="293" t="s">
        <v>1033</v>
      </c>
      <c r="F713" s="245" t="s">
        <v>1705</v>
      </c>
      <c r="G713" s="294" t="s">
        <v>263</v>
      </c>
      <c r="H713" s="292" t="s">
        <v>1177</v>
      </c>
      <c r="I713" s="145" t="s">
        <v>431</v>
      </c>
      <c r="J713" s="291" t="s">
        <v>160</v>
      </c>
      <c r="K713" s="17" t="s">
        <v>744</v>
      </c>
      <c r="L713" s="295" t="s">
        <v>1510</v>
      </c>
      <c r="M713" s="235" t="s">
        <v>1497</v>
      </c>
      <c r="N713" s="235" t="s">
        <v>1178</v>
      </c>
      <c r="O713" s="145"/>
      <c r="P713" s="296">
        <v>1214</v>
      </c>
      <c r="Q713" s="296">
        <v>57</v>
      </c>
      <c r="R713" s="277" t="str">
        <f t="shared" si="72"/>
        <v>N/A</v>
      </c>
      <c r="S713" s="278" t="str">
        <f t="shared" si="73"/>
        <v>N/A</v>
      </c>
      <c r="T713" s="177"/>
    </row>
    <row r="714" spans="1:20" ht="12.75" customHeight="1" x14ac:dyDescent="0.2">
      <c r="A714" s="291" t="s">
        <v>72</v>
      </c>
      <c r="B714" s="291">
        <v>2022</v>
      </c>
      <c r="C714" s="145" t="s">
        <v>585</v>
      </c>
      <c r="D714" s="292" t="s">
        <v>116</v>
      </c>
      <c r="E714" s="293" t="s">
        <v>1033</v>
      </c>
      <c r="F714" s="245" t="s">
        <v>1705</v>
      </c>
      <c r="G714" s="294" t="s">
        <v>261</v>
      </c>
      <c r="H714" s="292" t="s">
        <v>1177</v>
      </c>
      <c r="I714" s="145" t="s">
        <v>431</v>
      </c>
      <c r="J714" s="291" t="s">
        <v>160</v>
      </c>
      <c r="K714" s="17" t="s">
        <v>744</v>
      </c>
      <c r="L714" s="295" t="s">
        <v>1510</v>
      </c>
      <c r="M714" s="235" t="s">
        <v>1497</v>
      </c>
      <c r="N714" s="235" t="s">
        <v>1178</v>
      </c>
      <c r="O714" s="145"/>
      <c r="P714" s="296">
        <v>1214</v>
      </c>
      <c r="Q714" s="296">
        <v>57</v>
      </c>
      <c r="R714" s="277" t="str">
        <f t="shared" si="72"/>
        <v>N/A</v>
      </c>
      <c r="S714" s="278" t="str">
        <f t="shared" si="73"/>
        <v>N/A</v>
      </c>
      <c r="T714" s="177"/>
    </row>
    <row r="715" spans="1:20" ht="12.75" customHeight="1" x14ac:dyDescent="0.2">
      <c r="A715" s="291" t="s">
        <v>72</v>
      </c>
      <c r="B715" s="291">
        <v>2022</v>
      </c>
      <c r="C715" s="145" t="s">
        <v>585</v>
      </c>
      <c r="D715" s="292" t="s">
        <v>116</v>
      </c>
      <c r="E715" s="293" t="s">
        <v>1033</v>
      </c>
      <c r="F715" s="245" t="s">
        <v>1706</v>
      </c>
      <c r="G715" s="294" t="s">
        <v>259</v>
      </c>
      <c r="H715" s="292" t="s">
        <v>1177</v>
      </c>
      <c r="I715" s="145" t="s">
        <v>431</v>
      </c>
      <c r="J715" s="291" t="s">
        <v>160</v>
      </c>
      <c r="K715" s="17" t="s">
        <v>744</v>
      </c>
      <c r="L715" s="295" t="s">
        <v>1510</v>
      </c>
      <c r="M715" s="235" t="s">
        <v>1497</v>
      </c>
      <c r="N715" s="235" t="s">
        <v>1178</v>
      </c>
      <c r="O715" s="145"/>
      <c r="P715" s="296">
        <v>313</v>
      </c>
      <c r="Q715" s="296">
        <v>109</v>
      </c>
      <c r="R715" s="277" t="str">
        <f t="shared" si="72"/>
        <v>N/A</v>
      </c>
      <c r="S715" s="278" t="str">
        <f t="shared" si="73"/>
        <v>N/A</v>
      </c>
      <c r="T715" s="177"/>
    </row>
    <row r="716" spans="1:20" ht="12.75" customHeight="1" x14ac:dyDescent="0.2">
      <c r="A716" s="291" t="s">
        <v>72</v>
      </c>
      <c r="B716" s="291">
        <v>2022</v>
      </c>
      <c r="C716" s="145" t="s">
        <v>585</v>
      </c>
      <c r="D716" s="292" t="s">
        <v>116</v>
      </c>
      <c r="E716" s="293" t="s">
        <v>1033</v>
      </c>
      <c r="F716" s="245" t="s">
        <v>1706</v>
      </c>
      <c r="G716" s="294" t="s">
        <v>1508</v>
      </c>
      <c r="H716" s="292" t="s">
        <v>1177</v>
      </c>
      <c r="I716" s="145" t="s">
        <v>431</v>
      </c>
      <c r="J716" s="291" t="s">
        <v>160</v>
      </c>
      <c r="K716" s="17" t="s">
        <v>744</v>
      </c>
      <c r="L716" s="295" t="s">
        <v>1510</v>
      </c>
      <c r="M716" s="235" t="s">
        <v>1497</v>
      </c>
      <c r="N716" s="235" t="s">
        <v>1178</v>
      </c>
      <c r="O716" s="145"/>
      <c r="P716" s="296">
        <v>2636</v>
      </c>
      <c r="Q716" s="296">
        <v>109</v>
      </c>
      <c r="R716" s="277" t="str">
        <f t="shared" si="72"/>
        <v>N/A</v>
      </c>
      <c r="S716" s="278" t="str">
        <f t="shared" si="73"/>
        <v>N/A</v>
      </c>
      <c r="T716" s="177"/>
    </row>
    <row r="717" spans="1:20" ht="12.75" customHeight="1" x14ac:dyDescent="0.2">
      <c r="A717" s="291" t="s">
        <v>72</v>
      </c>
      <c r="B717" s="291">
        <v>2022</v>
      </c>
      <c r="C717" s="145" t="s">
        <v>585</v>
      </c>
      <c r="D717" s="292" t="s">
        <v>116</v>
      </c>
      <c r="E717" s="293" t="s">
        <v>1033</v>
      </c>
      <c r="F717" s="245" t="s">
        <v>1706</v>
      </c>
      <c r="G717" s="294" t="s">
        <v>263</v>
      </c>
      <c r="H717" s="292" t="s">
        <v>1177</v>
      </c>
      <c r="I717" s="145" t="s">
        <v>431</v>
      </c>
      <c r="J717" s="291" t="s">
        <v>160</v>
      </c>
      <c r="K717" s="17" t="s">
        <v>744</v>
      </c>
      <c r="L717" s="295" t="s">
        <v>1510</v>
      </c>
      <c r="M717" s="235" t="s">
        <v>1497</v>
      </c>
      <c r="N717" s="235" t="s">
        <v>1178</v>
      </c>
      <c r="O717" s="145"/>
      <c r="P717" s="296">
        <v>2636</v>
      </c>
      <c r="Q717" s="296">
        <v>109</v>
      </c>
      <c r="R717" s="277" t="str">
        <f t="shared" si="72"/>
        <v>N/A</v>
      </c>
      <c r="S717" s="278" t="str">
        <f t="shared" si="73"/>
        <v>N/A</v>
      </c>
      <c r="T717" s="177"/>
    </row>
    <row r="718" spans="1:20" ht="12.75" customHeight="1" x14ac:dyDescent="0.2">
      <c r="A718" s="291" t="s">
        <v>72</v>
      </c>
      <c r="B718" s="291">
        <v>2022</v>
      </c>
      <c r="C718" s="145" t="s">
        <v>585</v>
      </c>
      <c r="D718" s="292" t="s">
        <v>116</v>
      </c>
      <c r="E718" s="293" t="s">
        <v>1033</v>
      </c>
      <c r="F718" s="245" t="s">
        <v>1706</v>
      </c>
      <c r="G718" s="294" t="s">
        <v>261</v>
      </c>
      <c r="H718" s="292" t="s">
        <v>1177</v>
      </c>
      <c r="I718" s="145" t="s">
        <v>431</v>
      </c>
      <c r="J718" s="291" t="s">
        <v>160</v>
      </c>
      <c r="K718" s="17" t="s">
        <v>744</v>
      </c>
      <c r="L718" s="295" t="s">
        <v>1510</v>
      </c>
      <c r="M718" s="235" t="s">
        <v>1497</v>
      </c>
      <c r="N718" s="235" t="s">
        <v>1178</v>
      </c>
      <c r="O718" s="145"/>
      <c r="P718" s="296">
        <v>2636</v>
      </c>
      <c r="Q718" s="296">
        <v>109</v>
      </c>
      <c r="R718" s="277" t="str">
        <f t="shared" si="72"/>
        <v>N/A</v>
      </c>
      <c r="S718" s="278" t="str">
        <f t="shared" si="73"/>
        <v>N/A</v>
      </c>
      <c r="T718" s="177"/>
    </row>
    <row r="719" spans="1:20" ht="12.75" customHeight="1" x14ac:dyDescent="0.2">
      <c r="A719" s="291" t="s">
        <v>72</v>
      </c>
      <c r="B719" s="291">
        <v>2022</v>
      </c>
      <c r="C719" s="145" t="s">
        <v>585</v>
      </c>
      <c r="D719" s="292" t="s">
        <v>116</v>
      </c>
      <c r="E719" s="293" t="s">
        <v>1142</v>
      </c>
      <c r="F719" s="245" t="s">
        <v>1702</v>
      </c>
      <c r="G719" s="294" t="s">
        <v>259</v>
      </c>
      <c r="H719" s="292" t="s">
        <v>1177</v>
      </c>
      <c r="I719" s="145" t="s">
        <v>431</v>
      </c>
      <c r="J719" s="291" t="s">
        <v>160</v>
      </c>
      <c r="K719" s="17" t="s">
        <v>744</v>
      </c>
      <c r="L719" s="295" t="s">
        <v>1510</v>
      </c>
      <c r="M719" s="235" t="s">
        <v>1497</v>
      </c>
      <c r="N719" s="235" t="s">
        <v>1178</v>
      </c>
      <c r="O719" s="145"/>
      <c r="P719" s="296">
        <v>142</v>
      </c>
      <c r="Q719" s="296">
        <v>15</v>
      </c>
      <c r="R719" s="277" t="str">
        <f t="shared" ref="R719:R734" si="74">IF(M719="N/A","N/A", P719/M719*100)</f>
        <v>N/A</v>
      </c>
      <c r="S719" s="278" t="str">
        <f t="shared" ref="S719:S734" si="75">IF(M719="N/A","N/A",IF(OR(R719&lt;90,R719&gt;150),"X",""))</f>
        <v>N/A</v>
      </c>
      <c r="T719" s="177"/>
    </row>
    <row r="720" spans="1:20" ht="12.75" customHeight="1" x14ac:dyDescent="0.2">
      <c r="A720" s="291" t="s">
        <v>72</v>
      </c>
      <c r="B720" s="291">
        <v>2022</v>
      </c>
      <c r="C720" s="145" t="s">
        <v>585</v>
      </c>
      <c r="D720" s="292" t="s">
        <v>116</v>
      </c>
      <c r="E720" s="293" t="s">
        <v>1142</v>
      </c>
      <c r="F720" s="245" t="s">
        <v>1702</v>
      </c>
      <c r="G720" s="294" t="s">
        <v>1508</v>
      </c>
      <c r="H720" s="292" t="s">
        <v>1177</v>
      </c>
      <c r="I720" s="145" t="s">
        <v>431</v>
      </c>
      <c r="J720" s="291" t="s">
        <v>160</v>
      </c>
      <c r="K720" s="17" t="s">
        <v>744</v>
      </c>
      <c r="L720" s="295" t="s">
        <v>1510</v>
      </c>
      <c r="M720" s="235" t="s">
        <v>1497</v>
      </c>
      <c r="N720" s="235" t="s">
        <v>1178</v>
      </c>
      <c r="O720" s="145"/>
      <c r="P720" s="296">
        <v>389</v>
      </c>
      <c r="Q720" s="296">
        <v>15</v>
      </c>
      <c r="R720" s="277" t="str">
        <f t="shared" si="74"/>
        <v>N/A</v>
      </c>
      <c r="S720" s="278" t="str">
        <f t="shared" si="75"/>
        <v>N/A</v>
      </c>
      <c r="T720" s="177"/>
    </row>
    <row r="721" spans="1:20" ht="12.75" customHeight="1" x14ac:dyDescent="0.2">
      <c r="A721" s="291" t="s">
        <v>72</v>
      </c>
      <c r="B721" s="291">
        <v>2022</v>
      </c>
      <c r="C721" s="145" t="s">
        <v>585</v>
      </c>
      <c r="D721" s="292" t="s">
        <v>116</v>
      </c>
      <c r="E721" s="293" t="s">
        <v>1142</v>
      </c>
      <c r="F721" s="245" t="s">
        <v>1702</v>
      </c>
      <c r="G721" s="294" t="s">
        <v>263</v>
      </c>
      <c r="H721" s="292" t="s">
        <v>1177</v>
      </c>
      <c r="I721" s="145" t="s">
        <v>431</v>
      </c>
      <c r="J721" s="291" t="s">
        <v>160</v>
      </c>
      <c r="K721" s="17" t="s">
        <v>744</v>
      </c>
      <c r="L721" s="295" t="s">
        <v>1510</v>
      </c>
      <c r="M721" s="235" t="s">
        <v>1497</v>
      </c>
      <c r="N721" s="235" t="s">
        <v>1178</v>
      </c>
      <c r="O721" s="145"/>
      <c r="P721" s="296">
        <v>389</v>
      </c>
      <c r="Q721" s="296">
        <v>15</v>
      </c>
      <c r="R721" s="277" t="str">
        <f t="shared" si="74"/>
        <v>N/A</v>
      </c>
      <c r="S721" s="278" t="str">
        <f t="shared" si="75"/>
        <v>N/A</v>
      </c>
      <c r="T721" s="177"/>
    </row>
    <row r="722" spans="1:20" ht="12.75" customHeight="1" x14ac:dyDescent="0.2">
      <c r="A722" s="291" t="s">
        <v>72</v>
      </c>
      <c r="B722" s="291">
        <v>2022</v>
      </c>
      <c r="C722" s="145" t="s">
        <v>585</v>
      </c>
      <c r="D722" s="292" t="s">
        <v>116</v>
      </c>
      <c r="E722" s="293" t="s">
        <v>1142</v>
      </c>
      <c r="F722" s="245" t="s">
        <v>1702</v>
      </c>
      <c r="G722" s="294" t="s">
        <v>261</v>
      </c>
      <c r="H722" s="292" t="s">
        <v>1177</v>
      </c>
      <c r="I722" s="145" t="s">
        <v>431</v>
      </c>
      <c r="J722" s="291" t="s">
        <v>160</v>
      </c>
      <c r="K722" s="17" t="s">
        <v>744</v>
      </c>
      <c r="L722" s="295" t="s">
        <v>1510</v>
      </c>
      <c r="M722" s="235" t="s">
        <v>1497</v>
      </c>
      <c r="N722" s="235" t="s">
        <v>1178</v>
      </c>
      <c r="O722" s="145"/>
      <c r="P722" s="296">
        <v>389</v>
      </c>
      <c r="Q722" s="296">
        <v>15</v>
      </c>
      <c r="R722" s="277" t="str">
        <f t="shared" si="74"/>
        <v>N/A</v>
      </c>
      <c r="S722" s="278" t="str">
        <f t="shared" si="75"/>
        <v>N/A</v>
      </c>
      <c r="T722" s="177"/>
    </row>
    <row r="723" spans="1:20" ht="12.75" customHeight="1" x14ac:dyDescent="0.2">
      <c r="A723" s="291" t="s">
        <v>72</v>
      </c>
      <c r="B723" s="291">
        <v>2022</v>
      </c>
      <c r="C723" s="145" t="s">
        <v>585</v>
      </c>
      <c r="D723" s="292" t="s">
        <v>116</v>
      </c>
      <c r="E723" s="293" t="s">
        <v>1142</v>
      </c>
      <c r="F723" s="245" t="s">
        <v>1704</v>
      </c>
      <c r="G723" s="294" t="s">
        <v>259</v>
      </c>
      <c r="H723" s="292" t="s">
        <v>1177</v>
      </c>
      <c r="I723" s="145" t="s">
        <v>431</v>
      </c>
      <c r="J723" s="291" t="s">
        <v>160</v>
      </c>
      <c r="K723" s="17" t="s">
        <v>744</v>
      </c>
      <c r="L723" s="295" t="s">
        <v>1510</v>
      </c>
      <c r="M723" s="235" t="s">
        <v>1497</v>
      </c>
      <c r="N723" s="235" t="s">
        <v>1178</v>
      </c>
      <c r="O723" s="145"/>
      <c r="P723" s="280">
        <v>0</v>
      </c>
      <c r="Q723" s="280">
        <v>0</v>
      </c>
      <c r="R723" s="277" t="str">
        <f t="shared" si="74"/>
        <v>N/A</v>
      </c>
      <c r="S723" s="278" t="str">
        <f t="shared" si="75"/>
        <v>N/A</v>
      </c>
      <c r="T723" s="172" t="s">
        <v>2704</v>
      </c>
    </row>
    <row r="724" spans="1:20" ht="12.75" customHeight="1" x14ac:dyDescent="0.2">
      <c r="A724" s="291" t="s">
        <v>72</v>
      </c>
      <c r="B724" s="291">
        <v>2022</v>
      </c>
      <c r="C724" s="145" t="s">
        <v>585</v>
      </c>
      <c r="D724" s="292" t="s">
        <v>116</v>
      </c>
      <c r="E724" s="293" t="s">
        <v>1142</v>
      </c>
      <c r="F724" s="245" t="s">
        <v>1704</v>
      </c>
      <c r="G724" s="294" t="s">
        <v>1508</v>
      </c>
      <c r="H724" s="292" t="s">
        <v>1177</v>
      </c>
      <c r="I724" s="145" t="s">
        <v>431</v>
      </c>
      <c r="J724" s="291" t="s">
        <v>160</v>
      </c>
      <c r="K724" s="17" t="s">
        <v>744</v>
      </c>
      <c r="L724" s="295" t="s">
        <v>1510</v>
      </c>
      <c r="M724" s="235" t="s">
        <v>1497</v>
      </c>
      <c r="N724" s="235" t="s">
        <v>1178</v>
      </c>
      <c r="O724" s="145"/>
      <c r="P724" s="280">
        <v>0</v>
      </c>
      <c r="Q724" s="280">
        <v>0</v>
      </c>
      <c r="R724" s="277" t="str">
        <f t="shared" si="74"/>
        <v>N/A</v>
      </c>
      <c r="S724" s="278" t="str">
        <f t="shared" si="75"/>
        <v>N/A</v>
      </c>
      <c r="T724" s="172" t="s">
        <v>2704</v>
      </c>
    </row>
    <row r="725" spans="1:20" ht="12.75" customHeight="1" x14ac:dyDescent="0.2">
      <c r="A725" s="291" t="s">
        <v>72</v>
      </c>
      <c r="B725" s="291">
        <v>2022</v>
      </c>
      <c r="C725" s="145" t="s">
        <v>585</v>
      </c>
      <c r="D725" s="292" t="s">
        <v>116</v>
      </c>
      <c r="E725" s="293" t="s">
        <v>1142</v>
      </c>
      <c r="F725" s="245" t="s">
        <v>1704</v>
      </c>
      <c r="G725" s="294" t="s">
        <v>263</v>
      </c>
      <c r="H725" s="292" t="s">
        <v>1177</v>
      </c>
      <c r="I725" s="145" t="s">
        <v>431</v>
      </c>
      <c r="J725" s="291" t="s">
        <v>160</v>
      </c>
      <c r="K725" s="17" t="s">
        <v>744</v>
      </c>
      <c r="L725" s="295" t="s">
        <v>1510</v>
      </c>
      <c r="M725" s="235" t="s">
        <v>1497</v>
      </c>
      <c r="N725" s="235" t="s">
        <v>1178</v>
      </c>
      <c r="O725" s="145"/>
      <c r="P725" s="280">
        <v>0</v>
      </c>
      <c r="Q725" s="280">
        <v>0</v>
      </c>
      <c r="R725" s="277" t="str">
        <f t="shared" si="74"/>
        <v>N/A</v>
      </c>
      <c r="S725" s="278" t="str">
        <f t="shared" si="75"/>
        <v>N/A</v>
      </c>
      <c r="T725" s="172" t="s">
        <v>2704</v>
      </c>
    </row>
    <row r="726" spans="1:20" ht="12.75" customHeight="1" x14ac:dyDescent="0.2">
      <c r="A726" s="291" t="s">
        <v>72</v>
      </c>
      <c r="B726" s="291">
        <v>2022</v>
      </c>
      <c r="C726" s="145" t="s">
        <v>585</v>
      </c>
      <c r="D726" s="292" t="s">
        <v>116</v>
      </c>
      <c r="E726" s="293" t="s">
        <v>1142</v>
      </c>
      <c r="F726" s="245" t="s">
        <v>1704</v>
      </c>
      <c r="G726" s="294" t="s">
        <v>261</v>
      </c>
      <c r="H726" s="292" t="s">
        <v>1177</v>
      </c>
      <c r="I726" s="145" t="s">
        <v>431</v>
      </c>
      <c r="J726" s="291" t="s">
        <v>160</v>
      </c>
      <c r="K726" s="17" t="s">
        <v>744</v>
      </c>
      <c r="L726" s="295" t="s">
        <v>1510</v>
      </c>
      <c r="M726" s="235" t="s">
        <v>1497</v>
      </c>
      <c r="N726" s="235" t="s">
        <v>1178</v>
      </c>
      <c r="O726" s="145"/>
      <c r="P726" s="280">
        <v>0</v>
      </c>
      <c r="Q726" s="280">
        <v>0</v>
      </c>
      <c r="R726" s="277" t="str">
        <f t="shared" si="74"/>
        <v>N/A</v>
      </c>
      <c r="S726" s="278" t="str">
        <f t="shared" si="75"/>
        <v>N/A</v>
      </c>
      <c r="T726" s="172" t="s">
        <v>2704</v>
      </c>
    </row>
    <row r="727" spans="1:20" ht="12.75" customHeight="1" x14ac:dyDescent="0.2">
      <c r="A727" s="291" t="s">
        <v>72</v>
      </c>
      <c r="B727" s="291">
        <v>2022</v>
      </c>
      <c r="C727" s="145" t="s">
        <v>585</v>
      </c>
      <c r="D727" s="292" t="s">
        <v>116</v>
      </c>
      <c r="E727" s="293" t="s">
        <v>1142</v>
      </c>
      <c r="F727" s="245" t="s">
        <v>1705</v>
      </c>
      <c r="G727" s="294" t="s">
        <v>259</v>
      </c>
      <c r="H727" s="292" t="s">
        <v>1177</v>
      </c>
      <c r="I727" s="145" t="s">
        <v>431</v>
      </c>
      <c r="J727" s="291" t="s">
        <v>160</v>
      </c>
      <c r="K727" s="17" t="s">
        <v>744</v>
      </c>
      <c r="L727" s="295" t="s">
        <v>1510</v>
      </c>
      <c r="M727" s="235" t="s">
        <v>1497</v>
      </c>
      <c r="N727" s="235" t="s">
        <v>1178</v>
      </c>
      <c r="O727" s="145"/>
      <c r="P727" s="296">
        <v>177</v>
      </c>
      <c r="Q727" s="296">
        <v>11</v>
      </c>
      <c r="R727" s="277" t="str">
        <f t="shared" si="74"/>
        <v>N/A</v>
      </c>
      <c r="S727" s="278" t="str">
        <f t="shared" si="75"/>
        <v>N/A</v>
      </c>
      <c r="T727" s="177"/>
    </row>
    <row r="728" spans="1:20" ht="12.75" customHeight="1" x14ac:dyDescent="0.2">
      <c r="A728" s="291" t="s">
        <v>72</v>
      </c>
      <c r="B728" s="291">
        <v>2022</v>
      </c>
      <c r="C728" s="145" t="s">
        <v>585</v>
      </c>
      <c r="D728" s="292" t="s">
        <v>116</v>
      </c>
      <c r="E728" s="293" t="s">
        <v>1142</v>
      </c>
      <c r="F728" s="245" t="s">
        <v>1705</v>
      </c>
      <c r="G728" s="294" t="s">
        <v>1508</v>
      </c>
      <c r="H728" s="292" t="s">
        <v>1177</v>
      </c>
      <c r="I728" s="145" t="s">
        <v>431</v>
      </c>
      <c r="J728" s="291" t="s">
        <v>160</v>
      </c>
      <c r="K728" s="17" t="s">
        <v>744</v>
      </c>
      <c r="L728" s="295" t="s">
        <v>1510</v>
      </c>
      <c r="M728" s="235" t="s">
        <v>1497</v>
      </c>
      <c r="N728" s="235" t="s">
        <v>1178</v>
      </c>
      <c r="O728" s="145"/>
      <c r="P728" s="296">
        <v>290</v>
      </c>
      <c r="Q728" s="296">
        <v>11</v>
      </c>
      <c r="R728" s="277" t="str">
        <f t="shared" si="74"/>
        <v>N/A</v>
      </c>
      <c r="S728" s="278" t="str">
        <f t="shared" si="75"/>
        <v>N/A</v>
      </c>
      <c r="T728" s="177"/>
    </row>
    <row r="729" spans="1:20" ht="12.75" customHeight="1" x14ac:dyDescent="0.2">
      <c r="A729" s="291" t="s">
        <v>72</v>
      </c>
      <c r="B729" s="291">
        <v>2022</v>
      </c>
      <c r="C729" s="145" t="s">
        <v>585</v>
      </c>
      <c r="D729" s="292" t="s">
        <v>116</v>
      </c>
      <c r="E729" s="293" t="s">
        <v>1142</v>
      </c>
      <c r="F729" s="245" t="s">
        <v>1705</v>
      </c>
      <c r="G729" s="294" t="s">
        <v>263</v>
      </c>
      <c r="H729" s="292" t="s">
        <v>1177</v>
      </c>
      <c r="I729" s="145" t="s">
        <v>431</v>
      </c>
      <c r="J729" s="291" t="s">
        <v>160</v>
      </c>
      <c r="K729" s="17" t="s">
        <v>744</v>
      </c>
      <c r="L729" s="295" t="s">
        <v>1510</v>
      </c>
      <c r="M729" s="235" t="s">
        <v>1497</v>
      </c>
      <c r="N729" s="235" t="s">
        <v>1178</v>
      </c>
      <c r="O729" s="145"/>
      <c r="P729" s="296">
        <v>290</v>
      </c>
      <c r="Q729" s="296">
        <v>11</v>
      </c>
      <c r="R729" s="277" t="str">
        <f t="shared" si="74"/>
        <v>N/A</v>
      </c>
      <c r="S729" s="278" t="str">
        <f t="shared" si="75"/>
        <v>N/A</v>
      </c>
      <c r="T729" s="177"/>
    </row>
    <row r="730" spans="1:20" ht="12.75" customHeight="1" x14ac:dyDescent="0.2">
      <c r="A730" s="291" t="s">
        <v>72</v>
      </c>
      <c r="B730" s="291">
        <v>2022</v>
      </c>
      <c r="C730" s="145" t="s">
        <v>585</v>
      </c>
      <c r="D730" s="292" t="s">
        <v>116</v>
      </c>
      <c r="E730" s="293" t="s">
        <v>1142</v>
      </c>
      <c r="F730" s="245" t="s">
        <v>1705</v>
      </c>
      <c r="G730" s="294" t="s">
        <v>261</v>
      </c>
      <c r="H730" s="292" t="s">
        <v>1177</v>
      </c>
      <c r="I730" s="145" t="s">
        <v>431</v>
      </c>
      <c r="J730" s="291" t="s">
        <v>160</v>
      </c>
      <c r="K730" s="17" t="s">
        <v>744</v>
      </c>
      <c r="L730" s="295" t="s">
        <v>1510</v>
      </c>
      <c r="M730" s="235" t="s">
        <v>1497</v>
      </c>
      <c r="N730" s="235" t="s">
        <v>1178</v>
      </c>
      <c r="O730" s="145"/>
      <c r="P730" s="296">
        <v>290</v>
      </c>
      <c r="Q730" s="296">
        <v>11</v>
      </c>
      <c r="R730" s="277" t="str">
        <f t="shared" si="74"/>
        <v>N/A</v>
      </c>
      <c r="S730" s="278" t="str">
        <f t="shared" si="75"/>
        <v>N/A</v>
      </c>
      <c r="T730" s="177"/>
    </row>
    <row r="731" spans="1:20" ht="12.75" customHeight="1" x14ac:dyDescent="0.2">
      <c r="A731" s="291" t="s">
        <v>72</v>
      </c>
      <c r="B731" s="291">
        <v>2022</v>
      </c>
      <c r="C731" s="145" t="s">
        <v>585</v>
      </c>
      <c r="D731" s="292" t="s">
        <v>116</v>
      </c>
      <c r="E731" s="293" t="s">
        <v>1142</v>
      </c>
      <c r="F731" s="245" t="s">
        <v>1706</v>
      </c>
      <c r="G731" s="294" t="s">
        <v>259</v>
      </c>
      <c r="H731" s="292" t="s">
        <v>1177</v>
      </c>
      <c r="I731" s="145" t="s">
        <v>431</v>
      </c>
      <c r="J731" s="291" t="s">
        <v>160</v>
      </c>
      <c r="K731" s="17" t="s">
        <v>744</v>
      </c>
      <c r="L731" s="295" t="s">
        <v>1510</v>
      </c>
      <c r="M731" s="235" t="s">
        <v>1497</v>
      </c>
      <c r="N731" s="235" t="s">
        <v>1178</v>
      </c>
      <c r="O731" s="145"/>
      <c r="P731" s="296">
        <v>339</v>
      </c>
      <c r="Q731" s="296">
        <v>80</v>
      </c>
      <c r="R731" s="277" t="str">
        <f t="shared" si="74"/>
        <v>N/A</v>
      </c>
      <c r="S731" s="278" t="str">
        <f t="shared" si="75"/>
        <v>N/A</v>
      </c>
      <c r="T731" s="177"/>
    </row>
    <row r="732" spans="1:20" ht="12.75" x14ac:dyDescent="0.2">
      <c r="A732" s="291" t="s">
        <v>72</v>
      </c>
      <c r="B732" s="291">
        <v>2022</v>
      </c>
      <c r="C732" s="145" t="s">
        <v>585</v>
      </c>
      <c r="D732" s="292" t="s">
        <v>116</v>
      </c>
      <c r="E732" s="293" t="s">
        <v>1142</v>
      </c>
      <c r="F732" s="245" t="s">
        <v>1706</v>
      </c>
      <c r="G732" s="294" t="s">
        <v>1508</v>
      </c>
      <c r="H732" s="292" t="s">
        <v>1177</v>
      </c>
      <c r="I732" s="145" t="s">
        <v>431</v>
      </c>
      <c r="J732" s="291" t="s">
        <v>160</v>
      </c>
      <c r="K732" s="17" t="s">
        <v>744</v>
      </c>
      <c r="L732" s="295" t="s">
        <v>1510</v>
      </c>
      <c r="M732" s="235" t="s">
        <v>1497</v>
      </c>
      <c r="N732" s="235" t="s">
        <v>1178</v>
      </c>
      <c r="O732" s="145"/>
      <c r="P732" s="296">
        <v>1386</v>
      </c>
      <c r="Q732" s="296">
        <v>80</v>
      </c>
      <c r="R732" s="277" t="str">
        <f t="shared" si="74"/>
        <v>N/A</v>
      </c>
      <c r="S732" s="278" t="str">
        <f t="shared" si="75"/>
        <v>N/A</v>
      </c>
      <c r="T732" s="177"/>
    </row>
    <row r="733" spans="1:20" ht="12.75" x14ac:dyDescent="0.2">
      <c r="A733" s="291" t="s">
        <v>72</v>
      </c>
      <c r="B733" s="291">
        <v>2022</v>
      </c>
      <c r="C733" s="145" t="s">
        <v>585</v>
      </c>
      <c r="D733" s="292" t="s">
        <v>116</v>
      </c>
      <c r="E733" s="293" t="s">
        <v>1142</v>
      </c>
      <c r="F733" s="245" t="s">
        <v>1706</v>
      </c>
      <c r="G733" s="294" t="s">
        <v>263</v>
      </c>
      <c r="H733" s="292" t="s">
        <v>1177</v>
      </c>
      <c r="I733" s="145" t="s">
        <v>431</v>
      </c>
      <c r="J733" s="291" t="s">
        <v>160</v>
      </c>
      <c r="K733" s="17" t="s">
        <v>744</v>
      </c>
      <c r="L733" s="295" t="s">
        <v>1510</v>
      </c>
      <c r="M733" s="235" t="s">
        <v>1497</v>
      </c>
      <c r="N733" s="235" t="s">
        <v>1178</v>
      </c>
      <c r="O733" s="145"/>
      <c r="P733" s="296">
        <v>1386</v>
      </c>
      <c r="Q733" s="296">
        <v>80</v>
      </c>
      <c r="R733" s="277" t="str">
        <f t="shared" si="74"/>
        <v>N/A</v>
      </c>
      <c r="S733" s="278" t="str">
        <f t="shared" si="75"/>
        <v>N/A</v>
      </c>
      <c r="T733" s="177"/>
    </row>
    <row r="734" spans="1:20" ht="12.75" x14ac:dyDescent="0.2">
      <c r="A734" s="291" t="s">
        <v>72</v>
      </c>
      <c r="B734" s="291">
        <v>2022</v>
      </c>
      <c r="C734" s="145" t="s">
        <v>585</v>
      </c>
      <c r="D734" s="292" t="s">
        <v>116</v>
      </c>
      <c r="E734" s="293" t="s">
        <v>1142</v>
      </c>
      <c r="F734" s="245" t="s">
        <v>1706</v>
      </c>
      <c r="G734" s="294" t="s">
        <v>261</v>
      </c>
      <c r="H734" s="292" t="s">
        <v>1177</v>
      </c>
      <c r="I734" s="145" t="s">
        <v>431</v>
      </c>
      <c r="J734" s="291" t="s">
        <v>160</v>
      </c>
      <c r="K734" s="17" t="s">
        <v>744</v>
      </c>
      <c r="L734" s="295" t="s">
        <v>1510</v>
      </c>
      <c r="M734" s="235" t="s">
        <v>1497</v>
      </c>
      <c r="N734" s="235" t="s">
        <v>1178</v>
      </c>
      <c r="O734" s="145"/>
      <c r="P734" s="296">
        <v>1386</v>
      </c>
      <c r="Q734" s="296">
        <v>80</v>
      </c>
      <c r="R734" s="277" t="str">
        <f t="shared" si="74"/>
        <v>N/A</v>
      </c>
      <c r="S734" s="278" t="str">
        <f t="shared" si="75"/>
        <v>N/A</v>
      </c>
      <c r="T734" s="177"/>
    </row>
    <row r="735" spans="1:20" ht="12.75" customHeight="1" x14ac:dyDescent="0.2">
      <c r="A735" s="291" t="s">
        <v>72</v>
      </c>
      <c r="B735" s="291">
        <v>2022</v>
      </c>
      <c r="C735" s="145" t="s">
        <v>585</v>
      </c>
      <c r="D735" s="292" t="s">
        <v>116</v>
      </c>
      <c r="E735" s="293" t="s">
        <v>1044</v>
      </c>
      <c r="F735" s="245" t="s">
        <v>1702</v>
      </c>
      <c r="G735" s="294" t="s">
        <v>259</v>
      </c>
      <c r="H735" s="292" t="s">
        <v>1177</v>
      </c>
      <c r="I735" s="145" t="s">
        <v>431</v>
      </c>
      <c r="J735" s="291" t="s">
        <v>160</v>
      </c>
      <c r="K735" s="17" t="s">
        <v>744</v>
      </c>
      <c r="L735" s="295" t="s">
        <v>1510</v>
      </c>
      <c r="M735" s="235" t="s">
        <v>1497</v>
      </c>
      <c r="N735" s="235" t="s">
        <v>1178</v>
      </c>
      <c r="O735" s="145"/>
      <c r="P735" s="296">
        <v>191</v>
      </c>
      <c r="Q735" s="296">
        <v>13</v>
      </c>
      <c r="R735" s="277" t="str">
        <f t="shared" ref="R735:R750" si="76">IF(M735="N/A","N/A", P735/M735*100)</f>
        <v>N/A</v>
      </c>
      <c r="S735" s="278" t="str">
        <f t="shared" ref="S735:S750" si="77">IF(M735="N/A","N/A",IF(OR(R735&lt;90,R735&gt;150),"X",""))</f>
        <v>N/A</v>
      </c>
      <c r="T735" s="177"/>
    </row>
    <row r="736" spans="1:20" ht="12.75" customHeight="1" x14ac:dyDescent="0.2">
      <c r="A736" s="291" t="s">
        <v>72</v>
      </c>
      <c r="B736" s="291">
        <v>2022</v>
      </c>
      <c r="C736" s="145" t="s">
        <v>585</v>
      </c>
      <c r="D736" s="292" t="s">
        <v>116</v>
      </c>
      <c r="E736" s="293" t="s">
        <v>1044</v>
      </c>
      <c r="F736" s="245" t="s">
        <v>1702</v>
      </c>
      <c r="G736" s="294" t="s">
        <v>1508</v>
      </c>
      <c r="H736" s="292" t="s">
        <v>1177</v>
      </c>
      <c r="I736" s="145" t="s">
        <v>431</v>
      </c>
      <c r="J736" s="291" t="s">
        <v>160</v>
      </c>
      <c r="K736" s="17" t="s">
        <v>744</v>
      </c>
      <c r="L736" s="295" t="s">
        <v>1510</v>
      </c>
      <c r="M736" s="235" t="s">
        <v>1497</v>
      </c>
      <c r="N736" s="235" t="s">
        <v>1178</v>
      </c>
      <c r="O736" s="145"/>
      <c r="P736" s="296">
        <v>308</v>
      </c>
      <c r="Q736" s="296">
        <v>13</v>
      </c>
      <c r="R736" s="277" t="str">
        <f t="shared" si="76"/>
        <v>N/A</v>
      </c>
      <c r="S736" s="278" t="str">
        <f t="shared" si="77"/>
        <v>N/A</v>
      </c>
      <c r="T736" s="177"/>
    </row>
    <row r="737" spans="1:20" ht="12.75" customHeight="1" x14ac:dyDescent="0.2">
      <c r="A737" s="291" t="s">
        <v>72</v>
      </c>
      <c r="B737" s="291">
        <v>2022</v>
      </c>
      <c r="C737" s="145" t="s">
        <v>585</v>
      </c>
      <c r="D737" s="292" t="s">
        <v>116</v>
      </c>
      <c r="E737" s="293" t="s">
        <v>1044</v>
      </c>
      <c r="F737" s="245" t="s">
        <v>1702</v>
      </c>
      <c r="G737" s="294" t="s">
        <v>263</v>
      </c>
      <c r="H737" s="292" t="s">
        <v>1177</v>
      </c>
      <c r="I737" s="145" t="s">
        <v>431</v>
      </c>
      <c r="J737" s="291" t="s">
        <v>160</v>
      </c>
      <c r="K737" s="17" t="s">
        <v>744</v>
      </c>
      <c r="L737" s="295" t="s">
        <v>1510</v>
      </c>
      <c r="M737" s="235" t="s">
        <v>1497</v>
      </c>
      <c r="N737" s="235" t="s">
        <v>1178</v>
      </c>
      <c r="O737" s="145"/>
      <c r="P737" s="296">
        <v>308</v>
      </c>
      <c r="Q737" s="296">
        <v>13</v>
      </c>
      <c r="R737" s="277" t="str">
        <f t="shared" si="76"/>
        <v>N/A</v>
      </c>
      <c r="S737" s="278" t="str">
        <f t="shared" si="77"/>
        <v>N/A</v>
      </c>
      <c r="T737" s="177"/>
    </row>
    <row r="738" spans="1:20" ht="12.75" customHeight="1" x14ac:dyDescent="0.2">
      <c r="A738" s="291" t="s">
        <v>72</v>
      </c>
      <c r="B738" s="291">
        <v>2022</v>
      </c>
      <c r="C738" s="145" t="s">
        <v>585</v>
      </c>
      <c r="D738" s="292" t="s">
        <v>116</v>
      </c>
      <c r="E738" s="293" t="s">
        <v>1044</v>
      </c>
      <c r="F738" s="245" t="s">
        <v>1702</v>
      </c>
      <c r="G738" s="294" t="s">
        <v>261</v>
      </c>
      <c r="H738" s="292" t="s">
        <v>1177</v>
      </c>
      <c r="I738" s="145" t="s">
        <v>431</v>
      </c>
      <c r="J738" s="291" t="s">
        <v>160</v>
      </c>
      <c r="K738" s="17" t="s">
        <v>744</v>
      </c>
      <c r="L738" s="295" t="s">
        <v>1510</v>
      </c>
      <c r="M738" s="235" t="s">
        <v>1497</v>
      </c>
      <c r="N738" s="235" t="s">
        <v>1178</v>
      </c>
      <c r="O738" s="145"/>
      <c r="P738" s="296">
        <v>308</v>
      </c>
      <c r="Q738" s="296">
        <v>13</v>
      </c>
      <c r="R738" s="277" t="str">
        <f t="shared" si="76"/>
        <v>N/A</v>
      </c>
      <c r="S738" s="278" t="str">
        <f t="shared" si="77"/>
        <v>N/A</v>
      </c>
      <c r="T738" s="177"/>
    </row>
    <row r="739" spans="1:20" ht="12.75" customHeight="1" x14ac:dyDescent="0.2">
      <c r="A739" s="291" t="s">
        <v>72</v>
      </c>
      <c r="B739" s="291">
        <v>2022</v>
      </c>
      <c r="C739" s="145" t="s">
        <v>585</v>
      </c>
      <c r="D739" s="292" t="s">
        <v>116</v>
      </c>
      <c r="E739" s="293" t="s">
        <v>1044</v>
      </c>
      <c r="F739" s="245" t="s">
        <v>1704</v>
      </c>
      <c r="G739" s="294" t="s">
        <v>259</v>
      </c>
      <c r="H739" s="292" t="s">
        <v>1177</v>
      </c>
      <c r="I739" s="145" t="s">
        <v>431</v>
      </c>
      <c r="J739" s="291" t="s">
        <v>160</v>
      </c>
      <c r="K739" s="17" t="s">
        <v>744</v>
      </c>
      <c r="L739" s="295" t="s">
        <v>1510</v>
      </c>
      <c r="M739" s="235" t="s">
        <v>1497</v>
      </c>
      <c r="N739" s="235" t="s">
        <v>1178</v>
      </c>
      <c r="O739" s="145"/>
      <c r="P739" s="280">
        <v>0</v>
      </c>
      <c r="Q739" s="280">
        <v>0</v>
      </c>
      <c r="R739" s="277" t="str">
        <f t="shared" si="76"/>
        <v>N/A</v>
      </c>
      <c r="S739" s="278" t="str">
        <f t="shared" si="77"/>
        <v>N/A</v>
      </c>
      <c r="T739" s="172" t="s">
        <v>2704</v>
      </c>
    </row>
    <row r="740" spans="1:20" ht="12.75" customHeight="1" x14ac:dyDescent="0.2">
      <c r="A740" s="291" t="s">
        <v>72</v>
      </c>
      <c r="B740" s="291">
        <v>2022</v>
      </c>
      <c r="C740" s="145" t="s">
        <v>585</v>
      </c>
      <c r="D740" s="292" t="s">
        <v>116</v>
      </c>
      <c r="E740" s="293" t="s">
        <v>1044</v>
      </c>
      <c r="F740" s="245" t="s">
        <v>1704</v>
      </c>
      <c r="G740" s="294" t="s">
        <v>1508</v>
      </c>
      <c r="H740" s="292" t="s">
        <v>1177</v>
      </c>
      <c r="I740" s="145" t="s">
        <v>431</v>
      </c>
      <c r="J740" s="291" t="s">
        <v>160</v>
      </c>
      <c r="K740" s="17" t="s">
        <v>744</v>
      </c>
      <c r="L740" s="295" t="s">
        <v>1510</v>
      </c>
      <c r="M740" s="235" t="s">
        <v>1497</v>
      </c>
      <c r="N740" s="235" t="s">
        <v>1178</v>
      </c>
      <c r="O740" s="145"/>
      <c r="P740" s="280">
        <v>0</v>
      </c>
      <c r="Q740" s="280">
        <v>0</v>
      </c>
      <c r="R740" s="277" t="str">
        <f t="shared" si="76"/>
        <v>N/A</v>
      </c>
      <c r="S740" s="278" t="str">
        <f t="shared" si="77"/>
        <v>N/A</v>
      </c>
      <c r="T740" s="172" t="s">
        <v>2704</v>
      </c>
    </row>
    <row r="741" spans="1:20" ht="12.75" customHeight="1" x14ac:dyDescent="0.2">
      <c r="A741" s="291" t="s">
        <v>72</v>
      </c>
      <c r="B741" s="291">
        <v>2022</v>
      </c>
      <c r="C741" s="145" t="s">
        <v>585</v>
      </c>
      <c r="D741" s="292" t="s">
        <v>116</v>
      </c>
      <c r="E741" s="293" t="s">
        <v>1044</v>
      </c>
      <c r="F741" s="245" t="s">
        <v>1704</v>
      </c>
      <c r="G741" s="294" t="s">
        <v>263</v>
      </c>
      <c r="H741" s="292" t="s">
        <v>1177</v>
      </c>
      <c r="I741" s="145" t="s">
        <v>431</v>
      </c>
      <c r="J741" s="291" t="s">
        <v>160</v>
      </c>
      <c r="K741" s="17" t="s">
        <v>744</v>
      </c>
      <c r="L741" s="295" t="s">
        <v>1510</v>
      </c>
      <c r="M741" s="235" t="s">
        <v>1497</v>
      </c>
      <c r="N741" s="235" t="s">
        <v>1178</v>
      </c>
      <c r="O741" s="145"/>
      <c r="P741" s="280">
        <v>0</v>
      </c>
      <c r="Q741" s="280">
        <v>0</v>
      </c>
      <c r="R741" s="277" t="str">
        <f t="shared" si="76"/>
        <v>N/A</v>
      </c>
      <c r="S741" s="278" t="str">
        <f t="shared" si="77"/>
        <v>N/A</v>
      </c>
      <c r="T741" s="172" t="s">
        <v>2704</v>
      </c>
    </row>
    <row r="742" spans="1:20" ht="12.75" customHeight="1" x14ac:dyDescent="0.2">
      <c r="A742" s="291" t="s">
        <v>72</v>
      </c>
      <c r="B742" s="291">
        <v>2022</v>
      </c>
      <c r="C742" s="145" t="s">
        <v>585</v>
      </c>
      <c r="D742" s="292" t="s">
        <v>116</v>
      </c>
      <c r="E742" s="293" t="s">
        <v>1044</v>
      </c>
      <c r="F742" s="245" t="s">
        <v>1704</v>
      </c>
      <c r="G742" s="294" t="s">
        <v>261</v>
      </c>
      <c r="H742" s="292" t="s">
        <v>1177</v>
      </c>
      <c r="I742" s="145" t="s">
        <v>431</v>
      </c>
      <c r="J742" s="291" t="s">
        <v>160</v>
      </c>
      <c r="K742" s="17" t="s">
        <v>744</v>
      </c>
      <c r="L742" s="295" t="s">
        <v>1510</v>
      </c>
      <c r="M742" s="235" t="s">
        <v>1497</v>
      </c>
      <c r="N742" s="235" t="s">
        <v>1178</v>
      </c>
      <c r="O742" s="145"/>
      <c r="P742" s="280">
        <v>0</v>
      </c>
      <c r="Q742" s="280">
        <v>0</v>
      </c>
      <c r="R742" s="277" t="str">
        <f t="shared" si="76"/>
        <v>N/A</v>
      </c>
      <c r="S742" s="278" t="str">
        <f t="shared" si="77"/>
        <v>N/A</v>
      </c>
      <c r="T742" s="172" t="s">
        <v>2704</v>
      </c>
    </row>
    <row r="743" spans="1:20" ht="12.75" customHeight="1" x14ac:dyDescent="0.2">
      <c r="A743" s="291" t="s">
        <v>72</v>
      </c>
      <c r="B743" s="291">
        <v>2022</v>
      </c>
      <c r="C743" s="145" t="s">
        <v>585</v>
      </c>
      <c r="D743" s="292" t="s">
        <v>116</v>
      </c>
      <c r="E743" s="293" t="s">
        <v>1044</v>
      </c>
      <c r="F743" s="245" t="s">
        <v>1705</v>
      </c>
      <c r="G743" s="294" t="s">
        <v>259</v>
      </c>
      <c r="H743" s="292" t="s">
        <v>1177</v>
      </c>
      <c r="I743" s="145" t="s">
        <v>431</v>
      </c>
      <c r="J743" s="291" t="s">
        <v>160</v>
      </c>
      <c r="K743" s="17" t="s">
        <v>744</v>
      </c>
      <c r="L743" s="295" t="s">
        <v>1510</v>
      </c>
      <c r="M743" s="235" t="s">
        <v>1497</v>
      </c>
      <c r="N743" s="235" t="s">
        <v>1178</v>
      </c>
      <c r="O743" s="145"/>
      <c r="P743" s="296">
        <v>256</v>
      </c>
      <c r="Q743" s="296">
        <v>47</v>
      </c>
      <c r="R743" s="277" t="str">
        <f t="shared" si="76"/>
        <v>N/A</v>
      </c>
      <c r="S743" s="278" t="str">
        <f t="shared" si="77"/>
        <v>N/A</v>
      </c>
      <c r="T743" s="177"/>
    </row>
    <row r="744" spans="1:20" ht="12.75" customHeight="1" x14ac:dyDescent="0.2">
      <c r="A744" s="291" t="s">
        <v>72</v>
      </c>
      <c r="B744" s="291">
        <v>2022</v>
      </c>
      <c r="C744" s="145" t="s">
        <v>585</v>
      </c>
      <c r="D744" s="292" t="s">
        <v>116</v>
      </c>
      <c r="E744" s="293" t="s">
        <v>1044</v>
      </c>
      <c r="F744" s="245" t="s">
        <v>1705</v>
      </c>
      <c r="G744" s="294" t="s">
        <v>1508</v>
      </c>
      <c r="H744" s="292" t="s">
        <v>1177</v>
      </c>
      <c r="I744" s="145" t="s">
        <v>431</v>
      </c>
      <c r="J744" s="291" t="s">
        <v>160</v>
      </c>
      <c r="K744" s="17" t="s">
        <v>744</v>
      </c>
      <c r="L744" s="295" t="s">
        <v>1510</v>
      </c>
      <c r="M744" s="235" t="s">
        <v>1497</v>
      </c>
      <c r="N744" s="235" t="s">
        <v>1178</v>
      </c>
      <c r="O744" s="145"/>
      <c r="P744" s="296">
        <v>1220</v>
      </c>
      <c r="Q744" s="296">
        <v>47</v>
      </c>
      <c r="R744" s="277" t="str">
        <f t="shared" si="76"/>
        <v>N/A</v>
      </c>
      <c r="S744" s="278" t="str">
        <f t="shared" si="77"/>
        <v>N/A</v>
      </c>
      <c r="T744" s="177"/>
    </row>
    <row r="745" spans="1:20" ht="12.75" customHeight="1" x14ac:dyDescent="0.2">
      <c r="A745" s="291" t="s">
        <v>72</v>
      </c>
      <c r="B745" s="291">
        <v>2022</v>
      </c>
      <c r="C745" s="145" t="s">
        <v>585</v>
      </c>
      <c r="D745" s="292" t="s">
        <v>116</v>
      </c>
      <c r="E745" s="293" t="s">
        <v>1044</v>
      </c>
      <c r="F745" s="245" t="s">
        <v>1705</v>
      </c>
      <c r="G745" s="294" t="s">
        <v>263</v>
      </c>
      <c r="H745" s="292" t="s">
        <v>1177</v>
      </c>
      <c r="I745" s="145" t="s">
        <v>431</v>
      </c>
      <c r="J745" s="291" t="s">
        <v>160</v>
      </c>
      <c r="K745" s="17" t="s">
        <v>744</v>
      </c>
      <c r="L745" s="295" t="s">
        <v>1510</v>
      </c>
      <c r="M745" s="235" t="s">
        <v>1497</v>
      </c>
      <c r="N745" s="235" t="s">
        <v>1178</v>
      </c>
      <c r="O745" s="145"/>
      <c r="P745" s="296">
        <v>1220</v>
      </c>
      <c r="Q745" s="296">
        <v>47</v>
      </c>
      <c r="R745" s="277" t="str">
        <f t="shared" si="76"/>
        <v>N/A</v>
      </c>
      <c r="S745" s="278" t="str">
        <f t="shared" si="77"/>
        <v>N/A</v>
      </c>
      <c r="T745" s="177"/>
    </row>
    <row r="746" spans="1:20" ht="12.75" customHeight="1" x14ac:dyDescent="0.2">
      <c r="A746" s="291" t="s">
        <v>72</v>
      </c>
      <c r="B746" s="291">
        <v>2022</v>
      </c>
      <c r="C746" s="145" t="s">
        <v>585</v>
      </c>
      <c r="D746" s="292" t="s">
        <v>116</v>
      </c>
      <c r="E746" s="293" t="s">
        <v>1044</v>
      </c>
      <c r="F746" s="245" t="s">
        <v>1705</v>
      </c>
      <c r="G746" s="294" t="s">
        <v>261</v>
      </c>
      <c r="H746" s="292" t="s">
        <v>1177</v>
      </c>
      <c r="I746" s="145" t="s">
        <v>431</v>
      </c>
      <c r="J746" s="291" t="s">
        <v>160</v>
      </c>
      <c r="K746" s="17" t="s">
        <v>744</v>
      </c>
      <c r="L746" s="295" t="s">
        <v>1510</v>
      </c>
      <c r="M746" s="235" t="s">
        <v>1497</v>
      </c>
      <c r="N746" s="235" t="s">
        <v>1178</v>
      </c>
      <c r="O746" s="145"/>
      <c r="P746" s="296">
        <v>1220</v>
      </c>
      <c r="Q746" s="296">
        <v>47</v>
      </c>
      <c r="R746" s="277" t="str">
        <f t="shared" si="76"/>
        <v>N/A</v>
      </c>
      <c r="S746" s="278" t="str">
        <f t="shared" si="77"/>
        <v>N/A</v>
      </c>
      <c r="T746" s="177"/>
    </row>
    <row r="747" spans="1:20" ht="12.75" customHeight="1" x14ac:dyDescent="0.2">
      <c r="A747" s="291" t="s">
        <v>72</v>
      </c>
      <c r="B747" s="291">
        <v>2022</v>
      </c>
      <c r="C747" s="145" t="s">
        <v>585</v>
      </c>
      <c r="D747" s="292" t="s">
        <v>116</v>
      </c>
      <c r="E747" s="293" t="s">
        <v>1044</v>
      </c>
      <c r="F747" s="245" t="s">
        <v>1706</v>
      </c>
      <c r="G747" s="294" t="s">
        <v>259</v>
      </c>
      <c r="H747" s="292" t="s">
        <v>1177</v>
      </c>
      <c r="I747" s="145" t="s">
        <v>431</v>
      </c>
      <c r="J747" s="291" t="s">
        <v>160</v>
      </c>
      <c r="K747" s="17" t="s">
        <v>744</v>
      </c>
      <c r="L747" s="295" t="s">
        <v>1510</v>
      </c>
      <c r="M747" s="235" t="s">
        <v>1497</v>
      </c>
      <c r="N747" s="235" t="s">
        <v>1178</v>
      </c>
      <c r="O747" s="145"/>
      <c r="P747" s="296">
        <v>242</v>
      </c>
      <c r="Q747" s="296">
        <v>63</v>
      </c>
      <c r="R747" s="277" t="str">
        <f t="shared" si="76"/>
        <v>N/A</v>
      </c>
      <c r="S747" s="278" t="str">
        <f t="shared" si="77"/>
        <v>N/A</v>
      </c>
      <c r="T747" s="177"/>
    </row>
    <row r="748" spans="1:20" ht="12.75" customHeight="1" x14ac:dyDescent="0.2">
      <c r="A748" s="291" t="s">
        <v>72</v>
      </c>
      <c r="B748" s="291">
        <v>2022</v>
      </c>
      <c r="C748" s="145" t="s">
        <v>585</v>
      </c>
      <c r="D748" s="292" t="s">
        <v>116</v>
      </c>
      <c r="E748" s="293" t="s">
        <v>1044</v>
      </c>
      <c r="F748" s="245" t="s">
        <v>1706</v>
      </c>
      <c r="G748" s="294" t="s">
        <v>1508</v>
      </c>
      <c r="H748" s="292" t="s">
        <v>1177</v>
      </c>
      <c r="I748" s="145" t="s">
        <v>431</v>
      </c>
      <c r="J748" s="291" t="s">
        <v>160</v>
      </c>
      <c r="K748" s="17" t="s">
        <v>744</v>
      </c>
      <c r="L748" s="295" t="s">
        <v>1510</v>
      </c>
      <c r="M748" s="235" t="s">
        <v>1497</v>
      </c>
      <c r="N748" s="235" t="s">
        <v>1178</v>
      </c>
      <c r="O748" s="145"/>
      <c r="P748" s="296">
        <v>400</v>
      </c>
      <c r="Q748" s="296">
        <v>63</v>
      </c>
      <c r="R748" s="277" t="str">
        <f t="shared" si="76"/>
        <v>N/A</v>
      </c>
      <c r="S748" s="278" t="str">
        <f t="shared" si="77"/>
        <v>N/A</v>
      </c>
      <c r="T748" s="177"/>
    </row>
    <row r="749" spans="1:20" ht="12.75" customHeight="1" x14ac:dyDescent="0.2">
      <c r="A749" s="291" t="s">
        <v>72</v>
      </c>
      <c r="B749" s="291">
        <v>2022</v>
      </c>
      <c r="C749" s="145" t="s">
        <v>585</v>
      </c>
      <c r="D749" s="292" t="s">
        <v>116</v>
      </c>
      <c r="E749" s="293" t="s">
        <v>1044</v>
      </c>
      <c r="F749" s="245" t="s">
        <v>1706</v>
      </c>
      <c r="G749" s="294" t="s">
        <v>263</v>
      </c>
      <c r="H749" s="292" t="s">
        <v>1177</v>
      </c>
      <c r="I749" s="145" t="s">
        <v>431</v>
      </c>
      <c r="J749" s="291" t="s">
        <v>160</v>
      </c>
      <c r="K749" s="17" t="s">
        <v>744</v>
      </c>
      <c r="L749" s="295" t="s">
        <v>1510</v>
      </c>
      <c r="M749" s="235" t="s">
        <v>1497</v>
      </c>
      <c r="N749" s="235" t="s">
        <v>1178</v>
      </c>
      <c r="O749" s="145"/>
      <c r="P749" s="296">
        <v>400</v>
      </c>
      <c r="Q749" s="296">
        <v>63</v>
      </c>
      <c r="R749" s="277" t="str">
        <f t="shared" si="76"/>
        <v>N/A</v>
      </c>
      <c r="S749" s="278" t="str">
        <f t="shared" si="77"/>
        <v>N/A</v>
      </c>
      <c r="T749" s="177"/>
    </row>
    <row r="750" spans="1:20" ht="12.75" customHeight="1" x14ac:dyDescent="0.2">
      <c r="A750" s="291" t="s">
        <v>72</v>
      </c>
      <c r="B750" s="291">
        <v>2022</v>
      </c>
      <c r="C750" s="145" t="s">
        <v>585</v>
      </c>
      <c r="D750" s="292" t="s">
        <v>116</v>
      </c>
      <c r="E750" s="293" t="s">
        <v>1044</v>
      </c>
      <c r="F750" s="245" t="s">
        <v>1706</v>
      </c>
      <c r="G750" s="294" t="s">
        <v>261</v>
      </c>
      <c r="H750" s="292" t="s">
        <v>1177</v>
      </c>
      <c r="I750" s="145" t="s">
        <v>431</v>
      </c>
      <c r="J750" s="291" t="s">
        <v>160</v>
      </c>
      <c r="K750" s="17" t="s">
        <v>744</v>
      </c>
      <c r="L750" s="295" t="s">
        <v>1510</v>
      </c>
      <c r="M750" s="235" t="s">
        <v>1497</v>
      </c>
      <c r="N750" s="235" t="s">
        <v>1178</v>
      </c>
      <c r="O750" s="145"/>
      <c r="P750" s="296">
        <v>400</v>
      </c>
      <c r="Q750" s="296">
        <v>63</v>
      </c>
      <c r="R750" s="277" t="str">
        <f t="shared" si="76"/>
        <v>N/A</v>
      </c>
      <c r="S750" s="278" t="str">
        <f t="shared" si="77"/>
        <v>N/A</v>
      </c>
      <c r="T750" s="177"/>
    </row>
    <row r="751" spans="1:20" ht="12.75" customHeight="1" x14ac:dyDescent="0.2">
      <c r="A751" s="291" t="s">
        <v>72</v>
      </c>
      <c r="B751" s="291">
        <v>2022</v>
      </c>
      <c r="C751" s="145" t="s">
        <v>585</v>
      </c>
      <c r="D751" s="292" t="s">
        <v>116</v>
      </c>
      <c r="E751" s="293" t="s">
        <v>1019</v>
      </c>
      <c r="F751" s="245" t="s">
        <v>1702</v>
      </c>
      <c r="G751" s="294" t="s">
        <v>259</v>
      </c>
      <c r="H751" s="292" t="s">
        <v>1177</v>
      </c>
      <c r="I751" s="145" t="s">
        <v>431</v>
      </c>
      <c r="J751" s="291" t="s">
        <v>160</v>
      </c>
      <c r="K751" s="17" t="s">
        <v>744</v>
      </c>
      <c r="L751" s="295" t="s">
        <v>1510</v>
      </c>
      <c r="M751" s="235" t="s">
        <v>1497</v>
      </c>
      <c r="N751" s="235" t="s">
        <v>1178</v>
      </c>
      <c r="O751" s="145"/>
      <c r="P751" s="296">
        <v>170</v>
      </c>
      <c r="Q751" s="296">
        <v>42</v>
      </c>
      <c r="R751" s="277" t="str">
        <f t="shared" ref="R751:R766" si="78">IF(M751="N/A","N/A", P751/M751*100)</f>
        <v>N/A</v>
      </c>
      <c r="S751" s="278" t="str">
        <f t="shared" ref="S751:S766" si="79">IF(M751="N/A","N/A",IF(OR(R751&lt;90,R751&gt;150),"X",""))</f>
        <v>N/A</v>
      </c>
      <c r="T751" s="177"/>
    </row>
    <row r="752" spans="1:20" ht="12.75" customHeight="1" x14ac:dyDescent="0.2">
      <c r="A752" s="291" t="s">
        <v>72</v>
      </c>
      <c r="B752" s="291">
        <v>2022</v>
      </c>
      <c r="C752" s="145" t="s">
        <v>585</v>
      </c>
      <c r="D752" s="292" t="s">
        <v>116</v>
      </c>
      <c r="E752" s="293" t="s">
        <v>1019</v>
      </c>
      <c r="F752" s="245" t="s">
        <v>1702</v>
      </c>
      <c r="G752" s="294" t="s">
        <v>1508</v>
      </c>
      <c r="H752" s="292" t="s">
        <v>1177</v>
      </c>
      <c r="I752" s="145" t="s">
        <v>431</v>
      </c>
      <c r="J752" s="291" t="s">
        <v>160</v>
      </c>
      <c r="K752" s="17" t="s">
        <v>744</v>
      </c>
      <c r="L752" s="295" t="s">
        <v>1510</v>
      </c>
      <c r="M752" s="235" t="s">
        <v>1497</v>
      </c>
      <c r="N752" s="235" t="s">
        <v>1178</v>
      </c>
      <c r="O752" s="145"/>
      <c r="P752" s="296">
        <v>176</v>
      </c>
      <c r="Q752" s="296">
        <v>42</v>
      </c>
      <c r="R752" s="277" t="str">
        <f t="shared" si="78"/>
        <v>N/A</v>
      </c>
      <c r="S752" s="278" t="str">
        <f t="shared" si="79"/>
        <v>N/A</v>
      </c>
      <c r="T752" s="177"/>
    </row>
    <row r="753" spans="1:20" ht="12.75" customHeight="1" x14ac:dyDescent="0.2">
      <c r="A753" s="291" t="s">
        <v>72</v>
      </c>
      <c r="B753" s="291">
        <v>2022</v>
      </c>
      <c r="C753" s="145" t="s">
        <v>585</v>
      </c>
      <c r="D753" s="292" t="s">
        <v>116</v>
      </c>
      <c r="E753" s="293" t="s">
        <v>1019</v>
      </c>
      <c r="F753" s="245" t="s">
        <v>1702</v>
      </c>
      <c r="G753" s="294" t="s">
        <v>263</v>
      </c>
      <c r="H753" s="292" t="s">
        <v>1177</v>
      </c>
      <c r="I753" s="145" t="s">
        <v>431</v>
      </c>
      <c r="J753" s="291" t="s">
        <v>160</v>
      </c>
      <c r="K753" s="17" t="s">
        <v>744</v>
      </c>
      <c r="L753" s="295" t="s">
        <v>1510</v>
      </c>
      <c r="M753" s="235" t="s">
        <v>1497</v>
      </c>
      <c r="N753" s="235" t="s">
        <v>1178</v>
      </c>
      <c r="O753" s="145"/>
      <c r="P753" s="296">
        <v>176</v>
      </c>
      <c r="Q753" s="296">
        <v>42</v>
      </c>
      <c r="R753" s="277" t="str">
        <f t="shared" si="78"/>
        <v>N/A</v>
      </c>
      <c r="S753" s="278" t="str">
        <f t="shared" si="79"/>
        <v>N/A</v>
      </c>
      <c r="T753" s="177"/>
    </row>
    <row r="754" spans="1:20" ht="12.75" customHeight="1" x14ac:dyDescent="0.2">
      <c r="A754" s="291" t="s">
        <v>72</v>
      </c>
      <c r="B754" s="291">
        <v>2022</v>
      </c>
      <c r="C754" s="145" t="s">
        <v>585</v>
      </c>
      <c r="D754" s="292" t="s">
        <v>116</v>
      </c>
      <c r="E754" s="293" t="s">
        <v>1019</v>
      </c>
      <c r="F754" s="245" t="s">
        <v>1702</v>
      </c>
      <c r="G754" s="294" t="s">
        <v>261</v>
      </c>
      <c r="H754" s="292" t="s">
        <v>1177</v>
      </c>
      <c r="I754" s="145" t="s">
        <v>431</v>
      </c>
      <c r="J754" s="291" t="s">
        <v>160</v>
      </c>
      <c r="K754" s="17" t="s">
        <v>744</v>
      </c>
      <c r="L754" s="295" t="s">
        <v>1510</v>
      </c>
      <c r="M754" s="235" t="s">
        <v>1497</v>
      </c>
      <c r="N754" s="235" t="s">
        <v>1178</v>
      </c>
      <c r="O754" s="145"/>
      <c r="P754" s="296">
        <v>176</v>
      </c>
      <c r="Q754" s="296">
        <v>42</v>
      </c>
      <c r="R754" s="277" t="str">
        <f t="shared" si="78"/>
        <v>N/A</v>
      </c>
      <c r="S754" s="278" t="str">
        <f t="shared" si="79"/>
        <v>N/A</v>
      </c>
      <c r="T754" s="177"/>
    </row>
    <row r="755" spans="1:20" ht="12.75" customHeight="1" x14ac:dyDescent="0.2">
      <c r="A755" s="291" t="s">
        <v>72</v>
      </c>
      <c r="B755" s="291">
        <v>2022</v>
      </c>
      <c r="C755" s="145" t="s">
        <v>585</v>
      </c>
      <c r="D755" s="292" t="s">
        <v>116</v>
      </c>
      <c r="E755" s="293" t="s">
        <v>1019</v>
      </c>
      <c r="F755" s="245" t="s">
        <v>1704</v>
      </c>
      <c r="G755" s="294" t="s">
        <v>259</v>
      </c>
      <c r="H755" s="292" t="s">
        <v>1177</v>
      </c>
      <c r="I755" s="145" t="s">
        <v>431</v>
      </c>
      <c r="J755" s="291" t="s">
        <v>160</v>
      </c>
      <c r="K755" s="17" t="s">
        <v>744</v>
      </c>
      <c r="L755" s="295" t="s">
        <v>1510</v>
      </c>
      <c r="M755" s="235" t="s">
        <v>1497</v>
      </c>
      <c r="N755" s="235" t="s">
        <v>1178</v>
      </c>
      <c r="O755" s="145"/>
      <c r="P755" s="296">
        <v>6</v>
      </c>
      <c r="Q755" s="296">
        <v>5</v>
      </c>
      <c r="R755" s="277" t="str">
        <f t="shared" si="78"/>
        <v>N/A</v>
      </c>
      <c r="S755" s="278" t="str">
        <f t="shared" si="79"/>
        <v>N/A</v>
      </c>
      <c r="T755" s="177"/>
    </row>
    <row r="756" spans="1:20" ht="12.75" customHeight="1" x14ac:dyDescent="0.2">
      <c r="A756" s="291" t="s">
        <v>72</v>
      </c>
      <c r="B756" s="291">
        <v>2022</v>
      </c>
      <c r="C756" s="145" t="s">
        <v>585</v>
      </c>
      <c r="D756" s="292" t="s">
        <v>116</v>
      </c>
      <c r="E756" s="293" t="s">
        <v>1019</v>
      </c>
      <c r="F756" s="245" t="s">
        <v>1704</v>
      </c>
      <c r="G756" s="294" t="s">
        <v>1508</v>
      </c>
      <c r="H756" s="292" t="s">
        <v>1177</v>
      </c>
      <c r="I756" s="145" t="s">
        <v>431</v>
      </c>
      <c r="J756" s="291" t="s">
        <v>160</v>
      </c>
      <c r="K756" s="17" t="s">
        <v>744</v>
      </c>
      <c r="L756" s="295" t="s">
        <v>1510</v>
      </c>
      <c r="M756" s="235" t="s">
        <v>1497</v>
      </c>
      <c r="N756" s="235" t="s">
        <v>1178</v>
      </c>
      <c r="O756" s="145"/>
      <c r="P756" s="296">
        <v>8</v>
      </c>
      <c r="Q756" s="296">
        <v>5</v>
      </c>
      <c r="R756" s="277" t="str">
        <f t="shared" si="78"/>
        <v>N/A</v>
      </c>
      <c r="S756" s="278" t="str">
        <f t="shared" si="79"/>
        <v>N/A</v>
      </c>
      <c r="T756" s="177"/>
    </row>
    <row r="757" spans="1:20" ht="12.75" customHeight="1" x14ac:dyDescent="0.2">
      <c r="A757" s="291" t="s">
        <v>72</v>
      </c>
      <c r="B757" s="291">
        <v>2022</v>
      </c>
      <c r="C757" s="145" t="s">
        <v>585</v>
      </c>
      <c r="D757" s="292" t="s">
        <v>116</v>
      </c>
      <c r="E757" s="293" t="s">
        <v>1019</v>
      </c>
      <c r="F757" s="245" t="s">
        <v>1704</v>
      </c>
      <c r="G757" s="294" t="s">
        <v>263</v>
      </c>
      <c r="H757" s="292" t="s">
        <v>1177</v>
      </c>
      <c r="I757" s="145" t="s">
        <v>431</v>
      </c>
      <c r="J757" s="291" t="s">
        <v>160</v>
      </c>
      <c r="K757" s="17" t="s">
        <v>744</v>
      </c>
      <c r="L757" s="295" t="s">
        <v>1510</v>
      </c>
      <c r="M757" s="235" t="s">
        <v>1497</v>
      </c>
      <c r="N757" s="235" t="s">
        <v>1178</v>
      </c>
      <c r="O757" s="145"/>
      <c r="P757" s="296">
        <v>8</v>
      </c>
      <c r="Q757" s="296">
        <v>5</v>
      </c>
      <c r="R757" s="277" t="str">
        <f t="shared" si="78"/>
        <v>N/A</v>
      </c>
      <c r="S757" s="278" t="str">
        <f t="shared" si="79"/>
        <v>N/A</v>
      </c>
      <c r="T757" s="177"/>
    </row>
    <row r="758" spans="1:20" ht="12.75" customHeight="1" x14ac:dyDescent="0.2">
      <c r="A758" s="291" t="s">
        <v>72</v>
      </c>
      <c r="B758" s="291">
        <v>2022</v>
      </c>
      <c r="C758" s="145" t="s">
        <v>585</v>
      </c>
      <c r="D758" s="292" t="s">
        <v>116</v>
      </c>
      <c r="E758" s="293" t="s">
        <v>1019</v>
      </c>
      <c r="F758" s="245" t="s">
        <v>1704</v>
      </c>
      <c r="G758" s="294" t="s">
        <v>261</v>
      </c>
      <c r="H758" s="292" t="s">
        <v>1177</v>
      </c>
      <c r="I758" s="145" t="s">
        <v>431</v>
      </c>
      <c r="J758" s="291" t="s">
        <v>160</v>
      </c>
      <c r="K758" s="17" t="s">
        <v>744</v>
      </c>
      <c r="L758" s="295" t="s">
        <v>1510</v>
      </c>
      <c r="M758" s="235" t="s">
        <v>1497</v>
      </c>
      <c r="N758" s="235" t="s">
        <v>1178</v>
      </c>
      <c r="O758" s="145"/>
      <c r="P758" s="296">
        <v>8</v>
      </c>
      <c r="Q758" s="296">
        <v>5</v>
      </c>
      <c r="R758" s="277" t="str">
        <f t="shared" si="78"/>
        <v>N/A</v>
      </c>
      <c r="S758" s="278" t="str">
        <f t="shared" si="79"/>
        <v>N/A</v>
      </c>
      <c r="T758" s="177"/>
    </row>
    <row r="759" spans="1:20" ht="12.75" customHeight="1" x14ac:dyDescent="0.2">
      <c r="A759" s="291" t="s">
        <v>72</v>
      </c>
      <c r="B759" s="291">
        <v>2022</v>
      </c>
      <c r="C759" s="145" t="s">
        <v>585</v>
      </c>
      <c r="D759" s="292" t="s">
        <v>116</v>
      </c>
      <c r="E759" s="293" t="s">
        <v>1019</v>
      </c>
      <c r="F759" s="245" t="s">
        <v>1705</v>
      </c>
      <c r="G759" s="294" t="s">
        <v>259</v>
      </c>
      <c r="H759" s="292" t="s">
        <v>1177</v>
      </c>
      <c r="I759" s="145" t="s">
        <v>431</v>
      </c>
      <c r="J759" s="291" t="s">
        <v>160</v>
      </c>
      <c r="K759" s="17" t="s">
        <v>744</v>
      </c>
      <c r="L759" s="295" t="s">
        <v>1510</v>
      </c>
      <c r="M759" s="235" t="s">
        <v>1497</v>
      </c>
      <c r="N759" s="235" t="s">
        <v>1178</v>
      </c>
      <c r="O759" s="145"/>
      <c r="P759" s="296">
        <v>45</v>
      </c>
      <c r="Q759" s="296">
        <v>31</v>
      </c>
      <c r="R759" s="277" t="str">
        <f t="shared" si="78"/>
        <v>N/A</v>
      </c>
      <c r="S759" s="278" t="str">
        <f t="shared" si="79"/>
        <v>N/A</v>
      </c>
      <c r="T759" s="177"/>
    </row>
    <row r="760" spans="1:20" ht="12.75" customHeight="1" x14ac:dyDescent="0.2">
      <c r="A760" s="291" t="s">
        <v>72</v>
      </c>
      <c r="B760" s="291">
        <v>2022</v>
      </c>
      <c r="C760" s="145" t="s">
        <v>585</v>
      </c>
      <c r="D760" s="292" t="s">
        <v>116</v>
      </c>
      <c r="E760" s="293" t="s">
        <v>1019</v>
      </c>
      <c r="F760" s="245" t="s">
        <v>1705</v>
      </c>
      <c r="G760" s="294" t="s">
        <v>1508</v>
      </c>
      <c r="H760" s="292" t="s">
        <v>1177</v>
      </c>
      <c r="I760" s="145" t="s">
        <v>431</v>
      </c>
      <c r="J760" s="291" t="s">
        <v>160</v>
      </c>
      <c r="K760" s="17" t="s">
        <v>744</v>
      </c>
      <c r="L760" s="295" t="s">
        <v>1510</v>
      </c>
      <c r="M760" s="235" t="s">
        <v>1497</v>
      </c>
      <c r="N760" s="235" t="s">
        <v>1178</v>
      </c>
      <c r="O760" s="145"/>
      <c r="P760" s="296">
        <v>48</v>
      </c>
      <c r="Q760" s="296">
        <v>31</v>
      </c>
      <c r="R760" s="277" t="str">
        <f t="shared" si="78"/>
        <v>N/A</v>
      </c>
      <c r="S760" s="278" t="str">
        <f t="shared" si="79"/>
        <v>N/A</v>
      </c>
      <c r="T760" s="177"/>
    </row>
    <row r="761" spans="1:20" ht="12.75" customHeight="1" x14ac:dyDescent="0.2">
      <c r="A761" s="291" t="s">
        <v>72</v>
      </c>
      <c r="B761" s="291">
        <v>2022</v>
      </c>
      <c r="C761" s="145" t="s">
        <v>585</v>
      </c>
      <c r="D761" s="292" t="s">
        <v>116</v>
      </c>
      <c r="E761" s="293" t="s">
        <v>1019</v>
      </c>
      <c r="F761" s="245" t="s">
        <v>1705</v>
      </c>
      <c r="G761" s="294" t="s">
        <v>263</v>
      </c>
      <c r="H761" s="292" t="s">
        <v>1177</v>
      </c>
      <c r="I761" s="145" t="s">
        <v>431</v>
      </c>
      <c r="J761" s="291" t="s">
        <v>160</v>
      </c>
      <c r="K761" s="17" t="s">
        <v>744</v>
      </c>
      <c r="L761" s="295" t="s">
        <v>1510</v>
      </c>
      <c r="M761" s="235" t="s">
        <v>1497</v>
      </c>
      <c r="N761" s="235" t="s">
        <v>1178</v>
      </c>
      <c r="O761" s="145"/>
      <c r="P761" s="296">
        <v>48</v>
      </c>
      <c r="Q761" s="296">
        <v>31</v>
      </c>
      <c r="R761" s="277" t="str">
        <f t="shared" si="78"/>
        <v>N/A</v>
      </c>
      <c r="S761" s="278" t="str">
        <f t="shared" si="79"/>
        <v>N/A</v>
      </c>
      <c r="T761" s="177"/>
    </row>
    <row r="762" spans="1:20" ht="12.75" customHeight="1" x14ac:dyDescent="0.2">
      <c r="A762" s="291" t="s">
        <v>72</v>
      </c>
      <c r="B762" s="291">
        <v>2022</v>
      </c>
      <c r="C762" s="145" t="s">
        <v>585</v>
      </c>
      <c r="D762" s="292" t="s">
        <v>116</v>
      </c>
      <c r="E762" s="293" t="s">
        <v>1019</v>
      </c>
      <c r="F762" s="245" t="s">
        <v>1705</v>
      </c>
      <c r="G762" s="294" t="s">
        <v>261</v>
      </c>
      <c r="H762" s="292" t="s">
        <v>1177</v>
      </c>
      <c r="I762" s="145" t="s">
        <v>431</v>
      </c>
      <c r="J762" s="291" t="s">
        <v>160</v>
      </c>
      <c r="K762" s="17" t="s">
        <v>744</v>
      </c>
      <c r="L762" s="295" t="s">
        <v>1510</v>
      </c>
      <c r="M762" s="235" t="s">
        <v>1497</v>
      </c>
      <c r="N762" s="235" t="s">
        <v>1178</v>
      </c>
      <c r="O762" s="145"/>
      <c r="P762" s="296">
        <v>48</v>
      </c>
      <c r="Q762" s="296">
        <v>31</v>
      </c>
      <c r="R762" s="277" t="str">
        <f t="shared" si="78"/>
        <v>N/A</v>
      </c>
      <c r="S762" s="278" t="str">
        <f t="shared" si="79"/>
        <v>N/A</v>
      </c>
      <c r="T762" s="177"/>
    </row>
    <row r="763" spans="1:20" ht="12.75" customHeight="1" x14ac:dyDescent="0.2">
      <c r="A763" s="291" t="s">
        <v>72</v>
      </c>
      <c r="B763" s="291">
        <v>2022</v>
      </c>
      <c r="C763" s="145" t="s">
        <v>585</v>
      </c>
      <c r="D763" s="292" t="s">
        <v>116</v>
      </c>
      <c r="E763" s="293" t="s">
        <v>1019</v>
      </c>
      <c r="F763" s="245" t="s">
        <v>1706</v>
      </c>
      <c r="G763" s="294" t="s">
        <v>259</v>
      </c>
      <c r="H763" s="292" t="s">
        <v>1177</v>
      </c>
      <c r="I763" s="145" t="s">
        <v>431</v>
      </c>
      <c r="J763" s="291" t="s">
        <v>160</v>
      </c>
      <c r="K763" s="17" t="s">
        <v>744</v>
      </c>
      <c r="L763" s="295" t="s">
        <v>1510</v>
      </c>
      <c r="M763" s="235" t="s">
        <v>1497</v>
      </c>
      <c r="N763" s="235" t="s">
        <v>1178</v>
      </c>
      <c r="O763" s="145"/>
      <c r="P763" s="296">
        <v>286</v>
      </c>
      <c r="Q763" s="296">
        <v>93</v>
      </c>
      <c r="R763" s="277" t="str">
        <f t="shared" si="78"/>
        <v>N/A</v>
      </c>
      <c r="S763" s="278" t="str">
        <f t="shared" si="79"/>
        <v>N/A</v>
      </c>
      <c r="T763" s="177"/>
    </row>
    <row r="764" spans="1:20" ht="12.75" customHeight="1" x14ac:dyDescent="0.2">
      <c r="A764" s="291" t="s">
        <v>72</v>
      </c>
      <c r="B764" s="291">
        <v>2022</v>
      </c>
      <c r="C764" s="145" t="s">
        <v>585</v>
      </c>
      <c r="D764" s="292" t="s">
        <v>116</v>
      </c>
      <c r="E764" s="293" t="s">
        <v>1019</v>
      </c>
      <c r="F764" s="245" t="s">
        <v>1706</v>
      </c>
      <c r="G764" s="294" t="s">
        <v>1508</v>
      </c>
      <c r="H764" s="292" t="s">
        <v>1177</v>
      </c>
      <c r="I764" s="145" t="s">
        <v>431</v>
      </c>
      <c r="J764" s="291" t="s">
        <v>160</v>
      </c>
      <c r="K764" s="17" t="s">
        <v>744</v>
      </c>
      <c r="L764" s="295" t="s">
        <v>1510</v>
      </c>
      <c r="M764" s="235" t="s">
        <v>1497</v>
      </c>
      <c r="N764" s="235" t="s">
        <v>1178</v>
      </c>
      <c r="O764" s="145"/>
      <c r="P764" s="296">
        <v>362</v>
      </c>
      <c r="Q764" s="296">
        <v>93</v>
      </c>
      <c r="R764" s="277" t="str">
        <f t="shared" si="78"/>
        <v>N/A</v>
      </c>
      <c r="S764" s="278" t="str">
        <f t="shared" si="79"/>
        <v>N/A</v>
      </c>
      <c r="T764" s="177"/>
    </row>
    <row r="765" spans="1:20" ht="12.75" customHeight="1" x14ac:dyDescent="0.2">
      <c r="A765" s="291" t="s">
        <v>72</v>
      </c>
      <c r="B765" s="291">
        <v>2022</v>
      </c>
      <c r="C765" s="145" t="s">
        <v>585</v>
      </c>
      <c r="D765" s="292" t="s">
        <v>116</v>
      </c>
      <c r="E765" s="293" t="s">
        <v>1019</v>
      </c>
      <c r="F765" s="245" t="s">
        <v>1706</v>
      </c>
      <c r="G765" s="294" t="s">
        <v>263</v>
      </c>
      <c r="H765" s="292" t="s">
        <v>1177</v>
      </c>
      <c r="I765" s="145" t="s">
        <v>431</v>
      </c>
      <c r="J765" s="291" t="s">
        <v>160</v>
      </c>
      <c r="K765" s="17" t="s">
        <v>744</v>
      </c>
      <c r="L765" s="295" t="s">
        <v>1510</v>
      </c>
      <c r="M765" s="235" t="s">
        <v>1497</v>
      </c>
      <c r="N765" s="235" t="s">
        <v>1178</v>
      </c>
      <c r="O765" s="145"/>
      <c r="P765" s="296">
        <v>362</v>
      </c>
      <c r="Q765" s="296">
        <v>93</v>
      </c>
      <c r="R765" s="277" t="str">
        <f t="shared" si="78"/>
        <v>N/A</v>
      </c>
      <c r="S765" s="278" t="str">
        <f t="shared" si="79"/>
        <v>N/A</v>
      </c>
      <c r="T765" s="177"/>
    </row>
    <row r="766" spans="1:20" ht="12.75" customHeight="1" x14ac:dyDescent="0.2">
      <c r="A766" s="291" t="s">
        <v>72</v>
      </c>
      <c r="B766" s="291">
        <v>2022</v>
      </c>
      <c r="C766" s="145" t="s">
        <v>585</v>
      </c>
      <c r="D766" s="292" t="s">
        <v>116</v>
      </c>
      <c r="E766" s="293" t="s">
        <v>1019</v>
      </c>
      <c r="F766" s="245" t="s">
        <v>1706</v>
      </c>
      <c r="G766" s="294" t="s">
        <v>261</v>
      </c>
      <c r="H766" s="292" t="s">
        <v>1177</v>
      </c>
      <c r="I766" s="145" t="s">
        <v>431</v>
      </c>
      <c r="J766" s="291" t="s">
        <v>160</v>
      </c>
      <c r="K766" s="17" t="s">
        <v>744</v>
      </c>
      <c r="L766" s="295" t="s">
        <v>1510</v>
      </c>
      <c r="M766" s="235" t="s">
        <v>1497</v>
      </c>
      <c r="N766" s="235" t="s">
        <v>1178</v>
      </c>
      <c r="O766" s="145"/>
      <c r="P766" s="296">
        <v>362</v>
      </c>
      <c r="Q766" s="296">
        <v>93</v>
      </c>
      <c r="R766" s="277" t="str">
        <f t="shared" si="78"/>
        <v>N/A</v>
      </c>
      <c r="S766" s="278" t="str">
        <f t="shared" si="79"/>
        <v>N/A</v>
      </c>
      <c r="T766" s="177"/>
    </row>
    <row r="767" spans="1:20" ht="12.75" customHeight="1" x14ac:dyDescent="0.2">
      <c r="A767" s="291" t="s">
        <v>72</v>
      </c>
      <c r="B767" s="291">
        <v>2022</v>
      </c>
      <c r="C767" s="145" t="s">
        <v>585</v>
      </c>
      <c r="D767" s="292" t="s">
        <v>116</v>
      </c>
      <c r="E767" s="293" t="s">
        <v>1052</v>
      </c>
      <c r="F767" s="245" t="s">
        <v>1702</v>
      </c>
      <c r="G767" s="294" t="s">
        <v>1508</v>
      </c>
      <c r="H767" s="292" t="s">
        <v>1177</v>
      </c>
      <c r="I767" s="145" t="s">
        <v>431</v>
      </c>
      <c r="J767" s="291" t="s">
        <v>160</v>
      </c>
      <c r="K767" s="17" t="s">
        <v>744</v>
      </c>
      <c r="L767" s="295" t="s">
        <v>1510</v>
      </c>
      <c r="M767" s="235" t="s">
        <v>1497</v>
      </c>
      <c r="N767" s="235" t="s">
        <v>1178</v>
      </c>
      <c r="O767" s="145"/>
      <c r="P767" s="296">
        <v>329</v>
      </c>
      <c r="Q767" s="296">
        <v>29</v>
      </c>
      <c r="R767" s="277" t="str">
        <f t="shared" ref="R767:R778" si="80">IF(M767="N/A","N/A", P767/M767*100)</f>
        <v>N/A</v>
      </c>
      <c r="S767" s="278" t="str">
        <f t="shared" ref="S767:S778" si="81">IF(M767="N/A","N/A",IF(OR(R767&lt;90,R767&gt;150),"X",""))</f>
        <v>N/A</v>
      </c>
      <c r="T767" s="177"/>
    </row>
    <row r="768" spans="1:20" ht="12.75" customHeight="1" x14ac:dyDescent="0.2">
      <c r="A768" s="291" t="s">
        <v>72</v>
      </c>
      <c r="B768" s="291">
        <v>2022</v>
      </c>
      <c r="C768" s="145" t="s">
        <v>585</v>
      </c>
      <c r="D768" s="292" t="s">
        <v>116</v>
      </c>
      <c r="E768" s="293" t="s">
        <v>1052</v>
      </c>
      <c r="F768" s="245" t="s">
        <v>1702</v>
      </c>
      <c r="G768" s="294" t="s">
        <v>263</v>
      </c>
      <c r="H768" s="292" t="s">
        <v>1177</v>
      </c>
      <c r="I768" s="145" t="s">
        <v>431</v>
      </c>
      <c r="J768" s="291" t="s">
        <v>160</v>
      </c>
      <c r="K768" s="17" t="s">
        <v>744</v>
      </c>
      <c r="L768" s="295" t="s">
        <v>1510</v>
      </c>
      <c r="M768" s="235" t="s">
        <v>1497</v>
      </c>
      <c r="N768" s="235" t="s">
        <v>1178</v>
      </c>
      <c r="O768" s="145"/>
      <c r="P768" s="296">
        <v>329</v>
      </c>
      <c r="Q768" s="296">
        <v>29</v>
      </c>
      <c r="R768" s="277" t="str">
        <f t="shared" si="80"/>
        <v>N/A</v>
      </c>
      <c r="S768" s="278" t="str">
        <f t="shared" si="81"/>
        <v>N/A</v>
      </c>
      <c r="T768" s="177"/>
    </row>
    <row r="769" spans="1:20" ht="12.75" customHeight="1" x14ac:dyDescent="0.2">
      <c r="A769" s="291" t="s">
        <v>72</v>
      </c>
      <c r="B769" s="291">
        <v>2022</v>
      </c>
      <c r="C769" s="145" t="s">
        <v>585</v>
      </c>
      <c r="D769" s="292" t="s">
        <v>116</v>
      </c>
      <c r="E769" s="293" t="s">
        <v>1052</v>
      </c>
      <c r="F769" s="245" t="s">
        <v>1702</v>
      </c>
      <c r="G769" s="294" t="s">
        <v>261</v>
      </c>
      <c r="H769" s="292" t="s">
        <v>1177</v>
      </c>
      <c r="I769" s="145" t="s">
        <v>431</v>
      </c>
      <c r="J769" s="291" t="s">
        <v>160</v>
      </c>
      <c r="K769" s="17" t="s">
        <v>744</v>
      </c>
      <c r="L769" s="295" t="s">
        <v>1510</v>
      </c>
      <c r="M769" s="235" t="s">
        <v>1497</v>
      </c>
      <c r="N769" s="235" t="s">
        <v>1178</v>
      </c>
      <c r="O769" s="145"/>
      <c r="P769" s="296">
        <v>329</v>
      </c>
      <c r="Q769" s="296">
        <v>29</v>
      </c>
      <c r="R769" s="277" t="str">
        <f t="shared" si="80"/>
        <v>N/A</v>
      </c>
      <c r="S769" s="278" t="str">
        <f t="shared" si="81"/>
        <v>N/A</v>
      </c>
      <c r="T769" s="177"/>
    </row>
    <row r="770" spans="1:20" ht="12.75" customHeight="1" x14ac:dyDescent="0.2">
      <c r="A770" s="291" t="s">
        <v>72</v>
      </c>
      <c r="B770" s="291">
        <v>2022</v>
      </c>
      <c r="C770" s="145" t="s">
        <v>585</v>
      </c>
      <c r="D770" s="292" t="s">
        <v>116</v>
      </c>
      <c r="E770" s="293" t="s">
        <v>1052</v>
      </c>
      <c r="F770" s="245" t="s">
        <v>1704</v>
      </c>
      <c r="G770" s="294" t="s">
        <v>1508</v>
      </c>
      <c r="H770" s="292" t="s">
        <v>1177</v>
      </c>
      <c r="I770" s="145" t="s">
        <v>431</v>
      </c>
      <c r="J770" s="291" t="s">
        <v>160</v>
      </c>
      <c r="K770" s="17" t="s">
        <v>744</v>
      </c>
      <c r="L770" s="295" t="s">
        <v>1510</v>
      </c>
      <c r="M770" s="235" t="s">
        <v>1497</v>
      </c>
      <c r="N770" s="235" t="s">
        <v>1178</v>
      </c>
      <c r="O770" s="145"/>
      <c r="P770" s="296">
        <v>7</v>
      </c>
      <c r="Q770" s="296">
        <v>1</v>
      </c>
      <c r="R770" s="277" t="str">
        <f t="shared" si="80"/>
        <v>N/A</v>
      </c>
      <c r="S770" s="278" t="str">
        <f t="shared" si="81"/>
        <v>N/A</v>
      </c>
      <c r="T770" s="177"/>
    </row>
    <row r="771" spans="1:20" ht="12.75" customHeight="1" x14ac:dyDescent="0.2">
      <c r="A771" s="291" t="s">
        <v>72</v>
      </c>
      <c r="B771" s="291">
        <v>2022</v>
      </c>
      <c r="C771" s="145" t="s">
        <v>585</v>
      </c>
      <c r="D771" s="292" t="s">
        <v>116</v>
      </c>
      <c r="E771" s="293" t="s">
        <v>1052</v>
      </c>
      <c r="F771" s="245" t="s">
        <v>1704</v>
      </c>
      <c r="G771" s="294" t="s">
        <v>263</v>
      </c>
      <c r="H771" s="292" t="s">
        <v>1177</v>
      </c>
      <c r="I771" s="145" t="s">
        <v>431</v>
      </c>
      <c r="J771" s="291" t="s">
        <v>160</v>
      </c>
      <c r="K771" s="17" t="s">
        <v>744</v>
      </c>
      <c r="L771" s="295" t="s">
        <v>1510</v>
      </c>
      <c r="M771" s="235" t="s">
        <v>1497</v>
      </c>
      <c r="N771" s="235" t="s">
        <v>1178</v>
      </c>
      <c r="O771" s="145"/>
      <c r="P771" s="296">
        <v>7</v>
      </c>
      <c r="Q771" s="296">
        <v>1</v>
      </c>
      <c r="R771" s="277" t="str">
        <f t="shared" si="80"/>
        <v>N/A</v>
      </c>
      <c r="S771" s="278" t="str">
        <f t="shared" si="81"/>
        <v>N/A</v>
      </c>
      <c r="T771" s="177"/>
    </row>
    <row r="772" spans="1:20" ht="12.75" customHeight="1" x14ac:dyDescent="0.2">
      <c r="A772" s="291" t="s">
        <v>72</v>
      </c>
      <c r="B772" s="291">
        <v>2022</v>
      </c>
      <c r="C772" s="145" t="s">
        <v>585</v>
      </c>
      <c r="D772" s="292" t="s">
        <v>116</v>
      </c>
      <c r="E772" s="293" t="s">
        <v>1052</v>
      </c>
      <c r="F772" s="245" t="s">
        <v>1704</v>
      </c>
      <c r="G772" s="294" t="s">
        <v>261</v>
      </c>
      <c r="H772" s="292" t="s">
        <v>1177</v>
      </c>
      <c r="I772" s="145" t="s">
        <v>431</v>
      </c>
      <c r="J772" s="291" t="s">
        <v>160</v>
      </c>
      <c r="K772" s="17" t="s">
        <v>744</v>
      </c>
      <c r="L772" s="295" t="s">
        <v>1510</v>
      </c>
      <c r="M772" s="235" t="s">
        <v>1497</v>
      </c>
      <c r="N772" s="235" t="s">
        <v>1178</v>
      </c>
      <c r="O772" s="145"/>
      <c r="P772" s="296">
        <v>7</v>
      </c>
      <c r="Q772" s="296">
        <v>1</v>
      </c>
      <c r="R772" s="277" t="str">
        <f t="shared" si="80"/>
        <v>N/A</v>
      </c>
      <c r="S772" s="278" t="str">
        <f t="shared" si="81"/>
        <v>N/A</v>
      </c>
      <c r="T772" s="177"/>
    </row>
    <row r="773" spans="1:20" ht="12.75" customHeight="1" x14ac:dyDescent="0.2">
      <c r="A773" s="291" t="s">
        <v>72</v>
      </c>
      <c r="B773" s="291">
        <v>2022</v>
      </c>
      <c r="C773" s="145" t="s">
        <v>585</v>
      </c>
      <c r="D773" s="292" t="s">
        <v>116</v>
      </c>
      <c r="E773" s="293" t="s">
        <v>1052</v>
      </c>
      <c r="F773" s="245" t="s">
        <v>1705</v>
      </c>
      <c r="G773" s="294" t="s">
        <v>1508</v>
      </c>
      <c r="H773" s="292" t="s">
        <v>1177</v>
      </c>
      <c r="I773" s="145" t="s">
        <v>431</v>
      </c>
      <c r="J773" s="291" t="s">
        <v>160</v>
      </c>
      <c r="K773" s="17" t="s">
        <v>744</v>
      </c>
      <c r="L773" s="295" t="s">
        <v>1510</v>
      </c>
      <c r="M773" s="235" t="s">
        <v>1497</v>
      </c>
      <c r="N773" s="235" t="s">
        <v>1178</v>
      </c>
      <c r="O773" s="145"/>
      <c r="P773" s="296">
        <v>289</v>
      </c>
      <c r="Q773" s="296">
        <v>28</v>
      </c>
      <c r="R773" s="277" t="str">
        <f t="shared" si="80"/>
        <v>N/A</v>
      </c>
      <c r="S773" s="278" t="str">
        <f t="shared" si="81"/>
        <v>N/A</v>
      </c>
      <c r="T773" s="177"/>
    </row>
    <row r="774" spans="1:20" ht="12.75" customHeight="1" x14ac:dyDescent="0.2">
      <c r="A774" s="291" t="s">
        <v>72</v>
      </c>
      <c r="B774" s="291">
        <v>2022</v>
      </c>
      <c r="C774" s="145" t="s">
        <v>585</v>
      </c>
      <c r="D774" s="292" t="s">
        <v>116</v>
      </c>
      <c r="E774" s="293" t="s">
        <v>1052</v>
      </c>
      <c r="F774" s="245" t="s">
        <v>1705</v>
      </c>
      <c r="G774" s="294" t="s">
        <v>263</v>
      </c>
      <c r="H774" s="292" t="s">
        <v>1177</v>
      </c>
      <c r="I774" s="145" t="s">
        <v>431</v>
      </c>
      <c r="J774" s="291" t="s">
        <v>160</v>
      </c>
      <c r="K774" s="17" t="s">
        <v>744</v>
      </c>
      <c r="L774" s="295" t="s">
        <v>1510</v>
      </c>
      <c r="M774" s="235" t="s">
        <v>1497</v>
      </c>
      <c r="N774" s="235" t="s">
        <v>1178</v>
      </c>
      <c r="O774" s="145"/>
      <c r="P774" s="296">
        <v>289</v>
      </c>
      <c r="Q774" s="296">
        <v>28</v>
      </c>
      <c r="R774" s="277" t="str">
        <f t="shared" si="80"/>
        <v>N/A</v>
      </c>
      <c r="S774" s="278" t="str">
        <f t="shared" si="81"/>
        <v>N/A</v>
      </c>
      <c r="T774" s="177"/>
    </row>
    <row r="775" spans="1:20" ht="12.75" customHeight="1" x14ac:dyDescent="0.2">
      <c r="A775" s="291" t="s">
        <v>72</v>
      </c>
      <c r="B775" s="291">
        <v>2022</v>
      </c>
      <c r="C775" s="145" t="s">
        <v>585</v>
      </c>
      <c r="D775" s="292" t="s">
        <v>116</v>
      </c>
      <c r="E775" s="293" t="s">
        <v>1052</v>
      </c>
      <c r="F775" s="245" t="s">
        <v>1705</v>
      </c>
      <c r="G775" s="294" t="s">
        <v>261</v>
      </c>
      <c r="H775" s="292" t="s">
        <v>1177</v>
      </c>
      <c r="I775" s="145" t="s">
        <v>431</v>
      </c>
      <c r="J775" s="291" t="s">
        <v>160</v>
      </c>
      <c r="K775" s="17" t="s">
        <v>744</v>
      </c>
      <c r="L775" s="295" t="s">
        <v>1510</v>
      </c>
      <c r="M775" s="235" t="s">
        <v>1497</v>
      </c>
      <c r="N775" s="235" t="s">
        <v>1178</v>
      </c>
      <c r="O775" s="145"/>
      <c r="P775" s="296">
        <v>289</v>
      </c>
      <c r="Q775" s="296">
        <v>28</v>
      </c>
      <c r="R775" s="277" t="str">
        <f t="shared" si="80"/>
        <v>N/A</v>
      </c>
      <c r="S775" s="278" t="str">
        <f t="shared" si="81"/>
        <v>N/A</v>
      </c>
      <c r="T775" s="177"/>
    </row>
    <row r="776" spans="1:20" ht="12.75" customHeight="1" x14ac:dyDescent="0.2">
      <c r="A776" s="291" t="s">
        <v>72</v>
      </c>
      <c r="B776" s="291">
        <v>2022</v>
      </c>
      <c r="C776" s="145" t="s">
        <v>585</v>
      </c>
      <c r="D776" s="292" t="s">
        <v>116</v>
      </c>
      <c r="E776" s="293" t="s">
        <v>1052</v>
      </c>
      <c r="F776" s="245" t="s">
        <v>1706</v>
      </c>
      <c r="G776" s="294" t="s">
        <v>1508</v>
      </c>
      <c r="H776" s="292" t="s">
        <v>1177</v>
      </c>
      <c r="I776" s="145" t="s">
        <v>431</v>
      </c>
      <c r="J776" s="291" t="s">
        <v>160</v>
      </c>
      <c r="K776" s="17" t="s">
        <v>744</v>
      </c>
      <c r="L776" s="295" t="s">
        <v>1510</v>
      </c>
      <c r="M776" s="235" t="s">
        <v>1497</v>
      </c>
      <c r="N776" s="235" t="s">
        <v>1178</v>
      </c>
      <c r="O776" s="145"/>
      <c r="P776" s="296">
        <v>631</v>
      </c>
      <c r="Q776" s="296">
        <v>46</v>
      </c>
      <c r="R776" s="277" t="str">
        <f t="shared" si="80"/>
        <v>N/A</v>
      </c>
      <c r="S776" s="278" t="str">
        <f t="shared" si="81"/>
        <v>N/A</v>
      </c>
      <c r="T776" s="177"/>
    </row>
    <row r="777" spans="1:20" ht="12.75" customHeight="1" x14ac:dyDescent="0.2">
      <c r="A777" s="291" t="s">
        <v>72</v>
      </c>
      <c r="B777" s="291">
        <v>2022</v>
      </c>
      <c r="C777" s="145" t="s">
        <v>585</v>
      </c>
      <c r="D777" s="292" t="s">
        <v>116</v>
      </c>
      <c r="E777" s="293" t="s">
        <v>1052</v>
      </c>
      <c r="F777" s="245" t="s">
        <v>1706</v>
      </c>
      <c r="G777" s="294" t="s">
        <v>263</v>
      </c>
      <c r="H777" s="292" t="s">
        <v>1177</v>
      </c>
      <c r="I777" s="145" t="s">
        <v>431</v>
      </c>
      <c r="J777" s="291" t="s">
        <v>160</v>
      </c>
      <c r="K777" s="17" t="s">
        <v>744</v>
      </c>
      <c r="L777" s="295" t="s">
        <v>1510</v>
      </c>
      <c r="M777" s="235" t="s">
        <v>1497</v>
      </c>
      <c r="N777" s="235" t="s">
        <v>1178</v>
      </c>
      <c r="O777" s="145"/>
      <c r="P777" s="296">
        <v>631</v>
      </c>
      <c r="Q777" s="296">
        <v>46</v>
      </c>
      <c r="R777" s="277" t="str">
        <f t="shared" si="80"/>
        <v>N/A</v>
      </c>
      <c r="S777" s="278" t="str">
        <f t="shared" si="81"/>
        <v>N/A</v>
      </c>
      <c r="T777" s="177"/>
    </row>
    <row r="778" spans="1:20" ht="12.75" customHeight="1" x14ac:dyDescent="0.2">
      <c r="A778" s="291" t="s">
        <v>72</v>
      </c>
      <c r="B778" s="291">
        <v>2022</v>
      </c>
      <c r="C778" s="145" t="s">
        <v>585</v>
      </c>
      <c r="D778" s="292" t="s">
        <v>116</v>
      </c>
      <c r="E778" s="293" t="s">
        <v>1052</v>
      </c>
      <c r="F778" s="245" t="s">
        <v>1706</v>
      </c>
      <c r="G778" s="294" t="s">
        <v>261</v>
      </c>
      <c r="H778" s="292" t="s">
        <v>1177</v>
      </c>
      <c r="I778" s="145" t="s">
        <v>431</v>
      </c>
      <c r="J778" s="291" t="s">
        <v>160</v>
      </c>
      <c r="K778" s="17" t="s">
        <v>744</v>
      </c>
      <c r="L778" s="295" t="s">
        <v>1510</v>
      </c>
      <c r="M778" s="235" t="s">
        <v>1497</v>
      </c>
      <c r="N778" s="235" t="s">
        <v>1178</v>
      </c>
      <c r="O778" s="145"/>
      <c r="P778" s="296">
        <v>329</v>
      </c>
      <c r="Q778" s="296">
        <v>46</v>
      </c>
      <c r="R778" s="277" t="str">
        <f t="shared" si="80"/>
        <v>N/A</v>
      </c>
      <c r="S778" s="278" t="str">
        <f t="shared" si="81"/>
        <v>N/A</v>
      </c>
      <c r="T778" s="177"/>
    </row>
    <row r="779" spans="1:20" ht="12.75" customHeight="1" x14ac:dyDescent="0.2">
      <c r="A779" s="291" t="s">
        <v>72</v>
      </c>
      <c r="B779" s="291">
        <v>2022</v>
      </c>
      <c r="C779" s="145" t="s">
        <v>585</v>
      </c>
      <c r="D779" s="292" t="s">
        <v>116</v>
      </c>
      <c r="E779" s="293" t="s">
        <v>971</v>
      </c>
      <c r="F779" s="245" t="s">
        <v>1702</v>
      </c>
      <c r="G779" s="294" t="s">
        <v>1508</v>
      </c>
      <c r="H779" s="292" t="s">
        <v>1177</v>
      </c>
      <c r="I779" s="145" t="s">
        <v>431</v>
      </c>
      <c r="J779" s="291" t="s">
        <v>160</v>
      </c>
      <c r="K779" s="17" t="s">
        <v>744</v>
      </c>
      <c r="L779" s="295" t="s">
        <v>1510</v>
      </c>
      <c r="M779" s="235" t="s">
        <v>1497</v>
      </c>
      <c r="N779" s="235" t="s">
        <v>1178</v>
      </c>
      <c r="O779" s="145"/>
      <c r="P779" s="296">
        <v>2</v>
      </c>
      <c r="Q779" s="296">
        <v>2</v>
      </c>
      <c r="R779" s="277" t="str">
        <f t="shared" ref="R779:R790" si="82">IF(M779="N/A","N/A", P779/M779*100)</f>
        <v>N/A</v>
      </c>
      <c r="S779" s="278" t="str">
        <f t="shared" ref="S779:S790" si="83">IF(M779="N/A","N/A",IF(OR(R779&lt;90,R779&gt;150),"X",""))</f>
        <v>N/A</v>
      </c>
      <c r="T779" s="177"/>
    </row>
    <row r="780" spans="1:20" ht="12.75" customHeight="1" x14ac:dyDescent="0.2">
      <c r="A780" s="291" t="s">
        <v>72</v>
      </c>
      <c r="B780" s="291">
        <v>2022</v>
      </c>
      <c r="C780" s="145" t="s">
        <v>585</v>
      </c>
      <c r="D780" s="292" t="s">
        <v>116</v>
      </c>
      <c r="E780" s="293" t="s">
        <v>971</v>
      </c>
      <c r="F780" s="245" t="s">
        <v>1702</v>
      </c>
      <c r="G780" s="294" t="s">
        <v>263</v>
      </c>
      <c r="H780" s="292" t="s">
        <v>1177</v>
      </c>
      <c r="I780" s="145" t="s">
        <v>431</v>
      </c>
      <c r="J780" s="291" t="s">
        <v>160</v>
      </c>
      <c r="K780" s="17" t="s">
        <v>744</v>
      </c>
      <c r="L780" s="295" t="s">
        <v>1510</v>
      </c>
      <c r="M780" s="235" t="s">
        <v>1497</v>
      </c>
      <c r="N780" s="235" t="s">
        <v>1178</v>
      </c>
      <c r="O780" s="145"/>
      <c r="P780" s="296">
        <v>2</v>
      </c>
      <c r="Q780" s="296">
        <v>2</v>
      </c>
      <c r="R780" s="277" t="str">
        <f t="shared" si="82"/>
        <v>N/A</v>
      </c>
      <c r="S780" s="278" t="str">
        <f t="shared" si="83"/>
        <v>N/A</v>
      </c>
      <c r="T780" s="177"/>
    </row>
    <row r="781" spans="1:20" ht="12.75" customHeight="1" x14ac:dyDescent="0.2">
      <c r="A781" s="291" t="s">
        <v>72</v>
      </c>
      <c r="B781" s="291">
        <v>2022</v>
      </c>
      <c r="C781" s="145" t="s">
        <v>585</v>
      </c>
      <c r="D781" s="292" t="s">
        <v>116</v>
      </c>
      <c r="E781" s="293" t="s">
        <v>971</v>
      </c>
      <c r="F781" s="245" t="s">
        <v>1702</v>
      </c>
      <c r="G781" s="294" t="s">
        <v>261</v>
      </c>
      <c r="H781" s="292" t="s">
        <v>1177</v>
      </c>
      <c r="I781" s="145" t="s">
        <v>431</v>
      </c>
      <c r="J781" s="291" t="s">
        <v>160</v>
      </c>
      <c r="K781" s="17" t="s">
        <v>744</v>
      </c>
      <c r="L781" s="295" t="s">
        <v>1510</v>
      </c>
      <c r="M781" s="235" t="s">
        <v>1497</v>
      </c>
      <c r="N781" s="235" t="s">
        <v>1178</v>
      </c>
      <c r="O781" s="145"/>
      <c r="P781" s="296">
        <v>2</v>
      </c>
      <c r="Q781" s="296">
        <v>2</v>
      </c>
      <c r="R781" s="277" t="str">
        <f t="shared" si="82"/>
        <v>N/A</v>
      </c>
      <c r="S781" s="278" t="str">
        <f t="shared" si="83"/>
        <v>N/A</v>
      </c>
      <c r="T781" s="177"/>
    </row>
    <row r="782" spans="1:20" ht="12.75" customHeight="1" x14ac:dyDescent="0.2">
      <c r="A782" s="291" t="s">
        <v>72</v>
      </c>
      <c r="B782" s="291">
        <v>2022</v>
      </c>
      <c r="C782" s="145" t="s">
        <v>585</v>
      </c>
      <c r="D782" s="292" t="s">
        <v>116</v>
      </c>
      <c r="E782" s="293" t="s">
        <v>971</v>
      </c>
      <c r="F782" s="245" t="s">
        <v>1704</v>
      </c>
      <c r="G782" s="294" t="s">
        <v>1508</v>
      </c>
      <c r="H782" s="292" t="s">
        <v>1177</v>
      </c>
      <c r="I782" s="145" t="s">
        <v>431</v>
      </c>
      <c r="J782" s="291" t="s">
        <v>160</v>
      </c>
      <c r="K782" s="17" t="s">
        <v>744</v>
      </c>
      <c r="L782" s="295" t="s">
        <v>1510</v>
      </c>
      <c r="M782" s="235" t="s">
        <v>1497</v>
      </c>
      <c r="N782" s="235" t="s">
        <v>1178</v>
      </c>
      <c r="O782" s="145"/>
      <c r="P782" s="280">
        <v>0</v>
      </c>
      <c r="Q782" s="280">
        <v>0</v>
      </c>
      <c r="R782" s="277" t="str">
        <f t="shared" si="82"/>
        <v>N/A</v>
      </c>
      <c r="S782" s="278" t="str">
        <f t="shared" si="83"/>
        <v>N/A</v>
      </c>
      <c r="T782" s="172" t="s">
        <v>2704</v>
      </c>
    </row>
    <row r="783" spans="1:20" ht="12.75" customHeight="1" x14ac:dyDescent="0.2">
      <c r="A783" s="291" t="s">
        <v>72</v>
      </c>
      <c r="B783" s="291">
        <v>2022</v>
      </c>
      <c r="C783" s="145" t="s">
        <v>585</v>
      </c>
      <c r="D783" s="292" t="s">
        <v>116</v>
      </c>
      <c r="E783" s="293" t="s">
        <v>971</v>
      </c>
      <c r="F783" s="245" t="s">
        <v>1704</v>
      </c>
      <c r="G783" s="294" t="s">
        <v>263</v>
      </c>
      <c r="H783" s="292" t="s">
        <v>1177</v>
      </c>
      <c r="I783" s="145" t="s">
        <v>431</v>
      </c>
      <c r="J783" s="291" t="s">
        <v>160</v>
      </c>
      <c r="K783" s="17" t="s">
        <v>744</v>
      </c>
      <c r="L783" s="295" t="s">
        <v>1510</v>
      </c>
      <c r="M783" s="235" t="s">
        <v>1497</v>
      </c>
      <c r="N783" s="235" t="s">
        <v>1178</v>
      </c>
      <c r="O783" s="145"/>
      <c r="P783" s="280">
        <v>0</v>
      </c>
      <c r="Q783" s="280">
        <v>0</v>
      </c>
      <c r="R783" s="277" t="str">
        <f t="shared" si="82"/>
        <v>N/A</v>
      </c>
      <c r="S783" s="278" t="str">
        <f t="shared" si="83"/>
        <v>N/A</v>
      </c>
      <c r="T783" s="172" t="s">
        <v>2704</v>
      </c>
    </row>
    <row r="784" spans="1:20" ht="12.75" customHeight="1" x14ac:dyDescent="0.2">
      <c r="A784" s="291" t="s">
        <v>72</v>
      </c>
      <c r="B784" s="291">
        <v>2022</v>
      </c>
      <c r="C784" s="145" t="s">
        <v>585</v>
      </c>
      <c r="D784" s="292" t="s">
        <v>116</v>
      </c>
      <c r="E784" s="293" t="s">
        <v>971</v>
      </c>
      <c r="F784" s="245" t="s">
        <v>1704</v>
      </c>
      <c r="G784" s="294" t="s">
        <v>261</v>
      </c>
      <c r="H784" s="292" t="s">
        <v>1177</v>
      </c>
      <c r="I784" s="145" t="s">
        <v>431</v>
      </c>
      <c r="J784" s="291" t="s">
        <v>160</v>
      </c>
      <c r="K784" s="17" t="s">
        <v>744</v>
      </c>
      <c r="L784" s="295" t="s">
        <v>1510</v>
      </c>
      <c r="M784" s="235" t="s">
        <v>1497</v>
      </c>
      <c r="N784" s="235" t="s">
        <v>1178</v>
      </c>
      <c r="O784" s="145"/>
      <c r="P784" s="280">
        <v>0</v>
      </c>
      <c r="Q784" s="280">
        <v>0</v>
      </c>
      <c r="R784" s="277" t="str">
        <f t="shared" si="82"/>
        <v>N/A</v>
      </c>
      <c r="S784" s="278" t="str">
        <f t="shared" si="83"/>
        <v>N/A</v>
      </c>
      <c r="T784" s="172" t="s">
        <v>2704</v>
      </c>
    </row>
    <row r="785" spans="1:20" ht="12.75" customHeight="1" x14ac:dyDescent="0.2">
      <c r="A785" s="291" t="s">
        <v>72</v>
      </c>
      <c r="B785" s="291">
        <v>2022</v>
      </c>
      <c r="C785" s="145" t="s">
        <v>585</v>
      </c>
      <c r="D785" s="292" t="s">
        <v>116</v>
      </c>
      <c r="E785" s="293" t="s">
        <v>971</v>
      </c>
      <c r="F785" s="245" t="s">
        <v>1705</v>
      </c>
      <c r="G785" s="294" t="s">
        <v>1508</v>
      </c>
      <c r="H785" s="292" t="s">
        <v>1177</v>
      </c>
      <c r="I785" s="145" t="s">
        <v>431</v>
      </c>
      <c r="J785" s="291" t="s">
        <v>160</v>
      </c>
      <c r="K785" s="17" t="s">
        <v>744</v>
      </c>
      <c r="L785" s="295" t="s">
        <v>1510</v>
      </c>
      <c r="M785" s="235" t="s">
        <v>1497</v>
      </c>
      <c r="N785" s="235" t="s">
        <v>1178</v>
      </c>
      <c r="O785" s="145"/>
      <c r="P785" s="296">
        <v>5</v>
      </c>
      <c r="Q785" s="296">
        <v>4</v>
      </c>
      <c r="R785" s="277" t="str">
        <f t="shared" si="82"/>
        <v>N/A</v>
      </c>
      <c r="S785" s="278" t="str">
        <f t="shared" si="83"/>
        <v>N/A</v>
      </c>
      <c r="T785" s="177"/>
    </row>
    <row r="786" spans="1:20" ht="12.75" customHeight="1" x14ac:dyDescent="0.2">
      <c r="A786" s="291" t="s">
        <v>72</v>
      </c>
      <c r="B786" s="291">
        <v>2022</v>
      </c>
      <c r="C786" s="145" t="s">
        <v>585</v>
      </c>
      <c r="D786" s="292" t="s">
        <v>116</v>
      </c>
      <c r="E786" s="293" t="s">
        <v>971</v>
      </c>
      <c r="F786" s="245" t="s">
        <v>1705</v>
      </c>
      <c r="G786" s="294" t="s">
        <v>263</v>
      </c>
      <c r="H786" s="292" t="s">
        <v>1177</v>
      </c>
      <c r="I786" s="145" t="s">
        <v>431</v>
      </c>
      <c r="J786" s="291" t="s">
        <v>160</v>
      </c>
      <c r="K786" s="17" t="s">
        <v>744</v>
      </c>
      <c r="L786" s="295" t="s">
        <v>1510</v>
      </c>
      <c r="M786" s="235" t="s">
        <v>1497</v>
      </c>
      <c r="N786" s="235" t="s">
        <v>1178</v>
      </c>
      <c r="O786" s="145"/>
      <c r="P786" s="296">
        <v>5</v>
      </c>
      <c r="Q786" s="296">
        <v>4</v>
      </c>
      <c r="R786" s="277" t="str">
        <f t="shared" si="82"/>
        <v>N/A</v>
      </c>
      <c r="S786" s="278" t="str">
        <f t="shared" si="83"/>
        <v>N/A</v>
      </c>
      <c r="T786" s="177"/>
    </row>
    <row r="787" spans="1:20" ht="12.75" customHeight="1" x14ac:dyDescent="0.2">
      <c r="A787" s="291" t="s">
        <v>72</v>
      </c>
      <c r="B787" s="291">
        <v>2022</v>
      </c>
      <c r="C787" s="145" t="s">
        <v>585</v>
      </c>
      <c r="D787" s="292" t="s">
        <v>116</v>
      </c>
      <c r="E787" s="293" t="s">
        <v>971</v>
      </c>
      <c r="F787" s="245" t="s">
        <v>1705</v>
      </c>
      <c r="G787" s="294" t="s">
        <v>261</v>
      </c>
      <c r="H787" s="292" t="s">
        <v>1177</v>
      </c>
      <c r="I787" s="145" t="s">
        <v>431</v>
      </c>
      <c r="J787" s="291" t="s">
        <v>160</v>
      </c>
      <c r="K787" s="17" t="s">
        <v>744</v>
      </c>
      <c r="L787" s="295" t="s">
        <v>1510</v>
      </c>
      <c r="M787" s="235" t="s">
        <v>1497</v>
      </c>
      <c r="N787" s="235" t="s">
        <v>1178</v>
      </c>
      <c r="O787" s="145"/>
      <c r="P787" s="296">
        <v>5</v>
      </c>
      <c r="Q787" s="296">
        <v>4</v>
      </c>
      <c r="R787" s="277" t="str">
        <f t="shared" si="82"/>
        <v>N/A</v>
      </c>
      <c r="S787" s="278" t="str">
        <f t="shared" si="83"/>
        <v>N/A</v>
      </c>
      <c r="T787" s="177"/>
    </row>
    <row r="788" spans="1:20" ht="12.75" customHeight="1" x14ac:dyDescent="0.2">
      <c r="A788" s="291" t="s">
        <v>72</v>
      </c>
      <c r="B788" s="291">
        <v>2022</v>
      </c>
      <c r="C788" s="145" t="s">
        <v>585</v>
      </c>
      <c r="D788" s="292" t="s">
        <v>116</v>
      </c>
      <c r="E788" s="293" t="s">
        <v>971</v>
      </c>
      <c r="F788" s="245" t="s">
        <v>1706</v>
      </c>
      <c r="G788" s="294" t="s">
        <v>1508</v>
      </c>
      <c r="H788" s="292" t="s">
        <v>1177</v>
      </c>
      <c r="I788" s="145" t="s">
        <v>431</v>
      </c>
      <c r="J788" s="291" t="s">
        <v>160</v>
      </c>
      <c r="K788" s="17" t="s">
        <v>744</v>
      </c>
      <c r="L788" s="295" t="s">
        <v>1510</v>
      </c>
      <c r="M788" s="235" t="s">
        <v>1497</v>
      </c>
      <c r="N788" s="235" t="s">
        <v>1178</v>
      </c>
      <c r="O788" s="145"/>
      <c r="P788" s="280">
        <v>0</v>
      </c>
      <c r="Q788" s="280">
        <v>0</v>
      </c>
      <c r="R788" s="277" t="str">
        <f t="shared" si="82"/>
        <v>N/A</v>
      </c>
      <c r="S788" s="278" t="str">
        <f t="shared" si="83"/>
        <v>N/A</v>
      </c>
      <c r="T788" s="172" t="s">
        <v>2704</v>
      </c>
    </row>
    <row r="789" spans="1:20" ht="12.75" customHeight="1" x14ac:dyDescent="0.2">
      <c r="A789" s="291" t="s">
        <v>72</v>
      </c>
      <c r="B789" s="291">
        <v>2022</v>
      </c>
      <c r="C789" s="145" t="s">
        <v>585</v>
      </c>
      <c r="D789" s="292" t="s">
        <v>116</v>
      </c>
      <c r="E789" s="293" t="s">
        <v>971</v>
      </c>
      <c r="F789" s="245" t="s">
        <v>1706</v>
      </c>
      <c r="G789" s="294" t="s">
        <v>263</v>
      </c>
      <c r="H789" s="292" t="s">
        <v>1177</v>
      </c>
      <c r="I789" s="145" t="s">
        <v>431</v>
      </c>
      <c r="J789" s="291" t="s">
        <v>160</v>
      </c>
      <c r="K789" s="17" t="s">
        <v>744</v>
      </c>
      <c r="L789" s="295" t="s">
        <v>1510</v>
      </c>
      <c r="M789" s="235" t="s">
        <v>1497</v>
      </c>
      <c r="N789" s="235" t="s">
        <v>1178</v>
      </c>
      <c r="O789" s="145"/>
      <c r="P789" s="280">
        <v>0</v>
      </c>
      <c r="Q789" s="280">
        <v>0</v>
      </c>
      <c r="R789" s="277" t="str">
        <f t="shared" si="82"/>
        <v>N/A</v>
      </c>
      <c r="S789" s="278" t="str">
        <f t="shared" si="83"/>
        <v>N/A</v>
      </c>
      <c r="T789" s="172" t="s">
        <v>2704</v>
      </c>
    </row>
    <row r="790" spans="1:20" ht="12.75" customHeight="1" x14ac:dyDescent="0.2">
      <c r="A790" s="291" t="s">
        <v>72</v>
      </c>
      <c r="B790" s="291">
        <v>2022</v>
      </c>
      <c r="C790" s="145" t="s">
        <v>585</v>
      </c>
      <c r="D790" s="292" t="s">
        <v>116</v>
      </c>
      <c r="E790" s="293" t="s">
        <v>971</v>
      </c>
      <c r="F790" s="245" t="s">
        <v>1706</v>
      </c>
      <c r="G790" s="294" t="s">
        <v>261</v>
      </c>
      <c r="H790" s="292" t="s">
        <v>1177</v>
      </c>
      <c r="I790" s="145" t="s">
        <v>431</v>
      </c>
      <c r="J790" s="291" t="s">
        <v>160</v>
      </c>
      <c r="K790" s="17" t="s">
        <v>744</v>
      </c>
      <c r="L790" s="295" t="s">
        <v>1510</v>
      </c>
      <c r="M790" s="235" t="s">
        <v>1497</v>
      </c>
      <c r="N790" s="235" t="s">
        <v>1178</v>
      </c>
      <c r="O790" s="145"/>
      <c r="P790" s="280">
        <v>0</v>
      </c>
      <c r="Q790" s="280">
        <v>0</v>
      </c>
      <c r="R790" s="277" t="str">
        <f t="shared" si="82"/>
        <v>N/A</v>
      </c>
      <c r="S790" s="278" t="str">
        <f t="shared" si="83"/>
        <v>N/A</v>
      </c>
      <c r="T790" s="172" t="s">
        <v>2704</v>
      </c>
    </row>
    <row r="791" spans="1:20" ht="12.75" customHeight="1" x14ac:dyDescent="0.2">
      <c r="A791" s="291" t="s">
        <v>72</v>
      </c>
      <c r="B791" s="291">
        <v>2022</v>
      </c>
      <c r="C791" s="145" t="s">
        <v>585</v>
      </c>
      <c r="D791" s="292" t="s">
        <v>116</v>
      </c>
      <c r="E791" s="293" t="s">
        <v>1691</v>
      </c>
      <c r="F791" s="245" t="s">
        <v>1702</v>
      </c>
      <c r="G791" s="294" t="s">
        <v>1508</v>
      </c>
      <c r="H791" s="292" t="s">
        <v>1177</v>
      </c>
      <c r="I791" s="145" t="s">
        <v>431</v>
      </c>
      <c r="J791" s="291" t="s">
        <v>160</v>
      </c>
      <c r="K791" s="17" t="s">
        <v>744</v>
      </c>
      <c r="L791" s="295" t="s">
        <v>1510</v>
      </c>
      <c r="M791" s="235" t="s">
        <v>1497</v>
      </c>
      <c r="N791" s="235" t="s">
        <v>1178</v>
      </c>
      <c r="O791" s="145"/>
      <c r="P791" s="280">
        <v>0</v>
      </c>
      <c r="Q791" s="280">
        <v>0</v>
      </c>
      <c r="R791" s="277" t="str">
        <f t="shared" ref="R791:R802" si="84">IF(M791="N/A","N/A", P791/M791*100)</f>
        <v>N/A</v>
      </c>
      <c r="S791" s="278" t="str">
        <f t="shared" ref="S791:S802" si="85">IF(M791="N/A","N/A",IF(OR(R791&lt;90,R791&gt;150),"X",""))</f>
        <v>N/A</v>
      </c>
      <c r="T791" s="172" t="s">
        <v>2704</v>
      </c>
    </row>
    <row r="792" spans="1:20" ht="12.75" customHeight="1" x14ac:dyDescent="0.2">
      <c r="A792" s="291" t="s">
        <v>72</v>
      </c>
      <c r="B792" s="291">
        <v>2022</v>
      </c>
      <c r="C792" s="145" t="s">
        <v>585</v>
      </c>
      <c r="D792" s="292" t="s">
        <v>116</v>
      </c>
      <c r="E792" s="293" t="s">
        <v>1691</v>
      </c>
      <c r="F792" s="245" t="s">
        <v>1702</v>
      </c>
      <c r="G792" s="294" t="s">
        <v>263</v>
      </c>
      <c r="H792" s="292" t="s">
        <v>1177</v>
      </c>
      <c r="I792" s="145" t="s">
        <v>431</v>
      </c>
      <c r="J792" s="291" t="s">
        <v>160</v>
      </c>
      <c r="K792" s="17" t="s">
        <v>744</v>
      </c>
      <c r="L792" s="295" t="s">
        <v>1510</v>
      </c>
      <c r="M792" s="235" t="s">
        <v>1497</v>
      </c>
      <c r="N792" s="235" t="s">
        <v>1178</v>
      </c>
      <c r="O792" s="145"/>
      <c r="P792" s="280">
        <v>0</v>
      </c>
      <c r="Q792" s="280">
        <v>0</v>
      </c>
      <c r="R792" s="277" t="str">
        <f t="shared" si="84"/>
        <v>N/A</v>
      </c>
      <c r="S792" s="278" t="str">
        <f t="shared" si="85"/>
        <v>N/A</v>
      </c>
      <c r="T792" s="172" t="s">
        <v>2704</v>
      </c>
    </row>
    <row r="793" spans="1:20" ht="12.75" customHeight="1" x14ac:dyDescent="0.2">
      <c r="A793" s="291" t="s">
        <v>72</v>
      </c>
      <c r="B793" s="291">
        <v>2022</v>
      </c>
      <c r="C793" s="145" t="s">
        <v>585</v>
      </c>
      <c r="D793" s="292" t="s">
        <v>116</v>
      </c>
      <c r="E793" s="293" t="s">
        <v>1691</v>
      </c>
      <c r="F793" s="245" t="s">
        <v>1702</v>
      </c>
      <c r="G793" s="294" t="s">
        <v>261</v>
      </c>
      <c r="H793" s="292" t="s">
        <v>1177</v>
      </c>
      <c r="I793" s="145" t="s">
        <v>431</v>
      </c>
      <c r="J793" s="291" t="s">
        <v>160</v>
      </c>
      <c r="K793" s="17" t="s">
        <v>744</v>
      </c>
      <c r="L793" s="295" t="s">
        <v>1510</v>
      </c>
      <c r="M793" s="235" t="s">
        <v>1497</v>
      </c>
      <c r="N793" s="235" t="s">
        <v>1178</v>
      </c>
      <c r="O793" s="145"/>
      <c r="P793" s="280">
        <v>0</v>
      </c>
      <c r="Q793" s="280">
        <v>0</v>
      </c>
      <c r="R793" s="277" t="str">
        <f t="shared" si="84"/>
        <v>N/A</v>
      </c>
      <c r="S793" s="278" t="str">
        <f t="shared" si="85"/>
        <v>N/A</v>
      </c>
      <c r="T793" s="172" t="s">
        <v>2704</v>
      </c>
    </row>
    <row r="794" spans="1:20" ht="12.75" customHeight="1" x14ac:dyDescent="0.2">
      <c r="A794" s="291" t="s">
        <v>72</v>
      </c>
      <c r="B794" s="291">
        <v>2022</v>
      </c>
      <c r="C794" s="145" t="s">
        <v>585</v>
      </c>
      <c r="D794" s="292" t="s">
        <v>116</v>
      </c>
      <c r="E794" s="293" t="s">
        <v>1691</v>
      </c>
      <c r="F794" s="245" t="s">
        <v>1704</v>
      </c>
      <c r="G794" s="294" t="s">
        <v>1508</v>
      </c>
      <c r="H794" s="292" t="s">
        <v>1177</v>
      </c>
      <c r="I794" s="145" t="s">
        <v>431</v>
      </c>
      <c r="J794" s="291" t="s">
        <v>160</v>
      </c>
      <c r="K794" s="17" t="s">
        <v>744</v>
      </c>
      <c r="L794" s="295" t="s">
        <v>1510</v>
      </c>
      <c r="M794" s="235" t="s">
        <v>1497</v>
      </c>
      <c r="N794" s="235" t="s">
        <v>1178</v>
      </c>
      <c r="O794" s="145"/>
      <c r="P794" s="280">
        <v>0</v>
      </c>
      <c r="Q794" s="280">
        <v>0</v>
      </c>
      <c r="R794" s="277" t="str">
        <f t="shared" si="84"/>
        <v>N/A</v>
      </c>
      <c r="S794" s="278" t="str">
        <f t="shared" si="85"/>
        <v>N/A</v>
      </c>
      <c r="T794" s="172" t="s">
        <v>2704</v>
      </c>
    </row>
    <row r="795" spans="1:20" ht="12.75" customHeight="1" x14ac:dyDescent="0.2">
      <c r="A795" s="291" t="s">
        <v>72</v>
      </c>
      <c r="B795" s="291">
        <v>2022</v>
      </c>
      <c r="C795" s="145" t="s">
        <v>585</v>
      </c>
      <c r="D795" s="292" t="s">
        <v>116</v>
      </c>
      <c r="E795" s="293" t="s">
        <v>1691</v>
      </c>
      <c r="F795" s="245" t="s">
        <v>1704</v>
      </c>
      <c r="G795" s="294" t="s">
        <v>263</v>
      </c>
      <c r="H795" s="292" t="s">
        <v>1177</v>
      </c>
      <c r="I795" s="145" t="s">
        <v>431</v>
      </c>
      <c r="J795" s="291" t="s">
        <v>160</v>
      </c>
      <c r="K795" s="17" t="s">
        <v>744</v>
      </c>
      <c r="L795" s="295" t="s">
        <v>1510</v>
      </c>
      <c r="M795" s="235" t="s">
        <v>1497</v>
      </c>
      <c r="N795" s="235" t="s">
        <v>1178</v>
      </c>
      <c r="O795" s="145"/>
      <c r="P795" s="280">
        <v>0</v>
      </c>
      <c r="Q795" s="280">
        <v>0</v>
      </c>
      <c r="R795" s="277" t="str">
        <f t="shared" si="84"/>
        <v>N/A</v>
      </c>
      <c r="S795" s="278" t="str">
        <f t="shared" si="85"/>
        <v>N/A</v>
      </c>
      <c r="T795" s="172" t="s">
        <v>2704</v>
      </c>
    </row>
    <row r="796" spans="1:20" ht="12.75" customHeight="1" x14ac:dyDescent="0.2">
      <c r="A796" s="291" t="s">
        <v>72</v>
      </c>
      <c r="B796" s="291">
        <v>2022</v>
      </c>
      <c r="C796" s="145" t="s">
        <v>585</v>
      </c>
      <c r="D796" s="292" t="s">
        <v>116</v>
      </c>
      <c r="E796" s="293" t="s">
        <v>1691</v>
      </c>
      <c r="F796" s="245" t="s">
        <v>1704</v>
      </c>
      <c r="G796" s="294" t="s">
        <v>261</v>
      </c>
      <c r="H796" s="292" t="s">
        <v>1177</v>
      </c>
      <c r="I796" s="145" t="s">
        <v>431</v>
      </c>
      <c r="J796" s="291" t="s">
        <v>160</v>
      </c>
      <c r="K796" s="17" t="s">
        <v>744</v>
      </c>
      <c r="L796" s="295" t="s">
        <v>1510</v>
      </c>
      <c r="M796" s="235" t="s">
        <v>1497</v>
      </c>
      <c r="N796" s="235" t="s">
        <v>1178</v>
      </c>
      <c r="O796" s="145"/>
      <c r="P796" s="280">
        <v>0</v>
      </c>
      <c r="Q796" s="280">
        <v>0</v>
      </c>
      <c r="R796" s="277" t="str">
        <f t="shared" si="84"/>
        <v>N/A</v>
      </c>
      <c r="S796" s="278" t="str">
        <f t="shared" si="85"/>
        <v>N/A</v>
      </c>
      <c r="T796" s="172" t="s">
        <v>2704</v>
      </c>
    </row>
    <row r="797" spans="1:20" ht="12.75" customHeight="1" x14ac:dyDescent="0.2">
      <c r="A797" s="291" t="s">
        <v>72</v>
      </c>
      <c r="B797" s="291">
        <v>2022</v>
      </c>
      <c r="C797" s="145" t="s">
        <v>585</v>
      </c>
      <c r="D797" s="292" t="s">
        <v>116</v>
      </c>
      <c r="E797" s="293" t="s">
        <v>1691</v>
      </c>
      <c r="F797" s="245" t="s">
        <v>1705</v>
      </c>
      <c r="G797" s="294" t="s">
        <v>1508</v>
      </c>
      <c r="H797" s="292" t="s">
        <v>1177</v>
      </c>
      <c r="I797" s="145" t="s">
        <v>431</v>
      </c>
      <c r="J797" s="291" t="s">
        <v>160</v>
      </c>
      <c r="K797" s="17" t="s">
        <v>744</v>
      </c>
      <c r="L797" s="295" t="s">
        <v>1510</v>
      </c>
      <c r="M797" s="235" t="s">
        <v>1497</v>
      </c>
      <c r="N797" s="235" t="s">
        <v>1178</v>
      </c>
      <c r="O797" s="145"/>
      <c r="P797" s="296">
        <v>74</v>
      </c>
      <c r="Q797" s="296">
        <v>15</v>
      </c>
      <c r="R797" s="277" t="str">
        <f t="shared" si="84"/>
        <v>N/A</v>
      </c>
      <c r="S797" s="278" t="str">
        <f t="shared" si="85"/>
        <v>N/A</v>
      </c>
      <c r="T797" s="177"/>
    </row>
    <row r="798" spans="1:20" ht="12.75" customHeight="1" x14ac:dyDescent="0.2">
      <c r="A798" s="291" t="s">
        <v>72</v>
      </c>
      <c r="B798" s="291">
        <v>2022</v>
      </c>
      <c r="C798" s="145" t="s">
        <v>585</v>
      </c>
      <c r="D798" s="292" t="s">
        <v>116</v>
      </c>
      <c r="E798" s="293" t="s">
        <v>1691</v>
      </c>
      <c r="F798" s="245" t="s">
        <v>1705</v>
      </c>
      <c r="G798" s="294" t="s">
        <v>263</v>
      </c>
      <c r="H798" s="292" t="s">
        <v>1177</v>
      </c>
      <c r="I798" s="145" t="s">
        <v>431</v>
      </c>
      <c r="J798" s="291" t="s">
        <v>160</v>
      </c>
      <c r="K798" s="17" t="s">
        <v>744</v>
      </c>
      <c r="L798" s="295" t="s">
        <v>1510</v>
      </c>
      <c r="M798" s="235" t="s">
        <v>1497</v>
      </c>
      <c r="N798" s="235" t="s">
        <v>1178</v>
      </c>
      <c r="O798" s="145"/>
      <c r="P798" s="296">
        <v>74</v>
      </c>
      <c r="Q798" s="296">
        <v>15</v>
      </c>
      <c r="R798" s="277" t="str">
        <f t="shared" si="84"/>
        <v>N/A</v>
      </c>
      <c r="S798" s="278" t="str">
        <f t="shared" si="85"/>
        <v>N/A</v>
      </c>
      <c r="T798" s="177"/>
    </row>
    <row r="799" spans="1:20" ht="12.75" customHeight="1" x14ac:dyDescent="0.2">
      <c r="A799" s="291" t="s">
        <v>72</v>
      </c>
      <c r="B799" s="291">
        <v>2022</v>
      </c>
      <c r="C799" s="145" t="s">
        <v>585</v>
      </c>
      <c r="D799" s="292" t="s">
        <v>116</v>
      </c>
      <c r="E799" s="293" t="s">
        <v>1691</v>
      </c>
      <c r="F799" s="245" t="s">
        <v>1705</v>
      </c>
      <c r="G799" s="294" t="s">
        <v>261</v>
      </c>
      <c r="H799" s="292" t="s">
        <v>1177</v>
      </c>
      <c r="I799" s="145" t="s">
        <v>431</v>
      </c>
      <c r="J799" s="291" t="s">
        <v>160</v>
      </c>
      <c r="K799" s="17" t="s">
        <v>744</v>
      </c>
      <c r="L799" s="295" t="s">
        <v>1510</v>
      </c>
      <c r="M799" s="235" t="s">
        <v>1497</v>
      </c>
      <c r="N799" s="235" t="s">
        <v>1178</v>
      </c>
      <c r="O799" s="145"/>
      <c r="P799" s="296">
        <v>74</v>
      </c>
      <c r="Q799" s="296">
        <v>15</v>
      </c>
      <c r="R799" s="277" t="str">
        <f t="shared" si="84"/>
        <v>N/A</v>
      </c>
      <c r="S799" s="278" t="str">
        <f t="shared" si="85"/>
        <v>N/A</v>
      </c>
      <c r="T799" s="177"/>
    </row>
    <row r="800" spans="1:20" ht="12.75" customHeight="1" x14ac:dyDescent="0.2">
      <c r="A800" s="291" t="s">
        <v>72</v>
      </c>
      <c r="B800" s="291">
        <v>2022</v>
      </c>
      <c r="C800" s="145" t="s">
        <v>585</v>
      </c>
      <c r="D800" s="292" t="s">
        <v>116</v>
      </c>
      <c r="E800" s="293" t="s">
        <v>1691</v>
      </c>
      <c r="F800" s="245" t="s">
        <v>1706</v>
      </c>
      <c r="G800" s="294" t="s">
        <v>1508</v>
      </c>
      <c r="H800" s="292" t="s">
        <v>1177</v>
      </c>
      <c r="I800" s="145" t="s">
        <v>431</v>
      </c>
      <c r="J800" s="291" t="s">
        <v>160</v>
      </c>
      <c r="K800" s="17" t="s">
        <v>744</v>
      </c>
      <c r="L800" s="295" t="s">
        <v>1510</v>
      </c>
      <c r="M800" s="235" t="s">
        <v>1497</v>
      </c>
      <c r="N800" s="235" t="s">
        <v>1178</v>
      </c>
      <c r="O800" s="145"/>
      <c r="P800" s="280">
        <v>0</v>
      </c>
      <c r="Q800" s="280">
        <v>0</v>
      </c>
      <c r="R800" s="277" t="str">
        <f t="shared" si="84"/>
        <v>N/A</v>
      </c>
      <c r="S800" s="278" t="str">
        <f t="shared" si="85"/>
        <v>N/A</v>
      </c>
      <c r="T800" s="172" t="s">
        <v>2704</v>
      </c>
    </row>
    <row r="801" spans="1:20" ht="12.75" customHeight="1" x14ac:dyDescent="0.2">
      <c r="A801" s="291" t="s">
        <v>72</v>
      </c>
      <c r="B801" s="291">
        <v>2022</v>
      </c>
      <c r="C801" s="145" t="s">
        <v>585</v>
      </c>
      <c r="D801" s="292" t="s">
        <v>116</v>
      </c>
      <c r="E801" s="293" t="s">
        <v>1691</v>
      </c>
      <c r="F801" s="245" t="s">
        <v>1706</v>
      </c>
      <c r="G801" s="294" t="s">
        <v>263</v>
      </c>
      <c r="H801" s="292" t="s">
        <v>1177</v>
      </c>
      <c r="I801" s="145" t="s">
        <v>431</v>
      </c>
      <c r="J801" s="291" t="s">
        <v>160</v>
      </c>
      <c r="K801" s="17" t="s">
        <v>744</v>
      </c>
      <c r="L801" s="295" t="s">
        <v>1510</v>
      </c>
      <c r="M801" s="235" t="s">
        <v>1497</v>
      </c>
      <c r="N801" s="235" t="s">
        <v>1178</v>
      </c>
      <c r="O801" s="145"/>
      <c r="P801" s="280">
        <v>0</v>
      </c>
      <c r="Q801" s="280">
        <v>0</v>
      </c>
      <c r="R801" s="277" t="str">
        <f t="shared" si="84"/>
        <v>N/A</v>
      </c>
      <c r="S801" s="278" t="str">
        <f t="shared" si="85"/>
        <v>N/A</v>
      </c>
      <c r="T801" s="172" t="s">
        <v>2704</v>
      </c>
    </row>
    <row r="802" spans="1:20" ht="12.75" customHeight="1" x14ac:dyDescent="0.2">
      <c r="A802" s="291" t="s">
        <v>72</v>
      </c>
      <c r="B802" s="291">
        <v>2022</v>
      </c>
      <c r="C802" s="145" t="s">
        <v>585</v>
      </c>
      <c r="D802" s="292" t="s">
        <v>116</v>
      </c>
      <c r="E802" s="293" t="s">
        <v>1691</v>
      </c>
      <c r="F802" s="245" t="s">
        <v>1706</v>
      </c>
      <c r="G802" s="294" t="s">
        <v>261</v>
      </c>
      <c r="H802" s="292" t="s">
        <v>1177</v>
      </c>
      <c r="I802" s="145" t="s">
        <v>431</v>
      </c>
      <c r="J802" s="291" t="s">
        <v>160</v>
      </c>
      <c r="K802" s="17" t="s">
        <v>744</v>
      </c>
      <c r="L802" s="295" t="s">
        <v>1510</v>
      </c>
      <c r="M802" s="235" t="s">
        <v>1497</v>
      </c>
      <c r="N802" s="235" t="s">
        <v>1178</v>
      </c>
      <c r="O802" s="145"/>
      <c r="P802" s="280">
        <v>0</v>
      </c>
      <c r="Q802" s="280">
        <v>0</v>
      </c>
      <c r="R802" s="277" t="str">
        <f t="shared" si="84"/>
        <v>N/A</v>
      </c>
      <c r="S802" s="278" t="str">
        <f t="shared" si="85"/>
        <v>N/A</v>
      </c>
      <c r="T802" s="172" t="s">
        <v>2704</v>
      </c>
    </row>
    <row r="803" spans="1:20" ht="12.75" customHeight="1" x14ac:dyDescent="0.2">
      <c r="A803" s="291" t="s">
        <v>72</v>
      </c>
      <c r="B803" s="291">
        <v>2022</v>
      </c>
      <c r="C803" s="145" t="s">
        <v>585</v>
      </c>
      <c r="D803" s="292" t="s">
        <v>116</v>
      </c>
      <c r="E803" s="293" t="s">
        <v>984</v>
      </c>
      <c r="F803" s="245" t="s">
        <v>1702</v>
      </c>
      <c r="G803" s="294" t="s">
        <v>1508</v>
      </c>
      <c r="H803" s="292" t="s">
        <v>1177</v>
      </c>
      <c r="I803" s="145" t="s">
        <v>431</v>
      </c>
      <c r="J803" s="291" t="s">
        <v>160</v>
      </c>
      <c r="K803" s="17" t="s">
        <v>744</v>
      </c>
      <c r="L803" s="295" t="s">
        <v>1510</v>
      </c>
      <c r="M803" s="235" t="s">
        <v>1497</v>
      </c>
      <c r="N803" s="235" t="s">
        <v>1178</v>
      </c>
      <c r="O803" s="145"/>
      <c r="P803" s="296">
        <v>161</v>
      </c>
      <c r="Q803" s="296">
        <v>18</v>
      </c>
      <c r="R803" s="277" t="str">
        <f t="shared" ref="R803:R814" si="86">IF(M803="N/A","N/A", P803/M803*100)</f>
        <v>N/A</v>
      </c>
      <c r="S803" s="278" t="str">
        <f t="shared" ref="S803:S814" si="87">IF(M803="N/A","N/A",IF(OR(R803&lt;90,R803&gt;150),"X",""))</f>
        <v>N/A</v>
      </c>
      <c r="T803" s="177"/>
    </row>
    <row r="804" spans="1:20" ht="12.75" customHeight="1" x14ac:dyDescent="0.2">
      <c r="A804" s="291" t="s">
        <v>72</v>
      </c>
      <c r="B804" s="291">
        <v>2022</v>
      </c>
      <c r="C804" s="145" t="s">
        <v>585</v>
      </c>
      <c r="D804" s="292" t="s">
        <v>116</v>
      </c>
      <c r="E804" s="293" t="s">
        <v>984</v>
      </c>
      <c r="F804" s="245" t="s">
        <v>1702</v>
      </c>
      <c r="G804" s="294" t="s">
        <v>263</v>
      </c>
      <c r="H804" s="292" t="s">
        <v>1177</v>
      </c>
      <c r="I804" s="145" t="s">
        <v>431</v>
      </c>
      <c r="J804" s="291" t="s">
        <v>160</v>
      </c>
      <c r="K804" s="17" t="s">
        <v>744</v>
      </c>
      <c r="L804" s="295" t="s">
        <v>1510</v>
      </c>
      <c r="M804" s="235" t="s">
        <v>1497</v>
      </c>
      <c r="N804" s="235" t="s">
        <v>1178</v>
      </c>
      <c r="O804" s="145"/>
      <c r="P804" s="296">
        <v>161</v>
      </c>
      <c r="Q804" s="296">
        <v>18</v>
      </c>
      <c r="R804" s="277" t="str">
        <f t="shared" si="86"/>
        <v>N/A</v>
      </c>
      <c r="S804" s="278" t="str">
        <f t="shared" si="87"/>
        <v>N/A</v>
      </c>
      <c r="T804" s="177"/>
    </row>
    <row r="805" spans="1:20" ht="12.75" customHeight="1" x14ac:dyDescent="0.2">
      <c r="A805" s="291" t="s">
        <v>72</v>
      </c>
      <c r="B805" s="291">
        <v>2022</v>
      </c>
      <c r="C805" s="145" t="s">
        <v>585</v>
      </c>
      <c r="D805" s="292" t="s">
        <v>116</v>
      </c>
      <c r="E805" s="293" t="s">
        <v>984</v>
      </c>
      <c r="F805" s="245" t="s">
        <v>1702</v>
      </c>
      <c r="G805" s="294" t="s">
        <v>261</v>
      </c>
      <c r="H805" s="292" t="s">
        <v>1177</v>
      </c>
      <c r="I805" s="145" t="s">
        <v>431</v>
      </c>
      <c r="J805" s="291" t="s">
        <v>160</v>
      </c>
      <c r="K805" s="17" t="s">
        <v>744</v>
      </c>
      <c r="L805" s="295" t="s">
        <v>1510</v>
      </c>
      <c r="M805" s="235" t="s">
        <v>1497</v>
      </c>
      <c r="N805" s="235" t="s">
        <v>1178</v>
      </c>
      <c r="O805" s="145"/>
      <c r="P805" s="296">
        <v>161</v>
      </c>
      <c r="Q805" s="296">
        <v>18</v>
      </c>
      <c r="R805" s="277" t="str">
        <f t="shared" si="86"/>
        <v>N/A</v>
      </c>
      <c r="S805" s="278" t="str">
        <f t="shared" si="87"/>
        <v>N/A</v>
      </c>
      <c r="T805" s="177"/>
    </row>
    <row r="806" spans="1:20" ht="12.75" customHeight="1" x14ac:dyDescent="0.2">
      <c r="A806" s="291" t="s">
        <v>72</v>
      </c>
      <c r="B806" s="291">
        <v>2022</v>
      </c>
      <c r="C806" s="145" t="s">
        <v>585</v>
      </c>
      <c r="D806" s="292" t="s">
        <v>116</v>
      </c>
      <c r="E806" s="293" t="s">
        <v>984</v>
      </c>
      <c r="F806" s="245" t="s">
        <v>1704</v>
      </c>
      <c r="G806" s="294" t="s">
        <v>1508</v>
      </c>
      <c r="H806" s="292" t="s">
        <v>1177</v>
      </c>
      <c r="I806" s="145" t="s">
        <v>431</v>
      </c>
      <c r="J806" s="291" t="s">
        <v>160</v>
      </c>
      <c r="K806" s="17" t="s">
        <v>744</v>
      </c>
      <c r="L806" s="295" t="s">
        <v>1510</v>
      </c>
      <c r="M806" s="235" t="s">
        <v>1497</v>
      </c>
      <c r="N806" s="235" t="s">
        <v>1178</v>
      </c>
      <c r="O806" s="145"/>
      <c r="P806" s="296">
        <v>99</v>
      </c>
      <c r="Q806" s="296">
        <v>5</v>
      </c>
      <c r="R806" s="277" t="str">
        <f t="shared" si="86"/>
        <v>N/A</v>
      </c>
      <c r="S806" s="278" t="str">
        <f t="shared" si="87"/>
        <v>N/A</v>
      </c>
      <c r="T806" s="177"/>
    </row>
    <row r="807" spans="1:20" ht="12.75" customHeight="1" x14ac:dyDescent="0.2">
      <c r="A807" s="291" t="s">
        <v>72</v>
      </c>
      <c r="B807" s="291">
        <v>2022</v>
      </c>
      <c r="C807" s="145" t="s">
        <v>585</v>
      </c>
      <c r="D807" s="292" t="s">
        <v>116</v>
      </c>
      <c r="E807" s="293" t="s">
        <v>984</v>
      </c>
      <c r="F807" s="245" t="s">
        <v>1704</v>
      </c>
      <c r="G807" s="294" t="s">
        <v>263</v>
      </c>
      <c r="H807" s="292" t="s">
        <v>1177</v>
      </c>
      <c r="I807" s="145" t="s">
        <v>431</v>
      </c>
      <c r="J807" s="291" t="s">
        <v>160</v>
      </c>
      <c r="K807" s="17" t="s">
        <v>744</v>
      </c>
      <c r="L807" s="295" t="s">
        <v>1510</v>
      </c>
      <c r="M807" s="235" t="s">
        <v>1497</v>
      </c>
      <c r="N807" s="235" t="s">
        <v>1178</v>
      </c>
      <c r="O807" s="145"/>
      <c r="P807" s="296">
        <v>99</v>
      </c>
      <c r="Q807" s="296">
        <v>5</v>
      </c>
      <c r="R807" s="277" t="str">
        <f t="shared" si="86"/>
        <v>N/A</v>
      </c>
      <c r="S807" s="278" t="str">
        <f t="shared" si="87"/>
        <v>N/A</v>
      </c>
      <c r="T807" s="177"/>
    </row>
    <row r="808" spans="1:20" ht="12.75" customHeight="1" x14ac:dyDescent="0.2">
      <c r="A808" s="291" t="s">
        <v>72</v>
      </c>
      <c r="B808" s="291">
        <v>2022</v>
      </c>
      <c r="C808" s="145" t="s">
        <v>585</v>
      </c>
      <c r="D808" s="292" t="s">
        <v>116</v>
      </c>
      <c r="E808" s="293" t="s">
        <v>984</v>
      </c>
      <c r="F808" s="245" t="s">
        <v>1704</v>
      </c>
      <c r="G808" s="294" t="s">
        <v>261</v>
      </c>
      <c r="H808" s="292" t="s">
        <v>1177</v>
      </c>
      <c r="I808" s="145" t="s">
        <v>431</v>
      </c>
      <c r="J808" s="291" t="s">
        <v>160</v>
      </c>
      <c r="K808" s="17" t="s">
        <v>744</v>
      </c>
      <c r="L808" s="295" t="s">
        <v>1510</v>
      </c>
      <c r="M808" s="235" t="s">
        <v>1497</v>
      </c>
      <c r="N808" s="235" t="s">
        <v>1178</v>
      </c>
      <c r="O808" s="145"/>
      <c r="P808" s="296">
        <v>99</v>
      </c>
      <c r="Q808" s="296">
        <v>5</v>
      </c>
      <c r="R808" s="277" t="str">
        <f t="shared" si="86"/>
        <v>N/A</v>
      </c>
      <c r="S808" s="278" t="str">
        <f t="shared" si="87"/>
        <v>N/A</v>
      </c>
      <c r="T808" s="177"/>
    </row>
    <row r="809" spans="1:20" ht="12.75" customHeight="1" x14ac:dyDescent="0.2">
      <c r="A809" s="291" t="s">
        <v>72</v>
      </c>
      <c r="B809" s="291">
        <v>2022</v>
      </c>
      <c r="C809" s="145" t="s">
        <v>585</v>
      </c>
      <c r="D809" s="292" t="s">
        <v>116</v>
      </c>
      <c r="E809" s="293" t="s">
        <v>984</v>
      </c>
      <c r="F809" s="245" t="s">
        <v>1705</v>
      </c>
      <c r="G809" s="294" t="s">
        <v>1508</v>
      </c>
      <c r="H809" s="292" t="s">
        <v>1177</v>
      </c>
      <c r="I809" s="145" t="s">
        <v>431</v>
      </c>
      <c r="J809" s="291" t="s">
        <v>160</v>
      </c>
      <c r="K809" s="17" t="s">
        <v>744</v>
      </c>
      <c r="L809" s="295" t="s">
        <v>1510</v>
      </c>
      <c r="M809" s="235" t="s">
        <v>1497</v>
      </c>
      <c r="N809" s="235" t="s">
        <v>1178</v>
      </c>
      <c r="O809" s="145"/>
      <c r="P809" s="296">
        <v>352</v>
      </c>
      <c r="Q809" s="296">
        <v>27</v>
      </c>
      <c r="R809" s="277" t="str">
        <f t="shared" si="86"/>
        <v>N/A</v>
      </c>
      <c r="S809" s="278" t="str">
        <f t="shared" si="87"/>
        <v>N/A</v>
      </c>
      <c r="T809" s="177"/>
    </row>
    <row r="810" spans="1:20" ht="12.75" customHeight="1" x14ac:dyDescent="0.2">
      <c r="A810" s="291" t="s">
        <v>72</v>
      </c>
      <c r="B810" s="291">
        <v>2022</v>
      </c>
      <c r="C810" s="145" t="s">
        <v>585</v>
      </c>
      <c r="D810" s="292" t="s">
        <v>116</v>
      </c>
      <c r="E810" s="293" t="s">
        <v>984</v>
      </c>
      <c r="F810" s="245" t="s">
        <v>1705</v>
      </c>
      <c r="G810" s="294" t="s">
        <v>263</v>
      </c>
      <c r="H810" s="292" t="s">
        <v>1177</v>
      </c>
      <c r="I810" s="145" t="s">
        <v>431</v>
      </c>
      <c r="J810" s="291" t="s">
        <v>160</v>
      </c>
      <c r="K810" s="17" t="s">
        <v>744</v>
      </c>
      <c r="L810" s="295" t="s">
        <v>1510</v>
      </c>
      <c r="M810" s="235" t="s">
        <v>1497</v>
      </c>
      <c r="N810" s="235" t="s">
        <v>1178</v>
      </c>
      <c r="O810" s="145"/>
      <c r="P810" s="296">
        <v>352</v>
      </c>
      <c r="Q810" s="296">
        <v>27</v>
      </c>
      <c r="R810" s="277" t="str">
        <f t="shared" si="86"/>
        <v>N/A</v>
      </c>
      <c r="S810" s="278" t="str">
        <f t="shared" si="87"/>
        <v>N/A</v>
      </c>
      <c r="T810" s="177"/>
    </row>
    <row r="811" spans="1:20" ht="12.75" customHeight="1" x14ac:dyDescent="0.2">
      <c r="A811" s="291" t="s">
        <v>72</v>
      </c>
      <c r="B811" s="291">
        <v>2022</v>
      </c>
      <c r="C811" s="145" t="s">
        <v>585</v>
      </c>
      <c r="D811" s="292" t="s">
        <v>116</v>
      </c>
      <c r="E811" s="293" t="s">
        <v>984</v>
      </c>
      <c r="F811" s="245" t="s">
        <v>1705</v>
      </c>
      <c r="G811" s="294" t="s">
        <v>261</v>
      </c>
      <c r="H811" s="292" t="s">
        <v>1177</v>
      </c>
      <c r="I811" s="145" t="s">
        <v>431</v>
      </c>
      <c r="J811" s="291" t="s">
        <v>160</v>
      </c>
      <c r="K811" s="17" t="s">
        <v>744</v>
      </c>
      <c r="L811" s="295" t="s">
        <v>1510</v>
      </c>
      <c r="M811" s="235" t="s">
        <v>1497</v>
      </c>
      <c r="N811" s="235" t="s">
        <v>1178</v>
      </c>
      <c r="O811" s="145"/>
      <c r="P811" s="296">
        <v>352</v>
      </c>
      <c r="Q811" s="296">
        <v>27</v>
      </c>
      <c r="R811" s="277" t="str">
        <f t="shared" si="86"/>
        <v>N/A</v>
      </c>
      <c r="S811" s="278" t="str">
        <f t="shared" si="87"/>
        <v>N/A</v>
      </c>
      <c r="T811" s="177"/>
    </row>
    <row r="812" spans="1:20" ht="12.75" customHeight="1" x14ac:dyDescent="0.2">
      <c r="A812" s="291" t="s">
        <v>72</v>
      </c>
      <c r="B812" s="291">
        <v>2022</v>
      </c>
      <c r="C812" s="145" t="s">
        <v>585</v>
      </c>
      <c r="D812" s="292" t="s">
        <v>116</v>
      </c>
      <c r="E812" s="293" t="s">
        <v>984</v>
      </c>
      <c r="F812" s="245" t="s">
        <v>1706</v>
      </c>
      <c r="G812" s="294" t="s">
        <v>1508</v>
      </c>
      <c r="H812" s="292" t="s">
        <v>1177</v>
      </c>
      <c r="I812" s="145" t="s">
        <v>431</v>
      </c>
      <c r="J812" s="291" t="s">
        <v>160</v>
      </c>
      <c r="K812" s="17" t="s">
        <v>744</v>
      </c>
      <c r="L812" s="295" t="s">
        <v>1510</v>
      </c>
      <c r="M812" s="235" t="s">
        <v>1497</v>
      </c>
      <c r="N812" s="235" t="s">
        <v>1178</v>
      </c>
      <c r="O812" s="145"/>
      <c r="P812" s="296">
        <v>28</v>
      </c>
      <c r="Q812" s="296">
        <v>10</v>
      </c>
      <c r="R812" s="277" t="str">
        <f t="shared" si="86"/>
        <v>N/A</v>
      </c>
      <c r="S812" s="278" t="str">
        <f t="shared" si="87"/>
        <v>N/A</v>
      </c>
      <c r="T812" s="177"/>
    </row>
    <row r="813" spans="1:20" ht="12.75" customHeight="1" x14ac:dyDescent="0.2">
      <c r="A813" s="291" t="s">
        <v>72</v>
      </c>
      <c r="B813" s="291">
        <v>2022</v>
      </c>
      <c r="C813" s="145" t="s">
        <v>585</v>
      </c>
      <c r="D813" s="292" t="s">
        <v>116</v>
      </c>
      <c r="E813" s="293" t="s">
        <v>984</v>
      </c>
      <c r="F813" s="245" t="s">
        <v>1706</v>
      </c>
      <c r="G813" s="294" t="s">
        <v>263</v>
      </c>
      <c r="H813" s="292" t="s">
        <v>1177</v>
      </c>
      <c r="I813" s="145" t="s">
        <v>431</v>
      </c>
      <c r="J813" s="291" t="s">
        <v>160</v>
      </c>
      <c r="K813" s="17" t="s">
        <v>744</v>
      </c>
      <c r="L813" s="295" t="s">
        <v>1510</v>
      </c>
      <c r="M813" s="235" t="s">
        <v>1497</v>
      </c>
      <c r="N813" s="235" t="s">
        <v>1178</v>
      </c>
      <c r="O813" s="145"/>
      <c r="P813" s="296">
        <v>28</v>
      </c>
      <c r="Q813" s="296">
        <v>10</v>
      </c>
      <c r="R813" s="277" t="str">
        <f t="shared" si="86"/>
        <v>N/A</v>
      </c>
      <c r="S813" s="278" t="str">
        <f t="shared" si="87"/>
        <v>N/A</v>
      </c>
      <c r="T813" s="177"/>
    </row>
    <row r="814" spans="1:20" ht="12.75" customHeight="1" x14ac:dyDescent="0.2">
      <c r="A814" s="291" t="s">
        <v>72</v>
      </c>
      <c r="B814" s="291">
        <v>2022</v>
      </c>
      <c r="C814" s="145" t="s">
        <v>585</v>
      </c>
      <c r="D814" s="292" t="s">
        <v>116</v>
      </c>
      <c r="E814" s="293" t="s">
        <v>984</v>
      </c>
      <c r="F814" s="245" t="s">
        <v>1706</v>
      </c>
      <c r="G814" s="294" t="s">
        <v>261</v>
      </c>
      <c r="H814" s="292" t="s">
        <v>1177</v>
      </c>
      <c r="I814" s="145" t="s">
        <v>431</v>
      </c>
      <c r="J814" s="291" t="s">
        <v>160</v>
      </c>
      <c r="K814" s="17" t="s">
        <v>744</v>
      </c>
      <c r="L814" s="295" t="s">
        <v>1510</v>
      </c>
      <c r="M814" s="235" t="s">
        <v>1497</v>
      </c>
      <c r="N814" s="235" t="s">
        <v>1178</v>
      </c>
      <c r="O814" s="145"/>
      <c r="P814" s="296">
        <v>28</v>
      </c>
      <c r="Q814" s="296">
        <v>10</v>
      </c>
      <c r="R814" s="277" t="str">
        <f t="shared" si="86"/>
        <v>N/A</v>
      </c>
      <c r="S814" s="278" t="str">
        <f t="shared" si="87"/>
        <v>N/A</v>
      </c>
      <c r="T814" s="177"/>
    </row>
    <row r="815" spans="1:20" ht="12.75" customHeight="1" x14ac:dyDescent="0.2">
      <c r="A815" s="291" t="s">
        <v>72</v>
      </c>
      <c r="B815" s="291">
        <v>2022</v>
      </c>
      <c r="C815" s="145" t="s">
        <v>585</v>
      </c>
      <c r="D815" s="292" t="s">
        <v>116</v>
      </c>
      <c r="E815" s="293" t="s">
        <v>994</v>
      </c>
      <c r="F815" s="245" t="s">
        <v>1702</v>
      </c>
      <c r="G815" s="294" t="s">
        <v>1508</v>
      </c>
      <c r="H815" s="292" t="s">
        <v>1177</v>
      </c>
      <c r="I815" s="145" t="s">
        <v>431</v>
      </c>
      <c r="J815" s="291" t="s">
        <v>160</v>
      </c>
      <c r="K815" s="17" t="s">
        <v>744</v>
      </c>
      <c r="L815" s="295" t="s">
        <v>1510</v>
      </c>
      <c r="M815" s="235" t="s">
        <v>1497</v>
      </c>
      <c r="N815" s="235" t="s">
        <v>1178</v>
      </c>
      <c r="O815" s="145"/>
      <c r="P815" s="296">
        <v>870</v>
      </c>
      <c r="Q815" s="296">
        <v>25</v>
      </c>
      <c r="R815" s="277" t="str">
        <f t="shared" ref="R815:R826" si="88">IF(M815="N/A","N/A", P815/M815*100)</f>
        <v>N/A</v>
      </c>
      <c r="S815" s="278" t="str">
        <f t="shared" ref="S815:S826" si="89">IF(M815="N/A","N/A",IF(OR(R815&lt;90,R815&gt;150),"X",""))</f>
        <v>N/A</v>
      </c>
      <c r="T815" s="177"/>
    </row>
    <row r="816" spans="1:20" ht="12.75" customHeight="1" x14ac:dyDescent="0.2">
      <c r="A816" s="291" t="s">
        <v>72</v>
      </c>
      <c r="B816" s="291">
        <v>2022</v>
      </c>
      <c r="C816" s="145" t="s">
        <v>585</v>
      </c>
      <c r="D816" s="292" t="s">
        <v>116</v>
      </c>
      <c r="E816" s="293" t="s">
        <v>994</v>
      </c>
      <c r="F816" s="245" t="s">
        <v>1702</v>
      </c>
      <c r="G816" s="294" t="s">
        <v>263</v>
      </c>
      <c r="H816" s="292" t="s">
        <v>1177</v>
      </c>
      <c r="I816" s="145" t="s">
        <v>431</v>
      </c>
      <c r="J816" s="291" t="s">
        <v>160</v>
      </c>
      <c r="K816" s="17" t="s">
        <v>744</v>
      </c>
      <c r="L816" s="295" t="s">
        <v>1510</v>
      </c>
      <c r="M816" s="235" t="s">
        <v>1497</v>
      </c>
      <c r="N816" s="235" t="s">
        <v>1178</v>
      </c>
      <c r="O816" s="145"/>
      <c r="P816" s="296">
        <v>870</v>
      </c>
      <c r="Q816" s="296">
        <v>25</v>
      </c>
      <c r="R816" s="277" t="str">
        <f t="shared" si="88"/>
        <v>N/A</v>
      </c>
      <c r="S816" s="278" t="str">
        <f t="shared" si="89"/>
        <v>N/A</v>
      </c>
      <c r="T816" s="177"/>
    </row>
    <row r="817" spans="1:20" ht="12.75" customHeight="1" x14ac:dyDescent="0.2">
      <c r="A817" s="291" t="s">
        <v>72</v>
      </c>
      <c r="B817" s="291">
        <v>2022</v>
      </c>
      <c r="C817" s="145" t="s">
        <v>585</v>
      </c>
      <c r="D817" s="292" t="s">
        <v>116</v>
      </c>
      <c r="E817" s="293" t="s">
        <v>994</v>
      </c>
      <c r="F817" s="245" t="s">
        <v>1702</v>
      </c>
      <c r="G817" s="294" t="s">
        <v>261</v>
      </c>
      <c r="H817" s="292" t="s">
        <v>1177</v>
      </c>
      <c r="I817" s="145" t="s">
        <v>431</v>
      </c>
      <c r="J817" s="291" t="s">
        <v>160</v>
      </c>
      <c r="K817" s="17" t="s">
        <v>744</v>
      </c>
      <c r="L817" s="295" t="s">
        <v>1510</v>
      </c>
      <c r="M817" s="235" t="s">
        <v>1497</v>
      </c>
      <c r="N817" s="235" t="s">
        <v>1178</v>
      </c>
      <c r="O817" s="145"/>
      <c r="P817" s="296">
        <v>870</v>
      </c>
      <c r="Q817" s="296">
        <v>25</v>
      </c>
      <c r="R817" s="277" t="str">
        <f t="shared" si="88"/>
        <v>N/A</v>
      </c>
      <c r="S817" s="278" t="str">
        <f t="shared" si="89"/>
        <v>N/A</v>
      </c>
      <c r="T817" s="177"/>
    </row>
    <row r="818" spans="1:20" ht="12.75" customHeight="1" x14ac:dyDescent="0.2">
      <c r="A818" s="291" t="s">
        <v>72</v>
      </c>
      <c r="B818" s="291">
        <v>2022</v>
      </c>
      <c r="C818" s="145" t="s">
        <v>585</v>
      </c>
      <c r="D818" s="292" t="s">
        <v>116</v>
      </c>
      <c r="E818" s="293" t="s">
        <v>994</v>
      </c>
      <c r="F818" s="245" t="s">
        <v>1704</v>
      </c>
      <c r="G818" s="294" t="s">
        <v>1508</v>
      </c>
      <c r="H818" s="292" t="s">
        <v>1177</v>
      </c>
      <c r="I818" s="145" t="s">
        <v>431</v>
      </c>
      <c r="J818" s="291" t="s">
        <v>160</v>
      </c>
      <c r="K818" s="17" t="s">
        <v>744</v>
      </c>
      <c r="L818" s="295" t="s">
        <v>1510</v>
      </c>
      <c r="M818" s="235" t="s">
        <v>1497</v>
      </c>
      <c r="N818" s="235" t="s">
        <v>1178</v>
      </c>
      <c r="O818" s="145"/>
      <c r="P818" s="296">
        <v>275</v>
      </c>
      <c r="Q818" s="296">
        <v>5</v>
      </c>
      <c r="R818" s="277" t="str">
        <f t="shared" si="88"/>
        <v>N/A</v>
      </c>
      <c r="S818" s="278" t="str">
        <f t="shared" si="89"/>
        <v>N/A</v>
      </c>
      <c r="T818" s="177"/>
    </row>
    <row r="819" spans="1:20" ht="12.75" customHeight="1" x14ac:dyDescent="0.2">
      <c r="A819" s="291" t="s">
        <v>72</v>
      </c>
      <c r="B819" s="291">
        <v>2022</v>
      </c>
      <c r="C819" s="145" t="s">
        <v>585</v>
      </c>
      <c r="D819" s="292" t="s">
        <v>116</v>
      </c>
      <c r="E819" s="293" t="s">
        <v>994</v>
      </c>
      <c r="F819" s="245" t="s">
        <v>1704</v>
      </c>
      <c r="G819" s="294" t="s">
        <v>263</v>
      </c>
      <c r="H819" s="292" t="s">
        <v>1177</v>
      </c>
      <c r="I819" s="145" t="s">
        <v>431</v>
      </c>
      <c r="J819" s="291" t="s">
        <v>160</v>
      </c>
      <c r="K819" s="17" t="s">
        <v>744</v>
      </c>
      <c r="L819" s="295" t="s">
        <v>1510</v>
      </c>
      <c r="M819" s="235" t="s">
        <v>1497</v>
      </c>
      <c r="N819" s="235" t="s">
        <v>1178</v>
      </c>
      <c r="O819" s="145"/>
      <c r="P819" s="296">
        <v>275</v>
      </c>
      <c r="Q819" s="296">
        <v>5</v>
      </c>
      <c r="R819" s="277" t="str">
        <f t="shared" si="88"/>
        <v>N/A</v>
      </c>
      <c r="S819" s="278" t="str">
        <f t="shared" si="89"/>
        <v>N/A</v>
      </c>
      <c r="T819" s="177"/>
    </row>
    <row r="820" spans="1:20" ht="12.75" customHeight="1" x14ac:dyDescent="0.2">
      <c r="A820" s="291" t="s">
        <v>72</v>
      </c>
      <c r="B820" s="291">
        <v>2022</v>
      </c>
      <c r="C820" s="145" t="s">
        <v>585</v>
      </c>
      <c r="D820" s="292" t="s">
        <v>116</v>
      </c>
      <c r="E820" s="293" t="s">
        <v>994</v>
      </c>
      <c r="F820" s="245" t="s">
        <v>1704</v>
      </c>
      <c r="G820" s="294" t="s">
        <v>261</v>
      </c>
      <c r="H820" s="292" t="s">
        <v>1177</v>
      </c>
      <c r="I820" s="145" t="s">
        <v>431</v>
      </c>
      <c r="J820" s="291" t="s">
        <v>160</v>
      </c>
      <c r="K820" s="17" t="s">
        <v>744</v>
      </c>
      <c r="L820" s="295" t="s">
        <v>1510</v>
      </c>
      <c r="M820" s="235" t="s">
        <v>1497</v>
      </c>
      <c r="N820" s="235" t="s">
        <v>1178</v>
      </c>
      <c r="O820" s="145"/>
      <c r="P820" s="296">
        <v>275</v>
      </c>
      <c r="Q820" s="296">
        <v>5</v>
      </c>
      <c r="R820" s="277" t="str">
        <f t="shared" si="88"/>
        <v>N/A</v>
      </c>
      <c r="S820" s="278" t="str">
        <f t="shared" si="89"/>
        <v>N/A</v>
      </c>
      <c r="T820" s="177"/>
    </row>
    <row r="821" spans="1:20" ht="12.75" customHeight="1" x14ac:dyDescent="0.2">
      <c r="A821" s="291" t="s">
        <v>72</v>
      </c>
      <c r="B821" s="291">
        <v>2022</v>
      </c>
      <c r="C821" s="145" t="s">
        <v>585</v>
      </c>
      <c r="D821" s="292" t="s">
        <v>116</v>
      </c>
      <c r="E821" s="293" t="s">
        <v>994</v>
      </c>
      <c r="F821" s="245" t="s">
        <v>1705</v>
      </c>
      <c r="G821" s="294" t="s">
        <v>1508</v>
      </c>
      <c r="H821" s="292" t="s">
        <v>1177</v>
      </c>
      <c r="I821" s="145" t="s">
        <v>431</v>
      </c>
      <c r="J821" s="291" t="s">
        <v>160</v>
      </c>
      <c r="K821" s="17" t="s">
        <v>744</v>
      </c>
      <c r="L821" s="295" t="s">
        <v>1510</v>
      </c>
      <c r="M821" s="235" t="s">
        <v>1497</v>
      </c>
      <c r="N821" s="235" t="s">
        <v>1178</v>
      </c>
      <c r="O821" s="145"/>
      <c r="P821" s="296">
        <v>1667</v>
      </c>
      <c r="Q821" s="296">
        <v>38</v>
      </c>
      <c r="R821" s="277" t="str">
        <f t="shared" si="88"/>
        <v>N/A</v>
      </c>
      <c r="S821" s="278" t="str">
        <f t="shared" si="89"/>
        <v>N/A</v>
      </c>
      <c r="T821" s="177"/>
    </row>
    <row r="822" spans="1:20" ht="12.75" customHeight="1" x14ac:dyDescent="0.2">
      <c r="A822" s="291" t="s">
        <v>72</v>
      </c>
      <c r="B822" s="291">
        <v>2022</v>
      </c>
      <c r="C822" s="145" t="s">
        <v>585</v>
      </c>
      <c r="D822" s="292" t="s">
        <v>116</v>
      </c>
      <c r="E822" s="293" t="s">
        <v>994</v>
      </c>
      <c r="F822" s="245" t="s">
        <v>1705</v>
      </c>
      <c r="G822" s="294" t="s">
        <v>263</v>
      </c>
      <c r="H822" s="292" t="s">
        <v>1177</v>
      </c>
      <c r="I822" s="145" t="s">
        <v>431</v>
      </c>
      <c r="J822" s="291" t="s">
        <v>160</v>
      </c>
      <c r="K822" s="17" t="s">
        <v>744</v>
      </c>
      <c r="L822" s="295" t="s">
        <v>1510</v>
      </c>
      <c r="M822" s="235" t="s">
        <v>1497</v>
      </c>
      <c r="N822" s="235" t="s">
        <v>1178</v>
      </c>
      <c r="O822" s="145"/>
      <c r="P822" s="296">
        <v>1667</v>
      </c>
      <c r="Q822" s="296">
        <v>38</v>
      </c>
      <c r="R822" s="277" t="str">
        <f t="shared" si="88"/>
        <v>N/A</v>
      </c>
      <c r="S822" s="278" t="str">
        <f t="shared" si="89"/>
        <v>N/A</v>
      </c>
      <c r="T822" s="177"/>
    </row>
    <row r="823" spans="1:20" ht="12.75" customHeight="1" x14ac:dyDescent="0.2">
      <c r="A823" s="291" t="s">
        <v>72</v>
      </c>
      <c r="B823" s="291">
        <v>2022</v>
      </c>
      <c r="C823" s="145" t="s">
        <v>585</v>
      </c>
      <c r="D823" s="292" t="s">
        <v>116</v>
      </c>
      <c r="E823" s="293" t="s">
        <v>994</v>
      </c>
      <c r="F823" s="245" t="s">
        <v>1705</v>
      </c>
      <c r="G823" s="294" t="s">
        <v>261</v>
      </c>
      <c r="H823" s="292" t="s">
        <v>1177</v>
      </c>
      <c r="I823" s="145" t="s">
        <v>431</v>
      </c>
      <c r="J823" s="291" t="s">
        <v>160</v>
      </c>
      <c r="K823" s="17" t="s">
        <v>744</v>
      </c>
      <c r="L823" s="295" t="s">
        <v>1510</v>
      </c>
      <c r="M823" s="235" t="s">
        <v>1497</v>
      </c>
      <c r="N823" s="235" t="s">
        <v>1178</v>
      </c>
      <c r="O823" s="145"/>
      <c r="P823" s="296">
        <v>1667</v>
      </c>
      <c r="Q823" s="296">
        <v>38</v>
      </c>
      <c r="R823" s="277" t="str">
        <f t="shared" si="88"/>
        <v>N/A</v>
      </c>
      <c r="S823" s="278" t="str">
        <f t="shared" si="89"/>
        <v>N/A</v>
      </c>
      <c r="T823" s="177"/>
    </row>
    <row r="824" spans="1:20" ht="12.75" customHeight="1" x14ac:dyDescent="0.2">
      <c r="A824" s="291" t="s">
        <v>72</v>
      </c>
      <c r="B824" s="291">
        <v>2022</v>
      </c>
      <c r="C824" s="145" t="s">
        <v>585</v>
      </c>
      <c r="D824" s="292" t="s">
        <v>116</v>
      </c>
      <c r="E824" s="293" t="s">
        <v>994</v>
      </c>
      <c r="F824" s="245" t="s">
        <v>1706</v>
      </c>
      <c r="G824" s="294" t="s">
        <v>1508</v>
      </c>
      <c r="H824" s="292" t="s">
        <v>1177</v>
      </c>
      <c r="I824" s="145" t="s">
        <v>431</v>
      </c>
      <c r="J824" s="291" t="s">
        <v>160</v>
      </c>
      <c r="K824" s="17" t="s">
        <v>744</v>
      </c>
      <c r="L824" s="295" t="s">
        <v>1510</v>
      </c>
      <c r="M824" s="235" t="s">
        <v>1497</v>
      </c>
      <c r="N824" s="235" t="s">
        <v>1178</v>
      </c>
      <c r="O824" s="145"/>
      <c r="P824" s="296">
        <v>421</v>
      </c>
      <c r="Q824" s="296">
        <v>20</v>
      </c>
      <c r="R824" s="277" t="str">
        <f t="shared" si="88"/>
        <v>N/A</v>
      </c>
      <c r="S824" s="278" t="str">
        <f t="shared" si="89"/>
        <v>N/A</v>
      </c>
      <c r="T824" s="177"/>
    </row>
    <row r="825" spans="1:20" ht="12.75" customHeight="1" x14ac:dyDescent="0.2">
      <c r="A825" s="291" t="s">
        <v>72</v>
      </c>
      <c r="B825" s="291">
        <v>2022</v>
      </c>
      <c r="C825" s="145" t="s">
        <v>585</v>
      </c>
      <c r="D825" s="292" t="s">
        <v>116</v>
      </c>
      <c r="E825" s="293" t="s">
        <v>994</v>
      </c>
      <c r="F825" s="245" t="s">
        <v>1706</v>
      </c>
      <c r="G825" s="294" t="s">
        <v>263</v>
      </c>
      <c r="H825" s="292" t="s">
        <v>1177</v>
      </c>
      <c r="I825" s="145" t="s">
        <v>431</v>
      </c>
      <c r="J825" s="291" t="s">
        <v>160</v>
      </c>
      <c r="K825" s="17" t="s">
        <v>744</v>
      </c>
      <c r="L825" s="295" t="s">
        <v>1510</v>
      </c>
      <c r="M825" s="235" t="s">
        <v>1497</v>
      </c>
      <c r="N825" s="235" t="s">
        <v>1178</v>
      </c>
      <c r="O825" s="145"/>
      <c r="P825" s="296">
        <v>421</v>
      </c>
      <c r="Q825" s="296">
        <v>20</v>
      </c>
      <c r="R825" s="277" t="str">
        <f t="shared" si="88"/>
        <v>N/A</v>
      </c>
      <c r="S825" s="278" t="str">
        <f t="shared" si="89"/>
        <v>N/A</v>
      </c>
      <c r="T825" s="177"/>
    </row>
    <row r="826" spans="1:20" ht="12.75" customHeight="1" x14ac:dyDescent="0.2">
      <c r="A826" s="291" t="s">
        <v>72</v>
      </c>
      <c r="B826" s="291">
        <v>2022</v>
      </c>
      <c r="C826" s="145" t="s">
        <v>585</v>
      </c>
      <c r="D826" s="292" t="s">
        <v>116</v>
      </c>
      <c r="E826" s="293" t="s">
        <v>994</v>
      </c>
      <c r="F826" s="245" t="s">
        <v>1706</v>
      </c>
      <c r="G826" s="294" t="s">
        <v>261</v>
      </c>
      <c r="H826" s="292" t="s">
        <v>1177</v>
      </c>
      <c r="I826" s="145" t="s">
        <v>431</v>
      </c>
      <c r="J826" s="291" t="s">
        <v>160</v>
      </c>
      <c r="K826" s="17" t="s">
        <v>744</v>
      </c>
      <c r="L826" s="295" t="s">
        <v>1510</v>
      </c>
      <c r="M826" s="235" t="s">
        <v>1497</v>
      </c>
      <c r="N826" s="235" t="s">
        <v>1178</v>
      </c>
      <c r="O826" s="145"/>
      <c r="P826" s="296">
        <v>421</v>
      </c>
      <c r="Q826" s="296">
        <v>20</v>
      </c>
      <c r="R826" s="277" t="str">
        <f t="shared" si="88"/>
        <v>N/A</v>
      </c>
      <c r="S826" s="278" t="str">
        <f t="shared" si="89"/>
        <v>N/A</v>
      </c>
      <c r="T826" s="177"/>
    </row>
    <row r="827" spans="1:20" ht="12.75" customHeight="1" x14ac:dyDescent="0.2">
      <c r="A827" s="291" t="s">
        <v>72</v>
      </c>
      <c r="B827" s="291">
        <v>2022</v>
      </c>
      <c r="C827" s="145" t="s">
        <v>585</v>
      </c>
      <c r="D827" s="292" t="s">
        <v>116</v>
      </c>
      <c r="E827" s="293" t="s">
        <v>999</v>
      </c>
      <c r="F827" s="245" t="s">
        <v>1702</v>
      </c>
      <c r="G827" s="294" t="s">
        <v>1508</v>
      </c>
      <c r="H827" s="292" t="s">
        <v>1177</v>
      </c>
      <c r="I827" s="145" t="s">
        <v>431</v>
      </c>
      <c r="J827" s="291" t="s">
        <v>160</v>
      </c>
      <c r="K827" s="17" t="s">
        <v>744</v>
      </c>
      <c r="L827" s="295" t="s">
        <v>1510</v>
      </c>
      <c r="M827" s="235" t="s">
        <v>1497</v>
      </c>
      <c r="N827" s="235" t="s">
        <v>1178</v>
      </c>
      <c r="O827" s="145"/>
      <c r="P827" s="280">
        <v>0</v>
      </c>
      <c r="Q827" s="280">
        <v>0</v>
      </c>
      <c r="R827" s="277" t="str">
        <f t="shared" ref="R827:R838" si="90">IF(M827="N/A","N/A", P827/M827*100)</f>
        <v>N/A</v>
      </c>
      <c r="S827" s="278" t="str">
        <f t="shared" ref="S827:S838" si="91">IF(M827="N/A","N/A",IF(OR(R827&lt;90,R827&gt;150),"X",""))</f>
        <v>N/A</v>
      </c>
      <c r="T827" s="172" t="s">
        <v>2704</v>
      </c>
    </row>
    <row r="828" spans="1:20" ht="12.75" customHeight="1" x14ac:dyDescent="0.2">
      <c r="A828" s="291" t="s">
        <v>72</v>
      </c>
      <c r="B828" s="291">
        <v>2022</v>
      </c>
      <c r="C828" s="145" t="s">
        <v>585</v>
      </c>
      <c r="D828" s="292" t="s">
        <v>116</v>
      </c>
      <c r="E828" s="293" t="s">
        <v>999</v>
      </c>
      <c r="F828" s="245" t="s">
        <v>1702</v>
      </c>
      <c r="G828" s="294" t="s">
        <v>263</v>
      </c>
      <c r="H828" s="292" t="s">
        <v>1177</v>
      </c>
      <c r="I828" s="145" t="s">
        <v>431</v>
      </c>
      <c r="J828" s="291" t="s">
        <v>160</v>
      </c>
      <c r="K828" s="17" t="s">
        <v>744</v>
      </c>
      <c r="L828" s="295" t="s">
        <v>1510</v>
      </c>
      <c r="M828" s="235" t="s">
        <v>1497</v>
      </c>
      <c r="N828" s="235" t="s">
        <v>1178</v>
      </c>
      <c r="O828" s="145"/>
      <c r="P828" s="280">
        <v>0</v>
      </c>
      <c r="Q828" s="280">
        <v>0</v>
      </c>
      <c r="R828" s="277" t="str">
        <f t="shared" si="90"/>
        <v>N/A</v>
      </c>
      <c r="S828" s="278" t="str">
        <f t="shared" si="91"/>
        <v>N/A</v>
      </c>
      <c r="T828" s="172" t="s">
        <v>2704</v>
      </c>
    </row>
    <row r="829" spans="1:20" ht="12.75" customHeight="1" x14ac:dyDescent="0.2">
      <c r="A829" s="291" t="s">
        <v>72</v>
      </c>
      <c r="B829" s="291">
        <v>2022</v>
      </c>
      <c r="C829" s="145" t="s">
        <v>585</v>
      </c>
      <c r="D829" s="292" t="s">
        <v>116</v>
      </c>
      <c r="E829" s="293" t="s">
        <v>999</v>
      </c>
      <c r="F829" s="245" t="s">
        <v>1702</v>
      </c>
      <c r="G829" s="294" t="s">
        <v>261</v>
      </c>
      <c r="H829" s="292" t="s">
        <v>1177</v>
      </c>
      <c r="I829" s="145" t="s">
        <v>431</v>
      </c>
      <c r="J829" s="291" t="s">
        <v>160</v>
      </c>
      <c r="K829" s="17" t="s">
        <v>744</v>
      </c>
      <c r="L829" s="295" t="s">
        <v>1510</v>
      </c>
      <c r="M829" s="235" t="s">
        <v>1497</v>
      </c>
      <c r="N829" s="235" t="s">
        <v>1178</v>
      </c>
      <c r="O829" s="145"/>
      <c r="P829" s="280">
        <v>0</v>
      </c>
      <c r="Q829" s="280">
        <v>0</v>
      </c>
      <c r="R829" s="277" t="str">
        <f t="shared" si="90"/>
        <v>N/A</v>
      </c>
      <c r="S829" s="278" t="str">
        <f t="shared" si="91"/>
        <v>N/A</v>
      </c>
      <c r="T829" s="172" t="s">
        <v>2704</v>
      </c>
    </row>
    <row r="830" spans="1:20" ht="12.75" customHeight="1" x14ac:dyDescent="0.2">
      <c r="A830" s="291" t="s">
        <v>72</v>
      </c>
      <c r="B830" s="291">
        <v>2022</v>
      </c>
      <c r="C830" s="145" t="s">
        <v>585</v>
      </c>
      <c r="D830" s="292" t="s">
        <v>116</v>
      </c>
      <c r="E830" s="293" t="s">
        <v>999</v>
      </c>
      <c r="F830" s="245" t="s">
        <v>1704</v>
      </c>
      <c r="G830" s="294" t="s">
        <v>1508</v>
      </c>
      <c r="H830" s="292" t="s">
        <v>1177</v>
      </c>
      <c r="I830" s="145" t="s">
        <v>431</v>
      </c>
      <c r="J830" s="291" t="s">
        <v>160</v>
      </c>
      <c r="K830" s="17" t="s">
        <v>744</v>
      </c>
      <c r="L830" s="295" t="s">
        <v>1510</v>
      </c>
      <c r="M830" s="235" t="s">
        <v>1497</v>
      </c>
      <c r="N830" s="235" t="s">
        <v>1178</v>
      </c>
      <c r="O830" s="145"/>
      <c r="P830" s="280">
        <v>0</v>
      </c>
      <c r="Q830" s="280">
        <v>0</v>
      </c>
      <c r="R830" s="277" t="str">
        <f t="shared" si="90"/>
        <v>N/A</v>
      </c>
      <c r="S830" s="278" t="str">
        <f t="shared" si="91"/>
        <v>N/A</v>
      </c>
      <c r="T830" s="172" t="s">
        <v>2704</v>
      </c>
    </row>
    <row r="831" spans="1:20" ht="12.75" customHeight="1" x14ac:dyDescent="0.2">
      <c r="A831" s="291" t="s">
        <v>72</v>
      </c>
      <c r="B831" s="291">
        <v>2022</v>
      </c>
      <c r="C831" s="145" t="s">
        <v>585</v>
      </c>
      <c r="D831" s="292" t="s">
        <v>116</v>
      </c>
      <c r="E831" s="293" t="s">
        <v>999</v>
      </c>
      <c r="F831" s="245" t="s">
        <v>1704</v>
      </c>
      <c r="G831" s="294" t="s">
        <v>263</v>
      </c>
      <c r="H831" s="292" t="s">
        <v>1177</v>
      </c>
      <c r="I831" s="145" t="s">
        <v>431</v>
      </c>
      <c r="J831" s="291" t="s">
        <v>160</v>
      </c>
      <c r="K831" s="17" t="s">
        <v>744</v>
      </c>
      <c r="L831" s="295" t="s">
        <v>1510</v>
      </c>
      <c r="M831" s="235" t="s">
        <v>1497</v>
      </c>
      <c r="N831" s="235" t="s">
        <v>1178</v>
      </c>
      <c r="O831" s="145"/>
      <c r="P831" s="280">
        <v>0</v>
      </c>
      <c r="Q831" s="280">
        <v>0</v>
      </c>
      <c r="R831" s="277" t="str">
        <f t="shared" si="90"/>
        <v>N/A</v>
      </c>
      <c r="S831" s="278" t="str">
        <f t="shared" si="91"/>
        <v>N/A</v>
      </c>
      <c r="T831" s="172" t="s">
        <v>2704</v>
      </c>
    </row>
    <row r="832" spans="1:20" ht="12.75" customHeight="1" x14ac:dyDescent="0.2">
      <c r="A832" s="291" t="s">
        <v>72</v>
      </c>
      <c r="B832" s="291">
        <v>2022</v>
      </c>
      <c r="C832" s="145" t="s">
        <v>585</v>
      </c>
      <c r="D832" s="292" t="s">
        <v>116</v>
      </c>
      <c r="E832" s="293" t="s">
        <v>999</v>
      </c>
      <c r="F832" s="245" t="s">
        <v>1704</v>
      </c>
      <c r="G832" s="294" t="s">
        <v>261</v>
      </c>
      <c r="H832" s="292" t="s">
        <v>1177</v>
      </c>
      <c r="I832" s="145" t="s">
        <v>431</v>
      </c>
      <c r="J832" s="291" t="s">
        <v>160</v>
      </c>
      <c r="K832" s="17" t="s">
        <v>744</v>
      </c>
      <c r="L832" s="295" t="s">
        <v>1510</v>
      </c>
      <c r="M832" s="235" t="s">
        <v>1497</v>
      </c>
      <c r="N832" s="235" t="s">
        <v>1178</v>
      </c>
      <c r="O832" s="145"/>
      <c r="P832" s="280">
        <v>0</v>
      </c>
      <c r="Q832" s="280">
        <v>0</v>
      </c>
      <c r="R832" s="277" t="str">
        <f t="shared" si="90"/>
        <v>N/A</v>
      </c>
      <c r="S832" s="278" t="str">
        <f t="shared" si="91"/>
        <v>N/A</v>
      </c>
      <c r="T832" s="172" t="s">
        <v>2704</v>
      </c>
    </row>
    <row r="833" spans="1:20" ht="12.75" customHeight="1" x14ac:dyDescent="0.2">
      <c r="A833" s="291" t="s">
        <v>72</v>
      </c>
      <c r="B833" s="291">
        <v>2022</v>
      </c>
      <c r="C833" s="145" t="s">
        <v>585</v>
      </c>
      <c r="D833" s="292" t="s">
        <v>116</v>
      </c>
      <c r="E833" s="293" t="s">
        <v>999</v>
      </c>
      <c r="F833" s="245" t="s">
        <v>1705</v>
      </c>
      <c r="G833" s="294" t="s">
        <v>1508</v>
      </c>
      <c r="H833" s="292" t="s">
        <v>1177</v>
      </c>
      <c r="I833" s="145" t="s">
        <v>431</v>
      </c>
      <c r="J833" s="291" t="s">
        <v>160</v>
      </c>
      <c r="K833" s="17" t="s">
        <v>744</v>
      </c>
      <c r="L833" s="295" t="s">
        <v>1510</v>
      </c>
      <c r="M833" s="235" t="s">
        <v>1497</v>
      </c>
      <c r="N833" s="235" t="s">
        <v>1178</v>
      </c>
      <c r="O833" s="145"/>
      <c r="P833" s="296">
        <v>1</v>
      </c>
      <c r="Q833" s="296">
        <v>1</v>
      </c>
      <c r="R833" s="277" t="str">
        <f t="shared" si="90"/>
        <v>N/A</v>
      </c>
      <c r="S833" s="278" t="str">
        <f t="shared" si="91"/>
        <v>N/A</v>
      </c>
      <c r="T833" s="177"/>
    </row>
    <row r="834" spans="1:20" ht="12.75" customHeight="1" x14ac:dyDescent="0.2">
      <c r="A834" s="291" t="s">
        <v>72</v>
      </c>
      <c r="B834" s="291">
        <v>2022</v>
      </c>
      <c r="C834" s="145" t="s">
        <v>585</v>
      </c>
      <c r="D834" s="292" t="s">
        <v>116</v>
      </c>
      <c r="E834" s="293" t="s">
        <v>999</v>
      </c>
      <c r="F834" s="245" t="s">
        <v>1705</v>
      </c>
      <c r="G834" s="294" t="s">
        <v>263</v>
      </c>
      <c r="H834" s="292" t="s">
        <v>1177</v>
      </c>
      <c r="I834" s="145" t="s">
        <v>431</v>
      </c>
      <c r="J834" s="291" t="s">
        <v>160</v>
      </c>
      <c r="K834" s="17" t="s">
        <v>744</v>
      </c>
      <c r="L834" s="295" t="s">
        <v>1510</v>
      </c>
      <c r="M834" s="235" t="s">
        <v>1497</v>
      </c>
      <c r="N834" s="235" t="s">
        <v>1178</v>
      </c>
      <c r="O834" s="145"/>
      <c r="P834" s="296">
        <v>1</v>
      </c>
      <c r="Q834" s="296">
        <v>1</v>
      </c>
      <c r="R834" s="277" t="str">
        <f t="shared" si="90"/>
        <v>N/A</v>
      </c>
      <c r="S834" s="278" t="str">
        <f t="shared" si="91"/>
        <v>N/A</v>
      </c>
      <c r="T834" s="177"/>
    </row>
    <row r="835" spans="1:20" ht="12.75" customHeight="1" x14ac:dyDescent="0.2">
      <c r="A835" s="291" t="s">
        <v>72</v>
      </c>
      <c r="B835" s="291">
        <v>2022</v>
      </c>
      <c r="C835" s="145" t="s">
        <v>585</v>
      </c>
      <c r="D835" s="292" t="s">
        <v>116</v>
      </c>
      <c r="E835" s="293" t="s">
        <v>999</v>
      </c>
      <c r="F835" s="245" t="s">
        <v>1705</v>
      </c>
      <c r="G835" s="294" t="s">
        <v>261</v>
      </c>
      <c r="H835" s="292" t="s">
        <v>1177</v>
      </c>
      <c r="I835" s="145" t="s">
        <v>431</v>
      </c>
      <c r="J835" s="291" t="s">
        <v>160</v>
      </c>
      <c r="K835" s="17" t="s">
        <v>744</v>
      </c>
      <c r="L835" s="295" t="s">
        <v>1510</v>
      </c>
      <c r="M835" s="235" t="s">
        <v>1497</v>
      </c>
      <c r="N835" s="235" t="s">
        <v>1178</v>
      </c>
      <c r="O835" s="145"/>
      <c r="P835" s="296">
        <v>1</v>
      </c>
      <c r="Q835" s="296">
        <v>1</v>
      </c>
      <c r="R835" s="277" t="str">
        <f t="shared" si="90"/>
        <v>N/A</v>
      </c>
      <c r="S835" s="278" t="str">
        <f t="shared" si="91"/>
        <v>N/A</v>
      </c>
      <c r="T835" s="177"/>
    </row>
    <row r="836" spans="1:20" ht="12.75" customHeight="1" x14ac:dyDescent="0.2">
      <c r="A836" s="291" t="s">
        <v>72</v>
      </c>
      <c r="B836" s="291">
        <v>2022</v>
      </c>
      <c r="C836" s="145" t="s">
        <v>585</v>
      </c>
      <c r="D836" s="292" t="s">
        <v>116</v>
      </c>
      <c r="E836" s="293" t="s">
        <v>999</v>
      </c>
      <c r="F836" s="245" t="s">
        <v>1706</v>
      </c>
      <c r="G836" s="294" t="s">
        <v>1508</v>
      </c>
      <c r="H836" s="292" t="s">
        <v>1177</v>
      </c>
      <c r="I836" s="145" t="s">
        <v>431</v>
      </c>
      <c r="J836" s="291" t="s">
        <v>160</v>
      </c>
      <c r="K836" s="17" t="s">
        <v>744</v>
      </c>
      <c r="L836" s="295" t="s">
        <v>1510</v>
      </c>
      <c r="M836" s="235" t="s">
        <v>1497</v>
      </c>
      <c r="N836" s="235" t="s">
        <v>1178</v>
      </c>
      <c r="O836" s="145"/>
      <c r="P836" s="280">
        <v>0</v>
      </c>
      <c r="Q836" s="280">
        <v>0</v>
      </c>
      <c r="R836" s="277" t="str">
        <f t="shared" si="90"/>
        <v>N/A</v>
      </c>
      <c r="S836" s="278" t="str">
        <f t="shared" si="91"/>
        <v>N/A</v>
      </c>
      <c r="T836" s="172" t="s">
        <v>2704</v>
      </c>
    </row>
    <row r="837" spans="1:20" ht="12.75" customHeight="1" x14ac:dyDescent="0.2">
      <c r="A837" s="291" t="s">
        <v>72</v>
      </c>
      <c r="B837" s="291">
        <v>2022</v>
      </c>
      <c r="C837" s="145" t="s">
        <v>585</v>
      </c>
      <c r="D837" s="292" t="s">
        <v>116</v>
      </c>
      <c r="E837" s="293" t="s">
        <v>999</v>
      </c>
      <c r="F837" s="245" t="s">
        <v>1706</v>
      </c>
      <c r="G837" s="294" t="s">
        <v>263</v>
      </c>
      <c r="H837" s="292" t="s">
        <v>1177</v>
      </c>
      <c r="I837" s="145" t="s">
        <v>431</v>
      </c>
      <c r="J837" s="291" t="s">
        <v>160</v>
      </c>
      <c r="K837" s="17" t="s">
        <v>744</v>
      </c>
      <c r="L837" s="295" t="s">
        <v>1510</v>
      </c>
      <c r="M837" s="235" t="s">
        <v>1497</v>
      </c>
      <c r="N837" s="235" t="s">
        <v>1178</v>
      </c>
      <c r="O837" s="145"/>
      <c r="P837" s="280">
        <v>0</v>
      </c>
      <c r="Q837" s="280">
        <v>0</v>
      </c>
      <c r="R837" s="277" t="str">
        <f t="shared" si="90"/>
        <v>N/A</v>
      </c>
      <c r="S837" s="278" t="str">
        <f t="shared" si="91"/>
        <v>N/A</v>
      </c>
      <c r="T837" s="172" t="s">
        <v>2704</v>
      </c>
    </row>
    <row r="838" spans="1:20" ht="12.75" customHeight="1" x14ac:dyDescent="0.2">
      <c r="A838" s="291" t="s">
        <v>72</v>
      </c>
      <c r="B838" s="291">
        <v>2022</v>
      </c>
      <c r="C838" s="145" t="s">
        <v>585</v>
      </c>
      <c r="D838" s="292" t="s">
        <v>116</v>
      </c>
      <c r="E838" s="293" t="s">
        <v>999</v>
      </c>
      <c r="F838" s="245" t="s">
        <v>1706</v>
      </c>
      <c r="G838" s="294" t="s">
        <v>261</v>
      </c>
      <c r="H838" s="292" t="s">
        <v>1177</v>
      </c>
      <c r="I838" s="145" t="s">
        <v>431</v>
      </c>
      <c r="J838" s="291" t="s">
        <v>160</v>
      </c>
      <c r="K838" s="17" t="s">
        <v>744</v>
      </c>
      <c r="L838" s="295" t="s">
        <v>1510</v>
      </c>
      <c r="M838" s="235" t="s">
        <v>1497</v>
      </c>
      <c r="N838" s="235" t="s">
        <v>1178</v>
      </c>
      <c r="O838" s="145"/>
      <c r="P838" s="280">
        <v>0</v>
      </c>
      <c r="Q838" s="280">
        <v>0</v>
      </c>
      <c r="R838" s="277" t="str">
        <f t="shared" si="90"/>
        <v>N/A</v>
      </c>
      <c r="S838" s="278" t="str">
        <f t="shared" si="91"/>
        <v>N/A</v>
      </c>
      <c r="T838" s="172" t="s">
        <v>2704</v>
      </c>
    </row>
    <row r="839" spans="1:20" ht="12.75" customHeight="1" x14ac:dyDescent="0.2">
      <c r="A839" s="291" t="s">
        <v>72</v>
      </c>
      <c r="B839" s="291">
        <v>2022</v>
      </c>
      <c r="C839" s="145" t="s">
        <v>585</v>
      </c>
      <c r="D839" s="292" t="s">
        <v>116</v>
      </c>
      <c r="E839" s="293" t="s">
        <v>1045</v>
      </c>
      <c r="F839" s="245" t="s">
        <v>1702</v>
      </c>
      <c r="G839" s="294" t="s">
        <v>1508</v>
      </c>
      <c r="H839" s="292" t="s">
        <v>1177</v>
      </c>
      <c r="I839" s="145" t="s">
        <v>431</v>
      </c>
      <c r="J839" s="291" t="s">
        <v>160</v>
      </c>
      <c r="K839" s="17" t="s">
        <v>744</v>
      </c>
      <c r="L839" s="295" t="s">
        <v>1510</v>
      </c>
      <c r="M839" s="235" t="s">
        <v>1497</v>
      </c>
      <c r="N839" s="235" t="s">
        <v>1178</v>
      </c>
      <c r="O839" s="145"/>
      <c r="P839" s="280">
        <v>0</v>
      </c>
      <c r="Q839" s="280">
        <v>0</v>
      </c>
      <c r="R839" s="277" t="str">
        <f t="shared" ref="R839:R850" si="92">IF(M839="N/A","N/A", P839/M839*100)</f>
        <v>N/A</v>
      </c>
      <c r="S839" s="278" t="str">
        <f t="shared" ref="S839:S850" si="93">IF(M839="N/A","N/A",IF(OR(R839&lt;90,R839&gt;150),"X",""))</f>
        <v>N/A</v>
      </c>
      <c r="T839" s="172" t="s">
        <v>2704</v>
      </c>
    </row>
    <row r="840" spans="1:20" ht="12.75" customHeight="1" x14ac:dyDescent="0.2">
      <c r="A840" s="291" t="s">
        <v>72</v>
      </c>
      <c r="B840" s="291">
        <v>2022</v>
      </c>
      <c r="C840" s="145" t="s">
        <v>585</v>
      </c>
      <c r="D840" s="292" t="s">
        <v>116</v>
      </c>
      <c r="E840" s="293" t="s">
        <v>1045</v>
      </c>
      <c r="F840" s="245" t="s">
        <v>1702</v>
      </c>
      <c r="G840" s="294" t="s">
        <v>263</v>
      </c>
      <c r="H840" s="292" t="s">
        <v>1177</v>
      </c>
      <c r="I840" s="145" t="s">
        <v>431</v>
      </c>
      <c r="J840" s="291" t="s">
        <v>160</v>
      </c>
      <c r="K840" s="17" t="s">
        <v>744</v>
      </c>
      <c r="L840" s="295" t="s">
        <v>1510</v>
      </c>
      <c r="M840" s="235" t="s">
        <v>1497</v>
      </c>
      <c r="N840" s="235" t="s">
        <v>1178</v>
      </c>
      <c r="O840" s="145"/>
      <c r="P840" s="280">
        <v>0</v>
      </c>
      <c r="Q840" s="280">
        <v>0</v>
      </c>
      <c r="R840" s="277" t="str">
        <f t="shared" si="92"/>
        <v>N/A</v>
      </c>
      <c r="S840" s="278" t="str">
        <f t="shared" si="93"/>
        <v>N/A</v>
      </c>
      <c r="T840" s="172" t="s">
        <v>2704</v>
      </c>
    </row>
    <row r="841" spans="1:20" ht="12.75" customHeight="1" x14ac:dyDescent="0.2">
      <c r="A841" s="291" t="s">
        <v>72</v>
      </c>
      <c r="B841" s="291">
        <v>2022</v>
      </c>
      <c r="C841" s="145" t="s">
        <v>585</v>
      </c>
      <c r="D841" s="292" t="s">
        <v>116</v>
      </c>
      <c r="E841" s="293" t="s">
        <v>1045</v>
      </c>
      <c r="F841" s="245" t="s">
        <v>1702</v>
      </c>
      <c r="G841" s="294" t="s">
        <v>261</v>
      </c>
      <c r="H841" s="292" t="s">
        <v>1177</v>
      </c>
      <c r="I841" s="145" t="s">
        <v>431</v>
      </c>
      <c r="J841" s="291" t="s">
        <v>160</v>
      </c>
      <c r="K841" s="17" t="s">
        <v>744</v>
      </c>
      <c r="L841" s="295" t="s">
        <v>1510</v>
      </c>
      <c r="M841" s="235" t="s">
        <v>1497</v>
      </c>
      <c r="N841" s="235" t="s">
        <v>1178</v>
      </c>
      <c r="O841" s="145"/>
      <c r="P841" s="280">
        <v>0</v>
      </c>
      <c r="Q841" s="280">
        <v>0</v>
      </c>
      <c r="R841" s="277" t="str">
        <f t="shared" si="92"/>
        <v>N/A</v>
      </c>
      <c r="S841" s="278" t="str">
        <f t="shared" si="93"/>
        <v>N/A</v>
      </c>
      <c r="T841" s="172" t="s">
        <v>2704</v>
      </c>
    </row>
    <row r="842" spans="1:20" ht="12.75" customHeight="1" x14ac:dyDescent="0.2">
      <c r="A842" s="291" t="s">
        <v>72</v>
      </c>
      <c r="B842" s="291">
        <v>2022</v>
      </c>
      <c r="C842" s="145" t="s">
        <v>585</v>
      </c>
      <c r="D842" s="292" t="s">
        <v>116</v>
      </c>
      <c r="E842" s="293" t="s">
        <v>1045</v>
      </c>
      <c r="F842" s="245" t="s">
        <v>1704</v>
      </c>
      <c r="G842" s="294" t="s">
        <v>1508</v>
      </c>
      <c r="H842" s="292" t="s">
        <v>1177</v>
      </c>
      <c r="I842" s="145" t="s">
        <v>431</v>
      </c>
      <c r="J842" s="291" t="s">
        <v>160</v>
      </c>
      <c r="K842" s="17" t="s">
        <v>744</v>
      </c>
      <c r="L842" s="295" t="s">
        <v>1510</v>
      </c>
      <c r="M842" s="235" t="s">
        <v>1497</v>
      </c>
      <c r="N842" s="235" t="s">
        <v>1178</v>
      </c>
      <c r="O842" s="145"/>
      <c r="P842" s="280">
        <v>0</v>
      </c>
      <c r="Q842" s="280">
        <v>0</v>
      </c>
      <c r="R842" s="277" t="str">
        <f t="shared" si="92"/>
        <v>N/A</v>
      </c>
      <c r="S842" s="278" t="str">
        <f t="shared" si="93"/>
        <v>N/A</v>
      </c>
      <c r="T842" s="172" t="s">
        <v>2704</v>
      </c>
    </row>
    <row r="843" spans="1:20" ht="12.75" customHeight="1" x14ac:dyDescent="0.2">
      <c r="A843" s="291" t="s">
        <v>72</v>
      </c>
      <c r="B843" s="291">
        <v>2022</v>
      </c>
      <c r="C843" s="145" t="s">
        <v>585</v>
      </c>
      <c r="D843" s="292" t="s">
        <v>116</v>
      </c>
      <c r="E843" s="293" t="s">
        <v>1045</v>
      </c>
      <c r="F843" s="245" t="s">
        <v>1704</v>
      </c>
      <c r="G843" s="294" t="s">
        <v>263</v>
      </c>
      <c r="H843" s="292" t="s">
        <v>1177</v>
      </c>
      <c r="I843" s="145" t="s">
        <v>431</v>
      </c>
      <c r="J843" s="291" t="s">
        <v>160</v>
      </c>
      <c r="K843" s="17" t="s">
        <v>744</v>
      </c>
      <c r="L843" s="295" t="s">
        <v>1510</v>
      </c>
      <c r="M843" s="235" t="s">
        <v>1497</v>
      </c>
      <c r="N843" s="235" t="s">
        <v>1178</v>
      </c>
      <c r="O843" s="145"/>
      <c r="P843" s="280">
        <v>0</v>
      </c>
      <c r="Q843" s="280">
        <v>0</v>
      </c>
      <c r="R843" s="277" t="str">
        <f t="shared" si="92"/>
        <v>N/A</v>
      </c>
      <c r="S843" s="278" t="str">
        <f t="shared" si="93"/>
        <v>N/A</v>
      </c>
      <c r="T843" s="172" t="s">
        <v>2704</v>
      </c>
    </row>
    <row r="844" spans="1:20" ht="12.75" customHeight="1" x14ac:dyDescent="0.2">
      <c r="A844" s="291" t="s">
        <v>72</v>
      </c>
      <c r="B844" s="291">
        <v>2022</v>
      </c>
      <c r="C844" s="145" t="s">
        <v>585</v>
      </c>
      <c r="D844" s="292" t="s">
        <v>116</v>
      </c>
      <c r="E844" s="293" t="s">
        <v>1045</v>
      </c>
      <c r="F844" s="245" t="s">
        <v>1704</v>
      </c>
      <c r="G844" s="294" t="s">
        <v>261</v>
      </c>
      <c r="H844" s="292" t="s">
        <v>1177</v>
      </c>
      <c r="I844" s="145" t="s">
        <v>431</v>
      </c>
      <c r="J844" s="291" t="s">
        <v>160</v>
      </c>
      <c r="K844" s="17" t="s">
        <v>744</v>
      </c>
      <c r="L844" s="295" t="s">
        <v>1510</v>
      </c>
      <c r="M844" s="235" t="s">
        <v>1497</v>
      </c>
      <c r="N844" s="235" t="s">
        <v>1178</v>
      </c>
      <c r="O844" s="145"/>
      <c r="P844" s="280">
        <v>0</v>
      </c>
      <c r="Q844" s="280">
        <v>0</v>
      </c>
      <c r="R844" s="277" t="str">
        <f t="shared" si="92"/>
        <v>N/A</v>
      </c>
      <c r="S844" s="278" t="str">
        <f t="shared" si="93"/>
        <v>N/A</v>
      </c>
      <c r="T844" s="172" t="s">
        <v>2704</v>
      </c>
    </row>
    <row r="845" spans="1:20" ht="12.75" customHeight="1" x14ac:dyDescent="0.2">
      <c r="A845" s="291" t="s">
        <v>72</v>
      </c>
      <c r="B845" s="291">
        <v>2022</v>
      </c>
      <c r="C845" s="145" t="s">
        <v>585</v>
      </c>
      <c r="D845" s="292" t="s">
        <v>116</v>
      </c>
      <c r="E845" s="293" t="s">
        <v>1045</v>
      </c>
      <c r="F845" s="245" t="s">
        <v>1705</v>
      </c>
      <c r="G845" s="294" t="s">
        <v>1508</v>
      </c>
      <c r="H845" s="292" t="s">
        <v>1177</v>
      </c>
      <c r="I845" s="145" t="s">
        <v>431</v>
      </c>
      <c r="J845" s="291" t="s">
        <v>160</v>
      </c>
      <c r="K845" s="17" t="s">
        <v>744</v>
      </c>
      <c r="L845" s="295" t="s">
        <v>1510</v>
      </c>
      <c r="M845" s="235" t="s">
        <v>1497</v>
      </c>
      <c r="N845" s="235" t="s">
        <v>1178</v>
      </c>
      <c r="O845" s="145"/>
      <c r="P845" s="280">
        <v>0</v>
      </c>
      <c r="Q845" s="280">
        <v>0</v>
      </c>
      <c r="R845" s="277" t="str">
        <f t="shared" si="92"/>
        <v>N/A</v>
      </c>
      <c r="S845" s="278" t="str">
        <f t="shared" si="93"/>
        <v>N/A</v>
      </c>
      <c r="T845" s="172" t="s">
        <v>2704</v>
      </c>
    </row>
    <row r="846" spans="1:20" ht="12.75" customHeight="1" x14ac:dyDescent="0.2">
      <c r="A846" s="291" t="s">
        <v>72</v>
      </c>
      <c r="B846" s="291">
        <v>2022</v>
      </c>
      <c r="C846" s="145" t="s">
        <v>585</v>
      </c>
      <c r="D846" s="292" t="s">
        <v>116</v>
      </c>
      <c r="E846" s="293" t="s">
        <v>1045</v>
      </c>
      <c r="F846" s="245" t="s">
        <v>1705</v>
      </c>
      <c r="G846" s="294" t="s">
        <v>263</v>
      </c>
      <c r="H846" s="292" t="s">
        <v>1177</v>
      </c>
      <c r="I846" s="145" t="s">
        <v>431</v>
      </c>
      <c r="J846" s="291" t="s">
        <v>160</v>
      </c>
      <c r="K846" s="17" t="s">
        <v>744</v>
      </c>
      <c r="L846" s="295" t="s">
        <v>1510</v>
      </c>
      <c r="M846" s="235" t="s">
        <v>1497</v>
      </c>
      <c r="N846" s="235" t="s">
        <v>1178</v>
      </c>
      <c r="O846" s="145"/>
      <c r="P846" s="280">
        <v>0</v>
      </c>
      <c r="Q846" s="280">
        <v>0</v>
      </c>
      <c r="R846" s="277" t="str">
        <f t="shared" si="92"/>
        <v>N/A</v>
      </c>
      <c r="S846" s="278" t="str">
        <f t="shared" si="93"/>
        <v>N/A</v>
      </c>
      <c r="T846" s="172" t="s">
        <v>2704</v>
      </c>
    </row>
    <row r="847" spans="1:20" ht="12.75" customHeight="1" x14ac:dyDescent="0.2">
      <c r="A847" s="291" t="s">
        <v>72</v>
      </c>
      <c r="B847" s="291">
        <v>2022</v>
      </c>
      <c r="C847" s="145" t="s">
        <v>585</v>
      </c>
      <c r="D847" s="292" t="s">
        <v>116</v>
      </c>
      <c r="E847" s="293" t="s">
        <v>1045</v>
      </c>
      <c r="F847" s="245" t="s">
        <v>1705</v>
      </c>
      <c r="G847" s="294" t="s">
        <v>261</v>
      </c>
      <c r="H847" s="292" t="s">
        <v>1177</v>
      </c>
      <c r="I847" s="145" t="s">
        <v>431</v>
      </c>
      <c r="J847" s="291" t="s">
        <v>160</v>
      </c>
      <c r="K847" s="17" t="s">
        <v>744</v>
      </c>
      <c r="L847" s="295" t="s">
        <v>1510</v>
      </c>
      <c r="M847" s="235" t="s">
        <v>1497</v>
      </c>
      <c r="N847" s="235" t="s">
        <v>1178</v>
      </c>
      <c r="O847" s="145"/>
      <c r="P847" s="280">
        <v>0</v>
      </c>
      <c r="Q847" s="280">
        <v>0</v>
      </c>
      <c r="R847" s="277" t="str">
        <f t="shared" si="92"/>
        <v>N/A</v>
      </c>
      <c r="S847" s="278" t="str">
        <f t="shared" si="93"/>
        <v>N/A</v>
      </c>
      <c r="T847" s="172" t="s">
        <v>2704</v>
      </c>
    </row>
    <row r="848" spans="1:20" ht="12.75" customHeight="1" x14ac:dyDescent="0.2">
      <c r="A848" s="291" t="s">
        <v>72</v>
      </c>
      <c r="B848" s="291">
        <v>2022</v>
      </c>
      <c r="C848" s="145" t="s">
        <v>585</v>
      </c>
      <c r="D848" s="292" t="s">
        <v>116</v>
      </c>
      <c r="E848" s="293" t="s">
        <v>1045</v>
      </c>
      <c r="F848" s="245" t="s">
        <v>1706</v>
      </c>
      <c r="G848" s="294" t="s">
        <v>1508</v>
      </c>
      <c r="H848" s="292" t="s">
        <v>1177</v>
      </c>
      <c r="I848" s="145" t="s">
        <v>431</v>
      </c>
      <c r="J848" s="291" t="s">
        <v>160</v>
      </c>
      <c r="K848" s="17" t="s">
        <v>744</v>
      </c>
      <c r="L848" s="295" t="s">
        <v>1510</v>
      </c>
      <c r="M848" s="235" t="s">
        <v>1497</v>
      </c>
      <c r="N848" s="235" t="s">
        <v>1178</v>
      </c>
      <c r="O848" s="145"/>
      <c r="P848" s="280">
        <v>0</v>
      </c>
      <c r="Q848" s="280">
        <v>0</v>
      </c>
      <c r="R848" s="277" t="str">
        <f t="shared" si="92"/>
        <v>N/A</v>
      </c>
      <c r="S848" s="278" t="str">
        <f t="shared" si="93"/>
        <v>N/A</v>
      </c>
      <c r="T848" s="172" t="s">
        <v>2704</v>
      </c>
    </row>
    <row r="849" spans="1:20" ht="12.75" customHeight="1" x14ac:dyDescent="0.2">
      <c r="A849" s="291" t="s">
        <v>72</v>
      </c>
      <c r="B849" s="291">
        <v>2022</v>
      </c>
      <c r="C849" s="145" t="s">
        <v>585</v>
      </c>
      <c r="D849" s="292" t="s">
        <v>116</v>
      </c>
      <c r="E849" s="293" t="s">
        <v>1045</v>
      </c>
      <c r="F849" s="245" t="s">
        <v>1706</v>
      </c>
      <c r="G849" s="294" t="s">
        <v>263</v>
      </c>
      <c r="H849" s="292" t="s">
        <v>1177</v>
      </c>
      <c r="I849" s="145" t="s">
        <v>431</v>
      </c>
      <c r="J849" s="291" t="s">
        <v>160</v>
      </c>
      <c r="K849" s="17" t="s">
        <v>744</v>
      </c>
      <c r="L849" s="295" t="s">
        <v>1510</v>
      </c>
      <c r="M849" s="235" t="s">
        <v>1497</v>
      </c>
      <c r="N849" s="235" t="s">
        <v>1178</v>
      </c>
      <c r="O849" s="145"/>
      <c r="P849" s="280">
        <v>0</v>
      </c>
      <c r="Q849" s="280">
        <v>0</v>
      </c>
      <c r="R849" s="277" t="str">
        <f t="shared" si="92"/>
        <v>N/A</v>
      </c>
      <c r="S849" s="278" t="str">
        <f t="shared" si="93"/>
        <v>N/A</v>
      </c>
      <c r="T849" s="172" t="s">
        <v>2704</v>
      </c>
    </row>
    <row r="850" spans="1:20" ht="12.75" customHeight="1" x14ac:dyDescent="0.2">
      <c r="A850" s="291" t="s">
        <v>72</v>
      </c>
      <c r="B850" s="291">
        <v>2022</v>
      </c>
      <c r="C850" s="145" t="s">
        <v>585</v>
      </c>
      <c r="D850" s="292" t="s">
        <v>116</v>
      </c>
      <c r="E850" s="293" t="s">
        <v>1045</v>
      </c>
      <c r="F850" s="245" t="s">
        <v>1706</v>
      </c>
      <c r="G850" s="294" t="s">
        <v>261</v>
      </c>
      <c r="H850" s="292" t="s">
        <v>1177</v>
      </c>
      <c r="I850" s="145" t="s">
        <v>431</v>
      </c>
      <c r="J850" s="291" t="s">
        <v>160</v>
      </c>
      <c r="K850" s="17" t="s">
        <v>744</v>
      </c>
      <c r="L850" s="295" t="s">
        <v>1510</v>
      </c>
      <c r="M850" s="235" t="s">
        <v>1497</v>
      </c>
      <c r="N850" s="235" t="s">
        <v>1178</v>
      </c>
      <c r="O850" s="145"/>
      <c r="P850" s="280">
        <v>0</v>
      </c>
      <c r="Q850" s="280">
        <v>0</v>
      </c>
      <c r="R850" s="277" t="str">
        <f t="shared" si="92"/>
        <v>N/A</v>
      </c>
      <c r="S850" s="278" t="str">
        <f t="shared" si="93"/>
        <v>N/A</v>
      </c>
      <c r="T850" s="172" t="s">
        <v>2704</v>
      </c>
    </row>
    <row r="851" spans="1:20" ht="12.75" customHeight="1" x14ac:dyDescent="0.2">
      <c r="A851" s="291" t="s">
        <v>72</v>
      </c>
      <c r="B851" s="291">
        <v>2022</v>
      </c>
      <c r="C851" s="145" t="s">
        <v>585</v>
      </c>
      <c r="D851" s="292" t="s">
        <v>116</v>
      </c>
      <c r="E851" s="293" t="s">
        <v>1047</v>
      </c>
      <c r="F851" s="245" t="s">
        <v>1702</v>
      </c>
      <c r="G851" s="294" t="s">
        <v>1508</v>
      </c>
      <c r="H851" s="292" t="s">
        <v>1177</v>
      </c>
      <c r="I851" s="145" t="s">
        <v>431</v>
      </c>
      <c r="J851" s="291" t="s">
        <v>160</v>
      </c>
      <c r="K851" s="17" t="s">
        <v>744</v>
      </c>
      <c r="L851" s="295" t="s">
        <v>1510</v>
      </c>
      <c r="M851" s="235" t="s">
        <v>1497</v>
      </c>
      <c r="N851" s="235" t="s">
        <v>1178</v>
      </c>
      <c r="O851" s="145"/>
      <c r="P851" s="280">
        <v>0</v>
      </c>
      <c r="Q851" s="280">
        <v>0</v>
      </c>
      <c r="R851" s="277" t="str">
        <f t="shared" ref="R851:R862" si="94">IF(M851="N/A","N/A", P851/M851*100)</f>
        <v>N/A</v>
      </c>
      <c r="S851" s="278" t="str">
        <f t="shared" ref="S851:S862" si="95">IF(M851="N/A","N/A",IF(OR(R851&lt;90,R851&gt;150),"X",""))</f>
        <v>N/A</v>
      </c>
      <c r="T851" s="172" t="s">
        <v>2704</v>
      </c>
    </row>
    <row r="852" spans="1:20" ht="12.75" customHeight="1" x14ac:dyDescent="0.2">
      <c r="A852" s="291" t="s">
        <v>72</v>
      </c>
      <c r="B852" s="291">
        <v>2022</v>
      </c>
      <c r="C852" s="145" t="s">
        <v>585</v>
      </c>
      <c r="D852" s="292" t="s">
        <v>116</v>
      </c>
      <c r="E852" s="293" t="s">
        <v>1047</v>
      </c>
      <c r="F852" s="245" t="s">
        <v>1702</v>
      </c>
      <c r="G852" s="294" t="s">
        <v>263</v>
      </c>
      <c r="H852" s="292" t="s">
        <v>1177</v>
      </c>
      <c r="I852" s="145" t="s">
        <v>431</v>
      </c>
      <c r="J852" s="291" t="s">
        <v>160</v>
      </c>
      <c r="K852" s="17" t="s">
        <v>744</v>
      </c>
      <c r="L852" s="295" t="s">
        <v>1510</v>
      </c>
      <c r="M852" s="235" t="s">
        <v>1497</v>
      </c>
      <c r="N852" s="235" t="s">
        <v>1178</v>
      </c>
      <c r="O852" s="145"/>
      <c r="P852" s="280">
        <v>0</v>
      </c>
      <c r="Q852" s="280">
        <v>0</v>
      </c>
      <c r="R852" s="277" t="str">
        <f t="shared" si="94"/>
        <v>N/A</v>
      </c>
      <c r="S852" s="278" t="str">
        <f t="shared" si="95"/>
        <v>N/A</v>
      </c>
      <c r="T852" s="172" t="s">
        <v>2704</v>
      </c>
    </row>
    <row r="853" spans="1:20" ht="12.75" customHeight="1" x14ac:dyDescent="0.2">
      <c r="A853" s="291" t="s">
        <v>72</v>
      </c>
      <c r="B853" s="291">
        <v>2022</v>
      </c>
      <c r="C853" s="145" t="s">
        <v>585</v>
      </c>
      <c r="D853" s="292" t="s">
        <v>116</v>
      </c>
      <c r="E853" s="293" t="s">
        <v>1047</v>
      </c>
      <c r="F853" s="245" t="s">
        <v>1702</v>
      </c>
      <c r="G853" s="294" t="s">
        <v>261</v>
      </c>
      <c r="H853" s="292" t="s">
        <v>1177</v>
      </c>
      <c r="I853" s="145" t="s">
        <v>431</v>
      </c>
      <c r="J853" s="291" t="s">
        <v>160</v>
      </c>
      <c r="K853" s="17" t="s">
        <v>744</v>
      </c>
      <c r="L853" s="295" t="s">
        <v>1510</v>
      </c>
      <c r="M853" s="235" t="s">
        <v>1497</v>
      </c>
      <c r="N853" s="235" t="s">
        <v>1178</v>
      </c>
      <c r="O853" s="145"/>
      <c r="P853" s="280">
        <v>0</v>
      </c>
      <c r="Q853" s="280">
        <v>0</v>
      </c>
      <c r="R853" s="277" t="str">
        <f t="shared" si="94"/>
        <v>N/A</v>
      </c>
      <c r="S853" s="278" t="str">
        <f t="shared" si="95"/>
        <v>N/A</v>
      </c>
      <c r="T853" s="172" t="s">
        <v>2704</v>
      </c>
    </row>
    <row r="854" spans="1:20" ht="12.75" customHeight="1" x14ac:dyDescent="0.2">
      <c r="A854" s="291" t="s">
        <v>72</v>
      </c>
      <c r="B854" s="291">
        <v>2022</v>
      </c>
      <c r="C854" s="145" t="s">
        <v>585</v>
      </c>
      <c r="D854" s="292" t="s">
        <v>116</v>
      </c>
      <c r="E854" s="293" t="s">
        <v>1047</v>
      </c>
      <c r="F854" s="245" t="s">
        <v>1704</v>
      </c>
      <c r="G854" s="294" t="s">
        <v>1508</v>
      </c>
      <c r="H854" s="292" t="s">
        <v>1177</v>
      </c>
      <c r="I854" s="145" t="s">
        <v>431</v>
      </c>
      <c r="J854" s="291" t="s">
        <v>160</v>
      </c>
      <c r="K854" s="17" t="s">
        <v>744</v>
      </c>
      <c r="L854" s="295" t="s">
        <v>1510</v>
      </c>
      <c r="M854" s="235" t="s">
        <v>1497</v>
      </c>
      <c r="N854" s="235" t="s">
        <v>1178</v>
      </c>
      <c r="O854" s="145"/>
      <c r="P854" s="280">
        <v>0</v>
      </c>
      <c r="Q854" s="280">
        <v>0</v>
      </c>
      <c r="R854" s="277" t="str">
        <f t="shared" si="94"/>
        <v>N/A</v>
      </c>
      <c r="S854" s="278" t="str">
        <f t="shared" si="95"/>
        <v>N/A</v>
      </c>
      <c r="T854" s="172" t="s">
        <v>2704</v>
      </c>
    </row>
    <row r="855" spans="1:20" ht="12.75" customHeight="1" x14ac:dyDescent="0.2">
      <c r="A855" s="291" t="s">
        <v>72</v>
      </c>
      <c r="B855" s="291">
        <v>2022</v>
      </c>
      <c r="C855" s="145" t="s">
        <v>585</v>
      </c>
      <c r="D855" s="292" t="s">
        <v>116</v>
      </c>
      <c r="E855" s="293" t="s">
        <v>1047</v>
      </c>
      <c r="F855" s="245" t="s">
        <v>1704</v>
      </c>
      <c r="G855" s="294" t="s">
        <v>263</v>
      </c>
      <c r="H855" s="292" t="s">
        <v>1177</v>
      </c>
      <c r="I855" s="145" t="s">
        <v>431</v>
      </c>
      <c r="J855" s="291" t="s">
        <v>160</v>
      </c>
      <c r="K855" s="17" t="s">
        <v>744</v>
      </c>
      <c r="L855" s="295" t="s">
        <v>1510</v>
      </c>
      <c r="M855" s="235" t="s">
        <v>1497</v>
      </c>
      <c r="N855" s="235" t="s">
        <v>1178</v>
      </c>
      <c r="O855" s="145"/>
      <c r="P855" s="280">
        <v>0</v>
      </c>
      <c r="Q855" s="280">
        <v>0</v>
      </c>
      <c r="R855" s="277" t="str">
        <f t="shared" si="94"/>
        <v>N/A</v>
      </c>
      <c r="S855" s="278" t="str">
        <f t="shared" si="95"/>
        <v>N/A</v>
      </c>
      <c r="T855" s="172" t="s">
        <v>2704</v>
      </c>
    </row>
    <row r="856" spans="1:20" ht="12.75" customHeight="1" x14ac:dyDescent="0.2">
      <c r="A856" s="291" t="s">
        <v>72</v>
      </c>
      <c r="B856" s="291">
        <v>2022</v>
      </c>
      <c r="C856" s="145" t="s">
        <v>585</v>
      </c>
      <c r="D856" s="292" t="s">
        <v>116</v>
      </c>
      <c r="E856" s="293" t="s">
        <v>1047</v>
      </c>
      <c r="F856" s="245" t="s">
        <v>1704</v>
      </c>
      <c r="G856" s="294" t="s">
        <v>261</v>
      </c>
      <c r="H856" s="292" t="s">
        <v>1177</v>
      </c>
      <c r="I856" s="145" t="s">
        <v>431</v>
      </c>
      <c r="J856" s="291" t="s">
        <v>160</v>
      </c>
      <c r="K856" s="17" t="s">
        <v>744</v>
      </c>
      <c r="L856" s="295" t="s">
        <v>1510</v>
      </c>
      <c r="M856" s="235" t="s">
        <v>1497</v>
      </c>
      <c r="N856" s="235" t="s">
        <v>1178</v>
      </c>
      <c r="O856" s="145"/>
      <c r="P856" s="280">
        <v>0</v>
      </c>
      <c r="Q856" s="280">
        <v>0</v>
      </c>
      <c r="R856" s="277" t="str">
        <f t="shared" si="94"/>
        <v>N/A</v>
      </c>
      <c r="S856" s="278" t="str">
        <f t="shared" si="95"/>
        <v>N/A</v>
      </c>
      <c r="T856" s="172" t="s">
        <v>2704</v>
      </c>
    </row>
    <row r="857" spans="1:20" ht="12.75" customHeight="1" x14ac:dyDescent="0.2">
      <c r="A857" s="291" t="s">
        <v>72</v>
      </c>
      <c r="B857" s="291">
        <v>2022</v>
      </c>
      <c r="C857" s="145" t="s">
        <v>585</v>
      </c>
      <c r="D857" s="292" t="s">
        <v>116</v>
      </c>
      <c r="E857" s="293" t="s">
        <v>1047</v>
      </c>
      <c r="F857" s="245" t="s">
        <v>1705</v>
      </c>
      <c r="G857" s="294" t="s">
        <v>1508</v>
      </c>
      <c r="H857" s="292" t="s">
        <v>1177</v>
      </c>
      <c r="I857" s="145" t="s">
        <v>431</v>
      </c>
      <c r="J857" s="291" t="s">
        <v>160</v>
      </c>
      <c r="K857" s="17" t="s">
        <v>744</v>
      </c>
      <c r="L857" s="295" t="s">
        <v>1510</v>
      </c>
      <c r="M857" s="235" t="s">
        <v>1497</v>
      </c>
      <c r="N857" s="235" t="s">
        <v>1178</v>
      </c>
      <c r="O857" s="145"/>
      <c r="P857" s="296">
        <v>37</v>
      </c>
      <c r="Q857" s="296">
        <v>5</v>
      </c>
      <c r="R857" s="277" t="str">
        <f t="shared" si="94"/>
        <v>N/A</v>
      </c>
      <c r="S857" s="278" t="str">
        <f t="shared" si="95"/>
        <v>N/A</v>
      </c>
      <c r="T857" s="177"/>
    </row>
    <row r="858" spans="1:20" ht="12.75" customHeight="1" x14ac:dyDescent="0.2">
      <c r="A858" s="291" t="s">
        <v>72</v>
      </c>
      <c r="B858" s="291">
        <v>2022</v>
      </c>
      <c r="C858" s="145" t="s">
        <v>585</v>
      </c>
      <c r="D858" s="292" t="s">
        <v>116</v>
      </c>
      <c r="E858" s="293" t="s">
        <v>1047</v>
      </c>
      <c r="F858" s="245" t="s">
        <v>1705</v>
      </c>
      <c r="G858" s="294" t="s">
        <v>263</v>
      </c>
      <c r="H858" s="292" t="s">
        <v>1177</v>
      </c>
      <c r="I858" s="145" t="s">
        <v>431</v>
      </c>
      <c r="J858" s="291" t="s">
        <v>160</v>
      </c>
      <c r="K858" s="17" t="s">
        <v>744</v>
      </c>
      <c r="L858" s="295" t="s">
        <v>1510</v>
      </c>
      <c r="M858" s="235" t="s">
        <v>1497</v>
      </c>
      <c r="N858" s="235" t="s">
        <v>1178</v>
      </c>
      <c r="O858" s="145"/>
      <c r="P858" s="296">
        <v>37</v>
      </c>
      <c r="Q858" s="296">
        <v>5</v>
      </c>
      <c r="R858" s="277" t="str">
        <f t="shared" si="94"/>
        <v>N/A</v>
      </c>
      <c r="S858" s="278" t="str">
        <f t="shared" si="95"/>
        <v>N/A</v>
      </c>
      <c r="T858" s="177"/>
    </row>
    <row r="859" spans="1:20" ht="12.75" customHeight="1" x14ac:dyDescent="0.2">
      <c r="A859" s="291" t="s">
        <v>72</v>
      </c>
      <c r="B859" s="291">
        <v>2022</v>
      </c>
      <c r="C859" s="145" t="s">
        <v>585</v>
      </c>
      <c r="D859" s="292" t="s">
        <v>116</v>
      </c>
      <c r="E859" s="293" t="s">
        <v>1047</v>
      </c>
      <c r="F859" s="245" t="s">
        <v>1705</v>
      </c>
      <c r="G859" s="294" t="s">
        <v>261</v>
      </c>
      <c r="H859" s="292" t="s">
        <v>1177</v>
      </c>
      <c r="I859" s="145" t="s">
        <v>431</v>
      </c>
      <c r="J859" s="291" t="s">
        <v>160</v>
      </c>
      <c r="K859" s="17" t="s">
        <v>744</v>
      </c>
      <c r="L859" s="295" t="s">
        <v>1510</v>
      </c>
      <c r="M859" s="235" t="s">
        <v>1497</v>
      </c>
      <c r="N859" s="235" t="s">
        <v>1178</v>
      </c>
      <c r="O859" s="145"/>
      <c r="P859" s="296">
        <v>37</v>
      </c>
      <c r="Q859" s="296">
        <v>5</v>
      </c>
      <c r="R859" s="277" t="str">
        <f t="shared" si="94"/>
        <v>N/A</v>
      </c>
      <c r="S859" s="278" t="str">
        <f t="shared" si="95"/>
        <v>N/A</v>
      </c>
      <c r="T859" s="177"/>
    </row>
    <row r="860" spans="1:20" ht="12.75" customHeight="1" x14ac:dyDescent="0.2">
      <c r="A860" s="291" t="s">
        <v>72</v>
      </c>
      <c r="B860" s="291">
        <v>2022</v>
      </c>
      <c r="C860" s="145" t="s">
        <v>585</v>
      </c>
      <c r="D860" s="292" t="s">
        <v>116</v>
      </c>
      <c r="E860" s="293" t="s">
        <v>1047</v>
      </c>
      <c r="F860" s="245" t="s">
        <v>1706</v>
      </c>
      <c r="G860" s="294" t="s">
        <v>1508</v>
      </c>
      <c r="H860" s="292" t="s">
        <v>1177</v>
      </c>
      <c r="I860" s="145" t="s">
        <v>431</v>
      </c>
      <c r="J860" s="291" t="s">
        <v>160</v>
      </c>
      <c r="K860" s="17" t="s">
        <v>744</v>
      </c>
      <c r="L860" s="295" t="s">
        <v>1510</v>
      </c>
      <c r="M860" s="235" t="s">
        <v>1497</v>
      </c>
      <c r="N860" s="235" t="s">
        <v>1178</v>
      </c>
      <c r="O860" s="145"/>
      <c r="P860" s="280">
        <v>0</v>
      </c>
      <c r="Q860" s="280">
        <v>0</v>
      </c>
      <c r="R860" s="277" t="str">
        <f t="shared" si="94"/>
        <v>N/A</v>
      </c>
      <c r="S860" s="278" t="str">
        <f t="shared" si="95"/>
        <v>N/A</v>
      </c>
      <c r="T860" s="172" t="s">
        <v>2704</v>
      </c>
    </row>
    <row r="861" spans="1:20" ht="12.75" customHeight="1" x14ac:dyDescent="0.2">
      <c r="A861" s="291" t="s">
        <v>72</v>
      </c>
      <c r="B861" s="291">
        <v>2022</v>
      </c>
      <c r="C861" s="145" t="s">
        <v>585</v>
      </c>
      <c r="D861" s="292" t="s">
        <v>116</v>
      </c>
      <c r="E861" s="293" t="s">
        <v>1047</v>
      </c>
      <c r="F861" s="245" t="s">
        <v>1706</v>
      </c>
      <c r="G861" s="294" t="s">
        <v>263</v>
      </c>
      <c r="H861" s="292" t="s">
        <v>1177</v>
      </c>
      <c r="I861" s="145" t="s">
        <v>431</v>
      </c>
      <c r="J861" s="291" t="s">
        <v>160</v>
      </c>
      <c r="K861" s="17" t="s">
        <v>744</v>
      </c>
      <c r="L861" s="295" t="s">
        <v>1510</v>
      </c>
      <c r="M861" s="235" t="s">
        <v>1497</v>
      </c>
      <c r="N861" s="235" t="s">
        <v>1178</v>
      </c>
      <c r="O861" s="145"/>
      <c r="P861" s="280">
        <v>0</v>
      </c>
      <c r="Q861" s="280">
        <v>0</v>
      </c>
      <c r="R861" s="277" t="str">
        <f t="shared" si="94"/>
        <v>N/A</v>
      </c>
      <c r="S861" s="278" t="str">
        <f t="shared" si="95"/>
        <v>N/A</v>
      </c>
      <c r="T861" s="172" t="s">
        <v>2704</v>
      </c>
    </row>
    <row r="862" spans="1:20" ht="12.75" customHeight="1" x14ac:dyDescent="0.2">
      <c r="A862" s="291" t="s">
        <v>72</v>
      </c>
      <c r="B862" s="291">
        <v>2022</v>
      </c>
      <c r="C862" s="145" t="s">
        <v>585</v>
      </c>
      <c r="D862" s="292" t="s">
        <v>116</v>
      </c>
      <c r="E862" s="293" t="s">
        <v>1047</v>
      </c>
      <c r="F862" s="245" t="s">
        <v>1706</v>
      </c>
      <c r="G862" s="294" t="s">
        <v>261</v>
      </c>
      <c r="H862" s="292" t="s">
        <v>1177</v>
      </c>
      <c r="I862" s="145" t="s">
        <v>431</v>
      </c>
      <c r="J862" s="291" t="s">
        <v>160</v>
      </c>
      <c r="K862" s="17" t="s">
        <v>744</v>
      </c>
      <c r="L862" s="295" t="s">
        <v>1510</v>
      </c>
      <c r="M862" s="235" t="s">
        <v>1497</v>
      </c>
      <c r="N862" s="235" t="s">
        <v>1178</v>
      </c>
      <c r="O862" s="145"/>
      <c r="P862" s="280">
        <v>0</v>
      </c>
      <c r="Q862" s="280">
        <v>0</v>
      </c>
      <c r="R862" s="277" t="str">
        <f t="shared" si="94"/>
        <v>N/A</v>
      </c>
      <c r="S862" s="278" t="str">
        <f t="shared" si="95"/>
        <v>N/A</v>
      </c>
      <c r="T862" s="172" t="s">
        <v>2704</v>
      </c>
    </row>
    <row r="863" spans="1:20" ht="12.75" customHeight="1" x14ac:dyDescent="0.2">
      <c r="A863" s="291" t="s">
        <v>72</v>
      </c>
      <c r="B863" s="291">
        <v>2022</v>
      </c>
      <c r="C863" s="145" t="s">
        <v>585</v>
      </c>
      <c r="D863" s="292" t="s">
        <v>116</v>
      </c>
      <c r="E863" s="293" t="s">
        <v>1048</v>
      </c>
      <c r="F863" s="245" t="s">
        <v>1702</v>
      </c>
      <c r="G863" s="294" t="s">
        <v>1508</v>
      </c>
      <c r="H863" s="292" t="s">
        <v>1177</v>
      </c>
      <c r="I863" s="145" t="s">
        <v>431</v>
      </c>
      <c r="J863" s="291" t="s">
        <v>160</v>
      </c>
      <c r="K863" s="17" t="s">
        <v>744</v>
      </c>
      <c r="L863" s="295" t="s">
        <v>1510</v>
      </c>
      <c r="M863" s="235" t="s">
        <v>1497</v>
      </c>
      <c r="N863" s="235" t="s">
        <v>1178</v>
      </c>
      <c r="O863" s="145"/>
      <c r="P863" s="280">
        <v>0</v>
      </c>
      <c r="Q863" s="280">
        <v>0</v>
      </c>
      <c r="R863" s="277" t="str">
        <f t="shared" ref="R863:R874" si="96">IF(M863="N/A","N/A", P863/M863*100)</f>
        <v>N/A</v>
      </c>
      <c r="S863" s="278" t="str">
        <f t="shared" ref="S863:S874" si="97">IF(M863="N/A","N/A",IF(OR(R863&lt;90,R863&gt;150),"X",""))</f>
        <v>N/A</v>
      </c>
      <c r="T863" s="172" t="s">
        <v>2704</v>
      </c>
    </row>
    <row r="864" spans="1:20" ht="12.75" customHeight="1" x14ac:dyDescent="0.2">
      <c r="A864" s="291" t="s">
        <v>72</v>
      </c>
      <c r="B864" s="291">
        <v>2022</v>
      </c>
      <c r="C864" s="145" t="s">
        <v>585</v>
      </c>
      <c r="D864" s="292" t="s">
        <v>116</v>
      </c>
      <c r="E864" s="293" t="s">
        <v>1048</v>
      </c>
      <c r="F864" s="245" t="s">
        <v>1702</v>
      </c>
      <c r="G864" s="294" t="s">
        <v>263</v>
      </c>
      <c r="H864" s="292" t="s">
        <v>1177</v>
      </c>
      <c r="I864" s="145" t="s">
        <v>431</v>
      </c>
      <c r="J864" s="291" t="s">
        <v>160</v>
      </c>
      <c r="K864" s="17" t="s">
        <v>744</v>
      </c>
      <c r="L864" s="295" t="s">
        <v>1510</v>
      </c>
      <c r="M864" s="235" t="s">
        <v>1497</v>
      </c>
      <c r="N864" s="235" t="s">
        <v>1178</v>
      </c>
      <c r="O864" s="145"/>
      <c r="P864" s="280">
        <v>0</v>
      </c>
      <c r="Q864" s="280">
        <v>0</v>
      </c>
      <c r="R864" s="277" t="str">
        <f t="shared" si="96"/>
        <v>N/A</v>
      </c>
      <c r="S864" s="278" t="str">
        <f t="shared" si="97"/>
        <v>N/A</v>
      </c>
      <c r="T864" s="172" t="s">
        <v>2704</v>
      </c>
    </row>
    <row r="865" spans="1:20" ht="12.75" customHeight="1" x14ac:dyDescent="0.2">
      <c r="A865" s="291" t="s">
        <v>72</v>
      </c>
      <c r="B865" s="291">
        <v>2022</v>
      </c>
      <c r="C865" s="145" t="s">
        <v>585</v>
      </c>
      <c r="D865" s="292" t="s">
        <v>116</v>
      </c>
      <c r="E865" s="293" t="s">
        <v>1048</v>
      </c>
      <c r="F865" s="245" t="s">
        <v>1702</v>
      </c>
      <c r="G865" s="294" t="s">
        <v>261</v>
      </c>
      <c r="H865" s="292" t="s">
        <v>1177</v>
      </c>
      <c r="I865" s="145" t="s">
        <v>431</v>
      </c>
      <c r="J865" s="291" t="s">
        <v>160</v>
      </c>
      <c r="K865" s="17" t="s">
        <v>744</v>
      </c>
      <c r="L865" s="295" t="s">
        <v>1510</v>
      </c>
      <c r="M865" s="235" t="s">
        <v>1497</v>
      </c>
      <c r="N865" s="235" t="s">
        <v>1178</v>
      </c>
      <c r="O865" s="145"/>
      <c r="P865" s="280">
        <v>0</v>
      </c>
      <c r="Q865" s="280">
        <v>0</v>
      </c>
      <c r="R865" s="277" t="str">
        <f t="shared" si="96"/>
        <v>N/A</v>
      </c>
      <c r="S865" s="278" t="str">
        <f t="shared" si="97"/>
        <v>N/A</v>
      </c>
      <c r="T865" s="172" t="s">
        <v>2704</v>
      </c>
    </row>
    <row r="866" spans="1:20" ht="12.75" customHeight="1" x14ac:dyDescent="0.2">
      <c r="A866" s="291" t="s">
        <v>72</v>
      </c>
      <c r="B866" s="291">
        <v>2022</v>
      </c>
      <c r="C866" s="145" t="s">
        <v>585</v>
      </c>
      <c r="D866" s="292" t="s">
        <v>116</v>
      </c>
      <c r="E866" s="293" t="s">
        <v>1048</v>
      </c>
      <c r="F866" s="245" t="s">
        <v>1704</v>
      </c>
      <c r="G866" s="294" t="s">
        <v>1508</v>
      </c>
      <c r="H866" s="292" t="s">
        <v>1177</v>
      </c>
      <c r="I866" s="145" t="s">
        <v>431</v>
      </c>
      <c r="J866" s="291" t="s">
        <v>160</v>
      </c>
      <c r="K866" s="17" t="s">
        <v>744</v>
      </c>
      <c r="L866" s="295" t="s">
        <v>1510</v>
      </c>
      <c r="M866" s="235" t="s">
        <v>1497</v>
      </c>
      <c r="N866" s="235" t="s">
        <v>1178</v>
      </c>
      <c r="O866" s="145"/>
      <c r="P866" s="280">
        <v>0</v>
      </c>
      <c r="Q866" s="280">
        <v>0</v>
      </c>
      <c r="R866" s="277" t="str">
        <f t="shared" si="96"/>
        <v>N/A</v>
      </c>
      <c r="S866" s="278" t="str">
        <f t="shared" si="97"/>
        <v>N/A</v>
      </c>
      <c r="T866" s="172" t="s">
        <v>2704</v>
      </c>
    </row>
    <row r="867" spans="1:20" ht="12.75" customHeight="1" x14ac:dyDescent="0.2">
      <c r="A867" s="291" t="s">
        <v>72</v>
      </c>
      <c r="B867" s="291">
        <v>2022</v>
      </c>
      <c r="C867" s="145" t="s">
        <v>585</v>
      </c>
      <c r="D867" s="292" t="s">
        <v>116</v>
      </c>
      <c r="E867" s="293" t="s">
        <v>1048</v>
      </c>
      <c r="F867" s="245" t="s">
        <v>1704</v>
      </c>
      <c r="G867" s="294" t="s">
        <v>263</v>
      </c>
      <c r="H867" s="292" t="s">
        <v>1177</v>
      </c>
      <c r="I867" s="145" t="s">
        <v>431</v>
      </c>
      <c r="J867" s="291" t="s">
        <v>160</v>
      </c>
      <c r="K867" s="17" t="s">
        <v>744</v>
      </c>
      <c r="L867" s="295" t="s">
        <v>1510</v>
      </c>
      <c r="M867" s="235" t="s">
        <v>1497</v>
      </c>
      <c r="N867" s="235" t="s">
        <v>1178</v>
      </c>
      <c r="O867" s="145"/>
      <c r="P867" s="280">
        <v>0</v>
      </c>
      <c r="Q867" s="280">
        <v>0</v>
      </c>
      <c r="R867" s="277" t="str">
        <f t="shared" si="96"/>
        <v>N/A</v>
      </c>
      <c r="S867" s="278" t="str">
        <f t="shared" si="97"/>
        <v>N/A</v>
      </c>
      <c r="T867" s="172" t="s">
        <v>2704</v>
      </c>
    </row>
    <row r="868" spans="1:20" ht="12.75" customHeight="1" x14ac:dyDescent="0.2">
      <c r="A868" s="291" t="s">
        <v>72</v>
      </c>
      <c r="B868" s="291">
        <v>2022</v>
      </c>
      <c r="C868" s="145" t="s">
        <v>585</v>
      </c>
      <c r="D868" s="292" t="s">
        <v>116</v>
      </c>
      <c r="E868" s="293" t="s">
        <v>1048</v>
      </c>
      <c r="F868" s="245" t="s">
        <v>1704</v>
      </c>
      <c r="G868" s="294" t="s">
        <v>261</v>
      </c>
      <c r="H868" s="292" t="s">
        <v>1177</v>
      </c>
      <c r="I868" s="145" t="s">
        <v>431</v>
      </c>
      <c r="J868" s="291" t="s">
        <v>160</v>
      </c>
      <c r="K868" s="17" t="s">
        <v>744</v>
      </c>
      <c r="L868" s="295" t="s">
        <v>1510</v>
      </c>
      <c r="M868" s="235" t="s">
        <v>1497</v>
      </c>
      <c r="N868" s="235" t="s">
        <v>1178</v>
      </c>
      <c r="O868" s="145"/>
      <c r="P868" s="280">
        <v>0</v>
      </c>
      <c r="Q868" s="280">
        <v>0</v>
      </c>
      <c r="R868" s="277" t="str">
        <f t="shared" si="96"/>
        <v>N/A</v>
      </c>
      <c r="S868" s="278" t="str">
        <f t="shared" si="97"/>
        <v>N/A</v>
      </c>
      <c r="T868" s="172" t="s">
        <v>2704</v>
      </c>
    </row>
    <row r="869" spans="1:20" ht="12.75" customHeight="1" x14ac:dyDescent="0.2">
      <c r="A869" s="291" t="s">
        <v>72</v>
      </c>
      <c r="B869" s="291">
        <v>2022</v>
      </c>
      <c r="C869" s="145" t="s">
        <v>585</v>
      </c>
      <c r="D869" s="292" t="s">
        <v>116</v>
      </c>
      <c r="E869" s="293" t="s">
        <v>1048</v>
      </c>
      <c r="F869" s="245" t="s">
        <v>1705</v>
      </c>
      <c r="G869" s="294" t="s">
        <v>1508</v>
      </c>
      <c r="H869" s="292" t="s">
        <v>1177</v>
      </c>
      <c r="I869" s="145" t="s">
        <v>431</v>
      </c>
      <c r="J869" s="291" t="s">
        <v>160</v>
      </c>
      <c r="K869" s="17" t="s">
        <v>744</v>
      </c>
      <c r="L869" s="295" t="s">
        <v>1510</v>
      </c>
      <c r="M869" s="235" t="s">
        <v>1497</v>
      </c>
      <c r="N869" s="235" t="s">
        <v>1178</v>
      </c>
      <c r="O869" s="145"/>
      <c r="P869" s="280">
        <v>0</v>
      </c>
      <c r="Q869" s="280">
        <v>0</v>
      </c>
      <c r="R869" s="277" t="str">
        <f t="shared" si="96"/>
        <v>N/A</v>
      </c>
      <c r="S869" s="278" t="str">
        <f t="shared" si="97"/>
        <v>N/A</v>
      </c>
      <c r="T869" s="172" t="s">
        <v>2704</v>
      </c>
    </row>
    <row r="870" spans="1:20" ht="12.75" customHeight="1" x14ac:dyDescent="0.2">
      <c r="A870" s="291" t="s">
        <v>72</v>
      </c>
      <c r="B870" s="291">
        <v>2022</v>
      </c>
      <c r="C870" s="145" t="s">
        <v>585</v>
      </c>
      <c r="D870" s="292" t="s">
        <v>116</v>
      </c>
      <c r="E870" s="293" t="s">
        <v>1048</v>
      </c>
      <c r="F870" s="245" t="s">
        <v>1705</v>
      </c>
      <c r="G870" s="294" t="s">
        <v>263</v>
      </c>
      <c r="H870" s="292" t="s">
        <v>1177</v>
      </c>
      <c r="I870" s="145" t="s">
        <v>431</v>
      </c>
      <c r="J870" s="291" t="s">
        <v>160</v>
      </c>
      <c r="K870" s="17" t="s">
        <v>744</v>
      </c>
      <c r="L870" s="295" t="s">
        <v>1510</v>
      </c>
      <c r="M870" s="235" t="s">
        <v>1497</v>
      </c>
      <c r="N870" s="235" t="s">
        <v>1178</v>
      </c>
      <c r="O870" s="145"/>
      <c r="P870" s="280">
        <v>0</v>
      </c>
      <c r="Q870" s="280">
        <v>0</v>
      </c>
      <c r="R870" s="277" t="str">
        <f t="shared" si="96"/>
        <v>N/A</v>
      </c>
      <c r="S870" s="278" t="str">
        <f t="shared" si="97"/>
        <v>N/A</v>
      </c>
      <c r="T870" s="172" t="s">
        <v>2704</v>
      </c>
    </row>
    <row r="871" spans="1:20" ht="12.75" customHeight="1" x14ac:dyDescent="0.2">
      <c r="A871" s="291" t="s">
        <v>72</v>
      </c>
      <c r="B871" s="291">
        <v>2022</v>
      </c>
      <c r="C871" s="145" t="s">
        <v>585</v>
      </c>
      <c r="D871" s="292" t="s">
        <v>116</v>
      </c>
      <c r="E871" s="293" t="s">
        <v>1048</v>
      </c>
      <c r="F871" s="245" t="s">
        <v>1705</v>
      </c>
      <c r="G871" s="294" t="s">
        <v>261</v>
      </c>
      <c r="H871" s="292" t="s">
        <v>1177</v>
      </c>
      <c r="I871" s="145" t="s">
        <v>431</v>
      </c>
      <c r="J871" s="291" t="s">
        <v>160</v>
      </c>
      <c r="K871" s="17" t="s">
        <v>744</v>
      </c>
      <c r="L871" s="295" t="s">
        <v>1510</v>
      </c>
      <c r="M871" s="235" t="s">
        <v>1497</v>
      </c>
      <c r="N871" s="235" t="s">
        <v>1178</v>
      </c>
      <c r="O871" s="145"/>
      <c r="P871" s="280">
        <v>0</v>
      </c>
      <c r="Q871" s="280">
        <v>0</v>
      </c>
      <c r="R871" s="277" t="str">
        <f t="shared" si="96"/>
        <v>N/A</v>
      </c>
      <c r="S871" s="278" t="str">
        <f t="shared" si="97"/>
        <v>N/A</v>
      </c>
      <c r="T871" s="172" t="s">
        <v>2704</v>
      </c>
    </row>
    <row r="872" spans="1:20" ht="12.75" customHeight="1" x14ac:dyDescent="0.2">
      <c r="A872" s="291" t="s">
        <v>72</v>
      </c>
      <c r="B872" s="291">
        <v>2022</v>
      </c>
      <c r="C872" s="145" t="s">
        <v>585</v>
      </c>
      <c r="D872" s="292" t="s">
        <v>116</v>
      </c>
      <c r="E872" s="293" t="s">
        <v>1048</v>
      </c>
      <c r="F872" s="245" t="s">
        <v>1706</v>
      </c>
      <c r="G872" s="294" t="s">
        <v>1508</v>
      </c>
      <c r="H872" s="292" t="s">
        <v>1177</v>
      </c>
      <c r="I872" s="145" t="s">
        <v>431</v>
      </c>
      <c r="J872" s="291" t="s">
        <v>160</v>
      </c>
      <c r="K872" s="17" t="s">
        <v>744</v>
      </c>
      <c r="L872" s="295" t="s">
        <v>1510</v>
      </c>
      <c r="M872" s="235" t="s">
        <v>1497</v>
      </c>
      <c r="N872" s="235" t="s">
        <v>1178</v>
      </c>
      <c r="O872" s="145"/>
      <c r="P872" s="280">
        <v>0</v>
      </c>
      <c r="Q872" s="280">
        <v>0</v>
      </c>
      <c r="R872" s="277" t="str">
        <f t="shared" si="96"/>
        <v>N/A</v>
      </c>
      <c r="S872" s="278" t="str">
        <f t="shared" si="97"/>
        <v>N/A</v>
      </c>
      <c r="T872" s="172" t="s">
        <v>2704</v>
      </c>
    </row>
    <row r="873" spans="1:20" ht="12.75" customHeight="1" x14ac:dyDescent="0.2">
      <c r="A873" s="291" t="s">
        <v>72</v>
      </c>
      <c r="B873" s="291">
        <v>2022</v>
      </c>
      <c r="C873" s="145" t="s">
        <v>585</v>
      </c>
      <c r="D873" s="292" t="s">
        <v>116</v>
      </c>
      <c r="E873" s="293" t="s">
        <v>1048</v>
      </c>
      <c r="F873" s="245" t="s">
        <v>1706</v>
      </c>
      <c r="G873" s="294" t="s">
        <v>263</v>
      </c>
      <c r="H873" s="292" t="s">
        <v>1177</v>
      </c>
      <c r="I873" s="145" t="s">
        <v>431</v>
      </c>
      <c r="J873" s="291" t="s">
        <v>160</v>
      </c>
      <c r="K873" s="17" t="s">
        <v>744</v>
      </c>
      <c r="L873" s="295" t="s">
        <v>1510</v>
      </c>
      <c r="M873" s="235" t="s">
        <v>1497</v>
      </c>
      <c r="N873" s="235" t="s">
        <v>1178</v>
      </c>
      <c r="O873" s="145"/>
      <c r="P873" s="280">
        <v>0</v>
      </c>
      <c r="Q873" s="280">
        <v>0</v>
      </c>
      <c r="R873" s="277" t="str">
        <f t="shared" si="96"/>
        <v>N/A</v>
      </c>
      <c r="S873" s="278" t="str">
        <f t="shared" si="97"/>
        <v>N/A</v>
      </c>
      <c r="T873" s="172" t="s">
        <v>2704</v>
      </c>
    </row>
    <row r="874" spans="1:20" ht="12.75" customHeight="1" x14ac:dyDescent="0.2">
      <c r="A874" s="291" t="s">
        <v>72</v>
      </c>
      <c r="B874" s="291">
        <v>2022</v>
      </c>
      <c r="C874" s="145" t="s">
        <v>585</v>
      </c>
      <c r="D874" s="292" t="s">
        <v>116</v>
      </c>
      <c r="E874" s="293" t="s">
        <v>1048</v>
      </c>
      <c r="F874" s="245" t="s">
        <v>1706</v>
      </c>
      <c r="G874" s="294" t="s">
        <v>261</v>
      </c>
      <c r="H874" s="292" t="s">
        <v>1177</v>
      </c>
      <c r="I874" s="145" t="s">
        <v>431</v>
      </c>
      <c r="J874" s="291" t="s">
        <v>160</v>
      </c>
      <c r="K874" s="17" t="s">
        <v>744</v>
      </c>
      <c r="L874" s="295" t="s">
        <v>1510</v>
      </c>
      <c r="M874" s="235" t="s">
        <v>1497</v>
      </c>
      <c r="N874" s="235" t="s">
        <v>1178</v>
      </c>
      <c r="O874" s="145"/>
      <c r="P874" s="280">
        <v>0</v>
      </c>
      <c r="Q874" s="280">
        <v>0</v>
      </c>
      <c r="R874" s="277" t="str">
        <f t="shared" si="96"/>
        <v>N/A</v>
      </c>
      <c r="S874" s="278" t="str">
        <f t="shared" si="97"/>
        <v>N/A</v>
      </c>
      <c r="T874" s="172" t="s">
        <v>2704</v>
      </c>
    </row>
    <row r="875" spans="1:20" ht="12.75" customHeight="1" x14ac:dyDescent="0.2">
      <c r="A875" s="291" t="s">
        <v>72</v>
      </c>
      <c r="B875" s="291">
        <v>2022</v>
      </c>
      <c r="C875" s="145" t="s">
        <v>585</v>
      </c>
      <c r="D875" s="292" t="s">
        <v>116</v>
      </c>
      <c r="E875" s="293" t="s">
        <v>1692</v>
      </c>
      <c r="F875" s="245" t="s">
        <v>1702</v>
      </c>
      <c r="G875" s="294" t="s">
        <v>1508</v>
      </c>
      <c r="H875" s="292" t="s">
        <v>1177</v>
      </c>
      <c r="I875" s="145" t="s">
        <v>431</v>
      </c>
      <c r="J875" s="291" t="s">
        <v>160</v>
      </c>
      <c r="K875" s="17" t="s">
        <v>744</v>
      </c>
      <c r="L875" s="295" t="s">
        <v>1510</v>
      </c>
      <c r="M875" s="235" t="s">
        <v>1497</v>
      </c>
      <c r="N875" s="235" t="s">
        <v>1178</v>
      </c>
      <c r="O875" s="145"/>
      <c r="P875" s="280">
        <v>0</v>
      </c>
      <c r="Q875" s="280">
        <v>0</v>
      </c>
      <c r="R875" s="277" t="str">
        <f t="shared" ref="R875:R886" si="98">IF(M875="N/A","N/A", P875/M875*100)</f>
        <v>N/A</v>
      </c>
      <c r="S875" s="278" t="str">
        <f t="shared" ref="S875:S886" si="99">IF(M875="N/A","N/A",IF(OR(R875&lt;90,R875&gt;150),"X",""))</f>
        <v>N/A</v>
      </c>
      <c r="T875" s="172" t="s">
        <v>2704</v>
      </c>
    </row>
    <row r="876" spans="1:20" ht="12.75" customHeight="1" x14ac:dyDescent="0.2">
      <c r="A876" s="291" t="s">
        <v>72</v>
      </c>
      <c r="B876" s="291">
        <v>2022</v>
      </c>
      <c r="C876" s="145" t="s">
        <v>585</v>
      </c>
      <c r="D876" s="292" t="s">
        <v>116</v>
      </c>
      <c r="E876" s="293" t="s">
        <v>1692</v>
      </c>
      <c r="F876" s="245" t="s">
        <v>1702</v>
      </c>
      <c r="G876" s="294" t="s">
        <v>263</v>
      </c>
      <c r="H876" s="292" t="s">
        <v>1177</v>
      </c>
      <c r="I876" s="145" t="s">
        <v>431</v>
      </c>
      <c r="J876" s="291" t="s">
        <v>160</v>
      </c>
      <c r="K876" s="17" t="s">
        <v>744</v>
      </c>
      <c r="L876" s="295" t="s">
        <v>1510</v>
      </c>
      <c r="M876" s="235" t="s">
        <v>1497</v>
      </c>
      <c r="N876" s="235" t="s">
        <v>1178</v>
      </c>
      <c r="O876" s="145"/>
      <c r="P876" s="280">
        <v>0</v>
      </c>
      <c r="Q876" s="280">
        <v>0</v>
      </c>
      <c r="R876" s="277" t="str">
        <f t="shared" si="98"/>
        <v>N/A</v>
      </c>
      <c r="S876" s="278" t="str">
        <f t="shared" si="99"/>
        <v>N/A</v>
      </c>
      <c r="T876" s="172" t="s">
        <v>2704</v>
      </c>
    </row>
    <row r="877" spans="1:20" ht="12.75" customHeight="1" x14ac:dyDescent="0.2">
      <c r="A877" s="291" t="s">
        <v>72</v>
      </c>
      <c r="B877" s="291">
        <v>2022</v>
      </c>
      <c r="C877" s="145" t="s">
        <v>585</v>
      </c>
      <c r="D877" s="292" t="s">
        <v>116</v>
      </c>
      <c r="E877" s="293" t="s">
        <v>1692</v>
      </c>
      <c r="F877" s="245" t="s">
        <v>1702</v>
      </c>
      <c r="G877" s="294" t="s">
        <v>261</v>
      </c>
      <c r="H877" s="292" t="s">
        <v>1177</v>
      </c>
      <c r="I877" s="145" t="s">
        <v>431</v>
      </c>
      <c r="J877" s="291" t="s">
        <v>160</v>
      </c>
      <c r="K877" s="17" t="s">
        <v>744</v>
      </c>
      <c r="L877" s="295" t="s">
        <v>1510</v>
      </c>
      <c r="M877" s="235" t="s">
        <v>1497</v>
      </c>
      <c r="N877" s="235" t="s">
        <v>1178</v>
      </c>
      <c r="O877" s="145"/>
      <c r="P877" s="280">
        <v>0</v>
      </c>
      <c r="Q877" s="280">
        <v>0</v>
      </c>
      <c r="R877" s="277" t="str">
        <f t="shared" si="98"/>
        <v>N/A</v>
      </c>
      <c r="S877" s="278" t="str">
        <f t="shared" si="99"/>
        <v>N/A</v>
      </c>
      <c r="T877" s="172" t="s">
        <v>2704</v>
      </c>
    </row>
    <row r="878" spans="1:20" ht="12.75" customHeight="1" x14ac:dyDescent="0.2">
      <c r="A878" s="291" t="s">
        <v>72</v>
      </c>
      <c r="B878" s="291">
        <v>2022</v>
      </c>
      <c r="C878" s="145" t="s">
        <v>585</v>
      </c>
      <c r="D878" s="292" t="s">
        <v>116</v>
      </c>
      <c r="E878" s="293" t="s">
        <v>1692</v>
      </c>
      <c r="F878" s="245" t="s">
        <v>1704</v>
      </c>
      <c r="G878" s="294" t="s">
        <v>1508</v>
      </c>
      <c r="H878" s="292" t="s">
        <v>1177</v>
      </c>
      <c r="I878" s="145" t="s">
        <v>431</v>
      </c>
      <c r="J878" s="291" t="s">
        <v>160</v>
      </c>
      <c r="K878" s="17" t="s">
        <v>744</v>
      </c>
      <c r="L878" s="295" t="s">
        <v>1510</v>
      </c>
      <c r="M878" s="235" t="s">
        <v>1497</v>
      </c>
      <c r="N878" s="235" t="s">
        <v>1178</v>
      </c>
      <c r="O878" s="145"/>
      <c r="P878" s="280">
        <v>0</v>
      </c>
      <c r="Q878" s="280">
        <v>0</v>
      </c>
      <c r="R878" s="277" t="str">
        <f t="shared" si="98"/>
        <v>N/A</v>
      </c>
      <c r="S878" s="278" t="str">
        <f t="shared" si="99"/>
        <v>N/A</v>
      </c>
      <c r="T878" s="172" t="s">
        <v>2704</v>
      </c>
    </row>
    <row r="879" spans="1:20" ht="12.75" customHeight="1" x14ac:dyDescent="0.2">
      <c r="A879" s="291" t="s">
        <v>72</v>
      </c>
      <c r="B879" s="291">
        <v>2022</v>
      </c>
      <c r="C879" s="145" t="s">
        <v>585</v>
      </c>
      <c r="D879" s="292" t="s">
        <v>116</v>
      </c>
      <c r="E879" s="293" t="s">
        <v>1692</v>
      </c>
      <c r="F879" s="245" t="s">
        <v>1704</v>
      </c>
      <c r="G879" s="294" t="s">
        <v>263</v>
      </c>
      <c r="H879" s="292" t="s">
        <v>1177</v>
      </c>
      <c r="I879" s="145" t="s">
        <v>431</v>
      </c>
      <c r="J879" s="291" t="s">
        <v>160</v>
      </c>
      <c r="K879" s="17" t="s">
        <v>744</v>
      </c>
      <c r="L879" s="295" t="s">
        <v>1510</v>
      </c>
      <c r="M879" s="235" t="s">
        <v>1497</v>
      </c>
      <c r="N879" s="235" t="s">
        <v>1178</v>
      </c>
      <c r="O879" s="145"/>
      <c r="P879" s="280">
        <v>0</v>
      </c>
      <c r="Q879" s="280">
        <v>0</v>
      </c>
      <c r="R879" s="277" t="str">
        <f t="shared" si="98"/>
        <v>N/A</v>
      </c>
      <c r="S879" s="278" t="str">
        <f t="shared" si="99"/>
        <v>N/A</v>
      </c>
      <c r="T879" s="172" t="s">
        <v>2704</v>
      </c>
    </row>
    <row r="880" spans="1:20" ht="12.75" customHeight="1" x14ac:dyDescent="0.2">
      <c r="A880" s="291" t="s">
        <v>72</v>
      </c>
      <c r="B880" s="291">
        <v>2022</v>
      </c>
      <c r="C880" s="145" t="s">
        <v>585</v>
      </c>
      <c r="D880" s="292" t="s">
        <v>116</v>
      </c>
      <c r="E880" s="293" t="s">
        <v>1692</v>
      </c>
      <c r="F880" s="245" t="s">
        <v>1704</v>
      </c>
      <c r="G880" s="294" t="s">
        <v>261</v>
      </c>
      <c r="H880" s="292" t="s">
        <v>1177</v>
      </c>
      <c r="I880" s="145" t="s">
        <v>431</v>
      </c>
      <c r="J880" s="291" t="s">
        <v>160</v>
      </c>
      <c r="K880" s="17" t="s">
        <v>744</v>
      </c>
      <c r="L880" s="295" t="s">
        <v>1510</v>
      </c>
      <c r="M880" s="235" t="s">
        <v>1497</v>
      </c>
      <c r="N880" s="235" t="s">
        <v>1178</v>
      </c>
      <c r="O880" s="145"/>
      <c r="P880" s="280">
        <v>0</v>
      </c>
      <c r="Q880" s="280">
        <v>0</v>
      </c>
      <c r="R880" s="277" t="str">
        <f t="shared" si="98"/>
        <v>N/A</v>
      </c>
      <c r="S880" s="278" t="str">
        <f t="shared" si="99"/>
        <v>N/A</v>
      </c>
      <c r="T880" s="172" t="s">
        <v>2704</v>
      </c>
    </row>
    <row r="881" spans="1:20" ht="12.75" customHeight="1" x14ac:dyDescent="0.2">
      <c r="A881" s="291" t="s">
        <v>72</v>
      </c>
      <c r="B881" s="291">
        <v>2022</v>
      </c>
      <c r="C881" s="145" t="s">
        <v>585</v>
      </c>
      <c r="D881" s="292" t="s">
        <v>116</v>
      </c>
      <c r="E881" s="293" t="s">
        <v>1692</v>
      </c>
      <c r="F881" s="245" t="s">
        <v>1705</v>
      </c>
      <c r="G881" s="294" t="s">
        <v>1508</v>
      </c>
      <c r="H881" s="292" t="s">
        <v>1177</v>
      </c>
      <c r="I881" s="145" t="s">
        <v>431</v>
      </c>
      <c r="J881" s="291" t="s">
        <v>160</v>
      </c>
      <c r="K881" s="17" t="s">
        <v>744</v>
      </c>
      <c r="L881" s="295" t="s">
        <v>1510</v>
      </c>
      <c r="M881" s="235" t="s">
        <v>1497</v>
      </c>
      <c r="N881" s="235" t="s">
        <v>1178</v>
      </c>
      <c r="O881" s="145"/>
      <c r="P881" s="296">
        <v>9</v>
      </c>
      <c r="Q881" s="296">
        <v>4</v>
      </c>
      <c r="R881" s="277" t="str">
        <f t="shared" si="98"/>
        <v>N/A</v>
      </c>
      <c r="S881" s="278" t="str">
        <f t="shared" si="99"/>
        <v>N/A</v>
      </c>
      <c r="T881" s="177"/>
    </row>
    <row r="882" spans="1:20" ht="12.75" customHeight="1" x14ac:dyDescent="0.2">
      <c r="A882" s="291" t="s">
        <v>72</v>
      </c>
      <c r="B882" s="291">
        <v>2022</v>
      </c>
      <c r="C882" s="145" t="s">
        <v>585</v>
      </c>
      <c r="D882" s="292" t="s">
        <v>116</v>
      </c>
      <c r="E882" s="293" t="s">
        <v>1692</v>
      </c>
      <c r="F882" s="245" t="s">
        <v>1705</v>
      </c>
      <c r="G882" s="294" t="s">
        <v>263</v>
      </c>
      <c r="H882" s="292" t="s">
        <v>1177</v>
      </c>
      <c r="I882" s="145" t="s">
        <v>431</v>
      </c>
      <c r="J882" s="291" t="s">
        <v>160</v>
      </c>
      <c r="K882" s="17" t="s">
        <v>744</v>
      </c>
      <c r="L882" s="295" t="s">
        <v>1510</v>
      </c>
      <c r="M882" s="235" t="s">
        <v>1497</v>
      </c>
      <c r="N882" s="235" t="s">
        <v>1178</v>
      </c>
      <c r="O882" s="145"/>
      <c r="P882" s="296">
        <v>9</v>
      </c>
      <c r="Q882" s="296">
        <v>4</v>
      </c>
      <c r="R882" s="277" t="str">
        <f t="shared" si="98"/>
        <v>N/A</v>
      </c>
      <c r="S882" s="278" t="str">
        <f t="shared" si="99"/>
        <v>N/A</v>
      </c>
      <c r="T882" s="177"/>
    </row>
    <row r="883" spans="1:20" ht="12.75" customHeight="1" x14ac:dyDescent="0.2">
      <c r="A883" s="291" t="s">
        <v>72</v>
      </c>
      <c r="B883" s="291">
        <v>2022</v>
      </c>
      <c r="C883" s="145" t="s">
        <v>585</v>
      </c>
      <c r="D883" s="292" t="s">
        <v>116</v>
      </c>
      <c r="E883" s="293" t="s">
        <v>1692</v>
      </c>
      <c r="F883" s="245" t="s">
        <v>1705</v>
      </c>
      <c r="G883" s="294" t="s">
        <v>261</v>
      </c>
      <c r="H883" s="292" t="s">
        <v>1177</v>
      </c>
      <c r="I883" s="145" t="s">
        <v>431</v>
      </c>
      <c r="J883" s="291" t="s">
        <v>160</v>
      </c>
      <c r="K883" s="17" t="s">
        <v>744</v>
      </c>
      <c r="L883" s="295" t="s">
        <v>1510</v>
      </c>
      <c r="M883" s="235" t="s">
        <v>1497</v>
      </c>
      <c r="N883" s="235" t="s">
        <v>1178</v>
      </c>
      <c r="O883" s="145"/>
      <c r="P883" s="296">
        <v>9</v>
      </c>
      <c r="Q883" s="296">
        <v>4</v>
      </c>
      <c r="R883" s="277" t="str">
        <f t="shared" si="98"/>
        <v>N/A</v>
      </c>
      <c r="S883" s="278" t="str">
        <f t="shared" si="99"/>
        <v>N/A</v>
      </c>
      <c r="T883" s="177"/>
    </row>
    <row r="884" spans="1:20" ht="12.75" customHeight="1" x14ac:dyDescent="0.2">
      <c r="A884" s="291" t="s">
        <v>72</v>
      </c>
      <c r="B884" s="291">
        <v>2022</v>
      </c>
      <c r="C884" s="145" t="s">
        <v>585</v>
      </c>
      <c r="D884" s="292" t="s">
        <v>116</v>
      </c>
      <c r="E884" s="293" t="s">
        <v>1692</v>
      </c>
      <c r="F884" s="245" t="s">
        <v>1706</v>
      </c>
      <c r="G884" s="294" t="s">
        <v>1508</v>
      </c>
      <c r="H884" s="292" t="s">
        <v>1177</v>
      </c>
      <c r="I884" s="145" t="s">
        <v>431</v>
      </c>
      <c r="J884" s="291" t="s">
        <v>160</v>
      </c>
      <c r="K884" s="17" t="s">
        <v>744</v>
      </c>
      <c r="L884" s="295" t="s">
        <v>1510</v>
      </c>
      <c r="M884" s="235" t="s">
        <v>1497</v>
      </c>
      <c r="N884" s="235" t="s">
        <v>1178</v>
      </c>
      <c r="O884" s="145"/>
      <c r="P884" s="296">
        <v>2</v>
      </c>
      <c r="Q884" s="296">
        <v>1</v>
      </c>
      <c r="R884" s="277" t="str">
        <f t="shared" si="98"/>
        <v>N/A</v>
      </c>
      <c r="S884" s="278" t="str">
        <f t="shared" si="99"/>
        <v>N/A</v>
      </c>
      <c r="T884" s="177"/>
    </row>
    <row r="885" spans="1:20" ht="12.75" customHeight="1" x14ac:dyDescent="0.2">
      <c r="A885" s="291" t="s">
        <v>72</v>
      </c>
      <c r="B885" s="291">
        <v>2022</v>
      </c>
      <c r="C885" s="145" t="s">
        <v>585</v>
      </c>
      <c r="D885" s="292" t="s">
        <v>116</v>
      </c>
      <c r="E885" s="293" t="s">
        <v>1692</v>
      </c>
      <c r="F885" s="245" t="s">
        <v>1706</v>
      </c>
      <c r="G885" s="294" t="s">
        <v>263</v>
      </c>
      <c r="H885" s="292" t="s">
        <v>1177</v>
      </c>
      <c r="I885" s="145" t="s">
        <v>431</v>
      </c>
      <c r="J885" s="291" t="s">
        <v>160</v>
      </c>
      <c r="K885" s="17" t="s">
        <v>744</v>
      </c>
      <c r="L885" s="295" t="s">
        <v>1510</v>
      </c>
      <c r="M885" s="235" t="s">
        <v>1497</v>
      </c>
      <c r="N885" s="235" t="s">
        <v>1178</v>
      </c>
      <c r="O885" s="145"/>
      <c r="P885" s="296">
        <v>2</v>
      </c>
      <c r="Q885" s="296">
        <v>1</v>
      </c>
      <c r="R885" s="277" t="str">
        <f t="shared" si="98"/>
        <v>N/A</v>
      </c>
      <c r="S885" s="278" t="str">
        <f t="shared" si="99"/>
        <v>N/A</v>
      </c>
      <c r="T885" s="177"/>
    </row>
    <row r="886" spans="1:20" ht="12.75" customHeight="1" x14ac:dyDescent="0.2">
      <c r="A886" s="291" t="s">
        <v>72</v>
      </c>
      <c r="B886" s="291">
        <v>2022</v>
      </c>
      <c r="C886" s="145" t="s">
        <v>585</v>
      </c>
      <c r="D886" s="292" t="s">
        <v>116</v>
      </c>
      <c r="E886" s="293" t="s">
        <v>1692</v>
      </c>
      <c r="F886" s="245" t="s">
        <v>1706</v>
      </c>
      <c r="G886" s="294" t="s">
        <v>261</v>
      </c>
      <c r="H886" s="292" t="s">
        <v>1177</v>
      </c>
      <c r="I886" s="145" t="s">
        <v>431</v>
      </c>
      <c r="J886" s="291" t="s">
        <v>160</v>
      </c>
      <c r="K886" s="17" t="s">
        <v>744</v>
      </c>
      <c r="L886" s="295" t="s">
        <v>1510</v>
      </c>
      <c r="M886" s="235" t="s">
        <v>1497</v>
      </c>
      <c r="N886" s="235" t="s">
        <v>1178</v>
      </c>
      <c r="O886" s="145"/>
      <c r="P886" s="296">
        <v>2</v>
      </c>
      <c r="Q886" s="296">
        <v>1</v>
      </c>
      <c r="R886" s="277" t="str">
        <f t="shared" si="98"/>
        <v>N/A</v>
      </c>
      <c r="S886" s="278" t="str">
        <f t="shared" si="99"/>
        <v>N/A</v>
      </c>
      <c r="T886" s="177"/>
    </row>
    <row r="887" spans="1:20" ht="12.75" customHeight="1" x14ac:dyDescent="0.2">
      <c r="A887" s="291" t="s">
        <v>72</v>
      </c>
      <c r="B887" s="291">
        <v>2022</v>
      </c>
      <c r="C887" s="145" t="s">
        <v>585</v>
      </c>
      <c r="D887" s="292" t="s">
        <v>116</v>
      </c>
      <c r="E887" s="293" t="s">
        <v>1149</v>
      </c>
      <c r="F887" s="245" t="s">
        <v>1702</v>
      </c>
      <c r="G887" s="294" t="s">
        <v>1508</v>
      </c>
      <c r="H887" s="292" t="s">
        <v>1177</v>
      </c>
      <c r="I887" s="145" t="s">
        <v>431</v>
      </c>
      <c r="J887" s="291" t="s">
        <v>160</v>
      </c>
      <c r="K887" s="17" t="s">
        <v>744</v>
      </c>
      <c r="L887" s="295" t="s">
        <v>1510</v>
      </c>
      <c r="M887" s="235" t="s">
        <v>1497</v>
      </c>
      <c r="N887" s="235" t="s">
        <v>1178</v>
      </c>
      <c r="O887" s="145"/>
      <c r="P887" s="280">
        <v>0</v>
      </c>
      <c r="Q887" s="280">
        <v>0</v>
      </c>
      <c r="R887" s="277" t="str">
        <f t="shared" ref="R887:R898" si="100">IF(M887="N/A","N/A", P887/M887*100)</f>
        <v>N/A</v>
      </c>
      <c r="S887" s="278" t="str">
        <f t="shared" ref="S887:S898" si="101">IF(M887="N/A","N/A",IF(OR(R887&lt;90,R887&gt;150),"X",""))</f>
        <v>N/A</v>
      </c>
      <c r="T887" s="172" t="s">
        <v>2704</v>
      </c>
    </row>
    <row r="888" spans="1:20" ht="12.75" customHeight="1" x14ac:dyDescent="0.2">
      <c r="A888" s="291" t="s">
        <v>72</v>
      </c>
      <c r="B888" s="291">
        <v>2022</v>
      </c>
      <c r="C888" s="145" t="s">
        <v>585</v>
      </c>
      <c r="D888" s="292" t="s">
        <v>116</v>
      </c>
      <c r="E888" s="293" t="s">
        <v>1149</v>
      </c>
      <c r="F888" s="245" t="s">
        <v>1702</v>
      </c>
      <c r="G888" s="294" t="s">
        <v>263</v>
      </c>
      <c r="H888" s="292" t="s">
        <v>1177</v>
      </c>
      <c r="I888" s="145" t="s">
        <v>431</v>
      </c>
      <c r="J888" s="291" t="s">
        <v>160</v>
      </c>
      <c r="K888" s="17" t="s">
        <v>744</v>
      </c>
      <c r="L888" s="295" t="s">
        <v>1510</v>
      </c>
      <c r="M888" s="235" t="s">
        <v>1497</v>
      </c>
      <c r="N888" s="235" t="s">
        <v>1178</v>
      </c>
      <c r="O888" s="145"/>
      <c r="P888" s="280">
        <v>0</v>
      </c>
      <c r="Q888" s="280">
        <v>0</v>
      </c>
      <c r="R888" s="277" t="str">
        <f t="shared" si="100"/>
        <v>N/A</v>
      </c>
      <c r="S888" s="278" t="str">
        <f t="shared" si="101"/>
        <v>N/A</v>
      </c>
      <c r="T888" s="172" t="s">
        <v>2704</v>
      </c>
    </row>
    <row r="889" spans="1:20" ht="12.75" customHeight="1" x14ac:dyDescent="0.2">
      <c r="A889" s="291" t="s">
        <v>72</v>
      </c>
      <c r="B889" s="291">
        <v>2022</v>
      </c>
      <c r="C889" s="145" t="s">
        <v>585</v>
      </c>
      <c r="D889" s="292" t="s">
        <v>116</v>
      </c>
      <c r="E889" s="293" t="s">
        <v>1149</v>
      </c>
      <c r="F889" s="245" t="s">
        <v>1702</v>
      </c>
      <c r="G889" s="294" t="s">
        <v>261</v>
      </c>
      <c r="H889" s="292" t="s">
        <v>1177</v>
      </c>
      <c r="I889" s="145" t="s">
        <v>431</v>
      </c>
      <c r="J889" s="291" t="s">
        <v>160</v>
      </c>
      <c r="K889" s="17" t="s">
        <v>744</v>
      </c>
      <c r="L889" s="295" t="s">
        <v>1510</v>
      </c>
      <c r="M889" s="235" t="s">
        <v>1497</v>
      </c>
      <c r="N889" s="235" t="s">
        <v>1178</v>
      </c>
      <c r="O889" s="145"/>
      <c r="P889" s="280">
        <v>0</v>
      </c>
      <c r="Q889" s="280">
        <v>0</v>
      </c>
      <c r="R889" s="277" t="str">
        <f t="shared" si="100"/>
        <v>N/A</v>
      </c>
      <c r="S889" s="278" t="str">
        <f t="shared" si="101"/>
        <v>N/A</v>
      </c>
      <c r="T889" s="172" t="s">
        <v>2704</v>
      </c>
    </row>
    <row r="890" spans="1:20" ht="12.75" customHeight="1" x14ac:dyDescent="0.2">
      <c r="A890" s="291" t="s">
        <v>72</v>
      </c>
      <c r="B890" s="291">
        <v>2022</v>
      </c>
      <c r="C890" s="145" t="s">
        <v>585</v>
      </c>
      <c r="D890" s="292" t="s">
        <v>116</v>
      </c>
      <c r="E890" s="293" t="s">
        <v>1149</v>
      </c>
      <c r="F890" s="245" t="s">
        <v>1704</v>
      </c>
      <c r="G890" s="294" t="s">
        <v>1508</v>
      </c>
      <c r="H890" s="292" t="s">
        <v>1177</v>
      </c>
      <c r="I890" s="145" t="s">
        <v>431</v>
      </c>
      <c r="J890" s="291" t="s">
        <v>160</v>
      </c>
      <c r="K890" s="17" t="s">
        <v>744</v>
      </c>
      <c r="L890" s="295" t="s">
        <v>1510</v>
      </c>
      <c r="M890" s="235" t="s">
        <v>1497</v>
      </c>
      <c r="N890" s="235" t="s">
        <v>1178</v>
      </c>
      <c r="O890" s="145"/>
      <c r="P890" s="280">
        <v>0</v>
      </c>
      <c r="Q890" s="280">
        <v>0</v>
      </c>
      <c r="R890" s="277" t="str">
        <f t="shared" si="100"/>
        <v>N/A</v>
      </c>
      <c r="S890" s="278" t="str">
        <f t="shared" si="101"/>
        <v>N/A</v>
      </c>
      <c r="T890" s="172" t="s">
        <v>2704</v>
      </c>
    </row>
    <row r="891" spans="1:20" ht="12.75" customHeight="1" x14ac:dyDescent="0.2">
      <c r="A891" s="291" t="s">
        <v>72</v>
      </c>
      <c r="B891" s="291">
        <v>2022</v>
      </c>
      <c r="C891" s="145" t="s">
        <v>585</v>
      </c>
      <c r="D891" s="292" t="s">
        <v>116</v>
      </c>
      <c r="E891" s="293" t="s">
        <v>1149</v>
      </c>
      <c r="F891" s="245" t="s">
        <v>1704</v>
      </c>
      <c r="G891" s="294" t="s">
        <v>263</v>
      </c>
      <c r="H891" s="292" t="s">
        <v>1177</v>
      </c>
      <c r="I891" s="145" t="s">
        <v>431</v>
      </c>
      <c r="J891" s="291" t="s">
        <v>160</v>
      </c>
      <c r="K891" s="17" t="s">
        <v>744</v>
      </c>
      <c r="L891" s="295" t="s">
        <v>1510</v>
      </c>
      <c r="M891" s="235" t="s">
        <v>1497</v>
      </c>
      <c r="N891" s="235" t="s">
        <v>1178</v>
      </c>
      <c r="O891" s="145"/>
      <c r="P891" s="280">
        <v>0</v>
      </c>
      <c r="Q891" s="280">
        <v>0</v>
      </c>
      <c r="R891" s="277" t="str">
        <f t="shared" si="100"/>
        <v>N/A</v>
      </c>
      <c r="S891" s="278" t="str">
        <f t="shared" si="101"/>
        <v>N/A</v>
      </c>
      <c r="T891" s="172" t="s">
        <v>2704</v>
      </c>
    </row>
    <row r="892" spans="1:20" ht="12.75" customHeight="1" x14ac:dyDescent="0.2">
      <c r="A892" s="291" t="s">
        <v>72</v>
      </c>
      <c r="B892" s="291">
        <v>2022</v>
      </c>
      <c r="C892" s="145" t="s">
        <v>585</v>
      </c>
      <c r="D892" s="292" t="s">
        <v>116</v>
      </c>
      <c r="E892" s="293" t="s">
        <v>1149</v>
      </c>
      <c r="F892" s="245" t="s">
        <v>1704</v>
      </c>
      <c r="G892" s="294" t="s">
        <v>261</v>
      </c>
      <c r="H892" s="292" t="s">
        <v>1177</v>
      </c>
      <c r="I892" s="145" t="s">
        <v>431</v>
      </c>
      <c r="J892" s="291" t="s">
        <v>160</v>
      </c>
      <c r="K892" s="17" t="s">
        <v>744</v>
      </c>
      <c r="L892" s="295" t="s">
        <v>1510</v>
      </c>
      <c r="M892" s="235" t="s">
        <v>1497</v>
      </c>
      <c r="N892" s="235" t="s">
        <v>1178</v>
      </c>
      <c r="O892" s="145"/>
      <c r="P892" s="280">
        <v>0</v>
      </c>
      <c r="Q892" s="280">
        <v>0</v>
      </c>
      <c r="R892" s="277" t="str">
        <f t="shared" si="100"/>
        <v>N/A</v>
      </c>
      <c r="S892" s="278" t="str">
        <f t="shared" si="101"/>
        <v>N/A</v>
      </c>
      <c r="T892" s="172" t="s">
        <v>2704</v>
      </c>
    </row>
    <row r="893" spans="1:20" ht="12.75" customHeight="1" x14ac:dyDescent="0.2">
      <c r="A893" s="291" t="s">
        <v>72</v>
      </c>
      <c r="B893" s="291">
        <v>2022</v>
      </c>
      <c r="C893" s="145" t="s">
        <v>585</v>
      </c>
      <c r="D893" s="292" t="s">
        <v>116</v>
      </c>
      <c r="E893" s="293" t="s">
        <v>1149</v>
      </c>
      <c r="F893" s="245" t="s">
        <v>1705</v>
      </c>
      <c r="G893" s="294" t="s">
        <v>1508</v>
      </c>
      <c r="H893" s="292" t="s">
        <v>1177</v>
      </c>
      <c r="I893" s="145" t="s">
        <v>431</v>
      </c>
      <c r="J893" s="291" t="s">
        <v>160</v>
      </c>
      <c r="K893" s="17" t="s">
        <v>744</v>
      </c>
      <c r="L893" s="295" t="s">
        <v>1510</v>
      </c>
      <c r="M893" s="235" t="s">
        <v>1497</v>
      </c>
      <c r="N893" s="235" t="s">
        <v>1178</v>
      </c>
      <c r="O893" s="145"/>
      <c r="P893" s="280">
        <v>0</v>
      </c>
      <c r="Q893" s="280">
        <v>0</v>
      </c>
      <c r="R893" s="277" t="str">
        <f t="shared" si="100"/>
        <v>N/A</v>
      </c>
      <c r="S893" s="278" t="str">
        <f t="shared" si="101"/>
        <v>N/A</v>
      </c>
      <c r="T893" s="172" t="s">
        <v>2704</v>
      </c>
    </row>
    <row r="894" spans="1:20" ht="12.75" customHeight="1" x14ac:dyDescent="0.2">
      <c r="A894" s="291" t="s">
        <v>72</v>
      </c>
      <c r="B894" s="291">
        <v>2022</v>
      </c>
      <c r="C894" s="145" t="s">
        <v>585</v>
      </c>
      <c r="D894" s="292" t="s">
        <v>116</v>
      </c>
      <c r="E894" s="293" t="s">
        <v>1149</v>
      </c>
      <c r="F894" s="245" t="s">
        <v>1705</v>
      </c>
      <c r="G894" s="294" t="s">
        <v>263</v>
      </c>
      <c r="H894" s="292" t="s">
        <v>1177</v>
      </c>
      <c r="I894" s="145" t="s">
        <v>431</v>
      </c>
      <c r="J894" s="291" t="s">
        <v>160</v>
      </c>
      <c r="K894" s="17" t="s">
        <v>744</v>
      </c>
      <c r="L894" s="295" t="s">
        <v>1510</v>
      </c>
      <c r="M894" s="235" t="s">
        <v>1497</v>
      </c>
      <c r="N894" s="235" t="s">
        <v>1178</v>
      </c>
      <c r="O894" s="145"/>
      <c r="P894" s="280">
        <v>0</v>
      </c>
      <c r="Q894" s="280">
        <v>0</v>
      </c>
      <c r="R894" s="277" t="str">
        <f t="shared" si="100"/>
        <v>N/A</v>
      </c>
      <c r="S894" s="278" t="str">
        <f t="shared" si="101"/>
        <v>N/A</v>
      </c>
      <c r="T894" s="172" t="s">
        <v>2704</v>
      </c>
    </row>
    <row r="895" spans="1:20" ht="12.75" customHeight="1" x14ac:dyDescent="0.2">
      <c r="A895" s="291" t="s">
        <v>72</v>
      </c>
      <c r="B895" s="291">
        <v>2022</v>
      </c>
      <c r="C895" s="145" t="s">
        <v>585</v>
      </c>
      <c r="D895" s="292" t="s">
        <v>116</v>
      </c>
      <c r="E895" s="293" t="s">
        <v>1149</v>
      </c>
      <c r="F895" s="245" t="s">
        <v>1705</v>
      </c>
      <c r="G895" s="294" t="s">
        <v>261</v>
      </c>
      <c r="H895" s="292" t="s">
        <v>1177</v>
      </c>
      <c r="I895" s="145" t="s">
        <v>431</v>
      </c>
      <c r="J895" s="291" t="s">
        <v>160</v>
      </c>
      <c r="K895" s="17" t="s">
        <v>744</v>
      </c>
      <c r="L895" s="295" t="s">
        <v>1510</v>
      </c>
      <c r="M895" s="235" t="s">
        <v>1497</v>
      </c>
      <c r="N895" s="235" t="s">
        <v>1178</v>
      </c>
      <c r="O895" s="145"/>
      <c r="P895" s="280">
        <v>0</v>
      </c>
      <c r="Q895" s="280">
        <v>0</v>
      </c>
      <c r="R895" s="277" t="str">
        <f t="shared" si="100"/>
        <v>N/A</v>
      </c>
      <c r="S895" s="278" t="str">
        <f t="shared" si="101"/>
        <v>N/A</v>
      </c>
      <c r="T895" s="172" t="s">
        <v>2704</v>
      </c>
    </row>
    <row r="896" spans="1:20" ht="12.75" customHeight="1" x14ac:dyDescent="0.2">
      <c r="A896" s="291" t="s">
        <v>72</v>
      </c>
      <c r="B896" s="291">
        <v>2022</v>
      </c>
      <c r="C896" s="145" t="s">
        <v>585</v>
      </c>
      <c r="D896" s="292" t="s">
        <v>116</v>
      </c>
      <c r="E896" s="293" t="s">
        <v>1149</v>
      </c>
      <c r="F896" s="245" t="s">
        <v>1706</v>
      </c>
      <c r="G896" s="294" t="s">
        <v>1508</v>
      </c>
      <c r="H896" s="292" t="s">
        <v>1177</v>
      </c>
      <c r="I896" s="145" t="s">
        <v>431</v>
      </c>
      <c r="J896" s="291" t="s">
        <v>160</v>
      </c>
      <c r="K896" s="17" t="s">
        <v>744</v>
      </c>
      <c r="L896" s="295" t="s">
        <v>1510</v>
      </c>
      <c r="M896" s="235" t="s">
        <v>1497</v>
      </c>
      <c r="N896" s="235" t="s">
        <v>1178</v>
      </c>
      <c r="O896" s="145"/>
      <c r="P896" s="296">
        <v>12</v>
      </c>
      <c r="Q896" s="296">
        <v>9</v>
      </c>
      <c r="R896" s="277" t="str">
        <f t="shared" si="100"/>
        <v>N/A</v>
      </c>
      <c r="S896" s="278" t="str">
        <f t="shared" si="101"/>
        <v>N/A</v>
      </c>
      <c r="T896" s="177"/>
    </row>
    <row r="897" spans="1:20" ht="12.75" customHeight="1" x14ac:dyDescent="0.2">
      <c r="A897" s="291" t="s">
        <v>72</v>
      </c>
      <c r="B897" s="291">
        <v>2022</v>
      </c>
      <c r="C897" s="145" t="s">
        <v>585</v>
      </c>
      <c r="D897" s="292" t="s">
        <v>116</v>
      </c>
      <c r="E897" s="293" t="s">
        <v>1149</v>
      </c>
      <c r="F897" s="245" t="s">
        <v>1706</v>
      </c>
      <c r="G897" s="294" t="s">
        <v>263</v>
      </c>
      <c r="H897" s="292" t="s">
        <v>1177</v>
      </c>
      <c r="I897" s="145" t="s">
        <v>431</v>
      </c>
      <c r="J897" s="291" t="s">
        <v>160</v>
      </c>
      <c r="K897" s="17" t="s">
        <v>744</v>
      </c>
      <c r="L897" s="295" t="s">
        <v>1510</v>
      </c>
      <c r="M897" s="235" t="s">
        <v>1497</v>
      </c>
      <c r="N897" s="235" t="s">
        <v>1178</v>
      </c>
      <c r="O897" s="145"/>
      <c r="P897" s="296">
        <v>12</v>
      </c>
      <c r="Q897" s="296">
        <v>9</v>
      </c>
      <c r="R897" s="277" t="str">
        <f t="shared" si="100"/>
        <v>N/A</v>
      </c>
      <c r="S897" s="278" t="str">
        <f t="shared" si="101"/>
        <v>N/A</v>
      </c>
      <c r="T897" s="177"/>
    </row>
    <row r="898" spans="1:20" ht="12.75" customHeight="1" x14ac:dyDescent="0.2">
      <c r="A898" s="291" t="s">
        <v>72</v>
      </c>
      <c r="B898" s="291">
        <v>2022</v>
      </c>
      <c r="C898" s="145" t="s">
        <v>585</v>
      </c>
      <c r="D898" s="292" t="s">
        <v>116</v>
      </c>
      <c r="E898" s="293" t="s">
        <v>1149</v>
      </c>
      <c r="F898" s="245" t="s">
        <v>1706</v>
      </c>
      <c r="G898" s="294" t="s">
        <v>261</v>
      </c>
      <c r="H898" s="292" t="s">
        <v>1177</v>
      </c>
      <c r="I898" s="145" t="s">
        <v>431</v>
      </c>
      <c r="J898" s="291" t="s">
        <v>160</v>
      </c>
      <c r="K898" s="17" t="s">
        <v>744</v>
      </c>
      <c r="L898" s="295" t="s">
        <v>1510</v>
      </c>
      <c r="M898" s="235" t="s">
        <v>1497</v>
      </c>
      <c r="N898" s="235" t="s">
        <v>1178</v>
      </c>
      <c r="O898" s="145"/>
      <c r="P898" s="296">
        <v>12</v>
      </c>
      <c r="Q898" s="296">
        <v>9</v>
      </c>
      <c r="R898" s="277" t="str">
        <f t="shared" si="100"/>
        <v>N/A</v>
      </c>
      <c r="S898" s="278" t="str">
        <f t="shared" si="101"/>
        <v>N/A</v>
      </c>
      <c r="T898" s="177"/>
    </row>
    <row r="899" spans="1:20" ht="12.75" customHeight="1" x14ac:dyDescent="0.2">
      <c r="A899" s="291" t="s">
        <v>72</v>
      </c>
      <c r="B899" s="291">
        <v>2022</v>
      </c>
      <c r="C899" s="145" t="s">
        <v>585</v>
      </c>
      <c r="D899" s="292" t="s">
        <v>116</v>
      </c>
      <c r="E899" s="293" t="s">
        <v>1071</v>
      </c>
      <c r="F899" s="245" t="s">
        <v>1702</v>
      </c>
      <c r="G899" s="294" t="s">
        <v>259</v>
      </c>
      <c r="H899" s="292" t="s">
        <v>1177</v>
      </c>
      <c r="I899" s="145" t="s">
        <v>431</v>
      </c>
      <c r="J899" s="291" t="s">
        <v>160</v>
      </c>
      <c r="K899" s="17" t="s">
        <v>744</v>
      </c>
      <c r="L899" s="295" t="s">
        <v>1510</v>
      </c>
      <c r="M899" s="235" t="s">
        <v>1497</v>
      </c>
      <c r="N899" s="235" t="s">
        <v>1178</v>
      </c>
      <c r="O899" s="145"/>
      <c r="P899" s="280">
        <v>0</v>
      </c>
      <c r="Q899" s="280">
        <v>0</v>
      </c>
      <c r="R899" s="277" t="str">
        <f t="shared" ref="R899:R914" si="102">IF(M899="N/A","N/A", P899/M899*100)</f>
        <v>N/A</v>
      </c>
      <c r="S899" s="278" t="str">
        <f t="shared" ref="S899:S914" si="103">IF(M899="N/A","N/A",IF(OR(R899&lt;90,R899&gt;150),"X",""))</f>
        <v>N/A</v>
      </c>
      <c r="T899" s="172" t="s">
        <v>2704</v>
      </c>
    </row>
    <row r="900" spans="1:20" ht="12.75" customHeight="1" x14ac:dyDescent="0.2">
      <c r="A900" s="291" t="s">
        <v>72</v>
      </c>
      <c r="B900" s="291">
        <v>2022</v>
      </c>
      <c r="C900" s="145" t="s">
        <v>585</v>
      </c>
      <c r="D900" s="292" t="s">
        <v>116</v>
      </c>
      <c r="E900" s="293" t="s">
        <v>1071</v>
      </c>
      <c r="F900" s="245" t="s">
        <v>1702</v>
      </c>
      <c r="G900" s="294" t="s">
        <v>1508</v>
      </c>
      <c r="H900" s="292" t="s">
        <v>1177</v>
      </c>
      <c r="I900" s="145" t="s">
        <v>431</v>
      </c>
      <c r="J900" s="291" t="s">
        <v>160</v>
      </c>
      <c r="K900" s="17" t="s">
        <v>744</v>
      </c>
      <c r="L900" s="295" t="s">
        <v>1510</v>
      </c>
      <c r="M900" s="235" t="s">
        <v>1497</v>
      </c>
      <c r="N900" s="235" t="s">
        <v>1178</v>
      </c>
      <c r="O900" s="145"/>
      <c r="P900" s="296">
        <v>2</v>
      </c>
      <c r="Q900" s="296">
        <v>1</v>
      </c>
      <c r="R900" s="277" t="str">
        <f t="shared" si="102"/>
        <v>N/A</v>
      </c>
      <c r="S900" s="278" t="str">
        <f t="shared" si="103"/>
        <v>N/A</v>
      </c>
      <c r="T900" s="177"/>
    </row>
    <row r="901" spans="1:20" ht="12.75" customHeight="1" x14ac:dyDescent="0.2">
      <c r="A901" s="291" t="s">
        <v>72</v>
      </c>
      <c r="B901" s="291">
        <v>2022</v>
      </c>
      <c r="C901" s="145" t="s">
        <v>585</v>
      </c>
      <c r="D901" s="292" t="s">
        <v>116</v>
      </c>
      <c r="E901" s="293" t="s">
        <v>1071</v>
      </c>
      <c r="F901" s="245" t="s">
        <v>1702</v>
      </c>
      <c r="G901" s="294" t="s">
        <v>263</v>
      </c>
      <c r="H901" s="292" t="s">
        <v>1177</v>
      </c>
      <c r="I901" s="145" t="s">
        <v>431</v>
      </c>
      <c r="J901" s="291" t="s">
        <v>160</v>
      </c>
      <c r="K901" s="17" t="s">
        <v>744</v>
      </c>
      <c r="L901" s="295" t="s">
        <v>1510</v>
      </c>
      <c r="M901" s="235" t="s">
        <v>1497</v>
      </c>
      <c r="N901" s="235" t="s">
        <v>1178</v>
      </c>
      <c r="O901" s="145"/>
      <c r="P901" s="296">
        <v>2</v>
      </c>
      <c r="Q901" s="296">
        <v>1</v>
      </c>
      <c r="R901" s="277" t="str">
        <f t="shared" si="102"/>
        <v>N/A</v>
      </c>
      <c r="S901" s="278" t="str">
        <f t="shared" si="103"/>
        <v>N/A</v>
      </c>
      <c r="T901" s="177"/>
    </row>
    <row r="902" spans="1:20" ht="12.75" customHeight="1" x14ac:dyDescent="0.2">
      <c r="A902" s="291" t="s">
        <v>72</v>
      </c>
      <c r="B902" s="291">
        <v>2022</v>
      </c>
      <c r="C902" s="145" t="s">
        <v>585</v>
      </c>
      <c r="D902" s="292" t="s">
        <v>116</v>
      </c>
      <c r="E902" s="293" t="s">
        <v>1071</v>
      </c>
      <c r="F902" s="245" t="s">
        <v>1702</v>
      </c>
      <c r="G902" s="294" t="s">
        <v>261</v>
      </c>
      <c r="H902" s="292" t="s">
        <v>1177</v>
      </c>
      <c r="I902" s="145" t="s">
        <v>431</v>
      </c>
      <c r="J902" s="291" t="s">
        <v>160</v>
      </c>
      <c r="K902" s="17" t="s">
        <v>744</v>
      </c>
      <c r="L902" s="295" t="s">
        <v>1510</v>
      </c>
      <c r="M902" s="235" t="s">
        <v>1497</v>
      </c>
      <c r="N902" s="235" t="s">
        <v>1178</v>
      </c>
      <c r="O902" s="145"/>
      <c r="P902" s="296">
        <v>2</v>
      </c>
      <c r="Q902" s="296">
        <v>1</v>
      </c>
      <c r="R902" s="277" t="str">
        <f t="shared" si="102"/>
        <v>N/A</v>
      </c>
      <c r="S902" s="278" t="str">
        <f t="shared" si="103"/>
        <v>N/A</v>
      </c>
      <c r="T902" s="177"/>
    </row>
    <row r="903" spans="1:20" ht="12.75" customHeight="1" x14ac:dyDescent="0.2">
      <c r="A903" s="291" t="s">
        <v>72</v>
      </c>
      <c r="B903" s="291">
        <v>2022</v>
      </c>
      <c r="C903" s="145" t="s">
        <v>585</v>
      </c>
      <c r="D903" s="292" t="s">
        <v>116</v>
      </c>
      <c r="E903" s="293" t="s">
        <v>1071</v>
      </c>
      <c r="F903" s="245" t="s">
        <v>1704</v>
      </c>
      <c r="G903" s="294" t="s">
        <v>259</v>
      </c>
      <c r="H903" s="292" t="s">
        <v>1177</v>
      </c>
      <c r="I903" s="145" t="s">
        <v>431</v>
      </c>
      <c r="J903" s="291" t="s">
        <v>160</v>
      </c>
      <c r="K903" s="17" t="s">
        <v>744</v>
      </c>
      <c r="L903" s="295" t="s">
        <v>1510</v>
      </c>
      <c r="M903" s="235" t="s">
        <v>1497</v>
      </c>
      <c r="N903" s="235" t="s">
        <v>1178</v>
      </c>
      <c r="O903" s="145"/>
      <c r="P903" s="280">
        <v>0</v>
      </c>
      <c r="Q903" s="280">
        <v>0</v>
      </c>
      <c r="R903" s="277" t="str">
        <f t="shared" si="102"/>
        <v>N/A</v>
      </c>
      <c r="S903" s="278" t="str">
        <f t="shared" si="103"/>
        <v>N/A</v>
      </c>
      <c r="T903" s="172" t="s">
        <v>2704</v>
      </c>
    </row>
    <row r="904" spans="1:20" ht="12.75" customHeight="1" x14ac:dyDescent="0.2">
      <c r="A904" s="291" t="s">
        <v>72</v>
      </c>
      <c r="B904" s="291">
        <v>2022</v>
      </c>
      <c r="C904" s="145" t="s">
        <v>585</v>
      </c>
      <c r="D904" s="292" t="s">
        <v>116</v>
      </c>
      <c r="E904" s="293" t="s">
        <v>1071</v>
      </c>
      <c r="F904" s="245" t="s">
        <v>1704</v>
      </c>
      <c r="G904" s="294" t="s">
        <v>1508</v>
      </c>
      <c r="H904" s="292" t="s">
        <v>1177</v>
      </c>
      <c r="I904" s="145" t="s">
        <v>431</v>
      </c>
      <c r="J904" s="291" t="s">
        <v>160</v>
      </c>
      <c r="K904" s="17" t="s">
        <v>744</v>
      </c>
      <c r="L904" s="295" t="s">
        <v>1510</v>
      </c>
      <c r="M904" s="235" t="s">
        <v>1497</v>
      </c>
      <c r="N904" s="235" t="s">
        <v>1178</v>
      </c>
      <c r="O904" s="145"/>
      <c r="P904" s="280">
        <v>0</v>
      </c>
      <c r="Q904" s="280">
        <v>0</v>
      </c>
      <c r="R904" s="277" t="str">
        <f t="shared" si="102"/>
        <v>N/A</v>
      </c>
      <c r="S904" s="278" t="str">
        <f t="shared" si="103"/>
        <v>N/A</v>
      </c>
      <c r="T904" s="172" t="s">
        <v>2704</v>
      </c>
    </row>
    <row r="905" spans="1:20" ht="12.75" customHeight="1" x14ac:dyDescent="0.2">
      <c r="A905" s="291" t="s">
        <v>72</v>
      </c>
      <c r="B905" s="291">
        <v>2022</v>
      </c>
      <c r="C905" s="145" t="s">
        <v>585</v>
      </c>
      <c r="D905" s="292" t="s">
        <v>116</v>
      </c>
      <c r="E905" s="293" t="s">
        <v>1071</v>
      </c>
      <c r="F905" s="245" t="s">
        <v>1704</v>
      </c>
      <c r="G905" s="294" t="s">
        <v>263</v>
      </c>
      <c r="H905" s="292" t="s">
        <v>1177</v>
      </c>
      <c r="I905" s="145" t="s">
        <v>431</v>
      </c>
      <c r="J905" s="291" t="s">
        <v>160</v>
      </c>
      <c r="K905" s="17" t="s">
        <v>744</v>
      </c>
      <c r="L905" s="295" t="s">
        <v>1510</v>
      </c>
      <c r="M905" s="235" t="s">
        <v>1497</v>
      </c>
      <c r="N905" s="235" t="s">
        <v>1178</v>
      </c>
      <c r="O905" s="145"/>
      <c r="P905" s="280">
        <v>0</v>
      </c>
      <c r="Q905" s="280">
        <v>0</v>
      </c>
      <c r="R905" s="277" t="str">
        <f t="shared" si="102"/>
        <v>N/A</v>
      </c>
      <c r="S905" s="278" t="str">
        <f t="shared" si="103"/>
        <v>N/A</v>
      </c>
      <c r="T905" s="172" t="s">
        <v>2704</v>
      </c>
    </row>
    <row r="906" spans="1:20" ht="12.75" customHeight="1" x14ac:dyDescent="0.2">
      <c r="A906" s="291" t="s">
        <v>72</v>
      </c>
      <c r="B906" s="291">
        <v>2022</v>
      </c>
      <c r="C906" s="145" t="s">
        <v>585</v>
      </c>
      <c r="D906" s="292" t="s">
        <v>116</v>
      </c>
      <c r="E906" s="293" t="s">
        <v>1071</v>
      </c>
      <c r="F906" s="245" t="s">
        <v>1704</v>
      </c>
      <c r="G906" s="294" t="s">
        <v>261</v>
      </c>
      <c r="H906" s="292" t="s">
        <v>1177</v>
      </c>
      <c r="I906" s="145" t="s">
        <v>431</v>
      </c>
      <c r="J906" s="291" t="s">
        <v>160</v>
      </c>
      <c r="K906" s="17" t="s">
        <v>744</v>
      </c>
      <c r="L906" s="295" t="s">
        <v>1510</v>
      </c>
      <c r="M906" s="235" t="s">
        <v>1497</v>
      </c>
      <c r="N906" s="235" t="s">
        <v>1178</v>
      </c>
      <c r="O906" s="145"/>
      <c r="P906" s="280">
        <v>0</v>
      </c>
      <c r="Q906" s="280">
        <v>0</v>
      </c>
      <c r="R906" s="277" t="str">
        <f t="shared" si="102"/>
        <v>N/A</v>
      </c>
      <c r="S906" s="278" t="str">
        <f t="shared" si="103"/>
        <v>N/A</v>
      </c>
      <c r="T906" s="172" t="s">
        <v>2704</v>
      </c>
    </row>
    <row r="907" spans="1:20" ht="12.75" customHeight="1" x14ac:dyDescent="0.2">
      <c r="A907" s="291" t="s">
        <v>72</v>
      </c>
      <c r="B907" s="291">
        <v>2022</v>
      </c>
      <c r="C907" s="145" t="s">
        <v>585</v>
      </c>
      <c r="D907" s="292" t="s">
        <v>116</v>
      </c>
      <c r="E907" s="293" t="s">
        <v>1071</v>
      </c>
      <c r="F907" s="245" t="s">
        <v>1705</v>
      </c>
      <c r="G907" s="294" t="s">
        <v>259</v>
      </c>
      <c r="H907" s="292" t="s">
        <v>1177</v>
      </c>
      <c r="I907" s="145" t="s">
        <v>431</v>
      </c>
      <c r="J907" s="291" t="s">
        <v>160</v>
      </c>
      <c r="K907" s="17" t="s">
        <v>744</v>
      </c>
      <c r="L907" s="295" t="s">
        <v>1510</v>
      </c>
      <c r="M907" s="235" t="s">
        <v>1497</v>
      </c>
      <c r="N907" s="235" t="s">
        <v>1178</v>
      </c>
      <c r="O907" s="145"/>
      <c r="P907" s="280">
        <v>0</v>
      </c>
      <c r="Q907" s="280">
        <v>0</v>
      </c>
      <c r="R907" s="277" t="str">
        <f t="shared" si="102"/>
        <v>N/A</v>
      </c>
      <c r="S907" s="278" t="str">
        <f t="shared" si="103"/>
        <v>N/A</v>
      </c>
      <c r="T907" s="172" t="s">
        <v>2704</v>
      </c>
    </row>
    <row r="908" spans="1:20" ht="12.75" customHeight="1" x14ac:dyDescent="0.2">
      <c r="A908" s="291" t="s">
        <v>72</v>
      </c>
      <c r="B908" s="291">
        <v>2022</v>
      </c>
      <c r="C908" s="145" t="s">
        <v>585</v>
      </c>
      <c r="D908" s="292" t="s">
        <v>116</v>
      </c>
      <c r="E908" s="293" t="s">
        <v>1071</v>
      </c>
      <c r="F908" s="245" t="s">
        <v>1705</v>
      </c>
      <c r="G908" s="294" t="s">
        <v>1508</v>
      </c>
      <c r="H908" s="292" t="s">
        <v>1177</v>
      </c>
      <c r="I908" s="145" t="s">
        <v>431</v>
      </c>
      <c r="J908" s="291" t="s">
        <v>160</v>
      </c>
      <c r="K908" s="17" t="s">
        <v>744</v>
      </c>
      <c r="L908" s="295" t="s">
        <v>1510</v>
      </c>
      <c r="M908" s="235" t="s">
        <v>1497</v>
      </c>
      <c r="N908" s="235" t="s">
        <v>1178</v>
      </c>
      <c r="O908" s="145"/>
      <c r="P908" s="296">
        <v>323</v>
      </c>
      <c r="Q908" s="296">
        <v>44</v>
      </c>
      <c r="R908" s="277" t="str">
        <f t="shared" si="102"/>
        <v>N/A</v>
      </c>
      <c r="S908" s="278" t="str">
        <f t="shared" si="103"/>
        <v>N/A</v>
      </c>
      <c r="T908" s="177"/>
    </row>
    <row r="909" spans="1:20" ht="12.75" customHeight="1" x14ac:dyDescent="0.2">
      <c r="A909" s="291" t="s">
        <v>72</v>
      </c>
      <c r="B909" s="291">
        <v>2022</v>
      </c>
      <c r="C909" s="145" t="s">
        <v>585</v>
      </c>
      <c r="D909" s="292" t="s">
        <v>116</v>
      </c>
      <c r="E909" s="293" t="s">
        <v>1071</v>
      </c>
      <c r="F909" s="245" t="s">
        <v>1705</v>
      </c>
      <c r="G909" s="294" t="s">
        <v>263</v>
      </c>
      <c r="H909" s="292" t="s">
        <v>1177</v>
      </c>
      <c r="I909" s="145" t="s">
        <v>431</v>
      </c>
      <c r="J909" s="291" t="s">
        <v>160</v>
      </c>
      <c r="K909" s="17" t="s">
        <v>744</v>
      </c>
      <c r="L909" s="295" t="s">
        <v>1510</v>
      </c>
      <c r="M909" s="235" t="s">
        <v>1497</v>
      </c>
      <c r="N909" s="235" t="s">
        <v>1178</v>
      </c>
      <c r="O909" s="145"/>
      <c r="P909" s="296">
        <v>323</v>
      </c>
      <c r="Q909" s="296">
        <v>44</v>
      </c>
      <c r="R909" s="277" t="str">
        <f t="shared" si="102"/>
        <v>N/A</v>
      </c>
      <c r="S909" s="278" t="str">
        <f t="shared" si="103"/>
        <v>N/A</v>
      </c>
      <c r="T909" s="177"/>
    </row>
    <row r="910" spans="1:20" ht="12.75" customHeight="1" x14ac:dyDescent="0.2">
      <c r="A910" s="291" t="s">
        <v>72</v>
      </c>
      <c r="B910" s="291">
        <v>2022</v>
      </c>
      <c r="C910" s="145" t="s">
        <v>585</v>
      </c>
      <c r="D910" s="292" t="s">
        <v>116</v>
      </c>
      <c r="E910" s="293" t="s">
        <v>1071</v>
      </c>
      <c r="F910" s="245" t="s">
        <v>1705</v>
      </c>
      <c r="G910" s="294" t="s">
        <v>261</v>
      </c>
      <c r="H910" s="292" t="s">
        <v>1177</v>
      </c>
      <c r="I910" s="145" t="s">
        <v>431</v>
      </c>
      <c r="J910" s="291" t="s">
        <v>160</v>
      </c>
      <c r="K910" s="17" t="s">
        <v>744</v>
      </c>
      <c r="L910" s="295" t="s">
        <v>1510</v>
      </c>
      <c r="M910" s="235" t="s">
        <v>1497</v>
      </c>
      <c r="N910" s="235" t="s">
        <v>1178</v>
      </c>
      <c r="O910" s="145"/>
      <c r="P910" s="296">
        <v>323</v>
      </c>
      <c r="Q910" s="296">
        <v>44</v>
      </c>
      <c r="R910" s="277" t="str">
        <f t="shared" si="102"/>
        <v>N/A</v>
      </c>
      <c r="S910" s="278" t="str">
        <f t="shared" si="103"/>
        <v>N/A</v>
      </c>
      <c r="T910" s="177"/>
    </row>
    <row r="911" spans="1:20" ht="12.75" customHeight="1" x14ac:dyDescent="0.2">
      <c r="A911" s="291" t="s">
        <v>72</v>
      </c>
      <c r="B911" s="291">
        <v>2022</v>
      </c>
      <c r="C911" s="145" t="s">
        <v>585</v>
      </c>
      <c r="D911" s="292" t="s">
        <v>116</v>
      </c>
      <c r="E911" s="293" t="s">
        <v>1071</v>
      </c>
      <c r="F911" s="245" t="s">
        <v>1706</v>
      </c>
      <c r="G911" s="294" t="s">
        <v>259</v>
      </c>
      <c r="H911" s="292" t="s">
        <v>1177</v>
      </c>
      <c r="I911" s="145" t="s">
        <v>431</v>
      </c>
      <c r="J911" s="291" t="s">
        <v>160</v>
      </c>
      <c r="K911" s="17" t="s">
        <v>744</v>
      </c>
      <c r="L911" s="295" t="s">
        <v>1510</v>
      </c>
      <c r="M911" s="235" t="s">
        <v>1497</v>
      </c>
      <c r="N911" s="235" t="s">
        <v>1178</v>
      </c>
      <c r="O911" s="145"/>
      <c r="P911" s="280">
        <v>0</v>
      </c>
      <c r="Q911" s="280">
        <v>0</v>
      </c>
      <c r="R911" s="277" t="str">
        <f t="shared" si="102"/>
        <v>N/A</v>
      </c>
      <c r="S911" s="278" t="str">
        <f t="shared" si="103"/>
        <v>N/A</v>
      </c>
      <c r="T911" s="172" t="s">
        <v>2704</v>
      </c>
    </row>
    <row r="912" spans="1:20" ht="12.75" customHeight="1" x14ac:dyDescent="0.2">
      <c r="A912" s="291" t="s">
        <v>72</v>
      </c>
      <c r="B912" s="291">
        <v>2022</v>
      </c>
      <c r="C912" s="145" t="s">
        <v>585</v>
      </c>
      <c r="D912" s="292" t="s">
        <v>116</v>
      </c>
      <c r="E912" s="293" t="s">
        <v>1071</v>
      </c>
      <c r="F912" s="245" t="s">
        <v>1706</v>
      </c>
      <c r="G912" s="294" t="s">
        <v>1508</v>
      </c>
      <c r="H912" s="292" t="s">
        <v>1177</v>
      </c>
      <c r="I912" s="145" t="s">
        <v>431</v>
      </c>
      <c r="J912" s="291" t="s">
        <v>160</v>
      </c>
      <c r="K912" s="17" t="s">
        <v>744</v>
      </c>
      <c r="L912" s="295" t="s">
        <v>1510</v>
      </c>
      <c r="M912" s="235" t="s">
        <v>1497</v>
      </c>
      <c r="N912" s="235" t="s">
        <v>1178</v>
      </c>
      <c r="O912" s="145"/>
      <c r="P912" s="296">
        <v>100</v>
      </c>
      <c r="Q912" s="296">
        <v>18</v>
      </c>
      <c r="R912" s="277" t="str">
        <f t="shared" si="102"/>
        <v>N/A</v>
      </c>
      <c r="S912" s="278" t="str">
        <f t="shared" si="103"/>
        <v>N/A</v>
      </c>
      <c r="T912" s="177"/>
    </row>
    <row r="913" spans="1:20" ht="12.75" customHeight="1" x14ac:dyDescent="0.2">
      <c r="A913" s="291" t="s">
        <v>72</v>
      </c>
      <c r="B913" s="291">
        <v>2022</v>
      </c>
      <c r="C913" s="145" t="s">
        <v>585</v>
      </c>
      <c r="D913" s="292" t="s">
        <v>116</v>
      </c>
      <c r="E913" s="293" t="s">
        <v>1071</v>
      </c>
      <c r="F913" s="245" t="s">
        <v>1706</v>
      </c>
      <c r="G913" s="294" t="s">
        <v>263</v>
      </c>
      <c r="H913" s="292" t="s">
        <v>1177</v>
      </c>
      <c r="I913" s="145" t="s">
        <v>431</v>
      </c>
      <c r="J913" s="291" t="s">
        <v>160</v>
      </c>
      <c r="K913" s="17" t="s">
        <v>744</v>
      </c>
      <c r="L913" s="295" t="s">
        <v>1510</v>
      </c>
      <c r="M913" s="235" t="s">
        <v>1497</v>
      </c>
      <c r="N913" s="235" t="s">
        <v>1178</v>
      </c>
      <c r="O913" s="145"/>
      <c r="P913" s="296">
        <v>100</v>
      </c>
      <c r="Q913" s="296">
        <v>18</v>
      </c>
      <c r="R913" s="277" t="str">
        <f t="shared" si="102"/>
        <v>N/A</v>
      </c>
      <c r="S913" s="278" t="str">
        <f t="shared" si="103"/>
        <v>N/A</v>
      </c>
      <c r="T913" s="177"/>
    </row>
    <row r="914" spans="1:20" ht="12.75" customHeight="1" x14ac:dyDescent="0.2">
      <c r="A914" s="291" t="s">
        <v>72</v>
      </c>
      <c r="B914" s="291">
        <v>2022</v>
      </c>
      <c r="C914" s="145" t="s">
        <v>585</v>
      </c>
      <c r="D914" s="292" t="s">
        <v>116</v>
      </c>
      <c r="E914" s="293" t="s">
        <v>1071</v>
      </c>
      <c r="F914" s="245" t="s">
        <v>1706</v>
      </c>
      <c r="G914" s="294" t="s">
        <v>261</v>
      </c>
      <c r="H914" s="292" t="s">
        <v>1177</v>
      </c>
      <c r="I914" s="145" t="s">
        <v>431</v>
      </c>
      <c r="J914" s="291" t="s">
        <v>160</v>
      </c>
      <c r="K914" s="17" t="s">
        <v>744</v>
      </c>
      <c r="L914" s="295" t="s">
        <v>1510</v>
      </c>
      <c r="M914" s="235" t="s">
        <v>1497</v>
      </c>
      <c r="N914" s="235" t="s">
        <v>1178</v>
      </c>
      <c r="O914" s="145"/>
      <c r="P914" s="296">
        <v>100</v>
      </c>
      <c r="Q914" s="296">
        <v>18</v>
      </c>
      <c r="R914" s="277" t="str">
        <f t="shared" si="102"/>
        <v>N/A</v>
      </c>
      <c r="S914" s="278" t="str">
        <f t="shared" si="103"/>
        <v>N/A</v>
      </c>
      <c r="T914" s="177"/>
    </row>
    <row r="915" spans="1:20" ht="12.75" customHeight="1" x14ac:dyDescent="0.2">
      <c r="A915" s="291" t="s">
        <v>72</v>
      </c>
      <c r="B915" s="291">
        <v>2022</v>
      </c>
      <c r="C915" s="145" t="s">
        <v>585</v>
      </c>
      <c r="D915" s="292" t="s">
        <v>116</v>
      </c>
      <c r="E915" s="293" t="s">
        <v>1694</v>
      </c>
      <c r="F915" s="245" t="s">
        <v>1702</v>
      </c>
      <c r="G915" s="294" t="s">
        <v>1508</v>
      </c>
      <c r="H915" s="292" t="s">
        <v>1177</v>
      </c>
      <c r="I915" s="145" t="s">
        <v>431</v>
      </c>
      <c r="J915" s="291" t="s">
        <v>160</v>
      </c>
      <c r="K915" s="17" t="s">
        <v>744</v>
      </c>
      <c r="L915" s="295" t="s">
        <v>1510</v>
      </c>
      <c r="M915" s="235" t="s">
        <v>1497</v>
      </c>
      <c r="N915" s="235" t="s">
        <v>1178</v>
      </c>
      <c r="O915" s="145"/>
      <c r="P915" s="280">
        <v>0</v>
      </c>
      <c r="Q915" s="280">
        <v>0</v>
      </c>
      <c r="R915" s="277" t="str">
        <f t="shared" ref="R915:R926" si="104">IF(M915="N/A","N/A", P915/M915*100)</f>
        <v>N/A</v>
      </c>
      <c r="S915" s="278" t="str">
        <f t="shared" ref="S915:S926" si="105">IF(M915="N/A","N/A",IF(OR(R915&lt;90,R915&gt;150),"X",""))</f>
        <v>N/A</v>
      </c>
      <c r="T915" s="172" t="s">
        <v>2704</v>
      </c>
    </row>
    <row r="916" spans="1:20" ht="12.75" customHeight="1" x14ac:dyDescent="0.2">
      <c r="A916" s="291" t="s">
        <v>72</v>
      </c>
      <c r="B916" s="291">
        <v>2022</v>
      </c>
      <c r="C916" s="145" t="s">
        <v>585</v>
      </c>
      <c r="D916" s="292" t="s">
        <v>116</v>
      </c>
      <c r="E916" s="293" t="s">
        <v>1694</v>
      </c>
      <c r="F916" s="245" t="s">
        <v>1702</v>
      </c>
      <c r="G916" s="294" t="s">
        <v>263</v>
      </c>
      <c r="H916" s="292" t="s">
        <v>1177</v>
      </c>
      <c r="I916" s="145" t="s">
        <v>431</v>
      </c>
      <c r="J916" s="291" t="s">
        <v>160</v>
      </c>
      <c r="K916" s="17" t="s">
        <v>744</v>
      </c>
      <c r="L916" s="295" t="s">
        <v>1510</v>
      </c>
      <c r="M916" s="235" t="s">
        <v>1497</v>
      </c>
      <c r="N916" s="235" t="s">
        <v>1178</v>
      </c>
      <c r="O916" s="145"/>
      <c r="P916" s="280">
        <v>0</v>
      </c>
      <c r="Q916" s="280">
        <v>0</v>
      </c>
      <c r="R916" s="277" t="str">
        <f t="shared" si="104"/>
        <v>N/A</v>
      </c>
      <c r="S916" s="278" t="str">
        <f t="shared" si="105"/>
        <v>N/A</v>
      </c>
      <c r="T916" s="172" t="s">
        <v>2704</v>
      </c>
    </row>
    <row r="917" spans="1:20" ht="12.75" customHeight="1" x14ac:dyDescent="0.2">
      <c r="A917" s="291" t="s">
        <v>72</v>
      </c>
      <c r="B917" s="291">
        <v>2022</v>
      </c>
      <c r="C917" s="145" t="s">
        <v>585</v>
      </c>
      <c r="D917" s="292" t="s">
        <v>116</v>
      </c>
      <c r="E917" s="293" t="s">
        <v>1694</v>
      </c>
      <c r="F917" s="245" t="s">
        <v>1702</v>
      </c>
      <c r="G917" s="294" t="s">
        <v>261</v>
      </c>
      <c r="H917" s="292" t="s">
        <v>1177</v>
      </c>
      <c r="I917" s="145" t="s">
        <v>431</v>
      </c>
      <c r="J917" s="291" t="s">
        <v>160</v>
      </c>
      <c r="K917" s="17" t="s">
        <v>744</v>
      </c>
      <c r="L917" s="295" t="s">
        <v>1510</v>
      </c>
      <c r="M917" s="235" t="s">
        <v>1497</v>
      </c>
      <c r="N917" s="235" t="s">
        <v>1178</v>
      </c>
      <c r="O917" s="145"/>
      <c r="P917" s="280">
        <v>0</v>
      </c>
      <c r="Q917" s="280">
        <v>0</v>
      </c>
      <c r="R917" s="277" t="str">
        <f t="shared" si="104"/>
        <v>N/A</v>
      </c>
      <c r="S917" s="278" t="str">
        <f t="shared" si="105"/>
        <v>N/A</v>
      </c>
      <c r="T917" s="172" t="s">
        <v>2704</v>
      </c>
    </row>
    <row r="918" spans="1:20" ht="12.75" customHeight="1" x14ac:dyDescent="0.2">
      <c r="A918" s="291" t="s">
        <v>72</v>
      </c>
      <c r="B918" s="291">
        <v>2022</v>
      </c>
      <c r="C918" s="145" t="s">
        <v>585</v>
      </c>
      <c r="D918" s="292" t="s">
        <v>116</v>
      </c>
      <c r="E918" s="293" t="s">
        <v>1694</v>
      </c>
      <c r="F918" s="245" t="s">
        <v>1704</v>
      </c>
      <c r="G918" s="294" t="s">
        <v>1508</v>
      </c>
      <c r="H918" s="292" t="s">
        <v>1177</v>
      </c>
      <c r="I918" s="145" t="s">
        <v>431</v>
      </c>
      <c r="J918" s="291" t="s">
        <v>160</v>
      </c>
      <c r="K918" s="17" t="s">
        <v>744</v>
      </c>
      <c r="L918" s="295" t="s">
        <v>1510</v>
      </c>
      <c r="M918" s="235" t="s">
        <v>1497</v>
      </c>
      <c r="N918" s="235" t="s">
        <v>1178</v>
      </c>
      <c r="O918" s="145"/>
      <c r="P918" s="280">
        <v>0</v>
      </c>
      <c r="Q918" s="280">
        <v>0</v>
      </c>
      <c r="R918" s="277" t="str">
        <f t="shared" si="104"/>
        <v>N/A</v>
      </c>
      <c r="S918" s="278" t="str">
        <f t="shared" si="105"/>
        <v>N/A</v>
      </c>
      <c r="T918" s="172" t="s">
        <v>2704</v>
      </c>
    </row>
    <row r="919" spans="1:20" ht="12.75" customHeight="1" x14ac:dyDescent="0.2">
      <c r="A919" s="291" t="s">
        <v>72</v>
      </c>
      <c r="B919" s="291">
        <v>2022</v>
      </c>
      <c r="C919" s="145" t="s">
        <v>585</v>
      </c>
      <c r="D919" s="292" t="s">
        <v>116</v>
      </c>
      <c r="E919" s="293" t="s">
        <v>1694</v>
      </c>
      <c r="F919" s="245" t="s">
        <v>1704</v>
      </c>
      <c r="G919" s="294" t="s">
        <v>263</v>
      </c>
      <c r="H919" s="292" t="s">
        <v>1177</v>
      </c>
      <c r="I919" s="145" t="s">
        <v>431</v>
      </c>
      <c r="J919" s="291" t="s">
        <v>160</v>
      </c>
      <c r="K919" s="17" t="s">
        <v>744</v>
      </c>
      <c r="L919" s="295" t="s">
        <v>1510</v>
      </c>
      <c r="M919" s="235" t="s">
        <v>1497</v>
      </c>
      <c r="N919" s="235" t="s">
        <v>1178</v>
      </c>
      <c r="O919" s="145"/>
      <c r="P919" s="280">
        <v>0</v>
      </c>
      <c r="Q919" s="280">
        <v>0</v>
      </c>
      <c r="R919" s="277" t="str">
        <f t="shared" si="104"/>
        <v>N/A</v>
      </c>
      <c r="S919" s="278" t="str">
        <f t="shared" si="105"/>
        <v>N/A</v>
      </c>
      <c r="T919" s="172" t="s">
        <v>2704</v>
      </c>
    </row>
    <row r="920" spans="1:20" ht="12.75" customHeight="1" x14ac:dyDescent="0.2">
      <c r="A920" s="291" t="s">
        <v>72</v>
      </c>
      <c r="B920" s="291">
        <v>2022</v>
      </c>
      <c r="C920" s="145" t="s">
        <v>585</v>
      </c>
      <c r="D920" s="292" t="s">
        <v>116</v>
      </c>
      <c r="E920" s="293" t="s">
        <v>1694</v>
      </c>
      <c r="F920" s="245" t="s">
        <v>1704</v>
      </c>
      <c r="G920" s="294" t="s">
        <v>261</v>
      </c>
      <c r="H920" s="292" t="s">
        <v>1177</v>
      </c>
      <c r="I920" s="145" t="s">
        <v>431</v>
      </c>
      <c r="J920" s="291" t="s">
        <v>160</v>
      </c>
      <c r="K920" s="17" t="s">
        <v>744</v>
      </c>
      <c r="L920" s="295" t="s">
        <v>1510</v>
      </c>
      <c r="M920" s="235" t="s">
        <v>1497</v>
      </c>
      <c r="N920" s="235" t="s">
        <v>1178</v>
      </c>
      <c r="O920" s="145"/>
      <c r="P920" s="280">
        <v>0</v>
      </c>
      <c r="Q920" s="280">
        <v>0</v>
      </c>
      <c r="R920" s="277" t="str">
        <f t="shared" si="104"/>
        <v>N/A</v>
      </c>
      <c r="S920" s="278" t="str">
        <f t="shared" si="105"/>
        <v>N/A</v>
      </c>
      <c r="T920" s="172" t="s">
        <v>2704</v>
      </c>
    </row>
    <row r="921" spans="1:20" ht="12.75" customHeight="1" x14ac:dyDescent="0.2">
      <c r="A921" s="291" t="s">
        <v>72</v>
      </c>
      <c r="B921" s="291">
        <v>2022</v>
      </c>
      <c r="C921" s="145" t="s">
        <v>585</v>
      </c>
      <c r="D921" s="292" t="s">
        <v>116</v>
      </c>
      <c r="E921" s="293" t="s">
        <v>1694</v>
      </c>
      <c r="F921" s="245" t="s">
        <v>1705</v>
      </c>
      <c r="G921" s="294" t="s">
        <v>1508</v>
      </c>
      <c r="H921" s="292" t="s">
        <v>1177</v>
      </c>
      <c r="I921" s="145" t="s">
        <v>431</v>
      </c>
      <c r="J921" s="291" t="s">
        <v>160</v>
      </c>
      <c r="K921" s="17" t="s">
        <v>744</v>
      </c>
      <c r="L921" s="295" t="s">
        <v>1510</v>
      </c>
      <c r="M921" s="235" t="s">
        <v>1497</v>
      </c>
      <c r="N921" s="235" t="s">
        <v>1178</v>
      </c>
      <c r="O921" s="145"/>
      <c r="P921" s="296">
        <v>112</v>
      </c>
      <c r="Q921" s="296">
        <v>14</v>
      </c>
      <c r="R921" s="277" t="str">
        <f t="shared" si="104"/>
        <v>N/A</v>
      </c>
      <c r="S921" s="278" t="str">
        <f t="shared" si="105"/>
        <v>N/A</v>
      </c>
      <c r="T921" s="177"/>
    </row>
    <row r="922" spans="1:20" ht="12.75" customHeight="1" x14ac:dyDescent="0.2">
      <c r="A922" s="291" t="s">
        <v>72</v>
      </c>
      <c r="B922" s="291">
        <v>2022</v>
      </c>
      <c r="C922" s="145" t="s">
        <v>585</v>
      </c>
      <c r="D922" s="292" t="s">
        <v>116</v>
      </c>
      <c r="E922" s="293" t="s">
        <v>1694</v>
      </c>
      <c r="F922" s="245" t="s">
        <v>1705</v>
      </c>
      <c r="G922" s="294" t="s">
        <v>263</v>
      </c>
      <c r="H922" s="292" t="s">
        <v>1177</v>
      </c>
      <c r="I922" s="145" t="s">
        <v>431</v>
      </c>
      <c r="J922" s="291" t="s">
        <v>160</v>
      </c>
      <c r="K922" s="17" t="s">
        <v>744</v>
      </c>
      <c r="L922" s="295" t="s">
        <v>1510</v>
      </c>
      <c r="M922" s="235" t="s">
        <v>1497</v>
      </c>
      <c r="N922" s="235" t="s">
        <v>1178</v>
      </c>
      <c r="O922" s="145"/>
      <c r="P922" s="296">
        <v>112</v>
      </c>
      <c r="Q922" s="296">
        <v>14</v>
      </c>
      <c r="R922" s="277" t="str">
        <f t="shared" si="104"/>
        <v>N/A</v>
      </c>
      <c r="S922" s="278" t="str">
        <f t="shared" si="105"/>
        <v>N/A</v>
      </c>
      <c r="T922" s="177"/>
    </row>
    <row r="923" spans="1:20" ht="12.75" customHeight="1" x14ac:dyDescent="0.2">
      <c r="A923" s="291" t="s">
        <v>72</v>
      </c>
      <c r="B923" s="291">
        <v>2022</v>
      </c>
      <c r="C923" s="145" t="s">
        <v>585</v>
      </c>
      <c r="D923" s="292" t="s">
        <v>116</v>
      </c>
      <c r="E923" s="293" t="s">
        <v>1694</v>
      </c>
      <c r="F923" s="245" t="s">
        <v>1705</v>
      </c>
      <c r="G923" s="294" t="s">
        <v>261</v>
      </c>
      <c r="H923" s="292" t="s">
        <v>1177</v>
      </c>
      <c r="I923" s="145" t="s">
        <v>431</v>
      </c>
      <c r="J923" s="291" t="s">
        <v>160</v>
      </c>
      <c r="K923" s="17" t="s">
        <v>744</v>
      </c>
      <c r="L923" s="295" t="s">
        <v>1510</v>
      </c>
      <c r="M923" s="235" t="s">
        <v>1497</v>
      </c>
      <c r="N923" s="235" t="s">
        <v>1178</v>
      </c>
      <c r="O923" s="145"/>
      <c r="P923" s="296">
        <v>112</v>
      </c>
      <c r="Q923" s="296">
        <v>14</v>
      </c>
      <c r="R923" s="277" t="str">
        <f t="shared" si="104"/>
        <v>N/A</v>
      </c>
      <c r="S923" s="278" t="str">
        <f t="shared" si="105"/>
        <v>N/A</v>
      </c>
      <c r="T923" s="177"/>
    </row>
    <row r="924" spans="1:20" ht="12.75" customHeight="1" x14ac:dyDescent="0.2">
      <c r="A924" s="291" t="s">
        <v>72</v>
      </c>
      <c r="B924" s="291">
        <v>2022</v>
      </c>
      <c r="C924" s="145" t="s">
        <v>585</v>
      </c>
      <c r="D924" s="292" t="s">
        <v>116</v>
      </c>
      <c r="E924" s="293" t="s">
        <v>1694</v>
      </c>
      <c r="F924" s="245" t="s">
        <v>1706</v>
      </c>
      <c r="G924" s="294" t="s">
        <v>1508</v>
      </c>
      <c r="H924" s="292" t="s">
        <v>1177</v>
      </c>
      <c r="I924" s="145" t="s">
        <v>431</v>
      </c>
      <c r="J924" s="291" t="s">
        <v>160</v>
      </c>
      <c r="K924" s="17" t="s">
        <v>744</v>
      </c>
      <c r="L924" s="295" t="s">
        <v>1510</v>
      </c>
      <c r="M924" s="235" t="s">
        <v>1497</v>
      </c>
      <c r="N924" s="235" t="s">
        <v>1178</v>
      </c>
      <c r="O924" s="145"/>
      <c r="P924" s="280">
        <v>0</v>
      </c>
      <c r="Q924" s="280">
        <v>0</v>
      </c>
      <c r="R924" s="277" t="str">
        <f t="shared" si="104"/>
        <v>N/A</v>
      </c>
      <c r="S924" s="278" t="str">
        <f t="shared" si="105"/>
        <v>N/A</v>
      </c>
      <c r="T924" s="172" t="s">
        <v>2704</v>
      </c>
    </row>
    <row r="925" spans="1:20" ht="12.75" customHeight="1" x14ac:dyDescent="0.2">
      <c r="A925" s="291" t="s">
        <v>72</v>
      </c>
      <c r="B925" s="291">
        <v>2022</v>
      </c>
      <c r="C925" s="145" t="s">
        <v>585</v>
      </c>
      <c r="D925" s="292" t="s">
        <v>116</v>
      </c>
      <c r="E925" s="293" t="s">
        <v>1694</v>
      </c>
      <c r="F925" s="245" t="s">
        <v>1706</v>
      </c>
      <c r="G925" s="294" t="s">
        <v>263</v>
      </c>
      <c r="H925" s="292" t="s">
        <v>1177</v>
      </c>
      <c r="I925" s="145" t="s">
        <v>431</v>
      </c>
      <c r="J925" s="291" t="s">
        <v>160</v>
      </c>
      <c r="K925" s="17" t="s">
        <v>744</v>
      </c>
      <c r="L925" s="295" t="s">
        <v>1510</v>
      </c>
      <c r="M925" s="235" t="s">
        <v>1497</v>
      </c>
      <c r="N925" s="235" t="s">
        <v>1178</v>
      </c>
      <c r="O925" s="145"/>
      <c r="P925" s="280">
        <v>0</v>
      </c>
      <c r="Q925" s="280">
        <v>0</v>
      </c>
      <c r="R925" s="277" t="str">
        <f t="shared" si="104"/>
        <v>N/A</v>
      </c>
      <c r="S925" s="278" t="str">
        <f t="shared" si="105"/>
        <v>N/A</v>
      </c>
      <c r="T925" s="172" t="s">
        <v>2704</v>
      </c>
    </row>
    <row r="926" spans="1:20" ht="12.75" customHeight="1" x14ac:dyDescent="0.2">
      <c r="A926" s="291" t="s">
        <v>72</v>
      </c>
      <c r="B926" s="291">
        <v>2022</v>
      </c>
      <c r="C926" s="145" t="s">
        <v>585</v>
      </c>
      <c r="D926" s="292" t="s">
        <v>116</v>
      </c>
      <c r="E926" s="293" t="s">
        <v>1694</v>
      </c>
      <c r="F926" s="245" t="s">
        <v>1706</v>
      </c>
      <c r="G926" s="294" t="s">
        <v>261</v>
      </c>
      <c r="H926" s="292" t="s">
        <v>1177</v>
      </c>
      <c r="I926" s="145" t="s">
        <v>431</v>
      </c>
      <c r="J926" s="291" t="s">
        <v>160</v>
      </c>
      <c r="K926" s="17" t="s">
        <v>744</v>
      </c>
      <c r="L926" s="295" t="s">
        <v>1510</v>
      </c>
      <c r="M926" s="235" t="s">
        <v>1497</v>
      </c>
      <c r="N926" s="235" t="s">
        <v>1178</v>
      </c>
      <c r="O926" s="145"/>
      <c r="P926" s="280">
        <v>0</v>
      </c>
      <c r="Q926" s="280">
        <v>0</v>
      </c>
      <c r="R926" s="277" t="str">
        <f t="shared" si="104"/>
        <v>N/A</v>
      </c>
      <c r="S926" s="278" t="str">
        <f t="shared" si="105"/>
        <v>N/A</v>
      </c>
      <c r="T926" s="172" t="s">
        <v>2704</v>
      </c>
    </row>
    <row r="927" spans="1:20" ht="12.75" customHeight="1" x14ac:dyDescent="0.2">
      <c r="A927" s="291" t="s">
        <v>72</v>
      </c>
      <c r="B927" s="291">
        <v>2022</v>
      </c>
      <c r="C927" s="145" t="s">
        <v>585</v>
      </c>
      <c r="D927" s="292" t="s">
        <v>116</v>
      </c>
      <c r="E927" s="293" t="s">
        <v>1088</v>
      </c>
      <c r="F927" s="245" t="s">
        <v>1702</v>
      </c>
      <c r="G927" s="294" t="s">
        <v>1508</v>
      </c>
      <c r="H927" s="292" t="s">
        <v>1177</v>
      </c>
      <c r="I927" s="145" t="s">
        <v>431</v>
      </c>
      <c r="J927" s="291" t="s">
        <v>160</v>
      </c>
      <c r="K927" s="17" t="s">
        <v>744</v>
      </c>
      <c r="L927" s="295" t="s">
        <v>1510</v>
      </c>
      <c r="M927" s="235" t="s">
        <v>1497</v>
      </c>
      <c r="N927" s="235" t="s">
        <v>1178</v>
      </c>
      <c r="O927" s="145"/>
      <c r="P927" s="296">
        <v>532</v>
      </c>
      <c r="Q927" s="296">
        <v>47</v>
      </c>
      <c r="R927" s="277" t="str">
        <f t="shared" ref="R927:R938" si="106">IF(M927="N/A","N/A", P927/M927*100)</f>
        <v>N/A</v>
      </c>
      <c r="S927" s="278" t="str">
        <f t="shared" ref="S927:S938" si="107">IF(M927="N/A","N/A",IF(OR(R927&lt;90,R927&gt;150),"X",""))</f>
        <v>N/A</v>
      </c>
      <c r="T927" s="177"/>
    </row>
    <row r="928" spans="1:20" ht="12.75" customHeight="1" x14ac:dyDescent="0.2">
      <c r="A928" s="291" t="s">
        <v>72</v>
      </c>
      <c r="B928" s="291">
        <v>2022</v>
      </c>
      <c r="C928" s="145" t="s">
        <v>585</v>
      </c>
      <c r="D928" s="292" t="s">
        <v>116</v>
      </c>
      <c r="E928" s="293" t="s">
        <v>1088</v>
      </c>
      <c r="F928" s="245" t="s">
        <v>1702</v>
      </c>
      <c r="G928" s="294" t="s">
        <v>263</v>
      </c>
      <c r="H928" s="292" t="s">
        <v>1177</v>
      </c>
      <c r="I928" s="145" t="s">
        <v>431</v>
      </c>
      <c r="J928" s="291" t="s">
        <v>160</v>
      </c>
      <c r="K928" s="17" t="s">
        <v>744</v>
      </c>
      <c r="L928" s="295" t="s">
        <v>1510</v>
      </c>
      <c r="M928" s="235" t="s">
        <v>1497</v>
      </c>
      <c r="N928" s="235" t="s">
        <v>1178</v>
      </c>
      <c r="O928" s="145"/>
      <c r="P928" s="296">
        <v>532</v>
      </c>
      <c r="Q928" s="296">
        <v>47</v>
      </c>
      <c r="R928" s="277" t="str">
        <f t="shared" si="106"/>
        <v>N/A</v>
      </c>
      <c r="S928" s="278" t="str">
        <f t="shared" si="107"/>
        <v>N/A</v>
      </c>
      <c r="T928" s="177"/>
    </row>
    <row r="929" spans="1:20" ht="12.75" customHeight="1" x14ac:dyDescent="0.2">
      <c r="A929" s="291" t="s">
        <v>72</v>
      </c>
      <c r="B929" s="291">
        <v>2022</v>
      </c>
      <c r="C929" s="145" t="s">
        <v>585</v>
      </c>
      <c r="D929" s="292" t="s">
        <v>116</v>
      </c>
      <c r="E929" s="293" t="s">
        <v>1088</v>
      </c>
      <c r="F929" s="245" t="s">
        <v>1702</v>
      </c>
      <c r="G929" s="294" t="s">
        <v>261</v>
      </c>
      <c r="H929" s="292" t="s">
        <v>1177</v>
      </c>
      <c r="I929" s="145" t="s">
        <v>431</v>
      </c>
      <c r="J929" s="291" t="s">
        <v>160</v>
      </c>
      <c r="K929" s="17" t="s">
        <v>744</v>
      </c>
      <c r="L929" s="295" t="s">
        <v>1510</v>
      </c>
      <c r="M929" s="235" t="s">
        <v>1497</v>
      </c>
      <c r="N929" s="235" t="s">
        <v>1178</v>
      </c>
      <c r="O929" s="145"/>
      <c r="P929" s="296">
        <v>532</v>
      </c>
      <c r="Q929" s="296">
        <v>47</v>
      </c>
      <c r="R929" s="277" t="str">
        <f t="shared" si="106"/>
        <v>N/A</v>
      </c>
      <c r="S929" s="278" t="str">
        <f t="shared" si="107"/>
        <v>N/A</v>
      </c>
      <c r="T929" s="177"/>
    </row>
    <row r="930" spans="1:20" ht="12.75" customHeight="1" x14ac:dyDescent="0.2">
      <c r="A930" s="291" t="s">
        <v>72</v>
      </c>
      <c r="B930" s="291">
        <v>2022</v>
      </c>
      <c r="C930" s="145" t="s">
        <v>585</v>
      </c>
      <c r="D930" s="292" t="s">
        <v>116</v>
      </c>
      <c r="E930" s="293" t="s">
        <v>1088</v>
      </c>
      <c r="F930" s="245" t="s">
        <v>1704</v>
      </c>
      <c r="G930" s="294" t="s">
        <v>1508</v>
      </c>
      <c r="H930" s="292" t="s">
        <v>1177</v>
      </c>
      <c r="I930" s="145" t="s">
        <v>431</v>
      </c>
      <c r="J930" s="291" t="s">
        <v>160</v>
      </c>
      <c r="K930" s="17" t="s">
        <v>744</v>
      </c>
      <c r="L930" s="295" t="s">
        <v>1510</v>
      </c>
      <c r="M930" s="235" t="s">
        <v>1497</v>
      </c>
      <c r="N930" s="235" t="s">
        <v>1178</v>
      </c>
      <c r="O930" s="145"/>
      <c r="P930" s="296">
        <v>87</v>
      </c>
      <c r="Q930" s="296">
        <v>4</v>
      </c>
      <c r="R930" s="277" t="str">
        <f t="shared" si="106"/>
        <v>N/A</v>
      </c>
      <c r="S930" s="278" t="str">
        <f t="shared" si="107"/>
        <v>N/A</v>
      </c>
      <c r="T930" s="177"/>
    </row>
    <row r="931" spans="1:20" ht="12.75" customHeight="1" x14ac:dyDescent="0.2">
      <c r="A931" s="291" t="s">
        <v>72</v>
      </c>
      <c r="B931" s="291">
        <v>2022</v>
      </c>
      <c r="C931" s="145" t="s">
        <v>585</v>
      </c>
      <c r="D931" s="292" t="s">
        <v>116</v>
      </c>
      <c r="E931" s="293" t="s">
        <v>1088</v>
      </c>
      <c r="F931" s="245" t="s">
        <v>1704</v>
      </c>
      <c r="G931" s="294" t="s">
        <v>263</v>
      </c>
      <c r="H931" s="292" t="s">
        <v>1177</v>
      </c>
      <c r="I931" s="145" t="s">
        <v>431</v>
      </c>
      <c r="J931" s="291" t="s">
        <v>160</v>
      </c>
      <c r="K931" s="17" t="s">
        <v>744</v>
      </c>
      <c r="L931" s="295" t="s">
        <v>1510</v>
      </c>
      <c r="M931" s="235" t="s">
        <v>1497</v>
      </c>
      <c r="N931" s="235" t="s">
        <v>1178</v>
      </c>
      <c r="O931" s="145"/>
      <c r="P931" s="296">
        <v>87</v>
      </c>
      <c r="Q931" s="296">
        <v>4</v>
      </c>
      <c r="R931" s="277" t="str">
        <f t="shared" si="106"/>
        <v>N/A</v>
      </c>
      <c r="S931" s="278" t="str">
        <f t="shared" si="107"/>
        <v>N/A</v>
      </c>
      <c r="T931" s="177"/>
    </row>
    <row r="932" spans="1:20" ht="12.75" customHeight="1" x14ac:dyDescent="0.2">
      <c r="A932" s="291" t="s">
        <v>72</v>
      </c>
      <c r="B932" s="291">
        <v>2022</v>
      </c>
      <c r="C932" s="145" t="s">
        <v>585</v>
      </c>
      <c r="D932" s="292" t="s">
        <v>116</v>
      </c>
      <c r="E932" s="293" t="s">
        <v>1088</v>
      </c>
      <c r="F932" s="245" t="s">
        <v>1704</v>
      </c>
      <c r="G932" s="294" t="s">
        <v>261</v>
      </c>
      <c r="H932" s="292" t="s">
        <v>1177</v>
      </c>
      <c r="I932" s="145" t="s">
        <v>431</v>
      </c>
      <c r="J932" s="291" t="s">
        <v>160</v>
      </c>
      <c r="K932" s="17" t="s">
        <v>744</v>
      </c>
      <c r="L932" s="295" t="s">
        <v>1510</v>
      </c>
      <c r="M932" s="235" t="s">
        <v>1497</v>
      </c>
      <c r="N932" s="235" t="s">
        <v>1178</v>
      </c>
      <c r="O932" s="145"/>
      <c r="P932" s="296">
        <v>87</v>
      </c>
      <c r="Q932" s="296">
        <v>4</v>
      </c>
      <c r="R932" s="277" t="str">
        <f t="shared" si="106"/>
        <v>N/A</v>
      </c>
      <c r="S932" s="278" t="str">
        <f t="shared" si="107"/>
        <v>N/A</v>
      </c>
      <c r="T932" s="177"/>
    </row>
    <row r="933" spans="1:20" ht="12.75" customHeight="1" x14ac:dyDescent="0.2">
      <c r="A933" s="291" t="s">
        <v>72</v>
      </c>
      <c r="B933" s="291">
        <v>2022</v>
      </c>
      <c r="C933" s="145" t="s">
        <v>585</v>
      </c>
      <c r="D933" s="292" t="s">
        <v>116</v>
      </c>
      <c r="E933" s="293" t="s">
        <v>1088</v>
      </c>
      <c r="F933" s="245" t="s">
        <v>1705</v>
      </c>
      <c r="G933" s="294" t="s">
        <v>1508</v>
      </c>
      <c r="H933" s="292" t="s">
        <v>1177</v>
      </c>
      <c r="I933" s="145" t="s">
        <v>431</v>
      </c>
      <c r="J933" s="291" t="s">
        <v>160</v>
      </c>
      <c r="K933" s="17" t="s">
        <v>744</v>
      </c>
      <c r="L933" s="295" t="s">
        <v>1510</v>
      </c>
      <c r="M933" s="235" t="s">
        <v>1497</v>
      </c>
      <c r="N933" s="235" t="s">
        <v>1178</v>
      </c>
      <c r="O933" s="145"/>
      <c r="P933" s="296">
        <v>2534</v>
      </c>
      <c r="Q933" s="296">
        <v>74</v>
      </c>
      <c r="R933" s="277" t="str">
        <f t="shared" si="106"/>
        <v>N/A</v>
      </c>
      <c r="S933" s="278" t="str">
        <f t="shared" si="107"/>
        <v>N/A</v>
      </c>
      <c r="T933" s="177"/>
    </row>
    <row r="934" spans="1:20" ht="12.75" customHeight="1" x14ac:dyDescent="0.2">
      <c r="A934" s="291" t="s">
        <v>72</v>
      </c>
      <c r="B934" s="291">
        <v>2022</v>
      </c>
      <c r="C934" s="145" t="s">
        <v>585</v>
      </c>
      <c r="D934" s="292" t="s">
        <v>116</v>
      </c>
      <c r="E934" s="293" t="s">
        <v>1088</v>
      </c>
      <c r="F934" s="245" t="s">
        <v>1705</v>
      </c>
      <c r="G934" s="294" t="s">
        <v>263</v>
      </c>
      <c r="H934" s="292" t="s">
        <v>1177</v>
      </c>
      <c r="I934" s="145" t="s">
        <v>431</v>
      </c>
      <c r="J934" s="291" t="s">
        <v>160</v>
      </c>
      <c r="K934" s="17" t="s">
        <v>744</v>
      </c>
      <c r="L934" s="295" t="s">
        <v>1510</v>
      </c>
      <c r="M934" s="235" t="s">
        <v>1497</v>
      </c>
      <c r="N934" s="235" t="s">
        <v>1178</v>
      </c>
      <c r="O934" s="145"/>
      <c r="P934" s="296">
        <v>2534</v>
      </c>
      <c r="Q934" s="296">
        <v>74</v>
      </c>
      <c r="R934" s="277" t="str">
        <f t="shared" si="106"/>
        <v>N/A</v>
      </c>
      <c r="S934" s="278" t="str">
        <f t="shared" si="107"/>
        <v>N/A</v>
      </c>
      <c r="T934" s="177"/>
    </row>
    <row r="935" spans="1:20" ht="12.75" customHeight="1" x14ac:dyDescent="0.2">
      <c r="A935" s="291" t="s">
        <v>72</v>
      </c>
      <c r="B935" s="291">
        <v>2022</v>
      </c>
      <c r="C935" s="145" t="s">
        <v>585</v>
      </c>
      <c r="D935" s="292" t="s">
        <v>116</v>
      </c>
      <c r="E935" s="293" t="s">
        <v>1088</v>
      </c>
      <c r="F935" s="245" t="s">
        <v>1705</v>
      </c>
      <c r="G935" s="294" t="s">
        <v>261</v>
      </c>
      <c r="H935" s="292" t="s">
        <v>1177</v>
      </c>
      <c r="I935" s="145" t="s">
        <v>431</v>
      </c>
      <c r="J935" s="291" t="s">
        <v>160</v>
      </c>
      <c r="K935" s="17" t="s">
        <v>744</v>
      </c>
      <c r="L935" s="295" t="s">
        <v>1510</v>
      </c>
      <c r="M935" s="235" t="s">
        <v>1497</v>
      </c>
      <c r="N935" s="235" t="s">
        <v>1178</v>
      </c>
      <c r="O935" s="145"/>
      <c r="P935" s="296">
        <v>2534</v>
      </c>
      <c r="Q935" s="296">
        <v>74</v>
      </c>
      <c r="R935" s="277" t="str">
        <f t="shared" si="106"/>
        <v>N/A</v>
      </c>
      <c r="S935" s="278" t="str">
        <f t="shared" si="107"/>
        <v>N/A</v>
      </c>
      <c r="T935" s="177"/>
    </row>
    <row r="936" spans="1:20" ht="12.75" customHeight="1" x14ac:dyDescent="0.2">
      <c r="A936" s="291" t="s">
        <v>72</v>
      </c>
      <c r="B936" s="291">
        <v>2022</v>
      </c>
      <c r="C936" s="145" t="s">
        <v>585</v>
      </c>
      <c r="D936" s="292" t="s">
        <v>116</v>
      </c>
      <c r="E936" s="293" t="s">
        <v>1088</v>
      </c>
      <c r="F936" s="245" t="s">
        <v>1706</v>
      </c>
      <c r="G936" s="294" t="s">
        <v>1508</v>
      </c>
      <c r="H936" s="292" t="s">
        <v>1177</v>
      </c>
      <c r="I936" s="145" t="s">
        <v>431</v>
      </c>
      <c r="J936" s="291" t="s">
        <v>160</v>
      </c>
      <c r="K936" s="17" t="s">
        <v>744</v>
      </c>
      <c r="L936" s="295" t="s">
        <v>1510</v>
      </c>
      <c r="M936" s="235" t="s">
        <v>1497</v>
      </c>
      <c r="N936" s="235" t="s">
        <v>1178</v>
      </c>
      <c r="O936" s="145"/>
      <c r="P936" s="296">
        <v>1689</v>
      </c>
      <c r="Q936" s="296">
        <v>93</v>
      </c>
      <c r="R936" s="277" t="str">
        <f t="shared" si="106"/>
        <v>N/A</v>
      </c>
      <c r="S936" s="278" t="str">
        <f t="shared" si="107"/>
        <v>N/A</v>
      </c>
      <c r="T936" s="177"/>
    </row>
    <row r="937" spans="1:20" ht="12.75" customHeight="1" x14ac:dyDescent="0.2">
      <c r="A937" s="291" t="s">
        <v>72</v>
      </c>
      <c r="B937" s="291">
        <v>2022</v>
      </c>
      <c r="C937" s="145" t="s">
        <v>585</v>
      </c>
      <c r="D937" s="292" t="s">
        <v>116</v>
      </c>
      <c r="E937" s="293" t="s">
        <v>1088</v>
      </c>
      <c r="F937" s="245" t="s">
        <v>1706</v>
      </c>
      <c r="G937" s="294" t="s">
        <v>263</v>
      </c>
      <c r="H937" s="292" t="s">
        <v>1177</v>
      </c>
      <c r="I937" s="145" t="s">
        <v>431</v>
      </c>
      <c r="J937" s="291" t="s">
        <v>160</v>
      </c>
      <c r="K937" s="17" t="s">
        <v>744</v>
      </c>
      <c r="L937" s="295" t="s">
        <v>1510</v>
      </c>
      <c r="M937" s="235" t="s">
        <v>1497</v>
      </c>
      <c r="N937" s="235" t="s">
        <v>1178</v>
      </c>
      <c r="O937" s="145"/>
      <c r="P937" s="296">
        <v>1689</v>
      </c>
      <c r="Q937" s="296">
        <v>93</v>
      </c>
      <c r="R937" s="277" t="str">
        <f t="shared" si="106"/>
        <v>N/A</v>
      </c>
      <c r="S937" s="278" t="str">
        <f t="shared" si="107"/>
        <v>N/A</v>
      </c>
      <c r="T937" s="177"/>
    </row>
    <row r="938" spans="1:20" ht="12.75" customHeight="1" x14ac:dyDescent="0.2">
      <c r="A938" s="291" t="s">
        <v>72</v>
      </c>
      <c r="B938" s="291">
        <v>2022</v>
      </c>
      <c r="C938" s="145" t="s">
        <v>585</v>
      </c>
      <c r="D938" s="292" t="s">
        <v>116</v>
      </c>
      <c r="E938" s="293" t="s">
        <v>1088</v>
      </c>
      <c r="F938" s="245" t="s">
        <v>1706</v>
      </c>
      <c r="G938" s="294" t="s">
        <v>261</v>
      </c>
      <c r="H938" s="292" t="s">
        <v>1177</v>
      </c>
      <c r="I938" s="145" t="s">
        <v>431</v>
      </c>
      <c r="J938" s="291" t="s">
        <v>160</v>
      </c>
      <c r="K938" s="17" t="s">
        <v>744</v>
      </c>
      <c r="L938" s="295" t="s">
        <v>1510</v>
      </c>
      <c r="M938" s="235" t="s">
        <v>1497</v>
      </c>
      <c r="N938" s="235" t="s">
        <v>1178</v>
      </c>
      <c r="O938" s="145"/>
      <c r="P938" s="296">
        <v>1689</v>
      </c>
      <c r="Q938" s="296">
        <v>93</v>
      </c>
      <c r="R938" s="277" t="str">
        <f t="shared" si="106"/>
        <v>N/A</v>
      </c>
      <c r="S938" s="278" t="str">
        <f t="shared" si="107"/>
        <v>N/A</v>
      </c>
      <c r="T938" s="177"/>
    </row>
    <row r="939" spans="1:20" ht="12.75" customHeight="1" x14ac:dyDescent="0.2">
      <c r="A939" s="291" t="s">
        <v>72</v>
      </c>
      <c r="B939" s="291">
        <v>2022</v>
      </c>
      <c r="C939" s="145" t="s">
        <v>585</v>
      </c>
      <c r="D939" s="292" t="s">
        <v>116</v>
      </c>
      <c r="E939" s="293" t="s">
        <v>1090</v>
      </c>
      <c r="F939" s="245" t="s">
        <v>1702</v>
      </c>
      <c r="G939" s="294" t="s">
        <v>1508</v>
      </c>
      <c r="H939" s="292" t="s">
        <v>1177</v>
      </c>
      <c r="I939" s="145" t="s">
        <v>431</v>
      </c>
      <c r="J939" s="291" t="s">
        <v>160</v>
      </c>
      <c r="K939" s="17" t="s">
        <v>744</v>
      </c>
      <c r="L939" s="295" t="s">
        <v>1510</v>
      </c>
      <c r="M939" s="235" t="s">
        <v>1497</v>
      </c>
      <c r="N939" s="235" t="s">
        <v>1178</v>
      </c>
      <c r="O939" s="145"/>
      <c r="P939" s="280">
        <v>0</v>
      </c>
      <c r="Q939" s="280">
        <v>0</v>
      </c>
      <c r="R939" s="277" t="str">
        <f t="shared" ref="R939:R950" si="108">IF(M939="N/A","N/A", P939/M939*100)</f>
        <v>N/A</v>
      </c>
      <c r="S939" s="278" t="str">
        <f t="shared" ref="S939:S950" si="109">IF(M939="N/A","N/A",IF(OR(R939&lt;90,R939&gt;150),"X",""))</f>
        <v>N/A</v>
      </c>
      <c r="T939" s="172" t="s">
        <v>2704</v>
      </c>
    </row>
    <row r="940" spans="1:20" ht="12.75" customHeight="1" x14ac:dyDescent="0.2">
      <c r="A940" s="291" t="s">
        <v>72</v>
      </c>
      <c r="B940" s="291">
        <v>2022</v>
      </c>
      <c r="C940" s="145" t="s">
        <v>585</v>
      </c>
      <c r="D940" s="292" t="s">
        <v>116</v>
      </c>
      <c r="E940" s="293" t="s">
        <v>1090</v>
      </c>
      <c r="F940" s="245" t="s">
        <v>1702</v>
      </c>
      <c r="G940" s="294" t="s">
        <v>263</v>
      </c>
      <c r="H940" s="292" t="s">
        <v>1177</v>
      </c>
      <c r="I940" s="145" t="s">
        <v>431</v>
      </c>
      <c r="J940" s="291" t="s">
        <v>160</v>
      </c>
      <c r="K940" s="17" t="s">
        <v>744</v>
      </c>
      <c r="L940" s="295" t="s">
        <v>1510</v>
      </c>
      <c r="M940" s="235" t="s">
        <v>1497</v>
      </c>
      <c r="N940" s="235" t="s">
        <v>1178</v>
      </c>
      <c r="O940" s="145"/>
      <c r="P940" s="280">
        <v>0</v>
      </c>
      <c r="Q940" s="280">
        <v>0</v>
      </c>
      <c r="R940" s="277" t="str">
        <f t="shared" si="108"/>
        <v>N/A</v>
      </c>
      <c r="S940" s="278" t="str">
        <f t="shared" si="109"/>
        <v>N/A</v>
      </c>
      <c r="T940" s="172" t="s">
        <v>2704</v>
      </c>
    </row>
    <row r="941" spans="1:20" ht="12.75" customHeight="1" x14ac:dyDescent="0.2">
      <c r="A941" s="291" t="s">
        <v>72</v>
      </c>
      <c r="B941" s="291">
        <v>2022</v>
      </c>
      <c r="C941" s="145" t="s">
        <v>585</v>
      </c>
      <c r="D941" s="292" t="s">
        <v>116</v>
      </c>
      <c r="E941" s="293" t="s">
        <v>1090</v>
      </c>
      <c r="F941" s="245" t="s">
        <v>1702</v>
      </c>
      <c r="G941" s="294" t="s">
        <v>261</v>
      </c>
      <c r="H941" s="292" t="s">
        <v>1177</v>
      </c>
      <c r="I941" s="145" t="s">
        <v>431</v>
      </c>
      <c r="J941" s="291" t="s">
        <v>160</v>
      </c>
      <c r="K941" s="17" t="s">
        <v>744</v>
      </c>
      <c r="L941" s="295" t="s">
        <v>1510</v>
      </c>
      <c r="M941" s="235" t="s">
        <v>1497</v>
      </c>
      <c r="N941" s="235" t="s">
        <v>1178</v>
      </c>
      <c r="O941" s="145"/>
      <c r="P941" s="280">
        <v>0</v>
      </c>
      <c r="Q941" s="280">
        <v>0</v>
      </c>
      <c r="R941" s="277" t="str">
        <f t="shared" si="108"/>
        <v>N/A</v>
      </c>
      <c r="S941" s="278" t="str">
        <f t="shared" si="109"/>
        <v>N/A</v>
      </c>
      <c r="T941" s="172" t="s">
        <v>2704</v>
      </c>
    </row>
    <row r="942" spans="1:20" ht="12.75" customHeight="1" x14ac:dyDescent="0.2">
      <c r="A942" s="291" t="s">
        <v>72</v>
      </c>
      <c r="B942" s="291">
        <v>2022</v>
      </c>
      <c r="C942" s="145" t="s">
        <v>585</v>
      </c>
      <c r="D942" s="292" t="s">
        <v>116</v>
      </c>
      <c r="E942" s="293" t="s">
        <v>1090</v>
      </c>
      <c r="F942" s="245" t="s">
        <v>1704</v>
      </c>
      <c r="G942" s="294" t="s">
        <v>1508</v>
      </c>
      <c r="H942" s="292" t="s">
        <v>1177</v>
      </c>
      <c r="I942" s="145" t="s">
        <v>431</v>
      </c>
      <c r="J942" s="291" t="s">
        <v>160</v>
      </c>
      <c r="K942" s="17" t="s">
        <v>744</v>
      </c>
      <c r="L942" s="295" t="s">
        <v>1510</v>
      </c>
      <c r="M942" s="235" t="s">
        <v>1497</v>
      </c>
      <c r="N942" s="235" t="s">
        <v>1178</v>
      </c>
      <c r="O942" s="145"/>
      <c r="P942" s="280">
        <v>0</v>
      </c>
      <c r="Q942" s="280">
        <v>0</v>
      </c>
      <c r="R942" s="277" t="str">
        <f t="shared" si="108"/>
        <v>N/A</v>
      </c>
      <c r="S942" s="278" t="str">
        <f t="shared" si="109"/>
        <v>N/A</v>
      </c>
      <c r="T942" s="172" t="s">
        <v>2704</v>
      </c>
    </row>
    <row r="943" spans="1:20" ht="12.75" customHeight="1" x14ac:dyDescent="0.2">
      <c r="A943" s="291" t="s">
        <v>72</v>
      </c>
      <c r="B943" s="291">
        <v>2022</v>
      </c>
      <c r="C943" s="145" t="s">
        <v>585</v>
      </c>
      <c r="D943" s="292" t="s">
        <v>116</v>
      </c>
      <c r="E943" s="293" t="s">
        <v>1090</v>
      </c>
      <c r="F943" s="245" t="s">
        <v>1704</v>
      </c>
      <c r="G943" s="294" t="s">
        <v>263</v>
      </c>
      <c r="H943" s="292" t="s">
        <v>1177</v>
      </c>
      <c r="I943" s="145" t="s">
        <v>431</v>
      </c>
      <c r="J943" s="291" t="s">
        <v>160</v>
      </c>
      <c r="K943" s="17" t="s">
        <v>744</v>
      </c>
      <c r="L943" s="295" t="s">
        <v>1510</v>
      </c>
      <c r="M943" s="235" t="s">
        <v>1497</v>
      </c>
      <c r="N943" s="235" t="s">
        <v>1178</v>
      </c>
      <c r="O943" s="145"/>
      <c r="P943" s="280">
        <v>0</v>
      </c>
      <c r="Q943" s="280">
        <v>0</v>
      </c>
      <c r="R943" s="277" t="str">
        <f t="shared" si="108"/>
        <v>N/A</v>
      </c>
      <c r="S943" s="278" t="str">
        <f t="shared" si="109"/>
        <v>N/A</v>
      </c>
      <c r="T943" s="172" t="s">
        <v>2704</v>
      </c>
    </row>
    <row r="944" spans="1:20" ht="12.75" customHeight="1" x14ac:dyDescent="0.2">
      <c r="A944" s="291" t="s">
        <v>72</v>
      </c>
      <c r="B944" s="291">
        <v>2022</v>
      </c>
      <c r="C944" s="145" t="s">
        <v>585</v>
      </c>
      <c r="D944" s="292" t="s">
        <v>116</v>
      </c>
      <c r="E944" s="293" t="s">
        <v>1090</v>
      </c>
      <c r="F944" s="245" t="s">
        <v>1704</v>
      </c>
      <c r="G944" s="294" t="s">
        <v>261</v>
      </c>
      <c r="H944" s="292" t="s">
        <v>1177</v>
      </c>
      <c r="I944" s="145" t="s">
        <v>431</v>
      </c>
      <c r="J944" s="291" t="s">
        <v>160</v>
      </c>
      <c r="K944" s="17" t="s">
        <v>744</v>
      </c>
      <c r="L944" s="295" t="s">
        <v>1510</v>
      </c>
      <c r="M944" s="235" t="s">
        <v>1497</v>
      </c>
      <c r="N944" s="235" t="s">
        <v>1178</v>
      </c>
      <c r="O944" s="145"/>
      <c r="P944" s="280">
        <v>0</v>
      </c>
      <c r="Q944" s="280">
        <v>0</v>
      </c>
      <c r="R944" s="277" t="str">
        <f t="shared" si="108"/>
        <v>N/A</v>
      </c>
      <c r="S944" s="278" t="str">
        <f t="shared" si="109"/>
        <v>N/A</v>
      </c>
      <c r="T944" s="172" t="s">
        <v>2704</v>
      </c>
    </row>
    <row r="945" spans="1:20" ht="12.75" customHeight="1" x14ac:dyDescent="0.2">
      <c r="A945" s="291" t="s">
        <v>72</v>
      </c>
      <c r="B945" s="291">
        <v>2022</v>
      </c>
      <c r="C945" s="145" t="s">
        <v>585</v>
      </c>
      <c r="D945" s="292" t="s">
        <v>116</v>
      </c>
      <c r="E945" s="293" t="s">
        <v>1090</v>
      </c>
      <c r="F945" s="245" t="s">
        <v>1705</v>
      </c>
      <c r="G945" s="294" t="s">
        <v>1508</v>
      </c>
      <c r="H945" s="292" t="s">
        <v>1177</v>
      </c>
      <c r="I945" s="145" t="s">
        <v>431</v>
      </c>
      <c r="J945" s="291" t="s">
        <v>160</v>
      </c>
      <c r="K945" s="17" t="s">
        <v>744</v>
      </c>
      <c r="L945" s="295" t="s">
        <v>1510</v>
      </c>
      <c r="M945" s="235" t="s">
        <v>1497</v>
      </c>
      <c r="N945" s="235" t="s">
        <v>1178</v>
      </c>
      <c r="O945" s="145"/>
      <c r="P945" s="296">
        <v>1</v>
      </c>
      <c r="Q945" s="296">
        <v>1</v>
      </c>
      <c r="R945" s="277" t="str">
        <f t="shared" si="108"/>
        <v>N/A</v>
      </c>
      <c r="S945" s="278" t="str">
        <f t="shared" si="109"/>
        <v>N/A</v>
      </c>
      <c r="T945" s="177"/>
    </row>
    <row r="946" spans="1:20" ht="12.75" customHeight="1" x14ac:dyDescent="0.2">
      <c r="A946" s="291" t="s">
        <v>72</v>
      </c>
      <c r="B946" s="291">
        <v>2022</v>
      </c>
      <c r="C946" s="145" t="s">
        <v>585</v>
      </c>
      <c r="D946" s="292" t="s">
        <v>116</v>
      </c>
      <c r="E946" s="293" t="s">
        <v>1090</v>
      </c>
      <c r="F946" s="245" t="s">
        <v>1705</v>
      </c>
      <c r="G946" s="294" t="s">
        <v>263</v>
      </c>
      <c r="H946" s="292" t="s">
        <v>1177</v>
      </c>
      <c r="I946" s="145" t="s">
        <v>431</v>
      </c>
      <c r="J946" s="291" t="s">
        <v>160</v>
      </c>
      <c r="K946" s="17" t="s">
        <v>744</v>
      </c>
      <c r="L946" s="295" t="s">
        <v>1510</v>
      </c>
      <c r="M946" s="235" t="s">
        <v>1497</v>
      </c>
      <c r="N946" s="235" t="s">
        <v>1178</v>
      </c>
      <c r="O946" s="145"/>
      <c r="P946" s="296">
        <v>1</v>
      </c>
      <c r="Q946" s="296">
        <v>1</v>
      </c>
      <c r="R946" s="277" t="str">
        <f t="shared" si="108"/>
        <v>N/A</v>
      </c>
      <c r="S946" s="278" t="str">
        <f t="shared" si="109"/>
        <v>N/A</v>
      </c>
      <c r="T946" s="177"/>
    </row>
    <row r="947" spans="1:20" ht="12.75" customHeight="1" x14ac:dyDescent="0.2">
      <c r="A947" s="291" t="s">
        <v>72</v>
      </c>
      <c r="B947" s="291">
        <v>2022</v>
      </c>
      <c r="C947" s="145" t="s">
        <v>585</v>
      </c>
      <c r="D947" s="292" t="s">
        <v>116</v>
      </c>
      <c r="E947" s="293" t="s">
        <v>1090</v>
      </c>
      <c r="F947" s="245" t="s">
        <v>1705</v>
      </c>
      <c r="G947" s="294" t="s">
        <v>261</v>
      </c>
      <c r="H947" s="292" t="s">
        <v>1177</v>
      </c>
      <c r="I947" s="145" t="s">
        <v>431</v>
      </c>
      <c r="J947" s="291" t="s">
        <v>160</v>
      </c>
      <c r="K947" s="17" t="s">
        <v>744</v>
      </c>
      <c r="L947" s="295" t="s">
        <v>1510</v>
      </c>
      <c r="M947" s="235" t="s">
        <v>1497</v>
      </c>
      <c r="N947" s="235" t="s">
        <v>1178</v>
      </c>
      <c r="O947" s="145"/>
      <c r="P947" s="296">
        <v>1</v>
      </c>
      <c r="Q947" s="296">
        <v>1</v>
      </c>
      <c r="R947" s="277" t="str">
        <f t="shared" si="108"/>
        <v>N/A</v>
      </c>
      <c r="S947" s="278" t="str">
        <f t="shared" si="109"/>
        <v>N/A</v>
      </c>
      <c r="T947" s="177"/>
    </row>
    <row r="948" spans="1:20" ht="12.75" customHeight="1" x14ac:dyDescent="0.2">
      <c r="A948" s="291" t="s">
        <v>72</v>
      </c>
      <c r="B948" s="291">
        <v>2022</v>
      </c>
      <c r="C948" s="145" t="s">
        <v>585</v>
      </c>
      <c r="D948" s="292" t="s">
        <v>116</v>
      </c>
      <c r="E948" s="293" t="s">
        <v>1090</v>
      </c>
      <c r="F948" s="245" t="s">
        <v>1706</v>
      </c>
      <c r="G948" s="294" t="s">
        <v>1508</v>
      </c>
      <c r="H948" s="292" t="s">
        <v>1177</v>
      </c>
      <c r="I948" s="145" t="s">
        <v>431</v>
      </c>
      <c r="J948" s="291" t="s">
        <v>160</v>
      </c>
      <c r="K948" s="17" t="s">
        <v>744</v>
      </c>
      <c r="L948" s="295" t="s">
        <v>1510</v>
      </c>
      <c r="M948" s="235" t="s">
        <v>1497</v>
      </c>
      <c r="N948" s="235" t="s">
        <v>1178</v>
      </c>
      <c r="O948" s="145"/>
      <c r="P948" s="280">
        <v>0</v>
      </c>
      <c r="Q948" s="280">
        <v>0</v>
      </c>
      <c r="R948" s="277" t="str">
        <f t="shared" si="108"/>
        <v>N/A</v>
      </c>
      <c r="S948" s="278" t="str">
        <f t="shared" si="109"/>
        <v>N/A</v>
      </c>
      <c r="T948" s="172" t="s">
        <v>2704</v>
      </c>
    </row>
    <row r="949" spans="1:20" ht="12.75" customHeight="1" x14ac:dyDescent="0.2">
      <c r="A949" s="291" t="s">
        <v>72</v>
      </c>
      <c r="B949" s="291">
        <v>2022</v>
      </c>
      <c r="C949" s="145" t="s">
        <v>585</v>
      </c>
      <c r="D949" s="292" t="s">
        <v>116</v>
      </c>
      <c r="E949" s="293" t="s">
        <v>1090</v>
      </c>
      <c r="F949" s="245" t="s">
        <v>1706</v>
      </c>
      <c r="G949" s="294" t="s">
        <v>263</v>
      </c>
      <c r="H949" s="292" t="s">
        <v>1177</v>
      </c>
      <c r="I949" s="145" t="s">
        <v>431</v>
      </c>
      <c r="J949" s="291" t="s">
        <v>160</v>
      </c>
      <c r="K949" s="17" t="s">
        <v>744</v>
      </c>
      <c r="L949" s="295" t="s">
        <v>1510</v>
      </c>
      <c r="M949" s="235" t="s">
        <v>1497</v>
      </c>
      <c r="N949" s="235" t="s">
        <v>1178</v>
      </c>
      <c r="O949" s="145"/>
      <c r="P949" s="280">
        <v>0</v>
      </c>
      <c r="Q949" s="280">
        <v>0</v>
      </c>
      <c r="R949" s="277" t="str">
        <f t="shared" si="108"/>
        <v>N/A</v>
      </c>
      <c r="S949" s="278" t="str">
        <f t="shared" si="109"/>
        <v>N/A</v>
      </c>
      <c r="T949" s="172" t="s">
        <v>2704</v>
      </c>
    </row>
    <row r="950" spans="1:20" ht="12.75" customHeight="1" x14ac:dyDescent="0.2">
      <c r="A950" s="291" t="s">
        <v>72</v>
      </c>
      <c r="B950" s="291">
        <v>2022</v>
      </c>
      <c r="C950" s="145" t="s">
        <v>585</v>
      </c>
      <c r="D950" s="292" t="s">
        <v>116</v>
      </c>
      <c r="E950" s="293" t="s">
        <v>1090</v>
      </c>
      <c r="F950" s="245" t="s">
        <v>1706</v>
      </c>
      <c r="G950" s="294" t="s">
        <v>261</v>
      </c>
      <c r="H950" s="292" t="s">
        <v>1177</v>
      </c>
      <c r="I950" s="145" t="s">
        <v>431</v>
      </c>
      <c r="J950" s="291" t="s">
        <v>160</v>
      </c>
      <c r="K950" s="17" t="s">
        <v>744</v>
      </c>
      <c r="L950" s="295" t="s">
        <v>1510</v>
      </c>
      <c r="M950" s="235" t="s">
        <v>1497</v>
      </c>
      <c r="N950" s="235" t="s">
        <v>1178</v>
      </c>
      <c r="O950" s="145"/>
      <c r="P950" s="280">
        <v>0</v>
      </c>
      <c r="Q950" s="280">
        <v>0</v>
      </c>
      <c r="R950" s="277" t="str">
        <f t="shared" si="108"/>
        <v>N/A</v>
      </c>
      <c r="S950" s="278" t="str">
        <f t="shared" si="109"/>
        <v>N/A</v>
      </c>
      <c r="T950" s="172" t="s">
        <v>2704</v>
      </c>
    </row>
    <row r="951" spans="1:20" ht="12.75" customHeight="1" x14ac:dyDescent="0.2">
      <c r="A951" s="291" t="s">
        <v>72</v>
      </c>
      <c r="B951" s="291">
        <v>2022</v>
      </c>
      <c r="C951" s="145" t="s">
        <v>585</v>
      </c>
      <c r="D951" s="292" t="s">
        <v>116</v>
      </c>
      <c r="E951" s="293" t="s">
        <v>936</v>
      </c>
      <c r="F951" s="245" t="s">
        <v>1702</v>
      </c>
      <c r="G951" s="294" t="s">
        <v>1508</v>
      </c>
      <c r="H951" s="292" t="s">
        <v>1177</v>
      </c>
      <c r="I951" s="145" t="s">
        <v>431</v>
      </c>
      <c r="J951" s="291" t="s">
        <v>160</v>
      </c>
      <c r="K951" s="17" t="s">
        <v>744</v>
      </c>
      <c r="L951" s="295" t="s">
        <v>1510</v>
      </c>
      <c r="M951" s="235" t="s">
        <v>1497</v>
      </c>
      <c r="N951" s="235" t="s">
        <v>1178</v>
      </c>
      <c r="O951" s="145"/>
      <c r="P951" s="280">
        <v>0</v>
      </c>
      <c r="Q951" s="280">
        <v>0</v>
      </c>
      <c r="R951" s="277" t="str">
        <f t="shared" ref="R951:R962" si="110">IF(M951="N/A","N/A", P951/M951*100)</f>
        <v>N/A</v>
      </c>
      <c r="S951" s="278" t="str">
        <f t="shared" ref="S951:S962" si="111">IF(M951="N/A","N/A",IF(OR(R951&lt;90,R951&gt;150),"X",""))</f>
        <v>N/A</v>
      </c>
      <c r="T951" s="172" t="s">
        <v>2704</v>
      </c>
    </row>
    <row r="952" spans="1:20" ht="12.75" customHeight="1" x14ac:dyDescent="0.2">
      <c r="A952" s="291" t="s">
        <v>72</v>
      </c>
      <c r="B952" s="291">
        <v>2022</v>
      </c>
      <c r="C952" s="145" t="s">
        <v>585</v>
      </c>
      <c r="D952" s="292" t="s">
        <v>116</v>
      </c>
      <c r="E952" s="293" t="s">
        <v>936</v>
      </c>
      <c r="F952" s="245" t="s">
        <v>1702</v>
      </c>
      <c r="G952" s="294" t="s">
        <v>263</v>
      </c>
      <c r="H952" s="292" t="s">
        <v>1177</v>
      </c>
      <c r="I952" s="145" t="s">
        <v>431</v>
      </c>
      <c r="J952" s="291" t="s">
        <v>160</v>
      </c>
      <c r="K952" s="17" t="s">
        <v>744</v>
      </c>
      <c r="L952" s="295" t="s">
        <v>1510</v>
      </c>
      <c r="M952" s="235" t="s">
        <v>1497</v>
      </c>
      <c r="N952" s="235" t="s">
        <v>1178</v>
      </c>
      <c r="O952" s="145"/>
      <c r="P952" s="280">
        <v>0</v>
      </c>
      <c r="Q952" s="280">
        <v>0</v>
      </c>
      <c r="R952" s="277" t="str">
        <f t="shared" si="110"/>
        <v>N/A</v>
      </c>
      <c r="S952" s="278" t="str">
        <f t="shared" si="111"/>
        <v>N/A</v>
      </c>
      <c r="T952" s="172" t="s">
        <v>2704</v>
      </c>
    </row>
    <row r="953" spans="1:20" ht="12.75" customHeight="1" x14ac:dyDescent="0.2">
      <c r="A953" s="291" t="s">
        <v>72</v>
      </c>
      <c r="B953" s="291">
        <v>2022</v>
      </c>
      <c r="C953" s="145" t="s">
        <v>585</v>
      </c>
      <c r="D953" s="292" t="s">
        <v>116</v>
      </c>
      <c r="E953" s="293" t="s">
        <v>936</v>
      </c>
      <c r="F953" s="245" t="s">
        <v>1702</v>
      </c>
      <c r="G953" s="294" t="s">
        <v>261</v>
      </c>
      <c r="H953" s="292" t="s">
        <v>1177</v>
      </c>
      <c r="I953" s="145" t="s">
        <v>431</v>
      </c>
      <c r="J953" s="291" t="s">
        <v>160</v>
      </c>
      <c r="K953" s="17" t="s">
        <v>744</v>
      </c>
      <c r="L953" s="295" t="s">
        <v>1510</v>
      </c>
      <c r="M953" s="235" t="s">
        <v>1497</v>
      </c>
      <c r="N953" s="235" t="s">
        <v>1178</v>
      </c>
      <c r="O953" s="145"/>
      <c r="P953" s="280">
        <v>0</v>
      </c>
      <c r="Q953" s="280">
        <v>0</v>
      </c>
      <c r="R953" s="277" t="str">
        <f t="shared" si="110"/>
        <v>N/A</v>
      </c>
      <c r="S953" s="278" t="str">
        <f t="shared" si="111"/>
        <v>N/A</v>
      </c>
      <c r="T953" s="172" t="s">
        <v>2704</v>
      </c>
    </row>
    <row r="954" spans="1:20" ht="12.75" customHeight="1" x14ac:dyDescent="0.2">
      <c r="A954" s="291" t="s">
        <v>72</v>
      </c>
      <c r="B954" s="291">
        <v>2022</v>
      </c>
      <c r="C954" s="145" t="s">
        <v>585</v>
      </c>
      <c r="D954" s="292" t="s">
        <v>116</v>
      </c>
      <c r="E954" s="293" t="s">
        <v>936</v>
      </c>
      <c r="F954" s="245" t="s">
        <v>1704</v>
      </c>
      <c r="G954" s="294" t="s">
        <v>1508</v>
      </c>
      <c r="H954" s="292" t="s">
        <v>1177</v>
      </c>
      <c r="I954" s="145" t="s">
        <v>431</v>
      </c>
      <c r="J954" s="291" t="s">
        <v>160</v>
      </c>
      <c r="K954" s="17" t="s">
        <v>744</v>
      </c>
      <c r="L954" s="295" t="s">
        <v>1510</v>
      </c>
      <c r="M954" s="235" t="s">
        <v>1497</v>
      </c>
      <c r="N954" s="235" t="s">
        <v>1178</v>
      </c>
      <c r="O954" s="145"/>
      <c r="P954" s="280">
        <v>0</v>
      </c>
      <c r="Q954" s="280">
        <v>0</v>
      </c>
      <c r="R954" s="277" t="str">
        <f t="shared" si="110"/>
        <v>N/A</v>
      </c>
      <c r="S954" s="278" t="str">
        <f t="shared" si="111"/>
        <v>N/A</v>
      </c>
      <c r="T954" s="172" t="s">
        <v>2704</v>
      </c>
    </row>
    <row r="955" spans="1:20" ht="12.75" customHeight="1" x14ac:dyDescent="0.2">
      <c r="A955" s="291" t="s">
        <v>72</v>
      </c>
      <c r="B955" s="291">
        <v>2022</v>
      </c>
      <c r="C955" s="145" t="s">
        <v>585</v>
      </c>
      <c r="D955" s="292" t="s">
        <v>116</v>
      </c>
      <c r="E955" s="293" t="s">
        <v>936</v>
      </c>
      <c r="F955" s="245" t="s">
        <v>1704</v>
      </c>
      <c r="G955" s="294" t="s">
        <v>263</v>
      </c>
      <c r="H955" s="292" t="s">
        <v>1177</v>
      </c>
      <c r="I955" s="145" t="s">
        <v>431</v>
      </c>
      <c r="J955" s="291" t="s">
        <v>160</v>
      </c>
      <c r="K955" s="17" t="s">
        <v>744</v>
      </c>
      <c r="L955" s="295" t="s">
        <v>1510</v>
      </c>
      <c r="M955" s="235" t="s">
        <v>1497</v>
      </c>
      <c r="N955" s="235" t="s">
        <v>1178</v>
      </c>
      <c r="O955" s="145"/>
      <c r="P955" s="280">
        <v>0</v>
      </c>
      <c r="Q955" s="280">
        <v>0</v>
      </c>
      <c r="R955" s="277" t="str">
        <f t="shared" si="110"/>
        <v>N/A</v>
      </c>
      <c r="S955" s="278" t="str">
        <f t="shared" si="111"/>
        <v>N/A</v>
      </c>
      <c r="T955" s="172" t="s">
        <v>2704</v>
      </c>
    </row>
    <row r="956" spans="1:20" ht="12.75" customHeight="1" x14ac:dyDescent="0.2">
      <c r="A956" s="291" t="s">
        <v>72</v>
      </c>
      <c r="B956" s="291">
        <v>2022</v>
      </c>
      <c r="C956" s="145" t="s">
        <v>585</v>
      </c>
      <c r="D956" s="292" t="s">
        <v>116</v>
      </c>
      <c r="E956" s="293" t="s">
        <v>936</v>
      </c>
      <c r="F956" s="245" t="s">
        <v>1704</v>
      </c>
      <c r="G956" s="294" t="s">
        <v>261</v>
      </c>
      <c r="H956" s="292" t="s">
        <v>1177</v>
      </c>
      <c r="I956" s="145" t="s">
        <v>431</v>
      </c>
      <c r="J956" s="291" t="s">
        <v>160</v>
      </c>
      <c r="K956" s="17" t="s">
        <v>744</v>
      </c>
      <c r="L956" s="295" t="s">
        <v>1510</v>
      </c>
      <c r="M956" s="235" t="s">
        <v>1497</v>
      </c>
      <c r="N956" s="235" t="s">
        <v>1178</v>
      </c>
      <c r="O956" s="145"/>
      <c r="P956" s="280">
        <v>0</v>
      </c>
      <c r="Q956" s="280">
        <v>0</v>
      </c>
      <c r="R956" s="277" t="str">
        <f t="shared" si="110"/>
        <v>N/A</v>
      </c>
      <c r="S956" s="278" t="str">
        <f t="shared" si="111"/>
        <v>N/A</v>
      </c>
      <c r="T956" s="172" t="s">
        <v>2704</v>
      </c>
    </row>
    <row r="957" spans="1:20" ht="12.75" customHeight="1" x14ac:dyDescent="0.2">
      <c r="A957" s="291" t="s">
        <v>72</v>
      </c>
      <c r="B957" s="291">
        <v>2022</v>
      </c>
      <c r="C957" s="145" t="s">
        <v>585</v>
      </c>
      <c r="D957" s="292" t="s">
        <v>116</v>
      </c>
      <c r="E957" s="293" t="s">
        <v>936</v>
      </c>
      <c r="F957" s="245" t="s">
        <v>1705</v>
      </c>
      <c r="G957" s="294" t="s">
        <v>1508</v>
      </c>
      <c r="H957" s="292" t="s">
        <v>1177</v>
      </c>
      <c r="I957" s="145" t="s">
        <v>431</v>
      </c>
      <c r="J957" s="291" t="s">
        <v>160</v>
      </c>
      <c r="K957" s="17" t="s">
        <v>744</v>
      </c>
      <c r="L957" s="295" t="s">
        <v>1510</v>
      </c>
      <c r="M957" s="235" t="s">
        <v>1497</v>
      </c>
      <c r="N957" s="235" t="s">
        <v>1178</v>
      </c>
      <c r="O957" s="145"/>
      <c r="P957" s="280">
        <v>0</v>
      </c>
      <c r="Q957" s="280">
        <v>0</v>
      </c>
      <c r="R957" s="277" t="str">
        <f t="shared" si="110"/>
        <v>N/A</v>
      </c>
      <c r="S957" s="278" t="str">
        <f t="shared" si="111"/>
        <v>N/A</v>
      </c>
      <c r="T957" s="172" t="s">
        <v>2704</v>
      </c>
    </row>
    <row r="958" spans="1:20" ht="12.75" customHeight="1" x14ac:dyDescent="0.2">
      <c r="A958" s="291" t="s">
        <v>72</v>
      </c>
      <c r="B958" s="291">
        <v>2022</v>
      </c>
      <c r="C958" s="145" t="s">
        <v>585</v>
      </c>
      <c r="D958" s="292" t="s">
        <v>116</v>
      </c>
      <c r="E958" s="293" t="s">
        <v>936</v>
      </c>
      <c r="F958" s="245" t="s">
        <v>1705</v>
      </c>
      <c r="G958" s="294" t="s">
        <v>263</v>
      </c>
      <c r="H958" s="292" t="s">
        <v>1177</v>
      </c>
      <c r="I958" s="145" t="s">
        <v>431</v>
      </c>
      <c r="J958" s="291" t="s">
        <v>160</v>
      </c>
      <c r="K958" s="17" t="s">
        <v>744</v>
      </c>
      <c r="L958" s="295" t="s">
        <v>1510</v>
      </c>
      <c r="M958" s="235" t="s">
        <v>1497</v>
      </c>
      <c r="N958" s="235" t="s">
        <v>1178</v>
      </c>
      <c r="O958" s="145"/>
      <c r="P958" s="280">
        <v>0</v>
      </c>
      <c r="Q958" s="280">
        <v>0</v>
      </c>
      <c r="R958" s="277" t="str">
        <f t="shared" si="110"/>
        <v>N/A</v>
      </c>
      <c r="S958" s="278" t="str">
        <f t="shared" si="111"/>
        <v>N/A</v>
      </c>
      <c r="T958" s="172" t="s">
        <v>2704</v>
      </c>
    </row>
    <row r="959" spans="1:20" ht="12.75" customHeight="1" x14ac:dyDescent="0.2">
      <c r="A959" s="291" t="s">
        <v>72</v>
      </c>
      <c r="B959" s="291">
        <v>2022</v>
      </c>
      <c r="C959" s="145" t="s">
        <v>585</v>
      </c>
      <c r="D959" s="292" t="s">
        <v>116</v>
      </c>
      <c r="E959" s="293" t="s">
        <v>936</v>
      </c>
      <c r="F959" s="245" t="s">
        <v>1705</v>
      </c>
      <c r="G959" s="294" t="s">
        <v>261</v>
      </c>
      <c r="H959" s="292" t="s">
        <v>1177</v>
      </c>
      <c r="I959" s="145" t="s">
        <v>431</v>
      </c>
      <c r="J959" s="291" t="s">
        <v>160</v>
      </c>
      <c r="K959" s="17" t="s">
        <v>744</v>
      </c>
      <c r="L959" s="295" t="s">
        <v>1510</v>
      </c>
      <c r="M959" s="235" t="s">
        <v>1497</v>
      </c>
      <c r="N959" s="235" t="s">
        <v>1178</v>
      </c>
      <c r="O959" s="145"/>
      <c r="P959" s="280">
        <v>0</v>
      </c>
      <c r="Q959" s="280">
        <v>0</v>
      </c>
      <c r="R959" s="277" t="str">
        <f t="shared" si="110"/>
        <v>N/A</v>
      </c>
      <c r="S959" s="278" t="str">
        <f t="shared" si="111"/>
        <v>N/A</v>
      </c>
      <c r="T959" s="172" t="s">
        <v>2704</v>
      </c>
    </row>
    <row r="960" spans="1:20" ht="12.75" customHeight="1" x14ac:dyDescent="0.2">
      <c r="A960" s="291" t="s">
        <v>72</v>
      </c>
      <c r="B960" s="291">
        <v>2022</v>
      </c>
      <c r="C960" s="145" t="s">
        <v>585</v>
      </c>
      <c r="D960" s="292" t="s">
        <v>116</v>
      </c>
      <c r="E960" s="293" t="s">
        <v>936</v>
      </c>
      <c r="F960" s="245" t="s">
        <v>1706</v>
      </c>
      <c r="G960" s="294" t="s">
        <v>1508</v>
      </c>
      <c r="H960" s="292" t="s">
        <v>1177</v>
      </c>
      <c r="I960" s="145" t="s">
        <v>431</v>
      </c>
      <c r="J960" s="291" t="s">
        <v>160</v>
      </c>
      <c r="K960" s="17" t="s">
        <v>744</v>
      </c>
      <c r="L960" s="295" t="s">
        <v>1510</v>
      </c>
      <c r="M960" s="235" t="s">
        <v>1497</v>
      </c>
      <c r="N960" s="235" t="s">
        <v>1178</v>
      </c>
      <c r="O960" s="145"/>
      <c r="P960" s="280">
        <v>0</v>
      </c>
      <c r="Q960" s="280">
        <v>0</v>
      </c>
      <c r="R960" s="277" t="str">
        <f t="shared" si="110"/>
        <v>N/A</v>
      </c>
      <c r="S960" s="278" t="str">
        <f t="shared" si="111"/>
        <v>N/A</v>
      </c>
      <c r="T960" s="172" t="s">
        <v>2704</v>
      </c>
    </row>
    <row r="961" spans="1:20" ht="12.75" customHeight="1" x14ac:dyDescent="0.2">
      <c r="A961" s="291" t="s">
        <v>72</v>
      </c>
      <c r="B961" s="291">
        <v>2022</v>
      </c>
      <c r="C961" s="145" t="s">
        <v>585</v>
      </c>
      <c r="D961" s="292" t="s">
        <v>116</v>
      </c>
      <c r="E961" s="293" t="s">
        <v>936</v>
      </c>
      <c r="F961" s="245" t="s">
        <v>1706</v>
      </c>
      <c r="G961" s="294" t="s">
        <v>263</v>
      </c>
      <c r="H961" s="292" t="s">
        <v>1177</v>
      </c>
      <c r="I961" s="145" t="s">
        <v>431</v>
      </c>
      <c r="J961" s="291" t="s">
        <v>160</v>
      </c>
      <c r="K961" s="17" t="s">
        <v>744</v>
      </c>
      <c r="L961" s="295" t="s">
        <v>1510</v>
      </c>
      <c r="M961" s="235" t="s">
        <v>1497</v>
      </c>
      <c r="N961" s="235" t="s">
        <v>1178</v>
      </c>
      <c r="O961" s="145"/>
      <c r="P961" s="280">
        <v>0</v>
      </c>
      <c r="Q961" s="280">
        <v>0</v>
      </c>
      <c r="R961" s="277" t="str">
        <f t="shared" si="110"/>
        <v>N/A</v>
      </c>
      <c r="S961" s="278" t="str">
        <f t="shared" si="111"/>
        <v>N/A</v>
      </c>
      <c r="T961" s="172" t="s">
        <v>2704</v>
      </c>
    </row>
    <row r="962" spans="1:20" ht="12.75" customHeight="1" x14ac:dyDescent="0.2">
      <c r="A962" s="291" t="s">
        <v>72</v>
      </c>
      <c r="B962" s="291">
        <v>2022</v>
      </c>
      <c r="C962" s="145" t="s">
        <v>585</v>
      </c>
      <c r="D962" s="292" t="s">
        <v>116</v>
      </c>
      <c r="E962" s="293" t="s">
        <v>936</v>
      </c>
      <c r="F962" s="245" t="s">
        <v>1706</v>
      </c>
      <c r="G962" s="294" t="s">
        <v>261</v>
      </c>
      <c r="H962" s="292" t="s">
        <v>1177</v>
      </c>
      <c r="I962" s="145" t="s">
        <v>431</v>
      </c>
      <c r="J962" s="291" t="s">
        <v>160</v>
      </c>
      <c r="K962" s="17" t="s">
        <v>744</v>
      </c>
      <c r="L962" s="295" t="s">
        <v>1510</v>
      </c>
      <c r="M962" s="235" t="s">
        <v>1497</v>
      </c>
      <c r="N962" s="235" t="s">
        <v>1178</v>
      </c>
      <c r="O962" s="145"/>
      <c r="P962" s="280">
        <v>0</v>
      </c>
      <c r="Q962" s="280">
        <v>0</v>
      </c>
      <c r="R962" s="277" t="str">
        <f t="shared" si="110"/>
        <v>N/A</v>
      </c>
      <c r="S962" s="278" t="str">
        <f t="shared" si="111"/>
        <v>N/A</v>
      </c>
      <c r="T962" s="172" t="s">
        <v>2704</v>
      </c>
    </row>
    <row r="963" spans="1:20" ht="12.75" customHeight="1" x14ac:dyDescent="0.2">
      <c r="A963" s="291" t="s">
        <v>72</v>
      </c>
      <c r="B963" s="291">
        <v>2022</v>
      </c>
      <c r="C963" s="145" t="s">
        <v>585</v>
      </c>
      <c r="D963" s="292" t="s">
        <v>116</v>
      </c>
      <c r="E963" s="293" t="s">
        <v>1710</v>
      </c>
      <c r="F963" s="245" t="s">
        <v>1702</v>
      </c>
      <c r="G963" s="294" t="s">
        <v>1508</v>
      </c>
      <c r="H963" s="292" t="s">
        <v>1177</v>
      </c>
      <c r="I963" s="145" t="s">
        <v>431</v>
      </c>
      <c r="J963" s="291" t="s">
        <v>160</v>
      </c>
      <c r="K963" s="17" t="s">
        <v>744</v>
      </c>
      <c r="L963" s="295" t="s">
        <v>1510</v>
      </c>
      <c r="M963" s="235" t="s">
        <v>1497</v>
      </c>
      <c r="N963" s="235" t="s">
        <v>1178</v>
      </c>
      <c r="O963" s="145"/>
      <c r="P963" s="280">
        <v>0</v>
      </c>
      <c r="Q963" s="280">
        <v>0</v>
      </c>
      <c r="R963" s="277" t="str">
        <f t="shared" ref="R963:R974" si="112">IF(M963="N/A","N/A", P963/M963*100)</f>
        <v>N/A</v>
      </c>
      <c r="S963" s="278" t="str">
        <f t="shared" ref="S963:S974" si="113">IF(M963="N/A","N/A",IF(OR(R963&lt;90,R963&gt;150),"X",""))</f>
        <v>N/A</v>
      </c>
      <c r="T963" s="172" t="s">
        <v>2704</v>
      </c>
    </row>
    <row r="964" spans="1:20" ht="12.75" customHeight="1" x14ac:dyDescent="0.2">
      <c r="A964" s="291" t="s">
        <v>72</v>
      </c>
      <c r="B964" s="291">
        <v>2022</v>
      </c>
      <c r="C964" s="145" t="s">
        <v>585</v>
      </c>
      <c r="D964" s="292" t="s">
        <v>116</v>
      </c>
      <c r="E964" s="293" t="s">
        <v>1710</v>
      </c>
      <c r="F964" s="245" t="s">
        <v>1702</v>
      </c>
      <c r="G964" s="294" t="s">
        <v>263</v>
      </c>
      <c r="H964" s="292" t="s">
        <v>1177</v>
      </c>
      <c r="I964" s="145" t="s">
        <v>431</v>
      </c>
      <c r="J964" s="291" t="s">
        <v>160</v>
      </c>
      <c r="K964" s="17" t="s">
        <v>744</v>
      </c>
      <c r="L964" s="295" t="s">
        <v>1510</v>
      </c>
      <c r="M964" s="235" t="s">
        <v>1497</v>
      </c>
      <c r="N964" s="235" t="s">
        <v>1178</v>
      </c>
      <c r="O964" s="145"/>
      <c r="P964" s="280">
        <v>0</v>
      </c>
      <c r="Q964" s="280">
        <v>0</v>
      </c>
      <c r="R964" s="277" t="str">
        <f t="shared" si="112"/>
        <v>N/A</v>
      </c>
      <c r="S964" s="278" t="str">
        <f t="shared" si="113"/>
        <v>N/A</v>
      </c>
      <c r="T964" s="172" t="s">
        <v>2704</v>
      </c>
    </row>
    <row r="965" spans="1:20" ht="12.75" customHeight="1" x14ac:dyDescent="0.2">
      <c r="A965" s="291" t="s">
        <v>72</v>
      </c>
      <c r="B965" s="291">
        <v>2022</v>
      </c>
      <c r="C965" s="145" t="s">
        <v>585</v>
      </c>
      <c r="D965" s="292" t="s">
        <v>116</v>
      </c>
      <c r="E965" s="293" t="s">
        <v>1710</v>
      </c>
      <c r="F965" s="245" t="s">
        <v>1702</v>
      </c>
      <c r="G965" s="294" t="s">
        <v>261</v>
      </c>
      <c r="H965" s="292" t="s">
        <v>1177</v>
      </c>
      <c r="I965" s="145" t="s">
        <v>431</v>
      </c>
      <c r="J965" s="291" t="s">
        <v>160</v>
      </c>
      <c r="K965" s="17" t="s">
        <v>744</v>
      </c>
      <c r="L965" s="295" t="s">
        <v>1510</v>
      </c>
      <c r="M965" s="235" t="s">
        <v>1497</v>
      </c>
      <c r="N965" s="235" t="s">
        <v>1178</v>
      </c>
      <c r="O965" s="145"/>
      <c r="P965" s="280">
        <v>0</v>
      </c>
      <c r="Q965" s="280">
        <v>0</v>
      </c>
      <c r="R965" s="277" t="str">
        <f t="shared" si="112"/>
        <v>N/A</v>
      </c>
      <c r="S965" s="278" t="str">
        <f t="shared" si="113"/>
        <v>N/A</v>
      </c>
      <c r="T965" s="172" t="s">
        <v>2704</v>
      </c>
    </row>
    <row r="966" spans="1:20" ht="12.75" customHeight="1" x14ac:dyDescent="0.2">
      <c r="A966" s="291" t="s">
        <v>72</v>
      </c>
      <c r="B966" s="291">
        <v>2022</v>
      </c>
      <c r="C966" s="145" t="s">
        <v>585</v>
      </c>
      <c r="D966" s="292" t="s">
        <v>116</v>
      </c>
      <c r="E966" s="293" t="s">
        <v>1710</v>
      </c>
      <c r="F966" s="245" t="s">
        <v>1704</v>
      </c>
      <c r="G966" s="294" t="s">
        <v>1508</v>
      </c>
      <c r="H966" s="292" t="s">
        <v>1177</v>
      </c>
      <c r="I966" s="145" t="s">
        <v>431</v>
      </c>
      <c r="J966" s="291" t="s">
        <v>160</v>
      </c>
      <c r="K966" s="17" t="s">
        <v>744</v>
      </c>
      <c r="L966" s="295" t="s">
        <v>1510</v>
      </c>
      <c r="M966" s="235" t="s">
        <v>1497</v>
      </c>
      <c r="N966" s="235" t="s">
        <v>1178</v>
      </c>
      <c r="O966" s="145"/>
      <c r="P966" s="280">
        <v>0</v>
      </c>
      <c r="Q966" s="280">
        <v>0</v>
      </c>
      <c r="R966" s="277" t="str">
        <f t="shared" si="112"/>
        <v>N/A</v>
      </c>
      <c r="S966" s="278" t="str">
        <f t="shared" si="113"/>
        <v>N/A</v>
      </c>
      <c r="T966" s="172" t="s">
        <v>2704</v>
      </c>
    </row>
    <row r="967" spans="1:20" ht="12.75" customHeight="1" x14ac:dyDescent="0.2">
      <c r="A967" s="291" t="s">
        <v>72</v>
      </c>
      <c r="B967" s="291">
        <v>2022</v>
      </c>
      <c r="C967" s="145" t="s">
        <v>585</v>
      </c>
      <c r="D967" s="292" t="s">
        <v>116</v>
      </c>
      <c r="E967" s="293" t="s">
        <v>1710</v>
      </c>
      <c r="F967" s="245" t="s">
        <v>1704</v>
      </c>
      <c r="G967" s="294" t="s">
        <v>263</v>
      </c>
      <c r="H967" s="292" t="s">
        <v>1177</v>
      </c>
      <c r="I967" s="145" t="s">
        <v>431</v>
      </c>
      <c r="J967" s="291" t="s">
        <v>160</v>
      </c>
      <c r="K967" s="17" t="s">
        <v>744</v>
      </c>
      <c r="L967" s="295" t="s">
        <v>1510</v>
      </c>
      <c r="M967" s="235" t="s">
        <v>1497</v>
      </c>
      <c r="N967" s="235" t="s">
        <v>1178</v>
      </c>
      <c r="O967" s="145"/>
      <c r="P967" s="280">
        <v>0</v>
      </c>
      <c r="Q967" s="280">
        <v>0</v>
      </c>
      <c r="R967" s="277" t="str">
        <f t="shared" si="112"/>
        <v>N/A</v>
      </c>
      <c r="S967" s="278" t="str">
        <f t="shared" si="113"/>
        <v>N/A</v>
      </c>
      <c r="T967" s="172" t="s">
        <v>2704</v>
      </c>
    </row>
    <row r="968" spans="1:20" ht="12.75" customHeight="1" x14ac:dyDescent="0.2">
      <c r="A968" s="291" t="s">
        <v>72</v>
      </c>
      <c r="B968" s="291">
        <v>2022</v>
      </c>
      <c r="C968" s="145" t="s">
        <v>585</v>
      </c>
      <c r="D968" s="292" t="s">
        <v>116</v>
      </c>
      <c r="E968" s="293" t="s">
        <v>1710</v>
      </c>
      <c r="F968" s="245" t="s">
        <v>1704</v>
      </c>
      <c r="G968" s="294" t="s">
        <v>261</v>
      </c>
      <c r="H968" s="292" t="s">
        <v>1177</v>
      </c>
      <c r="I968" s="145" t="s">
        <v>431</v>
      </c>
      <c r="J968" s="291" t="s">
        <v>160</v>
      </c>
      <c r="K968" s="17" t="s">
        <v>744</v>
      </c>
      <c r="L968" s="295" t="s">
        <v>1510</v>
      </c>
      <c r="M968" s="235" t="s">
        <v>1497</v>
      </c>
      <c r="N968" s="235" t="s">
        <v>1178</v>
      </c>
      <c r="O968" s="145"/>
      <c r="P968" s="280">
        <v>0</v>
      </c>
      <c r="Q968" s="280">
        <v>0</v>
      </c>
      <c r="R968" s="277" t="str">
        <f t="shared" si="112"/>
        <v>N/A</v>
      </c>
      <c r="S968" s="278" t="str">
        <f t="shared" si="113"/>
        <v>N/A</v>
      </c>
      <c r="T968" s="172" t="s">
        <v>2704</v>
      </c>
    </row>
    <row r="969" spans="1:20" ht="12.75" customHeight="1" x14ac:dyDescent="0.2">
      <c r="A969" s="291" t="s">
        <v>72</v>
      </c>
      <c r="B969" s="291">
        <v>2022</v>
      </c>
      <c r="C969" s="145" t="s">
        <v>585</v>
      </c>
      <c r="D969" s="292" t="s">
        <v>116</v>
      </c>
      <c r="E969" s="293" t="s">
        <v>1710</v>
      </c>
      <c r="F969" s="245" t="s">
        <v>1705</v>
      </c>
      <c r="G969" s="294" t="s">
        <v>1508</v>
      </c>
      <c r="H969" s="292" t="s">
        <v>1177</v>
      </c>
      <c r="I969" s="145" t="s">
        <v>431</v>
      </c>
      <c r="J969" s="291" t="s">
        <v>160</v>
      </c>
      <c r="K969" s="17" t="s">
        <v>744</v>
      </c>
      <c r="L969" s="295" t="s">
        <v>1510</v>
      </c>
      <c r="M969" s="235" t="s">
        <v>1497</v>
      </c>
      <c r="N969" s="235" t="s">
        <v>1178</v>
      </c>
      <c r="O969" s="145"/>
      <c r="P969" s="280">
        <v>0</v>
      </c>
      <c r="Q969" s="280">
        <v>0</v>
      </c>
      <c r="R969" s="277" t="str">
        <f t="shared" si="112"/>
        <v>N/A</v>
      </c>
      <c r="S969" s="278" t="str">
        <f t="shared" si="113"/>
        <v>N/A</v>
      </c>
      <c r="T969" s="172" t="s">
        <v>2704</v>
      </c>
    </row>
    <row r="970" spans="1:20" ht="12.75" customHeight="1" x14ac:dyDescent="0.2">
      <c r="A970" s="291" t="s">
        <v>72</v>
      </c>
      <c r="B970" s="291">
        <v>2022</v>
      </c>
      <c r="C970" s="145" t="s">
        <v>585</v>
      </c>
      <c r="D970" s="292" t="s">
        <v>116</v>
      </c>
      <c r="E970" s="293" t="s">
        <v>1710</v>
      </c>
      <c r="F970" s="245" t="s">
        <v>1705</v>
      </c>
      <c r="G970" s="294" t="s">
        <v>263</v>
      </c>
      <c r="H970" s="292" t="s">
        <v>1177</v>
      </c>
      <c r="I970" s="145" t="s">
        <v>431</v>
      </c>
      <c r="J970" s="291" t="s">
        <v>160</v>
      </c>
      <c r="K970" s="17" t="s">
        <v>744</v>
      </c>
      <c r="L970" s="295" t="s">
        <v>1510</v>
      </c>
      <c r="M970" s="235" t="s">
        <v>1497</v>
      </c>
      <c r="N970" s="235" t="s">
        <v>1178</v>
      </c>
      <c r="O970" s="145"/>
      <c r="P970" s="296">
        <v>8</v>
      </c>
      <c r="Q970" s="296">
        <v>3</v>
      </c>
      <c r="R970" s="277" t="str">
        <f t="shared" si="112"/>
        <v>N/A</v>
      </c>
      <c r="S970" s="278" t="str">
        <f t="shared" si="113"/>
        <v>N/A</v>
      </c>
      <c r="T970" s="177"/>
    </row>
    <row r="971" spans="1:20" ht="12.75" customHeight="1" x14ac:dyDescent="0.2">
      <c r="A971" s="291" t="s">
        <v>72</v>
      </c>
      <c r="B971" s="291">
        <v>2022</v>
      </c>
      <c r="C971" s="145" t="s">
        <v>585</v>
      </c>
      <c r="D971" s="292" t="s">
        <v>116</v>
      </c>
      <c r="E971" s="293" t="s">
        <v>1710</v>
      </c>
      <c r="F971" s="245" t="s">
        <v>1705</v>
      </c>
      <c r="G971" s="294" t="s">
        <v>261</v>
      </c>
      <c r="H971" s="292" t="s">
        <v>1177</v>
      </c>
      <c r="I971" s="145" t="s">
        <v>431</v>
      </c>
      <c r="J971" s="291" t="s">
        <v>160</v>
      </c>
      <c r="K971" s="17" t="s">
        <v>744</v>
      </c>
      <c r="L971" s="295" t="s">
        <v>1510</v>
      </c>
      <c r="M971" s="235" t="s">
        <v>1497</v>
      </c>
      <c r="N971" s="235" t="s">
        <v>1178</v>
      </c>
      <c r="O971" s="145"/>
      <c r="P971" s="296">
        <v>8</v>
      </c>
      <c r="Q971" s="296">
        <v>3</v>
      </c>
      <c r="R971" s="277" t="str">
        <f t="shared" si="112"/>
        <v>N/A</v>
      </c>
      <c r="S971" s="278" t="str">
        <f t="shared" si="113"/>
        <v>N/A</v>
      </c>
      <c r="T971" s="177"/>
    </row>
    <row r="972" spans="1:20" ht="12.75" customHeight="1" x14ac:dyDescent="0.2">
      <c r="A972" s="291" t="s">
        <v>72</v>
      </c>
      <c r="B972" s="291">
        <v>2022</v>
      </c>
      <c r="C972" s="145" t="s">
        <v>585</v>
      </c>
      <c r="D972" s="292" t="s">
        <v>116</v>
      </c>
      <c r="E972" s="293" t="s">
        <v>1710</v>
      </c>
      <c r="F972" s="245" t="s">
        <v>1706</v>
      </c>
      <c r="G972" s="294" t="s">
        <v>1508</v>
      </c>
      <c r="H972" s="292" t="s">
        <v>1177</v>
      </c>
      <c r="I972" s="145" t="s">
        <v>431</v>
      </c>
      <c r="J972" s="291" t="s">
        <v>160</v>
      </c>
      <c r="K972" s="17" t="s">
        <v>744</v>
      </c>
      <c r="L972" s="295" t="s">
        <v>1510</v>
      </c>
      <c r="M972" s="235" t="s">
        <v>1497</v>
      </c>
      <c r="N972" s="235" t="s">
        <v>1178</v>
      </c>
      <c r="O972" s="145"/>
      <c r="P972" s="296">
        <v>8</v>
      </c>
      <c r="Q972" s="296">
        <v>3</v>
      </c>
      <c r="R972" s="277" t="str">
        <f t="shared" si="112"/>
        <v>N/A</v>
      </c>
      <c r="S972" s="278" t="str">
        <f t="shared" si="113"/>
        <v>N/A</v>
      </c>
      <c r="T972" s="177"/>
    </row>
    <row r="973" spans="1:20" ht="12.75" customHeight="1" x14ac:dyDescent="0.2">
      <c r="A973" s="291" t="s">
        <v>72</v>
      </c>
      <c r="B973" s="291">
        <v>2022</v>
      </c>
      <c r="C973" s="145" t="s">
        <v>585</v>
      </c>
      <c r="D973" s="292" t="s">
        <v>116</v>
      </c>
      <c r="E973" s="293" t="s">
        <v>1710</v>
      </c>
      <c r="F973" s="245" t="s">
        <v>1706</v>
      </c>
      <c r="G973" s="294" t="s">
        <v>263</v>
      </c>
      <c r="H973" s="292" t="s">
        <v>1177</v>
      </c>
      <c r="I973" s="145" t="s">
        <v>431</v>
      </c>
      <c r="J973" s="291" t="s">
        <v>160</v>
      </c>
      <c r="K973" s="17" t="s">
        <v>744</v>
      </c>
      <c r="L973" s="295" t="s">
        <v>1510</v>
      </c>
      <c r="M973" s="235" t="s">
        <v>1497</v>
      </c>
      <c r="N973" s="235" t="s">
        <v>1178</v>
      </c>
      <c r="O973" s="145"/>
      <c r="P973" s="280">
        <v>0</v>
      </c>
      <c r="Q973" s="280">
        <v>0</v>
      </c>
      <c r="R973" s="277" t="str">
        <f t="shared" si="112"/>
        <v>N/A</v>
      </c>
      <c r="S973" s="278" t="str">
        <f t="shared" si="113"/>
        <v>N/A</v>
      </c>
      <c r="T973" s="172" t="s">
        <v>2704</v>
      </c>
    </row>
    <row r="974" spans="1:20" ht="12.75" customHeight="1" x14ac:dyDescent="0.2">
      <c r="A974" s="291" t="s">
        <v>72</v>
      </c>
      <c r="B974" s="291">
        <v>2022</v>
      </c>
      <c r="C974" s="145" t="s">
        <v>585</v>
      </c>
      <c r="D974" s="292" t="s">
        <v>116</v>
      </c>
      <c r="E974" s="293" t="s">
        <v>1710</v>
      </c>
      <c r="F974" s="245" t="s">
        <v>1706</v>
      </c>
      <c r="G974" s="294" t="s">
        <v>261</v>
      </c>
      <c r="H974" s="292" t="s">
        <v>1177</v>
      </c>
      <c r="I974" s="145" t="s">
        <v>431</v>
      </c>
      <c r="J974" s="291" t="s">
        <v>160</v>
      </c>
      <c r="K974" s="17" t="s">
        <v>744</v>
      </c>
      <c r="L974" s="295" t="s">
        <v>1510</v>
      </c>
      <c r="M974" s="235" t="s">
        <v>1497</v>
      </c>
      <c r="N974" s="235" t="s">
        <v>1178</v>
      </c>
      <c r="O974" s="145"/>
      <c r="P974" s="280">
        <v>0</v>
      </c>
      <c r="Q974" s="280">
        <v>0</v>
      </c>
      <c r="R974" s="277" t="str">
        <f t="shared" si="112"/>
        <v>N/A</v>
      </c>
      <c r="S974" s="278" t="str">
        <f t="shared" si="113"/>
        <v>N/A</v>
      </c>
      <c r="T974" s="172" t="s">
        <v>2704</v>
      </c>
    </row>
    <row r="975" spans="1:20" ht="12.75" customHeight="1" x14ac:dyDescent="0.2">
      <c r="A975" s="291" t="s">
        <v>72</v>
      </c>
      <c r="B975" s="291">
        <v>2022</v>
      </c>
      <c r="C975" s="145" t="s">
        <v>585</v>
      </c>
      <c r="D975" s="292" t="s">
        <v>116</v>
      </c>
      <c r="E975" s="293" t="s">
        <v>1696</v>
      </c>
      <c r="F975" s="245" t="s">
        <v>1702</v>
      </c>
      <c r="G975" s="294" t="s">
        <v>1508</v>
      </c>
      <c r="H975" s="292" t="s">
        <v>1177</v>
      </c>
      <c r="I975" s="145" t="s">
        <v>431</v>
      </c>
      <c r="J975" s="291" t="s">
        <v>160</v>
      </c>
      <c r="K975" s="17" t="s">
        <v>744</v>
      </c>
      <c r="L975" s="295" t="s">
        <v>1510</v>
      </c>
      <c r="M975" s="235" t="s">
        <v>1497</v>
      </c>
      <c r="N975" s="235" t="s">
        <v>1178</v>
      </c>
      <c r="O975" s="145"/>
      <c r="P975" s="296">
        <v>34</v>
      </c>
      <c r="Q975" s="296">
        <v>10</v>
      </c>
      <c r="R975" s="277" t="str">
        <f t="shared" ref="R975:R986" si="114">IF(M975="N/A","N/A", P975/M975*100)</f>
        <v>N/A</v>
      </c>
      <c r="S975" s="278" t="str">
        <f t="shared" ref="S975:S986" si="115">IF(M975="N/A","N/A",IF(OR(R975&lt;90,R975&gt;150),"X",""))</f>
        <v>N/A</v>
      </c>
      <c r="T975" s="177"/>
    </row>
    <row r="976" spans="1:20" ht="12.75" customHeight="1" x14ac:dyDescent="0.2">
      <c r="A976" s="291" t="s">
        <v>72</v>
      </c>
      <c r="B976" s="291">
        <v>2022</v>
      </c>
      <c r="C976" s="145" t="s">
        <v>585</v>
      </c>
      <c r="D976" s="292" t="s">
        <v>116</v>
      </c>
      <c r="E976" s="293" t="s">
        <v>1696</v>
      </c>
      <c r="F976" s="245" t="s">
        <v>1702</v>
      </c>
      <c r="G976" s="294" t="s">
        <v>263</v>
      </c>
      <c r="H976" s="292" t="s">
        <v>1177</v>
      </c>
      <c r="I976" s="145" t="s">
        <v>431</v>
      </c>
      <c r="J976" s="291" t="s">
        <v>160</v>
      </c>
      <c r="K976" s="17" t="s">
        <v>744</v>
      </c>
      <c r="L976" s="295" t="s">
        <v>1510</v>
      </c>
      <c r="M976" s="235" t="s">
        <v>1497</v>
      </c>
      <c r="N976" s="235" t="s">
        <v>1178</v>
      </c>
      <c r="O976" s="145"/>
      <c r="P976" s="296">
        <v>34</v>
      </c>
      <c r="Q976" s="296">
        <v>10</v>
      </c>
      <c r="R976" s="277" t="str">
        <f t="shared" si="114"/>
        <v>N/A</v>
      </c>
      <c r="S976" s="278" t="str">
        <f t="shared" si="115"/>
        <v>N/A</v>
      </c>
      <c r="T976" s="177"/>
    </row>
    <row r="977" spans="1:20" ht="12.75" customHeight="1" x14ac:dyDescent="0.2">
      <c r="A977" s="291" t="s">
        <v>72</v>
      </c>
      <c r="B977" s="291">
        <v>2022</v>
      </c>
      <c r="C977" s="145" t="s">
        <v>585</v>
      </c>
      <c r="D977" s="292" t="s">
        <v>116</v>
      </c>
      <c r="E977" s="293" t="s">
        <v>1696</v>
      </c>
      <c r="F977" s="245" t="s">
        <v>1702</v>
      </c>
      <c r="G977" s="294" t="s">
        <v>261</v>
      </c>
      <c r="H977" s="292" t="s">
        <v>1177</v>
      </c>
      <c r="I977" s="145" t="s">
        <v>431</v>
      </c>
      <c r="J977" s="291" t="s">
        <v>160</v>
      </c>
      <c r="K977" s="17" t="s">
        <v>744</v>
      </c>
      <c r="L977" s="295" t="s">
        <v>1510</v>
      </c>
      <c r="M977" s="235" t="s">
        <v>1497</v>
      </c>
      <c r="N977" s="235" t="s">
        <v>1178</v>
      </c>
      <c r="O977" s="145"/>
      <c r="P977" s="296">
        <v>34</v>
      </c>
      <c r="Q977" s="296">
        <v>10</v>
      </c>
      <c r="R977" s="277" t="str">
        <f t="shared" si="114"/>
        <v>N/A</v>
      </c>
      <c r="S977" s="278" t="str">
        <f t="shared" si="115"/>
        <v>N/A</v>
      </c>
      <c r="T977" s="177"/>
    </row>
    <row r="978" spans="1:20" ht="12.75" customHeight="1" x14ac:dyDescent="0.2">
      <c r="A978" s="291" t="s">
        <v>72</v>
      </c>
      <c r="B978" s="291">
        <v>2022</v>
      </c>
      <c r="C978" s="145" t="s">
        <v>585</v>
      </c>
      <c r="D978" s="292" t="s">
        <v>116</v>
      </c>
      <c r="E978" s="293" t="s">
        <v>1696</v>
      </c>
      <c r="F978" s="245" t="s">
        <v>1704</v>
      </c>
      <c r="G978" s="294" t="s">
        <v>1508</v>
      </c>
      <c r="H978" s="292" t="s">
        <v>1177</v>
      </c>
      <c r="I978" s="145" t="s">
        <v>431</v>
      </c>
      <c r="J978" s="291" t="s">
        <v>160</v>
      </c>
      <c r="K978" s="17" t="s">
        <v>744</v>
      </c>
      <c r="L978" s="295" t="s">
        <v>1510</v>
      </c>
      <c r="M978" s="235" t="s">
        <v>1497</v>
      </c>
      <c r="N978" s="235" t="s">
        <v>1178</v>
      </c>
      <c r="O978" s="145"/>
      <c r="P978" s="280">
        <v>0</v>
      </c>
      <c r="Q978" s="280">
        <v>0</v>
      </c>
      <c r="R978" s="277" t="str">
        <f t="shared" si="114"/>
        <v>N/A</v>
      </c>
      <c r="S978" s="278" t="str">
        <f t="shared" si="115"/>
        <v>N/A</v>
      </c>
      <c r="T978" s="172" t="s">
        <v>2704</v>
      </c>
    </row>
    <row r="979" spans="1:20" ht="12.75" customHeight="1" x14ac:dyDescent="0.2">
      <c r="A979" s="291" t="s">
        <v>72</v>
      </c>
      <c r="B979" s="291">
        <v>2022</v>
      </c>
      <c r="C979" s="145" t="s">
        <v>585</v>
      </c>
      <c r="D979" s="292" t="s">
        <v>116</v>
      </c>
      <c r="E979" s="293" t="s">
        <v>1696</v>
      </c>
      <c r="F979" s="245" t="s">
        <v>1704</v>
      </c>
      <c r="G979" s="294" t="s">
        <v>263</v>
      </c>
      <c r="H979" s="292" t="s">
        <v>1177</v>
      </c>
      <c r="I979" s="145" t="s">
        <v>431</v>
      </c>
      <c r="J979" s="291" t="s">
        <v>160</v>
      </c>
      <c r="K979" s="17" t="s">
        <v>744</v>
      </c>
      <c r="L979" s="295" t="s">
        <v>1510</v>
      </c>
      <c r="M979" s="235" t="s">
        <v>1497</v>
      </c>
      <c r="N979" s="235" t="s">
        <v>1178</v>
      </c>
      <c r="O979" s="145"/>
      <c r="P979" s="280">
        <v>0</v>
      </c>
      <c r="Q979" s="280">
        <v>0</v>
      </c>
      <c r="R979" s="277" t="str">
        <f t="shared" si="114"/>
        <v>N/A</v>
      </c>
      <c r="S979" s="278" t="str">
        <f t="shared" si="115"/>
        <v>N/A</v>
      </c>
      <c r="T979" s="172" t="s">
        <v>2704</v>
      </c>
    </row>
    <row r="980" spans="1:20" ht="12.75" customHeight="1" x14ac:dyDescent="0.2">
      <c r="A980" s="291" t="s">
        <v>72</v>
      </c>
      <c r="B980" s="291">
        <v>2022</v>
      </c>
      <c r="C980" s="145" t="s">
        <v>585</v>
      </c>
      <c r="D980" s="292" t="s">
        <v>116</v>
      </c>
      <c r="E980" s="293" t="s">
        <v>1696</v>
      </c>
      <c r="F980" s="245" t="s">
        <v>1704</v>
      </c>
      <c r="G980" s="294" t="s">
        <v>261</v>
      </c>
      <c r="H980" s="292" t="s">
        <v>1177</v>
      </c>
      <c r="I980" s="145" t="s">
        <v>431</v>
      </c>
      <c r="J980" s="291" t="s">
        <v>160</v>
      </c>
      <c r="K980" s="17" t="s">
        <v>744</v>
      </c>
      <c r="L980" s="295" t="s">
        <v>1510</v>
      </c>
      <c r="M980" s="235" t="s">
        <v>1497</v>
      </c>
      <c r="N980" s="235" t="s">
        <v>1178</v>
      </c>
      <c r="O980" s="145"/>
      <c r="P980" s="280">
        <v>0</v>
      </c>
      <c r="Q980" s="280">
        <v>0</v>
      </c>
      <c r="R980" s="277" t="str">
        <f t="shared" si="114"/>
        <v>N/A</v>
      </c>
      <c r="S980" s="278" t="str">
        <f t="shared" si="115"/>
        <v>N/A</v>
      </c>
      <c r="T980" s="172" t="s">
        <v>2704</v>
      </c>
    </row>
    <row r="981" spans="1:20" ht="12.75" customHeight="1" x14ac:dyDescent="0.2">
      <c r="A981" s="291" t="s">
        <v>72</v>
      </c>
      <c r="B981" s="291">
        <v>2022</v>
      </c>
      <c r="C981" s="145" t="s">
        <v>585</v>
      </c>
      <c r="D981" s="292" t="s">
        <v>116</v>
      </c>
      <c r="E981" s="293" t="s">
        <v>1696</v>
      </c>
      <c r="F981" s="245" t="s">
        <v>1705</v>
      </c>
      <c r="G981" s="294" t="s">
        <v>1508</v>
      </c>
      <c r="H981" s="292" t="s">
        <v>1177</v>
      </c>
      <c r="I981" s="145" t="s">
        <v>431</v>
      </c>
      <c r="J981" s="291" t="s">
        <v>160</v>
      </c>
      <c r="K981" s="17" t="s">
        <v>744</v>
      </c>
      <c r="L981" s="295" t="s">
        <v>1510</v>
      </c>
      <c r="M981" s="235" t="s">
        <v>1497</v>
      </c>
      <c r="N981" s="235" t="s">
        <v>1178</v>
      </c>
      <c r="O981" s="145"/>
      <c r="P981" s="296">
        <v>2</v>
      </c>
      <c r="Q981" s="296">
        <v>2</v>
      </c>
      <c r="R981" s="277" t="str">
        <f t="shared" si="114"/>
        <v>N/A</v>
      </c>
      <c r="S981" s="278" t="str">
        <f t="shared" si="115"/>
        <v>N/A</v>
      </c>
      <c r="T981" s="177"/>
    </row>
    <row r="982" spans="1:20" ht="12.75" customHeight="1" x14ac:dyDescent="0.2">
      <c r="A982" s="291" t="s">
        <v>72</v>
      </c>
      <c r="B982" s="291">
        <v>2022</v>
      </c>
      <c r="C982" s="145" t="s">
        <v>585</v>
      </c>
      <c r="D982" s="292" t="s">
        <v>116</v>
      </c>
      <c r="E982" s="293" t="s">
        <v>1696</v>
      </c>
      <c r="F982" s="245" t="s">
        <v>1705</v>
      </c>
      <c r="G982" s="294" t="s">
        <v>263</v>
      </c>
      <c r="H982" s="292" t="s">
        <v>1177</v>
      </c>
      <c r="I982" s="145" t="s">
        <v>431</v>
      </c>
      <c r="J982" s="291" t="s">
        <v>160</v>
      </c>
      <c r="K982" s="17" t="s">
        <v>744</v>
      </c>
      <c r="L982" s="295" t="s">
        <v>1510</v>
      </c>
      <c r="M982" s="235" t="s">
        <v>1497</v>
      </c>
      <c r="N982" s="235" t="s">
        <v>1178</v>
      </c>
      <c r="O982" s="145"/>
      <c r="P982" s="296">
        <v>2</v>
      </c>
      <c r="Q982" s="296">
        <v>2</v>
      </c>
      <c r="R982" s="277" t="str">
        <f t="shared" si="114"/>
        <v>N/A</v>
      </c>
      <c r="S982" s="278" t="str">
        <f t="shared" si="115"/>
        <v>N/A</v>
      </c>
      <c r="T982" s="177"/>
    </row>
    <row r="983" spans="1:20" ht="12.75" customHeight="1" x14ac:dyDescent="0.2">
      <c r="A983" s="291" t="s">
        <v>72</v>
      </c>
      <c r="B983" s="291">
        <v>2022</v>
      </c>
      <c r="C983" s="145" t="s">
        <v>585</v>
      </c>
      <c r="D983" s="292" t="s">
        <v>116</v>
      </c>
      <c r="E983" s="293" t="s">
        <v>1696</v>
      </c>
      <c r="F983" s="245" t="s">
        <v>1705</v>
      </c>
      <c r="G983" s="294" t="s">
        <v>261</v>
      </c>
      <c r="H983" s="292" t="s">
        <v>1177</v>
      </c>
      <c r="I983" s="145" t="s">
        <v>431</v>
      </c>
      <c r="J983" s="291" t="s">
        <v>160</v>
      </c>
      <c r="K983" s="17" t="s">
        <v>744</v>
      </c>
      <c r="L983" s="295" t="s">
        <v>1510</v>
      </c>
      <c r="M983" s="235" t="s">
        <v>1497</v>
      </c>
      <c r="N983" s="235" t="s">
        <v>1178</v>
      </c>
      <c r="O983" s="145"/>
      <c r="P983" s="296">
        <v>2</v>
      </c>
      <c r="Q983" s="296">
        <v>2</v>
      </c>
      <c r="R983" s="277" t="str">
        <f t="shared" si="114"/>
        <v>N/A</v>
      </c>
      <c r="S983" s="278" t="str">
        <f t="shared" si="115"/>
        <v>N/A</v>
      </c>
      <c r="T983" s="177"/>
    </row>
    <row r="984" spans="1:20" ht="12.75" customHeight="1" x14ac:dyDescent="0.2">
      <c r="A984" s="291" t="s">
        <v>72</v>
      </c>
      <c r="B984" s="291">
        <v>2022</v>
      </c>
      <c r="C984" s="145" t="s">
        <v>585</v>
      </c>
      <c r="D984" s="292" t="s">
        <v>116</v>
      </c>
      <c r="E984" s="293" t="s">
        <v>1696</v>
      </c>
      <c r="F984" s="245" t="s">
        <v>1706</v>
      </c>
      <c r="G984" s="294" t="s">
        <v>1508</v>
      </c>
      <c r="H984" s="292" t="s">
        <v>1177</v>
      </c>
      <c r="I984" s="145" t="s">
        <v>431</v>
      </c>
      <c r="J984" s="291" t="s">
        <v>160</v>
      </c>
      <c r="K984" s="17" t="s">
        <v>744</v>
      </c>
      <c r="L984" s="295" t="s">
        <v>1510</v>
      </c>
      <c r="M984" s="235" t="s">
        <v>1497</v>
      </c>
      <c r="N984" s="235" t="s">
        <v>1178</v>
      </c>
      <c r="O984" s="145"/>
      <c r="P984" s="296">
        <v>25</v>
      </c>
      <c r="Q984" s="296">
        <v>18</v>
      </c>
      <c r="R984" s="277" t="str">
        <f t="shared" si="114"/>
        <v>N/A</v>
      </c>
      <c r="S984" s="278" t="str">
        <f t="shared" si="115"/>
        <v>N/A</v>
      </c>
      <c r="T984" s="177"/>
    </row>
    <row r="985" spans="1:20" ht="12.75" customHeight="1" x14ac:dyDescent="0.2">
      <c r="A985" s="291" t="s">
        <v>72</v>
      </c>
      <c r="B985" s="291">
        <v>2022</v>
      </c>
      <c r="C985" s="145" t="s">
        <v>585</v>
      </c>
      <c r="D985" s="292" t="s">
        <v>116</v>
      </c>
      <c r="E985" s="293" t="s">
        <v>1696</v>
      </c>
      <c r="F985" s="245" t="s">
        <v>1706</v>
      </c>
      <c r="G985" s="294" t="s">
        <v>263</v>
      </c>
      <c r="H985" s="292" t="s">
        <v>1177</v>
      </c>
      <c r="I985" s="145" t="s">
        <v>431</v>
      </c>
      <c r="J985" s="291" t="s">
        <v>160</v>
      </c>
      <c r="K985" s="17" t="s">
        <v>744</v>
      </c>
      <c r="L985" s="295" t="s">
        <v>1510</v>
      </c>
      <c r="M985" s="235" t="s">
        <v>1497</v>
      </c>
      <c r="N985" s="235" t="s">
        <v>1178</v>
      </c>
      <c r="O985" s="145"/>
      <c r="P985" s="296">
        <v>25</v>
      </c>
      <c r="Q985" s="296">
        <v>18</v>
      </c>
      <c r="R985" s="277" t="str">
        <f t="shared" si="114"/>
        <v>N/A</v>
      </c>
      <c r="S985" s="278" t="str">
        <f t="shared" si="115"/>
        <v>N/A</v>
      </c>
      <c r="T985" s="177"/>
    </row>
    <row r="986" spans="1:20" ht="12.75" customHeight="1" x14ac:dyDescent="0.2">
      <c r="A986" s="291" t="s">
        <v>72</v>
      </c>
      <c r="B986" s="291">
        <v>2022</v>
      </c>
      <c r="C986" s="145" t="s">
        <v>585</v>
      </c>
      <c r="D986" s="292" t="s">
        <v>116</v>
      </c>
      <c r="E986" s="293" t="s">
        <v>1696</v>
      </c>
      <c r="F986" s="245" t="s">
        <v>1706</v>
      </c>
      <c r="G986" s="294" t="s">
        <v>261</v>
      </c>
      <c r="H986" s="292" t="s">
        <v>1177</v>
      </c>
      <c r="I986" s="145" t="s">
        <v>431</v>
      </c>
      <c r="J986" s="291" t="s">
        <v>160</v>
      </c>
      <c r="K986" s="17" t="s">
        <v>744</v>
      </c>
      <c r="L986" s="295" t="s">
        <v>1510</v>
      </c>
      <c r="M986" s="235" t="s">
        <v>1497</v>
      </c>
      <c r="N986" s="235" t="s">
        <v>1178</v>
      </c>
      <c r="O986" s="145"/>
      <c r="P986" s="296">
        <v>25</v>
      </c>
      <c r="Q986" s="296">
        <v>18</v>
      </c>
      <c r="R986" s="277" t="str">
        <f t="shared" si="114"/>
        <v>N/A</v>
      </c>
      <c r="S986" s="278" t="str">
        <f t="shared" si="115"/>
        <v>N/A</v>
      </c>
      <c r="T986" s="177"/>
    </row>
    <row r="987" spans="1:20" ht="12.75" customHeight="1" x14ac:dyDescent="0.2">
      <c r="A987" s="291" t="s">
        <v>72</v>
      </c>
      <c r="B987" s="291">
        <v>2022</v>
      </c>
      <c r="C987" s="228" t="s">
        <v>1548</v>
      </c>
      <c r="D987" s="301" t="s">
        <v>118</v>
      </c>
      <c r="E987" s="302" t="s">
        <v>1082</v>
      </c>
      <c r="F987" s="301" t="s">
        <v>1512</v>
      </c>
      <c r="G987" s="301" t="s">
        <v>261</v>
      </c>
      <c r="H987" s="301" t="s">
        <v>1177</v>
      </c>
      <c r="I987" s="228" t="s">
        <v>433</v>
      </c>
      <c r="J987" s="228" t="s">
        <v>161</v>
      </c>
      <c r="K987" s="291" t="s">
        <v>1505</v>
      </c>
      <c r="L987" s="301" t="s">
        <v>1506</v>
      </c>
      <c r="M987" s="301">
        <v>1200</v>
      </c>
      <c r="N987" s="301" t="s">
        <v>1178</v>
      </c>
      <c r="O987" s="291" t="s">
        <v>1513</v>
      </c>
      <c r="P987" s="280">
        <v>109</v>
      </c>
      <c r="Q987" s="280">
        <v>2</v>
      </c>
      <c r="R987" s="277">
        <f t="shared" ref="R987:R999" si="116">IF(M987="N/A","N/A", P987/M987*100)</f>
        <v>9.0833333333333339</v>
      </c>
      <c r="S987" s="278" t="str">
        <f t="shared" ref="S987:S999" si="117">IF(M987="N/A","N/A",IF(OR(R987&lt;90,R987&gt;150),"X",""))</f>
        <v>X</v>
      </c>
      <c r="T987" s="303" t="s">
        <v>2637</v>
      </c>
    </row>
    <row r="988" spans="1:20" ht="12.75" customHeight="1" x14ac:dyDescent="0.2">
      <c r="A988" s="291" t="s">
        <v>72</v>
      </c>
      <c r="B988" s="291">
        <v>2022</v>
      </c>
      <c r="C988" s="228" t="s">
        <v>1548</v>
      </c>
      <c r="D988" s="301" t="s">
        <v>118</v>
      </c>
      <c r="E988" s="302" t="s">
        <v>1082</v>
      </c>
      <c r="F988" s="301" t="s">
        <v>1512</v>
      </c>
      <c r="G988" s="301" t="s">
        <v>263</v>
      </c>
      <c r="H988" s="301" t="s">
        <v>1177</v>
      </c>
      <c r="I988" s="228" t="s">
        <v>433</v>
      </c>
      <c r="J988" s="228" t="s">
        <v>161</v>
      </c>
      <c r="K988" s="291" t="s">
        <v>1505</v>
      </c>
      <c r="L988" s="301" t="s">
        <v>1506</v>
      </c>
      <c r="M988" s="301">
        <v>1200</v>
      </c>
      <c r="N988" s="301" t="s">
        <v>1178</v>
      </c>
      <c r="O988" s="291" t="s">
        <v>1513</v>
      </c>
      <c r="P988" s="280">
        <v>109</v>
      </c>
      <c r="Q988" s="280">
        <v>2</v>
      </c>
      <c r="R988" s="277">
        <f t="shared" si="116"/>
        <v>9.0833333333333339</v>
      </c>
      <c r="S988" s="278" t="str">
        <f t="shared" si="117"/>
        <v>X</v>
      </c>
      <c r="T988" s="303" t="s">
        <v>2637</v>
      </c>
    </row>
    <row r="989" spans="1:20" ht="12.75" customHeight="1" x14ac:dyDescent="0.2">
      <c r="A989" s="291" t="s">
        <v>72</v>
      </c>
      <c r="B989" s="291">
        <v>2022</v>
      </c>
      <c r="C989" s="228" t="s">
        <v>1548</v>
      </c>
      <c r="D989" s="301" t="s">
        <v>118</v>
      </c>
      <c r="E989" s="302" t="s">
        <v>1082</v>
      </c>
      <c r="F989" s="301" t="s">
        <v>1512</v>
      </c>
      <c r="G989" s="301" t="s">
        <v>1508</v>
      </c>
      <c r="H989" s="301" t="s">
        <v>1177</v>
      </c>
      <c r="I989" s="228" t="s">
        <v>433</v>
      </c>
      <c r="J989" s="228" t="s">
        <v>161</v>
      </c>
      <c r="K989" s="291" t="s">
        <v>1505</v>
      </c>
      <c r="L989" s="301" t="s">
        <v>1506</v>
      </c>
      <c r="M989" s="301">
        <v>1200</v>
      </c>
      <c r="N989" s="301" t="s">
        <v>1178</v>
      </c>
      <c r="O989" s="291" t="s">
        <v>1513</v>
      </c>
      <c r="P989" s="280">
        <v>109</v>
      </c>
      <c r="Q989" s="280">
        <v>2</v>
      </c>
      <c r="R989" s="277">
        <f t="shared" si="116"/>
        <v>9.0833333333333339</v>
      </c>
      <c r="S989" s="278" t="str">
        <f t="shared" si="117"/>
        <v>X</v>
      </c>
      <c r="T989" s="303" t="s">
        <v>2637</v>
      </c>
    </row>
    <row r="990" spans="1:20" ht="12.75" customHeight="1" x14ac:dyDescent="0.2">
      <c r="A990" s="291" t="s">
        <v>72</v>
      </c>
      <c r="B990" s="291">
        <v>2022</v>
      </c>
      <c r="C990" s="228" t="s">
        <v>1548</v>
      </c>
      <c r="D990" s="301" t="s">
        <v>118</v>
      </c>
      <c r="E990" s="302" t="s">
        <v>1152</v>
      </c>
      <c r="F990" s="301" t="s">
        <v>1512</v>
      </c>
      <c r="G990" s="301" t="s">
        <v>261</v>
      </c>
      <c r="H990" s="301" t="s">
        <v>1177</v>
      </c>
      <c r="I990" s="228" t="s">
        <v>433</v>
      </c>
      <c r="J990" s="228" t="s">
        <v>161</v>
      </c>
      <c r="K990" s="291" t="s">
        <v>1505</v>
      </c>
      <c r="L990" s="301" t="s">
        <v>1506</v>
      </c>
      <c r="M990" s="301">
        <v>1200</v>
      </c>
      <c r="N990" s="301" t="s">
        <v>1178</v>
      </c>
      <c r="O990" s="291" t="s">
        <v>1513</v>
      </c>
      <c r="P990" s="280">
        <v>1051</v>
      </c>
      <c r="Q990" s="280">
        <v>12</v>
      </c>
      <c r="R990" s="277">
        <f t="shared" si="116"/>
        <v>87.583333333333329</v>
      </c>
      <c r="S990" s="278" t="str">
        <f t="shared" si="117"/>
        <v>X</v>
      </c>
      <c r="T990" s="303" t="s">
        <v>2637</v>
      </c>
    </row>
    <row r="991" spans="1:20" ht="12.75" customHeight="1" x14ac:dyDescent="0.2">
      <c r="A991" s="291" t="s">
        <v>72</v>
      </c>
      <c r="B991" s="291">
        <v>2022</v>
      </c>
      <c r="C991" s="228" t="s">
        <v>1548</v>
      </c>
      <c r="D991" s="301" t="s">
        <v>118</v>
      </c>
      <c r="E991" s="302" t="s">
        <v>1152</v>
      </c>
      <c r="F991" s="301" t="s">
        <v>1512</v>
      </c>
      <c r="G991" s="301" t="s">
        <v>263</v>
      </c>
      <c r="H991" s="301" t="s">
        <v>1177</v>
      </c>
      <c r="I991" s="228" t="s">
        <v>433</v>
      </c>
      <c r="J991" s="228" t="s">
        <v>161</v>
      </c>
      <c r="K991" s="291" t="s">
        <v>1505</v>
      </c>
      <c r="L991" s="301" t="s">
        <v>1506</v>
      </c>
      <c r="M991" s="301">
        <v>1200</v>
      </c>
      <c r="N991" s="301" t="s">
        <v>1178</v>
      </c>
      <c r="O991" s="291" t="s">
        <v>1513</v>
      </c>
      <c r="P991" s="280">
        <v>1051</v>
      </c>
      <c r="Q991" s="280">
        <v>12</v>
      </c>
      <c r="R991" s="277">
        <f t="shared" si="116"/>
        <v>87.583333333333329</v>
      </c>
      <c r="S991" s="278" t="str">
        <f t="shared" si="117"/>
        <v>X</v>
      </c>
      <c r="T991" s="303" t="s">
        <v>2637</v>
      </c>
    </row>
    <row r="992" spans="1:20" ht="12.75" customHeight="1" x14ac:dyDescent="0.2">
      <c r="A992" s="291" t="s">
        <v>72</v>
      </c>
      <c r="B992" s="291">
        <v>2022</v>
      </c>
      <c r="C992" s="228" t="s">
        <v>1548</v>
      </c>
      <c r="D992" s="301" t="s">
        <v>118</v>
      </c>
      <c r="E992" s="302" t="s">
        <v>1152</v>
      </c>
      <c r="F992" s="301" t="s">
        <v>1512</v>
      </c>
      <c r="G992" s="301" t="s">
        <v>1508</v>
      </c>
      <c r="H992" s="301" t="s">
        <v>1177</v>
      </c>
      <c r="I992" s="228" t="s">
        <v>433</v>
      </c>
      <c r="J992" s="228" t="s">
        <v>161</v>
      </c>
      <c r="K992" s="291" t="s">
        <v>1505</v>
      </c>
      <c r="L992" s="301" t="s">
        <v>1506</v>
      </c>
      <c r="M992" s="301">
        <v>1200</v>
      </c>
      <c r="N992" s="301" t="s">
        <v>1178</v>
      </c>
      <c r="O992" s="291" t="s">
        <v>1513</v>
      </c>
      <c r="P992" s="280">
        <v>1051</v>
      </c>
      <c r="Q992" s="280">
        <v>12</v>
      </c>
      <c r="R992" s="277">
        <f t="shared" si="116"/>
        <v>87.583333333333329</v>
      </c>
      <c r="S992" s="278" t="str">
        <f t="shared" si="117"/>
        <v>X</v>
      </c>
      <c r="T992" s="303" t="s">
        <v>2637</v>
      </c>
    </row>
    <row r="993" spans="1:20" ht="12.75" customHeight="1" x14ac:dyDescent="0.2">
      <c r="A993" s="291" t="s">
        <v>72</v>
      </c>
      <c r="B993" s="291">
        <v>2022</v>
      </c>
      <c r="C993" s="228" t="s">
        <v>1548</v>
      </c>
      <c r="D993" s="301" t="s">
        <v>118</v>
      </c>
      <c r="E993" s="302" t="s">
        <v>1105</v>
      </c>
      <c r="F993" s="301" t="s">
        <v>1512</v>
      </c>
      <c r="G993" s="301" t="s">
        <v>261</v>
      </c>
      <c r="H993" s="301" t="s">
        <v>1177</v>
      </c>
      <c r="I993" s="228" t="s">
        <v>433</v>
      </c>
      <c r="J993" s="228" t="s">
        <v>161</v>
      </c>
      <c r="K993" s="291" t="s">
        <v>1505</v>
      </c>
      <c r="L993" s="301" t="s">
        <v>1506</v>
      </c>
      <c r="M993" s="301">
        <v>1200</v>
      </c>
      <c r="N993" s="301" t="s">
        <v>1178</v>
      </c>
      <c r="O993" s="291" t="s">
        <v>1513</v>
      </c>
      <c r="P993" s="280">
        <v>1285</v>
      </c>
      <c r="Q993" s="280">
        <v>10</v>
      </c>
      <c r="R993" s="277">
        <f t="shared" si="116"/>
        <v>107.08333333333333</v>
      </c>
      <c r="S993" s="278" t="str">
        <f t="shared" si="117"/>
        <v/>
      </c>
      <c r="T993" s="177"/>
    </row>
    <row r="994" spans="1:20" ht="12.75" customHeight="1" x14ac:dyDescent="0.2">
      <c r="A994" s="291" t="s">
        <v>72</v>
      </c>
      <c r="B994" s="291">
        <v>2022</v>
      </c>
      <c r="C994" s="228" t="s">
        <v>1548</v>
      </c>
      <c r="D994" s="301" t="s">
        <v>118</v>
      </c>
      <c r="E994" s="302" t="s">
        <v>1105</v>
      </c>
      <c r="F994" s="301" t="s">
        <v>1512</v>
      </c>
      <c r="G994" s="301" t="s">
        <v>263</v>
      </c>
      <c r="H994" s="301" t="s">
        <v>1177</v>
      </c>
      <c r="I994" s="228" t="s">
        <v>433</v>
      </c>
      <c r="J994" s="228" t="s">
        <v>161</v>
      </c>
      <c r="K994" s="291" t="s">
        <v>1505</v>
      </c>
      <c r="L994" s="301" t="s">
        <v>1506</v>
      </c>
      <c r="M994" s="301">
        <v>1200</v>
      </c>
      <c r="N994" s="301" t="s">
        <v>1178</v>
      </c>
      <c r="O994" s="291" t="s">
        <v>1513</v>
      </c>
      <c r="P994" s="280">
        <v>1285</v>
      </c>
      <c r="Q994" s="280">
        <v>10</v>
      </c>
      <c r="R994" s="277">
        <f t="shared" si="116"/>
        <v>107.08333333333333</v>
      </c>
      <c r="S994" s="278" t="str">
        <f t="shared" si="117"/>
        <v/>
      </c>
      <c r="T994" s="177"/>
    </row>
    <row r="995" spans="1:20" ht="12.75" customHeight="1" x14ac:dyDescent="0.2">
      <c r="A995" s="291" t="s">
        <v>72</v>
      </c>
      <c r="B995" s="291">
        <v>2022</v>
      </c>
      <c r="C995" s="228" t="s">
        <v>1548</v>
      </c>
      <c r="D995" s="301" t="s">
        <v>118</v>
      </c>
      <c r="E995" s="302" t="s">
        <v>1105</v>
      </c>
      <c r="F995" s="301" t="s">
        <v>1512</v>
      </c>
      <c r="G995" s="301" t="s">
        <v>1508</v>
      </c>
      <c r="H995" s="301" t="s">
        <v>1177</v>
      </c>
      <c r="I995" s="228" t="s">
        <v>433</v>
      </c>
      <c r="J995" s="228" t="s">
        <v>161</v>
      </c>
      <c r="K995" s="291" t="s">
        <v>1505</v>
      </c>
      <c r="L995" s="301" t="s">
        <v>1506</v>
      </c>
      <c r="M995" s="301">
        <v>1200</v>
      </c>
      <c r="N995" s="301" t="s">
        <v>1178</v>
      </c>
      <c r="O995" s="291" t="s">
        <v>1513</v>
      </c>
      <c r="P995" s="280">
        <v>1285</v>
      </c>
      <c r="Q995" s="280">
        <v>10</v>
      </c>
      <c r="R995" s="277">
        <f t="shared" si="116"/>
        <v>107.08333333333333</v>
      </c>
      <c r="S995" s="278" t="str">
        <f t="shared" si="117"/>
        <v/>
      </c>
      <c r="T995" s="177"/>
    </row>
    <row r="996" spans="1:20" ht="12.75" customHeight="1" x14ac:dyDescent="0.2">
      <c r="A996" s="291" t="s">
        <v>72</v>
      </c>
      <c r="B996" s="291">
        <v>2022</v>
      </c>
      <c r="C996" s="228" t="s">
        <v>1548</v>
      </c>
      <c r="D996" s="301" t="s">
        <v>118</v>
      </c>
      <c r="E996" s="302" t="s">
        <v>1084</v>
      </c>
      <c r="F996" s="301" t="s">
        <v>1512</v>
      </c>
      <c r="G996" s="301" t="s">
        <v>259</v>
      </c>
      <c r="H996" s="301" t="s">
        <v>1178</v>
      </c>
      <c r="I996" s="228" t="s">
        <v>433</v>
      </c>
      <c r="J996" s="228" t="s">
        <v>161</v>
      </c>
      <c r="K996" s="291" t="s">
        <v>1505</v>
      </c>
      <c r="L996" s="301" t="s">
        <v>1506</v>
      </c>
      <c r="M996" s="301">
        <v>500</v>
      </c>
      <c r="N996" s="301" t="s">
        <v>1178</v>
      </c>
      <c r="O996" s="291" t="s">
        <v>1513</v>
      </c>
      <c r="P996" s="280">
        <v>500</v>
      </c>
      <c r="Q996" s="280">
        <v>12</v>
      </c>
      <c r="R996" s="277">
        <f t="shared" si="116"/>
        <v>100</v>
      </c>
      <c r="S996" s="278" t="str">
        <f t="shared" si="117"/>
        <v/>
      </c>
      <c r="T996" s="177"/>
    </row>
    <row r="997" spans="1:20" ht="12.75" customHeight="1" x14ac:dyDescent="0.2">
      <c r="A997" s="291" t="s">
        <v>72</v>
      </c>
      <c r="B997" s="291">
        <v>2022</v>
      </c>
      <c r="C997" s="228" t="s">
        <v>1548</v>
      </c>
      <c r="D997" s="301" t="s">
        <v>118</v>
      </c>
      <c r="E997" s="302" t="s">
        <v>1084</v>
      </c>
      <c r="F997" s="301" t="s">
        <v>1512</v>
      </c>
      <c r="G997" s="301" t="s">
        <v>261</v>
      </c>
      <c r="H997" s="301" t="s">
        <v>1177</v>
      </c>
      <c r="I997" s="228" t="s">
        <v>433</v>
      </c>
      <c r="J997" s="228" t="s">
        <v>161</v>
      </c>
      <c r="K997" s="291" t="s">
        <v>1505</v>
      </c>
      <c r="L997" s="301" t="s">
        <v>1506</v>
      </c>
      <c r="M997" s="301">
        <v>1200</v>
      </c>
      <c r="N997" s="301" t="s">
        <v>1178</v>
      </c>
      <c r="O997" s="291" t="s">
        <v>1513</v>
      </c>
      <c r="P997" s="280">
        <v>1275</v>
      </c>
      <c r="Q997" s="280">
        <v>12</v>
      </c>
      <c r="R997" s="277">
        <f t="shared" si="116"/>
        <v>106.25</v>
      </c>
      <c r="S997" s="278" t="str">
        <f t="shared" si="117"/>
        <v/>
      </c>
      <c r="T997" s="177"/>
    </row>
    <row r="998" spans="1:20" ht="12.75" customHeight="1" x14ac:dyDescent="0.2">
      <c r="A998" s="291" t="s">
        <v>72</v>
      </c>
      <c r="B998" s="291">
        <v>2022</v>
      </c>
      <c r="C998" s="228" t="s">
        <v>1548</v>
      </c>
      <c r="D998" s="301" t="s">
        <v>118</v>
      </c>
      <c r="E998" s="302" t="s">
        <v>1084</v>
      </c>
      <c r="F998" s="301" t="s">
        <v>1512</v>
      </c>
      <c r="G998" s="301" t="s">
        <v>263</v>
      </c>
      <c r="H998" s="301" t="s">
        <v>1177</v>
      </c>
      <c r="I998" s="228" t="s">
        <v>433</v>
      </c>
      <c r="J998" s="228" t="s">
        <v>161</v>
      </c>
      <c r="K998" s="291" t="s">
        <v>1505</v>
      </c>
      <c r="L998" s="301" t="s">
        <v>1506</v>
      </c>
      <c r="M998" s="301">
        <v>1200</v>
      </c>
      <c r="N998" s="301" t="s">
        <v>1178</v>
      </c>
      <c r="O998" s="291" t="s">
        <v>1513</v>
      </c>
      <c r="P998" s="280">
        <v>1222</v>
      </c>
      <c r="Q998" s="280">
        <v>12</v>
      </c>
      <c r="R998" s="277">
        <f t="shared" si="116"/>
        <v>101.83333333333333</v>
      </c>
      <c r="S998" s="278" t="str">
        <f t="shared" si="117"/>
        <v/>
      </c>
      <c r="T998" s="177"/>
    </row>
    <row r="999" spans="1:20" ht="12.75" customHeight="1" x14ac:dyDescent="0.2">
      <c r="A999" s="291" t="s">
        <v>72</v>
      </c>
      <c r="B999" s="291">
        <v>2022</v>
      </c>
      <c r="C999" s="228" t="s">
        <v>1548</v>
      </c>
      <c r="D999" s="301" t="s">
        <v>118</v>
      </c>
      <c r="E999" s="302" t="s">
        <v>1084</v>
      </c>
      <c r="F999" s="301" t="s">
        <v>1512</v>
      </c>
      <c r="G999" s="301" t="s">
        <v>1508</v>
      </c>
      <c r="H999" s="301" t="s">
        <v>1177</v>
      </c>
      <c r="I999" s="228" t="s">
        <v>433</v>
      </c>
      <c r="J999" s="228" t="s">
        <v>161</v>
      </c>
      <c r="K999" s="291" t="s">
        <v>1505</v>
      </c>
      <c r="L999" s="301" t="s">
        <v>1506</v>
      </c>
      <c r="M999" s="301">
        <v>1200</v>
      </c>
      <c r="N999" s="301" t="s">
        <v>1178</v>
      </c>
      <c r="O999" s="291" t="s">
        <v>1513</v>
      </c>
      <c r="P999" s="280">
        <v>1222</v>
      </c>
      <c r="Q999" s="280">
        <v>12</v>
      </c>
      <c r="R999" s="277">
        <f t="shared" si="116"/>
        <v>101.83333333333333</v>
      </c>
      <c r="S999" s="278" t="str">
        <f t="shared" si="117"/>
        <v/>
      </c>
      <c r="T999" s="177"/>
    </row>
    <row r="1000" spans="1:20" s="21" customFormat="1" ht="12.75" x14ac:dyDescent="0.2">
      <c r="A1000" s="17" t="s">
        <v>72</v>
      </c>
      <c r="B1000" s="17">
        <v>2022</v>
      </c>
      <c r="C1000" s="17" t="s">
        <v>1580</v>
      </c>
      <c r="D1000" s="145" t="s">
        <v>114</v>
      </c>
      <c r="E1000" s="304" t="s">
        <v>1226</v>
      </c>
      <c r="F1000" s="638" t="s">
        <v>1227</v>
      </c>
      <c r="G1000" s="145" t="s">
        <v>1508</v>
      </c>
      <c r="H1000" s="235" t="s">
        <v>1177</v>
      </c>
      <c r="I1000" s="145" t="s">
        <v>431</v>
      </c>
      <c r="J1000" s="22" t="s">
        <v>152</v>
      </c>
      <c r="K1000" s="145" t="s">
        <v>1946</v>
      </c>
      <c r="L1000" s="235" t="s">
        <v>1510</v>
      </c>
      <c r="M1000" s="235" t="s">
        <v>1497</v>
      </c>
      <c r="N1000" s="235" t="s">
        <v>1178</v>
      </c>
      <c r="O1000" s="145"/>
      <c r="P1000" s="280">
        <v>2522</v>
      </c>
      <c r="Q1000" s="280">
        <v>6</v>
      </c>
      <c r="R1000" s="277" t="str">
        <f t="shared" ref="R1000:R1063" si="118">IF(M1000="N/A","N/A", P1000/M1000*100)</f>
        <v>N/A</v>
      </c>
      <c r="S1000" s="278" t="str">
        <f t="shared" ref="S1000:S1063" si="119">IF(M1000="N/A","N/A",IF(OR(R1000&lt;90,R1000&gt;150),"X",""))</f>
        <v>N/A</v>
      </c>
      <c r="T1000" s="177"/>
    </row>
    <row r="1001" spans="1:20" s="21" customFormat="1" ht="12.75" x14ac:dyDescent="0.2">
      <c r="A1001" s="17" t="s">
        <v>72</v>
      </c>
      <c r="B1001" s="17">
        <v>2022</v>
      </c>
      <c r="C1001" s="17" t="s">
        <v>1580</v>
      </c>
      <c r="D1001" s="145" t="s">
        <v>114</v>
      </c>
      <c r="E1001" s="304" t="s">
        <v>1226</v>
      </c>
      <c r="F1001" s="638" t="s">
        <v>1227</v>
      </c>
      <c r="G1001" s="145" t="s">
        <v>263</v>
      </c>
      <c r="H1001" s="235" t="s">
        <v>1177</v>
      </c>
      <c r="I1001" s="145" t="s">
        <v>431</v>
      </c>
      <c r="J1001" s="22" t="s">
        <v>152</v>
      </c>
      <c r="K1001" s="145" t="s">
        <v>1946</v>
      </c>
      <c r="L1001" s="235" t="s">
        <v>1510</v>
      </c>
      <c r="M1001" s="235" t="s">
        <v>1497</v>
      </c>
      <c r="N1001" s="235" t="s">
        <v>1178</v>
      </c>
      <c r="O1001" s="145"/>
      <c r="P1001" s="280">
        <v>10461</v>
      </c>
      <c r="Q1001" s="280">
        <v>6</v>
      </c>
      <c r="R1001" s="277" t="str">
        <f t="shared" si="118"/>
        <v>N/A</v>
      </c>
      <c r="S1001" s="278" t="str">
        <f t="shared" si="119"/>
        <v>N/A</v>
      </c>
      <c r="T1001" s="177"/>
    </row>
    <row r="1002" spans="1:20" s="21" customFormat="1" ht="12.75" x14ac:dyDescent="0.2">
      <c r="A1002" s="17" t="s">
        <v>72</v>
      </c>
      <c r="B1002" s="17">
        <v>2022</v>
      </c>
      <c r="C1002" s="17" t="s">
        <v>1580</v>
      </c>
      <c r="D1002" s="145" t="s">
        <v>114</v>
      </c>
      <c r="E1002" s="304" t="s">
        <v>1226</v>
      </c>
      <c r="F1002" s="638" t="s">
        <v>1227</v>
      </c>
      <c r="G1002" s="145" t="s">
        <v>261</v>
      </c>
      <c r="H1002" s="235" t="s">
        <v>1177</v>
      </c>
      <c r="I1002" s="145" t="s">
        <v>431</v>
      </c>
      <c r="J1002" s="22" t="s">
        <v>152</v>
      </c>
      <c r="K1002" s="145" t="s">
        <v>1946</v>
      </c>
      <c r="L1002" s="235" t="s">
        <v>1510</v>
      </c>
      <c r="M1002" s="235" t="s">
        <v>1497</v>
      </c>
      <c r="N1002" s="235" t="s">
        <v>1178</v>
      </c>
      <c r="O1002" s="145"/>
      <c r="P1002" s="280">
        <v>2522</v>
      </c>
      <c r="Q1002" s="280">
        <v>6</v>
      </c>
      <c r="R1002" s="277" t="str">
        <f t="shared" si="118"/>
        <v>N/A</v>
      </c>
      <c r="S1002" s="278" t="str">
        <f t="shared" si="119"/>
        <v>N/A</v>
      </c>
      <c r="T1002" s="177"/>
    </row>
    <row r="1003" spans="1:20" s="21" customFormat="1" ht="12.75" x14ac:dyDescent="0.2">
      <c r="A1003" s="17" t="s">
        <v>72</v>
      </c>
      <c r="B1003" s="17">
        <v>2022</v>
      </c>
      <c r="C1003" s="17" t="s">
        <v>1580</v>
      </c>
      <c r="D1003" s="145" t="s">
        <v>114</v>
      </c>
      <c r="E1003" s="304" t="s">
        <v>1226</v>
      </c>
      <c r="F1003" s="638" t="s">
        <v>1227</v>
      </c>
      <c r="G1003" s="145" t="s">
        <v>1508</v>
      </c>
      <c r="H1003" s="235" t="s">
        <v>1177</v>
      </c>
      <c r="I1003" s="145" t="s">
        <v>431</v>
      </c>
      <c r="J1003" s="145" t="s">
        <v>160</v>
      </c>
      <c r="K1003" s="18" t="s">
        <v>687</v>
      </c>
      <c r="L1003" s="235" t="s">
        <v>1510</v>
      </c>
      <c r="M1003" s="235" t="s">
        <v>1497</v>
      </c>
      <c r="N1003" s="235" t="s">
        <v>1178</v>
      </c>
      <c r="O1003" s="145" t="s">
        <v>1976</v>
      </c>
      <c r="P1003" s="280">
        <v>98</v>
      </c>
      <c r="Q1003" s="280">
        <v>31</v>
      </c>
      <c r="R1003" s="277" t="str">
        <f t="shared" si="118"/>
        <v>N/A</v>
      </c>
      <c r="S1003" s="278" t="str">
        <f t="shared" si="119"/>
        <v>N/A</v>
      </c>
      <c r="T1003" s="177"/>
    </row>
    <row r="1004" spans="1:20" s="21" customFormat="1" ht="12.75" x14ac:dyDescent="0.2">
      <c r="A1004" s="17" t="s">
        <v>72</v>
      </c>
      <c r="B1004" s="17">
        <v>2022</v>
      </c>
      <c r="C1004" s="17" t="s">
        <v>1580</v>
      </c>
      <c r="D1004" s="145" t="s">
        <v>114</v>
      </c>
      <c r="E1004" s="304" t="s">
        <v>1226</v>
      </c>
      <c r="F1004" s="638" t="s">
        <v>1227</v>
      </c>
      <c r="G1004" s="145" t="s">
        <v>263</v>
      </c>
      <c r="H1004" s="235" t="s">
        <v>1177</v>
      </c>
      <c r="I1004" s="145" t="s">
        <v>431</v>
      </c>
      <c r="J1004" s="145" t="s">
        <v>160</v>
      </c>
      <c r="K1004" s="18" t="s">
        <v>687</v>
      </c>
      <c r="L1004" s="235" t="s">
        <v>1510</v>
      </c>
      <c r="M1004" s="235" t="s">
        <v>1497</v>
      </c>
      <c r="N1004" s="235" t="s">
        <v>1178</v>
      </c>
      <c r="O1004" s="145" t="s">
        <v>1976</v>
      </c>
      <c r="P1004" s="280">
        <v>98</v>
      </c>
      <c r="Q1004" s="280">
        <v>31</v>
      </c>
      <c r="R1004" s="277" t="str">
        <f t="shared" si="118"/>
        <v>N/A</v>
      </c>
      <c r="S1004" s="278" t="str">
        <f t="shared" si="119"/>
        <v>N/A</v>
      </c>
      <c r="T1004" s="177"/>
    </row>
    <row r="1005" spans="1:20" s="21" customFormat="1" ht="12.75" x14ac:dyDescent="0.2">
      <c r="A1005" s="17" t="s">
        <v>72</v>
      </c>
      <c r="B1005" s="17">
        <v>2022</v>
      </c>
      <c r="C1005" s="17" t="s">
        <v>1580</v>
      </c>
      <c r="D1005" s="145" t="s">
        <v>114</v>
      </c>
      <c r="E1005" s="304" t="s">
        <v>1226</v>
      </c>
      <c r="F1005" s="638" t="s">
        <v>1227</v>
      </c>
      <c r="G1005" s="145" t="s">
        <v>261</v>
      </c>
      <c r="H1005" s="235" t="s">
        <v>1177</v>
      </c>
      <c r="I1005" s="145" t="s">
        <v>431</v>
      </c>
      <c r="J1005" s="145" t="s">
        <v>160</v>
      </c>
      <c r="K1005" s="18" t="s">
        <v>687</v>
      </c>
      <c r="L1005" s="235" t="s">
        <v>1510</v>
      </c>
      <c r="M1005" s="235" t="s">
        <v>1497</v>
      </c>
      <c r="N1005" s="235" t="s">
        <v>1178</v>
      </c>
      <c r="O1005" s="145" t="s">
        <v>1976</v>
      </c>
      <c r="P1005" s="280">
        <v>98</v>
      </c>
      <c r="Q1005" s="280">
        <v>31</v>
      </c>
      <c r="R1005" s="277" t="str">
        <f t="shared" si="118"/>
        <v>N/A</v>
      </c>
      <c r="S1005" s="278" t="str">
        <f t="shared" si="119"/>
        <v>N/A</v>
      </c>
      <c r="T1005" s="177"/>
    </row>
    <row r="1006" spans="1:20" s="21" customFormat="1" ht="12.75" x14ac:dyDescent="0.2">
      <c r="A1006" s="17" t="s">
        <v>72</v>
      </c>
      <c r="B1006" s="17">
        <v>2022</v>
      </c>
      <c r="C1006" s="17" t="s">
        <v>1580</v>
      </c>
      <c r="D1006" s="145" t="s">
        <v>114</v>
      </c>
      <c r="E1006" s="304" t="s">
        <v>1226</v>
      </c>
      <c r="F1006" s="638" t="s">
        <v>1227</v>
      </c>
      <c r="G1006" s="145" t="s">
        <v>1508</v>
      </c>
      <c r="H1006" s="235" t="s">
        <v>1177</v>
      </c>
      <c r="I1006" s="145" t="s">
        <v>431</v>
      </c>
      <c r="J1006" s="145" t="s">
        <v>160</v>
      </c>
      <c r="K1006" s="145" t="s">
        <v>687</v>
      </c>
      <c r="L1006" s="235" t="s">
        <v>1510</v>
      </c>
      <c r="M1006" s="235" t="s">
        <v>1497</v>
      </c>
      <c r="N1006" s="235" t="s">
        <v>1178</v>
      </c>
      <c r="O1006" s="145" t="s">
        <v>1977</v>
      </c>
      <c r="P1006" s="280">
        <v>0</v>
      </c>
      <c r="Q1006" s="280">
        <v>0</v>
      </c>
      <c r="R1006" s="277" t="str">
        <f t="shared" si="118"/>
        <v>N/A</v>
      </c>
      <c r="S1006" s="278" t="str">
        <f t="shared" si="119"/>
        <v>N/A</v>
      </c>
      <c r="T1006" s="172" t="s">
        <v>2648</v>
      </c>
    </row>
    <row r="1007" spans="1:20" s="21" customFormat="1" ht="12.75" x14ac:dyDescent="0.2">
      <c r="A1007" s="17" t="s">
        <v>72</v>
      </c>
      <c r="B1007" s="17">
        <v>2022</v>
      </c>
      <c r="C1007" s="17" t="s">
        <v>1580</v>
      </c>
      <c r="D1007" s="145" t="s">
        <v>114</v>
      </c>
      <c r="E1007" s="304" t="s">
        <v>1226</v>
      </c>
      <c r="F1007" s="638" t="s">
        <v>1227</v>
      </c>
      <c r="G1007" s="145" t="s">
        <v>263</v>
      </c>
      <c r="H1007" s="235" t="s">
        <v>1177</v>
      </c>
      <c r="I1007" s="145" t="s">
        <v>431</v>
      </c>
      <c r="J1007" s="145" t="s">
        <v>160</v>
      </c>
      <c r="K1007" s="145" t="s">
        <v>687</v>
      </c>
      <c r="L1007" s="235" t="s">
        <v>1510</v>
      </c>
      <c r="M1007" s="235" t="s">
        <v>1497</v>
      </c>
      <c r="N1007" s="235" t="s">
        <v>1178</v>
      </c>
      <c r="O1007" s="145" t="s">
        <v>1977</v>
      </c>
      <c r="P1007" s="280">
        <v>0</v>
      </c>
      <c r="Q1007" s="280">
        <v>0</v>
      </c>
      <c r="R1007" s="277" t="str">
        <f t="shared" si="118"/>
        <v>N/A</v>
      </c>
      <c r="S1007" s="278" t="str">
        <f t="shared" si="119"/>
        <v>N/A</v>
      </c>
      <c r="T1007" s="172" t="s">
        <v>2648</v>
      </c>
    </row>
    <row r="1008" spans="1:20" s="21" customFormat="1" ht="12.75" x14ac:dyDescent="0.2">
      <c r="A1008" s="17" t="s">
        <v>72</v>
      </c>
      <c r="B1008" s="17">
        <v>2022</v>
      </c>
      <c r="C1008" s="17" t="s">
        <v>1580</v>
      </c>
      <c r="D1008" s="145" t="s">
        <v>114</v>
      </c>
      <c r="E1008" s="304" t="s">
        <v>1226</v>
      </c>
      <c r="F1008" s="638" t="s">
        <v>1227</v>
      </c>
      <c r="G1008" s="145" t="s">
        <v>261</v>
      </c>
      <c r="H1008" s="235" t="s">
        <v>1177</v>
      </c>
      <c r="I1008" s="145" t="s">
        <v>431</v>
      </c>
      <c r="J1008" s="145" t="s">
        <v>160</v>
      </c>
      <c r="K1008" s="145" t="s">
        <v>687</v>
      </c>
      <c r="L1008" s="235" t="s">
        <v>1510</v>
      </c>
      <c r="M1008" s="235" t="s">
        <v>1497</v>
      </c>
      <c r="N1008" s="235" t="s">
        <v>1178</v>
      </c>
      <c r="O1008" s="145" t="s">
        <v>1977</v>
      </c>
      <c r="P1008" s="280">
        <v>0</v>
      </c>
      <c r="Q1008" s="280">
        <v>0</v>
      </c>
      <c r="R1008" s="277" t="str">
        <f t="shared" si="118"/>
        <v>N/A</v>
      </c>
      <c r="S1008" s="278" t="str">
        <f t="shared" si="119"/>
        <v>N/A</v>
      </c>
      <c r="T1008" s="172" t="s">
        <v>2648</v>
      </c>
    </row>
    <row r="1009" spans="1:20" s="21" customFormat="1" ht="12.75" x14ac:dyDescent="0.2">
      <c r="A1009" s="17" t="s">
        <v>72</v>
      </c>
      <c r="B1009" s="17">
        <v>2022</v>
      </c>
      <c r="C1009" s="17" t="s">
        <v>1580</v>
      </c>
      <c r="D1009" s="145" t="s">
        <v>114</v>
      </c>
      <c r="E1009" s="304" t="s">
        <v>969</v>
      </c>
      <c r="F1009" s="638" t="s">
        <v>1209</v>
      </c>
      <c r="G1009" s="145" t="s">
        <v>263</v>
      </c>
      <c r="H1009" s="235" t="s">
        <v>1177</v>
      </c>
      <c r="I1009" s="145" t="s">
        <v>431</v>
      </c>
      <c r="J1009" s="145" t="s">
        <v>160</v>
      </c>
      <c r="K1009" s="18" t="s">
        <v>687</v>
      </c>
      <c r="L1009" s="235" t="s">
        <v>1510</v>
      </c>
      <c r="M1009" s="235" t="s">
        <v>1497</v>
      </c>
      <c r="N1009" s="235" t="s">
        <v>1178</v>
      </c>
      <c r="O1009" s="145" t="s">
        <v>1976</v>
      </c>
      <c r="P1009" s="280">
        <v>1059</v>
      </c>
      <c r="Q1009" s="280">
        <v>35</v>
      </c>
      <c r="R1009" s="277" t="str">
        <f t="shared" si="118"/>
        <v>N/A</v>
      </c>
      <c r="S1009" s="278" t="str">
        <f t="shared" si="119"/>
        <v>N/A</v>
      </c>
      <c r="T1009" s="177"/>
    </row>
    <row r="1010" spans="1:20" s="21" customFormat="1" ht="12.75" x14ac:dyDescent="0.2">
      <c r="A1010" s="17" t="s">
        <v>72</v>
      </c>
      <c r="B1010" s="17">
        <v>2022</v>
      </c>
      <c r="C1010" s="17" t="s">
        <v>1580</v>
      </c>
      <c r="D1010" s="145" t="s">
        <v>114</v>
      </c>
      <c r="E1010" s="304" t="s">
        <v>969</v>
      </c>
      <c r="F1010" s="638" t="s">
        <v>1209</v>
      </c>
      <c r="G1010" s="145" t="s">
        <v>261</v>
      </c>
      <c r="H1010" s="235" t="s">
        <v>1177</v>
      </c>
      <c r="I1010" s="145" t="s">
        <v>431</v>
      </c>
      <c r="J1010" s="145" t="s">
        <v>160</v>
      </c>
      <c r="K1010" s="18" t="s">
        <v>687</v>
      </c>
      <c r="L1010" s="235" t="s">
        <v>1510</v>
      </c>
      <c r="M1010" s="235" t="s">
        <v>1497</v>
      </c>
      <c r="N1010" s="235" t="s">
        <v>1178</v>
      </c>
      <c r="O1010" s="145" t="s">
        <v>1976</v>
      </c>
      <c r="P1010" s="280">
        <v>740</v>
      </c>
      <c r="Q1010" s="280">
        <v>35</v>
      </c>
      <c r="R1010" s="277" t="str">
        <f t="shared" si="118"/>
        <v>N/A</v>
      </c>
      <c r="S1010" s="278" t="str">
        <f t="shared" si="119"/>
        <v>N/A</v>
      </c>
      <c r="T1010" s="177"/>
    </row>
    <row r="1011" spans="1:20" s="21" customFormat="1" ht="12.75" x14ac:dyDescent="0.2">
      <c r="A1011" s="17" t="s">
        <v>72</v>
      </c>
      <c r="B1011" s="17">
        <v>2022</v>
      </c>
      <c r="C1011" s="17" t="s">
        <v>1580</v>
      </c>
      <c r="D1011" s="145" t="s">
        <v>114</v>
      </c>
      <c r="E1011" s="304" t="s">
        <v>969</v>
      </c>
      <c r="F1011" s="638" t="s">
        <v>1209</v>
      </c>
      <c r="G1011" s="145" t="s">
        <v>263</v>
      </c>
      <c r="H1011" s="235" t="s">
        <v>1177</v>
      </c>
      <c r="I1011" s="145" t="s">
        <v>431</v>
      </c>
      <c r="J1011" s="145" t="s">
        <v>160</v>
      </c>
      <c r="K1011" s="18" t="s">
        <v>687</v>
      </c>
      <c r="L1011" s="235" t="s">
        <v>1510</v>
      </c>
      <c r="M1011" s="235" t="s">
        <v>1497</v>
      </c>
      <c r="N1011" s="235" t="s">
        <v>1178</v>
      </c>
      <c r="O1011" s="145" t="s">
        <v>1977</v>
      </c>
      <c r="P1011" s="280">
        <v>0</v>
      </c>
      <c r="Q1011" s="280">
        <v>0</v>
      </c>
      <c r="R1011" s="277" t="str">
        <f t="shared" si="118"/>
        <v>N/A</v>
      </c>
      <c r="S1011" s="278" t="str">
        <f t="shared" si="119"/>
        <v>N/A</v>
      </c>
      <c r="T1011" s="172" t="s">
        <v>2648</v>
      </c>
    </row>
    <row r="1012" spans="1:20" s="21" customFormat="1" ht="12.75" x14ac:dyDescent="0.2">
      <c r="A1012" s="17" t="s">
        <v>72</v>
      </c>
      <c r="B1012" s="17">
        <v>2022</v>
      </c>
      <c r="C1012" s="17" t="s">
        <v>1580</v>
      </c>
      <c r="D1012" s="145" t="s">
        <v>114</v>
      </c>
      <c r="E1012" s="304" t="s">
        <v>969</v>
      </c>
      <c r="F1012" s="638" t="s">
        <v>1209</v>
      </c>
      <c r="G1012" s="145" t="s">
        <v>261</v>
      </c>
      <c r="H1012" s="235" t="s">
        <v>1177</v>
      </c>
      <c r="I1012" s="145" t="s">
        <v>431</v>
      </c>
      <c r="J1012" s="145" t="s">
        <v>160</v>
      </c>
      <c r="K1012" s="18" t="s">
        <v>687</v>
      </c>
      <c r="L1012" s="235" t="s">
        <v>1510</v>
      </c>
      <c r="M1012" s="235" t="s">
        <v>1497</v>
      </c>
      <c r="N1012" s="235" t="s">
        <v>1178</v>
      </c>
      <c r="O1012" s="145" t="s">
        <v>1977</v>
      </c>
      <c r="P1012" s="280">
        <v>0</v>
      </c>
      <c r="Q1012" s="280">
        <v>0</v>
      </c>
      <c r="R1012" s="277" t="str">
        <f t="shared" si="118"/>
        <v>N/A</v>
      </c>
      <c r="S1012" s="278" t="str">
        <f t="shared" si="119"/>
        <v>N/A</v>
      </c>
      <c r="T1012" s="172" t="s">
        <v>2648</v>
      </c>
    </row>
    <row r="1013" spans="1:20" s="21" customFormat="1" ht="12.75" x14ac:dyDescent="0.2">
      <c r="A1013" s="17" t="s">
        <v>72</v>
      </c>
      <c r="B1013" s="17">
        <v>2022</v>
      </c>
      <c r="C1013" s="17" t="s">
        <v>1580</v>
      </c>
      <c r="D1013" s="145" t="s">
        <v>114</v>
      </c>
      <c r="E1013" s="304" t="s">
        <v>969</v>
      </c>
      <c r="F1013" s="638" t="s">
        <v>1209</v>
      </c>
      <c r="G1013" s="145" t="s">
        <v>263</v>
      </c>
      <c r="H1013" s="235" t="s">
        <v>1177</v>
      </c>
      <c r="I1013" s="145" t="s">
        <v>431</v>
      </c>
      <c r="J1013" s="145" t="s">
        <v>160</v>
      </c>
      <c r="K1013" s="145" t="s">
        <v>683</v>
      </c>
      <c r="L1013" s="235" t="s">
        <v>1510</v>
      </c>
      <c r="M1013" s="235" t="s">
        <v>1497</v>
      </c>
      <c r="N1013" s="235" t="s">
        <v>1178</v>
      </c>
      <c r="O1013" s="145"/>
      <c r="P1013" s="280">
        <v>2275</v>
      </c>
      <c r="Q1013" s="280">
        <v>65</v>
      </c>
      <c r="R1013" s="277" t="str">
        <f t="shared" si="118"/>
        <v>N/A</v>
      </c>
      <c r="S1013" s="278" t="str">
        <f t="shared" si="119"/>
        <v>N/A</v>
      </c>
      <c r="T1013" s="177"/>
    </row>
    <row r="1014" spans="1:20" s="21" customFormat="1" ht="12.75" x14ac:dyDescent="0.2">
      <c r="A1014" s="17" t="s">
        <v>72</v>
      </c>
      <c r="B1014" s="17">
        <v>2022</v>
      </c>
      <c r="C1014" s="17" t="s">
        <v>1580</v>
      </c>
      <c r="D1014" s="145" t="s">
        <v>114</v>
      </c>
      <c r="E1014" s="304" t="s">
        <v>969</v>
      </c>
      <c r="F1014" s="638" t="s">
        <v>1209</v>
      </c>
      <c r="G1014" s="145" t="s">
        <v>261</v>
      </c>
      <c r="H1014" s="235" t="s">
        <v>1177</v>
      </c>
      <c r="I1014" s="145" t="s">
        <v>431</v>
      </c>
      <c r="J1014" s="145" t="s">
        <v>160</v>
      </c>
      <c r="K1014" s="145" t="s">
        <v>683</v>
      </c>
      <c r="L1014" s="235" t="s">
        <v>1510</v>
      </c>
      <c r="M1014" s="235" t="s">
        <v>1497</v>
      </c>
      <c r="N1014" s="235" t="s">
        <v>1178</v>
      </c>
      <c r="O1014" s="145"/>
      <c r="P1014" s="280">
        <v>1253</v>
      </c>
      <c r="Q1014" s="280">
        <v>63</v>
      </c>
      <c r="R1014" s="277" t="str">
        <f t="shared" si="118"/>
        <v>N/A</v>
      </c>
      <c r="S1014" s="278" t="str">
        <f t="shared" si="119"/>
        <v>N/A</v>
      </c>
      <c r="T1014" s="177"/>
    </row>
    <row r="1015" spans="1:20" s="21" customFormat="1" ht="12.75" x14ac:dyDescent="0.2">
      <c r="A1015" s="17" t="s">
        <v>72</v>
      </c>
      <c r="B1015" s="17">
        <v>2022</v>
      </c>
      <c r="C1015" s="17" t="s">
        <v>1580</v>
      </c>
      <c r="D1015" s="145" t="s">
        <v>114</v>
      </c>
      <c r="E1015" s="304" t="s">
        <v>961</v>
      </c>
      <c r="F1015" s="638" t="s">
        <v>1206</v>
      </c>
      <c r="G1015" s="145" t="s">
        <v>1508</v>
      </c>
      <c r="H1015" s="235" t="s">
        <v>1177</v>
      </c>
      <c r="I1015" s="145" t="s">
        <v>431</v>
      </c>
      <c r="J1015" s="145" t="s">
        <v>160</v>
      </c>
      <c r="K1015" s="18" t="s">
        <v>687</v>
      </c>
      <c r="L1015" s="235" t="s">
        <v>1510</v>
      </c>
      <c r="M1015" s="235" t="s">
        <v>1497</v>
      </c>
      <c r="N1015" s="235" t="s">
        <v>1178</v>
      </c>
      <c r="O1015" s="145" t="s">
        <v>1976</v>
      </c>
      <c r="P1015" s="280">
        <v>30</v>
      </c>
      <c r="Q1015" s="280">
        <v>3</v>
      </c>
      <c r="R1015" s="277" t="str">
        <f t="shared" si="118"/>
        <v>N/A</v>
      </c>
      <c r="S1015" s="278" t="str">
        <f t="shared" si="119"/>
        <v>N/A</v>
      </c>
      <c r="T1015" s="177"/>
    </row>
    <row r="1016" spans="1:20" s="21" customFormat="1" ht="12.75" x14ac:dyDescent="0.2">
      <c r="A1016" s="17" t="s">
        <v>72</v>
      </c>
      <c r="B1016" s="17">
        <v>2022</v>
      </c>
      <c r="C1016" s="17" t="s">
        <v>1580</v>
      </c>
      <c r="D1016" s="145" t="s">
        <v>114</v>
      </c>
      <c r="E1016" s="304" t="s">
        <v>961</v>
      </c>
      <c r="F1016" s="638" t="s">
        <v>1206</v>
      </c>
      <c r="G1016" s="145" t="s">
        <v>263</v>
      </c>
      <c r="H1016" s="235" t="s">
        <v>1177</v>
      </c>
      <c r="I1016" s="145" t="s">
        <v>431</v>
      </c>
      <c r="J1016" s="145" t="s">
        <v>160</v>
      </c>
      <c r="K1016" s="18" t="s">
        <v>687</v>
      </c>
      <c r="L1016" s="235" t="s">
        <v>1510</v>
      </c>
      <c r="M1016" s="235" t="s">
        <v>1497</v>
      </c>
      <c r="N1016" s="235" t="s">
        <v>1178</v>
      </c>
      <c r="O1016" s="145" t="s">
        <v>1976</v>
      </c>
      <c r="P1016" s="280">
        <v>321</v>
      </c>
      <c r="Q1016" s="280">
        <v>30</v>
      </c>
      <c r="R1016" s="277" t="str">
        <f t="shared" si="118"/>
        <v>N/A</v>
      </c>
      <c r="S1016" s="278" t="str">
        <f t="shared" si="119"/>
        <v>N/A</v>
      </c>
      <c r="T1016" s="177"/>
    </row>
    <row r="1017" spans="1:20" s="21" customFormat="1" ht="12.75" x14ac:dyDescent="0.2">
      <c r="A1017" s="17" t="s">
        <v>72</v>
      </c>
      <c r="B1017" s="17">
        <v>2022</v>
      </c>
      <c r="C1017" s="17" t="s">
        <v>1580</v>
      </c>
      <c r="D1017" s="145" t="s">
        <v>114</v>
      </c>
      <c r="E1017" s="304" t="s">
        <v>961</v>
      </c>
      <c r="F1017" s="638" t="s">
        <v>1206</v>
      </c>
      <c r="G1017" s="145" t="s">
        <v>261</v>
      </c>
      <c r="H1017" s="235" t="s">
        <v>1177</v>
      </c>
      <c r="I1017" s="145" t="s">
        <v>431</v>
      </c>
      <c r="J1017" s="145" t="s">
        <v>160</v>
      </c>
      <c r="K1017" s="18" t="s">
        <v>687</v>
      </c>
      <c r="L1017" s="235" t="s">
        <v>1510</v>
      </c>
      <c r="M1017" s="235" t="s">
        <v>1497</v>
      </c>
      <c r="N1017" s="235" t="s">
        <v>1178</v>
      </c>
      <c r="O1017" s="145" t="s">
        <v>1976</v>
      </c>
      <c r="P1017" s="280">
        <v>321</v>
      </c>
      <c r="Q1017" s="280">
        <v>30</v>
      </c>
      <c r="R1017" s="277" t="str">
        <f t="shared" si="118"/>
        <v>N/A</v>
      </c>
      <c r="S1017" s="278" t="str">
        <f t="shared" si="119"/>
        <v>N/A</v>
      </c>
      <c r="T1017" s="177"/>
    </row>
    <row r="1018" spans="1:20" s="21" customFormat="1" ht="12.75" x14ac:dyDescent="0.2">
      <c r="A1018" s="17" t="s">
        <v>72</v>
      </c>
      <c r="B1018" s="17">
        <v>2022</v>
      </c>
      <c r="C1018" s="17" t="s">
        <v>1580</v>
      </c>
      <c r="D1018" s="145" t="s">
        <v>114</v>
      </c>
      <c r="E1018" s="304" t="s">
        <v>961</v>
      </c>
      <c r="F1018" s="638" t="s">
        <v>1206</v>
      </c>
      <c r="G1018" s="145" t="s">
        <v>1508</v>
      </c>
      <c r="H1018" s="235" t="s">
        <v>1177</v>
      </c>
      <c r="I1018" s="145" t="s">
        <v>431</v>
      </c>
      <c r="J1018" s="145" t="s">
        <v>160</v>
      </c>
      <c r="K1018" s="18" t="s">
        <v>687</v>
      </c>
      <c r="L1018" s="235" t="s">
        <v>1510</v>
      </c>
      <c r="M1018" s="235" t="s">
        <v>1497</v>
      </c>
      <c r="N1018" s="235" t="s">
        <v>1178</v>
      </c>
      <c r="O1018" s="145" t="s">
        <v>1977</v>
      </c>
      <c r="P1018" s="280">
        <v>0</v>
      </c>
      <c r="Q1018" s="280">
        <v>0</v>
      </c>
      <c r="R1018" s="277" t="str">
        <f t="shared" si="118"/>
        <v>N/A</v>
      </c>
      <c r="S1018" s="278" t="str">
        <f t="shared" si="119"/>
        <v>N/A</v>
      </c>
      <c r="T1018" s="172" t="s">
        <v>2648</v>
      </c>
    </row>
    <row r="1019" spans="1:20" s="21" customFormat="1" ht="12.75" x14ac:dyDescent="0.2">
      <c r="A1019" s="17" t="s">
        <v>72</v>
      </c>
      <c r="B1019" s="17">
        <v>2022</v>
      </c>
      <c r="C1019" s="17" t="s">
        <v>1580</v>
      </c>
      <c r="D1019" s="145" t="s">
        <v>114</v>
      </c>
      <c r="E1019" s="304" t="s">
        <v>961</v>
      </c>
      <c r="F1019" s="638" t="s">
        <v>1206</v>
      </c>
      <c r="G1019" s="145" t="s">
        <v>263</v>
      </c>
      <c r="H1019" s="235" t="s">
        <v>1177</v>
      </c>
      <c r="I1019" s="145" t="s">
        <v>431</v>
      </c>
      <c r="J1019" s="145" t="s">
        <v>160</v>
      </c>
      <c r="K1019" s="18" t="s">
        <v>687</v>
      </c>
      <c r="L1019" s="235" t="s">
        <v>1510</v>
      </c>
      <c r="M1019" s="235" t="s">
        <v>1497</v>
      </c>
      <c r="N1019" s="235" t="s">
        <v>1178</v>
      </c>
      <c r="O1019" s="145" t="s">
        <v>1977</v>
      </c>
      <c r="P1019" s="280">
        <v>0</v>
      </c>
      <c r="Q1019" s="280">
        <v>0</v>
      </c>
      <c r="R1019" s="277" t="str">
        <f t="shared" si="118"/>
        <v>N/A</v>
      </c>
      <c r="S1019" s="278" t="str">
        <f t="shared" si="119"/>
        <v>N/A</v>
      </c>
      <c r="T1019" s="172" t="s">
        <v>2648</v>
      </c>
    </row>
    <row r="1020" spans="1:20" s="21" customFormat="1" ht="12.75" x14ac:dyDescent="0.2">
      <c r="A1020" s="17" t="s">
        <v>72</v>
      </c>
      <c r="B1020" s="17">
        <v>2022</v>
      </c>
      <c r="C1020" s="17" t="s">
        <v>1580</v>
      </c>
      <c r="D1020" s="145" t="s">
        <v>114</v>
      </c>
      <c r="E1020" s="304" t="s">
        <v>961</v>
      </c>
      <c r="F1020" s="638" t="s">
        <v>1206</v>
      </c>
      <c r="G1020" s="145" t="s">
        <v>261</v>
      </c>
      <c r="H1020" s="235" t="s">
        <v>1177</v>
      </c>
      <c r="I1020" s="145" t="s">
        <v>431</v>
      </c>
      <c r="J1020" s="145" t="s">
        <v>160</v>
      </c>
      <c r="K1020" s="18" t="s">
        <v>687</v>
      </c>
      <c r="L1020" s="235" t="s">
        <v>1510</v>
      </c>
      <c r="M1020" s="235" t="s">
        <v>1497</v>
      </c>
      <c r="N1020" s="235" t="s">
        <v>1178</v>
      </c>
      <c r="O1020" s="145" t="s">
        <v>1977</v>
      </c>
      <c r="P1020" s="280">
        <v>0</v>
      </c>
      <c r="Q1020" s="280">
        <v>0</v>
      </c>
      <c r="R1020" s="277" t="str">
        <f t="shared" si="118"/>
        <v>N/A</v>
      </c>
      <c r="S1020" s="278" t="str">
        <f t="shared" si="119"/>
        <v>N/A</v>
      </c>
      <c r="T1020" s="172" t="s">
        <v>2648</v>
      </c>
    </row>
    <row r="1021" spans="1:20" s="21" customFormat="1" ht="12.75" x14ac:dyDescent="0.2">
      <c r="A1021" s="17" t="s">
        <v>72</v>
      </c>
      <c r="B1021" s="17">
        <v>2022</v>
      </c>
      <c r="C1021" s="17" t="s">
        <v>1580</v>
      </c>
      <c r="D1021" s="145" t="s">
        <v>114</v>
      </c>
      <c r="E1021" s="304" t="s">
        <v>961</v>
      </c>
      <c r="F1021" s="638" t="s">
        <v>1206</v>
      </c>
      <c r="G1021" s="145" t="s">
        <v>1508</v>
      </c>
      <c r="H1021" s="235" t="s">
        <v>1177</v>
      </c>
      <c r="I1021" s="145" t="s">
        <v>431</v>
      </c>
      <c r="J1021" s="145" t="s">
        <v>160</v>
      </c>
      <c r="K1021" s="145" t="s">
        <v>683</v>
      </c>
      <c r="L1021" s="235" t="s">
        <v>1510</v>
      </c>
      <c r="M1021" s="235" t="s">
        <v>1497</v>
      </c>
      <c r="N1021" s="235" t="s">
        <v>1178</v>
      </c>
      <c r="O1021" s="145"/>
      <c r="P1021" s="280">
        <v>23</v>
      </c>
      <c r="Q1021" s="280">
        <v>5</v>
      </c>
      <c r="R1021" s="277" t="str">
        <f t="shared" si="118"/>
        <v>N/A</v>
      </c>
      <c r="S1021" s="278" t="str">
        <f t="shared" si="119"/>
        <v>N/A</v>
      </c>
      <c r="T1021" s="177"/>
    </row>
    <row r="1022" spans="1:20" s="21" customFormat="1" ht="12.75" x14ac:dyDescent="0.2">
      <c r="A1022" s="17" t="s">
        <v>72</v>
      </c>
      <c r="B1022" s="17">
        <v>2022</v>
      </c>
      <c r="C1022" s="17" t="s">
        <v>1580</v>
      </c>
      <c r="D1022" s="145" t="s">
        <v>114</v>
      </c>
      <c r="E1022" s="304" t="s">
        <v>961</v>
      </c>
      <c r="F1022" s="638" t="s">
        <v>1206</v>
      </c>
      <c r="G1022" s="145" t="s">
        <v>263</v>
      </c>
      <c r="H1022" s="235" t="s">
        <v>1177</v>
      </c>
      <c r="I1022" s="145" t="s">
        <v>431</v>
      </c>
      <c r="J1022" s="145" t="s">
        <v>160</v>
      </c>
      <c r="K1022" s="145" t="s">
        <v>683</v>
      </c>
      <c r="L1022" s="235" t="s">
        <v>1510</v>
      </c>
      <c r="M1022" s="235" t="s">
        <v>1497</v>
      </c>
      <c r="N1022" s="235" t="s">
        <v>1178</v>
      </c>
      <c r="O1022" s="145"/>
      <c r="P1022" s="280">
        <v>355</v>
      </c>
      <c r="Q1022" s="280">
        <v>58</v>
      </c>
      <c r="R1022" s="277" t="str">
        <f t="shared" si="118"/>
        <v>N/A</v>
      </c>
      <c r="S1022" s="278" t="str">
        <f t="shared" si="119"/>
        <v>N/A</v>
      </c>
      <c r="T1022" s="177"/>
    </row>
    <row r="1023" spans="1:20" s="21" customFormat="1" ht="12.75" x14ac:dyDescent="0.2">
      <c r="A1023" s="17" t="s">
        <v>72</v>
      </c>
      <c r="B1023" s="17">
        <v>2022</v>
      </c>
      <c r="C1023" s="17" t="s">
        <v>1580</v>
      </c>
      <c r="D1023" s="145" t="s">
        <v>114</v>
      </c>
      <c r="E1023" s="304" t="s">
        <v>961</v>
      </c>
      <c r="F1023" s="638" t="s">
        <v>1206</v>
      </c>
      <c r="G1023" s="145" t="s">
        <v>261</v>
      </c>
      <c r="H1023" s="235" t="s">
        <v>1177</v>
      </c>
      <c r="I1023" s="145" t="s">
        <v>431</v>
      </c>
      <c r="J1023" s="145" t="s">
        <v>160</v>
      </c>
      <c r="K1023" s="145" t="s">
        <v>683</v>
      </c>
      <c r="L1023" s="235" t="s">
        <v>1510</v>
      </c>
      <c r="M1023" s="235" t="s">
        <v>1497</v>
      </c>
      <c r="N1023" s="235" t="s">
        <v>1178</v>
      </c>
      <c r="O1023" s="145"/>
      <c r="P1023" s="280">
        <v>355</v>
      </c>
      <c r="Q1023" s="280">
        <v>58</v>
      </c>
      <c r="R1023" s="277" t="str">
        <f t="shared" si="118"/>
        <v>N/A</v>
      </c>
      <c r="S1023" s="278" t="str">
        <f t="shared" si="119"/>
        <v>N/A</v>
      </c>
      <c r="T1023" s="177"/>
    </row>
    <row r="1024" spans="1:20" s="21" customFormat="1" ht="12.75" x14ac:dyDescent="0.2">
      <c r="A1024" s="305" t="s">
        <v>72</v>
      </c>
      <c r="B1024" s="305">
        <v>2022</v>
      </c>
      <c r="C1024" s="17" t="s">
        <v>1580</v>
      </c>
      <c r="D1024" s="306" t="s">
        <v>114</v>
      </c>
      <c r="E1024" s="307" t="s">
        <v>918</v>
      </c>
      <c r="F1024" s="306" t="s">
        <v>1210</v>
      </c>
      <c r="G1024" s="306" t="s">
        <v>259</v>
      </c>
      <c r="H1024" s="308" t="s">
        <v>1177</v>
      </c>
      <c r="I1024" s="306" t="s">
        <v>431</v>
      </c>
      <c r="J1024" s="189" t="s">
        <v>152</v>
      </c>
      <c r="K1024" s="306" t="s">
        <v>1946</v>
      </c>
      <c r="L1024" s="308" t="s">
        <v>1510</v>
      </c>
      <c r="M1024" s="235" t="s">
        <v>1497</v>
      </c>
      <c r="N1024" s="308" t="s">
        <v>1178</v>
      </c>
      <c r="O1024" s="306"/>
      <c r="P1024" s="280">
        <v>466</v>
      </c>
      <c r="Q1024" s="280">
        <v>3</v>
      </c>
      <c r="R1024" s="277" t="str">
        <f t="shared" si="118"/>
        <v>N/A</v>
      </c>
      <c r="S1024" s="278" t="str">
        <f t="shared" si="119"/>
        <v>N/A</v>
      </c>
      <c r="T1024" s="177" t="s">
        <v>2653</v>
      </c>
    </row>
    <row r="1025" spans="1:20" s="21" customFormat="1" ht="12.75" x14ac:dyDescent="0.2">
      <c r="A1025" s="17" t="s">
        <v>72</v>
      </c>
      <c r="B1025" s="17">
        <v>2022</v>
      </c>
      <c r="C1025" s="17" t="s">
        <v>1580</v>
      </c>
      <c r="D1025" s="145" t="s">
        <v>114</v>
      </c>
      <c r="E1025" s="309" t="s">
        <v>918</v>
      </c>
      <c r="F1025" s="145" t="s">
        <v>1210</v>
      </c>
      <c r="G1025" s="145" t="s">
        <v>1508</v>
      </c>
      <c r="H1025" s="235" t="s">
        <v>1177</v>
      </c>
      <c r="I1025" s="145" t="s">
        <v>431</v>
      </c>
      <c r="J1025" s="22" t="s">
        <v>152</v>
      </c>
      <c r="K1025" s="145" t="s">
        <v>1946</v>
      </c>
      <c r="L1025" s="235" t="s">
        <v>1510</v>
      </c>
      <c r="M1025" s="235" t="s">
        <v>1497</v>
      </c>
      <c r="N1025" s="235" t="s">
        <v>1178</v>
      </c>
      <c r="O1025" s="145"/>
      <c r="P1025" s="280">
        <v>1653</v>
      </c>
      <c r="Q1025" s="280">
        <v>3</v>
      </c>
      <c r="R1025" s="277" t="str">
        <f t="shared" si="118"/>
        <v>N/A</v>
      </c>
      <c r="S1025" s="278" t="str">
        <f t="shared" si="119"/>
        <v>N/A</v>
      </c>
      <c r="T1025" s="177" t="s">
        <v>2654</v>
      </c>
    </row>
    <row r="1026" spans="1:20" s="21" customFormat="1" ht="12.75" x14ac:dyDescent="0.2">
      <c r="A1026" s="17" t="s">
        <v>72</v>
      </c>
      <c r="B1026" s="17">
        <v>2022</v>
      </c>
      <c r="C1026" s="17" t="s">
        <v>1580</v>
      </c>
      <c r="D1026" s="145" t="s">
        <v>114</v>
      </c>
      <c r="E1026" s="309" t="s">
        <v>918</v>
      </c>
      <c r="F1026" s="145" t="s">
        <v>1210</v>
      </c>
      <c r="G1026" s="145" t="s">
        <v>263</v>
      </c>
      <c r="H1026" s="235" t="s">
        <v>1177</v>
      </c>
      <c r="I1026" s="145" t="s">
        <v>431</v>
      </c>
      <c r="J1026" s="22" t="s">
        <v>152</v>
      </c>
      <c r="K1026" s="145" t="s">
        <v>1946</v>
      </c>
      <c r="L1026" s="235" t="s">
        <v>1510</v>
      </c>
      <c r="M1026" s="235" t="s">
        <v>1497</v>
      </c>
      <c r="N1026" s="235" t="s">
        <v>1178</v>
      </c>
      <c r="O1026" s="145"/>
      <c r="P1026" s="280">
        <v>2878</v>
      </c>
      <c r="Q1026" s="280">
        <v>3</v>
      </c>
      <c r="R1026" s="277" t="str">
        <f t="shared" si="118"/>
        <v>N/A</v>
      </c>
      <c r="S1026" s="278" t="str">
        <f t="shared" si="119"/>
        <v>N/A</v>
      </c>
      <c r="T1026" s="177" t="s">
        <v>2655</v>
      </c>
    </row>
    <row r="1027" spans="1:20" s="21" customFormat="1" ht="12.75" x14ac:dyDescent="0.2">
      <c r="A1027" s="17" t="s">
        <v>72</v>
      </c>
      <c r="B1027" s="17">
        <v>2022</v>
      </c>
      <c r="C1027" s="17" t="s">
        <v>1580</v>
      </c>
      <c r="D1027" s="145" t="s">
        <v>114</v>
      </c>
      <c r="E1027" s="309" t="s">
        <v>918</v>
      </c>
      <c r="F1027" s="145" t="s">
        <v>1210</v>
      </c>
      <c r="G1027" s="145" t="s">
        <v>261</v>
      </c>
      <c r="H1027" s="235" t="s">
        <v>1177</v>
      </c>
      <c r="I1027" s="145" t="s">
        <v>431</v>
      </c>
      <c r="J1027" s="22" t="s">
        <v>152</v>
      </c>
      <c r="K1027" s="145" t="s">
        <v>1946</v>
      </c>
      <c r="L1027" s="235" t="s">
        <v>1510</v>
      </c>
      <c r="M1027" s="235" t="s">
        <v>1497</v>
      </c>
      <c r="N1027" s="235" t="s">
        <v>1178</v>
      </c>
      <c r="O1027" s="145"/>
      <c r="P1027" s="280">
        <v>1653</v>
      </c>
      <c r="Q1027" s="280">
        <v>3</v>
      </c>
      <c r="R1027" s="277" t="str">
        <f t="shared" si="118"/>
        <v>N/A</v>
      </c>
      <c r="S1027" s="278" t="str">
        <f t="shared" si="119"/>
        <v>N/A</v>
      </c>
      <c r="T1027" s="177" t="s">
        <v>2654</v>
      </c>
    </row>
    <row r="1028" spans="1:20" s="21" customFormat="1" ht="12.75" x14ac:dyDescent="0.2">
      <c r="A1028" s="305" t="s">
        <v>72</v>
      </c>
      <c r="B1028" s="305">
        <v>2022</v>
      </c>
      <c r="C1028" s="17" t="s">
        <v>1580</v>
      </c>
      <c r="D1028" s="306" t="s">
        <v>114</v>
      </c>
      <c r="E1028" s="310" t="s">
        <v>1978</v>
      </c>
      <c r="F1028" s="639" t="s">
        <v>1211</v>
      </c>
      <c r="G1028" s="306" t="s">
        <v>259</v>
      </c>
      <c r="H1028" s="308" t="s">
        <v>1177</v>
      </c>
      <c r="I1028" s="306" t="s">
        <v>431</v>
      </c>
      <c r="J1028" s="306" t="s">
        <v>160</v>
      </c>
      <c r="K1028" s="311" t="s">
        <v>687</v>
      </c>
      <c r="L1028" s="308" t="s">
        <v>1510</v>
      </c>
      <c r="M1028" s="235" t="s">
        <v>1497</v>
      </c>
      <c r="N1028" s="308" t="s">
        <v>1178</v>
      </c>
      <c r="O1028" s="306" t="s">
        <v>1976</v>
      </c>
      <c r="P1028" s="280">
        <v>252</v>
      </c>
      <c r="Q1028" s="280">
        <v>24</v>
      </c>
      <c r="R1028" s="277" t="str">
        <f t="shared" si="118"/>
        <v>N/A</v>
      </c>
      <c r="S1028" s="278" t="str">
        <f t="shared" si="119"/>
        <v>N/A</v>
      </c>
      <c r="T1028" s="177"/>
    </row>
    <row r="1029" spans="1:20" s="21" customFormat="1" ht="12.75" x14ac:dyDescent="0.2">
      <c r="A1029" s="17" t="s">
        <v>72</v>
      </c>
      <c r="B1029" s="17">
        <v>2022</v>
      </c>
      <c r="C1029" s="17" t="s">
        <v>1580</v>
      </c>
      <c r="D1029" s="145" t="s">
        <v>114</v>
      </c>
      <c r="E1029" s="304" t="s">
        <v>1978</v>
      </c>
      <c r="F1029" s="638" t="s">
        <v>1211</v>
      </c>
      <c r="G1029" s="145" t="s">
        <v>1508</v>
      </c>
      <c r="H1029" s="235" t="s">
        <v>1177</v>
      </c>
      <c r="I1029" s="145" t="s">
        <v>431</v>
      </c>
      <c r="J1029" s="145" t="s">
        <v>160</v>
      </c>
      <c r="K1029" s="18" t="s">
        <v>687</v>
      </c>
      <c r="L1029" s="235" t="s">
        <v>1510</v>
      </c>
      <c r="M1029" s="235" t="s">
        <v>1497</v>
      </c>
      <c r="N1029" s="235" t="s">
        <v>1178</v>
      </c>
      <c r="O1029" s="145" t="s">
        <v>1976</v>
      </c>
      <c r="P1029" s="280">
        <v>490</v>
      </c>
      <c r="Q1029" s="280">
        <v>27</v>
      </c>
      <c r="R1029" s="277" t="str">
        <f t="shared" si="118"/>
        <v>N/A</v>
      </c>
      <c r="S1029" s="278" t="str">
        <f t="shared" si="119"/>
        <v>N/A</v>
      </c>
      <c r="T1029" s="177"/>
    </row>
    <row r="1030" spans="1:20" s="21" customFormat="1" ht="12.75" x14ac:dyDescent="0.2">
      <c r="A1030" s="17" t="s">
        <v>72</v>
      </c>
      <c r="B1030" s="17">
        <v>2022</v>
      </c>
      <c r="C1030" s="17" t="s">
        <v>1580</v>
      </c>
      <c r="D1030" s="145" t="s">
        <v>114</v>
      </c>
      <c r="E1030" s="304" t="s">
        <v>1978</v>
      </c>
      <c r="F1030" s="638" t="s">
        <v>1211</v>
      </c>
      <c r="G1030" s="145" t="s">
        <v>263</v>
      </c>
      <c r="H1030" s="235" t="s">
        <v>1177</v>
      </c>
      <c r="I1030" s="145" t="s">
        <v>431</v>
      </c>
      <c r="J1030" s="145" t="s">
        <v>160</v>
      </c>
      <c r="K1030" s="18" t="s">
        <v>687</v>
      </c>
      <c r="L1030" s="235" t="s">
        <v>1510</v>
      </c>
      <c r="M1030" s="235" t="s">
        <v>1497</v>
      </c>
      <c r="N1030" s="235" t="s">
        <v>1178</v>
      </c>
      <c r="O1030" s="145" t="s">
        <v>1976</v>
      </c>
      <c r="P1030" s="280">
        <v>512</v>
      </c>
      <c r="Q1030" s="280">
        <v>27</v>
      </c>
      <c r="R1030" s="277" t="str">
        <f t="shared" si="118"/>
        <v>N/A</v>
      </c>
      <c r="S1030" s="278" t="str">
        <f t="shared" si="119"/>
        <v>N/A</v>
      </c>
      <c r="T1030" s="177"/>
    </row>
    <row r="1031" spans="1:20" s="21" customFormat="1" ht="12.75" x14ac:dyDescent="0.2">
      <c r="A1031" s="17" t="s">
        <v>72</v>
      </c>
      <c r="B1031" s="17">
        <v>2022</v>
      </c>
      <c r="C1031" s="17" t="s">
        <v>1580</v>
      </c>
      <c r="D1031" s="145" t="s">
        <v>114</v>
      </c>
      <c r="E1031" s="304" t="s">
        <v>1978</v>
      </c>
      <c r="F1031" s="638" t="s">
        <v>1211</v>
      </c>
      <c r="G1031" s="145" t="s">
        <v>261</v>
      </c>
      <c r="H1031" s="235" t="s">
        <v>1177</v>
      </c>
      <c r="I1031" s="145" t="s">
        <v>431</v>
      </c>
      <c r="J1031" s="145" t="s">
        <v>160</v>
      </c>
      <c r="K1031" s="18" t="s">
        <v>687</v>
      </c>
      <c r="L1031" s="235" t="s">
        <v>1510</v>
      </c>
      <c r="M1031" s="235" t="s">
        <v>1497</v>
      </c>
      <c r="N1031" s="235" t="s">
        <v>1178</v>
      </c>
      <c r="O1031" s="145" t="s">
        <v>1976</v>
      </c>
      <c r="P1031" s="280">
        <v>490</v>
      </c>
      <c r="Q1031" s="280">
        <v>27</v>
      </c>
      <c r="R1031" s="277" t="str">
        <f t="shared" si="118"/>
        <v>N/A</v>
      </c>
      <c r="S1031" s="278" t="str">
        <f t="shared" si="119"/>
        <v>N/A</v>
      </c>
      <c r="T1031" s="177"/>
    </row>
    <row r="1032" spans="1:20" s="21" customFormat="1" ht="12.75" x14ac:dyDescent="0.2">
      <c r="A1032" s="305" t="s">
        <v>72</v>
      </c>
      <c r="B1032" s="305">
        <v>2022</v>
      </c>
      <c r="C1032" s="17" t="s">
        <v>1580</v>
      </c>
      <c r="D1032" s="306" t="s">
        <v>114</v>
      </c>
      <c r="E1032" s="310" t="s">
        <v>1978</v>
      </c>
      <c r="F1032" s="639" t="s">
        <v>1228</v>
      </c>
      <c r="G1032" s="306" t="s">
        <v>259</v>
      </c>
      <c r="H1032" s="308" t="s">
        <v>1177</v>
      </c>
      <c r="I1032" s="306" t="s">
        <v>431</v>
      </c>
      <c r="J1032" s="306" t="s">
        <v>160</v>
      </c>
      <c r="K1032" s="311" t="s">
        <v>687</v>
      </c>
      <c r="L1032" s="308" t="s">
        <v>1510</v>
      </c>
      <c r="M1032" s="235" t="s">
        <v>1497</v>
      </c>
      <c r="N1032" s="308" t="s">
        <v>1178</v>
      </c>
      <c r="O1032" s="145" t="s">
        <v>1977</v>
      </c>
      <c r="P1032" s="280">
        <v>0</v>
      </c>
      <c r="Q1032" s="280">
        <v>0</v>
      </c>
      <c r="R1032" s="277" t="str">
        <f t="shared" si="118"/>
        <v>N/A</v>
      </c>
      <c r="S1032" s="278" t="str">
        <f t="shared" si="119"/>
        <v>N/A</v>
      </c>
      <c r="T1032" s="172" t="s">
        <v>2648</v>
      </c>
    </row>
    <row r="1033" spans="1:20" s="21" customFormat="1" ht="12.75" x14ac:dyDescent="0.2">
      <c r="A1033" s="17" t="s">
        <v>72</v>
      </c>
      <c r="B1033" s="17">
        <v>2022</v>
      </c>
      <c r="C1033" s="17" t="s">
        <v>1580</v>
      </c>
      <c r="D1033" s="145" t="s">
        <v>114</v>
      </c>
      <c r="E1033" s="304" t="s">
        <v>1978</v>
      </c>
      <c r="F1033" s="639" t="s">
        <v>1228</v>
      </c>
      <c r="G1033" s="145" t="s">
        <v>1508</v>
      </c>
      <c r="H1033" s="235" t="s">
        <v>1177</v>
      </c>
      <c r="I1033" s="145" t="s">
        <v>431</v>
      </c>
      <c r="J1033" s="145" t="s">
        <v>160</v>
      </c>
      <c r="K1033" s="18" t="s">
        <v>687</v>
      </c>
      <c r="L1033" s="235" t="s">
        <v>1510</v>
      </c>
      <c r="M1033" s="235" t="s">
        <v>1497</v>
      </c>
      <c r="N1033" s="235" t="s">
        <v>1178</v>
      </c>
      <c r="O1033" s="145" t="s">
        <v>1977</v>
      </c>
      <c r="P1033" s="280">
        <v>0</v>
      </c>
      <c r="Q1033" s="280">
        <v>0</v>
      </c>
      <c r="R1033" s="277" t="str">
        <f t="shared" si="118"/>
        <v>N/A</v>
      </c>
      <c r="S1033" s="278" t="str">
        <f t="shared" si="119"/>
        <v>N/A</v>
      </c>
      <c r="T1033" s="172" t="s">
        <v>2648</v>
      </c>
    </row>
    <row r="1034" spans="1:20" s="21" customFormat="1" ht="12.75" x14ac:dyDescent="0.2">
      <c r="A1034" s="17" t="s">
        <v>72</v>
      </c>
      <c r="B1034" s="17">
        <v>2022</v>
      </c>
      <c r="C1034" s="17" t="s">
        <v>1580</v>
      </c>
      <c r="D1034" s="145" t="s">
        <v>114</v>
      </c>
      <c r="E1034" s="304" t="s">
        <v>1978</v>
      </c>
      <c r="F1034" s="639" t="s">
        <v>1228</v>
      </c>
      <c r="G1034" s="145" t="s">
        <v>263</v>
      </c>
      <c r="H1034" s="235" t="s">
        <v>1177</v>
      </c>
      <c r="I1034" s="145" t="s">
        <v>431</v>
      </c>
      <c r="J1034" s="145" t="s">
        <v>160</v>
      </c>
      <c r="K1034" s="18" t="s">
        <v>687</v>
      </c>
      <c r="L1034" s="235" t="s">
        <v>1510</v>
      </c>
      <c r="M1034" s="235" t="s">
        <v>1497</v>
      </c>
      <c r="N1034" s="235" t="s">
        <v>1178</v>
      </c>
      <c r="O1034" s="145" t="s">
        <v>1977</v>
      </c>
      <c r="P1034" s="280">
        <v>0</v>
      </c>
      <c r="Q1034" s="280">
        <v>0</v>
      </c>
      <c r="R1034" s="277" t="str">
        <f t="shared" si="118"/>
        <v>N/A</v>
      </c>
      <c r="S1034" s="278" t="str">
        <f t="shared" si="119"/>
        <v>N/A</v>
      </c>
      <c r="T1034" s="172" t="s">
        <v>2648</v>
      </c>
    </row>
    <row r="1035" spans="1:20" s="21" customFormat="1" ht="12.75" x14ac:dyDescent="0.2">
      <c r="A1035" s="17" t="s">
        <v>72</v>
      </c>
      <c r="B1035" s="17">
        <v>2022</v>
      </c>
      <c r="C1035" s="17" t="s">
        <v>1580</v>
      </c>
      <c r="D1035" s="145" t="s">
        <v>114</v>
      </c>
      <c r="E1035" s="304" t="s">
        <v>1978</v>
      </c>
      <c r="F1035" s="639" t="s">
        <v>1228</v>
      </c>
      <c r="G1035" s="145" t="s">
        <v>261</v>
      </c>
      <c r="H1035" s="235" t="s">
        <v>1177</v>
      </c>
      <c r="I1035" s="145" t="s">
        <v>431</v>
      </c>
      <c r="J1035" s="145" t="s">
        <v>160</v>
      </c>
      <c r="K1035" s="18" t="s">
        <v>687</v>
      </c>
      <c r="L1035" s="235" t="s">
        <v>1510</v>
      </c>
      <c r="M1035" s="235" t="s">
        <v>1497</v>
      </c>
      <c r="N1035" s="235" t="s">
        <v>1178</v>
      </c>
      <c r="O1035" s="145" t="s">
        <v>1977</v>
      </c>
      <c r="P1035" s="280">
        <v>0</v>
      </c>
      <c r="Q1035" s="280">
        <v>0</v>
      </c>
      <c r="R1035" s="277" t="str">
        <f t="shared" si="118"/>
        <v>N/A</v>
      </c>
      <c r="S1035" s="278" t="str">
        <f t="shared" si="119"/>
        <v>N/A</v>
      </c>
      <c r="T1035" s="172" t="s">
        <v>2648</v>
      </c>
    </row>
    <row r="1036" spans="1:20" s="21" customFormat="1" ht="12.75" x14ac:dyDescent="0.2">
      <c r="A1036" s="305" t="s">
        <v>72</v>
      </c>
      <c r="B1036" s="305">
        <v>2022</v>
      </c>
      <c r="C1036" s="17" t="s">
        <v>1580</v>
      </c>
      <c r="D1036" s="306" t="s">
        <v>114</v>
      </c>
      <c r="E1036" s="310" t="s">
        <v>1978</v>
      </c>
      <c r="F1036" s="639" t="s">
        <v>1210</v>
      </c>
      <c r="G1036" s="306" t="s">
        <v>259</v>
      </c>
      <c r="H1036" s="308" t="s">
        <v>1177</v>
      </c>
      <c r="I1036" s="306" t="s">
        <v>431</v>
      </c>
      <c r="J1036" s="306" t="s">
        <v>160</v>
      </c>
      <c r="K1036" s="311" t="s">
        <v>683</v>
      </c>
      <c r="L1036" s="308" t="s">
        <v>1510</v>
      </c>
      <c r="M1036" s="235" t="s">
        <v>1497</v>
      </c>
      <c r="N1036" s="308" t="s">
        <v>1178</v>
      </c>
      <c r="O1036" s="306"/>
      <c r="P1036" s="280">
        <v>1567</v>
      </c>
      <c r="Q1036" s="280">
        <v>93</v>
      </c>
      <c r="R1036" s="277" t="str">
        <f t="shared" si="118"/>
        <v>N/A</v>
      </c>
      <c r="S1036" s="278" t="str">
        <f t="shared" si="119"/>
        <v>N/A</v>
      </c>
      <c r="T1036" s="177"/>
    </row>
    <row r="1037" spans="1:20" s="21" customFormat="1" ht="12.75" x14ac:dyDescent="0.2">
      <c r="A1037" s="17" t="s">
        <v>72</v>
      </c>
      <c r="B1037" s="17">
        <v>2022</v>
      </c>
      <c r="C1037" s="17" t="s">
        <v>1580</v>
      </c>
      <c r="D1037" s="145" t="s">
        <v>114</v>
      </c>
      <c r="E1037" s="304" t="s">
        <v>1978</v>
      </c>
      <c r="F1037" s="638" t="s">
        <v>1210</v>
      </c>
      <c r="G1037" s="145" t="s">
        <v>1508</v>
      </c>
      <c r="H1037" s="235" t="s">
        <v>1177</v>
      </c>
      <c r="I1037" s="145" t="s">
        <v>431</v>
      </c>
      <c r="J1037" s="145" t="s">
        <v>160</v>
      </c>
      <c r="K1037" s="18" t="s">
        <v>683</v>
      </c>
      <c r="L1037" s="235" t="s">
        <v>1510</v>
      </c>
      <c r="M1037" s="235" t="s">
        <v>1497</v>
      </c>
      <c r="N1037" s="235" t="s">
        <v>1178</v>
      </c>
      <c r="O1037" s="145"/>
      <c r="P1037" s="280">
        <v>2882</v>
      </c>
      <c r="Q1037" s="280">
        <v>104</v>
      </c>
      <c r="R1037" s="277" t="str">
        <f t="shared" si="118"/>
        <v>N/A</v>
      </c>
      <c r="S1037" s="278" t="str">
        <f t="shared" si="119"/>
        <v>N/A</v>
      </c>
      <c r="T1037" s="177"/>
    </row>
    <row r="1038" spans="1:20" s="21" customFormat="1" ht="12.75" x14ac:dyDescent="0.2">
      <c r="A1038" s="17" t="s">
        <v>72</v>
      </c>
      <c r="B1038" s="17">
        <v>2022</v>
      </c>
      <c r="C1038" s="17" t="s">
        <v>1580</v>
      </c>
      <c r="D1038" s="145" t="s">
        <v>114</v>
      </c>
      <c r="E1038" s="304" t="s">
        <v>1978</v>
      </c>
      <c r="F1038" s="638" t="s">
        <v>1210</v>
      </c>
      <c r="G1038" s="145" t="s">
        <v>263</v>
      </c>
      <c r="H1038" s="235" t="s">
        <v>1177</v>
      </c>
      <c r="I1038" s="145" t="s">
        <v>431</v>
      </c>
      <c r="J1038" s="145" t="s">
        <v>160</v>
      </c>
      <c r="K1038" s="18" t="s">
        <v>683</v>
      </c>
      <c r="L1038" s="235" t="s">
        <v>1510</v>
      </c>
      <c r="M1038" s="235" t="s">
        <v>1497</v>
      </c>
      <c r="N1038" s="235" t="s">
        <v>1178</v>
      </c>
      <c r="O1038" s="145"/>
      <c r="P1038" s="280">
        <v>9535</v>
      </c>
      <c r="Q1038" s="280">
        <v>105</v>
      </c>
      <c r="R1038" s="277" t="str">
        <f t="shared" si="118"/>
        <v>N/A</v>
      </c>
      <c r="S1038" s="278" t="str">
        <f t="shared" si="119"/>
        <v>N/A</v>
      </c>
      <c r="T1038" s="177"/>
    </row>
    <row r="1039" spans="1:20" s="21" customFormat="1" ht="12.75" x14ac:dyDescent="0.2">
      <c r="A1039" s="17" t="s">
        <v>72</v>
      </c>
      <c r="B1039" s="17">
        <v>2022</v>
      </c>
      <c r="C1039" s="17" t="s">
        <v>1580</v>
      </c>
      <c r="D1039" s="145" t="s">
        <v>114</v>
      </c>
      <c r="E1039" s="304" t="s">
        <v>1978</v>
      </c>
      <c r="F1039" s="638" t="s">
        <v>1210</v>
      </c>
      <c r="G1039" s="145" t="s">
        <v>261</v>
      </c>
      <c r="H1039" s="235" t="s">
        <v>1177</v>
      </c>
      <c r="I1039" s="145" t="s">
        <v>431</v>
      </c>
      <c r="J1039" s="145" t="s">
        <v>160</v>
      </c>
      <c r="K1039" s="18" t="s">
        <v>683</v>
      </c>
      <c r="L1039" s="235" t="s">
        <v>1510</v>
      </c>
      <c r="M1039" s="235" t="s">
        <v>1497</v>
      </c>
      <c r="N1039" s="235" t="s">
        <v>1178</v>
      </c>
      <c r="O1039" s="145"/>
      <c r="P1039" s="280">
        <v>2882</v>
      </c>
      <c r="Q1039" s="280">
        <v>104</v>
      </c>
      <c r="R1039" s="277" t="str">
        <f t="shared" si="118"/>
        <v>N/A</v>
      </c>
      <c r="S1039" s="278" t="str">
        <f t="shared" si="119"/>
        <v>N/A</v>
      </c>
      <c r="T1039" s="177"/>
    </row>
    <row r="1040" spans="1:20" s="21" customFormat="1" ht="12.75" x14ac:dyDescent="0.2">
      <c r="A1040" s="17" t="s">
        <v>72</v>
      </c>
      <c r="B1040" s="17">
        <v>2022</v>
      </c>
      <c r="C1040" s="17" t="s">
        <v>1580</v>
      </c>
      <c r="D1040" s="145" t="s">
        <v>114</v>
      </c>
      <c r="E1040" s="304" t="s">
        <v>1979</v>
      </c>
      <c r="F1040" s="638" t="s">
        <v>1211</v>
      </c>
      <c r="G1040" s="145" t="s">
        <v>1508</v>
      </c>
      <c r="H1040" s="235" t="s">
        <v>1177</v>
      </c>
      <c r="I1040" s="145" t="s">
        <v>431</v>
      </c>
      <c r="J1040" s="145" t="s">
        <v>160</v>
      </c>
      <c r="K1040" s="18" t="s">
        <v>687</v>
      </c>
      <c r="L1040" s="235" t="s">
        <v>1510</v>
      </c>
      <c r="M1040" s="235" t="s">
        <v>1497</v>
      </c>
      <c r="N1040" s="235" t="s">
        <v>1178</v>
      </c>
      <c r="O1040" s="145" t="s">
        <v>1976</v>
      </c>
      <c r="P1040" s="280">
        <v>160</v>
      </c>
      <c r="Q1040" s="280">
        <v>36</v>
      </c>
      <c r="R1040" s="277" t="str">
        <f t="shared" si="118"/>
        <v>N/A</v>
      </c>
      <c r="S1040" s="278" t="str">
        <f t="shared" si="119"/>
        <v>N/A</v>
      </c>
      <c r="T1040" s="177"/>
    </row>
    <row r="1041" spans="1:20" s="21" customFormat="1" ht="12.75" x14ac:dyDescent="0.2">
      <c r="A1041" s="17" t="s">
        <v>72</v>
      </c>
      <c r="B1041" s="17">
        <v>2022</v>
      </c>
      <c r="C1041" s="17" t="s">
        <v>1580</v>
      </c>
      <c r="D1041" s="145" t="s">
        <v>114</v>
      </c>
      <c r="E1041" s="304" t="s">
        <v>1979</v>
      </c>
      <c r="F1041" s="638" t="s">
        <v>1211</v>
      </c>
      <c r="G1041" s="145" t="s">
        <v>263</v>
      </c>
      <c r="H1041" s="235" t="s">
        <v>1177</v>
      </c>
      <c r="I1041" s="145" t="s">
        <v>431</v>
      </c>
      <c r="J1041" s="145" t="s">
        <v>160</v>
      </c>
      <c r="K1041" s="18" t="s">
        <v>687</v>
      </c>
      <c r="L1041" s="235" t="s">
        <v>1510</v>
      </c>
      <c r="M1041" s="235" t="s">
        <v>1497</v>
      </c>
      <c r="N1041" s="235" t="s">
        <v>1178</v>
      </c>
      <c r="O1041" s="145" t="s">
        <v>1976</v>
      </c>
      <c r="P1041" s="280">
        <v>141</v>
      </c>
      <c r="Q1041" s="280">
        <v>35</v>
      </c>
      <c r="R1041" s="277" t="str">
        <f t="shared" si="118"/>
        <v>N/A</v>
      </c>
      <c r="S1041" s="278" t="str">
        <f t="shared" si="119"/>
        <v>N/A</v>
      </c>
      <c r="T1041" s="177"/>
    </row>
    <row r="1042" spans="1:20" s="21" customFormat="1" ht="12.75" x14ac:dyDescent="0.2">
      <c r="A1042" s="17" t="s">
        <v>72</v>
      </c>
      <c r="B1042" s="17">
        <v>2022</v>
      </c>
      <c r="C1042" s="17" t="s">
        <v>1580</v>
      </c>
      <c r="D1042" s="145" t="s">
        <v>114</v>
      </c>
      <c r="E1042" s="304" t="s">
        <v>1979</v>
      </c>
      <c r="F1042" s="638" t="s">
        <v>1211</v>
      </c>
      <c r="G1042" s="145" t="s">
        <v>261</v>
      </c>
      <c r="H1042" s="235" t="s">
        <v>1177</v>
      </c>
      <c r="I1042" s="145" t="s">
        <v>431</v>
      </c>
      <c r="J1042" s="145" t="s">
        <v>160</v>
      </c>
      <c r="K1042" s="18" t="s">
        <v>687</v>
      </c>
      <c r="L1042" s="235" t="s">
        <v>1510</v>
      </c>
      <c r="M1042" s="235" t="s">
        <v>1497</v>
      </c>
      <c r="N1042" s="235" t="s">
        <v>1178</v>
      </c>
      <c r="O1042" s="145" t="s">
        <v>1976</v>
      </c>
      <c r="P1042" s="280">
        <v>161</v>
      </c>
      <c r="Q1042" s="280">
        <v>36</v>
      </c>
      <c r="R1042" s="277" t="str">
        <f t="shared" si="118"/>
        <v>N/A</v>
      </c>
      <c r="S1042" s="278" t="str">
        <f t="shared" si="119"/>
        <v>N/A</v>
      </c>
      <c r="T1042" s="177"/>
    </row>
    <row r="1043" spans="1:20" s="21" customFormat="1" ht="12.75" x14ac:dyDescent="0.2">
      <c r="A1043" s="17" t="s">
        <v>72</v>
      </c>
      <c r="B1043" s="17">
        <v>2022</v>
      </c>
      <c r="C1043" s="17" t="s">
        <v>1580</v>
      </c>
      <c r="D1043" s="145" t="s">
        <v>114</v>
      </c>
      <c r="E1043" s="304" t="s">
        <v>1979</v>
      </c>
      <c r="F1043" s="638" t="s">
        <v>1214</v>
      </c>
      <c r="G1043" s="145" t="s">
        <v>261</v>
      </c>
      <c r="H1043" s="235" t="s">
        <v>1177</v>
      </c>
      <c r="I1043" s="145" t="s">
        <v>431</v>
      </c>
      <c r="J1043" s="145" t="s">
        <v>160</v>
      </c>
      <c r="K1043" s="145" t="s">
        <v>687</v>
      </c>
      <c r="L1043" s="235" t="s">
        <v>1510</v>
      </c>
      <c r="M1043" s="235" t="s">
        <v>1497</v>
      </c>
      <c r="N1043" s="235" t="s">
        <v>1178</v>
      </c>
      <c r="O1043" s="145" t="s">
        <v>1977</v>
      </c>
      <c r="P1043" s="280">
        <v>0</v>
      </c>
      <c r="Q1043" s="280">
        <v>0</v>
      </c>
      <c r="R1043" s="277" t="str">
        <f t="shared" si="118"/>
        <v>N/A</v>
      </c>
      <c r="S1043" s="278" t="str">
        <f t="shared" si="119"/>
        <v>N/A</v>
      </c>
      <c r="T1043" s="172" t="s">
        <v>2648</v>
      </c>
    </row>
    <row r="1044" spans="1:20" s="21" customFormat="1" ht="12.75" x14ac:dyDescent="0.2">
      <c r="A1044" s="17" t="s">
        <v>72</v>
      </c>
      <c r="B1044" s="17">
        <v>2022</v>
      </c>
      <c r="C1044" s="17" t="s">
        <v>1580</v>
      </c>
      <c r="D1044" s="145" t="s">
        <v>114</v>
      </c>
      <c r="E1044" s="304" t="s">
        <v>1979</v>
      </c>
      <c r="F1044" s="638" t="s">
        <v>1214</v>
      </c>
      <c r="G1044" s="145" t="s">
        <v>1508</v>
      </c>
      <c r="H1044" s="235" t="s">
        <v>1177</v>
      </c>
      <c r="I1044" s="145" t="s">
        <v>431</v>
      </c>
      <c r="J1044" s="145" t="s">
        <v>160</v>
      </c>
      <c r="K1044" s="145" t="s">
        <v>687</v>
      </c>
      <c r="L1044" s="235" t="s">
        <v>1510</v>
      </c>
      <c r="M1044" s="235" t="s">
        <v>1497</v>
      </c>
      <c r="N1044" s="235" t="s">
        <v>1178</v>
      </c>
      <c r="O1044" s="145" t="s">
        <v>1977</v>
      </c>
      <c r="P1044" s="280">
        <v>0</v>
      </c>
      <c r="Q1044" s="280">
        <v>0</v>
      </c>
      <c r="R1044" s="277" t="str">
        <f t="shared" si="118"/>
        <v>N/A</v>
      </c>
      <c r="S1044" s="278" t="str">
        <f t="shared" si="119"/>
        <v>N/A</v>
      </c>
      <c r="T1044" s="172" t="s">
        <v>2648</v>
      </c>
    </row>
    <row r="1045" spans="1:20" s="21" customFormat="1" ht="12.75" x14ac:dyDescent="0.2">
      <c r="A1045" s="17" t="s">
        <v>72</v>
      </c>
      <c r="B1045" s="17">
        <v>2022</v>
      </c>
      <c r="C1045" s="17" t="s">
        <v>1580</v>
      </c>
      <c r="D1045" s="145" t="s">
        <v>114</v>
      </c>
      <c r="E1045" s="304" t="s">
        <v>1979</v>
      </c>
      <c r="F1045" s="638" t="s">
        <v>1214</v>
      </c>
      <c r="G1045" s="145" t="s">
        <v>263</v>
      </c>
      <c r="H1045" s="235" t="s">
        <v>1177</v>
      </c>
      <c r="I1045" s="145" t="s">
        <v>431</v>
      </c>
      <c r="J1045" s="145" t="s">
        <v>160</v>
      </c>
      <c r="K1045" s="145" t="s">
        <v>687</v>
      </c>
      <c r="L1045" s="235" t="s">
        <v>1510</v>
      </c>
      <c r="M1045" s="235" t="s">
        <v>1497</v>
      </c>
      <c r="N1045" s="235" t="s">
        <v>1178</v>
      </c>
      <c r="O1045" s="145" t="s">
        <v>1977</v>
      </c>
      <c r="P1045" s="280">
        <v>0</v>
      </c>
      <c r="Q1045" s="280">
        <v>0</v>
      </c>
      <c r="R1045" s="277" t="str">
        <f t="shared" si="118"/>
        <v>N/A</v>
      </c>
      <c r="S1045" s="278" t="str">
        <f t="shared" si="119"/>
        <v>N/A</v>
      </c>
      <c r="T1045" s="172" t="s">
        <v>2648</v>
      </c>
    </row>
    <row r="1046" spans="1:20" s="21" customFormat="1" ht="12.75" x14ac:dyDescent="0.2">
      <c r="A1046" s="17" t="s">
        <v>72</v>
      </c>
      <c r="B1046" s="17">
        <v>2022</v>
      </c>
      <c r="C1046" s="17" t="s">
        <v>1580</v>
      </c>
      <c r="D1046" s="145" t="s">
        <v>114</v>
      </c>
      <c r="E1046" s="304" t="s">
        <v>1980</v>
      </c>
      <c r="F1046" s="638" t="s">
        <v>1215</v>
      </c>
      <c r="G1046" s="145" t="s">
        <v>259</v>
      </c>
      <c r="H1046" s="235" t="s">
        <v>1177</v>
      </c>
      <c r="I1046" s="145" t="s">
        <v>431</v>
      </c>
      <c r="J1046" s="145" t="s">
        <v>160</v>
      </c>
      <c r="K1046" s="18" t="s">
        <v>687</v>
      </c>
      <c r="L1046" s="235" t="s">
        <v>1510</v>
      </c>
      <c r="M1046" s="235" t="s">
        <v>1497</v>
      </c>
      <c r="N1046" s="235" t="s">
        <v>1178</v>
      </c>
      <c r="O1046" s="145" t="s">
        <v>1976</v>
      </c>
      <c r="P1046" s="280">
        <v>345</v>
      </c>
      <c r="Q1046" s="280">
        <v>38</v>
      </c>
      <c r="R1046" s="277" t="str">
        <f t="shared" si="118"/>
        <v>N/A</v>
      </c>
      <c r="S1046" s="278" t="str">
        <f t="shared" si="119"/>
        <v>N/A</v>
      </c>
      <c r="T1046" s="177"/>
    </row>
    <row r="1047" spans="1:20" s="21" customFormat="1" ht="12.75" x14ac:dyDescent="0.2">
      <c r="A1047" s="17" t="s">
        <v>72</v>
      </c>
      <c r="B1047" s="17">
        <v>2022</v>
      </c>
      <c r="C1047" s="17" t="s">
        <v>1580</v>
      </c>
      <c r="D1047" s="145" t="s">
        <v>114</v>
      </c>
      <c r="E1047" s="304" t="s">
        <v>1980</v>
      </c>
      <c r="F1047" s="638" t="s">
        <v>1215</v>
      </c>
      <c r="G1047" s="145" t="s">
        <v>1508</v>
      </c>
      <c r="H1047" s="235" t="s">
        <v>1177</v>
      </c>
      <c r="I1047" s="145" t="s">
        <v>431</v>
      </c>
      <c r="J1047" s="145" t="s">
        <v>160</v>
      </c>
      <c r="K1047" s="18" t="s">
        <v>687</v>
      </c>
      <c r="L1047" s="235" t="s">
        <v>1510</v>
      </c>
      <c r="M1047" s="235" t="s">
        <v>1497</v>
      </c>
      <c r="N1047" s="235" t="s">
        <v>1178</v>
      </c>
      <c r="O1047" s="145" t="s">
        <v>1976</v>
      </c>
      <c r="P1047" s="280">
        <v>1208</v>
      </c>
      <c r="Q1047" s="280">
        <v>55</v>
      </c>
      <c r="R1047" s="277" t="str">
        <f t="shared" si="118"/>
        <v>N/A</v>
      </c>
      <c r="S1047" s="278" t="str">
        <f t="shared" si="119"/>
        <v>N/A</v>
      </c>
      <c r="T1047" s="177"/>
    </row>
    <row r="1048" spans="1:20" s="21" customFormat="1" ht="12.75" x14ac:dyDescent="0.2">
      <c r="A1048" s="17" t="s">
        <v>72</v>
      </c>
      <c r="B1048" s="17">
        <v>2022</v>
      </c>
      <c r="C1048" s="17" t="s">
        <v>1580</v>
      </c>
      <c r="D1048" s="145" t="s">
        <v>114</v>
      </c>
      <c r="E1048" s="304" t="s">
        <v>1980</v>
      </c>
      <c r="F1048" s="638" t="s">
        <v>1215</v>
      </c>
      <c r="G1048" s="145" t="s">
        <v>263</v>
      </c>
      <c r="H1048" s="235" t="s">
        <v>1177</v>
      </c>
      <c r="I1048" s="145" t="s">
        <v>431</v>
      </c>
      <c r="J1048" s="145" t="s">
        <v>160</v>
      </c>
      <c r="K1048" s="18" t="s">
        <v>687</v>
      </c>
      <c r="L1048" s="235" t="s">
        <v>1510</v>
      </c>
      <c r="M1048" s="235" t="s">
        <v>1497</v>
      </c>
      <c r="N1048" s="235" t="s">
        <v>1178</v>
      </c>
      <c r="O1048" s="145" t="s">
        <v>1976</v>
      </c>
      <c r="P1048" s="280">
        <v>3752</v>
      </c>
      <c r="Q1048" s="280">
        <v>56</v>
      </c>
      <c r="R1048" s="277" t="str">
        <f t="shared" si="118"/>
        <v>N/A</v>
      </c>
      <c r="S1048" s="278" t="str">
        <f t="shared" si="119"/>
        <v>N/A</v>
      </c>
      <c r="T1048" s="177"/>
    </row>
    <row r="1049" spans="1:20" s="21" customFormat="1" ht="12.75" x14ac:dyDescent="0.2">
      <c r="A1049" s="17" t="s">
        <v>72</v>
      </c>
      <c r="B1049" s="17">
        <v>2022</v>
      </c>
      <c r="C1049" s="17" t="s">
        <v>1580</v>
      </c>
      <c r="D1049" s="145" t="s">
        <v>114</v>
      </c>
      <c r="E1049" s="304" t="s">
        <v>1980</v>
      </c>
      <c r="F1049" s="638" t="s">
        <v>1215</v>
      </c>
      <c r="G1049" s="145" t="s">
        <v>261</v>
      </c>
      <c r="H1049" s="235" t="s">
        <v>1177</v>
      </c>
      <c r="I1049" s="145" t="s">
        <v>431</v>
      </c>
      <c r="J1049" s="145" t="s">
        <v>160</v>
      </c>
      <c r="K1049" s="18" t="s">
        <v>687</v>
      </c>
      <c r="L1049" s="235" t="s">
        <v>1510</v>
      </c>
      <c r="M1049" s="235" t="s">
        <v>1497</v>
      </c>
      <c r="N1049" s="235" t="s">
        <v>1178</v>
      </c>
      <c r="O1049" s="145" t="s">
        <v>1976</v>
      </c>
      <c r="P1049" s="280">
        <v>1208</v>
      </c>
      <c r="Q1049" s="280">
        <v>55</v>
      </c>
      <c r="R1049" s="277" t="str">
        <f t="shared" si="118"/>
        <v>N/A</v>
      </c>
      <c r="S1049" s="278" t="str">
        <f t="shared" si="119"/>
        <v>N/A</v>
      </c>
      <c r="T1049" s="177"/>
    </row>
    <row r="1050" spans="1:20" s="21" customFormat="1" ht="12.75" x14ac:dyDescent="0.2">
      <c r="A1050" s="17" t="s">
        <v>72</v>
      </c>
      <c r="B1050" s="17">
        <v>2022</v>
      </c>
      <c r="C1050" s="17" t="s">
        <v>1580</v>
      </c>
      <c r="D1050" s="145" t="s">
        <v>114</v>
      </c>
      <c r="E1050" s="304" t="s">
        <v>1980</v>
      </c>
      <c r="F1050" s="638" t="s">
        <v>1215</v>
      </c>
      <c r="G1050" s="145" t="s">
        <v>259</v>
      </c>
      <c r="H1050" s="235" t="s">
        <v>1177</v>
      </c>
      <c r="I1050" s="145" t="s">
        <v>431</v>
      </c>
      <c r="J1050" s="145" t="s">
        <v>160</v>
      </c>
      <c r="K1050" s="145" t="s">
        <v>687</v>
      </c>
      <c r="L1050" s="235" t="s">
        <v>1510</v>
      </c>
      <c r="M1050" s="235" t="s">
        <v>1497</v>
      </c>
      <c r="N1050" s="235" t="s">
        <v>1178</v>
      </c>
      <c r="O1050" s="306" t="s">
        <v>1977</v>
      </c>
      <c r="P1050" s="280">
        <v>0</v>
      </c>
      <c r="Q1050" s="280">
        <v>0</v>
      </c>
      <c r="R1050" s="277" t="str">
        <f t="shared" si="118"/>
        <v>N/A</v>
      </c>
      <c r="S1050" s="278" t="str">
        <f t="shared" si="119"/>
        <v>N/A</v>
      </c>
      <c r="T1050" s="172" t="s">
        <v>2648</v>
      </c>
    </row>
    <row r="1051" spans="1:20" s="21" customFormat="1" ht="12.75" x14ac:dyDescent="0.2">
      <c r="A1051" s="17" t="s">
        <v>72</v>
      </c>
      <c r="B1051" s="17">
        <v>2022</v>
      </c>
      <c r="C1051" s="17" t="s">
        <v>1580</v>
      </c>
      <c r="D1051" s="145" t="s">
        <v>114</v>
      </c>
      <c r="E1051" s="304" t="s">
        <v>1980</v>
      </c>
      <c r="F1051" s="638" t="s">
        <v>1215</v>
      </c>
      <c r="G1051" s="145" t="s">
        <v>1508</v>
      </c>
      <c r="H1051" s="235" t="s">
        <v>1177</v>
      </c>
      <c r="I1051" s="145" t="s">
        <v>431</v>
      </c>
      <c r="J1051" s="145" t="s">
        <v>160</v>
      </c>
      <c r="K1051" s="145" t="s">
        <v>687</v>
      </c>
      <c r="L1051" s="235" t="s">
        <v>1510</v>
      </c>
      <c r="M1051" s="235" t="s">
        <v>1497</v>
      </c>
      <c r="N1051" s="235" t="s">
        <v>1178</v>
      </c>
      <c r="O1051" s="306" t="s">
        <v>1977</v>
      </c>
      <c r="P1051" s="280">
        <v>0</v>
      </c>
      <c r="Q1051" s="280">
        <v>0</v>
      </c>
      <c r="R1051" s="277" t="str">
        <f t="shared" si="118"/>
        <v>N/A</v>
      </c>
      <c r="S1051" s="278" t="str">
        <f t="shared" si="119"/>
        <v>N/A</v>
      </c>
      <c r="T1051" s="172" t="s">
        <v>2648</v>
      </c>
    </row>
    <row r="1052" spans="1:20" s="21" customFormat="1" ht="12.75" x14ac:dyDescent="0.2">
      <c r="A1052" s="17" t="s">
        <v>72</v>
      </c>
      <c r="B1052" s="17">
        <v>2022</v>
      </c>
      <c r="C1052" s="17" t="s">
        <v>1580</v>
      </c>
      <c r="D1052" s="145" t="s">
        <v>114</v>
      </c>
      <c r="E1052" s="304" t="s">
        <v>1980</v>
      </c>
      <c r="F1052" s="638" t="s">
        <v>1215</v>
      </c>
      <c r="G1052" s="145" t="s">
        <v>263</v>
      </c>
      <c r="H1052" s="235" t="s">
        <v>1177</v>
      </c>
      <c r="I1052" s="145" t="s">
        <v>431</v>
      </c>
      <c r="J1052" s="145" t="s">
        <v>160</v>
      </c>
      <c r="K1052" s="145" t="s">
        <v>687</v>
      </c>
      <c r="L1052" s="235" t="s">
        <v>1510</v>
      </c>
      <c r="M1052" s="235" t="s">
        <v>1497</v>
      </c>
      <c r="N1052" s="235" t="s">
        <v>1178</v>
      </c>
      <c r="O1052" s="306" t="s">
        <v>1977</v>
      </c>
      <c r="P1052" s="280">
        <v>0</v>
      </c>
      <c r="Q1052" s="280">
        <v>0</v>
      </c>
      <c r="R1052" s="277" t="str">
        <f t="shared" si="118"/>
        <v>N/A</v>
      </c>
      <c r="S1052" s="278" t="str">
        <f t="shared" si="119"/>
        <v>N/A</v>
      </c>
      <c r="T1052" s="172" t="s">
        <v>2648</v>
      </c>
    </row>
    <row r="1053" spans="1:20" s="21" customFormat="1" ht="12.75" x14ac:dyDescent="0.2">
      <c r="A1053" s="17" t="s">
        <v>72</v>
      </c>
      <c r="B1053" s="17">
        <v>2022</v>
      </c>
      <c r="C1053" s="17" t="s">
        <v>1580</v>
      </c>
      <c r="D1053" s="145" t="s">
        <v>114</v>
      </c>
      <c r="E1053" s="304" t="s">
        <v>1980</v>
      </c>
      <c r="F1053" s="638" t="s">
        <v>1215</v>
      </c>
      <c r="G1053" s="145" t="s">
        <v>261</v>
      </c>
      <c r="H1053" s="235" t="s">
        <v>1177</v>
      </c>
      <c r="I1053" s="145" t="s">
        <v>431</v>
      </c>
      <c r="J1053" s="145" t="s">
        <v>160</v>
      </c>
      <c r="K1053" s="145" t="s">
        <v>687</v>
      </c>
      <c r="L1053" s="235" t="s">
        <v>1510</v>
      </c>
      <c r="M1053" s="235" t="s">
        <v>1497</v>
      </c>
      <c r="N1053" s="235" t="s">
        <v>1178</v>
      </c>
      <c r="O1053" s="306" t="s">
        <v>1977</v>
      </c>
      <c r="P1053" s="280">
        <v>0</v>
      </c>
      <c r="Q1053" s="280">
        <v>0</v>
      </c>
      <c r="R1053" s="277" t="str">
        <f t="shared" si="118"/>
        <v>N/A</v>
      </c>
      <c r="S1053" s="278" t="str">
        <f t="shared" si="119"/>
        <v>N/A</v>
      </c>
      <c r="T1053" s="172" t="s">
        <v>2648</v>
      </c>
    </row>
    <row r="1054" spans="1:20" s="21" customFormat="1" ht="12.75" x14ac:dyDescent="0.2">
      <c r="A1054" s="17" t="s">
        <v>72</v>
      </c>
      <c r="B1054" s="17">
        <v>2022</v>
      </c>
      <c r="C1054" s="17" t="s">
        <v>1580</v>
      </c>
      <c r="D1054" s="145" t="s">
        <v>114</v>
      </c>
      <c r="E1054" s="304" t="s">
        <v>1980</v>
      </c>
      <c r="F1054" s="638" t="s">
        <v>1210</v>
      </c>
      <c r="G1054" s="145" t="s">
        <v>259</v>
      </c>
      <c r="H1054" s="235" t="s">
        <v>1177</v>
      </c>
      <c r="I1054" s="145" t="s">
        <v>431</v>
      </c>
      <c r="J1054" s="145" t="s">
        <v>160</v>
      </c>
      <c r="K1054" s="18" t="s">
        <v>683</v>
      </c>
      <c r="L1054" s="235" t="s">
        <v>1510</v>
      </c>
      <c r="M1054" s="235" t="s">
        <v>1497</v>
      </c>
      <c r="N1054" s="235" t="s">
        <v>1178</v>
      </c>
      <c r="O1054" s="145" t="s">
        <v>1981</v>
      </c>
      <c r="P1054" s="280">
        <v>737</v>
      </c>
      <c r="Q1054" s="280">
        <v>69</v>
      </c>
      <c r="R1054" s="277" t="str">
        <f t="shared" si="118"/>
        <v>N/A</v>
      </c>
      <c r="S1054" s="278" t="str">
        <f t="shared" si="119"/>
        <v>N/A</v>
      </c>
      <c r="T1054" s="177"/>
    </row>
    <row r="1055" spans="1:20" s="21" customFormat="1" ht="12.75" x14ac:dyDescent="0.2">
      <c r="A1055" s="17" t="s">
        <v>72</v>
      </c>
      <c r="B1055" s="17">
        <v>2022</v>
      </c>
      <c r="C1055" s="17" t="s">
        <v>1580</v>
      </c>
      <c r="D1055" s="145" t="s">
        <v>114</v>
      </c>
      <c r="E1055" s="304" t="s">
        <v>1980</v>
      </c>
      <c r="F1055" s="638" t="s">
        <v>1210</v>
      </c>
      <c r="G1055" s="145" t="s">
        <v>1508</v>
      </c>
      <c r="H1055" s="235" t="s">
        <v>1177</v>
      </c>
      <c r="I1055" s="145" t="s">
        <v>431</v>
      </c>
      <c r="J1055" s="145" t="s">
        <v>160</v>
      </c>
      <c r="K1055" s="18" t="s">
        <v>683</v>
      </c>
      <c r="L1055" s="235" t="s">
        <v>1510</v>
      </c>
      <c r="M1055" s="235" t="s">
        <v>1497</v>
      </c>
      <c r="N1055" s="235" t="s">
        <v>1178</v>
      </c>
      <c r="O1055" s="145" t="s">
        <v>1982</v>
      </c>
      <c r="P1055" s="280">
        <v>745</v>
      </c>
      <c r="Q1055" s="280">
        <v>69</v>
      </c>
      <c r="R1055" s="277" t="str">
        <f t="shared" si="118"/>
        <v>N/A</v>
      </c>
      <c r="S1055" s="278" t="str">
        <f t="shared" si="119"/>
        <v>N/A</v>
      </c>
      <c r="T1055" s="177"/>
    </row>
    <row r="1056" spans="1:20" s="21" customFormat="1" ht="12.75" x14ac:dyDescent="0.2">
      <c r="A1056" s="17" t="s">
        <v>72</v>
      </c>
      <c r="B1056" s="17">
        <v>2022</v>
      </c>
      <c r="C1056" s="17" t="s">
        <v>1580</v>
      </c>
      <c r="D1056" s="145" t="s">
        <v>114</v>
      </c>
      <c r="E1056" s="304" t="s">
        <v>1980</v>
      </c>
      <c r="F1056" s="638" t="s">
        <v>1210</v>
      </c>
      <c r="G1056" s="145" t="s">
        <v>263</v>
      </c>
      <c r="H1056" s="235" t="s">
        <v>1177</v>
      </c>
      <c r="I1056" s="145" t="s">
        <v>431</v>
      </c>
      <c r="J1056" s="145" t="s">
        <v>160</v>
      </c>
      <c r="K1056" s="18" t="s">
        <v>683</v>
      </c>
      <c r="L1056" s="235" t="s">
        <v>1510</v>
      </c>
      <c r="M1056" s="235" t="s">
        <v>1497</v>
      </c>
      <c r="N1056" s="235" t="s">
        <v>1178</v>
      </c>
      <c r="O1056" s="145"/>
      <c r="P1056" s="280">
        <v>850</v>
      </c>
      <c r="Q1056" s="280">
        <v>71</v>
      </c>
      <c r="R1056" s="277" t="str">
        <f t="shared" si="118"/>
        <v>N/A</v>
      </c>
      <c r="S1056" s="278" t="str">
        <f t="shared" si="119"/>
        <v>N/A</v>
      </c>
      <c r="T1056" s="177"/>
    </row>
    <row r="1057" spans="1:20" s="21" customFormat="1" ht="12.75" x14ac:dyDescent="0.2">
      <c r="A1057" s="17" t="s">
        <v>72</v>
      </c>
      <c r="B1057" s="17">
        <v>2022</v>
      </c>
      <c r="C1057" s="17" t="s">
        <v>1580</v>
      </c>
      <c r="D1057" s="145" t="s">
        <v>114</v>
      </c>
      <c r="E1057" s="304" t="s">
        <v>1980</v>
      </c>
      <c r="F1057" s="638" t="s">
        <v>1210</v>
      </c>
      <c r="G1057" s="145" t="s">
        <v>261</v>
      </c>
      <c r="H1057" s="235" t="s">
        <v>1177</v>
      </c>
      <c r="I1057" s="145" t="s">
        <v>431</v>
      </c>
      <c r="J1057" s="145" t="s">
        <v>160</v>
      </c>
      <c r="K1057" s="18" t="s">
        <v>683</v>
      </c>
      <c r="L1057" s="235" t="s">
        <v>1510</v>
      </c>
      <c r="M1057" s="235" t="s">
        <v>1497</v>
      </c>
      <c r="N1057" s="235" t="s">
        <v>1178</v>
      </c>
      <c r="O1057" s="145"/>
      <c r="P1057" s="280">
        <v>745</v>
      </c>
      <c r="Q1057" s="280">
        <v>69</v>
      </c>
      <c r="R1057" s="277" t="str">
        <f t="shared" si="118"/>
        <v>N/A</v>
      </c>
      <c r="S1057" s="278" t="str">
        <f t="shared" si="119"/>
        <v>N/A</v>
      </c>
      <c r="T1057" s="177"/>
    </row>
    <row r="1058" spans="1:20" s="21" customFormat="1" ht="12.75" x14ac:dyDescent="0.2">
      <c r="A1058" s="17" t="s">
        <v>72</v>
      </c>
      <c r="B1058" s="17">
        <v>2022</v>
      </c>
      <c r="C1058" s="17" t="s">
        <v>1580</v>
      </c>
      <c r="D1058" s="145" t="s">
        <v>114</v>
      </c>
      <c r="E1058" s="304" t="s">
        <v>1216</v>
      </c>
      <c r="F1058" s="638" t="s">
        <v>1217</v>
      </c>
      <c r="G1058" s="145" t="s">
        <v>263</v>
      </c>
      <c r="H1058" s="235" t="s">
        <v>1177</v>
      </c>
      <c r="I1058" s="145" t="s">
        <v>431</v>
      </c>
      <c r="J1058" s="22" t="s">
        <v>152</v>
      </c>
      <c r="K1058" s="145" t="s">
        <v>1946</v>
      </c>
      <c r="L1058" s="235" t="s">
        <v>1510</v>
      </c>
      <c r="M1058" s="235" t="s">
        <v>1497</v>
      </c>
      <c r="N1058" s="235" t="s">
        <v>1178</v>
      </c>
      <c r="O1058" s="145"/>
      <c r="P1058" s="280">
        <v>0</v>
      </c>
      <c r="Q1058" s="280">
        <v>0</v>
      </c>
      <c r="R1058" s="277" t="str">
        <f t="shared" si="118"/>
        <v>N/A</v>
      </c>
      <c r="S1058" s="278" t="str">
        <f t="shared" si="119"/>
        <v>N/A</v>
      </c>
      <c r="T1058" s="172" t="s">
        <v>2703</v>
      </c>
    </row>
    <row r="1059" spans="1:20" s="21" customFormat="1" ht="12.75" x14ac:dyDescent="0.2">
      <c r="A1059" s="17" t="s">
        <v>72</v>
      </c>
      <c r="B1059" s="17">
        <v>2022</v>
      </c>
      <c r="C1059" s="17" t="s">
        <v>1580</v>
      </c>
      <c r="D1059" s="145" t="s">
        <v>114</v>
      </c>
      <c r="E1059" s="312" t="s">
        <v>1216</v>
      </c>
      <c r="F1059" s="640" t="s">
        <v>1217</v>
      </c>
      <c r="G1059" s="145" t="s">
        <v>261</v>
      </c>
      <c r="H1059" s="235" t="s">
        <v>1177</v>
      </c>
      <c r="I1059" s="145" t="s">
        <v>431</v>
      </c>
      <c r="J1059" s="22" t="s">
        <v>152</v>
      </c>
      <c r="K1059" s="145" t="s">
        <v>1946</v>
      </c>
      <c r="L1059" s="235" t="s">
        <v>1510</v>
      </c>
      <c r="M1059" s="235" t="s">
        <v>1497</v>
      </c>
      <c r="N1059" s="235" t="s">
        <v>1178</v>
      </c>
      <c r="O1059" s="145"/>
      <c r="P1059" s="280">
        <v>0</v>
      </c>
      <c r="Q1059" s="280">
        <v>0</v>
      </c>
      <c r="R1059" s="277" t="str">
        <f t="shared" si="118"/>
        <v>N/A</v>
      </c>
      <c r="S1059" s="278" t="str">
        <f t="shared" si="119"/>
        <v>N/A</v>
      </c>
      <c r="T1059" s="172" t="s">
        <v>2703</v>
      </c>
    </row>
    <row r="1060" spans="1:20" s="21" customFormat="1" ht="12.75" x14ac:dyDescent="0.2">
      <c r="A1060" s="17" t="s">
        <v>72</v>
      </c>
      <c r="B1060" s="17">
        <v>2022</v>
      </c>
      <c r="C1060" s="17" t="s">
        <v>1580</v>
      </c>
      <c r="D1060" s="145" t="s">
        <v>114</v>
      </c>
      <c r="E1060" s="304" t="s">
        <v>1216</v>
      </c>
      <c r="F1060" s="638" t="s">
        <v>1217</v>
      </c>
      <c r="G1060" s="145" t="s">
        <v>263</v>
      </c>
      <c r="H1060" s="235" t="s">
        <v>1177</v>
      </c>
      <c r="I1060" s="145" t="s">
        <v>431</v>
      </c>
      <c r="J1060" s="145" t="s">
        <v>160</v>
      </c>
      <c r="K1060" s="18" t="s">
        <v>687</v>
      </c>
      <c r="L1060" s="235" t="s">
        <v>1510</v>
      </c>
      <c r="M1060" s="235">
        <v>0</v>
      </c>
      <c r="N1060" s="235" t="s">
        <v>1178</v>
      </c>
      <c r="O1060" s="145" t="s">
        <v>1976</v>
      </c>
      <c r="P1060" s="280">
        <v>0</v>
      </c>
      <c r="Q1060" s="280">
        <v>0</v>
      </c>
      <c r="R1060" s="277" t="e">
        <f t="shared" si="118"/>
        <v>#DIV/0!</v>
      </c>
      <c r="S1060" s="278" t="e">
        <f t="shared" si="119"/>
        <v>#DIV/0!</v>
      </c>
      <c r="T1060" s="172" t="s">
        <v>2703</v>
      </c>
    </row>
    <row r="1061" spans="1:20" s="21" customFormat="1" ht="12.75" x14ac:dyDescent="0.2">
      <c r="A1061" s="313" t="s">
        <v>72</v>
      </c>
      <c r="B1061" s="313">
        <v>2022</v>
      </c>
      <c r="C1061" s="17" t="s">
        <v>1580</v>
      </c>
      <c r="D1061" s="314" t="s">
        <v>114</v>
      </c>
      <c r="E1061" s="312" t="s">
        <v>1216</v>
      </c>
      <c r="F1061" s="640" t="s">
        <v>1217</v>
      </c>
      <c r="G1061" s="314" t="s">
        <v>261</v>
      </c>
      <c r="H1061" s="315" t="s">
        <v>1177</v>
      </c>
      <c r="I1061" s="314" t="s">
        <v>431</v>
      </c>
      <c r="J1061" s="314" t="s">
        <v>160</v>
      </c>
      <c r="K1061" s="316" t="s">
        <v>687</v>
      </c>
      <c r="L1061" s="315" t="s">
        <v>1510</v>
      </c>
      <c r="M1061" s="235" t="s">
        <v>1497</v>
      </c>
      <c r="N1061" s="315" t="s">
        <v>1178</v>
      </c>
      <c r="O1061" s="314" t="s">
        <v>1976</v>
      </c>
      <c r="P1061" s="280">
        <v>0</v>
      </c>
      <c r="Q1061" s="280">
        <v>0</v>
      </c>
      <c r="R1061" s="277" t="str">
        <f t="shared" si="118"/>
        <v>N/A</v>
      </c>
      <c r="S1061" s="278" t="str">
        <f t="shared" si="119"/>
        <v>N/A</v>
      </c>
      <c r="T1061" s="172" t="s">
        <v>2703</v>
      </c>
    </row>
    <row r="1062" spans="1:20" s="21" customFormat="1" ht="12.75" x14ac:dyDescent="0.2">
      <c r="A1062" s="17" t="s">
        <v>72</v>
      </c>
      <c r="B1062" s="17">
        <v>2022</v>
      </c>
      <c r="C1062" s="17" t="s">
        <v>1580</v>
      </c>
      <c r="D1062" s="145" t="s">
        <v>114</v>
      </c>
      <c r="E1062" s="304" t="s">
        <v>1216</v>
      </c>
      <c r="F1062" s="638" t="s">
        <v>1217</v>
      </c>
      <c r="G1062" s="145" t="s">
        <v>263</v>
      </c>
      <c r="H1062" s="235" t="s">
        <v>1177</v>
      </c>
      <c r="I1062" s="145" t="s">
        <v>431</v>
      </c>
      <c r="J1062" s="145" t="s">
        <v>160</v>
      </c>
      <c r="K1062" s="145" t="s">
        <v>687</v>
      </c>
      <c r="L1062" s="235" t="s">
        <v>1510</v>
      </c>
      <c r="M1062" s="235">
        <v>0</v>
      </c>
      <c r="N1062" s="235" t="s">
        <v>1178</v>
      </c>
      <c r="O1062" s="145" t="s">
        <v>1977</v>
      </c>
      <c r="P1062" s="280">
        <v>0</v>
      </c>
      <c r="Q1062" s="280">
        <v>0</v>
      </c>
      <c r="R1062" s="277" t="e">
        <f t="shared" si="118"/>
        <v>#DIV/0!</v>
      </c>
      <c r="S1062" s="278" t="e">
        <f t="shared" si="119"/>
        <v>#DIV/0!</v>
      </c>
      <c r="T1062" s="172" t="s">
        <v>2648</v>
      </c>
    </row>
    <row r="1063" spans="1:20" s="21" customFormat="1" ht="12.75" x14ac:dyDescent="0.2">
      <c r="A1063" s="17" t="s">
        <v>72</v>
      </c>
      <c r="B1063" s="17">
        <v>2022</v>
      </c>
      <c r="C1063" s="17" t="s">
        <v>1580</v>
      </c>
      <c r="D1063" s="145" t="s">
        <v>114</v>
      </c>
      <c r="E1063" s="304" t="s">
        <v>1216</v>
      </c>
      <c r="F1063" s="638" t="s">
        <v>1217</v>
      </c>
      <c r="G1063" s="145" t="s">
        <v>261</v>
      </c>
      <c r="H1063" s="235" t="s">
        <v>1177</v>
      </c>
      <c r="I1063" s="145" t="s">
        <v>431</v>
      </c>
      <c r="J1063" s="145" t="s">
        <v>160</v>
      </c>
      <c r="K1063" s="145" t="s">
        <v>687</v>
      </c>
      <c r="L1063" s="235" t="s">
        <v>1510</v>
      </c>
      <c r="M1063" s="235" t="s">
        <v>1497</v>
      </c>
      <c r="N1063" s="235" t="s">
        <v>1178</v>
      </c>
      <c r="O1063" s="145" t="s">
        <v>1977</v>
      </c>
      <c r="P1063" s="280">
        <v>0</v>
      </c>
      <c r="Q1063" s="280">
        <v>0</v>
      </c>
      <c r="R1063" s="277" t="str">
        <f t="shared" si="118"/>
        <v>N/A</v>
      </c>
      <c r="S1063" s="278" t="str">
        <f t="shared" si="119"/>
        <v>N/A</v>
      </c>
      <c r="T1063" s="172" t="s">
        <v>2648</v>
      </c>
    </row>
    <row r="1064" spans="1:20" s="21" customFormat="1" ht="12.75" x14ac:dyDescent="0.2">
      <c r="A1064" s="17" t="s">
        <v>72</v>
      </c>
      <c r="B1064" s="17">
        <v>2022</v>
      </c>
      <c r="C1064" s="17" t="s">
        <v>1580</v>
      </c>
      <c r="D1064" s="145" t="s">
        <v>114</v>
      </c>
      <c r="E1064" s="304" t="s">
        <v>1216</v>
      </c>
      <c r="F1064" s="638" t="s">
        <v>1217</v>
      </c>
      <c r="G1064" s="145" t="s">
        <v>263</v>
      </c>
      <c r="H1064" s="235" t="s">
        <v>1177</v>
      </c>
      <c r="I1064" s="145" t="s">
        <v>431</v>
      </c>
      <c r="J1064" s="145" t="s">
        <v>160</v>
      </c>
      <c r="K1064" s="18" t="s">
        <v>683</v>
      </c>
      <c r="L1064" s="235" t="s">
        <v>1510</v>
      </c>
      <c r="M1064" s="235">
        <v>0</v>
      </c>
      <c r="N1064" s="235" t="s">
        <v>1178</v>
      </c>
      <c r="O1064" s="145"/>
      <c r="P1064" s="280">
        <v>0</v>
      </c>
      <c r="Q1064" s="280">
        <v>0</v>
      </c>
      <c r="R1064" s="277" t="e">
        <f t="shared" ref="R1064:R1127" si="120">IF(M1064="N/A","N/A", P1064/M1064*100)</f>
        <v>#DIV/0!</v>
      </c>
      <c r="S1064" s="278" t="e">
        <f t="shared" ref="S1064:S1127" si="121">IF(M1064="N/A","N/A",IF(OR(R1064&lt;90,R1064&gt;150),"X",""))</f>
        <v>#DIV/0!</v>
      </c>
      <c r="T1064" s="172" t="s">
        <v>2703</v>
      </c>
    </row>
    <row r="1065" spans="1:20" s="21" customFormat="1" ht="12.75" x14ac:dyDescent="0.2">
      <c r="A1065" s="17" t="s">
        <v>72</v>
      </c>
      <c r="B1065" s="17">
        <v>2022</v>
      </c>
      <c r="C1065" s="17" t="s">
        <v>1580</v>
      </c>
      <c r="D1065" s="145" t="s">
        <v>114</v>
      </c>
      <c r="E1065" s="304" t="s">
        <v>1216</v>
      </c>
      <c r="F1065" s="638" t="s">
        <v>1217</v>
      </c>
      <c r="G1065" s="145" t="s">
        <v>261</v>
      </c>
      <c r="H1065" s="235" t="s">
        <v>1177</v>
      </c>
      <c r="I1065" s="145" t="s">
        <v>431</v>
      </c>
      <c r="J1065" s="145" t="s">
        <v>160</v>
      </c>
      <c r="K1065" s="18" t="s">
        <v>683</v>
      </c>
      <c r="L1065" s="235" t="s">
        <v>1510</v>
      </c>
      <c r="M1065" s="235" t="s">
        <v>1497</v>
      </c>
      <c r="N1065" s="235" t="s">
        <v>1178</v>
      </c>
      <c r="O1065" s="145"/>
      <c r="P1065" s="280">
        <v>0</v>
      </c>
      <c r="Q1065" s="280">
        <v>0</v>
      </c>
      <c r="R1065" s="277" t="str">
        <f t="shared" si="120"/>
        <v>N/A</v>
      </c>
      <c r="S1065" s="278" t="str">
        <f t="shared" si="121"/>
        <v>N/A</v>
      </c>
      <c r="T1065" s="172" t="s">
        <v>2703</v>
      </c>
    </row>
    <row r="1066" spans="1:20" s="21" customFormat="1" ht="12.75" x14ac:dyDescent="0.2">
      <c r="A1066" s="17" t="s">
        <v>72</v>
      </c>
      <c r="B1066" s="17">
        <v>2022</v>
      </c>
      <c r="C1066" s="17" t="s">
        <v>1580</v>
      </c>
      <c r="D1066" s="145" t="s">
        <v>114</v>
      </c>
      <c r="E1066" s="304" t="s">
        <v>1983</v>
      </c>
      <c r="F1066" s="638" t="s">
        <v>1215</v>
      </c>
      <c r="G1066" s="145" t="s">
        <v>1508</v>
      </c>
      <c r="H1066" s="235" t="s">
        <v>1177</v>
      </c>
      <c r="I1066" s="145" t="s">
        <v>431</v>
      </c>
      <c r="J1066" s="145" t="s">
        <v>160</v>
      </c>
      <c r="K1066" s="18" t="s">
        <v>687</v>
      </c>
      <c r="L1066" s="235" t="s">
        <v>1510</v>
      </c>
      <c r="M1066" s="235" t="s">
        <v>1497</v>
      </c>
      <c r="N1066" s="235" t="s">
        <v>1178</v>
      </c>
      <c r="O1066" s="145" t="s">
        <v>1976</v>
      </c>
      <c r="P1066" s="280">
        <v>985</v>
      </c>
      <c r="Q1066" s="280">
        <v>32</v>
      </c>
      <c r="R1066" s="277" t="str">
        <f t="shared" si="120"/>
        <v>N/A</v>
      </c>
      <c r="S1066" s="278" t="str">
        <f t="shared" si="121"/>
        <v>N/A</v>
      </c>
      <c r="T1066" s="177"/>
    </row>
    <row r="1067" spans="1:20" s="21" customFormat="1" ht="12.75" x14ac:dyDescent="0.2">
      <c r="A1067" s="17" t="s">
        <v>72</v>
      </c>
      <c r="B1067" s="17">
        <v>2022</v>
      </c>
      <c r="C1067" s="17" t="s">
        <v>1580</v>
      </c>
      <c r="D1067" s="145" t="s">
        <v>114</v>
      </c>
      <c r="E1067" s="304" t="s">
        <v>1983</v>
      </c>
      <c r="F1067" s="638" t="s">
        <v>1215</v>
      </c>
      <c r="G1067" s="145" t="s">
        <v>263</v>
      </c>
      <c r="H1067" s="235" t="s">
        <v>1177</v>
      </c>
      <c r="I1067" s="145" t="s">
        <v>431</v>
      </c>
      <c r="J1067" s="145" t="s">
        <v>160</v>
      </c>
      <c r="K1067" s="18" t="s">
        <v>687</v>
      </c>
      <c r="L1067" s="235" t="s">
        <v>1510</v>
      </c>
      <c r="M1067" s="235" t="s">
        <v>1497</v>
      </c>
      <c r="N1067" s="235" t="s">
        <v>1178</v>
      </c>
      <c r="O1067" s="145" t="s">
        <v>1976</v>
      </c>
      <c r="P1067" s="280">
        <v>3536</v>
      </c>
      <c r="Q1067" s="280">
        <v>32</v>
      </c>
      <c r="R1067" s="277" t="str">
        <f t="shared" si="120"/>
        <v>N/A</v>
      </c>
      <c r="S1067" s="278" t="str">
        <f t="shared" si="121"/>
        <v>N/A</v>
      </c>
      <c r="T1067" s="177"/>
    </row>
    <row r="1068" spans="1:20" s="21" customFormat="1" ht="12.75" x14ac:dyDescent="0.2">
      <c r="A1068" s="17" t="s">
        <v>72</v>
      </c>
      <c r="B1068" s="17">
        <v>2022</v>
      </c>
      <c r="C1068" s="17" t="s">
        <v>1580</v>
      </c>
      <c r="D1068" s="145" t="s">
        <v>114</v>
      </c>
      <c r="E1068" s="304" t="s">
        <v>1983</v>
      </c>
      <c r="F1068" s="638" t="s">
        <v>1215</v>
      </c>
      <c r="G1068" s="145" t="s">
        <v>261</v>
      </c>
      <c r="H1068" s="235" t="s">
        <v>1177</v>
      </c>
      <c r="I1068" s="145" t="s">
        <v>431</v>
      </c>
      <c r="J1068" s="145" t="s">
        <v>160</v>
      </c>
      <c r="K1068" s="18" t="s">
        <v>687</v>
      </c>
      <c r="L1068" s="235" t="s">
        <v>1510</v>
      </c>
      <c r="M1068" s="235" t="s">
        <v>1497</v>
      </c>
      <c r="N1068" s="235" t="s">
        <v>1178</v>
      </c>
      <c r="O1068" s="145" t="s">
        <v>1976</v>
      </c>
      <c r="P1068" s="280">
        <v>985</v>
      </c>
      <c r="Q1068" s="280">
        <v>32</v>
      </c>
      <c r="R1068" s="277" t="str">
        <f t="shared" si="120"/>
        <v>N/A</v>
      </c>
      <c r="S1068" s="278" t="str">
        <f t="shared" si="121"/>
        <v>N/A</v>
      </c>
      <c r="T1068" s="177"/>
    </row>
    <row r="1069" spans="1:20" s="21" customFormat="1" ht="12.75" x14ac:dyDescent="0.2">
      <c r="A1069" s="17" t="s">
        <v>72</v>
      </c>
      <c r="B1069" s="17">
        <v>2022</v>
      </c>
      <c r="C1069" s="17" t="s">
        <v>1580</v>
      </c>
      <c r="D1069" s="145" t="s">
        <v>114</v>
      </c>
      <c r="E1069" s="304" t="s">
        <v>1023</v>
      </c>
      <c r="F1069" s="638" t="s">
        <v>1209</v>
      </c>
      <c r="G1069" s="145" t="s">
        <v>259</v>
      </c>
      <c r="H1069" s="235" t="s">
        <v>1177</v>
      </c>
      <c r="I1069" s="145" t="s">
        <v>431</v>
      </c>
      <c r="J1069" s="22" t="s">
        <v>152</v>
      </c>
      <c r="K1069" s="145" t="s">
        <v>1946</v>
      </c>
      <c r="L1069" s="235" t="s">
        <v>1510</v>
      </c>
      <c r="M1069" s="235" t="s">
        <v>1497</v>
      </c>
      <c r="N1069" s="235" t="s">
        <v>1178</v>
      </c>
      <c r="O1069" s="145"/>
      <c r="P1069" s="280">
        <v>1003</v>
      </c>
      <c r="Q1069" s="280">
        <v>7</v>
      </c>
      <c r="R1069" s="277" t="str">
        <f t="shared" si="120"/>
        <v>N/A</v>
      </c>
      <c r="S1069" s="278" t="str">
        <f t="shared" si="121"/>
        <v>N/A</v>
      </c>
      <c r="T1069" s="317" t="s">
        <v>2656</v>
      </c>
    </row>
    <row r="1070" spans="1:20" s="21" customFormat="1" ht="12.75" x14ac:dyDescent="0.2">
      <c r="A1070" s="17" t="s">
        <v>72</v>
      </c>
      <c r="B1070" s="17">
        <v>2022</v>
      </c>
      <c r="C1070" s="17" t="s">
        <v>1580</v>
      </c>
      <c r="D1070" s="145" t="s">
        <v>114</v>
      </c>
      <c r="E1070" s="304" t="s">
        <v>1023</v>
      </c>
      <c r="F1070" s="638" t="s">
        <v>1209</v>
      </c>
      <c r="G1070" s="145" t="s">
        <v>1508</v>
      </c>
      <c r="H1070" s="235" t="s">
        <v>1177</v>
      </c>
      <c r="I1070" s="145" t="s">
        <v>431</v>
      </c>
      <c r="J1070" s="22" t="s">
        <v>152</v>
      </c>
      <c r="K1070" s="145" t="s">
        <v>1946</v>
      </c>
      <c r="L1070" s="235" t="s">
        <v>1510</v>
      </c>
      <c r="M1070" s="235" t="s">
        <v>1497</v>
      </c>
      <c r="N1070" s="235" t="s">
        <v>1178</v>
      </c>
      <c r="O1070" s="145"/>
      <c r="P1070" s="280">
        <v>3262</v>
      </c>
      <c r="Q1070" s="280">
        <v>7</v>
      </c>
      <c r="R1070" s="277" t="str">
        <f t="shared" si="120"/>
        <v>N/A</v>
      </c>
      <c r="S1070" s="278" t="str">
        <f t="shared" si="121"/>
        <v>N/A</v>
      </c>
      <c r="T1070" s="317" t="s">
        <v>2657</v>
      </c>
    </row>
    <row r="1071" spans="1:20" s="21" customFormat="1" ht="12.75" x14ac:dyDescent="0.2">
      <c r="A1071" s="17" t="s">
        <v>72</v>
      </c>
      <c r="B1071" s="17">
        <v>2022</v>
      </c>
      <c r="C1071" s="17" t="s">
        <v>1580</v>
      </c>
      <c r="D1071" s="145" t="s">
        <v>114</v>
      </c>
      <c r="E1071" s="304" t="s">
        <v>1023</v>
      </c>
      <c r="F1071" s="638" t="s">
        <v>1209</v>
      </c>
      <c r="G1071" s="145" t="s">
        <v>263</v>
      </c>
      <c r="H1071" s="235" t="s">
        <v>1177</v>
      </c>
      <c r="I1071" s="145" t="s">
        <v>431</v>
      </c>
      <c r="J1071" s="22" t="s">
        <v>152</v>
      </c>
      <c r="K1071" s="145" t="s">
        <v>1946</v>
      </c>
      <c r="L1071" s="235" t="s">
        <v>1510</v>
      </c>
      <c r="M1071" s="235" t="s">
        <v>1497</v>
      </c>
      <c r="N1071" s="235" t="s">
        <v>1178</v>
      </c>
      <c r="O1071" s="145"/>
      <c r="P1071" s="280">
        <v>8837</v>
      </c>
      <c r="Q1071" s="280">
        <v>8</v>
      </c>
      <c r="R1071" s="277" t="str">
        <f t="shared" si="120"/>
        <v>N/A</v>
      </c>
      <c r="S1071" s="278" t="str">
        <f t="shared" si="121"/>
        <v>N/A</v>
      </c>
      <c r="T1071" s="317" t="s">
        <v>2658</v>
      </c>
    </row>
    <row r="1072" spans="1:20" s="21" customFormat="1" ht="12.75" x14ac:dyDescent="0.2">
      <c r="A1072" s="17" t="s">
        <v>72</v>
      </c>
      <c r="B1072" s="17">
        <v>2022</v>
      </c>
      <c r="C1072" s="17" t="s">
        <v>1580</v>
      </c>
      <c r="D1072" s="145" t="s">
        <v>114</v>
      </c>
      <c r="E1072" s="304" t="s">
        <v>1023</v>
      </c>
      <c r="F1072" s="638" t="s">
        <v>1209</v>
      </c>
      <c r="G1072" s="145" t="s">
        <v>261</v>
      </c>
      <c r="H1072" s="235" t="s">
        <v>1177</v>
      </c>
      <c r="I1072" s="145" t="s">
        <v>431</v>
      </c>
      <c r="J1072" s="22" t="s">
        <v>152</v>
      </c>
      <c r="K1072" s="145" t="s">
        <v>1946</v>
      </c>
      <c r="L1072" s="235" t="s">
        <v>1510</v>
      </c>
      <c r="M1072" s="235" t="s">
        <v>1497</v>
      </c>
      <c r="N1072" s="235" t="s">
        <v>1178</v>
      </c>
      <c r="O1072" s="145"/>
      <c r="P1072" s="280">
        <v>3262</v>
      </c>
      <c r="Q1072" s="280">
        <v>7</v>
      </c>
      <c r="R1072" s="277" t="str">
        <f t="shared" si="120"/>
        <v>N/A</v>
      </c>
      <c r="S1072" s="278" t="str">
        <f t="shared" si="121"/>
        <v>N/A</v>
      </c>
      <c r="T1072" s="317" t="s">
        <v>2657</v>
      </c>
    </row>
    <row r="1073" spans="1:20" s="21" customFormat="1" ht="12.75" x14ac:dyDescent="0.2">
      <c r="A1073" s="17" t="s">
        <v>72</v>
      </c>
      <c r="B1073" s="17">
        <v>2022</v>
      </c>
      <c r="C1073" s="17" t="s">
        <v>1580</v>
      </c>
      <c r="D1073" s="145" t="s">
        <v>114</v>
      </c>
      <c r="E1073" s="304" t="s">
        <v>1023</v>
      </c>
      <c r="F1073" s="638" t="s">
        <v>1209</v>
      </c>
      <c r="G1073" s="145" t="s">
        <v>259</v>
      </c>
      <c r="H1073" s="235" t="s">
        <v>1177</v>
      </c>
      <c r="I1073" s="145" t="s">
        <v>431</v>
      </c>
      <c r="J1073" s="145" t="s">
        <v>160</v>
      </c>
      <c r="K1073" s="18" t="s">
        <v>687</v>
      </c>
      <c r="L1073" s="235" t="s">
        <v>1510</v>
      </c>
      <c r="M1073" s="235" t="s">
        <v>1497</v>
      </c>
      <c r="N1073" s="235" t="s">
        <v>1178</v>
      </c>
      <c r="O1073" s="145" t="s">
        <v>1976</v>
      </c>
      <c r="P1073" s="280">
        <v>0</v>
      </c>
      <c r="Q1073" s="280">
        <v>0</v>
      </c>
      <c r="R1073" s="277" t="str">
        <f t="shared" si="120"/>
        <v>N/A</v>
      </c>
      <c r="S1073" s="278" t="str">
        <f t="shared" si="121"/>
        <v>N/A</v>
      </c>
      <c r="T1073" s="172" t="s">
        <v>2659</v>
      </c>
    </row>
    <row r="1074" spans="1:20" s="21" customFormat="1" ht="12.75" x14ac:dyDescent="0.2">
      <c r="A1074" s="17" t="s">
        <v>72</v>
      </c>
      <c r="B1074" s="17">
        <v>2022</v>
      </c>
      <c r="C1074" s="17" t="s">
        <v>1580</v>
      </c>
      <c r="D1074" s="145" t="s">
        <v>114</v>
      </c>
      <c r="E1074" s="304" t="s">
        <v>1023</v>
      </c>
      <c r="F1074" s="638" t="s">
        <v>1209</v>
      </c>
      <c r="G1074" s="145" t="s">
        <v>1508</v>
      </c>
      <c r="H1074" s="235" t="s">
        <v>1177</v>
      </c>
      <c r="I1074" s="145" t="s">
        <v>431</v>
      </c>
      <c r="J1074" s="145" t="s">
        <v>160</v>
      </c>
      <c r="K1074" s="18" t="s">
        <v>687</v>
      </c>
      <c r="L1074" s="235" t="s">
        <v>1510</v>
      </c>
      <c r="M1074" s="235" t="s">
        <v>1497</v>
      </c>
      <c r="N1074" s="235" t="s">
        <v>1178</v>
      </c>
      <c r="O1074" s="145" t="s">
        <v>1976</v>
      </c>
      <c r="P1074" s="280">
        <v>440</v>
      </c>
      <c r="Q1074" s="280">
        <v>53</v>
      </c>
      <c r="R1074" s="277" t="str">
        <f t="shared" si="120"/>
        <v>N/A</v>
      </c>
      <c r="S1074" s="278" t="str">
        <f t="shared" si="121"/>
        <v>N/A</v>
      </c>
      <c r="T1074" s="177"/>
    </row>
    <row r="1075" spans="1:20" s="21" customFormat="1" ht="12.75" x14ac:dyDescent="0.2">
      <c r="A1075" s="17" t="s">
        <v>72</v>
      </c>
      <c r="B1075" s="17">
        <v>2022</v>
      </c>
      <c r="C1075" s="17" t="s">
        <v>1580</v>
      </c>
      <c r="D1075" s="145" t="s">
        <v>114</v>
      </c>
      <c r="E1075" s="304" t="s">
        <v>1023</v>
      </c>
      <c r="F1075" s="638" t="s">
        <v>1209</v>
      </c>
      <c r="G1075" s="145" t="s">
        <v>263</v>
      </c>
      <c r="H1075" s="235" t="s">
        <v>1177</v>
      </c>
      <c r="I1075" s="145" t="s">
        <v>431</v>
      </c>
      <c r="J1075" s="145" t="s">
        <v>160</v>
      </c>
      <c r="K1075" s="18" t="s">
        <v>687</v>
      </c>
      <c r="L1075" s="235" t="s">
        <v>1510</v>
      </c>
      <c r="M1075" s="235" t="s">
        <v>1497</v>
      </c>
      <c r="N1075" s="235" t="s">
        <v>1178</v>
      </c>
      <c r="O1075" s="145" t="s">
        <v>1976</v>
      </c>
      <c r="P1075" s="280">
        <v>440</v>
      </c>
      <c r="Q1075" s="280">
        <v>48</v>
      </c>
      <c r="R1075" s="277" t="str">
        <f t="shared" si="120"/>
        <v>N/A</v>
      </c>
      <c r="S1075" s="278" t="str">
        <f t="shared" si="121"/>
        <v>N/A</v>
      </c>
      <c r="T1075" s="177"/>
    </row>
    <row r="1076" spans="1:20" s="21" customFormat="1" ht="12.75" x14ac:dyDescent="0.2">
      <c r="A1076" s="17" t="s">
        <v>72</v>
      </c>
      <c r="B1076" s="17">
        <v>2022</v>
      </c>
      <c r="C1076" s="17" t="s">
        <v>1580</v>
      </c>
      <c r="D1076" s="145" t="s">
        <v>114</v>
      </c>
      <c r="E1076" s="304" t="s">
        <v>1023</v>
      </c>
      <c r="F1076" s="638" t="s">
        <v>1209</v>
      </c>
      <c r="G1076" s="145" t="s">
        <v>261</v>
      </c>
      <c r="H1076" s="235" t="s">
        <v>1177</v>
      </c>
      <c r="I1076" s="145" t="s">
        <v>431</v>
      </c>
      <c r="J1076" s="145" t="s">
        <v>160</v>
      </c>
      <c r="K1076" s="18" t="s">
        <v>687</v>
      </c>
      <c r="L1076" s="235" t="s">
        <v>1510</v>
      </c>
      <c r="M1076" s="235" t="s">
        <v>1497</v>
      </c>
      <c r="N1076" s="235" t="s">
        <v>1178</v>
      </c>
      <c r="O1076" s="145" t="s">
        <v>1976</v>
      </c>
      <c r="P1076" s="280">
        <v>445</v>
      </c>
      <c r="Q1076" s="280">
        <v>53</v>
      </c>
      <c r="R1076" s="277" t="str">
        <f t="shared" si="120"/>
        <v>N/A</v>
      </c>
      <c r="S1076" s="278" t="str">
        <f t="shared" si="121"/>
        <v>N/A</v>
      </c>
      <c r="T1076" s="177"/>
    </row>
    <row r="1077" spans="1:20" s="21" customFormat="1" ht="12.75" x14ac:dyDescent="0.2">
      <c r="A1077" s="17" t="s">
        <v>72</v>
      </c>
      <c r="B1077" s="17">
        <v>2022</v>
      </c>
      <c r="C1077" s="17" t="s">
        <v>1580</v>
      </c>
      <c r="D1077" s="145" t="s">
        <v>114</v>
      </c>
      <c r="E1077" s="304" t="s">
        <v>1023</v>
      </c>
      <c r="F1077" s="638" t="s">
        <v>1209</v>
      </c>
      <c r="G1077" s="145" t="s">
        <v>259</v>
      </c>
      <c r="H1077" s="235" t="s">
        <v>1177</v>
      </c>
      <c r="I1077" s="145" t="s">
        <v>431</v>
      </c>
      <c r="J1077" s="145" t="s">
        <v>160</v>
      </c>
      <c r="K1077" s="145" t="s">
        <v>687</v>
      </c>
      <c r="L1077" s="235" t="s">
        <v>1510</v>
      </c>
      <c r="M1077" s="235" t="s">
        <v>1497</v>
      </c>
      <c r="N1077" s="235" t="s">
        <v>1178</v>
      </c>
      <c r="O1077" s="145" t="s">
        <v>1977</v>
      </c>
      <c r="P1077" s="280">
        <v>0</v>
      </c>
      <c r="Q1077" s="280">
        <v>0</v>
      </c>
      <c r="R1077" s="277" t="str">
        <f t="shared" si="120"/>
        <v>N/A</v>
      </c>
      <c r="S1077" s="278" t="str">
        <f t="shared" si="121"/>
        <v>N/A</v>
      </c>
      <c r="T1077" s="172" t="s">
        <v>2648</v>
      </c>
    </row>
    <row r="1078" spans="1:20" s="21" customFormat="1" ht="12.75" x14ac:dyDescent="0.2">
      <c r="A1078" s="17" t="s">
        <v>72</v>
      </c>
      <c r="B1078" s="17">
        <v>2022</v>
      </c>
      <c r="C1078" s="17" t="s">
        <v>1580</v>
      </c>
      <c r="D1078" s="145" t="s">
        <v>114</v>
      </c>
      <c r="E1078" s="304" t="s">
        <v>1023</v>
      </c>
      <c r="F1078" s="638" t="s">
        <v>1209</v>
      </c>
      <c r="G1078" s="145" t="s">
        <v>1508</v>
      </c>
      <c r="H1078" s="235" t="s">
        <v>1177</v>
      </c>
      <c r="I1078" s="145" t="s">
        <v>431</v>
      </c>
      <c r="J1078" s="145" t="s">
        <v>160</v>
      </c>
      <c r="K1078" s="145" t="s">
        <v>687</v>
      </c>
      <c r="L1078" s="235" t="s">
        <v>1510</v>
      </c>
      <c r="M1078" s="235" t="s">
        <v>1497</v>
      </c>
      <c r="N1078" s="235" t="s">
        <v>1178</v>
      </c>
      <c r="O1078" s="145" t="s">
        <v>1977</v>
      </c>
      <c r="P1078" s="280">
        <v>0</v>
      </c>
      <c r="Q1078" s="280">
        <v>0</v>
      </c>
      <c r="R1078" s="277" t="str">
        <f t="shared" si="120"/>
        <v>N/A</v>
      </c>
      <c r="S1078" s="278" t="str">
        <f t="shared" si="121"/>
        <v>N/A</v>
      </c>
      <c r="T1078" s="172" t="s">
        <v>2648</v>
      </c>
    </row>
    <row r="1079" spans="1:20" s="21" customFormat="1" ht="12.75" x14ac:dyDescent="0.2">
      <c r="A1079" s="17" t="s">
        <v>72</v>
      </c>
      <c r="B1079" s="17">
        <v>2022</v>
      </c>
      <c r="C1079" s="17" t="s">
        <v>1580</v>
      </c>
      <c r="D1079" s="145" t="s">
        <v>114</v>
      </c>
      <c r="E1079" s="304" t="s">
        <v>1023</v>
      </c>
      <c r="F1079" s="638" t="s">
        <v>1209</v>
      </c>
      <c r="G1079" s="145" t="s">
        <v>263</v>
      </c>
      <c r="H1079" s="235" t="s">
        <v>1177</v>
      </c>
      <c r="I1079" s="145" t="s">
        <v>431</v>
      </c>
      <c r="J1079" s="145" t="s">
        <v>160</v>
      </c>
      <c r="K1079" s="145" t="s">
        <v>687</v>
      </c>
      <c r="L1079" s="235" t="s">
        <v>1510</v>
      </c>
      <c r="M1079" s="235" t="s">
        <v>1497</v>
      </c>
      <c r="N1079" s="235" t="s">
        <v>1178</v>
      </c>
      <c r="O1079" s="145" t="s">
        <v>1977</v>
      </c>
      <c r="P1079" s="280">
        <v>0</v>
      </c>
      <c r="Q1079" s="280">
        <v>0</v>
      </c>
      <c r="R1079" s="277" t="str">
        <f t="shared" si="120"/>
        <v>N/A</v>
      </c>
      <c r="S1079" s="278" t="str">
        <f t="shared" si="121"/>
        <v>N/A</v>
      </c>
      <c r="T1079" s="172" t="s">
        <v>2648</v>
      </c>
    </row>
    <row r="1080" spans="1:20" s="21" customFormat="1" ht="12.75" x14ac:dyDescent="0.2">
      <c r="A1080" s="17" t="s">
        <v>72</v>
      </c>
      <c r="B1080" s="17">
        <v>2022</v>
      </c>
      <c r="C1080" s="17" t="s">
        <v>1580</v>
      </c>
      <c r="D1080" s="145" t="s">
        <v>114</v>
      </c>
      <c r="E1080" s="304" t="s">
        <v>1023</v>
      </c>
      <c r="F1080" s="638" t="s">
        <v>1209</v>
      </c>
      <c r="G1080" s="145" t="s">
        <v>261</v>
      </c>
      <c r="H1080" s="235" t="s">
        <v>1177</v>
      </c>
      <c r="I1080" s="145" t="s">
        <v>431</v>
      </c>
      <c r="J1080" s="145" t="s">
        <v>160</v>
      </c>
      <c r="K1080" s="145" t="s">
        <v>687</v>
      </c>
      <c r="L1080" s="235" t="s">
        <v>1510</v>
      </c>
      <c r="M1080" s="235" t="s">
        <v>1497</v>
      </c>
      <c r="N1080" s="235" t="s">
        <v>1178</v>
      </c>
      <c r="O1080" s="145" t="s">
        <v>1977</v>
      </c>
      <c r="P1080" s="280">
        <v>0</v>
      </c>
      <c r="Q1080" s="280">
        <v>0</v>
      </c>
      <c r="R1080" s="277" t="str">
        <f t="shared" si="120"/>
        <v>N/A</v>
      </c>
      <c r="S1080" s="278" t="str">
        <f t="shared" si="121"/>
        <v>N/A</v>
      </c>
      <c r="T1080" s="172" t="s">
        <v>2648</v>
      </c>
    </row>
    <row r="1081" spans="1:20" s="21" customFormat="1" ht="12.75" x14ac:dyDescent="0.2">
      <c r="A1081" s="17" t="s">
        <v>72</v>
      </c>
      <c r="B1081" s="17">
        <v>2022</v>
      </c>
      <c r="C1081" s="17" t="s">
        <v>1580</v>
      </c>
      <c r="D1081" s="145" t="s">
        <v>114</v>
      </c>
      <c r="E1081" s="304" t="s">
        <v>1023</v>
      </c>
      <c r="F1081" s="638" t="s">
        <v>1209</v>
      </c>
      <c r="G1081" s="145" t="s">
        <v>259</v>
      </c>
      <c r="H1081" s="235" t="s">
        <v>1177</v>
      </c>
      <c r="I1081" s="145" t="s">
        <v>431</v>
      </c>
      <c r="J1081" s="145" t="s">
        <v>160</v>
      </c>
      <c r="K1081" s="18" t="s">
        <v>683</v>
      </c>
      <c r="L1081" s="235" t="s">
        <v>1510</v>
      </c>
      <c r="M1081" s="235" t="s">
        <v>1497</v>
      </c>
      <c r="N1081" s="235" t="s">
        <v>1178</v>
      </c>
      <c r="O1081" s="145"/>
      <c r="P1081" s="280">
        <v>652</v>
      </c>
      <c r="Q1081" s="280">
        <v>84</v>
      </c>
      <c r="R1081" s="277" t="str">
        <f t="shared" si="120"/>
        <v>N/A</v>
      </c>
      <c r="S1081" s="278" t="str">
        <f t="shared" si="121"/>
        <v>N/A</v>
      </c>
      <c r="T1081" s="177"/>
    </row>
    <row r="1082" spans="1:20" s="21" customFormat="1" ht="12.75" x14ac:dyDescent="0.2">
      <c r="A1082" s="17" t="s">
        <v>72</v>
      </c>
      <c r="B1082" s="17">
        <v>2022</v>
      </c>
      <c r="C1082" s="17" t="s">
        <v>1580</v>
      </c>
      <c r="D1082" s="145" t="s">
        <v>114</v>
      </c>
      <c r="E1082" s="304" t="s">
        <v>1023</v>
      </c>
      <c r="F1082" s="638" t="s">
        <v>1209</v>
      </c>
      <c r="G1082" s="145" t="s">
        <v>1508</v>
      </c>
      <c r="H1082" s="235" t="s">
        <v>1177</v>
      </c>
      <c r="I1082" s="145" t="s">
        <v>431</v>
      </c>
      <c r="J1082" s="145" t="s">
        <v>160</v>
      </c>
      <c r="K1082" s="18" t="s">
        <v>683</v>
      </c>
      <c r="L1082" s="235" t="s">
        <v>1510</v>
      </c>
      <c r="M1082" s="235" t="s">
        <v>1497</v>
      </c>
      <c r="N1082" s="235" t="s">
        <v>1178</v>
      </c>
      <c r="O1082" s="145"/>
      <c r="P1082" s="280">
        <v>750</v>
      </c>
      <c r="Q1082" s="280">
        <v>84</v>
      </c>
      <c r="R1082" s="277" t="str">
        <f t="shared" si="120"/>
        <v>N/A</v>
      </c>
      <c r="S1082" s="278" t="str">
        <f t="shared" si="121"/>
        <v>N/A</v>
      </c>
      <c r="T1082" s="177"/>
    </row>
    <row r="1083" spans="1:20" s="21" customFormat="1" ht="12.75" x14ac:dyDescent="0.2">
      <c r="A1083" s="17" t="s">
        <v>72</v>
      </c>
      <c r="B1083" s="17">
        <v>2022</v>
      </c>
      <c r="C1083" s="17" t="s">
        <v>1580</v>
      </c>
      <c r="D1083" s="145" t="s">
        <v>114</v>
      </c>
      <c r="E1083" s="304" t="s">
        <v>1023</v>
      </c>
      <c r="F1083" s="638" t="s">
        <v>1209</v>
      </c>
      <c r="G1083" s="145" t="s">
        <v>263</v>
      </c>
      <c r="H1083" s="235" t="s">
        <v>1177</v>
      </c>
      <c r="I1083" s="145" t="s">
        <v>431</v>
      </c>
      <c r="J1083" s="145" t="s">
        <v>160</v>
      </c>
      <c r="K1083" s="18" t="s">
        <v>683</v>
      </c>
      <c r="L1083" s="235" t="s">
        <v>1510</v>
      </c>
      <c r="M1083" s="235" t="s">
        <v>1497</v>
      </c>
      <c r="N1083" s="235" t="s">
        <v>1178</v>
      </c>
      <c r="O1083" s="145"/>
      <c r="P1083" s="280">
        <v>799</v>
      </c>
      <c r="Q1083" s="280">
        <v>87</v>
      </c>
      <c r="R1083" s="277" t="str">
        <f t="shared" si="120"/>
        <v>N/A</v>
      </c>
      <c r="S1083" s="278" t="str">
        <f t="shared" si="121"/>
        <v>N/A</v>
      </c>
      <c r="T1083" s="177"/>
    </row>
    <row r="1084" spans="1:20" s="21" customFormat="1" ht="12.75" x14ac:dyDescent="0.2">
      <c r="A1084" s="17" t="s">
        <v>72</v>
      </c>
      <c r="B1084" s="17">
        <v>2022</v>
      </c>
      <c r="C1084" s="17" t="s">
        <v>1580</v>
      </c>
      <c r="D1084" s="145" t="s">
        <v>114</v>
      </c>
      <c r="E1084" s="304" t="s">
        <v>1023</v>
      </c>
      <c r="F1084" s="638" t="s">
        <v>1209</v>
      </c>
      <c r="G1084" s="145" t="s">
        <v>261</v>
      </c>
      <c r="H1084" s="235" t="s">
        <v>1177</v>
      </c>
      <c r="I1084" s="145" t="s">
        <v>431</v>
      </c>
      <c r="J1084" s="145" t="s">
        <v>160</v>
      </c>
      <c r="K1084" s="18" t="s">
        <v>683</v>
      </c>
      <c r="L1084" s="235" t="s">
        <v>1510</v>
      </c>
      <c r="M1084" s="235" t="s">
        <v>1497</v>
      </c>
      <c r="N1084" s="235" t="s">
        <v>1178</v>
      </c>
      <c r="O1084" s="145"/>
      <c r="P1084" s="280">
        <v>769</v>
      </c>
      <c r="Q1084" s="280">
        <v>86</v>
      </c>
      <c r="R1084" s="277" t="str">
        <f t="shared" si="120"/>
        <v>N/A</v>
      </c>
      <c r="S1084" s="278" t="str">
        <f t="shared" si="121"/>
        <v>N/A</v>
      </c>
      <c r="T1084" s="177"/>
    </row>
    <row r="1085" spans="1:20" s="21" customFormat="1" ht="12.75" x14ac:dyDescent="0.2">
      <c r="A1085" s="17" t="s">
        <v>72</v>
      </c>
      <c r="B1085" s="17">
        <v>2022</v>
      </c>
      <c r="C1085" s="17" t="s">
        <v>1580</v>
      </c>
      <c r="D1085" s="145" t="s">
        <v>114</v>
      </c>
      <c r="E1085" s="304" t="s">
        <v>1868</v>
      </c>
      <c r="F1085" s="638" t="s">
        <v>1211</v>
      </c>
      <c r="G1085" s="145" t="s">
        <v>1508</v>
      </c>
      <c r="H1085" s="235" t="s">
        <v>1178</v>
      </c>
      <c r="I1085" s="145" t="s">
        <v>431</v>
      </c>
      <c r="J1085" s="22" t="s">
        <v>152</v>
      </c>
      <c r="K1085" s="145" t="s">
        <v>1946</v>
      </c>
      <c r="L1085" s="235" t="s">
        <v>1510</v>
      </c>
      <c r="M1085" s="235" t="s">
        <v>1497</v>
      </c>
      <c r="N1085" s="235" t="s">
        <v>1178</v>
      </c>
      <c r="O1085" s="145"/>
      <c r="P1085" s="280">
        <v>3488</v>
      </c>
      <c r="Q1085" s="280">
        <v>6</v>
      </c>
      <c r="R1085" s="277" t="str">
        <f t="shared" si="120"/>
        <v>N/A</v>
      </c>
      <c r="S1085" s="278" t="str">
        <f t="shared" si="121"/>
        <v>N/A</v>
      </c>
      <c r="T1085" s="177" t="s">
        <v>2660</v>
      </c>
    </row>
    <row r="1086" spans="1:20" s="21" customFormat="1" ht="12.75" x14ac:dyDescent="0.2">
      <c r="A1086" s="17" t="s">
        <v>72</v>
      </c>
      <c r="B1086" s="17">
        <v>2022</v>
      </c>
      <c r="C1086" s="17" t="s">
        <v>1580</v>
      </c>
      <c r="D1086" s="145" t="s">
        <v>114</v>
      </c>
      <c r="E1086" s="304" t="s">
        <v>1868</v>
      </c>
      <c r="F1086" s="638" t="s">
        <v>1211</v>
      </c>
      <c r="G1086" s="145" t="s">
        <v>263</v>
      </c>
      <c r="H1086" s="235" t="s">
        <v>1178</v>
      </c>
      <c r="I1086" s="145" t="s">
        <v>431</v>
      </c>
      <c r="J1086" s="22" t="s">
        <v>152</v>
      </c>
      <c r="K1086" s="145" t="s">
        <v>1946</v>
      </c>
      <c r="L1086" s="235" t="s">
        <v>1510</v>
      </c>
      <c r="M1086" s="235" t="s">
        <v>1497</v>
      </c>
      <c r="N1086" s="235" t="s">
        <v>1178</v>
      </c>
      <c r="O1086" s="145"/>
      <c r="P1086" s="280">
        <v>8172</v>
      </c>
      <c r="Q1086" s="280">
        <v>6</v>
      </c>
      <c r="R1086" s="277" t="str">
        <f t="shared" si="120"/>
        <v>N/A</v>
      </c>
      <c r="S1086" s="278" t="str">
        <f t="shared" si="121"/>
        <v>N/A</v>
      </c>
      <c r="T1086" s="177" t="s">
        <v>2661</v>
      </c>
    </row>
    <row r="1087" spans="1:20" s="21" customFormat="1" ht="12.75" x14ac:dyDescent="0.2">
      <c r="A1087" s="17" t="s">
        <v>72</v>
      </c>
      <c r="B1087" s="17">
        <v>2022</v>
      </c>
      <c r="C1087" s="17" t="s">
        <v>1580</v>
      </c>
      <c r="D1087" s="145" t="s">
        <v>114</v>
      </c>
      <c r="E1087" s="304" t="s">
        <v>1868</v>
      </c>
      <c r="F1087" s="638" t="s">
        <v>1211</v>
      </c>
      <c r="G1087" s="145" t="s">
        <v>261</v>
      </c>
      <c r="H1087" s="235" t="s">
        <v>1178</v>
      </c>
      <c r="I1087" s="145" t="s">
        <v>431</v>
      </c>
      <c r="J1087" s="22" t="s">
        <v>152</v>
      </c>
      <c r="K1087" s="145" t="s">
        <v>1946</v>
      </c>
      <c r="L1087" s="235" t="s">
        <v>1510</v>
      </c>
      <c r="M1087" s="235" t="s">
        <v>1497</v>
      </c>
      <c r="N1087" s="235" t="s">
        <v>1178</v>
      </c>
      <c r="O1087" s="145"/>
      <c r="P1087" s="280">
        <v>3488</v>
      </c>
      <c r="Q1087" s="280">
        <v>6</v>
      </c>
      <c r="R1087" s="277" t="str">
        <f t="shared" si="120"/>
        <v>N/A</v>
      </c>
      <c r="S1087" s="278" t="str">
        <f t="shared" si="121"/>
        <v>N/A</v>
      </c>
      <c r="T1087" s="177" t="s">
        <v>2660</v>
      </c>
    </row>
    <row r="1088" spans="1:20" s="21" customFormat="1" ht="12.75" x14ac:dyDescent="0.2">
      <c r="A1088" s="17" t="s">
        <v>72</v>
      </c>
      <c r="B1088" s="17">
        <v>2022</v>
      </c>
      <c r="C1088" s="17" t="s">
        <v>1580</v>
      </c>
      <c r="D1088" s="145" t="s">
        <v>114</v>
      </c>
      <c r="E1088" s="304" t="s">
        <v>1055</v>
      </c>
      <c r="F1088" s="638" t="s">
        <v>1215</v>
      </c>
      <c r="G1088" s="145" t="s">
        <v>1508</v>
      </c>
      <c r="H1088" s="235" t="s">
        <v>1177</v>
      </c>
      <c r="I1088" s="145" t="s">
        <v>431</v>
      </c>
      <c r="J1088" s="145" t="s">
        <v>160</v>
      </c>
      <c r="K1088" s="18" t="s">
        <v>687</v>
      </c>
      <c r="L1088" s="235" t="s">
        <v>1510</v>
      </c>
      <c r="M1088" s="235" t="s">
        <v>1497</v>
      </c>
      <c r="N1088" s="235" t="s">
        <v>1178</v>
      </c>
      <c r="O1088" s="145" t="s">
        <v>1984</v>
      </c>
      <c r="P1088" s="280">
        <v>582</v>
      </c>
      <c r="Q1088" s="280">
        <v>20</v>
      </c>
      <c r="R1088" s="277" t="str">
        <f t="shared" si="120"/>
        <v>N/A</v>
      </c>
      <c r="S1088" s="278" t="str">
        <f t="shared" si="121"/>
        <v>N/A</v>
      </c>
      <c r="T1088" s="177"/>
    </row>
    <row r="1089" spans="1:20" s="21" customFormat="1" ht="12.75" x14ac:dyDescent="0.2">
      <c r="A1089" s="17" t="s">
        <v>72</v>
      </c>
      <c r="B1089" s="17">
        <v>2022</v>
      </c>
      <c r="C1089" s="17" t="s">
        <v>1580</v>
      </c>
      <c r="D1089" s="145" t="s">
        <v>114</v>
      </c>
      <c r="E1089" s="304" t="s">
        <v>1055</v>
      </c>
      <c r="F1089" s="638" t="s">
        <v>1215</v>
      </c>
      <c r="G1089" s="145" t="s">
        <v>263</v>
      </c>
      <c r="H1089" s="235" t="s">
        <v>1177</v>
      </c>
      <c r="I1089" s="145" t="s">
        <v>431</v>
      </c>
      <c r="J1089" s="145" t="s">
        <v>160</v>
      </c>
      <c r="K1089" s="18" t="s">
        <v>687</v>
      </c>
      <c r="L1089" s="235" t="s">
        <v>1510</v>
      </c>
      <c r="M1089" s="235" t="s">
        <v>1497</v>
      </c>
      <c r="N1089" s="235" t="s">
        <v>1178</v>
      </c>
      <c r="O1089" s="145" t="s">
        <v>1984</v>
      </c>
      <c r="P1089" s="280">
        <v>704</v>
      </c>
      <c r="Q1089" s="280">
        <v>22</v>
      </c>
      <c r="R1089" s="277" t="str">
        <f t="shared" si="120"/>
        <v>N/A</v>
      </c>
      <c r="S1089" s="278" t="str">
        <f t="shared" si="121"/>
        <v>N/A</v>
      </c>
      <c r="T1089" s="177"/>
    </row>
    <row r="1090" spans="1:20" s="21" customFormat="1" ht="12.75" x14ac:dyDescent="0.2">
      <c r="A1090" s="17" t="s">
        <v>72</v>
      </c>
      <c r="B1090" s="17">
        <v>2022</v>
      </c>
      <c r="C1090" s="17" t="s">
        <v>1580</v>
      </c>
      <c r="D1090" s="145" t="s">
        <v>114</v>
      </c>
      <c r="E1090" s="304" t="s">
        <v>1055</v>
      </c>
      <c r="F1090" s="638" t="s">
        <v>1215</v>
      </c>
      <c r="G1090" s="145" t="s">
        <v>261</v>
      </c>
      <c r="H1090" s="235" t="s">
        <v>1177</v>
      </c>
      <c r="I1090" s="145" t="s">
        <v>431</v>
      </c>
      <c r="J1090" s="145" t="s">
        <v>160</v>
      </c>
      <c r="K1090" s="18" t="s">
        <v>687</v>
      </c>
      <c r="L1090" s="235" t="s">
        <v>1510</v>
      </c>
      <c r="M1090" s="235" t="s">
        <v>1497</v>
      </c>
      <c r="N1090" s="235" t="s">
        <v>1178</v>
      </c>
      <c r="O1090" s="145" t="s">
        <v>1984</v>
      </c>
      <c r="P1090" s="280">
        <v>704</v>
      </c>
      <c r="Q1090" s="280">
        <v>22</v>
      </c>
      <c r="R1090" s="277" t="str">
        <f t="shared" si="120"/>
        <v>N/A</v>
      </c>
      <c r="S1090" s="278" t="str">
        <f t="shared" si="121"/>
        <v>N/A</v>
      </c>
      <c r="T1090" s="177"/>
    </row>
    <row r="1091" spans="1:20" s="21" customFormat="1" ht="12.75" x14ac:dyDescent="0.2">
      <c r="A1091" s="17" t="s">
        <v>72</v>
      </c>
      <c r="B1091" s="17">
        <v>2022</v>
      </c>
      <c r="C1091" s="17" t="s">
        <v>1580</v>
      </c>
      <c r="D1091" s="145" t="s">
        <v>114</v>
      </c>
      <c r="E1091" s="304" t="s">
        <v>1055</v>
      </c>
      <c r="F1091" s="638" t="s">
        <v>1215</v>
      </c>
      <c r="G1091" s="145" t="s">
        <v>1508</v>
      </c>
      <c r="H1091" s="235" t="s">
        <v>1177</v>
      </c>
      <c r="I1091" s="145" t="s">
        <v>431</v>
      </c>
      <c r="J1091" s="145" t="s">
        <v>160</v>
      </c>
      <c r="K1091" s="145" t="s">
        <v>687</v>
      </c>
      <c r="L1091" s="235" t="s">
        <v>1510</v>
      </c>
      <c r="M1091" s="235" t="s">
        <v>1497</v>
      </c>
      <c r="N1091" s="235" t="s">
        <v>1178</v>
      </c>
      <c r="O1091" s="145" t="s">
        <v>1985</v>
      </c>
      <c r="P1091" s="280">
        <v>0</v>
      </c>
      <c r="Q1091" s="280">
        <v>0</v>
      </c>
      <c r="R1091" s="277" t="str">
        <f t="shared" si="120"/>
        <v>N/A</v>
      </c>
      <c r="S1091" s="278" t="str">
        <f t="shared" si="121"/>
        <v>N/A</v>
      </c>
      <c r="T1091" s="172" t="s">
        <v>2648</v>
      </c>
    </row>
    <row r="1092" spans="1:20" s="21" customFormat="1" ht="12.75" x14ac:dyDescent="0.2">
      <c r="A1092" s="17" t="s">
        <v>72</v>
      </c>
      <c r="B1092" s="17">
        <v>2022</v>
      </c>
      <c r="C1092" s="17" t="s">
        <v>1580</v>
      </c>
      <c r="D1092" s="145" t="s">
        <v>114</v>
      </c>
      <c r="E1092" s="304" t="s">
        <v>1055</v>
      </c>
      <c r="F1092" s="638" t="s">
        <v>1215</v>
      </c>
      <c r="G1092" s="145" t="s">
        <v>263</v>
      </c>
      <c r="H1092" s="235" t="s">
        <v>1177</v>
      </c>
      <c r="I1092" s="145" t="s">
        <v>431</v>
      </c>
      <c r="J1092" s="145" t="s">
        <v>160</v>
      </c>
      <c r="K1092" s="145" t="s">
        <v>687</v>
      </c>
      <c r="L1092" s="235" t="s">
        <v>1510</v>
      </c>
      <c r="M1092" s="235" t="s">
        <v>1497</v>
      </c>
      <c r="N1092" s="235" t="s">
        <v>1178</v>
      </c>
      <c r="O1092" s="145" t="s">
        <v>1985</v>
      </c>
      <c r="P1092" s="280">
        <v>0</v>
      </c>
      <c r="Q1092" s="280">
        <v>0</v>
      </c>
      <c r="R1092" s="277" t="str">
        <f t="shared" si="120"/>
        <v>N/A</v>
      </c>
      <c r="S1092" s="278" t="str">
        <f t="shared" si="121"/>
        <v>N/A</v>
      </c>
      <c r="T1092" s="172" t="s">
        <v>2648</v>
      </c>
    </row>
    <row r="1093" spans="1:20" s="21" customFormat="1" ht="12.75" x14ac:dyDescent="0.2">
      <c r="A1093" s="17" t="s">
        <v>72</v>
      </c>
      <c r="B1093" s="17">
        <v>2022</v>
      </c>
      <c r="C1093" s="17" t="s">
        <v>1580</v>
      </c>
      <c r="D1093" s="145" t="s">
        <v>114</v>
      </c>
      <c r="E1093" s="304" t="s">
        <v>1055</v>
      </c>
      <c r="F1093" s="638" t="s">
        <v>1215</v>
      </c>
      <c r="G1093" s="145" t="s">
        <v>261</v>
      </c>
      <c r="H1093" s="235" t="s">
        <v>1177</v>
      </c>
      <c r="I1093" s="145" t="s">
        <v>431</v>
      </c>
      <c r="J1093" s="145" t="s">
        <v>160</v>
      </c>
      <c r="K1093" s="145" t="s">
        <v>687</v>
      </c>
      <c r="L1093" s="235" t="s">
        <v>1510</v>
      </c>
      <c r="M1093" s="235" t="s">
        <v>1497</v>
      </c>
      <c r="N1093" s="235" t="s">
        <v>1178</v>
      </c>
      <c r="O1093" s="145" t="s">
        <v>1985</v>
      </c>
      <c r="P1093" s="280">
        <v>0</v>
      </c>
      <c r="Q1093" s="280">
        <v>0</v>
      </c>
      <c r="R1093" s="277" t="str">
        <f t="shared" si="120"/>
        <v>N/A</v>
      </c>
      <c r="S1093" s="278" t="str">
        <f t="shared" si="121"/>
        <v>N/A</v>
      </c>
      <c r="T1093" s="172" t="s">
        <v>2648</v>
      </c>
    </row>
    <row r="1094" spans="1:20" s="21" customFormat="1" ht="12.75" x14ac:dyDescent="0.2">
      <c r="A1094" s="17" t="s">
        <v>72</v>
      </c>
      <c r="B1094" s="17">
        <v>2022</v>
      </c>
      <c r="C1094" s="17" t="s">
        <v>1580</v>
      </c>
      <c r="D1094" s="145" t="s">
        <v>114</v>
      </c>
      <c r="E1094" s="304" t="s">
        <v>1055</v>
      </c>
      <c r="F1094" s="638" t="s">
        <v>1210</v>
      </c>
      <c r="G1094" s="145" t="s">
        <v>1508</v>
      </c>
      <c r="H1094" s="235" t="s">
        <v>1177</v>
      </c>
      <c r="I1094" s="145" t="s">
        <v>431</v>
      </c>
      <c r="J1094" s="145" t="s">
        <v>160</v>
      </c>
      <c r="K1094" s="18" t="s">
        <v>683</v>
      </c>
      <c r="L1094" s="235" t="s">
        <v>1510</v>
      </c>
      <c r="M1094" s="235" t="s">
        <v>1497</v>
      </c>
      <c r="N1094" s="235" t="s">
        <v>1178</v>
      </c>
      <c r="O1094" s="309" t="s">
        <v>1986</v>
      </c>
      <c r="P1094" s="280">
        <v>9746</v>
      </c>
      <c r="Q1094" s="280">
        <v>171</v>
      </c>
      <c r="R1094" s="277" t="str">
        <f t="shared" si="120"/>
        <v>N/A</v>
      </c>
      <c r="S1094" s="278" t="str">
        <f t="shared" si="121"/>
        <v>N/A</v>
      </c>
      <c r="T1094" s="177"/>
    </row>
    <row r="1095" spans="1:20" s="21" customFormat="1" ht="12.75" x14ac:dyDescent="0.2">
      <c r="A1095" s="17" t="s">
        <v>72</v>
      </c>
      <c r="B1095" s="17">
        <v>2022</v>
      </c>
      <c r="C1095" s="17" t="s">
        <v>1580</v>
      </c>
      <c r="D1095" s="145" t="s">
        <v>114</v>
      </c>
      <c r="E1095" s="304" t="s">
        <v>1055</v>
      </c>
      <c r="F1095" s="638" t="s">
        <v>1210</v>
      </c>
      <c r="G1095" s="145" t="s">
        <v>263</v>
      </c>
      <c r="H1095" s="235" t="s">
        <v>1177</v>
      </c>
      <c r="I1095" s="145" t="s">
        <v>431</v>
      </c>
      <c r="J1095" s="145" t="s">
        <v>160</v>
      </c>
      <c r="K1095" s="18" t="s">
        <v>683</v>
      </c>
      <c r="L1095" s="235" t="s">
        <v>1510</v>
      </c>
      <c r="M1095" s="235" t="s">
        <v>1497</v>
      </c>
      <c r="N1095" s="235" t="s">
        <v>1178</v>
      </c>
      <c r="O1095" s="309" t="s">
        <v>1986</v>
      </c>
      <c r="P1095" s="280">
        <v>9746</v>
      </c>
      <c r="Q1095" s="280">
        <v>171</v>
      </c>
      <c r="R1095" s="277" t="str">
        <f t="shared" si="120"/>
        <v>N/A</v>
      </c>
      <c r="S1095" s="278" t="str">
        <f t="shared" si="121"/>
        <v>N/A</v>
      </c>
      <c r="T1095" s="177"/>
    </row>
    <row r="1096" spans="1:20" s="21" customFormat="1" ht="12.75" x14ac:dyDescent="0.2">
      <c r="A1096" s="17" t="s">
        <v>72</v>
      </c>
      <c r="B1096" s="17">
        <v>2022</v>
      </c>
      <c r="C1096" s="17" t="s">
        <v>1580</v>
      </c>
      <c r="D1096" s="145" t="s">
        <v>114</v>
      </c>
      <c r="E1096" s="304" t="s">
        <v>1055</v>
      </c>
      <c r="F1096" s="638" t="s">
        <v>1210</v>
      </c>
      <c r="G1096" s="145" t="s">
        <v>261</v>
      </c>
      <c r="H1096" s="235" t="s">
        <v>1177</v>
      </c>
      <c r="I1096" s="145" t="s">
        <v>431</v>
      </c>
      <c r="J1096" s="145" t="s">
        <v>160</v>
      </c>
      <c r="K1096" s="18" t="s">
        <v>683</v>
      </c>
      <c r="L1096" s="235" t="s">
        <v>1510</v>
      </c>
      <c r="M1096" s="235" t="s">
        <v>1497</v>
      </c>
      <c r="N1096" s="235" t="s">
        <v>1178</v>
      </c>
      <c r="O1096" s="309" t="s">
        <v>1986</v>
      </c>
      <c r="P1096" s="280">
        <v>6911</v>
      </c>
      <c r="Q1096" s="280">
        <v>169</v>
      </c>
      <c r="R1096" s="277" t="str">
        <f t="shared" si="120"/>
        <v>N/A</v>
      </c>
      <c r="S1096" s="278" t="str">
        <f t="shared" si="121"/>
        <v>N/A</v>
      </c>
      <c r="T1096" s="125" t="s">
        <v>2662</v>
      </c>
    </row>
    <row r="1097" spans="1:20" s="21" customFormat="1" ht="12.75" x14ac:dyDescent="0.2">
      <c r="A1097" s="17" t="s">
        <v>72</v>
      </c>
      <c r="B1097" s="17">
        <v>2022</v>
      </c>
      <c r="C1097" s="17" t="s">
        <v>1580</v>
      </c>
      <c r="D1097" s="145" t="s">
        <v>114</v>
      </c>
      <c r="E1097" s="304" t="s">
        <v>1987</v>
      </c>
      <c r="F1097" s="638" t="s">
        <v>1219</v>
      </c>
      <c r="G1097" s="145" t="s">
        <v>259</v>
      </c>
      <c r="H1097" s="235" t="s">
        <v>1177</v>
      </c>
      <c r="I1097" s="145" t="s">
        <v>431</v>
      </c>
      <c r="J1097" s="22" t="s">
        <v>152</v>
      </c>
      <c r="K1097" s="145" t="s">
        <v>1946</v>
      </c>
      <c r="L1097" s="235" t="s">
        <v>1510</v>
      </c>
      <c r="M1097" s="235" t="s">
        <v>1497</v>
      </c>
      <c r="N1097" s="235" t="s">
        <v>1178</v>
      </c>
      <c r="O1097" s="145"/>
      <c r="P1097" s="280">
        <v>1569</v>
      </c>
      <c r="Q1097" s="280">
        <v>8</v>
      </c>
      <c r="R1097" s="277" t="str">
        <f t="shared" si="120"/>
        <v>N/A</v>
      </c>
      <c r="S1097" s="278" t="str">
        <f t="shared" si="121"/>
        <v>N/A</v>
      </c>
      <c r="T1097" s="177" t="s">
        <v>2663</v>
      </c>
    </row>
    <row r="1098" spans="1:20" s="21" customFormat="1" ht="12.75" x14ac:dyDescent="0.2">
      <c r="A1098" s="17" t="s">
        <v>72</v>
      </c>
      <c r="B1098" s="17">
        <v>2022</v>
      </c>
      <c r="C1098" s="17" t="s">
        <v>1580</v>
      </c>
      <c r="D1098" s="145" t="s">
        <v>114</v>
      </c>
      <c r="E1098" s="304" t="s">
        <v>1987</v>
      </c>
      <c r="F1098" s="638" t="s">
        <v>1219</v>
      </c>
      <c r="G1098" s="145" t="s">
        <v>1508</v>
      </c>
      <c r="H1098" s="235" t="s">
        <v>1177</v>
      </c>
      <c r="I1098" s="145" t="s">
        <v>431</v>
      </c>
      <c r="J1098" s="22" t="s">
        <v>152</v>
      </c>
      <c r="K1098" s="145" t="s">
        <v>1946</v>
      </c>
      <c r="L1098" s="235" t="s">
        <v>1510</v>
      </c>
      <c r="M1098" s="235" t="s">
        <v>1497</v>
      </c>
      <c r="N1098" s="235" t="s">
        <v>1178</v>
      </c>
      <c r="O1098" s="145"/>
      <c r="P1098" s="280">
        <v>6430</v>
      </c>
      <c r="Q1098" s="280">
        <v>8</v>
      </c>
      <c r="R1098" s="277" t="str">
        <f t="shared" si="120"/>
        <v>N/A</v>
      </c>
      <c r="S1098" s="278" t="str">
        <f t="shared" si="121"/>
        <v>N/A</v>
      </c>
      <c r="T1098" s="177" t="s">
        <v>2664</v>
      </c>
    </row>
    <row r="1099" spans="1:20" s="21" customFormat="1" ht="12.75" x14ac:dyDescent="0.2">
      <c r="A1099" s="17" t="s">
        <v>72</v>
      </c>
      <c r="B1099" s="17">
        <v>2022</v>
      </c>
      <c r="C1099" s="17" t="s">
        <v>1580</v>
      </c>
      <c r="D1099" s="145" t="s">
        <v>114</v>
      </c>
      <c r="E1099" s="304" t="s">
        <v>1987</v>
      </c>
      <c r="F1099" s="638" t="s">
        <v>1219</v>
      </c>
      <c r="G1099" s="145" t="s">
        <v>263</v>
      </c>
      <c r="H1099" s="235" t="s">
        <v>1177</v>
      </c>
      <c r="I1099" s="145" t="s">
        <v>431</v>
      </c>
      <c r="J1099" s="22" t="s">
        <v>152</v>
      </c>
      <c r="K1099" s="145" t="s">
        <v>1946</v>
      </c>
      <c r="L1099" s="235" t="s">
        <v>1510</v>
      </c>
      <c r="M1099" s="235" t="s">
        <v>1497</v>
      </c>
      <c r="N1099" s="235" t="s">
        <v>1178</v>
      </c>
      <c r="O1099" s="145"/>
      <c r="P1099" s="280">
        <v>15693</v>
      </c>
      <c r="Q1099" s="280">
        <v>8</v>
      </c>
      <c r="R1099" s="277" t="str">
        <f t="shared" si="120"/>
        <v>N/A</v>
      </c>
      <c r="S1099" s="278" t="str">
        <f t="shared" si="121"/>
        <v>N/A</v>
      </c>
      <c r="T1099" s="177" t="s">
        <v>2665</v>
      </c>
    </row>
    <row r="1100" spans="1:20" s="21" customFormat="1" ht="12.75" x14ac:dyDescent="0.2">
      <c r="A1100" s="17" t="s">
        <v>72</v>
      </c>
      <c r="B1100" s="17">
        <v>2022</v>
      </c>
      <c r="C1100" s="17" t="s">
        <v>1580</v>
      </c>
      <c r="D1100" s="145" t="s">
        <v>114</v>
      </c>
      <c r="E1100" s="304" t="s">
        <v>1987</v>
      </c>
      <c r="F1100" s="638" t="s">
        <v>1219</v>
      </c>
      <c r="G1100" s="145" t="s">
        <v>261</v>
      </c>
      <c r="H1100" s="235" t="s">
        <v>1177</v>
      </c>
      <c r="I1100" s="145" t="s">
        <v>431</v>
      </c>
      <c r="J1100" s="22" t="s">
        <v>152</v>
      </c>
      <c r="K1100" s="145" t="s">
        <v>1946</v>
      </c>
      <c r="L1100" s="235" t="s">
        <v>1510</v>
      </c>
      <c r="M1100" s="235" t="s">
        <v>1497</v>
      </c>
      <c r="N1100" s="235" t="s">
        <v>1178</v>
      </c>
      <c r="O1100" s="145"/>
      <c r="P1100" s="280">
        <v>6430</v>
      </c>
      <c r="Q1100" s="280">
        <v>8</v>
      </c>
      <c r="R1100" s="277" t="str">
        <f t="shared" si="120"/>
        <v>N/A</v>
      </c>
      <c r="S1100" s="278" t="str">
        <f t="shared" si="121"/>
        <v>N/A</v>
      </c>
      <c r="T1100" s="177" t="s">
        <v>2664</v>
      </c>
    </row>
    <row r="1101" spans="1:20" s="21" customFormat="1" ht="12.75" x14ac:dyDescent="0.2">
      <c r="A1101" s="17" t="s">
        <v>72</v>
      </c>
      <c r="B1101" s="17">
        <v>2022</v>
      </c>
      <c r="C1101" s="17" t="s">
        <v>1580</v>
      </c>
      <c r="D1101" s="145" t="s">
        <v>114</v>
      </c>
      <c r="E1101" s="304" t="s">
        <v>1987</v>
      </c>
      <c r="F1101" s="638" t="s">
        <v>1219</v>
      </c>
      <c r="G1101" s="145" t="s">
        <v>259</v>
      </c>
      <c r="H1101" s="235" t="s">
        <v>1177</v>
      </c>
      <c r="I1101" s="145" t="s">
        <v>431</v>
      </c>
      <c r="J1101" s="145" t="s">
        <v>160</v>
      </c>
      <c r="K1101" s="18" t="s">
        <v>687</v>
      </c>
      <c r="L1101" s="235" t="s">
        <v>1510</v>
      </c>
      <c r="M1101" s="235" t="s">
        <v>1497</v>
      </c>
      <c r="N1101" s="235" t="s">
        <v>1178</v>
      </c>
      <c r="O1101" s="145" t="s">
        <v>1976</v>
      </c>
      <c r="P1101" s="280">
        <v>460</v>
      </c>
      <c r="Q1101" s="280">
        <v>61</v>
      </c>
      <c r="R1101" s="277" t="str">
        <f t="shared" si="120"/>
        <v>N/A</v>
      </c>
      <c r="S1101" s="278" t="str">
        <f t="shared" si="121"/>
        <v>N/A</v>
      </c>
      <c r="T1101" s="177"/>
    </row>
    <row r="1102" spans="1:20" s="21" customFormat="1" ht="12.75" x14ac:dyDescent="0.2">
      <c r="A1102" s="17" t="s">
        <v>72</v>
      </c>
      <c r="B1102" s="17">
        <v>2022</v>
      </c>
      <c r="C1102" s="17" t="s">
        <v>1580</v>
      </c>
      <c r="D1102" s="145" t="s">
        <v>114</v>
      </c>
      <c r="E1102" s="304" t="s">
        <v>1987</v>
      </c>
      <c r="F1102" s="638" t="s">
        <v>1219</v>
      </c>
      <c r="G1102" s="145" t="s">
        <v>1508</v>
      </c>
      <c r="H1102" s="235" t="s">
        <v>1177</v>
      </c>
      <c r="I1102" s="145" t="s">
        <v>431</v>
      </c>
      <c r="J1102" s="145" t="s">
        <v>160</v>
      </c>
      <c r="K1102" s="18" t="s">
        <v>687</v>
      </c>
      <c r="L1102" s="235" t="s">
        <v>1510</v>
      </c>
      <c r="M1102" s="235" t="s">
        <v>1497</v>
      </c>
      <c r="N1102" s="235" t="s">
        <v>1178</v>
      </c>
      <c r="O1102" s="145" t="s">
        <v>1976</v>
      </c>
      <c r="P1102" s="280">
        <v>1594</v>
      </c>
      <c r="Q1102" s="280">
        <v>82</v>
      </c>
      <c r="R1102" s="277" t="str">
        <f t="shared" si="120"/>
        <v>N/A</v>
      </c>
      <c r="S1102" s="278" t="str">
        <f t="shared" si="121"/>
        <v>N/A</v>
      </c>
      <c r="T1102" s="177"/>
    </row>
    <row r="1103" spans="1:20" s="21" customFormat="1" ht="12.75" x14ac:dyDescent="0.2">
      <c r="A1103" s="17" t="s">
        <v>72</v>
      </c>
      <c r="B1103" s="17">
        <v>2022</v>
      </c>
      <c r="C1103" s="17" t="s">
        <v>1580</v>
      </c>
      <c r="D1103" s="145" t="s">
        <v>114</v>
      </c>
      <c r="E1103" s="304" t="s">
        <v>1987</v>
      </c>
      <c r="F1103" s="638" t="s">
        <v>1219</v>
      </c>
      <c r="G1103" s="145" t="s">
        <v>263</v>
      </c>
      <c r="H1103" s="235" t="s">
        <v>1177</v>
      </c>
      <c r="I1103" s="145" t="s">
        <v>431</v>
      </c>
      <c r="J1103" s="145" t="s">
        <v>160</v>
      </c>
      <c r="K1103" s="18" t="s">
        <v>687</v>
      </c>
      <c r="L1103" s="235" t="s">
        <v>1510</v>
      </c>
      <c r="M1103" s="235" t="s">
        <v>1497</v>
      </c>
      <c r="N1103" s="235" t="s">
        <v>1178</v>
      </c>
      <c r="O1103" s="145" t="s">
        <v>1976</v>
      </c>
      <c r="P1103" s="280">
        <v>3187</v>
      </c>
      <c r="Q1103" s="280">
        <v>83</v>
      </c>
      <c r="R1103" s="277" t="str">
        <f t="shared" si="120"/>
        <v>N/A</v>
      </c>
      <c r="S1103" s="278" t="str">
        <f t="shared" si="121"/>
        <v>N/A</v>
      </c>
      <c r="T1103" s="177"/>
    </row>
    <row r="1104" spans="1:20" s="21" customFormat="1" ht="12.75" x14ac:dyDescent="0.2">
      <c r="A1104" s="17" t="s">
        <v>72</v>
      </c>
      <c r="B1104" s="17">
        <v>2022</v>
      </c>
      <c r="C1104" s="17" t="s">
        <v>1580</v>
      </c>
      <c r="D1104" s="145" t="s">
        <v>114</v>
      </c>
      <c r="E1104" s="304" t="s">
        <v>1987</v>
      </c>
      <c r="F1104" s="638" t="s">
        <v>1219</v>
      </c>
      <c r="G1104" s="145" t="s">
        <v>261</v>
      </c>
      <c r="H1104" s="235" t="s">
        <v>1177</v>
      </c>
      <c r="I1104" s="145" t="s">
        <v>431</v>
      </c>
      <c r="J1104" s="145" t="s">
        <v>160</v>
      </c>
      <c r="K1104" s="18" t="s">
        <v>687</v>
      </c>
      <c r="L1104" s="235" t="s">
        <v>1510</v>
      </c>
      <c r="M1104" s="235" t="s">
        <v>1497</v>
      </c>
      <c r="N1104" s="235" t="s">
        <v>1178</v>
      </c>
      <c r="O1104" s="145" t="s">
        <v>1976</v>
      </c>
      <c r="P1104" s="280">
        <v>1594</v>
      </c>
      <c r="Q1104" s="280">
        <v>82</v>
      </c>
      <c r="R1104" s="277" t="str">
        <f t="shared" si="120"/>
        <v>N/A</v>
      </c>
      <c r="S1104" s="278" t="str">
        <f t="shared" si="121"/>
        <v>N/A</v>
      </c>
      <c r="T1104" s="177"/>
    </row>
    <row r="1105" spans="1:20" s="21" customFormat="1" ht="12.75" x14ac:dyDescent="0.2">
      <c r="A1105" s="17" t="s">
        <v>72</v>
      </c>
      <c r="B1105" s="17">
        <v>2022</v>
      </c>
      <c r="C1105" s="17" t="s">
        <v>1580</v>
      </c>
      <c r="D1105" s="145" t="s">
        <v>114</v>
      </c>
      <c r="E1105" s="304" t="s">
        <v>1987</v>
      </c>
      <c r="F1105" s="638" t="s">
        <v>1219</v>
      </c>
      <c r="G1105" s="145" t="s">
        <v>259</v>
      </c>
      <c r="H1105" s="235" t="s">
        <v>1177</v>
      </c>
      <c r="I1105" s="145" t="s">
        <v>431</v>
      </c>
      <c r="J1105" s="145" t="s">
        <v>160</v>
      </c>
      <c r="K1105" s="145" t="s">
        <v>687</v>
      </c>
      <c r="L1105" s="235" t="s">
        <v>1510</v>
      </c>
      <c r="M1105" s="235" t="s">
        <v>1497</v>
      </c>
      <c r="N1105" s="235" t="s">
        <v>1178</v>
      </c>
      <c r="O1105" s="145" t="s">
        <v>1977</v>
      </c>
      <c r="P1105" s="280">
        <v>0</v>
      </c>
      <c r="Q1105" s="280">
        <v>0</v>
      </c>
      <c r="R1105" s="277" t="str">
        <f t="shared" si="120"/>
        <v>N/A</v>
      </c>
      <c r="S1105" s="278" t="str">
        <f t="shared" si="121"/>
        <v>N/A</v>
      </c>
      <c r="T1105" s="172" t="s">
        <v>2648</v>
      </c>
    </row>
    <row r="1106" spans="1:20" s="21" customFormat="1" ht="12.75" x14ac:dyDescent="0.2">
      <c r="A1106" s="17" t="s">
        <v>72</v>
      </c>
      <c r="B1106" s="17">
        <v>2022</v>
      </c>
      <c r="C1106" s="17" t="s">
        <v>1580</v>
      </c>
      <c r="D1106" s="145" t="s">
        <v>114</v>
      </c>
      <c r="E1106" s="304" t="s">
        <v>1987</v>
      </c>
      <c r="F1106" s="638" t="s">
        <v>1219</v>
      </c>
      <c r="G1106" s="145" t="s">
        <v>1508</v>
      </c>
      <c r="H1106" s="235" t="s">
        <v>1177</v>
      </c>
      <c r="I1106" s="145" t="s">
        <v>431</v>
      </c>
      <c r="J1106" s="145" t="s">
        <v>160</v>
      </c>
      <c r="K1106" s="145" t="s">
        <v>687</v>
      </c>
      <c r="L1106" s="235" t="s">
        <v>1510</v>
      </c>
      <c r="M1106" s="235" t="s">
        <v>1497</v>
      </c>
      <c r="N1106" s="235" t="s">
        <v>1178</v>
      </c>
      <c r="O1106" s="145" t="s">
        <v>1977</v>
      </c>
      <c r="P1106" s="280">
        <v>0</v>
      </c>
      <c r="Q1106" s="280">
        <v>0</v>
      </c>
      <c r="R1106" s="277" t="str">
        <f t="shared" si="120"/>
        <v>N/A</v>
      </c>
      <c r="S1106" s="278" t="str">
        <f t="shared" si="121"/>
        <v>N/A</v>
      </c>
      <c r="T1106" s="172" t="s">
        <v>2648</v>
      </c>
    </row>
    <row r="1107" spans="1:20" s="21" customFormat="1" ht="12.75" x14ac:dyDescent="0.2">
      <c r="A1107" s="17" t="s">
        <v>72</v>
      </c>
      <c r="B1107" s="17">
        <v>2022</v>
      </c>
      <c r="C1107" s="17" t="s">
        <v>1580</v>
      </c>
      <c r="D1107" s="145" t="s">
        <v>114</v>
      </c>
      <c r="E1107" s="304" t="s">
        <v>1987</v>
      </c>
      <c r="F1107" s="638" t="s">
        <v>1219</v>
      </c>
      <c r="G1107" s="145" t="s">
        <v>263</v>
      </c>
      <c r="H1107" s="235" t="s">
        <v>1177</v>
      </c>
      <c r="I1107" s="145" t="s">
        <v>431</v>
      </c>
      <c r="J1107" s="145" t="s">
        <v>160</v>
      </c>
      <c r="K1107" s="145" t="s">
        <v>687</v>
      </c>
      <c r="L1107" s="235" t="s">
        <v>1510</v>
      </c>
      <c r="M1107" s="235" t="s">
        <v>1497</v>
      </c>
      <c r="N1107" s="235" t="s">
        <v>1178</v>
      </c>
      <c r="O1107" s="145" t="s">
        <v>1977</v>
      </c>
      <c r="P1107" s="280">
        <v>0</v>
      </c>
      <c r="Q1107" s="280">
        <v>0</v>
      </c>
      <c r="R1107" s="277" t="str">
        <f t="shared" si="120"/>
        <v>N/A</v>
      </c>
      <c r="S1107" s="278" t="str">
        <f t="shared" si="121"/>
        <v>N/A</v>
      </c>
      <c r="T1107" s="172" t="s">
        <v>2648</v>
      </c>
    </row>
    <row r="1108" spans="1:20" s="21" customFormat="1" ht="12.75" x14ac:dyDescent="0.2">
      <c r="A1108" s="17" t="s">
        <v>72</v>
      </c>
      <c r="B1108" s="17">
        <v>2022</v>
      </c>
      <c r="C1108" s="17" t="s">
        <v>1580</v>
      </c>
      <c r="D1108" s="145" t="s">
        <v>114</v>
      </c>
      <c r="E1108" s="304" t="s">
        <v>1987</v>
      </c>
      <c r="F1108" s="638" t="s">
        <v>1219</v>
      </c>
      <c r="G1108" s="145" t="s">
        <v>261</v>
      </c>
      <c r="H1108" s="235" t="s">
        <v>1177</v>
      </c>
      <c r="I1108" s="145" t="s">
        <v>431</v>
      </c>
      <c r="J1108" s="145" t="s">
        <v>160</v>
      </c>
      <c r="K1108" s="145" t="s">
        <v>687</v>
      </c>
      <c r="L1108" s="235" t="s">
        <v>1510</v>
      </c>
      <c r="M1108" s="235" t="s">
        <v>1497</v>
      </c>
      <c r="N1108" s="235" t="s">
        <v>1178</v>
      </c>
      <c r="O1108" s="145" t="s">
        <v>1977</v>
      </c>
      <c r="P1108" s="280">
        <v>0</v>
      </c>
      <c r="Q1108" s="280">
        <v>0</v>
      </c>
      <c r="R1108" s="277" t="str">
        <f t="shared" si="120"/>
        <v>N/A</v>
      </c>
      <c r="S1108" s="278" t="str">
        <f t="shared" si="121"/>
        <v>N/A</v>
      </c>
      <c r="T1108" s="172" t="s">
        <v>2648</v>
      </c>
    </row>
    <row r="1109" spans="1:20" s="21" customFormat="1" ht="12.75" x14ac:dyDescent="0.2">
      <c r="A1109" s="17" t="s">
        <v>72</v>
      </c>
      <c r="B1109" s="17">
        <v>2022</v>
      </c>
      <c r="C1109" s="17" t="s">
        <v>1580</v>
      </c>
      <c r="D1109" s="145" t="s">
        <v>114</v>
      </c>
      <c r="E1109" s="304" t="s">
        <v>1987</v>
      </c>
      <c r="F1109" s="638" t="s">
        <v>1219</v>
      </c>
      <c r="G1109" s="145" t="s">
        <v>259</v>
      </c>
      <c r="H1109" s="235" t="s">
        <v>1177</v>
      </c>
      <c r="I1109" s="145" t="s">
        <v>431</v>
      </c>
      <c r="J1109" s="145" t="s">
        <v>160</v>
      </c>
      <c r="K1109" s="18" t="s">
        <v>683</v>
      </c>
      <c r="L1109" s="235" t="s">
        <v>1510</v>
      </c>
      <c r="M1109" s="235" t="s">
        <v>1497</v>
      </c>
      <c r="N1109" s="235" t="s">
        <v>1178</v>
      </c>
      <c r="O1109" s="145"/>
      <c r="P1109" s="280">
        <v>683</v>
      </c>
      <c r="Q1109" s="280">
        <v>79</v>
      </c>
      <c r="R1109" s="277" t="str">
        <f t="shared" si="120"/>
        <v>N/A</v>
      </c>
      <c r="S1109" s="278" t="str">
        <f t="shared" si="121"/>
        <v>N/A</v>
      </c>
      <c r="T1109" s="177"/>
    </row>
    <row r="1110" spans="1:20" s="21" customFormat="1" ht="12.75" x14ac:dyDescent="0.2">
      <c r="A1110" s="17" t="s">
        <v>72</v>
      </c>
      <c r="B1110" s="17">
        <v>2022</v>
      </c>
      <c r="C1110" s="17" t="s">
        <v>1580</v>
      </c>
      <c r="D1110" s="145" t="s">
        <v>114</v>
      </c>
      <c r="E1110" s="304" t="s">
        <v>1987</v>
      </c>
      <c r="F1110" s="638" t="s">
        <v>1219</v>
      </c>
      <c r="G1110" s="145" t="s">
        <v>1508</v>
      </c>
      <c r="H1110" s="235" t="s">
        <v>1177</v>
      </c>
      <c r="I1110" s="145" t="s">
        <v>431</v>
      </c>
      <c r="J1110" s="145" t="s">
        <v>160</v>
      </c>
      <c r="K1110" s="18" t="s">
        <v>683</v>
      </c>
      <c r="L1110" s="235" t="s">
        <v>1510</v>
      </c>
      <c r="M1110" s="235" t="s">
        <v>1497</v>
      </c>
      <c r="N1110" s="235" t="s">
        <v>1178</v>
      </c>
      <c r="O1110" s="145"/>
      <c r="P1110" s="280">
        <v>1383</v>
      </c>
      <c r="Q1110" s="280">
        <v>96</v>
      </c>
      <c r="R1110" s="277" t="str">
        <f t="shared" si="120"/>
        <v>N/A</v>
      </c>
      <c r="S1110" s="278" t="str">
        <f t="shared" si="121"/>
        <v>N/A</v>
      </c>
      <c r="T1110" s="177"/>
    </row>
    <row r="1111" spans="1:20" s="21" customFormat="1" ht="12.75" x14ac:dyDescent="0.2">
      <c r="A1111" s="17" t="s">
        <v>72</v>
      </c>
      <c r="B1111" s="17">
        <v>2022</v>
      </c>
      <c r="C1111" s="17" t="s">
        <v>1580</v>
      </c>
      <c r="D1111" s="145" t="s">
        <v>114</v>
      </c>
      <c r="E1111" s="304" t="s">
        <v>1987</v>
      </c>
      <c r="F1111" s="638" t="s">
        <v>1219</v>
      </c>
      <c r="G1111" s="145" t="s">
        <v>263</v>
      </c>
      <c r="H1111" s="235" t="s">
        <v>1177</v>
      </c>
      <c r="I1111" s="145" t="s">
        <v>431</v>
      </c>
      <c r="J1111" s="145" t="s">
        <v>160</v>
      </c>
      <c r="K1111" s="18" t="s">
        <v>683</v>
      </c>
      <c r="L1111" s="235" t="s">
        <v>1510</v>
      </c>
      <c r="M1111" s="235" t="s">
        <v>1497</v>
      </c>
      <c r="N1111" s="235" t="s">
        <v>1178</v>
      </c>
      <c r="O1111" s="145"/>
      <c r="P1111" s="280">
        <v>2023</v>
      </c>
      <c r="Q1111" s="280">
        <v>101</v>
      </c>
      <c r="R1111" s="277" t="str">
        <f t="shared" si="120"/>
        <v>N/A</v>
      </c>
      <c r="S1111" s="278" t="str">
        <f t="shared" si="121"/>
        <v>N/A</v>
      </c>
      <c r="T1111" s="177"/>
    </row>
    <row r="1112" spans="1:20" s="21" customFormat="1" ht="12.75" x14ac:dyDescent="0.2">
      <c r="A1112" s="17" t="s">
        <v>72</v>
      </c>
      <c r="B1112" s="17">
        <v>2022</v>
      </c>
      <c r="C1112" s="17" t="s">
        <v>1580</v>
      </c>
      <c r="D1112" s="145" t="s">
        <v>114</v>
      </c>
      <c r="E1112" s="304" t="s">
        <v>1987</v>
      </c>
      <c r="F1112" s="638" t="s">
        <v>1219</v>
      </c>
      <c r="G1112" s="145" t="s">
        <v>261</v>
      </c>
      <c r="H1112" s="235" t="s">
        <v>1177</v>
      </c>
      <c r="I1112" s="145" t="s">
        <v>431</v>
      </c>
      <c r="J1112" s="145" t="s">
        <v>160</v>
      </c>
      <c r="K1112" s="18" t="s">
        <v>683</v>
      </c>
      <c r="L1112" s="235" t="s">
        <v>1510</v>
      </c>
      <c r="M1112" s="235" t="s">
        <v>1497</v>
      </c>
      <c r="N1112" s="235" t="s">
        <v>1178</v>
      </c>
      <c r="O1112" s="145"/>
      <c r="P1112" s="280">
        <v>1384</v>
      </c>
      <c r="Q1112" s="280">
        <v>96</v>
      </c>
      <c r="R1112" s="277" t="str">
        <f t="shared" si="120"/>
        <v>N/A</v>
      </c>
      <c r="S1112" s="278" t="str">
        <f t="shared" si="121"/>
        <v>N/A</v>
      </c>
      <c r="T1112" s="177"/>
    </row>
    <row r="1113" spans="1:20" s="21" customFormat="1" ht="12.75" x14ac:dyDescent="0.2">
      <c r="A1113" s="17" t="s">
        <v>72</v>
      </c>
      <c r="B1113" s="17">
        <v>2022</v>
      </c>
      <c r="C1113" s="17" t="s">
        <v>1580</v>
      </c>
      <c r="D1113" s="145" t="s">
        <v>114</v>
      </c>
      <c r="E1113" s="304" t="s">
        <v>1221</v>
      </c>
      <c r="F1113" s="638" t="s">
        <v>1222</v>
      </c>
      <c r="G1113" s="145" t="s">
        <v>1508</v>
      </c>
      <c r="H1113" s="235" t="s">
        <v>1177</v>
      </c>
      <c r="I1113" s="145" t="s">
        <v>431</v>
      </c>
      <c r="J1113" s="22" t="s">
        <v>152</v>
      </c>
      <c r="K1113" s="145" t="s">
        <v>1946</v>
      </c>
      <c r="L1113" s="235" t="s">
        <v>1510</v>
      </c>
      <c r="M1113" s="235" t="s">
        <v>1497</v>
      </c>
      <c r="N1113" s="235" t="s">
        <v>1178</v>
      </c>
      <c r="O1113" s="145"/>
      <c r="P1113" s="280">
        <v>578</v>
      </c>
      <c r="Q1113" s="280">
        <v>2</v>
      </c>
      <c r="R1113" s="277" t="str">
        <f t="shared" si="120"/>
        <v>N/A</v>
      </c>
      <c r="S1113" s="278" t="str">
        <f t="shared" si="121"/>
        <v>N/A</v>
      </c>
      <c r="T1113" s="177" t="s">
        <v>2666</v>
      </c>
    </row>
    <row r="1114" spans="1:20" s="21" customFormat="1" ht="12.75" x14ac:dyDescent="0.2">
      <c r="A1114" s="17" t="s">
        <v>72</v>
      </c>
      <c r="B1114" s="17">
        <v>2022</v>
      </c>
      <c r="C1114" s="17" t="s">
        <v>1580</v>
      </c>
      <c r="D1114" s="145" t="s">
        <v>114</v>
      </c>
      <c r="E1114" s="304" t="s">
        <v>1221</v>
      </c>
      <c r="F1114" s="638" t="s">
        <v>1222</v>
      </c>
      <c r="G1114" s="145" t="s">
        <v>263</v>
      </c>
      <c r="H1114" s="235" t="s">
        <v>1177</v>
      </c>
      <c r="I1114" s="145" t="s">
        <v>431</v>
      </c>
      <c r="J1114" s="22" t="s">
        <v>152</v>
      </c>
      <c r="K1114" s="145" t="s">
        <v>1946</v>
      </c>
      <c r="L1114" s="235" t="s">
        <v>1510</v>
      </c>
      <c r="M1114" s="235" t="s">
        <v>1497</v>
      </c>
      <c r="N1114" s="235" t="s">
        <v>1178</v>
      </c>
      <c r="O1114" s="145"/>
      <c r="P1114" s="280">
        <v>1690</v>
      </c>
      <c r="Q1114" s="280">
        <v>2</v>
      </c>
      <c r="R1114" s="277" t="str">
        <f t="shared" si="120"/>
        <v>N/A</v>
      </c>
      <c r="S1114" s="278" t="str">
        <f t="shared" si="121"/>
        <v>N/A</v>
      </c>
      <c r="T1114" s="177" t="s">
        <v>2667</v>
      </c>
    </row>
    <row r="1115" spans="1:20" s="21" customFormat="1" ht="12.75" x14ac:dyDescent="0.2">
      <c r="A1115" s="17" t="s">
        <v>72</v>
      </c>
      <c r="B1115" s="17">
        <v>2022</v>
      </c>
      <c r="C1115" s="17" t="s">
        <v>1580</v>
      </c>
      <c r="D1115" s="145" t="s">
        <v>114</v>
      </c>
      <c r="E1115" s="304" t="s">
        <v>1221</v>
      </c>
      <c r="F1115" s="638" t="s">
        <v>1222</v>
      </c>
      <c r="G1115" s="145" t="s">
        <v>261</v>
      </c>
      <c r="H1115" s="235" t="s">
        <v>1177</v>
      </c>
      <c r="I1115" s="145" t="s">
        <v>431</v>
      </c>
      <c r="J1115" s="22" t="s">
        <v>152</v>
      </c>
      <c r="K1115" s="145" t="s">
        <v>1946</v>
      </c>
      <c r="L1115" s="235" t="s">
        <v>1510</v>
      </c>
      <c r="M1115" s="235" t="s">
        <v>1497</v>
      </c>
      <c r="N1115" s="235" t="s">
        <v>1178</v>
      </c>
      <c r="O1115" s="145"/>
      <c r="P1115" s="280">
        <v>578</v>
      </c>
      <c r="Q1115" s="280">
        <v>2</v>
      </c>
      <c r="R1115" s="277" t="str">
        <f t="shared" si="120"/>
        <v>N/A</v>
      </c>
      <c r="S1115" s="278" t="str">
        <f t="shared" si="121"/>
        <v>N/A</v>
      </c>
      <c r="T1115" s="177" t="s">
        <v>2666</v>
      </c>
    </row>
    <row r="1116" spans="1:20" s="21" customFormat="1" ht="12.75" x14ac:dyDescent="0.2">
      <c r="A1116" s="17" t="s">
        <v>72</v>
      </c>
      <c r="B1116" s="17">
        <v>2022</v>
      </c>
      <c r="C1116" s="17" t="s">
        <v>1580</v>
      </c>
      <c r="D1116" s="145" t="s">
        <v>114</v>
      </c>
      <c r="E1116" s="304" t="s">
        <v>1221</v>
      </c>
      <c r="F1116" s="638" t="s">
        <v>1222</v>
      </c>
      <c r="G1116" s="145" t="s">
        <v>1508</v>
      </c>
      <c r="H1116" s="235" t="s">
        <v>1177</v>
      </c>
      <c r="I1116" s="145" t="s">
        <v>431</v>
      </c>
      <c r="J1116" s="145" t="s">
        <v>160</v>
      </c>
      <c r="K1116" s="18" t="s">
        <v>687</v>
      </c>
      <c r="L1116" s="235" t="s">
        <v>1510</v>
      </c>
      <c r="M1116" s="235" t="s">
        <v>1497</v>
      </c>
      <c r="N1116" s="235" t="s">
        <v>1178</v>
      </c>
      <c r="O1116" s="145" t="s">
        <v>1976</v>
      </c>
      <c r="P1116" s="280">
        <v>756</v>
      </c>
      <c r="Q1116" s="280">
        <v>29</v>
      </c>
      <c r="R1116" s="277" t="str">
        <f t="shared" si="120"/>
        <v>N/A</v>
      </c>
      <c r="S1116" s="278" t="str">
        <f t="shared" si="121"/>
        <v>N/A</v>
      </c>
      <c r="T1116" s="177"/>
    </row>
    <row r="1117" spans="1:20" s="21" customFormat="1" ht="12.75" x14ac:dyDescent="0.2">
      <c r="A1117" s="17" t="s">
        <v>72</v>
      </c>
      <c r="B1117" s="17">
        <v>2022</v>
      </c>
      <c r="C1117" s="17" t="s">
        <v>1580</v>
      </c>
      <c r="D1117" s="145" t="s">
        <v>114</v>
      </c>
      <c r="E1117" s="304" t="s">
        <v>1221</v>
      </c>
      <c r="F1117" s="638" t="s">
        <v>1222</v>
      </c>
      <c r="G1117" s="145" t="s">
        <v>263</v>
      </c>
      <c r="H1117" s="235" t="s">
        <v>1177</v>
      </c>
      <c r="I1117" s="145" t="s">
        <v>431</v>
      </c>
      <c r="J1117" s="145" t="s">
        <v>160</v>
      </c>
      <c r="K1117" s="18" t="s">
        <v>687</v>
      </c>
      <c r="L1117" s="235" t="s">
        <v>1510</v>
      </c>
      <c r="M1117" s="235" t="s">
        <v>1497</v>
      </c>
      <c r="N1117" s="235" t="s">
        <v>1178</v>
      </c>
      <c r="O1117" s="145" t="s">
        <v>1976</v>
      </c>
      <c r="P1117" s="280">
        <v>4365</v>
      </c>
      <c r="Q1117" s="280">
        <v>29</v>
      </c>
      <c r="R1117" s="277" t="str">
        <f t="shared" si="120"/>
        <v>N/A</v>
      </c>
      <c r="S1117" s="278" t="str">
        <f t="shared" si="121"/>
        <v>N/A</v>
      </c>
      <c r="T1117" s="177"/>
    </row>
    <row r="1118" spans="1:20" s="21" customFormat="1" ht="12.75" x14ac:dyDescent="0.2">
      <c r="A1118" s="17" t="s">
        <v>72</v>
      </c>
      <c r="B1118" s="17">
        <v>2022</v>
      </c>
      <c r="C1118" s="17" t="s">
        <v>1580</v>
      </c>
      <c r="D1118" s="145" t="s">
        <v>114</v>
      </c>
      <c r="E1118" s="304" t="s">
        <v>1221</v>
      </c>
      <c r="F1118" s="638" t="s">
        <v>1222</v>
      </c>
      <c r="G1118" s="145" t="s">
        <v>261</v>
      </c>
      <c r="H1118" s="235" t="s">
        <v>1177</v>
      </c>
      <c r="I1118" s="145" t="s">
        <v>431</v>
      </c>
      <c r="J1118" s="145" t="s">
        <v>160</v>
      </c>
      <c r="K1118" s="18" t="s">
        <v>687</v>
      </c>
      <c r="L1118" s="235" t="s">
        <v>1510</v>
      </c>
      <c r="M1118" s="235" t="s">
        <v>1497</v>
      </c>
      <c r="N1118" s="235" t="s">
        <v>1178</v>
      </c>
      <c r="O1118" s="145" t="s">
        <v>1976</v>
      </c>
      <c r="P1118" s="280">
        <v>756</v>
      </c>
      <c r="Q1118" s="280">
        <v>29</v>
      </c>
      <c r="R1118" s="277" t="str">
        <f t="shared" si="120"/>
        <v>N/A</v>
      </c>
      <c r="S1118" s="278" t="str">
        <f t="shared" si="121"/>
        <v>N/A</v>
      </c>
      <c r="T1118" s="177"/>
    </row>
    <row r="1119" spans="1:20" s="21" customFormat="1" ht="12.75" x14ac:dyDescent="0.2">
      <c r="A1119" s="17" t="s">
        <v>72</v>
      </c>
      <c r="B1119" s="17">
        <v>2022</v>
      </c>
      <c r="C1119" s="17" t="s">
        <v>1580</v>
      </c>
      <c r="D1119" s="145" t="s">
        <v>114</v>
      </c>
      <c r="E1119" s="304" t="s">
        <v>1221</v>
      </c>
      <c r="F1119" s="638" t="s">
        <v>1222</v>
      </c>
      <c r="G1119" s="145" t="s">
        <v>1508</v>
      </c>
      <c r="H1119" s="235" t="s">
        <v>1177</v>
      </c>
      <c r="I1119" s="145" t="s">
        <v>431</v>
      </c>
      <c r="J1119" s="145" t="s">
        <v>160</v>
      </c>
      <c r="K1119" s="145" t="s">
        <v>687</v>
      </c>
      <c r="L1119" s="235" t="s">
        <v>1510</v>
      </c>
      <c r="M1119" s="235" t="s">
        <v>1497</v>
      </c>
      <c r="N1119" s="235" t="s">
        <v>1178</v>
      </c>
      <c r="O1119" s="306" t="s">
        <v>1977</v>
      </c>
      <c r="P1119" s="280">
        <v>0</v>
      </c>
      <c r="Q1119" s="280">
        <v>0</v>
      </c>
      <c r="R1119" s="277" t="str">
        <f t="shared" si="120"/>
        <v>N/A</v>
      </c>
      <c r="S1119" s="278" t="str">
        <f t="shared" si="121"/>
        <v>N/A</v>
      </c>
      <c r="T1119" s="172" t="s">
        <v>2648</v>
      </c>
    </row>
    <row r="1120" spans="1:20" s="21" customFormat="1" ht="12.75" x14ac:dyDescent="0.2">
      <c r="A1120" s="17" t="s">
        <v>72</v>
      </c>
      <c r="B1120" s="17">
        <v>2022</v>
      </c>
      <c r="C1120" s="17" t="s">
        <v>1580</v>
      </c>
      <c r="D1120" s="145" t="s">
        <v>114</v>
      </c>
      <c r="E1120" s="304" t="s">
        <v>1221</v>
      </c>
      <c r="F1120" s="638" t="s">
        <v>1222</v>
      </c>
      <c r="G1120" s="145" t="s">
        <v>263</v>
      </c>
      <c r="H1120" s="235" t="s">
        <v>1177</v>
      </c>
      <c r="I1120" s="145" t="s">
        <v>431</v>
      </c>
      <c r="J1120" s="145" t="s">
        <v>160</v>
      </c>
      <c r="K1120" s="145" t="s">
        <v>687</v>
      </c>
      <c r="L1120" s="235" t="s">
        <v>1510</v>
      </c>
      <c r="M1120" s="235" t="s">
        <v>1497</v>
      </c>
      <c r="N1120" s="235" t="s">
        <v>1178</v>
      </c>
      <c r="O1120" s="306" t="s">
        <v>1977</v>
      </c>
      <c r="P1120" s="280">
        <v>0</v>
      </c>
      <c r="Q1120" s="280">
        <v>0</v>
      </c>
      <c r="R1120" s="277" t="str">
        <f t="shared" si="120"/>
        <v>N/A</v>
      </c>
      <c r="S1120" s="278" t="str">
        <f t="shared" si="121"/>
        <v>N/A</v>
      </c>
      <c r="T1120" s="172" t="s">
        <v>2648</v>
      </c>
    </row>
    <row r="1121" spans="1:20" s="21" customFormat="1" ht="12.75" x14ac:dyDescent="0.2">
      <c r="A1121" s="17" t="s">
        <v>72</v>
      </c>
      <c r="B1121" s="17">
        <v>2022</v>
      </c>
      <c r="C1121" s="17" t="s">
        <v>1580</v>
      </c>
      <c r="D1121" s="145" t="s">
        <v>114</v>
      </c>
      <c r="E1121" s="304" t="s">
        <v>1221</v>
      </c>
      <c r="F1121" s="638" t="s">
        <v>1222</v>
      </c>
      <c r="G1121" s="145" t="s">
        <v>261</v>
      </c>
      <c r="H1121" s="235" t="s">
        <v>1177</v>
      </c>
      <c r="I1121" s="145" t="s">
        <v>431</v>
      </c>
      <c r="J1121" s="145" t="s">
        <v>160</v>
      </c>
      <c r="K1121" s="145" t="s">
        <v>687</v>
      </c>
      <c r="L1121" s="235" t="s">
        <v>1510</v>
      </c>
      <c r="M1121" s="235" t="s">
        <v>1497</v>
      </c>
      <c r="N1121" s="235" t="s">
        <v>1178</v>
      </c>
      <c r="O1121" s="306" t="s">
        <v>1977</v>
      </c>
      <c r="P1121" s="280">
        <v>0</v>
      </c>
      <c r="Q1121" s="280">
        <v>0</v>
      </c>
      <c r="R1121" s="277" t="str">
        <f t="shared" si="120"/>
        <v>N/A</v>
      </c>
      <c r="S1121" s="278" t="str">
        <f t="shared" si="121"/>
        <v>N/A</v>
      </c>
      <c r="T1121" s="172" t="s">
        <v>2648</v>
      </c>
    </row>
    <row r="1122" spans="1:20" s="21" customFormat="1" ht="12.75" x14ac:dyDescent="0.2">
      <c r="A1122" s="17" t="s">
        <v>72</v>
      </c>
      <c r="B1122" s="17">
        <v>2022</v>
      </c>
      <c r="C1122" s="17" t="s">
        <v>1580</v>
      </c>
      <c r="D1122" s="145" t="s">
        <v>114</v>
      </c>
      <c r="E1122" s="304" t="s">
        <v>1221</v>
      </c>
      <c r="F1122" s="638" t="s">
        <v>1210</v>
      </c>
      <c r="G1122" s="145" t="s">
        <v>1508</v>
      </c>
      <c r="H1122" s="235" t="s">
        <v>1177</v>
      </c>
      <c r="I1122" s="145" t="s">
        <v>431</v>
      </c>
      <c r="J1122" s="22" t="s">
        <v>152</v>
      </c>
      <c r="K1122" s="145" t="s">
        <v>1946</v>
      </c>
      <c r="L1122" s="235" t="s">
        <v>1510</v>
      </c>
      <c r="M1122" s="235" t="s">
        <v>1497</v>
      </c>
      <c r="N1122" s="235" t="s">
        <v>1178</v>
      </c>
      <c r="O1122" s="145"/>
      <c r="P1122" s="280">
        <v>530</v>
      </c>
      <c r="Q1122" s="280">
        <v>3</v>
      </c>
      <c r="R1122" s="277" t="str">
        <f t="shared" si="120"/>
        <v>N/A</v>
      </c>
      <c r="S1122" s="278" t="str">
        <f t="shared" si="121"/>
        <v>N/A</v>
      </c>
      <c r="T1122" s="177" t="s">
        <v>2668</v>
      </c>
    </row>
    <row r="1123" spans="1:20" s="21" customFormat="1" ht="12.75" x14ac:dyDescent="0.2">
      <c r="A1123" s="17" t="s">
        <v>72</v>
      </c>
      <c r="B1123" s="17">
        <v>2022</v>
      </c>
      <c r="C1123" s="17" t="s">
        <v>1580</v>
      </c>
      <c r="D1123" s="145" t="s">
        <v>114</v>
      </c>
      <c r="E1123" s="304" t="s">
        <v>1221</v>
      </c>
      <c r="F1123" s="638" t="s">
        <v>1210</v>
      </c>
      <c r="G1123" s="145" t="s">
        <v>263</v>
      </c>
      <c r="H1123" s="235" t="s">
        <v>1177</v>
      </c>
      <c r="I1123" s="145" t="s">
        <v>431</v>
      </c>
      <c r="J1123" s="22" t="s">
        <v>152</v>
      </c>
      <c r="K1123" s="145" t="s">
        <v>1946</v>
      </c>
      <c r="L1123" s="235" t="s">
        <v>1510</v>
      </c>
      <c r="M1123" s="235" t="s">
        <v>1497</v>
      </c>
      <c r="N1123" s="235" t="s">
        <v>1178</v>
      </c>
      <c r="O1123" s="145"/>
      <c r="P1123" s="280">
        <v>4319</v>
      </c>
      <c r="Q1123" s="280">
        <v>4</v>
      </c>
      <c r="R1123" s="277" t="str">
        <f t="shared" si="120"/>
        <v>N/A</v>
      </c>
      <c r="S1123" s="278" t="str">
        <f t="shared" si="121"/>
        <v>N/A</v>
      </c>
      <c r="T1123" s="177" t="s">
        <v>2669</v>
      </c>
    </row>
    <row r="1124" spans="1:20" s="21" customFormat="1" ht="12.75" x14ac:dyDescent="0.2">
      <c r="A1124" s="17" t="s">
        <v>72</v>
      </c>
      <c r="B1124" s="17">
        <v>2022</v>
      </c>
      <c r="C1124" s="17" t="s">
        <v>1580</v>
      </c>
      <c r="D1124" s="145" t="s">
        <v>114</v>
      </c>
      <c r="E1124" s="304" t="s">
        <v>1221</v>
      </c>
      <c r="F1124" s="638" t="s">
        <v>1210</v>
      </c>
      <c r="G1124" s="145" t="s">
        <v>261</v>
      </c>
      <c r="H1124" s="235" t="s">
        <v>1177</v>
      </c>
      <c r="I1124" s="145" t="s">
        <v>431</v>
      </c>
      <c r="J1124" s="22" t="s">
        <v>152</v>
      </c>
      <c r="K1124" s="145" t="s">
        <v>1946</v>
      </c>
      <c r="L1124" s="235" t="s">
        <v>1510</v>
      </c>
      <c r="M1124" s="235" t="s">
        <v>1497</v>
      </c>
      <c r="N1124" s="235" t="s">
        <v>1178</v>
      </c>
      <c r="O1124" s="145"/>
      <c r="P1124" s="280">
        <v>530</v>
      </c>
      <c r="Q1124" s="280">
        <v>3</v>
      </c>
      <c r="R1124" s="277" t="str">
        <f t="shared" si="120"/>
        <v>N/A</v>
      </c>
      <c r="S1124" s="278" t="str">
        <f t="shared" si="121"/>
        <v>N/A</v>
      </c>
      <c r="T1124" s="177" t="s">
        <v>2668</v>
      </c>
    </row>
    <row r="1125" spans="1:20" s="21" customFormat="1" ht="12.75" x14ac:dyDescent="0.2">
      <c r="A1125" s="17" t="s">
        <v>72</v>
      </c>
      <c r="B1125" s="17">
        <v>2022</v>
      </c>
      <c r="C1125" s="17" t="s">
        <v>1580</v>
      </c>
      <c r="D1125" s="145" t="s">
        <v>114</v>
      </c>
      <c r="E1125" s="304" t="s">
        <v>1221</v>
      </c>
      <c r="F1125" s="638" t="s">
        <v>1210</v>
      </c>
      <c r="G1125" s="145" t="s">
        <v>259</v>
      </c>
      <c r="H1125" s="235" t="s">
        <v>1177</v>
      </c>
      <c r="I1125" s="145" t="s">
        <v>431</v>
      </c>
      <c r="J1125" s="145" t="s">
        <v>160</v>
      </c>
      <c r="K1125" s="18" t="s">
        <v>683</v>
      </c>
      <c r="L1125" s="235" t="s">
        <v>1510</v>
      </c>
      <c r="M1125" s="235" t="s">
        <v>1497</v>
      </c>
      <c r="N1125" s="235" t="s">
        <v>1178</v>
      </c>
      <c r="O1125" s="145" t="s">
        <v>1988</v>
      </c>
      <c r="P1125" s="280">
        <v>2327</v>
      </c>
      <c r="Q1125" s="280">
        <v>295</v>
      </c>
      <c r="R1125" s="277" t="str">
        <f t="shared" si="120"/>
        <v>N/A</v>
      </c>
      <c r="S1125" s="278" t="str">
        <f t="shared" si="121"/>
        <v>N/A</v>
      </c>
      <c r="T1125" s="177" t="s">
        <v>2670</v>
      </c>
    </row>
    <row r="1126" spans="1:20" s="21" customFormat="1" ht="12.75" x14ac:dyDescent="0.2">
      <c r="A1126" s="17" t="s">
        <v>72</v>
      </c>
      <c r="B1126" s="17">
        <v>2022</v>
      </c>
      <c r="C1126" s="17" t="s">
        <v>1580</v>
      </c>
      <c r="D1126" s="145" t="s">
        <v>114</v>
      </c>
      <c r="E1126" s="304" t="s">
        <v>1221</v>
      </c>
      <c r="F1126" s="638" t="s">
        <v>1210</v>
      </c>
      <c r="G1126" s="145" t="s">
        <v>1508</v>
      </c>
      <c r="H1126" s="235" t="s">
        <v>1177</v>
      </c>
      <c r="I1126" s="145" t="s">
        <v>431</v>
      </c>
      <c r="J1126" s="145" t="s">
        <v>160</v>
      </c>
      <c r="K1126" s="18" t="s">
        <v>683</v>
      </c>
      <c r="L1126" s="235" t="s">
        <v>1510</v>
      </c>
      <c r="M1126" s="235" t="s">
        <v>1497</v>
      </c>
      <c r="N1126" s="235" t="s">
        <v>1178</v>
      </c>
      <c r="O1126" s="145" t="s">
        <v>1988</v>
      </c>
      <c r="P1126" s="280">
        <v>2376</v>
      </c>
      <c r="Q1126" s="280">
        <v>245</v>
      </c>
      <c r="R1126" s="277" t="str">
        <f t="shared" si="120"/>
        <v>N/A</v>
      </c>
      <c r="S1126" s="278" t="str">
        <f t="shared" si="121"/>
        <v>N/A</v>
      </c>
      <c r="T1126" s="177" t="s">
        <v>2670</v>
      </c>
    </row>
    <row r="1127" spans="1:20" s="21" customFormat="1" ht="12.75" x14ac:dyDescent="0.2">
      <c r="A1127" s="17" t="s">
        <v>72</v>
      </c>
      <c r="B1127" s="17">
        <v>2022</v>
      </c>
      <c r="C1127" s="17" t="s">
        <v>1580</v>
      </c>
      <c r="D1127" s="145" t="s">
        <v>114</v>
      </c>
      <c r="E1127" s="304" t="s">
        <v>1221</v>
      </c>
      <c r="F1127" s="638" t="s">
        <v>1210</v>
      </c>
      <c r="G1127" s="145" t="s">
        <v>263</v>
      </c>
      <c r="H1127" s="235" t="s">
        <v>1177</v>
      </c>
      <c r="I1127" s="145" t="s">
        <v>431</v>
      </c>
      <c r="J1127" s="145" t="s">
        <v>160</v>
      </c>
      <c r="K1127" s="18" t="s">
        <v>683</v>
      </c>
      <c r="L1127" s="235" t="s">
        <v>1510</v>
      </c>
      <c r="M1127" s="235" t="s">
        <v>1497</v>
      </c>
      <c r="N1127" s="235" t="s">
        <v>1178</v>
      </c>
      <c r="O1127" s="145" t="s">
        <v>1988</v>
      </c>
      <c r="P1127" s="280">
        <v>21320</v>
      </c>
      <c r="Q1127" s="280">
        <v>327</v>
      </c>
      <c r="R1127" s="277" t="str">
        <f t="shared" si="120"/>
        <v>N/A</v>
      </c>
      <c r="S1127" s="278" t="str">
        <f t="shared" si="121"/>
        <v>N/A</v>
      </c>
      <c r="T1127" s="177" t="s">
        <v>2670</v>
      </c>
    </row>
    <row r="1128" spans="1:20" s="21" customFormat="1" ht="12.75" x14ac:dyDescent="0.2">
      <c r="A1128" s="17" t="s">
        <v>72</v>
      </c>
      <c r="B1128" s="17">
        <v>2022</v>
      </c>
      <c r="C1128" s="17" t="s">
        <v>1580</v>
      </c>
      <c r="D1128" s="145" t="s">
        <v>114</v>
      </c>
      <c r="E1128" s="304" t="s">
        <v>1221</v>
      </c>
      <c r="F1128" s="638" t="s">
        <v>1210</v>
      </c>
      <c r="G1128" s="145" t="s">
        <v>261</v>
      </c>
      <c r="H1128" s="235" t="s">
        <v>1177</v>
      </c>
      <c r="I1128" s="145" t="s">
        <v>431</v>
      </c>
      <c r="J1128" s="145" t="s">
        <v>160</v>
      </c>
      <c r="K1128" s="18" t="s">
        <v>683</v>
      </c>
      <c r="L1128" s="235" t="s">
        <v>1510</v>
      </c>
      <c r="M1128" s="235" t="s">
        <v>1497</v>
      </c>
      <c r="N1128" s="235" t="s">
        <v>1178</v>
      </c>
      <c r="O1128" s="145" t="s">
        <v>1988</v>
      </c>
      <c r="P1128" s="280">
        <v>2405</v>
      </c>
      <c r="Q1128" s="280">
        <v>250</v>
      </c>
      <c r="R1128" s="277" t="str">
        <f t="shared" ref="R1128:R1137" si="122">IF(M1128="N/A","N/A", P1128/M1128*100)</f>
        <v>N/A</v>
      </c>
      <c r="S1128" s="278" t="str">
        <f t="shared" ref="S1128:S1137" si="123">IF(M1128="N/A","N/A",IF(OR(R1128&lt;90,R1128&gt;150),"X",""))</f>
        <v>N/A</v>
      </c>
      <c r="T1128" s="177" t="s">
        <v>2670</v>
      </c>
    </row>
    <row r="1129" spans="1:20" s="21" customFormat="1" ht="12.75" x14ac:dyDescent="0.2">
      <c r="A1129" s="17" t="s">
        <v>72</v>
      </c>
      <c r="B1129" s="17">
        <v>2022</v>
      </c>
      <c r="C1129" s="17" t="s">
        <v>1580</v>
      </c>
      <c r="D1129" s="145" t="s">
        <v>114</v>
      </c>
      <c r="E1129" s="304" t="s">
        <v>1221</v>
      </c>
      <c r="F1129" s="638" t="s">
        <v>1223</v>
      </c>
      <c r="G1129" s="145" t="s">
        <v>1508</v>
      </c>
      <c r="H1129" s="235" t="s">
        <v>1177</v>
      </c>
      <c r="I1129" s="145" t="s">
        <v>431</v>
      </c>
      <c r="J1129" s="22" t="s">
        <v>152</v>
      </c>
      <c r="K1129" s="145" t="s">
        <v>1946</v>
      </c>
      <c r="L1129" s="235" t="s">
        <v>1510</v>
      </c>
      <c r="M1129" s="235" t="s">
        <v>1497</v>
      </c>
      <c r="N1129" s="235" t="s">
        <v>1178</v>
      </c>
      <c r="O1129" s="145"/>
      <c r="P1129" s="280">
        <v>392</v>
      </c>
      <c r="Q1129" s="280">
        <v>3</v>
      </c>
      <c r="R1129" s="277" t="str">
        <f t="shared" si="122"/>
        <v>N/A</v>
      </c>
      <c r="S1129" s="278" t="str">
        <f t="shared" si="123"/>
        <v>N/A</v>
      </c>
      <c r="T1129" s="177" t="s">
        <v>2671</v>
      </c>
    </row>
    <row r="1130" spans="1:20" s="21" customFormat="1" ht="12.75" x14ac:dyDescent="0.2">
      <c r="A1130" s="17" t="s">
        <v>72</v>
      </c>
      <c r="B1130" s="17">
        <v>2022</v>
      </c>
      <c r="C1130" s="17" t="s">
        <v>1580</v>
      </c>
      <c r="D1130" s="145" t="s">
        <v>114</v>
      </c>
      <c r="E1130" s="304" t="s">
        <v>1221</v>
      </c>
      <c r="F1130" s="638" t="s">
        <v>1223</v>
      </c>
      <c r="G1130" s="145" t="s">
        <v>263</v>
      </c>
      <c r="H1130" s="235" t="s">
        <v>1177</v>
      </c>
      <c r="I1130" s="145" t="s">
        <v>431</v>
      </c>
      <c r="J1130" s="22" t="s">
        <v>152</v>
      </c>
      <c r="K1130" s="145" t="s">
        <v>1946</v>
      </c>
      <c r="L1130" s="235" t="s">
        <v>1510</v>
      </c>
      <c r="M1130" s="235" t="s">
        <v>1497</v>
      </c>
      <c r="N1130" s="235" t="s">
        <v>1178</v>
      </c>
      <c r="O1130" s="145"/>
      <c r="P1130" s="280">
        <v>1575</v>
      </c>
      <c r="Q1130" s="280">
        <v>5</v>
      </c>
      <c r="R1130" s="277" t="str">
        <f t="shared" si="122"/>
        <v>N/A</v>
      </c>
      <c r="S1130" s="278" t="str">
        <f t="shared" si="123"/>
        <v>N/A</v>
      </c>
      <c r="T1130" s="177" t="s">
        <v>2672</v>
      </c>
    </row>
    <row r="1131" spans="1:20" s="21" customFormat="1" ht="12.75" x14ac:dyDescent="0.2">
      <c r="A1131" s="17" t="s">
        <v>72</v>
      </c>
      <c r="B1131" s="17">
        <v>2022</v>
      </c>
      <c r="C1131" s="17" t="s">
        <v>1580</v>
      </c>
      <c r="D1131" s="145" t="s">
        <v>114</v>
      </c>
      <c r="E1131" s="304" t="s">
        <v>1221</v>
      </c>
      <c r="F1131" s="638" t="s">
        <v>1223</v>
      </c>
      <c r="G1131" s="145" t="s">
        <v>261</v>
      </c>
      <c r="H1131" s="235" t="s">
        <v>1177</v>
      </c>
      <c r="I1131" s="145" t="s">
        <v>431</v>
      </c>
      <c r="J1131" s="22" t="s">
        <v>152</v>
      </c>
      <c r="K1131" s="145" t="s">
        <v>1946</v>
      </c>
      <c r="L1131" s="235" t="s">
        <v>1510</v>
      </c>
      <c r="M1131" s="235" t="s">
        <v>1497</v>
      </c>
      <c r="N1131" s="235" t="s">
        <v>1178</v>
      </c>
      <c r="O1131" s="145"/>
      <c r="P1131" s="280">
        <v>392</v>
      </c>
      <c r="Q1131" s="280">
        <v>3</v>
      </c>
      <c r="R1131" s="277" t="str">
        <f t="shared" si="122"/>
        <v>N/A</v>
      </c>
      <c r="S1131" s="278" t="str">
        <f t="shared" si="123"/>
        <v>N/A</v>
      </c>
      <c r="T1131" s="177" t="s">
        <v>2671</v>
      </c>
    </row>
    <row r="1132" spans="1:20" s="21" customFormat="1" ht="12.75" x14ac:dyDescent="0.2">
      <c r="A1132" s="17" t="s">
        <v>72</v>
      </c>
      <c r="B1132" s="17">
        <v>2022</v>
      </c>
      <c r="C1132" s="17" t="s">
        <v>1580</v>
      </c>
      <c r="D1132" s="145" t="s">
        <v>114</v>
      </c>
      <c r="E1132" s="304" t="s">
        <v>1221</v>
      </c>
      <c r="F1132" s="638" t="s">
        <v>1223</v>
      </c>
      <c r="G1132" s="145" t="s">
        <v>1508</v>
      </c>
      <c r="H1132" s="235" t="s">
        <v>1177</v>
      </c>
      <c r="I1132" s="145" t="s">
        <v>431</v>
      </c>
      <c r="J1132" s="145" t="s">
        <v>160</v>
      </c>
      <c r="K1132" s="18" t="s">
        <v>687</v>
      </c>
      <c r="L1132" s="235" t="s">
        <v>1510</v>
      </c>
      <c r="M1132" s="235" t="s">
        <v>1497</v>
      </c>
      <c r="N1132" s="235" t="s">
        <v>1178</v>
      </c>
      <c r="O1132" s="145" t="s">
        <v>1976</v>
      </c>
      <c r="P1132" s="280">
        <v>289</v>
      </c>
      <c r="Q1132" s="280">
        <v>10</v>
      </c>
      <c r="R1132" s="277" t="str">
        <f t="shared" si="122"/>
        <v>N/A</v>
      </c>
      <c r="S1132" s="278" t="str">
        <f t="shared" si="123"/>
        <v>N/A</v>
      </c>
      <c r="T1132" s="177"/>
    </row>
    <row r="1133" spans="1:20" s="21" customFormat="1" ht="12.75" x14ac:dyDescent="0.2">
      <c r="A1133" s="17" t="s">
        <v>72</v>
      </c>
      <c r="B1133" s="17">
        <v>2022</v>
      </c>
      <c r="C1133" s="17" t="s">
        <v>1580</v>
      </c>
      <c r="D1133" s="145" t="s">
        <v>114</v>
      </c>
      <c r="E1133" s="304" t="s">
        <v>1221</v>
      </c>
      <c r="F1133" s="638" t="s">
        <v>1223</v>
      </c>
      <c r="G1133" s="145" t="s">
        <v>263</v>
      </c>
      <c r="H1133" s="235" t="s">
        <v>1177</v>
      </c>
      <c r="I1133" s="145" t="s">
        <v>431</v>
      </c>
      <c r="J1133" s="145" t="s">
        <v>160</v>
      </c>
      <c r="K1133" s="18" t="s">
        <v>687</v>
      </c>
      <c r="L1133" s="235" t="s">
        <v>1510</v>
      </c>
      <c r="M1133" s="235" t="s">
        <v>1497</v>
      </c>
      <c r="N1133" s="235" t="s">
        <v>1178</v>
      </c>
      <c r="O1133" s="145" t="s">
        <v>1976</v>
      </c>
      <c r="P1133" s="280">
        <v>1925</v>
      </c>
      <c r="Q1133" s="280">
        <v>10</v>
      </c>
      <c r="R1133" s="277" t="str">
        <f t="shared" si="122"/>
        <v>N/A</v>
      </c>
      <c r="S1133" s="278" t="str">
        <f t="shared" si="123"/>
        <v>N/A</v>
      </c>
      <c r="T1133" s="177"/>
    </row>
    <row r="1134" spans="1:20" s="21" customFormat="1" ht="12.75" x14ac:dyDescent="0.2">
      <c r="A1134" s="17" t="s">
        <v>72</v>
      </c>
      <c r="B1134" s="17">
        <v>2022</v>
      </c>
      <c r="C1134" s="17" t="s">
        <v>1580</v>
      </c>
      <c r="D1134" s="145" t="s">
        <v>114</v>
      </c>
      <c r="E1134" s="304" t="s">
        <v>1221</v>
      </c>
      <c r="F1134" s="638" t="s">
        <v>1223</v>
      </c>
      <c r="G1134" s="145" t="s">
        <v>261</v>
      </c>
      <c r="H1134" s="235" t="s">
        <v>1177</v>
      </c>
      <c r="I1134" s="145" t="s">
        <v>431</v>
      </c>
      <c r="J1134" s="145" t="s">
        <v>160</v>
      </c>
      <c r="K1134" s="18" t="s">
        <v>687</v>
      </c>
      <c r="L1134" s="235" t="s">
        <v>1510</v>
      </c>
      <c r="M1134" s="235" t="s">
        <v>1497</v>
      </c>
      <c r="N1134" s="235" t="s">
        <v>1178</v>
      </c>
      <c r="O1134" s="145" t="s">
        <v>1976</v>
      </c>
      <c r="P1134" s="280">
        <v>289</v>
      </c>
      <c r="Q1134" s="280">
        <v>10</v>
      </c>
      <c r="R1134" s="277" t="str">
        <f t="shared" si="122"/>
        <v>N/A</v>
      </c>
      <c r="S1134" s="278" t="str">
        <f t="shared" si="123"/>
        <v>N/A</v>
      </c>
      <c r="T1134" s="177"/>
    </row>
    <row r="1135" spans="1:20" s="21" customFormat="1" ht="12.75" x14ac:dyDescent="0.2">
      <c r="A1135" s="17" t="s">
        <v>72</v>
      </c>
      <c r="B1135" s="17">
        <v>2022</v>
      </c>
      <c r="C1135" s="17" t="s">
        <v>1580</v>
      </c>
      <c r="D1135" s="145" t="s">
        <v>114</v>
      </c>
      <c r="E1135" s="304" t="s">
        <v>1989</v>
      </c>
      <c r="F1135" s="638" t="s">
        <v>1211</v>
      </c>
      <c r="G1135" s="145" t="s">
        <v>1508</v>
      </c>
      <c r="H1135" s="235" t="s">
        <v>1177</v>
      </c>
      <c r="I1135" s="145" t="s">
        <v>431</v>
      </c>
      <c r="J1135" s="145" t="s">
        <v>160</v>
      </c>
      <c r="K1135" s="18" t="s">
        <v>687</v>
      </c>
      <c r="L1135" s="235" t="s">
        <v>1510</v>
      </c>
      <c r="M1135" s="235" t="s">
        <v>1497</v>
      </c>
      <c r="N1135" s="235" t="s">
        <v>1178</v>
      </c>
      <c r="O1135" s="145" t="s">
        <v>1976</v>
      </c>
      <c r="P1135" s="280">
        <v>63</v>
      </c>
      <c r="Q1135" s="280">
        <v>16</v>
      </c>
      <c r="R1135" s="277" t="str">
        <f t="shared" si="122"/>
        <v>N/A</v>
      </c>
      <c r="S1135" s="278" t="str">
        <f t="shared" si="123"/>
        <v>N/A</v>
      </c>
      <c r="T1135" s="177"/>
    </row>
    <row r="1136" spans="1:20" s="21" customFormat="1" ht="12.75" x14ac:dyDescent="0.2">
      <c r="A1136" s="17" t="s">
        <v>72</v>
      </c>
      <c r="B1136" s="17">
        <v>2022</v>
      </c>
      <c r="C1136" s="17" t="s">
        <v>1580</v>
      </c>
      <c r="D1136" s="145" t="s">
        <v>114</v>
      </c>
      <c r="E1136" s="304" t="s">
        <v>1989</v>
      </c>
      <c r="F1136" s="638" t="s">
        <v>1211</v>
      </c>
      <c r="G1136" s="145" t="s">
        <v>263</v>
      </c>
      <c r="H1136" s="235" t="s">
        <v>1177</v>
      </c>
      <c r="I1136" s="145" t="s">
        <v>431</v>
      </c>
      <c r="J1136" s="145" t="s">
        <v>160</v>
      </c>
      <c r="K1136" s="18" t="s">
        <v>687</v>
      </c>
      <c r="L1136" s="235" t="s">
        <v>1510</v>
      </c>
      <c r="M1136" s="235" t="s">
        <v>1497</v>
      </c>
      <c r="N1136" s="235" t="s">
        <v>1178</v>
      </c>
      <c r="O1136" s="145" t="s">
        <v>1976</v>
      </c>
      <c r="P1136" s="280">
        <v>63</v>
      </c>
      <c r="Q1136" s="280">
        <v>16</v>
      </c>
      <c r="R1136" s="277" t="str">
        <f t="shared" si="122"/>
        <v>N/A</v>
      </c>
      <c r="S1136" s="278" t="str">
        <f t="shared" si="123"/>
        <v>N/A</v>
      </c>
      <c r="T1136" s="177"/>
    </row>
    <row r="1137" spans="1:20" s="21" customFormat="1" ht="12.75" x14ac:dyDescent="0.2">
      <c r="A1137" s="17" t="s">
        <v>72</v>
      </c>
      <c r="B1137" s="17">
        <v>2022</v>
      </c>
      <c r="C1137" s="17" t="s">
        <v>1580</v>
      </c>
      <c r="D1137" s="145" t="s">
        <v>114</v>
      </c>
      <c r="E1137" s="304" t="s">
        <v>1989</v>
      </c>
      <c r="F1137" s="638" t="s">
        <v>1211</v>
      </c>
      <c r="G1137" s="145" t="s">
        <v>261</v>
      </c>
      <c r="H1137" s="235" t="s">
        <v>1177</v>
      </c>
      <c r="I1137" s="145" t="s">
        <v>431</v>
      </c>
      <c r="J1137" s="145" t="s">
        <v>160</v>
      </c>
      <c r="K1137" s="18" t="s">
        <v>687</v>
      </c>
      <c r="L1137" s="235" t="s">
        <v>1510</v>
      </c>
      <c r="M1137" s="235" t="s">
        <v>1497</v>
      </c>
      <c r="N1137" s="235" t="s">
        <v>1178</v>
      </c>
      <c r="O1137" s="145" t="s">
        <v>1976</v>
      </c>
      <c r="P1137" s="280">
        <v>63</v>
      </c>
      <c r="Q1137" s="280">
        <v>16</v>
      </c>
      <c r="R1137" s="277" t="str">
        <f t="shared" si="122"/>
        <v>N/A</v>
      </c>
      <c r="S1137" s="278" t="str">
        <f t="shared" si="123"/>
        <v>N/A</v>
      </c>
      <c r="T1137" s="177"/>
    </row>
    <row r="1138" spans="1:20" ht="12.75" customHeight="1" x14ac:dyDescent="0.2">
      <c r="A1138" s="291" t="s">
        <v>72</v>
      </c>
      <c r="B1138" s="291">
        <v>2022</v>
      </c>
      <c r="C1138" s="17" t="s">
        <v>1580</v>
      </c>
      <c r="D1138" s="301" t="s">
        <v>118</v>
      </c>
      <c r="E1138" s="302" t="s">
        <v>1181</v>
      </c>
      <c r="F1138" s="301" t="s">
        <v>937</v>
      </c>
      <c r="G1138" s="301" t="s">
        <v>263</v>
      </c>
      <c r="H1138" s="301" t="s">
        <v>1177</v>
      </c>
      <c r="I1138" s="228" t="s">
        <v>431</v>
      </c>
      <c r="J1138" s="228" t="s">
        <v>152</v>
      </c>
      <c r="K1138" s="291" t="s">
        <v>1509</v>
      </c>
      <c r="L1138" s="301" t="s">
        <v>1510</v>
      </c>
      <c r="M1138" s="235" t="s">
        <v>1497</v>
      </c>
      <c r="N1138" s="301" t="s">
        <v>1178</v>
      </c>
      <c r="O1138" s="291" t="s">
        <v>1514</v>
      </c>
      <c r="P1138" s="280">
        <v>8601</v>
      </c>
      <c r="Q1138" s="280">
        <v>48</v>
      </c>
      <c r="R1138" s="277" t="str">
        <f t="shared" ref="R1138:R1164" si="124">IF(M1138="N/A","N/A", P1138/M1138*100)</f>
        <v>N/A</v>
      </c>
      <c r="S1138" s="278" t="str">
        <f t="shared" ref="S1138:S1164" si="125">IF(M1138="N/A","N/A",IF(OR(R1138&lt;90,R1138&gt;150),"X",""))</f>
        <v>N/A</v>
      </c>
      <c r="T1138" s="177"/>
    </row>
    <row r="1139" spans="1:20" ht="12.75" customHeight="1" x14ac:dyDescent="0.2">
      <c r="A1139" s="291" t="s">
        <v>72</v>
      </c>
      <c r="B1139" s="291">
        <v>2022</v>
      </c>
      <c r="C1139" s="17" t="s">
        <v>1580</v>
      </c>
      <c r="D1139" s="301" t="s">
        <v>118</v>
      </c>
      <c r="E1139" s="302" t="s">
        <v>1181</v>
      </c>
      <c r="F1139" s="301" t="s">
        <v>937</v>
      </c>
      <c r="G1139" s="301" t="s">
        <v>1508</v>
      </c>
      <c r="H1139" s="301" t="s">
        <v>1177</v>
      </c>
      <c r="I1139" s="228" t="s">
        <v>431</v>
      </c>
      <c r="J1139" s="228" t="s">
        <v>152</v>
      </c>
      <c r="K1139" s="291" t="s">
        <v>1509</v>
      </c>
      <c r="L1139" s="301" t="s">
        <v>1510</v>
      </c>
      <c r="M1139" s="235" t="s">
        <v>1497</v>
      </c>
      <c r="N1139" s="301" t="s">
        <v>1178</v>
      </c>
      <c r="O1139" s="291" t="s">
        <v>1514</v>
      </c>
      <c r="P1139" s="280">
        <v>361</v>
      </c>
      <c r="Q1139" s="280">
        <v>10</v>
      </c>
      <c r="R1139" s="277" t="str">
        <f t="shared" si="124"/>
        <v>N/A</v>
      </c>
      <c r="S1139" s="278" t="str">
        <f t="shared" si="125"/>
        <v>N/A</v>
      </c>
      <c r="T1139" s="177"/>
    </row>
    <row r="1140" spans="1:20" ht="12.75" customHeight="1" x14ac:dyDescent="0.2">
      <c r="A1140" s="291" t="s">
        <v>72</v>
      </c>
      <c r="B1140" s="291">
        <v>2022</v>
      </c>
      <c r="C1140" s="17" t="s">
        <v>1580</v>
      </c>
      <c r="D1140" s="301" t="s">
        <v>118</v>
      </c>
      <c r="E1140" s="302" t="s">
        <v>981</v>
      </c>
      <c r="F1140" s="301" t="s">
        <v>937</v>
      </c>
      <c r="G1140" s="301" t="s">
        <v>261</v>
      </c>
      <c r="H1140" s="301" t="s">
        <v>1177</v>
      </c>
      <c r="I1140" s="228" t="s">
        <v>433</v>
      </c>
      <c r="J1140" s="228" t="s">
        <v>161</v>
      </c>
      <c r="K1140" s="291" t="s">
        <v>1505</v>
      </c>
      <c r="L1140" s="301" t="s">
        <v>1506</v>
      </c>
      <c r="M1140" s="301">
        <v>1100</v>
      </c>
      <c r="N1140" s="301" t="s">
        <v>1178</v>
      </c>
      <c r="O1140" s="291" t="s">
        <v>1507</v>
      </c>
      <c r="P1140" s="280">
        <v>0</v>
      </c>
      <c r="Q1140" s="280">
        <v>0</v>
      </c>
      <c r="R1140" s="277">
        <f t="shared" si="124"/>
        <v>0</v>
      </c>
      <c r="S1140" s="278" t="str">
        <f t="shared" si="125"/>
        <v>X</v>
      </c>
      <c r="T1140" s="233" t="s">
        <v>2638</v>
      </c>
    </row>
    <row r="1141" spans="1:20" ht="12.75" customHeight="1" x14ac:dyDescent="0.2">
      <c r="A1141" s="291" t="s">
        <v>72</v>
      </c>
      <c r="B1141" s="291">
        <v>2022</v>
      </c>
      <c r="C1141" s="17" t="s">
        <v>1580</v>
      </c>
      <c r="D1141" s="301" t="s">
        <v>118</v>
      </c>
      <c r="E1141" s="302" t="s">
        <v>981</v>
      </c>
      <c r="F1141" s="301" t="s">
        <v>937</v>
      </c>
      <c r="G1141" s="301" t="s">
        <v>263</v>
      </c>
      <c r="H1141" s="301" t="s">
        <v>1177</v>
      </c>
      <c r="I1141" s="228" t="s">
        <v>433</v>
      </c>
      <c r="J1141" s="228" t="s">
        <v>161</v>
      </c>
      <c r="K1141" s="291" t="s">
        <v>1505</v>
      </c>
      <c r="L1141" s="301" t="s">
        <v>1506</v>
      </c>
      <c r="M1141" s="301">
        <v>1100</v>
      </c>
      <c r="N1141" s="301" t="s">
        <v>1178</v>
      </c>
      <c r="O1141" s="291" t="s">
        <v>1507</v>
      </c>
      <c r="P1141" s="280">
        <v>0</v>
      </c>
      <c r="Q1141" s="280">
        <v>0</v>
      </c>
      <c r="R1141" s="277">
        <f t="shared" si="124"/>
        <v>0</v>
      </c>
      <c r="S1141" s="278" t="str">
        <f t="shared" si="125"/>
        <v>X</v>
      </c>
      <c r="T1141" s="233" t="s">
        <v>2638</v>
      </c>
    </row>
    <row r="1142" spans="1:20" ht="12.75" customHeight="1" x14ac:dyDescent="0.2">
      <c r="A1142" s="291" t="s">
        <v>72</v>
      </c>
      <c r="B1142" s="291">
        <v>2022</v>
      </c>
      <c r="C1142" s="17" t="s">
        <v>1580</v>
      </c>
      <c r="D1142" s="301" t="s">
        <v>118</v>
      </c>
      <c r="E1142" s="302" t="s">
        <v>981</v>
      </c>
      <c r="F1142" s="301" t="s">
        <v>937</v>
      </c>
      <c r="G1142" s="301" t="s">
        <v>1508</v>
      </c>
      <c r="H1142" s="301" t="s">
        <v>1177</v>
      </c>
      <c r="I1142" s="228" t="s">
        <v>433</v>
      </c>
      <c r="J1142" s="228" t="s">
        <v>161</v>
      </c>
      <c r="K1142" s="291" t="s">
        <v>1505</v>
      </c>
      <c r="L1142" s="301" t="s">
        <v>1506</v>
      </c>
      <c r="M1142" s="301">
        <v>1100</v>
      </c>
      <c r="N1142" s="301" t="s">
        <v>1178</v>
      </c>
      <c r="O1142" s="291" t="s">
        <v>1507</v>
      </c>
      <c r="P1142" s="280">
        <v>0</v>
      </c>
      <c r="Q1142" s="280">
        <v>0</v>
      </c>
      <c r="R1142" s="277">
        <f t="shared" si="124"/>
        <v>0</v>
      </c>
      <c r="S1142" s="278" t="str">
        <f t="shared" si="125"/>
        <v>X</v>
      </c>
      <c r="T1142" s="233" t="s">
        <v>2638</v>
      </c>
    </row>
    <row r="1143" spans="1:20" ht="12.75" customHeight="1" x14ac:dyDescent="0.2">
      <c r="A1143" s="291" t="s">
        <v>72</v>
      </c>
      <c r="B1143" s="291">
        <v>2022</v>
      </c>
      <c r="C1143" s="17" t="s">
        <v>1580</v>
      </c>
      <c r="D1143" s="301" t="s">
        <v>118</v>
      </c>
      <c r="E1143" s="302" t="s">
        <v>1192</v>
      </c>
      <c r="F1143" s="301" t="s">
        <v>937</v>
      </c>
      <c r="G1143" s="301" t="s">
        <v>263</v>
      </c>
      <c r="H1143" s="301" t="s">
        <v>1177</v>
      </c>
      <c r="I1143" s="228" t="s">
        <v>431</v>
      </c>
      <c r="J1143" s="228" t="s">
        <v>152</v>
      </c>
      <c r="K1143" s="291" t="s">
        <v>1509</v>
      </c>
      <c r="L1143" s="301" t="s">
        <v>1510</v>
      </c>
      <c r="M1143" s="235" t="s">
        <v>1497</v>
      </c>
      <c r="N1143" s="301" t="s">
        <v>1178</v>
      </c>
      <c r="O1143" s="291" t="s">
        <v>2088</v>
      </c>
      <c r="P1143" s="280">
        <v>5827</v>
      </c>
      <c r="Q1143" s="280">
        <v>29</v>
      </c>
      <c r="R1143" s="277" t="str">
        <f t="shared" si="124"/>
        <v>N/A</v>
      </c>
      <c r="S1143" s="278" t="str">
        <f t="shared" si="125"/>
        <v>N/A</v>
      </c>
      <c r="T1143" s="177"/>
    </row>
    <row r="1144" spans="1:20" ht="12.75" customHeight="1" x14ac:dyDescent="0.2">
      <c r="A1144" s="291" t="s">
        <v>72</v>
      </c>
      <c r="B1144" s="291">
        <v>2022</v>
      </c>
      <c r="C1144" s="17" t="s">
        <v>1580</v>
      </c>
      <c r="D1144" s="301" t="s">
        <v>118</v>
      </c>
      <c r="E1144" s="302" t="s">
        <v>1192</v>
      </c>
      <c r="F1144" s="301" t="s">
        <v>937</v>
      </c>
      <c r="G1144" s="301" t="s">
        <v>1508</v>
      </c>
      <c r="H1144" s="301" t="s">
        <v>1177</v>
      </c>
      <c r="I1144" s="228" t="s">
        <v>431</v>
      </c>
      <c r="J1144" s="228" t="s">
        <v>152</v>
      </c>
      <c r="K1144" s="291" t="s">
        <v>1509</v>
      </c>
      <c r="L1144" s="301" t="s">
        <v>1510</v>
      </c>
      <c r="M1144" s="235" t="s">
        <v>1497</v>
      </c>
      <c r="N1144" s="301" t="s">
        <v>1178</v>
      </c>
      <c r="O1144" s="291" t="s">
        <v>2088</v>
      </c>
      <c r="P1144" s="280">
        <v>287</v>
      </c>
      <c r="Q1144" s="280">
        <v>5</v>
      </c>
      <c r="R1144" s="277" t="str">
        <f t="shared" si="124"/>
        <v>N/A</v>
      </c>
      <c r="S1144" s="278" t="str">
        <f t="shared" si="125"/>
        <v>N/A</v>
      </c>
      <c r="T1144" s="177"/>
    </row>
    <row r="1145" spans="1:20" ht="12.75" customHeight="1" x14ac:dyDescent="0.2">
      <c r="A1145" s="291" t="s">
        <v>72</v>
      </c>
      <c r="B1145" s="291">
        <v>2022</v>
      </c>
      <c r="C1145" s="17" t="s">
        <v>1580</v>
      </c>
      <c r="D1145" s="301" t="s">
        <v>118</v>
      </c>
      <c r="E1145" s="302" t="s">
        <v>1018</v>
      </c>
      <c r="F1145" s="228" t="s">
        <v>1494</v>
      </c>
      <c r="G1145" s="301" t="s">
        <v>261</v>
      </c>
      <c r="H1145" s="301" t="s">
        <v>1177</v>
      </c>
      <c r="I1145" s="228" t="s">
        <v>431</v>
      </c>
      <c r="J1145" s="228" t="s">
        <v>152</v>
      </c>
      <c r="K1145" s="291" t="s">
        <v>1509</v>
      </c>
      <c r="L1145" s="301" t="s">
        <v>1510</v>
      </c>
      <c r="M1145" s="235" t="s">
        <v>1497</v>
      </c>
      <c r="N1145" s="301" t="s">
        <v>1178</v>
      </c>
      <c r="O1145" s="291" t="s">
        <v>1514</v>
      </c>
      <c r="P1145" s="296">
        <v>0</v>
      </c>
      <c r="Q1145" s="296">
        <v>0</v>
      </c>
      <c r="R1145" s="277" t="str">
        <f t="shared" si="124"/>
        <v>N/A</v>
      </c>
      <c r="S1145" s="278" t="str">
        <f t="shared" si="125"/>
        <v>N/A</v>
      </c>
      <c r="T1145" s="172" t="s">
        <v>2639</v>
      </c>
    </row>
    <row r="1146" spans="1:20" ht="12.75" customHeight="1" x14ac:dyDescent="0.2">
      <c r="A1146" s="291" t="s">
        <v>72</v>
      </c>
      <c r="B1146" s="291">
        <v>2022</v>
      </c>
      <c r="C1146" s="17" t="s">
        <v>1580</v>
      </c>
      <c r="D1146" s="301" t="s">
        <v>118</v>
      </c>
      <c r="E1146" s="302" t="s">
        <v>1018</v>
      </c>
      <c r="F1146" s="228" t="s">
        <v>1494</v>
      </c>
      <c r="G1146" s="301" t="s">
        <v>263</v>
      </c>
      <c r="H1146" s="301" t="s">
        <v>1177</v>
      </c>
      <c r="I1146" s="228" t="s">
        <v>431</v>
      </c>
      <c r="J1146" s="228" t="s">
        <v>152</v>
      </c>
      <c r="K1146" s="291" t="s">
        <v>1509</v>
      </c>
      <c r="L1146" s="301" t="s">
        <v>1510</v>
      </c>
      <c r="M1146" s="235" t="s">
        <v>1497</v>
      </c>
      <c r="N1146" s="301" t="s">
        <v>1178</v>
      </c>
      <c r="O1146" s="291" t="s">
        <v>1514</v>
      </c>
      <c r="P1146" s="296">
        <v>0</v>
      </c>
      <c r="Q1146" s="296">
        <v>0</v>
      </c>
      <c r="R1146" s="277" t="str">
        <f t="shared" si="124"/>
        <v>N/A</v>
      </c>
      <c r="S1146" s="278" t="str">
        <f t="shared" si="125"/>
        <v>N/A</v>
      </c>
      <c r="T1146" s="172" t="s">
        <v>2639</v>
      </c>
    </row>
    <row r="1147" spans="1:20" ht="12.75" customHeight="1" x14ac:dyDescent="0.2">
      <c r="A1147" s="291" t="s">
        <v>72</v>
      </c>
      <c r="B1147" s="291">
        <v>2022</v>
      </c>
      <c r="C1147" s="17" t="s">
        <v>1580</v>
      </c>
      <c r="D1147" s="301" t="s">
        <v>118</v>
      </c>
      <c r="E1147" s="302" t="s">
        <v>1018</v>
      </c>
      <c r="F1147" s="228" t="s">
        <v>1494</v>
      </c>
      <c r="G1147" s="301" t="s">
        <v>1508</v>
      </c>
      <c r="H1147" s="301" t="s">
        <v>1177</v>
      </c>
      <c r="I1147" s="228" t="s">
        <v>431</v>
      </c>
      <c r="J1147" s="228" t="s">
        <v>152</v>
      </c>
      <c r="K1147" s="291" t="s">
        <v>1509</v>
      </c>
      <c r="L1147" s="301" t="s">
        <v>1510</v>
      </c>
      <c r="M1147" s="235" t="s">
        <v>1497</v>
      </c>
      <c r="N1147" s="301" t="s">
        <v>1178</v>
      </c>
      <c r="O1147" s="291" t="s">
        <v>1514</v>
      </c>
      <c r="P1147" s="296">
        <v>0</v>
      </c>
      <c r="Q1147" s="296">
        <v>0</v>
      </c>
      <c r="R1147" s="277" t="str">
        <f t="shared" si="124"/>
        <v>N/A</v>
      </c>
      <c r="S1147" s="278" t="str">
        <f t="shared" si="125"/>
        <v>N/A</v>
      </c>
      <c r="T1147" s="172" t="s">
        <v>2639</v>
      </c>
    </row>
    <row r="1148" spans="1:20" ht="12.75" customHeight="1" x14ac:dyDescent="0.2">
      <c r="A1148" s="291" t="s">
        <v>72</v>
      </c>
      <c r="B1148" s="291">
        <v>2022</v>
      </c>
      <c r="C1148" s="17" t="s">
        <v>1580</v>
      </c>
      <c r="D1148" s="301" t="s">
        <v>118</v>
      </c>
      <c r="E1148" s="302" t="s">
        <v>1194</v>
      </c>
      <c r="F1148" s="301" t="s">
        <v>937</v>
      </c>
      <c r="G1148" s="301" t="s">
        <v>261</v>
      </c>
      <c r="H1148" s="301" t="s">
        <v>1177</v>
      </c>
      <c r="I1148" s="228" t="s">
        <v>431</v>
      </c>
      <c r="J1148" s="228" t="s">
        <v>152</v>
      </c>
      <c r="K1148" s="291" t="s">
        <v>1509</v>
      </c>
      <c r="L1148" s="301" t="s">
        <v>1510</v>
      </c>
      <c r="M1148" s="235" t="s">
        <v>1497</v>
      </c>
      <c r="N1148" s="301" t="s">
        <v>1178</v>
      </c>
      <c r="O1148" s="291" t="s">
        <v>1514</v>
      </c>
      <c r="P1148" s="280">
        <v>205</v>
      </c>
      <c r="Q1148" s="280">
        <v>26</v>
      </c>
      <c r="R1148" s="277" t="str">
        <f t="shared" si="124"/>
        <v>N/A</v>
      </c>
      <c r="S1148" s="278" t="str">
        <f t="shared" si="125"/>
        <v>N/A</v>
      </c>
      <c r="T1148" s="177"/>
    </row>
    <row r="1149" spans="1:20" ht="12.75" customHeight="1" x14ac:dyDescent="0.2">
      <c r="A1149" s="291" t="s">
        <v>72</v>
      </c>
      <c r="B1149" s="291">
        <v>2022</v>
      </c>
      <c r="C1149" s="17" t="s">
        <v>1580</v>
      </c>
      <c r="D1149" s="301" t="s">
        <v>118</v>
      </c>
      <c r="E1149" s="302" t="s">
        <v>1194</v>
      </c>
      <c r="F1149" s="301" t="s">
        <v>937</v>
      </c>
      <c r="G1149" s="301" t="s">
        <v>263</v>
      </c>
      <c r="H1149" s="301" t="s">
        <v>1177</v>
      </c>
      <c r="I1149" s="228" t="s">
        <v>431</v>
      </c>
      <c r="J1149" s="228" t="s">
        <v>152</v>
      </c>
      <c r="K1149" s="291" t="s">
        <v>1509</v>
      </c>
      <c r="L1149" s="301" t="s">
        <v>1510</v>
      </c>
      <c r="M1149" s="235" t="s">
        <v>1497</v>
      </c>
      <c r="N1149" s="301" t="s">
        <v>1178</v>
      </c>
      <c r="O1149" s="291" t="s">
        <v>1514</v>
      </c>
      <c r="P1149" s="280">
        <v>772</v>
      </c>
      <c r="Q1149" s="280">
        <v>39</v>
      </c>
      <c r="R1149" s="277" t="str">
        <f t="shared" si="124"/>
        <v>N/A</v>
      </c>
      <c r="S1149" s="278" t="str">
        <f t="shared" si="125"/>
        <v>N/A</v>
      </c>
      <c r="T1149" s="177"/>
    </row>
    <row r="1150" spans="1:20" ht="12.75" customHeight="1" x14ac:dyDescent="0.2">
      <c r="A1150" s="291" t="s">
        <v>72</v>
      </c>
      <c r="B1150" s="291">
        <v>2022</v>
      </c>
      <c r="C1150" s="17" t="s">
        <v>1580</v>
      </c>
      <c r="D1150" s="301" t="s">
        <v>118</v>
      </c>
      <c r="E1150" s="302" t="s">
        <v>1194</v>
      </c>
      <c r="F1150" s="301" t="s">
        <v>937</v>
      </c>
      <c r="G1150" s="301" t="s">
        <v>1508</v>
      </c>
      <c r="H1150" s="301" t="s">
        <v>1177</v>
      </c>
      <c r="I1150" s="228" t="s">
        <v>431</v>
      </c>
      <c r="J1150" s="228" t="s">
        <v>152</v>
      </c>
      <c r="K1150" s="291" t="s">
        <v>1509</v>
      </c>
      <c r="L1150" s="301" t="s">
        <v>1510</v>
      </c>
      <c r="M1150" s="235" t="s">
        <v>1497</v>
      </c>
      <c r="N1150" s="301" t="s">
        <v>1178</v>
      </c>
      <c r="O1150" s="291" t="s">
        <v>1514</v>
      </c>
      <c r="P1150" s="280">
        <v>772</v>
      </c>
      <c r="Q1150" s="280">
        <v>39</v>
      </c>
      <c r="R1150" s="277" t="str">
        <f t="shared" si="124"/>
        <v>N/A</v>
      </c>
      <c r="S1150" s="278" t="str">
        <f t="shared" si="125"/>
        <v>N/A</v>
      </c>
      <c r="T1150" s="177"/>
    </row>
    <row r="1151" spans="1:20" ht="12.75" customHeight="1" x14ac:dyDescent="0.2">
      <c r="A1151" s="291" t="s">
        <v>72</v>
      </c>
      <c r="B1151" s="291">
        <v>2022</v>
      </c>
      <c r="C1151" s="17" t="s">
        <v>1580</v>
      </c>
      <c r="D1151" s="301" t="s">
        <v>118</v>
      </c>
      <c r="E1151" s="302" t="s">
        <v>1052</v>
      </c>
      <c r="F1151" s="228" t="s">
        <v>1494</v>
      </c>
      <c r="G1151" s="301" t="s">
        <v>261</v>
      </c>
      <c r="H1151" s="301" t="s">
        <v>1177</v>
      </c>
      <c r="I1151" s="228" t="s">
        <v>431</v>
      </c>
      <c r="J1151" s="228" t="s">
        <v>152</v>
      </c>
      <c r="K1151" s="291" t="s">
        <v>1509</v>
      </c>
      <c r="L1151" s="301" t="s">
        <v>1510</v>
      </c>
      <c r="M1151" s="235" t="s">
        <v>1497</v>
      </c>
      <c r="N1151" s="301" t="s">
        <v>1178</v>
      </c>
      <c r="O1151" s="291" t="s">
        <v>1514</v>
      </c>
      <c r="P1151" s="296">
        <v>0</v>
      </c>
      <c r="Q1151" s="296">
        <v>0</v>
      </c>
      <c r="R1151" s="277" t="str">
        <f t="shared" si="124"/>
        <v>N/A</v>
      </c>
      <c r="S1151" s="278" t="str">
        <f t="shared" si="125"/>
        <v>N/A</v>
      </c>
      <c r="T1151" s="172" t="s">
        <v>2639</v>
      </c>
    </row>
    <row r="1152" spans="1:20" ht="12.75" customHeight="1" x14ac:dyDescent="0.2">
      <c r="A1152" s="291" t="s">
        <v>72</v>
      </c>
      <c r="B1152" s="291">
        <v>2022</v>
      </c>
      <c r="C1152" s="17" t="s">
        <v>1580</v>
      </c>
      <c r="D1152" s="301" t="s">
        <v>118</v>
      </c>
      <c r="E1152" s="302" t="s">
        <v>1052</v>
      </c>
      <c r="F1152" s="228" t="s">
        <v>1494</v>
      </c>
      <c r="G1152" s="301" t="s">
        <v>263</v>
      </c>
      <c r="H1152" s="301" t="s">
        <v>1177</v>
      </c>
      <c r="I1152" s="228" t="s">
        <v>431</v>
      </c>
      <c r="J1152" s="228" t="s">
        <v>152</v>
      </c>
      <c r="K1152" s="291" t="s">
        <v>1509</v>
      </c>
      <c r="L1152" s="301" t="s">
        <v>1510</v>
      </c>
      <c r="M1152" s="235" t="s">
        <v>1497</v>
      </c>
      <c r="N1152" s="301" t="s">
        <v>1178</v>
      </c>
      <c r="O1152" s="291" t="s">
        <v>1514</v>
      </c>
      <c r="P1152" s="296">
        <v>0</v>
      </c>
      <c r="Q1152" s="296">
        <v>0</v>
      </c>
      <c r="R1152" s="277" t="str">
        <f t="shared" si="124"/>
        <v>N/A</v>
      </c>
      <c r="S1152" s="278" t="str">
        <f t="shared" si="125"/>
        <v>N/A</v>
      </c>
      <c r="T1152" s="172" t="s">
        <v>2639</v>
      </c>
    </row>
    <row r="1153" spans="1:20" ht="12.75" customHeight="1" x14ac:dyDescent="0.2">
      <c r="A1153" s="291" t="s">
        <v>72</v>
      </c>
      <c r="B1153" s="291">
        <v>2022</v>
      </c>
      <c r="C1153" s="17" t="s">
        <v>1580</v>
      </c>
      <c r="D1153" s="301" t="s">
        <v>118</v>
      </c>
      <c r="E1153" s="302" t="s">
        <v>1052</v>
      </c>
      <c r="F1153" s="228" t="s">
        <v>1494</v>
      </c>
      <c r="G1153" s="301" t="s">
        <v>1508</v>
      </c>
      <c r="H1153" s="301" t="s">
        <v>1177</v>
      </c>
      <c r="I1153" s="228" t="s">
        <v>431</v>
      </c>
      <c r="J1153" s="228" t="s">
        <v>152</v>
      </c>
      <c r="K1153" s="291" t="s">
        <v>1509</v>
      </c>
      <c r="L1153" s="301" t="s">
        <v>1510</v>
      </c>
      <c r="M1153" s="235" t="s">
        <v>1497</v>
      </c>
      <c r="N1153" s="301" t="s">
        <v>1178</v>
      </c>
      <c r="O1153" s="291" t="s">
        <v>1514</v>
      </c>
      <c r="P1153" s="296">
        <v>0</v>
      </c>
      <c r="Q1153" s="296">
        <v>0</v>
      </c>
      <c r="R1153" s="277" t="str">
        <f t="shared" si="124"/>
        <v>N/A</v>
      </c>
      <c r="S1153" s="278" t="str">
        <f t="shared" si="125"/>
        <v>N/A</v>
      </c>
      <c r="T1153" s="172" t="s">
        <v>2639</v>
      </c>
    </row>
    <row r="1154" spans="1:20" ht="12.75" customHeight="1" x14ac:dyDescent="0.2">
      <c r="A1154" s="291" t="s">
        <v>72</v>
      </c>
      <c r="B1154" s="291">
        <v>2022</v>
      </c>
      <c r="C1154" s="17" t="s">
        <v>1580</v>
      </c>
      <c r="D1154" s="301" t="s">
        <v>118</v>
      </c>
      <c r="E1154" s="302" t="s">
        <v>1056</v>
      </c>
      <c r="F1154" s="301" t="s">
        <v>937</v>
      </c>
      <c r="G1154" s="301" t="s">
        <v>263</v>
      </c>
      <c r="H1154" s="301" t="s">
        <v>1177</v>
      </c>
      <c r="I1154" s="228" t="s">
        <v>431</v>
      </c>
      <c r="J1154" s="228" t="s">
        <v>152</v>
      </c>
      <c r="K1154" s="291" t="s">
        <v>1509</v>
      </c>
      <c r="L1154" s="301" t="s">
        <v>1510</v>
      </c>
      <c r="M1154" s="235" t="s">
        <v>1497</v>
      </c>
      <c r="N1154" s="301" t="s">
        <v>1178</v>
      </c>
      <c r="O1154" s="291" t="s">
        <v>1514</v>
      </c>
      <c r="P1154" s="280">
        <v>3333</v>
      </c>
      <c r="Q1154" s="280">
        <v>20</v>
      </c>
      <c r="R1154" s="277" t="str">
        <f t="shared" si="124"/>
        <v>N/A</v>
      </c>
      <c r="S1154" s="278" t="str">
        <f t="shared" si="125"/>
        <v>N/A</v>
      </c>
      <c r="T1154" s="177"/>
    </row>
    <row r="1155" spans="1:20" ht="12.75" customHeight="1" x14ac:dyDescent="0.2">
      <c r="A1155" s="291" t="s">
        <v>72</v>
      </c>
      <c r="B1155" s="291">
        <v>2022</v>
      </c>
      <c r="C1155" s="17" t="s">
        <v>1580</v>
      </c>
      <c r="D1155" s="301" t="s">
        <v>118</v>
      </c>
      <c r="E1155" s="302" t="s">
        <v>1056</v>
      </c>
      <c r="F1155" s="301" t="s">
        <v>937</v>
      </c>
      <c r="G1155" s="301" t="s">
        <v>1508</v>
      </c>
      <c r="H1155" s="301" t="s">
        <v>1177</v>
      </c>
      <c r="I1155" s="228" t="s">
        <v>431</v>
      </c>
      <c r="J1155" s="228" t="s">
        <v>152</v>
      </c>
      <c r="K1155" s="291" t="s">
        <v>1509</v>
      </c>
      <c r="L1155" s="301" t="s">
        <v>1510</v>
      </c>
      <c r="M1155" s="235" t="s">
        <v>1497</v>
      </c>
      <c r="N1155" s="301" t="s">
        <v>1178</v>
      </c>
      <c r="O1155" s="291" t="s">
        <v>1514</v>
      </c>
      <c r="P1155" s="280">
        <v>385</v>
      </c>
      <c r="Q1155" s="280">
        <v>6</v>
      </c>
      <c r="R1155" s="277" t="str">
        <f t="shared" si="124"/>
        <v>N/A</v>
      </c>
      <c r="S1155" s="278" t="str">
        <f t="shared" si="125"/>
        <v>N/A</v>
      </c>
      <c r="T1155" s="177"/>
    </row>
    <row r="1156" spans="1:20" ht="12.75" customHeight="1" x14ac:dyDescent="0.2">
      <c r="A1156" s="291" t="s">
        <v>72</v>
      </c>
      <c r="B1156" s="291">
        <v>2022</v>
      </c>
      <c r="C1156" s="17" t="s">
        <v>1580</v>
      </c>
      <c r="D1156" s="301" t="s">
        <v>118</v>
      </c>
      <c r="E1156" s="302" t="s">
        <v>1082</v>
      </c>
      <c r="F1156" s="301" t="s">
        <v>1511</v>
      </c>
      <c r="G1156" s="301" t="s">
        <v>261</v>
      </c>
      <c r="H1156" s="301" t="s">
        <v>1177</v>
      </c>
      <c r="I1156" s="228" t="s">
        <v>433</v>
      </c>
      <c r="J1156" s="228" t="s">
        <v>161</v>
      </c>
      <c r="K1156" s="291" t="s">
        <v>1505</v>
      </c>
      <c r="L1156" s="301" t="s">
        <v>1506</v>
      </c>
      <c r="M1156" s="301">
        <v>1200</v>
      </c>
      <c r="N1156" s="301" t="s">
        <v>1178</v>
      </c>
      <c r="O1156" s="291" t="s">
        <v>1507</v>
      </c>
      <c r="P1156" s="296">
        <v>0</v>
      </c>
      <c r="Q1156" s="296">
        <v>0</v>
      </c>
      <c r="R1156" s="277">
        <f t="shared" si="124"/>
        <v>0</v>
      </c>
      <c r="S1156" s="278" t="str">
        <f t="shared" si="125"/>
        <v>X</v>
      </c>
      <c r="T1156" s="233" t="s">
        <v>2638</v>
      </c>
    </row>
    <row r="1157" spans="1:20" ht="12.75" customHeight="1" x14ac:dyDescent="0.2">
      <c r="A1157" s="291" t="s">
        <v>72</v>
      </c>
      <c r="B1157" s="291">
        <v>2022</v>
      </c>
      <c r="C1157" s="17" t="s">
        <v>1580</v>
      </c>
      <c r="D1157" s="301" t="s">
        <v>118</v>
      </c>
      <c r="E1157" s="302" t="s">
        <v>1082</v>
      </c>
      <c r="F1157" s="301" t="s">
        <v>1511</v>
      </c>
      <c r="G1157" s="301" t="s">
        <v>263</v>
      </c>
      <c r="H1157" s="301" t="s">
        <v>1177</v>
      </c>
      <c r="I1157" s="228" t="s">
        <v>433</v>
      </c>
      <c r="J1157" s="228" t="s">
        <v>161</v>
      </c>
      <c r="K1157" s="291" t="s">
        <v>1505</v>
      </c>
      <c r="L1157" s="301" t="s">
        <v>1506</v>
      </c>
      <c r="M1157" s="301">
        <v>1200</v>
      </c>
      <c r="N1157" s="301" t="s">
        <v>1178</v>
      </c>
      <c r="O1157" s="291" t="s">
        <v>1507</v>
      </c>
      <c r="P1157" s="296">
        <v>0</v>
      </c>
      <c r="Q1157" s="296">
        <v>0</v>
      </c>
      <c r="R1157" s="277">
        <f t="shared" si="124"/>
        <v>0</v>
      </c>
      <c r="S1157" s="278" t="str">
        <f t="shared" si="125"/>
        <v>X</v>
      </c>
      <c r="T1157" s="233" t="s">
        <v>2638</v>
      </c>
    </row>
    <row r="1158" spans="1:20" ht="12.75" customHeight="1" x14ac:dyDescent="0.2">
      <c r="A1158" s="291" t="s">
        <v>72</v>
      </c>
      <c r="B1158" s="291">
        <v>2022</v>
      </c>
      <c r="C1158" s="17" t="s">
        <v>1580</v>
      </c>
      <c r="D1158" s="301" t="s">
        <v>118</v>
      </c>
      <c r="E1158" s="302" t="s">
        <v>1082</v>
      </c>
      <c r="F1158" s="301" t="s">
        <v>1511</v>
      </c>
      <c r="G1158" s="301" t="s">
        <v>1508</v>
      </c>
      <c r="H1158" s="301" t="s">
        <v>1177</v>
      </c>
      <c r="I1158" s="228" t="s">
        <v>433</v>
      </c>
      <c r="J1158" s="228" t="s">
        <v>161</v>
      </c>
      <c r="K1158" s="291" t="s">
        <v>1505</v>
      </c>
      <c r="L1158" s="301" t="s">
        <v>1506</v>
      </c>
      <c r="M1158" s="301">
        <v>1200</v>
      </c>
      <c r="N1158" s="301" t="s">
        <v>1178</v>
      </c>
      <c r="O1158" s="291" t="s">
        <v>1507</v>
      </c>
      <c r="P1158" s="296">
        <v>0</v>
      </c>
      <c r="Q1158" s="296">
        <v>0</v>
      </c>
      <c r="R1158" s="277">
        <f t="shared" si="124"/>
        <v>0</v>
      </c>
      <c r="S1158" s="278" t="str">
        <f t="shared" si="125"/>
        <v>X</v>
      </c>
      <c r="T1158" s="233" t="s">
        <v>2638</v>
      </c>
    </row>
    <row r="1159" spans="1:20" ht="12.75" customHeight="1" x14ac:dyDescent="0.2">
      <c r="A1159" s="291" t="s">
        <v>72</v>
      </c>
      <c r="B1159" s="291">
        <v>2022</v>
      </c>
      <c r="C1159" s="17" t="s">
        <v>1580</v>
      </c>
      <c r="D1159" s="301" t="s">
        <v>118</v>
      </c>
      <c r="E1159" s="302" t="s">
        <v>938</v>
      </c>
      <c r="F1159" s="228" t="s">
        <v>1494</v>
      </c>
      <c r="G1159" s="301" t="s">
        <v>261</v>
      </c>
      <c r="H1159" s="301" t="s">
        <v>1177</v>
      </c>
      <c r="I1159" s="228" t="s">
        <v>431</v>
      </c>
      <c r="J1159" s="228" t="s">
        <v>152</v>
      </c>
      <c r="K1159" s="291" t="s">
        <v>1509</v>
      </c>
      <c r="L1159" s="301" t="s">
        <v>1510</v>
      </c>
      <c r="M1159" s="235" t="s">
        <v>1497</v>
      </c>
      <c r="N1159" s="301" t="s">
        <v>1178</v>
      </c>
      <c r="O1159" s="291" t="s">
        <v>1514</v>
      </c>
      <c r="P1159" s="296">
        <v>0</v>
      </c>
      <c r="Q1159" s="296">
        <v>0</v>
      </c>
      <c r="R1159" s="277" t="str">
        <f t="shared" si="124"/>
        <v>N/A</v>
      </c>
      <c r="S1159" s="278" t="str">
        <f t="shared" si="125"/>
        <v>N/A</v>
      </c>
      <c r="T1159" s="172" t="s">
        <v>2639</v>
      </c>
    </row>
    <row r="1160" spans="1:20" ht="12.75" customHeight="1" x14ac:dyDescent="0.2">
      <c r="A1160" s="291" t="s">
        <v>72</v>
      </c>
      <c r="B1160" s="291">
        <v>2022</v>
      </c>
      <c r="C1160" s="17" t="s">
        <v>1580</v>
      </c>
      <c r="D1160" s="301" t="s">
        <v>118</v>
      </c>
      <c r="E1160" s="302" t="s">
        <v>938</v>
      </c>
      <c r="F1160" s="228" t="s">
        <v>1494</v>
      </c>
      <c r="G1160" s="301" t="s">
        <v>263</v>
      </c>
      <c r="H1160" s="301" t="s">
        <v>1177</v>
      </c>
      <c r="I1160" s="228" t="s">
        <v>431</v>
      </c>
      <c r="J1160" s="228" t="s">
        <v>152</v>
      </c>
      <c r="K1160" s="291" t="s">
        <v>1509</v>
      </c>
      <c r="L1160" s="301" t="s">
        <v>1510</v>
      </c>
      <c r="M1160" s="235" t="s">
        <v>1497</v>
      </c>
      <c r="N1160" s="301" t="s">
        <v>1178</v>
      </c>
      <c r="O1160" s="291" t="s">
        <v>1514</v>
      </c>
      <c r="P1160" s="296">
        <v>0</v>
      </c>
      <c r="Q1160" s="296">
        <v>0</v>
      </c>
      <c r="R1160" s="277" t="str">
        <f t="shared" si="124"/>
        <v>N/A</v>
      </c>
      <c r="S1160" s="278" t="str">
        <f t="shared" si="125"/>
        <v>N/A</v>
      </c>
      <c r="T1160" s="172" t="s">
        <v>2639</v>
      </c>
    </row>
    <row r="1161" spans="1:20" ht="12.75" customHeight="1" x14ac:dyDescent="0.2">
      <c r="A1161" s="291" t="s">
        <v>72</v>
      </c>
      <c r="B1161" s="291">
        <v>2022</v>
      </c>
      <c r="C1161" s="17" t="s">
        <v>1580</v>
      </c>
      <c r="D1161" s="301" t="s">
        <v>118</v>
      </c>
      <c r="E1161" s="302" t="s">
        <v>938</v>
      </c>
      <c r="F1161" s="228" t="s">
        <v>1494</v>
      </c>
      <c r="G1161" s="301" t="s">
        <v>1508</v>
      </c>
      <c r="H1161" s="301" t="s">
        <v>1177</v>
      </c>
      <c r="I1161" s="228" t="s">
        <v>431</v>
      </c>
      <c r="J1161" s="228" t="s">
        <v>152</v>
      </c>
      <c r="K1161" s="291" t="s">
        <v>1509</v>
      </c>
      <c r="L1161" s="301" t="s">
        <v>1510</v>
      </c>
      <c r="M1161" s="235" t="s">
        <v>1497</v>
      </c>
      <c r="N1161" s="301" t="s">
        <v>1178</v>
      </c>
      <c r="O1161" s="291" t="s">
        <v>1514</v>
      </c>
      <c r="P1161" s="296">
        <v>0</v>
      </c>
      <c r="Q1161" s="296">
        <v>0</v>
      </c>
      <c r="R1161" s="277" t="str">
        <f t="shared" si="124"/>
        <v>N/A</v>
      </c>
      <c r="S1161" s="278" t="str">
        <f t="shared" si="125"/>
        <v>N/A</v>
      </c>
      <c r="T1161" s="172" t="s">
        <v>2639</v>
      </c>
    </row>
    <row r="1162" spans="1:20" ht="12.75" customHeight="1" x14ac:dyDescent="0.2">
      <c r="A1162" s="291" t="s">
        <v>72</v>
      </c>
      <c r="B1162" s="291">
        <v>2022</v>
      </c>
      <c r="C1162" s="17" t="s">
        <v>1580</v>
      </c>
      <c r="D1162" s="301" t="s">
        <v>118</v>
      </c>
      <c r="E1162" s="302" t="s">
        <v>1496</v>
      </c>
      <c r="F1162" s="228" t="s">
        <v>1494</v>
      </c>
      <c r="G1162" s="301" t="s">
        <v>261</v>
      </c>
      <c r="H1162" s="301" t="s">
        <v>1177</v>
      </c>
      <c r="I1162" s="228" t="s">
        <v>431</v>
      </c>
      <c r="J1162" s="228" t="s">
        <v>152</v>
      </c>
      <c r="K1162" s="291" t="s">
        <v>1509</v>
      </c>
      <c r="L1162" s="301" t="s">
        <v>1510</v>
      </c>
      <c r="M1162" s="235" t="s">
        <v>1497</v>
      </c>
      <c r="N1162" s="301" t="s">
        <v>1178</v>
      </c>
      <c r="O1162" s="291" t="s">
        <v>1514</v>
      </c>
      <c r="P1162" s="296">
        <v>0</v>
      </c>
      <c r="Q1162" s="296">
        <v>0</v>
      </c>
      <c r="R1162" s="277" t="str">
        <f t="shared" si="124"/>
        <v>N/A</v>
      </c>
      <c r="S1162" s="278" t="str">
        <f t="shared" si="125"/>
        <v>N/A</v>
      </c>
      <c r="T1162" s="172" t="s">
        <v>2639</v>
      </c>
    </row>
    <row r="1163" spans="1:20" ht="12.75" customHeight="1" x14ac:dyDescent="0.2">
      <c r="A1163" s="291" t="s">
        <v>72</v>
      </c>
      <c r="B1163" s="291">
        <v>2022</v>
      </c>
      <c r="C1163" s="17" t="s">
        <v>1580</v>
      </c>
      <c r="D1163" s="301" t="s">
        <v>118</v>
      </c>
      <c r="E1163" s="302" t="s">
        <v>1496</v>
      </c>
      <c r="F1163" s="228" t="s">
        <v>1494</v>
      </c>
      <c r="G1163" s="301" t="s">
        <v>263</v>
      </c>
      <c r="H1163" s="301" t="s">
        <v>1177</v>
      </c>
      <c r="I1163" s="228" t="s">
        <v>431</v>
      </c>
      <c r="J1163" s="228" t="s">
        <v>152</v>
      </c>
      <c r="K1163" s="291" t="s">
        <v>1509</v>
      </c>
      <c r="L1163" s="301" t="s">
        <v>1510</v>
      </c>
      <c r="M1163" s="235" t="s">
        <v>1497</v>
      </c>
      <c r="N1163" s="301" t="s">
        <v>1178</v>
      </c>
      <c r="O1163" s="291" t="s">
        <v>1514</v>
      </c>
      <c r="P1163" s="296">
        <v>0</v>
      </c>
      <c r="Q1163" s="296">
        <v>0</v>
      </c>
      <c r="R1163" s="277" t="str">
        <f t="shared" si="124"/>
        <v>N/A</v>
      </c>
      <c r="S1163" s="278" t="str">
        <f t="shared" si="125"/>
        <v>N/A</v>
      </c>
      <c r="T1163" s="172" t="s">
        <v>2639</v>
      </c>
    </row>
    <row r="1164" spans="1:20" ht="12.75" customHeight="1" x14ac:dyDescent="0.2">
      <c r="A1164" s="291" t="s">
        <v>72</v>
      </c>
      <c r="B1164" s="291">
        <v>2022</v>
      </c>
      <c r="C1164" s="17" t="s">
        <v>1580</v>
      </c>
      <c r="D1164" s="301" t="s">
        <v>118</v>
      </c>
      <c r="E1164" s="302" t="s">
        <v>1496</v>
      </c>
      <c r="F1164" s="228" t="s">
        <v>1494</v>
      </c>
      <c r="G1164" s="301" t="s">
        <v>1508</v>
      </c>
      <c r="H1164" s="301" t="s">
        <v>1177</v>
      </c>
      <c r="I1164" s="228" t="s">
        <v>431</v>
      </c>
      <c r="J1164" s="228" t="s">
        <v>152</v>
      </c>
      <c r="K1164" s="291" t="s">
        <v>1509</v>
      </c>
      <c r="L1164" s="301" t="s">
        <v>1510</v>
      </c>
      <c r="M1164" s="235" t="s">
        <v>1497</v>
      </c>
      <c r="N1164" s="301" t="s">
        <v>1178</v>
      </c>
      <c r="O1164" s="291" t="s">
        <v>1514</v>
      </c>
      <c r="P1164" s="296">
        <v>0</v>
      </c>
      <c r="Q1164" s="296">
        <v>0</v>
      </c>
      <c r="R1164" s="277" t="str">
        <f t="shared" si="124"/>
        <v>N/A</v>
      </c>
      <c r="S1164" s="278" t="str">
        <f t="shared" si="125"/>
        <v>N/A</v>
      </c>
      <c r="T1164" s="172" t="s">
        <v>2639</v>
      </c>
    </row>
    <row r="1165" spans="1:20" ht="12.75" customHeight="1" x14ac:dyDescent="0.2">
      <c r="A1165" s="243" t="s">
        <v>72</v>
      </c>
      <c r="B1165" s="243">
        <v>2022</v>
      </c>
      <c r="C1165" s="17" t="s">
        <v>1580</v>
      </c>
      <c r="D1165" s="22" t="s">
        <v>126</v>
      </c>
      <c r="E1165" s="318" t="s">
        <v>1229</v>
      </c>
      <c r="F1165" s="22" t="s">
        <v>937</v>
      </c>
      <c r="G1165" s="22" t="s">
        <v>261</v>
      </c>
      <c r="H1165" s="287" t="s">
        <v>1177</v>
      </c>
      <c r="I1165" s="22" t="s">
        <v>431</v>
      </c>
      <c r="J1165" s="22" t="s">
        <v>152</v>
      </c>
      <c r="K1165" s="319" t="s">
        <v>1581</v>
      </c>
      <c r="L1165" s="320" t="s">
        <v>1510</v>
      </c>
      <c r="M1165" s="235" t="s">
        <v>1497</v>
      </c>
      <c r="N1165" s="320" t="s">
        <v>1178</v>
      </c>
      <c r="O1165" s="321" t="s">
        <v>1899</v>
      </c>
      <c r="P1165" s="280">
        <v>147</v>
      </c>
      <c r="Q1165" s="280">
        <v>6</v>
      </c>
      <c r="R1165" s="277" t="str">
        <f t="shared" ref="R1165:R1228" si="126">IF(M1165="N/A","N/A", P1165/M1165*100)</f>
        <v>N/A</v>
      </c>
      <c r="S1165" s="278" t="str">
        <f t="shared" ref="S1165:S1228" si="127">IF(M1165="N/A","N/A",IF(OR(R1165&lt;90,R1165&gt;150),"X",""))</f>
        <v>N/A</v>
      </c>
      <c r="T1165" s="177"/>
    </row>
    <row r="1166" spans="1:20" ht="12.75" customHeight="1" x14ac:dyDescent="0.2">
      <c r="A1166" s="243" t="s">
        <v>72</v>
      </c>
      <c r="B1166" s="243">
        <v>2022</v>
      </c>
      <c r="C1166" s="17" t="s">
        <v>1580</v>
      </c>
      <c r="D1166" s="22" t="s">
        <v>126</v>
      </c>
      <c r="E1166" s="318" t="s">
        <v>1233</v>
      </c>
      <c r="F1166" s="22" t="s">
        <v>937</v>
      </c>
      <c r="G1166" s="22" t="s">
        <v>261</v>
      </c>
      <c r="H1166" s="287" t="s">
        <v>1177</v>
      </c>
      <c r="I1166" s="22" t="s">
        <v>431</v>
      </c>
      <c r="J1166" s="22" t="s">
        <v>152</v>
      </c>
      <c r="K1166" s="319" t="s">
        <v>1581</v>
      </c>
      <c r="L1166" s="322" t="s">
        <v>1510</v>
      </c>
      <c r="M1166" s="235" t="s">
        <v>1497</v>
      </c>
      <c r="N1166" s="322" t="s">
        <v>1178</v>
      </c>
      <c r="O1166" s="321" t="s">
        <v>1899</v>
      </c>
      <c r="P1166" s="280">
        <v>61</v>
      </c>
      <c r="Q1166" s="280">
        <v>3</v>
      </c>
      <c r="R1166" s="277" t="str">
        <f t="shared" si="126"/>
        <v>N/A</v>
      </c>
      <c r="S1166" s="278" t="str">
        <f t="shared" si="127"/>
        <v>N/A</v>
      </c>
      <c r="T1166" s="177"/>
    </row>
    <row r="1167" spans="1:20" ht="12.75" customHeight="1" x14ac:dyDescent="0.2">
      <c r="A1167" s="323" t="s">
        <v>72</v>
      </c>
      <c r="B1167" s="323">
        <v>2022</v>
      </c>
      <c r="C1167" s="17" t="s">
        <v>1580</v>
      </c>
      <c r="D1167" s="324" t="s">
        <v>126</v>
      </c>
      <c r="E1167" s="325" t="s">
        <v>1232</v>
      </c>
      <c r="F1167" s="324" t="s">
        <v>937</v>
      </c>
      <c r="G1167" s="324" t="s">
        <v>259</v>
      </c>
      <c r="H1167" s="320" t="s">
        <v>1177</v>
      </c>
      <c r="I1167" s="324" t="s">
        <v>431</v>
      </c>
      <c r="J1167" s="324" t="s">
        <v>152</v>
      </c>
      <c r="K1167" s="319" t="s">
        <v>1581</v>
      </c>
      <c r="L1167" s="320" t="s">
        <v>1510</v>
      </c>
      <c r="M1167" s="235" t="s">
        <v>1497</v>
      </c>
      <c r="N1167" s="320" t="s">
        <v>1178</v>
      </c>
      <c r="O1167" s="324"/>
      <c r="P1167" s="280">
        <v>0</v>
      </c>
      <c r="Q1167" s="280">
        <v>0</v>
      </c>
      <c r="R1167" s="277" t="str">
        <f t="shared" si="126"/>
        <v>N/A</v>
      </c>
      <c r="S1167" s="278" t="str">
        <f t="shared" si="127"/>
        <v>N/A</v>
      </c>
      <c r="T1167" s="172" t="s">
        <v>2817</v>
      </c>
    </row>
    <row r="1168" spans="1:20" ht="12.75" customHeight="1" x14ac:dyDescent="0.2">
      <c r="A1168" s="326" t="s">
        <v>72</v>
      </c>
      <c r="B1168" s="326">
        <v>2022</v>
      </c>
      <c r="C1168" s="17" t="s">
        <v>1580</v>
      </c>
      <c r="D1168" s="327" t="s">
        <v>126</v>
      </c>
      <c r="E1168" s="328" t="s">
        <v>1232</v>
      </c>
      <c r="F1168" s="327" t="s">
        <v>937</v>
      </c>
      <c r="G1168" s="327" t="s">
        <v>261</v>
      </c>
      <c r="H1168" s="322" t="s">
        <v>1177</v>
      </c>
      <c r="I1168" s="327" t="s">
        <v>431</v>
      </c>
      <c r="J1168" s="327" t="s">
        <v>152</v>
      </c>
      <c r="K1168" s="319" t="s">
        <v>1581</v>
      </c>
      <c r="L1168" s="322" t="s">
        <v>1510</v>
      </c>
      <c r="M1168" s="235" t="s">
        <v>1497</v>
      </c>
      <c r="N1168" s="322" t="s">
        <v>1178</v>
      </c>
      <c r="O1168" s="327"/>
      <c r="P1168" s="280">
        <v>278</v>
      </c>
      <c r="Q1168" s="280">
        <v>5</v>
      </c>
      <c r="R1168" s="277" t="str">
        <f t="shared" si="126"/>
        <v>N/A</v>
      </c>
      <c r="S1168" s="278" t="str">
        <f t="shared" si="127"/>
        <v>N/A</v>
      </c>
      <c r="T1168" s="177"/>
    </row>
    <row r="1169" spans="1:20" ht="12.75" customHeight="1" x14ac:dyDescent="0.2">
      <c r="A1169" s="326" t="s">
        <v>72</v>
      </c>
      <c r="B1169" s="326">
        <v>2022</v>
      </c>
      <c r="C1169" s="17" t="s">
        <v>1580</v>
      </c>
      <c r="D1169" s="327" t="s">
        <v>126</v>
      </c>
      <c r="E1169" s="328" t="s">
        <v>1232</v>
      </c>
      <c r="F1169" s="327" t="s">
        <v>937</v>
      </c>
      <c r="G1169" s="327" t="s">
        <v>263</v>
      </c>
      <c r="H1169" s="322" t="s">
        <v>1177</v>
      </c>
      <c r="I1169" s="327" t="s">
        <v>431</v>
      </c>
      <c r="J1169" s="327" t="s">
        <v>152</v>
      </c>
      <c r="K1169" s="319" t="s">
        <v>1581</v>
      </c>
      <c r="L1169" s="322" t="s">
        <v>1510</v>
      </c>
      <c r="M1169" s="235" t="s">
        <v>1497</v>
      </c>
      <c r="N1169" s="322" t="s">
        <v>1178</v>
      </c>
      <c r="O1169" s="327"/>
      <c r="P1169" s="280">
        <v>0</v>
      </c>
      <c r="Q1169" s="280">
        <v>0</v>
      </c>
      <c r="R1169" s="277" t="str">
        <f t="shared" si="126"/>
        <v>N/A</v>
      </c>
      <c r="S1169" s="278" t="str">
        <f t="shared" si="127"/>
        <v>N/A</v>
      </c>
      <c r="T1169" s="172" t="s">
        <v>2817</v>
      </c>
    </row>
    <row r="1170" spans="1:20" ht="12.75" customHeight="1" x14ac:dyDescent="0.2">
      <c r="A1170" s="326" t="s">
        <v>72</v>
      </c>
      <c r="B1170" s="326">
        <v>2022</v>
      </c>
      <c r="C1170" s="17" t="s">
        <v>1580</v>
      </c>
      <c r="D1170" s="327" t="s">
        <v>126</v>
      </c>
      <c r="E1170" s="328" t="s">
        <v>1232</v>
      </c>
      <c r="F1170" s="327" t="s">
        <v>937</v>
      </c>
      <c r="G1170" s="327" t="s">
        <v>1508</v>
      </c>
      <c r="H1170" s="322" t="s">
        <v>1177</v>
      </c>
      <c r="I1170" s="327" t="s">
        <v>431</v>
      </c>
      <c r="J1170" s="327" t="s">
        <v>152</v>
      </c>
      <c r="K1170" s="319" t="s">
        <v>1581</v>
      </c>
      <c r="L1170" s="322" t="s">
        <v>1510</v>
      </c>
      <c r="M1170" s="235" t="s">
        <v>1497</v>
      </c>
      <c r="N1170" s="322" t="s">
        <v>1178</v>
      </c>
      <c r="O1170" s="327"/>
      <c r="P1170" s="280">
        <v>0</v>
      </c>
      <c r="Q1170" s="280">
        <v>0</v>
      </c>
      <c r="R1170" s="277" t="str">
        <f t="shared" si="126"/>
        <v>N/A</v>
      </c>
      <c r="S1170" s="278" t="str">
        <f t="shared" si="127"/>
        <v>N/A</v>
      </c>
      <c r="T1170" s="172" t="s">
        <v>2817</v>
      </c>
    </row>
    <row r="1171" spans="1:20" ht="12.75" customHeight="1" x14ac:dyDescent="0.2">
      <c r="A1171" s="326" t="s">
        <v>72</v>
      </c>
      <c r="B1171" s="326">
        <v>2022</v>
      </c>
      <c r="C1171" s="17" t="s">
        <v>1580</v>
      </c>
      <c r="D1171" s="327" t="s">
        <v>126</v>
      </c>
      <c r="E1171" s="328" t="s">
        <v>1232</v>
      </c>
      <c r="F1171" s="327" t="s">
        <v>937</v>
      </c>
      <c r="G1171" s="327" t="s">
        <v>1577</v>
      </c>
      <c r="H1171" s="322" t="s">
        <v>1177</v>
      </c>
      <c r="I1171" s="327" t="s">
        <v>431</v>
      </c>
      <c r="J1171" s="327" t="s">
        <v>152</v>
      </c>
      <c r="K1171" s="319" t="s">
        <v>1581</v>
      </c>
      <c r="L1171" s="322" t="s">
        <v>1510</v>
      </c>
      <c r="M1171" s="235" t="s">
        <v>1497</v>
      </c>
      <c r="N1171" s="322" t="s">
        <v>1178</v>
      </c>
      <c r="O1171" s="327"/>
      <c r="P1171" s="280">
        <v>0</v>
      </c>
      <c r="Q1171" s="280">
        <v>0</v>
      </c>
      <c r="R1171" s="277" t="str">
        <f t="shared" si="126"/>
        <v>N/A</v>
      </c>
      <c r="S1171" s="278" t="str">
        <f t="shared" si="127"/>
        <v>N/A</v>
      </c>
      <c r="T1171" s="172" t="s">
        <v>2817</v>
      </c>
    </row>
    <row r="1172" spans="1:20" ht="12.75" customHeight="1" x14ac:dyDescent="0.2">
      <c r="A1172" s="326" t="s">
        <v>72</v>
      </c>
      <c r="B1172" s="326">
        <v>2022</v>
      </c>
      <c r="C1172" s="17" t="s">
        <v>1580</v>
      </c>
      <c r="D1172" s="327" t="s">
        <v>126</v>
      </c>
      <c r="E1172" s="328" t="s">
        <v>1232</v>
      </c>
      <c r="F1172" s="327" t="s">
        <v>937</v>
      </c>
      <c r="G1172" s="327" t="s">
        <v>259</v>
      </c>
      <c r="H1172" s="322" t="s">
        <v>1177</v>
      </c>
      <c r="I1172" s="327" t="s">
        <v>433</v>
      </c>
      <c r="J1172" s="327" t="s">
        <v>152</v>
      </c>
      <c r="K1172" s="319" t="s">
        <v>1578</v>
      </c>
      <c r="L1172" s="322" t="s">
        <v>1510</v>
      </c>
      <c r="M1172" s="235" t="s">
        <v>1497</v>
      </c>
      <c r="N1172" s="322" t="s">
        <v>1178</v>
      </c>
      <c r="O1172" s="327"/>
      <c r="P1172" s="280">
        <v>242</v>
      </c>
      <c r="Q1172" s="280">
        <v>12</v>
      </c>
      <c r="R1172" s="277" t="str">
        <f t="shared" si="126"/>
        <v>N/A</v>
      </c>
      <c r="S1172" s="278" t="str">
        <f t="shared" si="127"/>
        <v>N/A</v>
      </c>
      <c r="T1172" s="177"/>
    </row>
    <row r="1173" spans="1:20" ht="12.75" customHeight="1" x14ac:dyDescent="0.2">
      <c r="A1173" s="326" t="s">
        <v>72</v>
      </c>
      <c r="B1173" s="326">
        <v>2022</v>
      </c>
      <c r="C1173" s="17" t="s">
        <v>1580</v>
      </c>
      <c r="D1173" s="327" t="s">
        <v>126</v>
      </c>
      <c r="E1173" s="328" t="s">
        <v>1232</v>
      </c>
      <c r="F1173" s="327" t="s">
        <v>937</v>
      </c>
      <c r="G1173" s="327" t="s">
        <v>261</v>
      </c>
      <c r="H1173" s="322" t="s">
        <v>1177</v>
      </c>
      <c r="I1173" s="327" t="s">
        <v>433</v>
      </c>
      <c r="J1173" s="327" t="s">
        <v>152</v>
      </c>
      <c r="K1173" s="319" t="s">
        <v>1578</v>
      </c>
      <c r="L1173" s="322" t="s">
        <v>1510</v>
      </c>
      <c r="M1173" s="235" t="s">
        <v>1497</v>
      </c>
      <c r="N1173" s="322" t="s">
        <v>1178</v>
      </c>
      <c r="O1173" s="327"/>
      <c r="P1173" s="280">
        <v>268</v>
      </c>
      <c r="Q1173" s="280">
        <v>14</v>
      </c>
      <c r="R1173" s="277" t="str">
        <f t="shared" si="126"/>
        <v>N/A</v>
      </c>
      <c r="S1173" s="278" t="str">
        <f t="shared" si="127"/>
        <v>N/A</v>
      </c>
      <c r="T1173" s="177"/>
    </row>
    <row r="1174" spans="1:20" ht="12.75" customHeight="1" x14ac:dyDescent="0.2">
      <c r="A1174" s="326" t="s">
        <v>72</v>
      </c>
      <c r="B1174" s="326">
        <v>2022</v>
      </c>
      <c r="C1174" s="17" t="s">
        <v>1580</v>
      </c>
      <c r="D1174" s="327" t="s">
        <v>126</v>
      </c>
      <c r="E1174" s="328" t="s">
        <v>1232</v>
      </c>
      <c r="F1174" s="327" t="s">
        <v>937</v>
      </c>
      <c r="G1174" s="327" t="s">
        <v>263</v>
      </c>
      <c r="H1174" s="322" t="s">
        <v>1177</v>
      </c>
      <c r="I1174" s="327" t="s">
        <v>433</v>
      </c>
      <c r="J1174" s="327" t="s">
        <v>152</v>
      </c>
      <c r="K1174" s="319" t="s">
        <v>1578</v>
      </c>
      <c r="L1174" s="322" t="s">
        <v>1510</v>
      </c>
      <c r="M1174" s="235" t="s">
        <v>1497</v>
      </c>
      <c r="N1174" s="322" t="s">
        <v>1178</v>
      </c>
      <c r="O1174" s="327"/>
      <c r="P1174" s="280">
        <v>210</v>
      </c>
      <c r="Q1174" s="280">
        <v>10</v>
      </c>
      <c r="R1174" s="277" t="str">
        <f t="shared" si="126"/>
        <v>N/A</v>
      </c>
      <c r="S1174" s="278" t="str">
        <f t="shared" si="127"/>
        <v>N/A</v>
      </c>
      <c r="T1174" s="177"/>
    </row>
    <row r="1175" spans="1:20" ht="12.75" customHeight="1" x14ac:dyDescent="0.2">
      <c r="A1175" s="326" t="s">
        <v>72</v>
      </c>
      <c r="B1175" s="326">
        <v>2022</v>
      </c>
      <c r="C1175" s="17" t="s">
        <v>1580</v>
      </c>
      <c r="D1175" s="327" t="s">
        <v>126</v>
      </c>
      <c r="E1175" s="328" t="s">
        <v>1232</v>
      </c>
      <c r="F1175" s="327" t="s">
        <v>937</v>
      </c>
      <c r="G1175" s="327" t="s">
        <v>1508</v>
      </c>
      <c r="H1175" s="322" t="s">
        <v>1177</v>
      </c>
      <c r="I1175" s="327" t="s">
        <v>433</v>
      </c>
      <c r="J1175" s="327" t="s">
        <v>152</v>
      </c>
      <c r="K1175" s="319" t="s">
        <v>1578</v>
      </c>
      <c r="L1175" s="322" t="s">
        <v>1510</v>
      </c>
      <c r="M1175" s="235" t="s">
        <v>1497</v>
      </c>
      <c r="N1175" s="322" t="s">
        <v>1178</v>
      </c>
      <c r="O1175" s="327"/>
      <c r="P1175" s="280">
        <v>261</v>
      </c>
      <c r="Q1175" s="280">
        <v>13</v>
      </c>
      <c r="R1175" s="277" t="str">
        <f t="shared" si="126"/>
        <v>N/A</v>
      </c>
      <c r="S1175" s="278" t="str">
        <f t="shared" si="127"/>
        <v>N/A</v>
      </c>
      <c r="T1175" s="177"/>
    </row>
    <row r="1176" spans="1:20" ht="12.75" customHeight="1" x14ac:dyDescent="0.2">
      <c r="A1176" s="326" t="s">
        <v>72</v>
      </c>
      <c r="B1176" s="326">
        <v>2022</v>
      </c>
      <c r="C1176" s="17" t="s">
        <v>1580</v>
      </c>
      <c r="D1176" s="327" t="s">
        <v>126</v>
      </c>
      <c r="E1176" s="328" t="s">
        <v>1232</v>
      </c>
      <c r="F1176" s="327" t="s">
        <v>937</v>
      </c>
      <c r="G1176" s="327" t="s">
        <v>1577</v>
      </c>
      <c r="H1176" s="322" t="s">
        <v>1177</v>
      </c>
      <c r="I1176" s="327" t="s">
        <v>433</v>
      </c>
      <c r="J1176" s="327" t="s">
        <v>152</v>
      </c>
      <c r="K1176" s="319" t="s">
        <v>1578</v>
      </c>
      <c r="L1176" s="322" t="s">
        <v>1510</v>
      </c>
      <c r="M1176" s="235" t="s">
        <v>1497</v>
      </c>
      <c r="N1176" s="322" t="s">
        <v>1178</v>
      </c>
      <c r="O1176" s="327"/>
      <c r="P1176" s="280">
        <v>20</v>
      </c>
      <c r="Q1176" s="280">
        <v>2</v>
      </c>
      <c r="R1176" s="277" t="str">
        <f t="shared" si="126"/>
        <v>N/A</v>
      </c>
      <c r="S1176" s="278" t="str">
        <f t="shared" si="127"/>
        <v>N/A</v>
      </c>
      <c r="T1176" s="177"/>
    </row>
    <row r="1177" spans="1:20" ht="12.75" customHeight="1" x14ac:dyDescent="0.2">
      <c r="A1177" s="326" t="s">
        <v>72</v>
      </c>
      <c r="B1177" s="326">
        <v>2022</v>
      </c>
      <c r="C1177" s="17" t="s">
        <v>1580</v>
      </c>
      <c r="D1177" s="327" t="s">
        <v>126</v>
      </c>
      <c r="E1177" s="328" t="s">
        <v>1123</v>
      </c>
      <c r="F1177" s="327" t="s">
        <v>937</v>
      </c>
      <c r="G1177" s="327" t="s">
        <v>259</v>
      </c>
      <c r="H1177" s="322" t="s">
        <v>1177</v>
      </c>
      <c r="I1177" s="327" t="s">
        <v>431</v>
      </c>
      <c r="J1177" s="327" t="s">
        <v>152</v>
      </c>
      <c r="K1177" s="319" t="s">
        <v>1581</v>
      </c>
      <c r="L1177" s="322" t="s">
        <v>1510</v>
      </c>
      <c r="M1177" s="235" t="s">
        <v>1497</v>
      </c>
      <c r="N1177" s="322" t="s">
        <v>1178</v>
      </c>
      <c r="O1177" s="327"/>
      <c r="P1177" s="280">
        <v>8</v>
      </c>
      <c r="Q1177" s="280">
        <v>5</v>
      </c>
      <c r="R1177" s="277" t="str">
        <f t="shared" si="126"/>
        <v>N/A</v>
      </c>
      <c r="S1177" s="278" t="str">
        <f t="shared" si="127"/>
        <v>N/A</v>
      </c>
      <c r="T1177" s="177"/>
    </row>
    <row r="1178" spans="1:20" ht="12.75" customHeight="1" x14ac:dyDescent="0.2">
      <c r="A1178" s="326" t="s">
        <v>72</v>
      </c>
      <c r="B1178" s="326">
        <v>2022</v>
      </c>
      <c r="C1178" s="17" t="s">
        <v>1580</v>
      </c>
      <c r="D1178" s="327" t="s">
        <v>126</v>
      </c>
      <c r="E1178" s="328" t="s">
        <v>1123</v>
      </c>
      <c r="F1178" s="327" t="s">
        <v>937</v>
      </c>
      <c r="G1178" s="327" t="s">
        <v>261</v>
      </c>
      <c r="H1178" s="322" t="s">
        <v>1177</v>
      </c>
      <c r="I1178" s="327" t="s">
        <v>431</v>
      </c>
      <c r="J1178" s="327" t="s">
        <v>152</v>
      </c>
      <c r="K1178" s="319" t="s">
        <v>1581</v>
      </c>
      <c r="L1178" s="322" t="s">
        <v>1510</v>
      </c>
      <c r="M1178" s="235" t="s">
        <v>1497</v>
      </c>
      <c r="N1178" s="322" t="s">
        <v>1178</v>
      </c>
      <c r="O1178" s="327"/>
      <c r="P1178" s="280">
        <v>106</v>
      </c>
      <c r="Q1178" s="280">
        <v>18</v>
      </c>
      <c r="R1178" s="277" t="str">
        <f t="shared" si="126"/>
        <v>N/A</v>
      </c>
      <c r="S1178" s="278" t="str">
        <f t="shared" si="127"/>
        <v>N/A</v>
      </c>
      <c r="T1178" s="177"/>
    </row>
    <row r="1179" spans="1:20" ht="12.75" customHeight="1" x14ac:dyDescent="0.2">
      <c r="A1179" s="326" t="s">
        <v>72</v>
      </c>
      <c r="B1179" s="326">
        <v>2022</v>
      </c>
      <c r="C1179" s="17" t="s">
        <v>1580</v>
      </c>
      <c r="D1179" s="327" t="s">
        <v>126</v>
      </c>
      <c r="E1179" s="328" t="s">
        <v>1123</v>
      </c>
      <c r="F1179" s="327" t="s">
        <v>937</v>
      </c>
      <c r="G1179" s="327" t="s">
        <v>263</v>
      </c>
      <c r="H1179" s="322" t="s">
        <v>1177</v>
      </c>
      <c r="I1179" s="327" t="s">
        <v>431</v>
      </c>
      <c r="J1179" s="327" t="s">
        <v>152</v>
      </c>
      <c r="K1179" s="319" t="s">
        <v>1581</v>
      </c>
      <c r="L1179" s="322" t="s">
        <v>1510</v>
      </c>
      <c r="M1179" s="235" t="s">
        <v>1497</v>
      </c>
      <c r="N1179" s="322" t="s">
        <v>1178</v>
      </c>
      <c r="O1179" s="327"/>
      <c r="P1179" s="280">
        <v>34</v>
      </c>
      <c r="Q1179" s="280">
        <v>18</v>
      </c>
      <c r="R1179" s="277" t="str">
        <f t="shared" si="126"/>
        <v>N/A</v>
      </c>
      <c r="S1179" s="278" t="str">
        <f t="shared" si="127"/>
        <v>N/A</v>
      </c>
      <c r="T1179" s="177"/>
    </row>
    <row r="1180" spans="1:20" ht="12.75" customHeight="1" x14ac:dyDescent="0.2">
      <c r="A1180" s="326" t="s">
        <v>72</v>
      </c>
      <c r="B1180" s="326">
        <v>2022</v>
      </c>
      <c r="C1180" s="17" t="s">
        <v>1580</v>
      </c>
      <c r="D1180" s="327" t="s">
        <v>126</v>
      </c>
      <c r="E1180" s="328" t="s">
        <v>1123</v>
      </c>
      <c r="F1180" s="327" t="s">
        <v>937</v>
      </c>
      <c r="G1180" s="327" t="s">
        <v>1508</v>
      </c>
      <c r="H1180" s="322" t="s">
        <v>1177</v>
      </c>
      <c r="I1180" s="327" t="s">
        <v>431</v>
      </c>
      <c r="J1180" s="327" t="s">
        <v>152</v>
      </c>
      <c r="K1180" s="319" t="s">
        <v>1581</v>
      </c>
      <c r="L1180" s="322" t="s">
        <v>1510</v>
      </c>
      <c r="M1180" s="235" t="s">
        <v>1497</v>
      </c>
      <c r="N1180" s="322" t="s">
        <v>1178</v>
      </c>
      <c r="O1180" s="327"/>
      <c r="P1180" s="280">
        <v>14</v>
      </c>
      <c r="Q1180" s="280">
        <v>9</v>
      </c>
      <c r="R1180" s="277" t="str">
        <f t="shared" si="126"/>
        <v>N/A</v>
      </c>
      <c r="S1180" s="278" t="str">
        <f t="shared" si="127"/>
        <v>N/A</v>
      </c>
      <c r="T1180" s="177"/>
    </row>
    <row r="1181" spans="1:20" ht="12.75" customHeight="1" x14ac:dyDescent="0.2">
      <c r="A1181" s="326" t="s">
        <v>72</v>
      </c>
      <c r="B1181" s="326">
        <v>2022</v>
      </c>
      <c r="C1181" s="17" t="s">
        <v>1580</v>
      </c>
      <c r="D1181" s="327" t="s">
        <v>126</v>
      </c>
      <c r="E1181" s="328" t="s">
        <v>1123</v>
      </c>
      <c r="F1181" s="327" t="s">
        <v>937</v>
      </c>
      <c r="G1181" s="327" t="s">
        <v>259</v>
      </c>
      <c r="H1181" s="322" t="s">
        <v>1177</v>
      </c>
      <c r="I1181" s="327" t="s">
        <v>433</v>
      </c>
      <c r="J1181" s="327" t="s">
        <v>152</v>
      </c>
      <c r="K1181" s="319" t="s">
        <v>1578</v>
      </c>
      <c r="L1181" s="322" t="s">
        <v>1510</v>
      </c>
      <c r="M1181" s="235" t="s">
        <v>1497</v>
      </c>
      <c r="N1181" s="322" t="s">
        <v>1178</v>
      </c>
      <c r="O1181" s="327"/>
      <c r="P1181" s="280">
        <v>2</v>
      </c>
      <c r="Q1181" s="280">
        <v>1</v>
      </c>
      <c r="R1181" s="277" t="str">
        <f t="shared" si="126"/>
        <v>N/A</v>
      </c>
      <c r="S1181" s="278" t="str">
        <f t="shared" si="127"/>
        <v>N/A</v>
      </c>
      <c r="T1181" s="177"/>
    </row>
    <row r="1182" spans="1:20" ht="12.75" customHeight="1" x14ac:dyDescent="0.2">
      <c r="A1182" s="326" t="s">
        <v>72</v>
      </c>
      <c r="B1182" s="326">
        <v>2022</v>
      </c>
      <c r="C1182" s="17" t="s">
        <v>1580</v>
      </c>
      <c r="D1182" s="327" t="s">
        <v>126</v>
      </c>
      <c r="E1182" s="328" t="s">
        <v>1123</v>
      </c>
      <c r="F1182" s="327" t="s">
        <v>937</v>
      </c>
      <c r="G1182" s="327" t="s">
        <v>261</v>
      </c>
      <c r="H1182" s="322" t="s">
        <v>1177</v>
      </c>
      <c r="I1182" s="327" t="s">
        <v>433</v>
      </c>
      <c r="J1182" s="327" t="s">
        <v>152</v>
      </c>
      <c r="K1182" s="319" t="s">
        <v>1578</v>
      </c>
      <c r="L1182" s="322" t="s">
        <v>1510</v>
      </c>
      <c r="M1182" s="235" t="s">
        <v>1497</v>
      </c>
      <c r="N1182" s="322" t="s">
        <v>1178</v>
      </c>
      <c r="O1182" s="327"/>
      <c r="P1182" s="280">
        <v>4</v>
      </c>
      <c r="Q1182" s="280">
        <v>2</v>
      </c>
      <c r="R1182" s="277" t="str">
        <f t="shared" si="126"/>
        <v>N/A</v>
      </c>
      <c r="S1182" s="278" t="str">
        <f t="shared" si="127"/>
        <v>N/A</v>
      </c>
      <c r="T1182" s="177"/>
    </row>
    <row r="1183" spans="1:20" ht="12.75" customHeight="1" x14ac:dyDescent="0.2">
      <c r="A1183" s="326" t="s">
        <v>72</v>
      </c>
      <c r="B1183" s="326">
        <v>2022</v>
      </c>
      <c r="C1183" s="17" t="s">
        <v>1580</v>
      </c>
      <c r="D1183" s="327" t="s">
        <v>126</v>
      </c>
      <c r="E1183" s="328" t="s">
        <v>1123</v>
      </c>
      <c r="F1183" s="327" t="s">
        <v>937</v>
      </c>
      <c r="G1183" s="327" t="s">
        <v>263</v>
      </c>
      <c r="H1183" s="322" t="s">
        <v>1177</v>
      </c>
      <c r="I1183" s="327" t="s">
        <v>433</v>
      </c>
      <c r="J1183" s="327" t="s">
        <v>152</v>
      </c>
      <c r="K1183" s="319" t="s">
        <v>1578</v>
      </c>
      <c r="L1183" s="322" t="s">
        <v>1510</v>
      </c>
      <c r="M1183" s="235" t="s">
        <v>1497</v>
      </c>
      <c r="N1183" s="322" t="s">
        <v>1178</v>
      </c>
      <c r="O1183" s="327"/>
      <c r="P1183" s="280">
        <v>4</v>
      </c>
      <c r="Q1183" s="280">
        <v>2</v>
      </c>
      <c r="R1183" s="277" t="str">
        <f t="shared" si="126"/>
        <v>N/A</v>
      </c>
      <c r="S1183" s="278" t="str">
        <f t="shared" si="127"/>
        <v>N/A</v>
      </c>
      <c r="T1183" s="177"/>
    </row>
    <row r="1184" spans="1:20" ht="12.75" customHeight="1" x14ac:dyDescent="0.2">
      <c r="A1184" s="326" t="s">
        <v>72</v>
      </c>
      <c r="B1184" s="326">
        <v>2022</v>
      </c>
      <c r="C1184" s="17" t="s">
        <v>1580</v>
      </c>
      <c r="D1184" s="327" t="s">
        <v>126</v>
      </c>
      <c r="E1184" s="328" t="s">
        <v>1123</v>
      </c>
      <c r="F1184" s="327" t="s">
        <v>937</v>
      </c>
      <c r="G1184" s="327" t="s">
        <v>1508</v>
      </c>
      <c r="H1184" s="322" t="s">
        <v>1177</v>
      </c>
      <c r="I1184" s="327" t="s">
        <v>433</v>
      </c>
      <c r="J1184" s="327" t="s">
        <v>152</v>
      </c>
      <c r="K1184" s="319" t="s">
        <v>1578</v>
      </c>
      <c r="L1184" s="322" t="s">
        <v>1510</v>
      </c>
      <c r="M1184" s="235" t="s">
        <v>1497</v>
      </c>
      <c r="N1184" s="322" t="s">
        <v>1178</v>
      </c>
      <c r="O1184" s="327"/>
      <c r="P1184" s="280">
        <v>4</v>
      </c>
      <c r="Q1184" s="280">
        <v>2</v>
      </c>
      <c r="R1184" s="277" t="str">
        <f t="shared" si="126"/>
        <v>N/A</v>
      </c>
      <c r="S1184" s="278" t="str">
        <f t="shared" si="127"/>
        <v>N/A</v>
      </c>
      <c r="T1184" s="177"/>
    </row>
    <row r="1185" spans="1:20" ht="12.75" customHeight="1" x14ac:dyDescent="0.2">
      <c r="A1185" s="326" t="s">
        <v>72</v>
      </c>
      <c r="B1185" s="326">
        <v>2022</v>
      </c>
      <c r="C1185" s="17" t="s">
        <v>1580</v>
      </c>
      <c r="D1185" s="327" t="s">
        <v>126</v>
      </c>
      <c r="E1185" s="328" t="s">
        <v>1579</v>
      </c>
      <c r="F1185" s="327" t="s">
        <v>937</v>
      </c>
      <c r="G1185" s="327" t="s">
        <v>259</v>
      </c>
      <c r="H1185" s="322" t="s">
        <v>1177</v>
      </c>
      <c r="I1185" s="327" t="s">
        <v>431</v>
      </c>
      <c r="J1185" s="327" t="s">
        <v>152</v>
      </c>
      <c r="K1185" s="319" t="s">
        <v>1581</v>
      </c>
      <c r="L1185" s="322" t="s">
        <v>1510</v>
      </c>
      <c r="M1185" s="235" t="s">
        <v>1497</v>
      </c>
      <c r="N1185" s="322" t="s">
        <v>1178</v>
      </c>
      <c r="O1185" s="327"/>
      <c r="P1185" s="280">
        <v>4</v>
      </c>
      <c r="Q1185" s="280">
        <v>2</v>
      </c>
      <c r="R1185" s="277" t="str">
        <f t="shared" si="126"/>
        <v>N/A</v>
      </c>
      <c r="S1185" s="278" t="str">
        <f t="shared" si="127"/>
        <v>N/A</v>
      </c>
      <c r="T1185" s="177"/>
    </row>
    <row r="1186" spans="1:20" ht="12.75" customHeight="1" x14ac:dyDescent="0.2">
      <c r="A1186" s="326" t="s">
        <v>72</v>
      </c>
      <c r="B1186" s="326">
        <v>2022</v>
      </c>
      <c r="C1186" s="17" t="s">
        <v>1580</v>
      </c>
      <c r="D1186" s="327" t="s">
        <v>126</v>
      </c>
      <c r="E1186" s="328" t="s">
        <v>1579</v>
      </c>
      <c r="F1186" s="327" t="s">
        <v>937</v>
      </c>
      <c r="G1186" s="327" t="s">
        <v>261</v>
      </c>
      <c r="H1186" s="322" t="s">
        <v>1177</v>
      </c>
      <c r="I1186" s="327" t="s">
        <v>431</v>
      </c>
      <c r="J1186" s="327" t="s">
        <v>152</v>
      </c>
      <c r="K1186" s="319" t="s">
        <v>1581</v>
      </c>
      <c r="L1186" s="322" t="s">
        <v>1510</v>
      </c>
      <c r="M1186" s="235" t="s">
        <v>1497</v>
      </c>
      <c r="N1186" s="322" t="s">
        <v>1178</v>
      </c>
      <c r="O1186" s="327"/>
      <c r="P1186" s="280">
        <v>405</v>
      </c>
      <c r="Q1186" s="280">
        <v>18</v>
      </c>
      <c r="R1186" s="277" t="str">
        <f t="shared" si="126"/>
        <v>N/A</v>
      </c>
      <c r="S1186" s="278" t="str">
        <f t="shared" si="127"/>
        <v>N/A</v>
      </c>
      <c r="T1186" s="177"/>
    </row>
    <row r="1187" spans="1:20" ht="12.75" customHeight="1" x14ac:dyDescent="0.2">
      <c r="A1187" s="326" t="s">
        <v>72</v>
      </c>
      <c r="B1187" s="326">
        <v>2022</v>
      </c>
      <c r="C1187" s="17" t="s">
        <v>1580</v>
      </c>
      <c r="D1187" s="327" t="s">
        <v>126</v>
      </c>
      <c r="E1187" s="328" t="s">
        <v>1579</v>
      </c>
      <c r="F1187" s="327" t="s">
        <v>937</v>
      </c>
      <c r="G1187" s="327" t="s">
        <v>263</v>
      </c>
      <c r="H1187" s="322" t="s">
        <v>1177</v>
      </c>
      <c r="I1187" s="327" t="s">
        <v>431</v>
      </c>
      <c r="J1187" s="327" t="s">
        <v>152</v>
      </c>
      <c r="K1187" s="319" t="s">
        <v>1581</v>
      </c>
      <c r="L1187" s="322" t="s">
        <v>1510</v>
      </c>
      <c r="M1187" s="235" t="s">
        <v>1497</v>
      </c>
      <c r="N1187" s="322" t="s">
        <v>1178</v>
      </c>
      <c r="O1187" s="327"/>
      <c r="P1187" s="280">
        <v>4</v>
      </c>
      <c r="Q1187" s="280">
        <v>2</v>
      </c>
      <c r="R1187" s="277" t="str">
        <f t="shared" si="126"/>
        <v>N/A</v>
      </c>
      <c r="S1187" s="278" t="str">
        <f t="shared" si="127"/>
        <v>N/A</v>
      </c>
      <c r="T1187" s="177"/>
    </row>
    <row r="1188" spans="1:20" ht="12.75" customHeight="1" x14ac:dyDescent="0.2">
      <c r="A1188" s="326" t="s">
        <v>72</v>
      </c>
      <c r="B1188" s="326">
        <v>2022</v>
      </c>
      <c r="C1188" s="17" t="s">
        <v>1580</v>
      </c>
      <c r="D1188" s="327" t="s">
        <v>126</v>
      </c>
      <c r="E1188" s="328" t="s">
        <v>1579</v>
      </c>
      <c r="F1188" s="327" t="s">
        <v>937</v>
      </c>
      <c r="G1188" s="327" t="s">
        <v>1508</v>
      </c>
      <c r="H1188" s="322" t="s">
        <v>1177</v>
      </c>
      <c r="I1188" s="327" t="s">
        <v>431</v>
      </c>
      <c r="J1188" s="327" t="s">
        <v>152</v>
      </c>
      <c r="K1188" s="319" t="s">
        <v>1581</v>
      </c>
      <c r="L1188" s="322" t="s">
        <v>1510</v>
      </c>
      <c r="M1188" s="235" t="s">
        <v>1497</v>
      </c>
      <c r="N1188" s="322" t="s">
        <v>1178</v>
      </c>
      <c r="O1188" s="327"/>
      <c r="P1188" s="280">
        <v>4</v>
      </c>
      <c r="Q1188" s="280">
        <v>2</v>
      </c>
      <c r="R1188" s="277" t="str">
        <f t="shared" si="126"/>
        <v>N/A</v>
      </c>
      <c r="S1188" s="278" t="str">
        <f t="shared" si="127"/>
        <v>N/A</v>
      </c>
      <c r="T1188" s="177"/>
    </row>
    <row r="1189" spans="1:20" ht="12.75" customHeight="1" x14ac:dyDescent="0.2">
      <c r="A1189" s="326" t="s">
        <v>72</v>
      </c>
      <c r="B1189" s="326">
        <v>2022</v>
      </c>
      <c r="C1189" s="17" t="s">
        <v>1580</v>
      </c>
      <c r="D1189" s="327" t="s">
        <v>126</v>
      </c>
      <c r="E1189" s="328" t="s">
        <v>1579</v>
      </c>
      <c r="F1189" s="327" t="s">
        <v>937</v>
      </c>
      <c r="G1189" s="327" t="s">
        <v>1577</v>
      </c>
      <c r="H1189" s="322" t="s">
        <v>1177</v>
      </c>
      <c r="I1189" s="327" t="s">
        <v>431</v>
      </c>
      <c r="J1189" s="327" t="s">
        <v>152</v>
      </c>
      <c r="K1189" s="319" t="s">
        <v>1581</v>
      </c>
      <c r="L1189" s="322" t="s">
        <v>1510</v>
      </c>
      <c r="M1189" s="235" t="s">
        <v>1497</v>
      </c>
      <c r="N1189" s="322" t="s">
        <v>1178</v>
      </c>
      <c r="O1189" s="327"/>
      <c r="P1189" s="280">
        <v>1</v>
      </c>
      <c r="Q1189" s="280">
        <v>1</v>
      </c>
      <c r="R1189" s="277" t="str">
        <f t="shared" si="126"/>
        <v>N/A</v>
      </c>
      <c r="S1189" s="278" t="str">
        <f t="shared" si="127"/>
        <v>N/A</v>
      </c>
      <c r="T1189" s="177"/>
    </row>
    <row r="1190" spans="1:20" ht="12.75" customHeight="1" x14ac:dyDescent="0.2">
      <c r="A1190" s="326" t="s">
        <v>72</v>
      </c>
      <c r="B1190" s="326">
        <v>2022</v>
      </c>
      <c r="C1190" s="17" t="s">
        <v>1580</v>
      </c>
      <c r="D1190" s="327" t="s">
        <v>126</v>
      </c>
      <c r="E1190" s="328" t="s">
        <v>1579</v>
      </c>
      <c r="F1190" s="327" t="s">
        <v>937</v>
      </c>
      <c r="G1190" s="327" t="s">
        <v>259</v>
      </c>
      <c r="H1190" s="322" t="s">
        <v>1177</v>
      </c>
      <c r="I1190" s="327" t="s">
        <v>433</v>
      </c>
      <c r="J1190" s="327" t="s">
        <v>152</v>
      </c>
      <c r="K1190" s="319" t="s">
        <v>1578</v>
      </c>
      <c r="L1190" s="322" t="s">
        <v>1510</v>
      </c>
      <c r="M1190" s="235" t="s">
        <v>1497</v>
      </c>
      <c r="N1190" s="322" t="s">
        <v>1178</v>
      </c>
      <c r="O1190" s="327"/>
      <c r="P1190" s="280">
        <v>237</v>
      </c>
      <c r="Q1190" s="280">
        <v>18</v>
      </c>
      <c r="R1190" s="277" t="str">
        <f t="shared" si="126"/>
        <v>N/A</v>
      </c>
      <c r="S1190" s="278" t="str">
        <f t="shared" si="127"/>
        <v>N/A</v>
      </c>
      <c r="T1190" s="177"/>
    </row>
    <row r="1191" spans="1:20" ht="12.75" customHeight="1" x14ac:dyDescent="0.2">
      <c r="A1191" s="326" t="s">
        <v>72</v>
      </c>
      <c r="B1191" s="326">
        <v>2022</v>
      </c>
      <c r="C1191" s="17" t="s">
        <v>1580</v>
      </c>
      <c r="D1191" s="327" t="s">
        <v>126</v>
      </c>
      <c r="E1191" s="328" t="s">
        <v>1579</v>
      </c>
      <c r="F1191" s="327" t="s">
        <v>937</v>
      </c>
      <c r="G1191" s="327" t="s">
        <v>261</v>
      </c>
      <c r="H1191" s="322" t="s">
        <v>1177</v>
      </c>
      <c r="I1191" s="327" t="s">
        <v>433</v>
      </c>
      <c r="J1191" s="327" t="s">
        <v>152</v>
      </c>
      <c r="K1191" s="319" t="s">
        <v>1578</v>
      </c>
      <c r="L1191" s="322" t="s">
        <v>1510</v>
      </c>
      <c r="M1191" s="235" t="s">
        <v>1497</v>
      </c>
      <c r="N1191" s="322" t="s">
        <v>1178</v>
      </c>
      <c r="O1191" s="327"/>
      <c r="P1191" s="280">
        <v>1111</v>
      </c>
      <c r="Q1191" s="280">
        <v>46</v>
      </c>
      <c r="R1191" s="277" t="str">
        <f t="shared" si="126"/>
        <v>N/A</v>
      </c>
      <c r="S1191" s="278" t="str">
        <f t="shared" si="127"/>
        <v>N/A</v>
      </c>
      <c r="T1191" s="177"/>
    </row>
    <row r="1192" spans="1:20" ht="12.75" customHeight="1" x14ac:dyDescent="0.2">
      <c r="A1192" s="326" t="s">
        <v>72</v>
      </c>
      <c r="B1192" s="326">
        <v>2022</v>
      </c>
      <c r="C1192" s="17" t="s">
        <v>1580</v>
      </c>
      <c r="D1192" s="327" t="s">
        <v>126</v>
      </c>
      <c r="E1192" s="328" t="s">
        <v>1579</v>
      </c>
      <c r="F1192" s="327" t="s">
        <v>937</v>
      </c>
      <c r="G1192" s="327" t="s">
        <v>263</v>
      </c>
      <c r="H1192" s="322" t="s">
        <v>1177</v>
      </c>
      <c r="I1192" s="327" t="s">
        <v>433</v>
      </c>
      <c r="J1192" s="327" t="s">
        <v>152</v>
      </c>
      <c r="K1192" s="319" t="s">
        <v>1578</v>
      </c>
      <c r="L1192" s="322" t="s">
        <v>1510</v>
      </c>
      <c r="M1192" s="235" t="s">
        <v>1497</v>
      </c>
      <c r="N1192" s="322" t="s">
        <v>1178</v>
      </c>
      <c r="O1192" s="327"/>
      <c r="P1192" s="280">
        <v>176</v>
      </c>
      <c r="Q1192" s="280">
        <v>13</v>
      </c>
      <c r="R1192" s="277" t="str">
        <f t="shared" si="126"/>
        <v>N/A</v>
      </c>
      <c r="S1192" s="278" t="str">
        <f t="shared" si="127"/>
        <v>N/A</v>
      </c>
      <c r="T1192" s="177"/>
    </row>
    <row r="1193" spans="1:20" ht="12.75" customHeight="1" x14ac:dyDescent="0.2">
      <c r="A1193" s="326" t="s">
        <v>72</v>
      </c>
      <c r="B1193" s="326">
        <v>2022</v>
      </c>
      <c r="C1193" s="17" t="s">
        <v>1580</v>
      </c>
      <c r="D1193" s="327" t="s">
        <v>126</v>
      </c>
      <c r="E1193" s="328" t="s">
        <v>1579</v>
      </c>
      <c r="F1193" s="327" t="s">
        <v>937</v>
      </c>
      <c r="G1193" s="327" t="s">
        <v>1508</v>
      </c>
      <c r="H1193" s="322" t="s">
        <v>1177</v>
      </c>
      <c r="I1193" s="327" t="s">
        <v>433</v>
      </c>
      <c r="J1193" s="327" t="s">
        <v>152</v>
      </c>
      <c r="K1193" s="319" t="s">
        <v>1578</v>
      </c>
      <c r="L1193" s="322" t="s">
        <v>1510</v>
      </c>
      <c r="M1193" s="235" t="s">
        <v>1497</v>
      </c>
      <c r="N1193" s="322" t="s">
        <v>1178</v>
      </c>
      <c r="O1193" s="327"/>
      <c r="P1193" s="280">
        <v>233</v>
      </c>
      <c r="Q1193" s="280">
        <v>17</v>
      </c>
      <c r="R1193" s="277" t="str">
        <f t="shared" si="126"/>
        <v>N/A</v>
      </c>
      <c r="S1193" s="278" t="str">
        <f t="shared" si="127"/>
        <v>N/A</v>
      </c>
      <c r="T1193" s="177"/>
    </row>
    <row r="1194" spans="1:20" ht="12.75" customHeight="1" x14ac:dyDescent="0.2">
      <c r="A1194" s="326" t="s">
        <v>72</v>
      </c>
      <c r="B1194" s="326">
        <v>2022</v>
      </c>
      <c r="C1194" s="17" t="s">
        <v>1580</v>
      </c>
      <c r="D1194" s="327" t="s">
        <v>126</v>
      </c>
      <c r="E1194" s="328" t="s">
        <v>1579</v>
      </c>
      <c r="F1194" s="327" t="s">
        <v>937</v>
      </c>
      <c r="G1194" s="327" t="s">
        <v>1577</v>
      </c>
      <c r="H1194" s="322" t="s">
        <v>1177</v>
      </c>
      <c r="I1194" s="327" t="s">
        <v>433</v>
      </c>
      <c r="J1194" s="327" t="s">
        <v>152</v>
      </c>
      <c r="K1194" s="319" t="s">
        <v>1578</v>
      </c>
      <c r="L1194" s="322" t="s">
        <v>1510</v>
      </c>
      <c r="M1194" s="235" t="s">
        <v>1497</v>
      </c>
      <c r="N1194" s="322" t="s">
        <v>1178</v>
      </c>
      <c r="O1194" s="327"/>
      <c r="P1194" s="280">
        <v>12</v>
      </c>
      <c r="Q1194" s="280">
        <v>5</v>
      </c>
      <c r="R1194" s="277" t="str">
        <f t="shared" si="126"/>
        <v>N/A</v>
      </c>
      <c r="S1194" s="278" t="str">
        <f t="shared" si="127"/>
        <v>N/A</v>
      </c>
      <c r="T1194" s="177"/>
    </row>
    <row r="1195" spans="1:20" ht="12.75" customHeight="1" x14ac:dyDescent="0.2">
      <c r="A1195" s="326" t="s">
        <v>72</v>
      </c>
      <c r="B1195" s="326">
        <v>2022</v>
      </c>
      <c r="C1195" s="17" t="s">
        <v>1580</v>
      </c>
      <c r="D1195" s="327" t="s">
        <v>126</v>
      </c>
      <c r="E1195" s="328" t="s">
        <v>1242</v>
      </c>
      <c r="F1195" s="327" t="s">
        <v>937</v>
      </c>
      <c r="G1195" s="327" t="s">
        <v>259</v>
      </c>
      <c r="H1195" s="322" t="s">
        <v>1177</v>
      </c>
      <c r="I1195" s="327" t="s">
        <v>431</v>
      </c>
      <c r="J1195" s="327" t="s">
        <v>152</v>
      </c>
      <c r="K1195" s="319" t="s">
        <v>1581</v>
      </c>
      <c r="L1195" s="322" t="s">
        <v>1510</v>
      </c>
      <c r="M1195" s="235" t="s">
        <v>1497</v>
      </c>
      <c r="N1195" s="322" t="s">
        <v>1178</v>
      </c>
      <c r="O1195" s="327"/>
      <c r="P1195" s="280">
        <v>36</v>
      </c>
      <c r="Q1195" s="280">
        <v>6</v>
      </c>
      <c r="R1195" s="277" t="str">
        <f t="shared" si="126"/>
        <v>N/A</v>
      </c>
      <c r="S1195" s="278" t="str">
        <f t="shared" si="127"/>
        <v>N/A</v>
      </c>
      <c r="T1195" s="177"/>
    </row>
    <row r="1196" spans="1:20" ht="12.75" customHeight="1" x14ac:dyDescent="0.2">
      <c r="A1196" s="326" t="s">
        <v>72</v>
      </c>
      <c r="B1196" s="326">
        <v>2022</v>
      </c>
      <c r="C1196" s="17" t="s">
        <v>1580</v>
      </c>
      <c r="D1196" s="327" t="s">
        <v>126</v>
      </c>
      <c r="E1196" s="328" t="s">
        <v>1242</v>
      </c>
      <c r="F1196" s="327" t="s">
        <v>937</v>
      </c>
      <c r="G1196" s="327" t="s">
        <v>261</v>
      </c>
      <c r="H1196" s="322" t="s">
        <v>1177</v>
      </c>
      <c r="I1196" s="327" t="s">
        <v>431</v>
      </c>
      <c r="J1196" s="327" t="s">
        <v>152</v>
      </c>
      <c r="K1196" s="319" t="s">
        <v>1581</v>
      </c>
      <c r="L1196" s="322" t="s">
        <v>1510</v>
      </c>
      <c r="M1196" s="235" t="s">
        <v>1497</v>
      </c>
      <c r="N1196" s="322" t="s">
        <v>1178</v>
      </c>
      <c r="O1196" s="327"/>
      <c r="P1196" s="280">
        <v>317</v>
      </c>
      <c r="Q1196" s="280">
        <v>8</v>
      </c>
      <c r="R1196" s="277" t="str">
        <f t="shared" si="126"/>
        <v>N/A</v>
      </c>
      <c r="S1196" s="278" t="str">
        <f t="shared" si="127"/>
        <v>N/A</v>
      </c>
      <c r="T1196" s="177"/>
    </row>
    <row r="1197" spans="1:20" ht="12.75" customHeight="1" x14ac:dyDescent="0.2">
      <c r="A1197" s="326" t="s">
        <v>72</v>
      </c>
      <c r="B1197" s="326">
        <v>2022</v>
      </c>
      <c r="C1197" s="17" t="s">
        <v>1580</v>
      </c>
      <c r="D1197" s="327" t="s">
        <v>126</v>
      </c>
      <c r="E1197" s="328" t="s">
        <v>1242</v>
      </c>
      <c r="F1197" s="327" t="s">
        <v>937</v>
      </c>
      <c r="G1197" s="327" t="s">
        <v>263</v>
      </c>
      <c r="H1197" s="322" t="s">
        <v>1177</v>
      </c>
      <c r="I1197" s="327" t="s">
        <v>431</v>
      </c>
      <c r="J1197" s="327" t="s">
        <v>152</v>
      </c>
      <c r="K1197" s="319" t="s">
        <v>1581</v>
      </c>
      <c r="L1197" s="322" t="s">
        <v>1510</v>
      </c>
      <c r="M1197" s="235" t="s">
        <v>1497</v>
      </c>
      <c r="N1197" s="322" t="s">
        <v>1178</v>
      </c>
      <c r="O1197" s="327"/>
      <c r="P1197" s="280">
        <v>36</v>
      </c>
      <c r="Q1197" s="280">
        <v>6</v>
      </c>
      <c r="R1197" s="277" t="str">
        <f t="shared" si="126"/>
        <v>N/A</v>
      </c>
      <c r="S1197" s="278" t="str">
        <f t="shared" si="127"/>
        <v>N/A</v>
      </c>
      <c r="T1197" s="177"/>
    </row>
    <row r="1198" spans="1:20" ht="12.75" customHeight="1" x14ac:dyDescent="0.2">
      <c r="A1198" s="326" t="s">
        <v>72</v>
      </c>
      <c r="B1198" s="326">
        <v>2022</v>
      </c>
      <c r="C1198" s="17" t="s">
        <v>1580</v>
      </c>
      <c r="D1198" s="327" t="s">
        <v>126</v>
      </c>
      <c r="E1198" s="328" t="s">
        <v>1242</v>
      </c>
      <c r="F1198" s="327" t="s">
        <v>937</v>
      </c>
      <c r="G1198" s="327" t="s">
        <v>1508</v>
      </c>
      <c r="H1198" s="322" t="s">
        <v>1177</v>
      </c>
      <c r="I1198" s="327" t="s">
        <v>431</v>
      </c>
      <c r="J1198" s="327" t="s">
        <v>152</v>
      </c>
      <c r="K1198" s="319" t="s">
        <v>1581</v>
      </c>
      <c r="L1198" s="322" t="s">
        <v>1510</v>
      </c>
      <c r="M1198" s="235" t="s">
        <v>1497</v>
      </c>
      <c r="N1198" s="322" t="s">
        <v>1178</v>
      </c>
      <c r="O1198" s="327"/>
      <c r="P1198" s="280">
        <v>36</v>
      </c>
      <c r="Q1198" s="280">
        <v>6</v>
      </c>
      <c r="R1198" s="277" t="str">
        <f t="shared" si="126"/>
        <v>N/A</v>
      </c>
      <c r="S1198" s="278" t="str">
        <f t="shared" si="127"/>
        <v>N/A</v>
      </c>
      <c r="T1198" s="177"/>
    </row>
    <row r="1199" spans="1:20" ht="12.75" customHeight="1" x14ac:dyDescent="0.2">
      <c r="A1199" s="326" t="s">
        <v>72</v>
      </c>
      <c r="B1199" s="326">
        <v>2022</v>
      </c>
      <c r="C1199" s="17" t="s">
        <v>1580</v>
      </c>
      <c r="D1199" s="327" t="s">
        <v>126</v>
      </c>
      <c r="E1199" s="328" t="s">
        <v>1242</v>
      </c>
      <c r="F1199" s="327" t="s">
        <v>937</v>
      </c>
      <c r="G1199" s="327" t="s">
        <v>1577</v>
      </c>
      <c r="H1199" s="322" t="s">
        <v>1177</v>
      </c>
      <c r="I1199" s="327" t="s">
        <v>431</v>
      </c>
      <c r="J1199" s="327" t="s">
        <v>152</v>
      </c>
      <c r="K1199" s="319" t="s">
        <v>1581</v>
      </c>
      <c r="L1199" s="322" t="s">
        <v>1510</v>
      </c>
      <c r="M1199" s="235" t="s">
        <v>1497</v>
      </c>
      <c r="N1199" s="322" t="s">
        <v>1178</v>
      </c>
      <c r="O1199" s="327"/>
      <c r="P1199" s="280">
        <v>23</v>
      </c>
      <c r="Q1199" s="280">
        <v>5</v>
      </c>
      <c r="R1199" s="277" t="str">
        <f t="shared" si="126"/>
        <v>N/A</v>
      </c>
      <c r="S1199" s="278" t="str">
        <f t="shared" si="127"/>
        <v>N/A</v>
      </c>
      <c r="T1199" s="177"/>
    </row>
    <row r="1200" spans="1:20" ht="12.75" customHeight="1" x14ac:dyDescent="0.2">
      <c r="A1200" s="326" t="s">
        <v>72</v>
      </c>
      <c r="B1200" s="326">
        <v>2022</v>
      </c>
      <c r="C1200" s="17" t="s">
        <v>1580</v>
      </c>
      <c r="D1200" s="327" t="s">
        <v>126</v>
      </c>
      <c r="E1200" s="328" t="s">
        <v>1242</v>
      </c>
      <c r="F1200" s="327" t="s">
        <v>937</v>
      </c>
      <c r="G1200" s="327" t="s">
        <v>259</v>
      </c>
      <c r="H1200" s="322" t="s">
        <v>1177</v>
      </c>
      <c r="I1200" s="327" t="s">
        <v>433</v>
      </c>
      <c r="J1200" s="327" t="s">
        <v>152</v>
      </c>
      <c r="K1200" s="319" t="s">
        <v>1578</v>
      </c>
      <c r="L1200" s="322" t="s">
        <v>1510</v>
      </c>
      <c r="M1200" s="235" t="s">
        <v>1497</v>
      </c>
      <c r="N1200" s="322" t="s">
        <v>1178</v>
      </c>
      <c r="O1200" s="327"/>
      <c r="P1200" s="280">
        <v>85</v>
      </c>
      <c r="Q1200" s="280">
        <v>10</v>
      </c>
      <c r="R1200" s="277" t="str">
        <f t="shared" si="126"/>
        <v>N/A</v>
      </c>
      <c r="S1200" s="278" t="str">
        <f t="shared" si="127"/>
        <v>N/A</v>
      </c>
      <c r="T1200" s="177"/>
    </row>
    <row r="1201" spans="1:20" ht="12.75" customHeight="1" x14ac:dyDescent="0.2">
      <c r="A1201" s="326" t="s">
        <v>72</v>
      </c>
      <c r="B1201" s="326">
        <v>2022</v>
      </c>
      <c r="C1201" s="17" t="s">
        <v>1580</v>
      </c>
      <c r="D1201" s="327" t="s">
        <v>126</v>
      </c>
      <c r="E1201" s="328" t="s">
        <v>1242</v>
      </c>
      <c r="F1201" s="327" t="s">
        <v>937</v>
      </c>
      <c r="G1201" s="327" t="s">
        <v>261</v>
      </c>
      <c r="H1201" s="322" t="s">
        <v>1177</v>
      </c>
      <c r="I1201" s="327" t="s">
        <v>433</v>
      </c>
      <c r="J1201" s="327" t="s">
        <v>152</v>
      </c>
      <c r="K1201" s="319" t="s">
        <v>1578</v>
      </c>
      <c r="L1201" s="322" t="s">
        <v>1510</v>
      </c>
      <c r="M1201" s="235" t="s">
        <v>1497</v>
      </c>
      <c r="N1201" s="322" t="s">
        <v>1178</v>
      </c>
      <c r="O1201" s="327"/>
      <c r="P1201" s="280">
        <v>85</v>
      </c>
      <c r="Q1201" s="280">
        <v>10</v>
      </c>
      <c r="R1201" s="277" t="str">
        <f t="shared" si="126"/>
        <v>N/A</v>
      </c>
      <c r="S1201" s="278" t="str">
        <f t="shared" si="127"/>
        <v>N/A</v>
      </c>
      <c r="T1201" s="177"/>
    </row>
    <row r="1202" spans="1:20" ht="12.75" customHeight="1" x14ac:dyDescent="0.2">
      <c r="A1202" s="326" t="s">
        <v>72</v>
      </c>
      <c r="B1202" s="326">
        <v>2022</v>
      </c>
      <c r="C1202" s="17" t="s">
        <v>1580</v>
      </c>
      <c r="D1202" s="327" t="s">
        <v>126</v>
      </c>
      <c r="E1202" s="328" t="s">
        <v>1242</v>
      </c>
      <c r="F1202" s="327" t="s">
        <v>937</v>
      </c>
      <c r="G1202" s="327" t="s">
        <v>263</v>
      </c>
      <c r="H1202" s="322" t="s">
        <v>1177</v>
      </c>
      <c r="I1202" s="327" t="s">
        <v>433</v>
      </c>
      <c r="J1202" s="327" t="s">
        <v>152</v>
      </c>
      <c r="K1202" s="319" t="s">
        <v>1578</v>
      </c>
      <c r="L1202" s="322" t="s">
        <v>1510</v>
      </c>
      <c r="M1202" s="235" t="s">
        <v>1497</v>
      </c>
      <c r="N1202" s="322" t="s">
        <v>1178</v>
      </c>
      <c r="O1202" s="327"/>
      <c r="P1202" s="280">
        <v>85</v>
      </c>
      <c r="Q1202" s="280">
        <v>10</v>
      </c>
      <c r="R1202" s="277" t="str">
        <f t="shared" si="126"/>
        <v>N/A</v>
      </c>
      <c r="S1202" s="278" t="str">
        <f t="shared" si="127"/>
        <v>N/A</v>
      </c>
      <c r="T1202" s="177"/>
    </row>
    <row r="1203" spans="1:20" ht="12.75" customHeight="1" x14ac:dyDescent="0.2">
      <c r="A1203" s="326" t="s">
        <v>72</v>
      </c>
      <c r="B1203" s="326">
        <v>2022</v>
      </c>
      <c r="C1203" s="17" t="s">
        <v>1580</v>
      </c>
      <c r="D1203" s="327" t="s">
        <v>126</v>
      </c>
      <c r="E1203" s="328" t="s">
        <v>1242</v>
      </c>
      <c r="F1203" s="327" t="s">
        <v>937</v>
      </c>
      <c r="G1203" s="327" t="s">
        <v>1508</v>
      </c>
      <c r="H1203" s="322" t="s">
        <v>1177</v>
      </c>
      <c r="I1203" s="327" t="s">
        <v>433</v>
      </c>
      <c r="J1203" s="327" t="s">
        <v>152</v>
      </c>
      <c r="K1203" s="319" t="s">
        <v>1578</v>
      </c>
      <c r="L1203" s="322" t="s">
        <v>1510</v>
      </c>
      <c r="M1203" s="235" t="s">
        <v>1497</v>
      </c>
      <c r="N1203" s="322" t="s">
        <v>1178</v>
      </c>
      <c r="O1203" s="327"/>
      <c r="P1203" s="280">
        <v>85</v>
      </c>
      <c r="Q1203" s="280">
        <v>10</v>
      </c>
      <c r="R1203" s="277" t="str">
        <f t="shared" si="126"/>
        <v>N/A</v>
      </c>
      <c r="S1203" s="278" t="str">
        <f t="shared" si="127"/>
        <v>N/A</v>
      </c>
      <c r="T1203" s="177"/>
    </row>
    <row r="1204" spans="1:20" ht="12.75" customHeight="1" x14ac:dyDescent="0.2">
      <c r="A1204" s="326" t="s">
        <v>72</v>
      </c>
      <c r="B1204" s="326">
        <v>2022</v>
      </c>
      <c r="C1204" s="17" t="s">
        <v>1580</v>
      </c>
      <c r="D1204" s="327" t="s">
        <v>126</v>
      </c>
      <c r="E1204" s="328" t="s">
        <v>1242</v>
      </c>
      <c r="F1204" s="327" t="s">
        <v>937</v>
      </c>
      <c r="G1204" s="327" t="s">
        <v>1577</v>
      </c>
      <c r="H1204" s="322" t="s">
        <v>1178</v>
      </c>
      <c r="I1204" s="327" t="s">
        <v>433</v>
      </c>
      <c r="J1204" s="327" t="s">
        <v>152</v>
      </c>
      <c r="K1204" s="319" t="s">
        <v>1578</v>
      </c>
      <c r="L1204" s="322" t="s">
        <v>1510</v>
      </c>
      <c r="M1204" s="322">
        <v>0</v>
      </c>
      <c r="N1204" s="322" t="s">
        <v>1178</v>
      </c>
      <c r="O1204" s="327"/>
      <c r="P1204" s="280">
        <v>57</v>
      </c>
      <c r="Q1204" s="280">
        <v>10</v>
      </c>
      <c r="R1204" s="277" t="e">
        <f t="shared" si="126"/>
        <v>#DIV/0!</v>
      </c>
      <c r="S1204" s="278" t="e">
        <f t="shared" si="127"/>
        <v>#DIV/0!</v>
      </c>
      <c r="T1204" s="172" t="s">
        <v>2896</v>
      </c>
    </row>
    <row r="1205" spans="1:20" ht="12.75" customHeight="1" x14ac:dyDescent="0.2">
      <c r="A1205" s="326" t="s">
        <v>72</v>
      </c>
      <c r="B1205" s="326">
        <v>2022</v>
      </c>
      <c r="C1205" s="17" t="s">
        <v>1580</v>
      </c>
      <c r="D1205" s="327" t="s">
        <v>126</v>
      </c>
      <c r="E1205" s="328" t="s">
        <v>1247</v>
      </c>
      <c r="F1205" s="327" t="s">
        <v>937</v>
      </c>
      <c r="G1205" s="327" t="s">
        <v>259</v>
      </c>
      <c r="H1205" s="322" t="s">
        <v>1177</v>
      </c>
      <c r="I1205" s="327" t="s">
        <v>431</v>
      </c>
      <c r="J1205" s="327" t="s">
        <v>152</v>
      </c>
      <c r="K1205" s="319" t="s">
        <v>1581</v>
      </c>
      <c r="L1205" s="322" t="s">
        <v>1510</v>
      </c>
      <c r="M1205" s="235" t="s">
        <v>1497</v>
      </c>
      <c r="N1205" s="322" t="s">
        <v>1178</v>
      </c>
      <c r="O1205" s="327"/>
      <c r="P1205" s="280">
        <v>0</v>
      </c>
      <c r="Q1205" s="280">
        <v>0</v>
      </c>
      <c r="R1205" s="277" t="str">
        <f t="shared" si="126"/>
        <v>N/A</v>
      </c>
      <c r="S1205" s="278" t="str">
        <f t="shared" si="127"/>
        <v>N/A</v>
      </c>
      <c r="T1205" s="329" t="s">
        <v>2818</v>
      </c>
    </row>
    <row r="1206" spans="1:20" ht="12.75" customHeight="1" x14ac:dyDescent="0.2">
      <c r="A1206" s="326" t="s">
        <v>72</v>
      </c>
      <c r="B1206" s="326">
        <v>2022</v>
      </c>
      <c r="C1206" s="17" t="s">
        <v>1580</v>
      </c>
      <c r="D1206" s="327" t="s">
        <v>126</v>
      </c>
      <c r="E1206" s="328" t="s">
        <v>1247</v>
      </c>
      <c r="F1206" s="327" t="s">
        <v>937</v>
      </c>
      <c r="G1206" s="327" t="s">
        <v>261</v>
      </c>
      <c r="H1206" s="322" t="s">
        <v>1177</v>
      </c>
      <c r="I1206" s="327" t="s">
        <v>431</v>
      </c>
      <c r="J1206" s="327" t="s">
        <v>152</v>
      </c>
      <c r="K1206" s="319" t="s">
        <v>1581</v>
      </c>
      <c r="L1206" s="322" t="s">
        <v>1510</v>
      </c>
      <c r="M1206" s="235" t="s">
        <v>1497</v>
      </c>
      <c r="N1206" s="322" t="s">
        <v>1178</v>
      </c>
      <c r="O1206" s="327"/>
      <c r="P1206" s="280">
        <v>419</v>
      </c>
      <c r="Q1206" s="280">
        <v>13</v>
      </c>
      <c r="R1206" s="277" t="str">
        <f t="shared" si="126"/>
        <v>N/A</v>
      </c>
      <c r="S1206" s="278" t="str">
        <f t="shared" si="127"/>
        <v>N/A</v>
      </c>
      <c r="T1206" s="177"/>
    </row>
    <row r="1207" spans="1:20" ht="12.75" customHeight="1" x14ac:dyDescent="0.2">
      <c r="A1207" s="326" t="s">
        <v>72</v>
      </c>
      <c r="B1207" s="326">
        <v>2022</v>
      </c>
      <c r="C1207" s="17" t="s">
        <v>1580</v>
      </c>
      <c r="D1207" s="327" t="s">
        <v>126</v>
      </c>
      <c r="E1207" s="328" t="s">
        <v>1247</v>
      </c>
      <c r="F1207" s="327" t="s">
        <v>937</v>
      </c>
      <c r="G1207" s="327" t="s">
        <v>263</v>
      </c>
      <c r="H1207" s="322" t="s">
        <v>1177</v>
      </c>
      <c r="I1207" s="327" t="s">
        <v>431</v>
      </c>
      <c r="J1207" s="327" t="s">
        <v>152</v>
      </c>
      <c r="K1207" s="319" t="s">
        <v>1581</v>
      </c>
      <c r="L1207" s="322" t="s">
        <v>1510</v>
      </c>
      <c r="M1207" s="235" t="s">
        <v>1497</v>
      </c>
      <c r="N1207" s="322" t="s">
        <v>1178</v>
      </c>
      <c r="O1207" s="327"/>
      <c r="P1207" s="280">
        <v>408</v>
      </c>
      <c r="Q1207" s="280">
        <v>10</v>
      </c>
      <c r="R1207" s="277" t="str">
        <f t="shared" si="126"/>
        <v>N/A</v>
      </c>
      <c r="S1207" s="278" t="str">
        <f t="shared" si="127"/>
        <v>N/A</v>
      </c>
      <c r="T1207" s="177"/>
    </row>
    <row r="1208" spans="1:20" ht="12.75" customHeight="1" x14ac:dyDescent="0.2">
      <c r="A1208" s="326" t="s">
        <v>72</v>
      </c>
      <c r="B1208" s="326">
        <v>2022</v>
      </c>
      <c r="C1208" s="17" t="s">
        <v>1580</v>
      </c>
      <c r="D1208" s="327" t="s">
        <v>126</v>
      </c>
      <c r="E1208" s="328" t="s">
        <v>1247</v>
      </c>
      <c r="F1208" s="327" t="s">
        <v>937</v>
      </c>
      <c r="G1208" s="327" t="s">
        <v>1508</v>
      </c>
      <c r="H1208" s="322" t="s">
        <v>1177</v>
      </c>
      <c r="I1208" s="327" t="s">
        <v>431</v>
      </c>
      <c r="J1208" s="327" t="s">
        <v>152</v>
      </c>
      <c r="K1208" s="319" t="s">
        <v>1581</v>
      </c>
      <c r="L1208" s="322" t="s">
        <v>1510</v>
      </c>
      <c r="M1208" s="235" t="s">
        <v>1497</v>
      </c>
      <c r="N1208" s="322" t="s">
        <v>1178</v>
      </c>
      <c r="O1208" s="327"/>
      <c r="P1208" s="280">
        <v>0</v>
      </c>
      <c r="Q1208" s="280">
        <v>0</v>
      </c>
      <c r="R1208" s="277" t="str">
        <f t="shared" si="126"/>
        <v>N/A</v>
      </c>
      <c r="S1208" s="278" t="str">
        <f t="shared" si="127"/>
        <v>N/A</v>
      </c>
      <c r="T1208" s="329" t="s">
        <v>2819</v>
      </c>
    </row>
    <row r="1209" spans="1:20" ht="12.75" customHeight="1" x14ac:dyDescent="0.2">
      <c r="A1209" s="326" t="s">
        <v>72</v>
      </c>
      <c r="B1209" s="326">
        <v>2022</v>
      </c>
      <c r="C1209" s="17" t="s">
        <v>1580</v>
      </c>
      <c r="D1209" s="327" t="s">
        <v>126</v>
      </c>
      <c r="E1209" s="328" t="s">
        <v>1247</v>
      </c>
      <c r="F1209" s="327" t="s">
        <v>937</v>
      </c>
      <c r="G1209" s="327" t="s">
        <v>1577</v>
      </c>
      <c r="H1209" s="322" t="s">
        <v>1177</v>
      </c>
      <c r="I1209" s="327" t="s">
        <v>431</v>
      </c>
      <c r="J1209" s="327" t="s">
        <v>152</v>
      </c>
      <c r="K1209" s="319" t="s">
        <v>1581</v>
      </c>
      <c r="L1209" s="322" t="s">
        <v>1510</v>
      </c>
      <c r="M1209" s="235" t="s">
        <v>1497</v>
      </c>
      <c r="N1209" s="322" t="s">
        <v>1178</v>
      </c>
      <c r="O1209" s="327"/>
      <c r="P1209" s="280">
        <v>0</v>
      </c>
      <c r="Q1209" s="280">
        <v>0</v>
      </c>
      <c r="R1209" s="277" t="str">
        <f t="shared" si="126"/>
        <v>N/A</v>
      </c>
      <c r="S1209" s="278" t="str">
        <f t="shared" si="127"/>
        <v>N/A</v>
      </c>
      <c r="T1209" s="329" t="s">
        <v>2820</v>
      </c>
    </row>
    <row r="1210" spans="1:20" ht="12.75" customHeight="1" x14ac:dyDescent="0.2">
      <c r="A1210" s="326" t="s">
        <v>72</v>
      </c>
      <c r="B1210" s="326">
        <v>2022</v>
      </c>
      <c r="C1210" s="17" t="s">
        <v>1580</v>
      </c>
      <c r="D1210" s="327" t="s">
        <v>126</v>
      </c>
      <c r="E1210" s="328" t="s">
        <v>1247</v>
      </c>
      <c r="F1210" s="327" t="s">
        <v>937</v>
      </c>
      <c r="G1210" s="327" t="s">
        <v>259</v>
      </c>
      <c r="H1210" s="322" t="s">
        <v>1177</v>
      </c>
      <c r="I1210" s="327" t="s">
        <v>433</v>
      </c>
      <c r="J1210" s="327" t="s">
        <v>152</v>
      </c>
      <c r="K1210" s="319" t="s">
        <v>1578</v>
      </c>
      <c r="L1210" s="322" t="s">
        <v>1510</v>
      </c>
      <c r="M1210" s="235" t="s">
        <v>1497</v>
      </c>
      <c r="N1210" s="322" t="s">
        <v>1178</v>
      </c>
      <c r="O1210" s="327"/>
      <c r="P1210" s="280">
        <v>0</v>
      </c>
      <c r="Q1210" s="280">
        <v>0</v>
      </c>
      <c r="R1210" s="277" t="str">
        <f t="shared" si="126"/>
        <v>N/A</v>
      </c>
      <c r="S1210" s="278" t="str">
        <f t="shared" si="127"/>
        <v>N/A</v>
      </c>
      <c r="T1210" s="329" t="s">
        <v>2818</v>
      </c>
    </row>
    <row r="1211" spans="1:20" ht="12.75" customHeight="1" x14ac:dyDescent="0.2">
      <c r="A1211" s="326" t="s">
        <v>72</v>
      </c>
      <c r="B1211" s="326">
        <v>2022</v>
      </c>
      <c r="C1211" s="17" t="s">
        <v>1580</v>
      </c>
      <c r="D1211" s="327" t="s">
        <v>126</v>
      </c>
      <c r="E1211" s="328" t="s">
        <v>1247</v>
      </c>
      <c r="F1211" s="327" t="s">
        <v>937</v>
      </c>
      <c r="G1211" s="327" t="s">
        <v>261</v>
      </c>
      <c r="H1211" s="322" t="s">
        <v>1177</v>
      </c>
      <c r="I1211" s="327" t="s">
        <v>433</v>
      </c>
      <c r="J1211" s="327" t="s">
        <v>152</v>
      </c>
      <c r="K1211" s="319" t="s">
        <v>1578</v>
      </c>
      <c r="L1211" s="322" t="s">
        <v>1510</v>
      </c>
      <c r="M1211" s="235" t="s">
        <v>1497</v>
      </c>
      <c r="N1211" s="322" t="s">
        <v>1178</v>
      </c>
      <c r="O1211" s="327"/>
      <c r="P1211" s="280">
        <v>7</v>
      </c>
      <c r="Q1211" s="280">
        <v>2</v>
      </c>
      <c r="R1211" s="277" t="str">
        <f t="shared" si="126"/>
        <v>N/A</v>
      </c>
      <c r="S1211" s="278" t="str">
        <f t="shared" si="127"/>
        <v>N/A</v>
      </c>
      <c r="T1211" s="177"/>
    </row>
    <row r="1212" spans="1:20" ht="12.75" customHeight="1" x14ac:dyDescent="0.2">
      <c r="A1212" s="326" t="s">
        <v>72</v>
      </c>
      <c r="B1212" s="326">
        <v>2022</v>
      </c>
      <c r="C1212" s="17" t="s">
        <v>1580</v>
      </c>
      <c r="D1212" s="327" t="s">
        <v>126</v>
      </c>
      <c r="E1212" s="328" t="s">
        <v>1247</v>
      </c>
      <c r="F1212" s="327" t="s">
        <v>937</v>
      </c>
      <c r="G1212" s="327" t="s">
        <v>263</v>
      </c>
      <c r="H1212" s="322" t="s">
        <v>1177</v>
      </c>
      <c r="I1212" s="327" t="s">
        <v>433</v>
      </c>
      <c r="J1212" s="327" t="s">
        <v>152</v>
      </c>
      <c r="K1212" s="319" t="s">
        <v>1578</v>
      </c>
      <c r="L1212" s="322" t="s">
        <v>1510</v>
      </c>
      <c r="M1212" s="235" t="s">
        <v>1497</v>
      </c>
      <c r="N1212" s="322" t="s">
        <v>1178</v>
      </c>
      <c r="O1212" s="327"/>
      <c r="P1212" s="280">
        <v>1972</v>
      </c>
      <c r="Q1212" s="280">
        <v>30</v>
      </c>
      <c r="R1212" s="277" t="str">
        <f t="shared" si="126"/>
        <v>N/A</v>
      </c>
      <c r="S1212" s="278" t="str">
        <f t="shared" si="127"/>
        <v>N/A</v>
      </c>
      <c r="T1212" s="177"/>
    </row>
    <row r="1213" spans="1:20" ht="12.75" customHeight="1" x14ac:dyDescent="0.2">
      <c r="A1213" s="326" t="s">
        <v>72</v>
      </c>
      <c r="B1213" s="326">
        <v>2022</v>
      </c>
      <c r="C1213" s="17" t="s">
        <v>1580</v>
      </c>
      <c r="D1213" s="327" t="s">
        <v>126</v>
      </c>
      <c r="E1213" s="328" t="s">
        <v>1247</v>
      </c>
      <c r="F1213" s="327" t="s">
        <v>937</v>
      </c>
      <c r="G1213" s="327" t="s">
        <v>1508</v>
      </c>
      <c r="H1213" s="322" t="s">
        <v>1178</v>
      </c>
      <c r="I1213" s="327" t="s">
        <v>433</v>
      </c>
      <c r="J1213" s="327" t="s">
        <v>152</v>
      </c>
      <c r="K1213" s="319" t="s">
        <v>1578</v>
      </c>
      <c r="L1213" s="322" t="s">
        <v>1510</v>
      </c>
      <c r="M1213" s="322">
        <v>0</v>
      </c>
      <c r="N1213" s="322" t="s">
        <v>1178</v>
      </c>
      <c r="O1213" s="327"/>
      <c r="P1213" s="280">
        <v>0</v>
      </c>
      <c r="Q1213" s="280">
        <v>0</v>
      </c>
      <c r="R1213" s="277" t="e">
        <f t="shared" si="126"/>
        <v>#DIV/0!</v>
      </c>
      <c r="S1213" s="278" t="e">
        <f t="shared" si="127"/>
        <v>#DIV/0!</v>
      </c>
      <c r="T1213" s="177"/>
    </row>
    <row r="1214" spans="1:20" ht="12.75" customHeight="1" x14ac:dyDescent="0.2">
      <c r="A1214" s="326" t="s">
        <v>72</v>
      </c>
      <c r="B1214" s="326">
        <v>2022</v>
      </c>
      <c r="C1214" s="17" t="s">
        <v>1580</v>
      </c>
      <c r="D1214" s="327" t="s">
        <v>126</v>
      </c>
      <c r="E1214" s="328" t="s">
        <v>1247</v>
      </c>
      <c r="F1214" s="327" t="s">
        <v>937</v>
      </c>
      <c r="G1214" s="327" t="s">
        <v>1577</v>
      </c>
      <c r="H1214" s="322" t="s">
        <v>1178</v>
      </c>
      <c r="I1214" s="327" t="s">
        <v>433</v>
      </c>
      <c r="J1214" s="327" t="s">
        <v>152</v>
      </c>
      <c r="K1214" s="319" t="s">
        <v>1578</v>
      </c>
      <c r="L1214" s="322" t="s">
        <v>1510</v>
      </c>
      <c r="M1214" s="322">
        <v>0</v>
      </c>
      <c r="N1214" s="322" t="s">
        <v>1178</v>
      </c>
      <c r="O1214" s="327"/>
      <c r="P1214" s="280">
        <v>0</v>
      </c>
      <c r="Q1214" s="280">
        <v>0</v>
      </c>
      <c r="R1214" s="277" t="e">
        <f t="shared" si="126"/>
        <v>#DIV/0!</v>
      </c>
      <c r="S1214" s="278" t="e">
        <f t="shared" si="127"/>
        <v>#DIV/0!</v>
      </c>
      <c r="T1214" s="177"/>
    </row>
    <row r="1215" spans="1:20" ht="12.75" customHeight="1" x14ac:dyDescent="0.2">
      <c r="A1215" s="326" t="s">
        <v>72</v>
      </c>
      <c r="B1215" s="326">
        <v>2022</v>
      </c>
      <c r="C1215" s="17" t="s">
        <v>1580</v>
      </c>
      <c r="D1215" s="327" t="s">
        <v>126</v>
      </c>
      <c r="E1215" s="328" t="s">
        <v>1249</v>
      </c>
      <c r="F1215" s="327" t="s">
        <v>937</v>
      </c>
      <c r="G1215" s="327" t="s">
        <v>259</v>
      </c>
      <c r="H1215" s="322" t="s">
        <v>1177</v>
      </c>
      <c r="I1215" s="327" t="s">
        <v>431</v>
      </c>
      <c r="J1215" s="327" t="s">
        <v>152</v>
      </c>
      <c r="K1215" s="319" t="s">
        <v>1581</v>
      </c>
      <c r="L1215" s="322" t="s">
        <v>1510</v>
      </c>
      <c r="M1215" s="235" t="s">
        <v>1497</v>
      </c>
      <c r="N1215" s="322" t="s">
        <v>1178</v>
      </c>
      <c r="O1215" s="327"/>
      <c r="P1215" s="280">
        <v>0</v>
      </c>
      <c r="Q1215" s="280">
        <v>0</v>
      </c>
      <c r="R1215" s="277" t="str">
        <f t="shared" si="126"/>
        <v>N/A</v>
      </c>
      <c r="S1215" s="278" t="str">
        <f t="shared" si="127"/>
        <v>N/A</v>
      </c>
      <c r="T1215" s="172" t="s">
        <v>2817</v>
      </c>
    </row>
    <row r="1216" spans="1:20" ht="12.75" customHeight="1" x14ac:dyDescent="0.2">
      <c r="A1216" s="326" t="s">
        <v>72</v>
      </c>
      <c r="B1216" s="326">
        <v>2022</v>
      </c>
      <c r="C1216" s="17" t="s">
        <v>1580</v>
      </c>
      <c r="D1216" s="327" t="s">
        <v>126</v>
      </c>
      <c r="E1216" s="328" t="s">
        <v>1249</v>
      </c>
      <c r="F1216" s="327" t="s">
        <v>937</v>
      </c>
      <c r="G1216" s="327" t="s">
        <v>261</v>
      </c>
      <c r="H1216" s="322" t="s">
        <v>1177</v>
      </c>
      <c r="I1216" s="327" t="s">
        <v>431</v>
      </c>
      <c r="J1216" s="327" t="s">
        <v>152</v>
      </c>
      <c r="K1216" s="319" t="s">
        <v>1581</v>
      </c>
      <c r="L1216" s="322" t="s">
        <v>1510</v>
      </c>
      <c r="M1216" s="235" t="s">
        <v>1497</v>
      </c>
      <c r="N1216" s="322" t="s">
        <v>1178</v>
      </c>
      <c r="O1216" s="327"/>
      <c r="P1216" s="280">
        <v>528</v>
      </c>
      <c r="Q1216" s="280">
        <v>7</v>
      </c>
      <c r="R1216" s="277" t="str">
        <f t="shared" si="126"/>
        <v>N/A</v>
      </c>
      <c r="S1216" s="278" t="str">
        <f t="shared" si="127"/>
        <v>N/A</v>
      </c>
      <c r="T1216" s="177"/>
    </row>
    <row r="1217" spans="1:20" ht="12.75" customHeight="1" x14ac:dyDescent="0.2">
      <c r="A1217" s="326" t="s">
        <v>72</v>
      </c>
      <c r="B1217" s="326">
        <v>2022</v>
      </c>
      <c r="C1217" s="17" t="s">
        <v>1580</v>
      </c>
      <c r="D1217" s="327" t="s">
        <v>126</v>
      </c>
      <c r="E1217" s="328" t="s">
        <v>1249</v>
      </c>
      <c r="F1217" s="327" t="s">
        <v>937</v>
      </c>
      <c r="G1217" s="327" t="s">
        <v>263</v>
      </c>
      <c r="H1217" s="322" t="s">
        <v>1177</v>
      </c>
      <c r="I1217" s="327" t="s">
        <v>431</v>
      </c>
      <c r="J1217" s="327" t="s">
        <v>152</v>
      </c>
      <c r="K1217" s="319" t="s">
        <v>1581</v>
      </c>
      <c r="L1217" s="322" t="s">
        <v>1510</v>
      </c>
      <c r="M1217" s="235" t="s">
        <v>1497</v>
      </c>
      <c r="N1217" s="322" t="s">
        <v>1178</v>
      </c>
      <c r="O1217" s="327"/>
      <c r="P1217" s="280">
        <v>0</v>
      </c>
      <c r="Q1217" s="280">
        <v>0</v>
      </c>
      <c r="R1217" s="277" t="str">
        <f t="shared" si="126"/>
        <v>N/A</v>
      </c>
      <c r="S1217" s="278" t="str">
        <f t="shared" si="127"/>
        <v>N/A</v>
      </c>
      <c r="T1217" s="172" t="s">
        <v>2817</v>
      </c>
    </row>
    <row r="1218" spans="1:20" ht="12.75" customHeight="1" x14ac:dyDescent="0.2">
      <c r="A1218" s="326" t="s">
        <v>72</v>
      </c>
      <c r="B1218" s="326">
        <v>2022</v>
      </c>
      <c r="C1218" s="17" t="s">
        <v>1580</v>
      </c>
      <c r="D1218" s="327" t="s">
        <v>126</v>
      </c>
      <c r="E1218" s="328" t="s">
        <v>1249</v>
      </c>
      <c r="F1218" s="327" t="s">
        <v>937</v>
      </c>
      <c r="G1218" s="327" t="s">
        <v>1508</v>
      </c>
      <c r="H1218" s="322" t="s">
        <v>1177</v>
      </c>
      <c r="I1218" s="327" t="s">
        <v>431</v>
      </c>
      <c r="J1218" s="327" t="s">
        <v>152</v>
      </c>
      <c r="K1218" s="319" t="s">
        <v>1581</v>
      </c>
      <c r="L1218" s="322" t="s">
        <v>1510</v>
      </c>
      <c r="M1218" s="235" t="s">
        <v>1497</v>
      </c>
      <c r="N1218" s="322" t="s">
        <v>1178</v>
      </c>
      <c r="O1218" s="327"/>
      <c r="P1218" s="280">
        <v>0</v>
      </c>
      <c r="Q1218" s="280">
        <v>0</v>
      </c>
      <c r="R1218" s="277" t="str">
        <f t="shared" si="126"/>
        <v>N/A</v>
      </c>
      <c r="S1218" s="278" t="str">
        <f t="shared" si="127"/>
        <v>N/A</v>
      </c>
      <c r="T1218" s="172" t="s">
        <v>2817</v>
      </c>
    </row>
    <row r="1219" spans="1:20" ht="12.75" customHeight="1" x14ac:dyDescent="0.2">
      <c r="A1219" s="326" t="s">
        <v>72</v>
      </c>
      <c r="B1219" s="326">
        <v>2022</v>
      </c>
      <c r="C1219" s="17" t="s">
        <v>1580</v>
      </c>
      <c r="D1219" s="327" t="s">
        <v>126</v>
      </c>
      <c r="E1219" s="328" t="s">
        <v>1249</v>
      </c>
      <c r="F1219" s="327" t="s">
        <v>937</v>
      </c>
      <c r="G1219" s="327" t="s">
        <v>1577</v>
      </c>
      <c r="H1219" s="322" t="s">
        <v>1177</v>
      </c>
      <c r="I1219" s="327" t="s">
        <v>431</v>
      </c>
      <c r="J1219" s="327" t="s">
        <v>152</v>
      </c>
      <c r="K1219" s="319" t="s">
        <v>1581</v>
      </c>
      <c r="L1219" s="322" t="s">
        <v>1510</v>
      </c>
      <c r="M1219" s="235" t="s">
        <v>1497</v>
      </c>
      <c r="N1219" s="322" t="s">
        <v>1178</v>
      </c>
      <c r="O1219" s="327"/>
      <c r="P1219" s="280">
        <v>0</v>
      </c>
      <c r="Q1219" s="280">
        <v>0</v>
      </c>
      <c r="R1219" s="277" t="str">
        <f t="shared" si="126"/>
        <v>N/A</v>
      </c>
      <c r="S1219" s="278" t="str">
        <f t="shared" si="127"/>
        <v>N/A</v>
      </c>
      <c r="T1219" s="172" t="s">
        <v>2817</v>
      </c>
    </row>
    <row r="1220" spans="1:20" ht="12.75" customHeight="1" x14ac:dyDescent="0.2">
      <c r="A1220" s="326" t="s">
        <v>72</v>
      </c>
      <c r="B1220" s="326">
        <v>2022</v>
      </c>
      <c r="C1220" s="17" t="s">
        <v>1580</v>
      </c>
      <c r="D1220" s="327" t="s">
        <v>126</v>
      </c>
      <c r="E1220" s="328" t="s">
        <v>1249</v>
      </c>
      <c r="F1220" s="327" t="s">
        <v>937</v>
      </c>
      <c r="G1220" s="327" t="s">
        <v>259</v>
      </c>
      <c r="H1220" s="322" t="s">
        <v>1177</v>
      </c>
      <c r="I1220" s="327" t="s">
        <v>433</v>
      </c>
      <c r="J1220" s="327" t="s">
        <v>152</v>
      </c>
      <c r="K1220" s="319" t="s">
        <v>1578</v>
      </c>
      <c r="L1220" s="322" t="s">
        <v>1510</v>
      </c>
      <c r="M1220" s="235" t="s">
        <v>1497</v>
      </c>
      <c r="N1220" s="322" t="s">
        <v>1178</v>
      </c>
      <c r="O1220" s="327"/>
      <c r="P1220" s="280">
        <v>58</v>
      </c>
      <c r="Q1220" s="280">
        <v>9</v>
      </c>
      <c r="R1220" s="277" t="str">
        <f t="shared" si="126"/>
        <v>N/A</v>
      </c>
      <c r="S1220" s="278" t="str">
        <f t="shared" si="127"/>
        <v>N/A</v>
      </c>
      <c r="T1220" s="177"/>
    </row>
    <row r="1221" spans="1:20" ht="12.75" customHeight="1" x14ac:dyDescent="0.2">
      <c r="A1221" s="326" t="s">
        <v>72</v>
      </c>
      <c r="B1221" s="326">
        <v>2022</v>
      </c>
      <c r="C1221" s="17" t="s">
        <v>1580</v>
      </c>
      <c r="D1221" s="327" t="s">
        <v>126</v>
      </c>
      <c r="E1221" s="328" t="s">
        <v>1249</v>
      </c>
      <c r="F1221" s="327" t="s">
        <v>937</v>
      </c>
      <c r="G1221" s="327" t="s">
        <v>261</v>
      </c>
      <c r="H1221" s="322" t="s">
        <v>1177</v>
      </c>
      <c r="I1221" s="327" t="s">
        <v>433</v>
      </c>
      <c r="J1221" s="327" t="s">
        <v>152</v>
      </c>
      <c r="K1221" s="319" t="s">
        <v>1578</v>
      </c>
      <c r="L1221" s="322" t="s">
        <v>1510</v>
      </c>
      <c r="M1221" s="235" t="s">
        <v>1497</v>
      </c>
      <c r="N1221" s="322" t="s">
        <v>1178</v>
      </c>
      <c r="O1221" s="327"/>
      <c r="P1221" s="280">
        <v>60</v>
      </c>
      <c r="Q1221" s="280">
        <v>10</v>
      </c>
      <c r="R1221" s="277" t="str">
        <f t="shared" si="126"/>
        <v>N/A</v>
      </c>
      <c r="S1221" s="278" t="str">
        <f t="shared" si="127"/>
        <v>N/A</v>
      </c>
      <c r="T1221" s="177"/>
    </row>
    <row r="1222" spans="1:20" ht="12.75" customHeight="1" x14ac:dyDescent="0.2">
      <c r="A1222" s="326" t="s">
        <v>72</v>
      </c>
      <c r="B1222" s="326">
        <v>2022</v>
      </c>
      <c r="C1222" s="17" t="s">
        <v>1580</v>
      </c>
      <c r="D1222" s="327" t="s">
        <v>126</v>
      </c>
      <c r="E1222" s="328" t="s">
        <v>1249</v>
      </c>
      <c r="F1222" s="327" t="s">
        <v>937</v>
      </c>
      <c r="G1222" s="327" t="s">
        <v>263</v>
      </c>
      <c r="H1222" s="322" t="s">
        <v>1177</v>
      </c>
      <c r="I1222" s="327" t="s">
        <v>433</v>
      </c>
      <c r="J1222" s="327" t="s">
        <v>152</v>
      </c>
      <c r="K1222" s="319" t="s">
        <v>1578</v>
      </c>
      <c r="L1222" s="322" t="s">
        <v>1510</v>
      </c>
      <c r="M1222" s="235" t="s">
        <v>1497</v>
      </c>
      <c r="N1222" s="322" t="s">
        <v>1178</v>
      </c>
      <c r="O1222" s="327"/>
      <c r="P1222" s="280">
        <v>57</v>
      </c>
      <c r="Q1222" s="280">
        <v>8</v>
      </c>
      <c r="R1222" s="277" t="str">
        <f t="shared" si="126"/>
        <v>N/A</v>
      </c>
      <c r="S1222" s="278" t="str">
        <f t="shared" si="127"/>
        <v>N/A</v>
      </c>
      <c r="T1222" s="177"/>
    </row>
    <row r="1223" spans="1:20" ht="12.75" customHeight="1" x14ac:dyDescent="0.2">
      <c r="A1223" s="326" t="s">
        <v>72</v>
      </c>
      <c r="B1223" s="326">
        <v>2022</v>
      </c>
      <c r="C1223" s="17" t="s">
        <v>1580</v>
      </c>
      <c r="D1223" s="327" t="s">
        <v>126</v>
      </c>
      <c r="E1223" s="328" t="s">
        <v>1249</v>
      </c>
      <c r="F1223" s="327" t="s">
        <v>937</v>
      </c>
      <c r="G1223" s="327" t="s">
        <v>1508</v>
      </c>
      <c r="H1223" s="322" t="s">
        <v>1177</v>
      </c>
      <c r="I1223" s="327" t="s">
        <v>433</v>
      </c>
      <c r="J1223" s="327" t="s">
        <v>152</v>
      </c>
      <c r="K1223" s="319" t="s">
        <v>1578</v>
      </c>
      <c r="L1223" s="322" t="s">
        <v>1510</v>
      </c>
      <c r="M1223" s="235" t="s">
        <v>1497</v>
      </c>
      <c r="N1223" s="322" t="s">
        <v>1178</v>
      </c>
      <c r="O1223" s="327"/>
      <c r="P1223" s="280">
        <v>60</v>
      </c>
      <c r="Q1223" s="280">
        <v>10</v>
      </c>
      <c r="R1223" s="277" t="str">
        <f t="shared" si="126"/>
        <v>N/A</v>
      </c>
      <c r="S1223" s="278" t="str">
        <f t="shared" si="127"/>
        <v>N/A</v>
      </c>
      <c r="T1223" s="177"/>
    </row>
    <row r="1224" spans="1:20" ht="12.75" customHeight="1" x14ac:dyDescent="0.2">
      <c r="A1224" s="326" t="s">
        <v>72</v>
      </c>
      <c r="B1224" s="326">
        <v>2022</v>
      </c>
      <c r="C1224" s="17" t="s">
        <v>1580</v>
      </c>
      <c r="D1224" s="327" t="s">
        <v>126</v>
      </c>
      <c r="E1224" s="328" t="s">
        <v>1249</v>
      </c>
      <c r="F1224" s="327" t="s">
        <v>937</v>
      </c>
      <c r="G1224" s="327" t="s">
        <v>1577</v>
      </c>
      <c r="H1224" s="322" t="s">
        <v>1177</v>
      </c>
      <c r="I1224" s="327" t="s">
        <v>433</v>
      </c>
      <c r="J1224" s="327" t="s">
        <v>152</v>
      </c>
      <c r="K1224" s="319" t="s">
        <v>1578</v>
      </c>
      <c r="L1224" s="322" t="s">
        <v>1510</v>
      </c>
      <c r="M1224" s="235" t="s">
        <v>1497</v>
      </c>
      <c r="N1224" s="322" t="s">
        <v>1178</v>
      </c>
      <c r="O1224" s="327"/>
      <c r="P1224" s="280">
        <v>27</v>
      </c>
      <c r="Q1224" s="280">
        <v>4</v>
      </c>
      <c r="R1224" s="277" t="str">
        <f t="shared" si="126"/>
        <v>N/A</v>
      </c>
      <c r="S1224" s="278" t="str">
        <f t="shared" si="127"/>
        <v>N/A</v>
      </c>
      <c r="T1224" s="177"/>
    </row>
    <row r="1225" spans="1:20" ht="12.75" customHeight="1" x14ac:dyDescent="0.2">
      <c r="A1225" s="326" t="s">
        <v>72</v>
      </c>
      <c r="B1225" s="326">
        <v>2022</v>
      </c>
      <c r="C1225" s="17" t="s">
        <v>1580</v>
      </c>
      <c r="D1225" s="327" t="s">
        <v>126</v>
      </c>
      <c r="E1225" s="328" t="s">
        <v>1261</v>
      </c>
      <c r="F1225" s="327" t="s">
        <v>1571</v>
      </c>
      <c r="G1225" s="327" t="s">
        <v>259</v>
      </c>
      <c r="H1225" s="322" t="s">
        <v>1177</v>
      </c>
      <c r="I1225" s="327" t="s">
        <v>431</v>
      </c>
      <c r="J1225" s="327" t="s">
        <v>152</v>
      </c>
      <c r="K1225" s="319" t="s">
        <v>1581</v>
      </c>
      <c r="L1225" s="322" t="s">
        <v>1510</v>
      </c>
      <c r="M1225" s="235" t="s">
        <v>1497</v>
      </c>
      <c r="N1225" s="322" t="s">
        <v>1178</v>
      </c>
      <c r="O1225" s="327" t="s">
        <v>1569</v>
      </c>
      <c r="P1225" s="280">
        <v>113</v>
      </c>
      <c r="Q1225" s="280">
        <v>8</v>
      </c>
      <c r="R1225" s="277" t="str">
        <f t="shared" si="126"/>
        <v>N/A</v>
      </c>
      <c r="S1225" s="278" t="str">
        <f t="shared" si="127"/>
        <v>N/A</v>
      </c>
      <c r="T1225" s="177"/>
    </row>
    <row r="1226" spans="1:20" ht="12.75" customHeight="1" x14ac:dyDescent="0.2">
      <c r="A1226" s="326" t="s">
        <v>72</v>
      </c>
      <c r="B1226" s="326">
        <v>2022</v>
      </c>
      <c r="C1226" s="17" t="s">
        <v>1580</v>
      </c>
      <c r="D1226" s="327" t="s">
        <v>126</v>
      </c>
      <c r="E1226" s="328" t="s">
        <v>1261</v>
      </c>
      <c r="F1226" s="327" t="s">
        <v>1571</v>
      </c>
      <c r="G1226" s="327" t="s">
        <v>261</v>
      </c>
      <c r="H1226" s="322" t="s">
        <v>1177</v>
      </c>
      <c r="I1226" s="327" t="s">
        <v>431</v>
      </c>
      <c r="J1226" s="327" t="s">
        <v>152</v>
      </c>
      <c r="K1226" s="319" t="s">
        <v>1581</v>
      </c>
      <c r="L1226" s="322" t="s">
        <v>1510</v>
      </c>
      <c r="M1226" s="235" t="s">
        <v>1497</v>
      </c>
      <c r="N1226" s="322" t="s">
        <v>1178</v>
      </c>
      <c r="O1226" s="327" t="s">
        <v>1569</v>
      </c>
      <c r="P1226" s="280">
        <v>882</v>
      </c>
      <c r="Q1226" s="280">
        <v>8</v>
      </c>
      <c r="R1226" s="277" t="str">
        <f t="shared" si="126"/>
        <v>N/A</v>
      </c>
      <c r="S1226" s="278" t="str">
        <f t="shared" si="127"/>
        <v>N/A</v>
      </c>
      <c r="T1226" s="177"/>
    </row>
    <row r="1227" spans="1:20" ht="12.75" customHeight="1" x14ac:dyDescent="0.2">
      <c r="A1227" s="326" t="s">
        <v>72</v>
      </c>
      <c r="B1227" s="326">
        <v>2022</v>
      </c>
      <c r="C1227" s="17" t="s">
        <v>1580</v>
      </c>
      <c r="D1227" s="327" t="s">
        <v>126</v>
      </c>
      <c r="E1227" s="328" t="s">
        <v>1261</v>
      </c>
      <c r="F1227" s="327" t="s">
        <v>1571</v>
      </c>
      <c r="G1227" s="327" t="s">
        <v>263</v>
      </c>
      <c r="H1227" s="322" t="s">
        <v>1177</v>
      </c>
      <c r="I1227" s="327" t="s">
        <v>431</v>
      </c>
      <c r="J1227" s="327" t="s">
        <v>152</v>
      </c>
      <c r="K1227" s="319" t="s">
        <v>1581</v>
      </c>
      <c r="L1227" s="322" t="s">
        <v>1510</v>
      </c>
      <c r="M1227" s="235" t="s">
        <v>1497</v>
      </c>
      <c r="N1227" s="322" t="s">
        <v>1178</v>
      </c>
      <c r="O1227" s="327" t="s">
        <v>1569</v>
      </c>
      <c r="P1227" s="280">
        <v>239</v>
      </c>
      <c r="Q1227" s="280">
        <v>11</v>
      </c>
      <c r="R1227" s="277" t="str">
        <f t="shared" si="126"/>
        <v>N/A</v>
      </c>
      <c r="S1227" s="278" t="str">
        <f t="shared" si="127"/>
        <v>N/A</v>
      </c>
      <c r="T1227" s="177"/>
    </row>
    <row r="1228" spans="1:20" ht="12.75" customHeight="1" x14ac:dyDescent="0.2">
      <c r="A1228" s="326" t="s">
        <v>72</v>
      </c>
      <c r="B1228" s="326">
        <v>2022</v>
      </c>
      <c r="C1228" s="17" t="s">
        <v>1580</v>
      </c>
      <c r="D1228" s="327" t="s">
        <v>126</v>
      </c>
      <c r="E1228" s="328" t="s">
        <v>1261</v>
      </c>
      <c r="F1228" s="327" t="s">
        <v>1571</v>
      </c>
      <c r="G1228" s="327" t="s">
        <v>1508</v>
      </c>
      <c r="H1228" s="322" t="s">
        <v>1177</v>
      </c>
      <c r="I1228" s="327" t="s">
        <v>431</v>
      </c>
      <c r="J1228" s="327" t="s">
        <v>152</v>
      </c>
      <c r="K1228" s="319" t="s">
        <v>1581</v>
      </c>
      <c r="L1228" s="322" t="s">
        <v>1510</v>
      </c>
      <c r="M1228" s="235" t="s">
        <v>1497</v>
      </c>
      <c r="N1228" s="322" t="s">
        <v>1178</v>
      </c>
      <c r="O1228" s="327" t="s">
        <v>1569</v>
      </c>
      <c r="P1228" s="280">
        <v>239</v>
      </c>
      <c r="Q1228" s="280">
        <v>11</v>
      </c>
      <c r="R1228" s="277" t="str">
        <f t="shared" si="126"/>
        <v>N/A</v>
      </c>
      <c r="S1228" s="278" t="str">
        <f t="shared" si="127"/>
        <v>N/A</v>
      </c>
      <c r="T1228" s="177"/>
    </row>
    <row r="1229" spans="1:20" ht="12.75" customHeight="1" x14ac:dyDescent="0.2">
      <c r="A1229" s="326" t="s">
        <v>72</v>
      </c>
      <c r="B1229" s="326">
        <v>2022</v>
      </c>
      <c r="C1229" s="17" t="s">
        <v>1580</v>
      </c>
      <c r="D1229" s="327" t="s">
        <v>126</v>
      </c>
      <c r="E1229" s="328" t="s">
        <v>1261</v>
      </c>
      <c r="F1229" s="327" t="s">
        <v>1571</v>
      </c>
      <c r="G1229" s="327" t="s">
        <v>1577</v>
      </c>
      <c r="H1229" s="322" t="s">
        <v>1177</v>
      </c>
      <c r="I1229" s="327" t="s">
        <v>431</v>
      </c>
      <c r="J1229" s="327" t="s">
        <v>152</v>
      </c>
      <c r="K1229" s="319" t="s">
        <v>1581</v>
      </c>
      <c r="L1229" s="322" t="s">
        <v>1510</v>
      </c>
      <c r="M1229" s="235" t="s">
        <v>1497</v>
      </c>
      <c r="N1229" s="322" t="s">
        <v>1178</v>
      </c>
      <c r="O1229" s="327" t="s">
        <v>1569</v>
      </c>
      <c r="P1229" s="280">
        <v>56</v>
      </c>
      <c r="Q1229" s="280">
        <v>8</v>
      </c>
      <c r="R1229" s="277" t="str">
        <f t="shared" ref="R1229:R1285" si="128">IF(M1229="N/A","N/A", P1229/M1229*100)</f>
        <v>N/A</v>
      </c>
      <c r="S1229" s="278" t="str">
        <f t="shared" ref="S1229:S1285" si="129">IF(M1229="N/A","N/A",IF(OR(R1229&lt;90,R1229&gt;150),"X",""))</f>
        <v>N/A</v>
      </c>
      <c r="T1229" s="177"/>
    </row>
    <row r="1230" spans="1:20" ht="12.75" customHeight="1" x14ac:dyDescent="0.2">
      <c r="A1230" s="326" t="s">
        <v>72</v>
      </c>
      <c r="B1230" s="326">
        <v>2022</v>
      </c>
      <c r="C1230" s="17" t="s">
        <v>1580</v>
      </c>
      <c r="D1230" s="327" t="s">
        <v>126</v>
      </c>
      <c r="E1230" s="328" t="s">
        <v>1261</v>
      </c>
      <c r="F1230" s="327" t="s">
        <v>1571</v>
      </c>
      <c r="G1230" s="327" t="s">
        <v>259</v>
      </c>
      <c r="H1230" s="322" t="s">
        <v>1177</v>
      </c>
      <c r="I1230" s="327" t="s">
        <v>433</v>
      </c>
      <c r="J1230" s="327" t="s">
        <v>152</v>
      </c>
      <c r="K1230" s="319" t="s">
        <v>1578</v>
      </c>
      <c r="L1230" s="322" t="s">
        <v>1510</v>
      </c>
      <c r="M1230" s="235" t="s">
        <v>1497</v>
      </c>
      <c r="N1230" s="322" t="s">
        <v>1178</v>
      </c>
      <c r="O1230" s="327" t="s">
        <v>1569</v>
      </c>
      <c r="P1230" s="280">
        <v>15</v>
      </c>
      <c r="Q1230" s="280">
        <v>1</v>
      </c>
      <c r="R1230" s="277" t="str">
        <f t="shared" si="128"/>
        <v>N/A</v>
      </c>
      <c r="S1230" s="278" t="str">
        <f t="shared" si="129"/>
        <v>N/A</v>
      </c>
      <c r="T1230" s="177"/>
    </row>
    <row r="1231" spans="1:20" ht="12.75" customHeight="1" x14ac:dyDescent="0.2">
      <c r="A1231" s="326" t="s">
        <v>72</v>
      </c>
      <c r="B1231" s="326">
        <v>2022</v>
      </c>
      <c r="C1231" s="17" t="s">
        <v>1580</v>
      </c>
      <c r="D1231" s="327" t="s">
        <v>126</v>
      </c>
      <c r="E1231" s="328" t="s">
        <v>1261</v>
      </c>
      <c r="F1231" s="327" t="s">
        <v>1571</v>
      </c>
      <c r="G1231" s="327" t="s">
        <v>261</v>
      </c>
      <c r="H1231" s="322" t="s">
        <v>1177</v>
      </c>
      <c r="I1231" s="327" t="s">
        <v>433</v>
      </c>
      <c r="J1231" s="327" t="s">
        <v>152</v>
      </c>
      <c r="K1231" s="319" t="s">
        <v>1578</v>
      </c>
      <c r="L1231" s="322" t="s">
        <v>1510</v>
      </c>
      <c r="M1231" s="235" t="s">
        <v>1497</v>
      </c>
      <c r="N1231" s="322" t="s">
        <v>1178</v>
      </c>
      <c r="O1231" s="327" t="s">
        <v>1569</v>
      </c>
      <c r="P1231" s="280">
        <v>15</v>
      </c>
      <c r="Q1231" s="280">
        <v>1</v>
      </c>
      <c r="R1231" s="277" t="str">
        <f t="shared" si="128"/>
        <v>N/A</v>
      </c>
      <c r="S1231" s="278" t="str">
        <f t="shared" si="129"/>
        <v>N/A</v>
      </c>
      <c r="T1231" s="177"/>
    </row>
    <row r="1232" spans="1:20" ht="12.75" customHeight="1" x14ac:dyDescent="0.2">
      <c r="A1232" s="326" t="s">
        <v>72</v>
      </c>
      <c r="B1232" s="326">
        <v>2022</v>
      </c>
      <c r="C1232" s="17" t="s">
        <v>1580</v>
      </c>
      <c r="D1232" s="327" t="s">
        <v>126</v>
      </c>
      <c r="E1232" s="328" t="s">
        <v>1261</v>
      </c>
      <c r="F1232" s="327" t="s">
        <v>1571</v>
      </c>
      <c r="G1232" s="327" t="s">
        <v>263</v>
      </c>
      <c r="H1232" s="322" t="s">
        <v>1177</v>
      </c>
      <c r="I1232" s="327" t="s">
        <v>433</v>
      </c>
      <c r="J1232" s="327" t="s">
        <v>152</v>
      </c>
      <c r="K1232" s="319" t="s">
        <v>1578</v>
      </c>
      <c r="L1232" s="322" t="s">
        <v>1510</v>
      </c>
      <c r="M1232" s="235" t="s">
        <v>1497</v>
      </c>
      <c r="N1232" s="322" t="s">
        <v>1178</v>
      </c>
      <c r="O1232" s="327" t="s">
        <v>1569</v>
      </c>
      <c r="P1232" s="280">
        <v>15</v>
      </c>
      <c r="Q1232" s="280">
        <v>1</v>
      </c>
      <c r="R1232" s="277" t="str">
        <f t="shared" si="128"/>
        <v>N/A</v>
      </c>
      <c r="S1232" s="278" t="str">
        <f t="shared" si="129"/>
        <v>N/A</v>
      </c>
      <c r="T1232" s="177"/>
    </row>
    <row r="1233" spans="1:20" ht="12.75" customHeight="1" x14ac:dyDescent="0.2">
      <c r="A1233" s="326" t="s">
        <v>72</v>
      </c>
      <c r="B1233" s="326">
        <v>2022</v>
      </c>
      <c r="C1233" s="17" t="s">
        <v>1580</v>
      </c>
      <c r="D1233" s="327" t="s">
        <v>126</v>
      </c>
      <c r="E1233" s="328" t="s">
        <v>1261</v>
      </c>
      <c r="F1233" s="327" t="s">
        <v>1571</v>
      </c>
      <c r="G1233" s="327" t="s">
        <v>1508</v>
      </c>
      <c r="H1233" s="322" t="s">
        <v>1177</v>
      </c>
      <c r="I1233" s="327" t="s">
        <v>433</v>
      </c>
      <c r="J1233" s="327" t="s">
        <v>152</v>
      </c>
      <c r="K1233" s="319" t="s">
        <v>1578</v>
      </c>
      <c r="L1233" s="322" t="s">
        <v>1510</v>
      </c>
      <c r="M1233" s="235" t="s">
        <v>1497</v>
      </c>
      <c r="N1233" s="322" t="s">
        <v>1178</v>
      </c>
      <c r="O1233" s="327" t="s">
        <v>1569</v>
      </c>
      <c r="P1233" s="280">
        <v>15</v>
      </c>
      <c r="Q1233" s="280">
        <v>1</v>
      </c>
      <c r="R1233" s="277" t="str">
        <f t="shared" si="128"/>
        <v>N/A</v>
      </c>
      <c r="S1233" s="278" t="str">
        <f t="shared" si="129"/>
        <v>N/A</v>
      </c>
      <c r="T1233" s="177"/>
    </row>
    <row r="1234" spans="1:20" ht="12.75" customHeight="1" x14ac:dyDescent="0.2">
      <c r="A1234" s="326" t="s">
        <v>72</v>
      </c>
      <c r="B1234" s="326">
        <v>2022</v>
      </c>
      <c r="C1234" s="17" t="s">
        <v>1580</v>
      </c>
      <c r="D1234" s="327" t="s">
        <v>126</v>
      </c>
      <c r="E1234" s="328" t="s">
        <v>1261</v>
      </c>
      <c r="F1234" s="327" t="s">
        <v>1571</v>
      </c>
      <c r="G1234" s="327" t="s">
        <v>1577</v>
      </c>
      <c r="H1234" s="322" t="s">
        <v>1177</v>
      </c>
      <c r="I1234" s="327" t="s">
        <v>433</v>
      </c>
      <c r="J1234" s="327" t="s">
        <v>152</v>
      </c>
      <c r="K1234" s="319" t="s">
        <v>1578</v>
      </c>
      <c r="L1234" s="322" t="s">
        <v>1510</v>
      </c>
      <c r="M1234" s="235" t="s">
        <v>1497</v>
      </c>
      <c r="N1234" s="322" t="s">
        <v>1178</v>
      </c>
      <c r="O1234" s="327" t="s">
        <v>1569</v>
      </c>
      <c r="P1234" s="280">
        <v>12</v>
      </c>
      <c r="Q1234" s="280">
        <v>1</v>
      </c>
      <c r="R1234" s="277" t="str">
        <f t="shared" si="128"/>
        <v>N/A</v>
      </c>
      <c r="S1234" s="278" t="str">
        <f t="shared" si="129"/>
        <v>N/A</v>
      </c>
      <c r="T1234" s="177"/>
    </row>
    <row r="1235" spans="1:20" ht="12.75" customHeight="1" x14ac:dyDescent="0.2">
      <c r="A1235" s="326" t="s">
        <v>72</v>
      </c>
      <c r="B1235" s="326">
        <v>2022</v>
      </c>
      <c r="C1235" s="17" t="s">
        <v>1580</v>
      </c>
      <c r="D1235" s="327" t="s">
        <v>126</v>
      </c>
      <c r="E1235" s="328" t="s">
        <v>1261</v>
      </c>
      <c r="F1235" s="327" t="s">
        <v>1572</v>
      </c>
      <c r="G1235" s="327" t="s">
        <v>259</v>
      </c>
      <c r="H1235" s="322" t="s">
        <v>1177</v>
      </c>
      <c r="I1235" s="327" t="s">
        <v>433</v>
      </c>
      <c r="J1235" s="327" t="s">
        <v>152</v>
      </c>
      <c r="K1235" s="319" t="s">
        <v>1578</v>
      </c>
      <c r="L1235" s="322" t="s">
        <v>1510</v>
      </c>
      <c r="M1235" s="235" t="s">
        <v>1497</v>
      </c>
      <c r="N1235" s="322" t="s">
        <v>1178</v>
      </c>
      <c r="O1235" s="327" t="s">
        <v>1570</v>
      </c>
      <c r="P1235" s="280">
        <v>0</v>
      </c>
      <c r="Q1235" s="280">
        <v>0</v>
      </c>
      <c r="R1235" s="277" t="str">
        <f t="shared" si="128"/>
        <v>N/A</v>
      </c>
      <c r="S1235" s="278" t="str">
        <f t="shared" si="129"/>
        <v>N/A</v>
      </c>
      <c r="T1235" s="172" t="s">
        <v>2813</v>
      </c>
    </row>
    <row r="1236" spans="1:20" ht="12.75" customHeight="1" x14ac:dyDescent="0.2">
      <c r="A1236" s="326" t="s">
        <v>72</v>
      </c>
      <c r="B1236" s="326">
        <v>2022</v>
      </c>
      <c r="C1236" s="17" t="s">
        <v>1580</v>
      </c>
      <c r="D1236" s="327" t="s">
        <v>126</v>
      </c>
      <c r="E1236" s="328" t="s">
        <v>1261</v>
      </c>
      <c r="F1236" s="327" t="s">
        <v>1642</v>
      </c>
      <c r="G1236" s="327" t="s">
        <v>261</v>
      </c>
      <c r="H1236" s="322" t="s">
        <v>1178</v>
      </c>
      <c r="I1236" s="327" t="s">
        <v>433</v>
      </c>
      <c r="J1236" s="327" t="s">
        <v>152</v>
      </c>
      <c r="K1236" s="319" t="s">
        <v>1578</v>
      </c>
      <c r="L1236" s="322" t="s">
        <v>1510</v>
      </c>
      <c r="M1236" s="322">
        <v>0</v>
      </c>
      <c r="N1236" s="322" t="s">
        <v>1178</v>
      </c>
      <c r="O1236" s="327" t="s">
        <v>1570</v>
      </c>
      <c r="P1236" s="280">
        <v>0</v>
      </c>
      <c r="Q1236" s="280">
        <v>0</v>
      </c>
      <c r="R1236" s="277" t="e">
        <f t="shared" si="128"/>
        <v>#DIV/0!</v>
      </c>
      <c r="S1236" s="278" t="e">
        <f t="shared" si="129"/>
        <v>#DIV/0!</v>
      </c>
      <c r="T1236" s="177"/>
    </row>
    <row r="1237" spans="1:20" ht="12.75" customHeight="1" x14ac:dyDescent="0.2">
      <c r="A1237" s="326" t="s">
        <v>72</v>
      </c>
      <c r="B1237" s="326">
        <v>2022</v>
      </c>
      <c r="C1237" s="17" t="s">
        <v>1580</v>
      </c>
      <c r="D1237" s="327" t="s">
        <v>126</v>
      </c>
      <c r="E1237" s="328" t="s">
        <v>1261</v>
      </c>
      <c r="F1237" s="327" t="s">
        <v>1572</v>
      </c>
      <c r="G1237" s="327" t="s">
        <v>263</v>
      </c>
      <c r="H1237" s="322" t="s">
        <v>1177</v>
      </c>
      <c r="I1237" s="327" t="s">
        <v>433</v>
      </c>
      <c r="J1237" s="327" t="s">
        <v>152</v>
      </c>
      <c r="K1237" s="319" t="s">
        <v>1578</v>
      </c>
      <c r="L1237" s="322" t="s">
        <v>1510</v>
      </c>
      <c r="M1237" s="235" t="s">
        <v>1497</v>
      </c>
      <c r="N1237" s="322" t="s">
        <v>1178</v>
      </c>
      <c r="O1237" s="327" t="s">
        <v>1570</v>
      </c>
      <c r="P1237" s="280">
        <v>0</v>
      </c>
      <c r="Q1237" s="280">
        <v>0</v>
      </c>
      <c r="R1237" s="277" t="str">
        <f t="shared" si="128"/>
        <v>N/A</v>
      </c>
      <c r="S1237" s="278" t="str">
        <f t="shared" si="129"/>
        <v>N/A</v>
      </c>
      <c r="T1237" s="172" t="s">
        <v>2814</v>
      </c>
    </row>
    <row r="1238" spans="1:20" ht="12.75" customHeight="1" x14ac:dyDescent="0.2">
      <c r="A1238" s="326" t="s">
        <v>72</v>
      </c>
      <c r="B1238" s="326">
        <v>2022</v>
      </c>
      <c r="C1238" s="17" t="s">
        <v>1580</v>
      </c>
      <c r="D1238" s="327" t="s">
        <v>126</v>
      </c>
      <c r="E1238" s="328" t="s">
        <v>1261</v>
      </c>
      <c r="F1238" s="327" t="s">
        <v>1572</v>
      </c>
      <c r="G1238" s="327" t="s">
        <v>1508</v>
      </c>
      <c r="H1238" s="322" t="s">
        <v>1177</v>
      </c>
      <c r="I1238" s="327" t="s">
        <v>433</v>
      </c>
      <c r="J1238" s="327" t="s">
        <v>152</v>
      </c>
      <c r="K1238" s="319" t="s">
        <v>1578</v>
      </c>
      <c r="L1238" s="322" t="s">
        <v>1510</v>
      </c>
      <c r="M1238" s="235" t="s">
        <v>1497</v>
      </c>
      <c r="N1238" s="322" t="s">
        <v>1178</v>
      </c>
      <c r="O1238" s="327" t="s">
        <v>1570</v>
      </c>
      <c r="P1238" s="280">
        <v>0</v>
      </c>
      <c r="Q1238" s="280">
        <v>0</v>
      </c>
      <c r="R1238" s="277" t="str">
        <f t="shared" si="128"/>
        <v>N/A</v>
      </c>
      <c r="S1238" s="278" t="str">
        <f t="shared" si="129"/>
        <v>N/A</v>
      </c>
      <c r="T1238" s="172" t="s">
        <v>2814</v>
      </c>
    </row>
    <row r="1239" spans="1:20" ht="12.75" customHeight="1" x14ac:dyDescent="0.2">
      <c r="A1239" s="326" t="s">
        <v>72</v>
      </c>
      <c r="B1239" s="326">
        <v>2022</v>
      </c>
      <c r="C1239" s="17" t="s">
        <v>1580</v>
      </c>
      <c r="D1239" s="327" t="s">
        <v>126</v>
      </c>
      <c r="E1239" s="328" t="s">
        <v>1261</v>
      </c>
      <c r="F1239" s="327" t="s">
        <v>1572</v>
      </c>
      <c r="G1239" s="327" t="s">
        <v>1577</v>
      </c>
      <c r="H1239" s="322" t="s">
        <v>1177</v>
      </c>
      <c r="I1239" s="327" t="s">
        <v>433</v>
      </c>
      <c r="J1239" s="327" t="s">
        <v>152</v>
      </c>
      <c r="K1239" s="319" t="s">
        <v>1578</v>
      </c>
      <c r="L1239" s="322" t="s">
        <v>1510</v>
      </c>
      <c r="M1239" s="235" t="s">
        <v>1497</v>
      </c>
      <c r="N1239" s="322" t="s">
        <v>1178</v>
      </c>
      <c r="O1239" s="327" t="s">
        <v>1570</v>
      </c>
      <c r="P1239" s="280">
        <v>0</v>
      </c>
      <c r="Q1239" s="280">
        <v>0</v>
      </c>
      <c r="R1239" s="277" t="str">
        <f t="shared" si="128"/>
        <v>N/A</v>
      </c>
      <c r="S1239" s="278" t="str">
        <f t="shared" si="129"/>
        <v>N/A</v>
      </c>
      <c r="T1239" s="172" t="s">
        <v>2814</v>
      </c>
    </row>
    <row r="1240" spans="1:20" ht="12.75" customHeight="1" x14ac:dyDescent="0.2">
      <c r="A1240" s="326" t="s">
        <v>72</v>
      </c>
      <c r="B1240" s="326">
        <v>2022</v>
      </c>
      <c r="C1240" s="17" t="s">
        <v>1580</v>
      </c>
      <c r="D1240" s="327" t="s">
        <v>126</v>
      </c>
      <c r="E1240" s="328" t="s">
        <v>1262</v>
      </c>
      <c r="F1240" s="327" t="s">
        <v>937</v>
      </c>
      <c r="G1240" s="327" t="s">
        <v>259</v>
      </c>
      <c r="H1240" s="322" t="s">
        <v>1177</v>
      </c>
      <c r="I1240" s="327" t="s">
        <v>433</v>
      </c>
      <c r="J1240" s="327" t="s">
        <v>152</v>
      </c>
      <c r="K1240" s="319" t="s">
        <v>1578</v>
      </c>
      <c r="L1240" s="322" t="s">
        <v>1510</v>
      </c>
      <c r="M1240" s="235" t="s">
        <v>1497</v>
      </c>
      <c r="N1240" s="322" t="s">
        <v>1178</v>
      </c>
      <c r="O1240" s="327"/>
      <c r="P1240" s="280">
        <v>20</v>
      </c>
      <c r="Q1240" s="280">
        <v>5</v>
      </c>
      <c r="R1240" s="277" t="str">
        <f t="shared" si="128"/>
        <v>N/A</v>
      </c>
      <c r="S1240" s="278" t="str">
        <f t="shared" si="129"/>
        <v>N/A</v>
      </c>
      <c r="T1240" s="177"/>
    </row>
    <row r="1241" spans="1:20" ht="12.75" customHeight="1" x14ac:dyDescent="0.2">
      <c r="A1241" s="326" t="s">
        <v>72</v>
      </c>
      <c r="B1241" s="326">
        <v>2022</v>
      </c>
      <c r="C1241" s="17" t="s">
        <v>1580</v>
      </c>
      <c r="D1241" s="327" t="s">
        <v>126</v>
      </c>
      <c r="E1241" s="328" t="s">
        <v>1262</v>
      </c>
      <c r="F1241" s="327" t="s">
        <v>937</v>
      </c>
      <c r="G1241" s="327" t="s">
        <v>261</v>
      </c>
      <c r="H1241" s="322" t="s">
        <v>1177</v>
      </c>
      <c r="I1241" s="327" t="s">
        <v>433</v>
      </c>
      <c r="J1241" s="327" t="s">
        <v>152</v>
      </c>
      <c r="K1241" s="319" t="s">
        <v>1578</v>
      </c>
      <c r="L1241" s="322" t="s">
        <v>1510</v>
      </c>
      <c r="M1241" s="235" t="s">
        <v>1497</v>
      </c>
      <c r="N1241" s="322" t="s">
        <v>1178</v>
      </c>
      <c r="O1241" s="327"/>
      <c r="P1241" s="280">
        <v>20</v>
      </c>
      <c r="Q1241" s="280">
        <v>5</v>
      </c>
      <c r="R1241" s="277" t="str">
        <f t="shared" si="128"/>
        <v>N/A</v>
      </c>
      <c r="S1241" s="278" t="str">
        <f t="shared" si="129"/>
        <v>N/A</v>
      </c>
      <c r="T1241" s="177"/>
    </row>
    <row r="1242" spans="1:20" ht="12.75" customHeight="1" x14ac:dyDescent="0.2">
      <c r="A1242" s="326" t="s">
        <v>72</v>
      </c>
      <c r="B1242" s="326">
        <v>2022</v>
      </c>
      <c r="C1242" s="17" t="s">
        <v>1580</v>
      </c>
      <c r="D1242" s="327" t="s">
        <v>126</v>
      </c>
      <c r="E1242" s="328" t="s">
        <v>1262</v>
      </c>
      <c r="F1242" s="327" t="s">
        <v>937</v>
      </c>
      <c r="G1242" s="327" t="s">
        <v>263</v>
      </c>
      <c r="H1242" s="322" t="s">
        <v>1177</v>
      </c>
      <c r="I1242" s="327" t="s">
        <v>433</v>
      </c>
      <c r="J1242" s="327" t="s">
        <v>152</v>
      </c>
      <c r="K1242" s="319" t="s">
        <v>1578</v>
      </c>
      <c r="L1242" s="322" t="s">
        <v>1510</v>
      </c>
      <c r="M1242" s="235" t="s">
        <v>1497</v>
      </c>
      <c r="N1242" s="322" t="s">
        <v>1178</v>
      </c>
      <c r="O1242" s="327"/>
      <c r="P1242" s="280">
        <v>20</v>
      </c>
      <c r="Q1242" s="280">
        <v>5</v>
      </c>
      <c r="R1242" s="277" t="str">
        <f t="shared" si="128"/>
        <v>N/A</v>
      </c>
      <c r="S1242" s="278" t="str">
        <f t="shared" si="129"/>
        <v>N/A</v>
      </c>
      <c r="T1242" s="177"/>
    </row>
    <row r="1243" spans="1:20" ht="12.75" customHeight="1" x14ac:dyDescent="0.2">
      <c r="A1243" s="326" t="s">
        <v>72</v>
      </c>
      <c r="B1243" s="326">
        <v>2022</v>
      </c>
      <c r="C1243" s="17" t="s">
        <v>1580</v>
      </c>
      <c r="D1243" s="327" t="s">
        <v>126</v>
      </c>
      <c r="E1243" s="328" t="s">
        <v>1262</v>
      </c>
      <c r="F1243" s="327" t="s">
        <v>937</v>
      </c>
      <c r="G1243" s="327" t="s">
        <v>1508</v>
      </c>
      <c r="H1243" s="322" t="s">
        <v>1177</v>
      </c>
      <c r="I1243" s="327" t="s">
        <v>433</v>
      </c>
      <c r="J1243" s="327" t="s">
        <v>152</v>
      </c>
      <c r="K1243" s="319" t="s">
        <v>1578</v>
      </c>
      <c r="L1243" s="322" t="s">
        <v>1510</v>
      </c>
      <c r="M1243" s="235" t="s">
        <v>1497</v>
      </c>
      <c r="N1243" s="322" t="s">
        <v>1178</v>
      </c>
      <c r="O1243" s="327"/>
      <c r="P1243" s="280">
        <v>20</v>
      </c>
      <c r="Q1243" s="280">
        <v>5</v>
      </c>
      <c r="R1243" s="277" t="str">
        <f t="shared" si="128"/>
        <v>N/A</v>
      </c>
      <c r="S1243" s="278" t="str">
        <f t="shared" si="129"/>
        <v>N/A</v>
      </c>
      <c r="T1243" s="177"/>
    </row>
    <row r="1244" spans="1:20" ht="12.75" customHeight="1" x14ac:dyDescent="0.2">
      <c r="A1244" s="326" t="s">
        <v>72</v>
      </c>
      <c r="B1244" s="326">
        <v>2022</v>
      </c>
      <c r="C1244" s="17" t="s">
        <v>1580</v>
      </c>
      <c r="D1244" s="327" t="s">
        <v>126</v>
      </c>
      <c r="E1244" s="328" t="s">
        <v>1264</v>
      </c>
      <c r="F1244" s="327" t="s">
        <v>937</v>
      </c>
      <c r="G1244" s="327" t="s">
        <v>259</v>
      </c>
      <c r="H1244" s="322" t="s">
        <v>1177</v>
      </c>
      <c r="I1244" s="327" t="s">
        <v>433</v>
      </c>
      <c r="J1244" s="327" t="s">
        <v>152</v>
      </c>
      <c r="K1244" s="319" t="s">
        <v>1578</v>
      </c>
      <c r="L1244" s="322" t="s">
        <v>1510</v>
      </c>
      <c r="M1244" s="235" t="s">
        <v>1497</v>
      </c>
      <c r="N1244" s="322" t="s">
        <v>1178</v>
      </c>
      <c r="O1244" s="327"/>
      <c r="P1244" s="280">
        <v>33</v>
      </c>
      <c r="Q1244" s="280">
        <v>12</v>
      </c>
      <c r="R1244" s="277" t="str">
        <f t="shared" si="128"/>
        <v>N/A</v>
      </c>
      <c r="S1244" s="278" t="str">
        <f t="shared" si="129"/>
        <v>N/A</v>
      </c>
      <c r="T1244" s="177"/>
    </row>
    <row r="1245" spans="1:20" ht="12.75" customHeight="1" x14ac:dyDescent="0.2">
      <c r="A1245" s="326" t="s">
        <v>72</v>
      </c>
      <c r="B1245" s="326">
        <v>2022</v>
      </c>
      <c r="C1245" s="17" t="s">
        <v>1580</v>
      </c>
      <c r="D1245" s="327" t="s">
        <v>126</v>
      </c>
      <c r="E1245" s="328" t="s">
        <v>1264</v>
      </c>
      <c r="F1245" s="327" t="s">
        <v>937</v>
      </c>
      <c r="G1245" s="327" t="s">
        <v>261</v>
      </c>
      <c r="H1245" s="322" t="s">
        <v>1177</v>
      </c>
      <c r="I1245" s="327" t="s">
        <v>433</v>
      </c>
      <c r="J1245" s="327" t="s">
        <v>152</v>
      </c>
      <c r="K1245" s="319" t="s">
        <v>1578</v>
      </c>
      <c r="L1245" s="322" t="s">
        <v>1510</v>
      </c>
      <c r="M1245" s="235" t="s">
        <v>1497</v>
      </c>
      <c r="N1245" s="322" t="s">
        <v>1178</v>
      </c>
      <c r="O1245" s="327"/>
      <c r="P1245" s="280">
        <v>33</v>
      </c>
      <c r="Q1245" s="280">
        <v>12</v>
      </c>
      <c r="R1245" s="277" t="str">
        <f t="shared" si="128"/>
        <v>N/A</v>
      </c>
      <c r="S1245" s="278" t="str">
        <f t="shared" si="129"/>
        <v>N/A</v>
      </c>
      <c r="T1245" s="177"/>
    </row>
    <row r="1246" spans="1:20" ht="12.75" customHeight="1" x14ac:dyDescent="0.2">
      <c r="A1246" s="326" t="s">
        <v>72</v>
      </c>
      <c r="B1246" s="326">
        <v>2022</v>
      </c>
      <c r="C1246" s="17" t="s">
        <v>1580</v>
      </c>
      <c r="D1246" s="327" t="s">
        <v>126</v>
      </c>
      <c r="E1246" s="328" t="s">
        <v>1264</v>
      </c>
      <c r="F1246" s="327" t="s">
        <v>937</v>
      </c>
      <c r="G1246" s="327" t="s">
        <v>263</v>
      </c>
      <c r="H1246" s="322" t="s">
        <v>1177</v>
      </c>
      <c r="I1246" s="327" t="s">
        <v>433</v>
      </c>
      <c r="J1246" s="327" t="s">
        <v>152</v>
      </c>
      <c r="K1246" s="319" t="s">
        <v>1578</v>
      </c>
      <c r="L1246" s="322" t="s">
        <v>1510</v>
      </c>
      <c r="M1246" s="235" t="s">
        <v>1497</v>
      </c>
      <c r="N1246" s="322" t="s">
        <v>1178</v>
      </c>
      <c r="O1246" s="327"/>
      <c r="P1246" s="280">
        <v>33</v>
      </c>
      <c r="Q1246" s="280">
        <v>12</v>
      </c>
      <c r="R1246" s="277" t="str">
        <f t="shared" si="128"/>
        <v>N/A</v>
      </c>
      <c r="S1246" s="278" t="str">
        <f t="shared" si="129"/>
        <v>N/A</v>
      </c>
      <c r="T1246" s="177"/>
    </row>
    <row r="1247" spans="1:20" ht="12.75" customHeight="1" x14ac:dyDescent="0.2">
      <c r="A1247" s="326" t="s">
        <v>72</v>
      </c>
      <c r="B1247" s="326">
        <v>2022</v>
      </c>
      <c r="C1247" s="17" t="s">
        <v>1580</v>
      </c>
      <c r="D1247" s="327" t="s">
        <v>126</v>
      </c>
      <c r="E1247" s="328" t="s">
        <v>1264</v>
      </c>
      <c r="F1247" s="327" t="s">
        <v>937</v>
      </c>
      <c r="G1247" s="327" t="s">
        <v>1508</v>
      </c>
      <c r="H1247" s="322" t="s">
        <v>1177</v>
      </c>
      <c r="I1247" s="327" t="s">
        <v>433</v>
      </c>
      <c r="J1247" s="327" t="s">
        <v>152</v>
      </c>
      <c r="K1247" s="319" t="s">
        <v>1578</v>
      </c>
      <c r="L1247" s="322" t="s">
        <v>1510</v>
      </c>
      <c r="M1247" s="235" t="s">
        <v>1497</v>
      </c>
      <c r="N1247" s="322" t="s">
        <v>1178</v>
      </c>
      <c r="O1247" s="327"/>
      <c r="P1247" s="280">
        <v>33</v>
      </c>
      <c r="Q1247" s="280">
        <v>12</v>
      </c>
      <c r="R1247" s="277" t="str">
        <f t="shared" si="128"/>
        <v>N/A</v>
      </c>
      <c r="S1247" s="278" t="str">
        <f t="shared" si="129"/>
        <v>N/A</v>
      </c>
      <c r="T1247" s="177"/>
    </row>
    <row r="1248" spans="1:20" ht="12.75" customHeight="1" x14ac:dyDescent="0.2">
      <c r="A1248" s="326" t="s">
        <v>72</v>
      </c>
      <c r="B1248" s="326">
        <v>2022</v>
      </c>
      <c r="C1248" s="17" t="s">
        <v>1580</v>
      </c>
      <c r="D1248" s="327" t="s">
        <v>126</v>
      </c>
      <c r="E1248" s="328" t="s">
        <v>1265</v>
      </c>
      <c r="F1248" s="327" t="s">
        <v>937</v>
      </c>
      <c r="G1248" s="327" t="s">
        <v>259</v>
      </c>
      <c r="H1248" s="322" t="s">
        <v>1177</v>
      </c>
      <c r="I1248" s="327" t="s">
        <v>431</v>
      </c>
      <c r="J1248" s="327" t="s">
        <v>152</v>
      </c>
      <c r="K1248" s="319" t="s">
        <v>1581</v>
      </c>
      <c r="L1248" s="322" t="s">
        <v>1510</v>
      </c>
      <c r="M1248" s="235" t="s">
        <v>1497</v>
      </c>
      <c r="N1248" s="322" t="s">
        <v>1178</v>
      </c>
      <c r="O1248" s="327"/>
      <c r="P1248" s="280">
        <v>20</v>
      </c>
      <c r="Q1248" s="280">
        <v>7</v>
      </c>
      <c r="R1248" s="277" t="str">
        <f t="shared" si="128"/>
        <v>N/A</v>
      </c>
      <c r="S1248" s="278" t="str">
        <f t="shared" si="129"/>
        <v>N/A</v>
      </c>
      <c r="T1248" s="177"/>
    </row>
    <row r="1249" spans="1:20" ht="12.75" customHeight="1" x14ac:dyDescent="0.2">
      <c r="A1249" s="326" t="s">
        <v>72</v>
      </c>
      <c r="B1249" s="326">
        <v>2022</v>
      </c>
      <c r="C1249" s="17" t="s">
        <v>1580</v>
      </c>
      <c r="D1249" s="327" t="s">
        <v>126</v>
      </c>
      <c r="E1249" s="328" t="s">
        <v>1265</v>
      </c>
      <c r="F1249" s="327" t="s">
        <v>937</v>
      </c>
      <c r="G1249" s="327" t="s">
        <v>261</v>
      </c>
      <c r="H1249" s="322" t="s">
        <v>1177</v>
      </c>
      <c r="I1249" s="327" t="s">
        <v>431</v>
      </c>
      <c r="J1249" s="327" t="s">
        <v>152</v>
      </c>
      <c r="K1249" s="319" t="s">
        <v>1581</v>
      </c>
      <c r="L1249" s="322" t="s">
        <v>1510</v>
      </c>
      <c r="M1249" s="235" t="s">
        <v>1497</v>
      </c>
      <c r="N1249" s="322" t="s">
        <v>1178</v>
      </c>
      <c r="O1249" s="327"/>
      <c r="P1249" s="280">
        <v>17</v>
      </c>
      <c r="Q1249" s="280">
        <v>7</v>
      </c>
      <c r="R1249" s="277" t="str">
        <f t="shared" si="128"/>
        <v>N/A</v>
      </c>
      <c r="S1249" s="278" t="str">
        <f t="shared" si="129"/>
        <v>N/A</v>
      </c>
      <c r="T1249" s="177"/>
    </row>
    <row r="1250" spans="1:20" ht="12.75" customHeight="1" x14ac:dyDescent="0.2">
      <c r="A1250" s="326" t="s">
        <v>72</v>
      </c>
      <c r="B1250" s="326">
        <v>2022</v>
      </c>
      <c r="C1250" s="17" t="s">
        <v>1580</v>
      </c>
      <c r="D1250" s="327" t="s">
        <v>126</v>
      </c>
      <c r="E1250" s="328" t="s">
        <v>1265</v>
      </c>
      <c r="F1250" s="327" t="s">
        <v>937</v>
      </c>
      <c r="G1250" s="327" t="s">
        <v>263</v>
      </c>
      <c r="H1250" s="322" t="s">
        <v>1177</v>
      </c>
      <c r="I1250" s="327" t="s">
        <v>431</v>
      </c>
      <c r="J1250" s="327" t="s">
        <v>152</v>
      </c>
      <c r="K1250" s="319" t="s">
        <v>1581</v>
      </c>
      <c r="L1250" s="322" t="s">
        <v>1510</v>
      </c>
      <c r="M1250" s="235" t="s">
        <v>1497</v>
      </c>
      <c r="N1250" s="322" t="s">
        <v>1178</v>
      </c>
      <c r="O1250" s="327"/>
      <c r="P1250" s="280">
        <v>12</v>
      </c>
      <c r="Q1250" s="280">
        <v>8</v>
      </c>
      <c r="R1250" s="277" t="str">
        <f t="shared" si="128"/>
        <v>N/A</v>
      </c>
      <c r="S1250" s="278" t="str">
        <f t="shared" si="129"/>
        <v>N/A</v>
      </c>
      <c r="T1250" s="177"/>
    </row>
    <row r="1251" spans="1:20" ht="12.75" customHeight="1" x14ac:dyDescent="0.2">
      <c r="A1251" s="326" t="s">
        <v>72</v>
      </c>
      <c r="B1251" s="326">
        <v>2022</v>
      </c>
      <c r="C1251" s="17" t="s">
        <v>1580</v>
      </c>
      <c r="D1251" s="327" t="s">
        <v>126</v>
      </c>
      <c r="E1251" s="328" t="s">
        <v>1265</v>
      </c>
      <c r="F1251" s="327" t="s">
        <v>937</v>
      </c>
      <c r="G1251" s="327" t="s">
        <v>1508</v>
      </c>
      <c r="H1251" s="322" t="s">
        <v>1177</v>
      </c>
      <c r="I1251" s="327" t="s">
        <v>431</v>
      </c>
      <c r="J1251" s="327" t="s">
        <v>152</v>
      </c>
      <c r="K1251" s="319" t="s">
        <v>1581</v>
      </c>
      <c r="L1251" s="322" t="s">
        <v>1510</v>
      </c>
      <c r="M1251" s="235" t="s">
        <v>1497</v>
      </c>
      <c r="N1251" s="322" t="s">
        <v>1178</v>
      </c>
      <c r="O1251" s="327"/>
      <c r="P1251" s="280">
        <v>19</v>
      </c>
      <c r="Q1251" s="280">
        <v>7</v>
      </c>
      <c r="R1251" s="277" t="str">
        <f t="shared" si="128"/>
        <v>N/A</v>
      </c>
      <c r="S1251" s="278" t="str">
        <f t="shared" si="129"/>
        <v>N/A</v>
      </c>
      <c r="T1251" s="177"/>
    </row>
    <row r="1252" spans="1:20" ht="12.75" customHeight="1" x14ac:dyDescent="0.2">
      <c r="A1252" s="326" t="s">
        <v>72</v>
      </c>
      <c r="B1252" s="326">
        <v>2022</v>
      </c>
      <c r="C1252" s="17" t="s">
        <v>1580</v>
      </c>
      <c r="D1252" s="327" t="s">
        <v>126</v>
      </c>
      <c r="E1252" s="328" t="s">
        <v>1265</v>
      </c>
      <c r="F1252" s="327" t="s">
        <v>937</v>
      </c>
      <c r="G1252" s="327" t="s">
        <v>1577</v>
      </c>
      <c r="H1252" s="322" t="s">
        <v>1177</v>
      </c>
      <c r="I1252" s="327" t="s">
        <v>431</v>
      </c>
      <c r="J1252" s="327" t="s">
        <v>152</v>
      </c>
      <c r="K1252" s="319" t="s">
        <v>1581</v>
      </c>
      <c r="L1252" s="322" t="s">
        <v>1510</v>
      </c>
      <c r="M1252" s="235" t="s">
        <v>1497</v>
      </c>
      <c r="N1252" s="322" t="s">
        <v>1178</v>
      </c>
      <c r="O1252" s="327"/>
      <c r="P1252" s="280">
        <v>1</v>
      </c>
      <c r="Q1252" s="280">
        <v>1</v>
      </c>
      <c r="R1252" s="277" t="str">
        <f t="shared" si="128"/>
        <v>N/A</v>
      </c>
      <c r="S1252" s="278" t="str">
        <f t="shared" si="129"/>
        <v>N/A</v>
      </c>
      <c r="T1252" s="177"/>
    </row>
    <row r="1253" spans="1:20" ht="12.75" customHeight="1" x14ac:dyDescent="0.2">
      <c r="A1253" s="326" t="s">
        <v>72</v>
      </c>
      <c r="B1253" s="326">
        <v>2022</v>
      </c>
      <c r="C1253" s="17" t="s">
        <v>1580</v>
      </c>
      <c r="D1253" s="327" t="s">
        <v>126</v>
      </c>
      <c r="E1253" s="328" t="s">
        <v>1265</v>
      </c>
      <c r="F1253" s="327" t="s">
        <v>937</v>
      </c>
      <c r="G1253" s="327" t="s">
        <v>259</v>
      </c>
      <c r="H1253" s="322" t="s">
        <v>1177</v>
      </c>
      <c r="I1253" s="327" t="s">
        <v>433</v>
      </c>
      <c r="J1253" s="327" t="s">
        <v>152</v>
      </c>
      <c r="K1253" s="319" t="s">
        <v>1578</v>
      </c>
      <c r="L1253" s="322" t="s">
        <v>1510</v>
      </c>
      <c r="M1253" s="235" t="s">
        <v>1497</v>
      </c>
      <c r="N1253" s="322" t="s">
        <v>1178</v>
      </c>
      <c r="O1253" s="327"/>
      <c r="P1253" s="280">
        <v>367</v>
      </c>
      <c r="Q1253" s="280">
        <v>10</v>
      </c>
      <c r="R1253" s="277" t="str">
        <f t="shared" si="128"/>
        <v>N/A</v>
      </c>
      <c r="S1253" s="278" t="str">
        <f t="shared" si="129"/>
        <v>N/A</v>
      </c>
      <c r="T1253" s="177"/>
    </row>
    <row r="1254" spans="1:20" ht="12.75" customHeight="1" x14ac:dyDescent="0.2">
      <c r="A1254" s="326" t="s">
        <v>72</v>
      </c>
      <c r="B1254" s="326">
        <v>2022</v>
      </c>
      <c r="C1254" s="17" t="s">
        <v>1580</v>
      </c>
      <c r="D1254" s="327" t="s">
        <v>126</v>
      </c>
      <c r="E1254" s="328" t="s">
        <v>1265</v>
      </c>
      <c r="F1254" s="327" t="s">
        <v>937</v>
      </c>
      <c r="G1254" s="327" t="s">
        <v>261</v>
      </c>
      <c r="H1254" s="322" t="s">
        <v>1177</v>
      </c>
      <c r="I1254" s="327" t="s">
        <v>433</v>
      </c>
      <c r="J1254" s="327" t="s">
        <v>152</v>
      </c>
      <c r="K1254" s="319" t="s">
        <v>1578</v>
      </c>
      <c r="L1254" s="322" t="s">
        <v>1510</v>
      </c>
      <c r="M1254" s="235" t="s">
        <v>1497</v>
      </c>
      <c r="N1254" s="322" t="s">
        <v>1178</v>
      </c>
      <c r="O1254" s="327"/>
      <c r="P1254" s="280">
        <v>217</v>
      </c>
      <c r="Q1254" s="280">
        <v>17</v>
      </c>
      <c r="R1254" s="277" t="str">
        <f t="shared" si="128"/>
        <v>N/A</v>
      </c>
      <c r="S1254" s="278" t="str">
        <f t="shared" si="129"/>
        <v>N/A</v>
      </c>
      <c r="T1254" s="177"/>
    </row>
    <row r="1255" spans="1:20" ht="12.75" customHeight="1" x14ac:dyDescent="0.2">
      <c r="A1255" s="326" t="s">
        <v>72</v>
      </c>
      <c r="B1255" s="326">
        <v>2022</v>
      </c>
      <c r="C1255" s="17" t="s">
        <v>1580</v>
      </c>
      <c r="D1255" s="327" t="s">
        <v>126</v>
      </c>
      <c r="E1255" s="328" t="s">
        <v>1265</v>
      </c>
      <c r="F1255" s="327" t="s">
        <v>937</v>
      </c>
      <c r="G1255" s="327" t="s">
        <v>263</v>
      </c>
      <c r="H1255" s="322" t="s">
        <v>1177</v>
      </c>
      <c r="I1255" s="327" t="s">
        <v>433</v>
      </c>
      <c r="J1255" s="327" t="s">
        <v>152</v>
      </c>
      <c r="K1255" s="319" t="s">
        <v>1578</v>
      </c>
      <c r="L1255" s="322" t="s">
        <v>1510</v>
      </c>
      <c r="M1255" s="235" t="s">
        <v>1497</v>
      </c>
      <c r="N1255" s="322" t="s">
        <v>1178</v>
      </c>
      <c r="O1255" s="327"/>
      <c r="P1255" s="280">
        <v>374</v>
      </c>
      <c r="Q1255" s="280">
        <v>6</v>
      </c>
      <c r="R1255" s="277" t="str">
        <f t="shared" si="128"/>
        <v>N/A</v>
      </c>
      <c r="S1255" s="278" t="str">
        <f t="shared" si="129"/>
        <v>N/A</v>
      </c>
      <c r="T1255" s="177"/>
    </row>
    <row r="1256" spans="1:20" ht="12.75" customHeight="1" x14ac:dyDescent="0.2">
      <c r="A1256" s="326" t="s">
        <v>72</v>
      </c>
      <c r="B1256" s="326">
        <v>2022</v>
      </c>
      <c r="C1256" s="17" t="s">
        <v>1580</v>
      </c>
      <c r="D1256" s="327" t="s">
        <v>126</v>
      </c>
      <c r="E1256" s="328" t="s">
        <v>1265</v>
      </c>
      <c r="F1256" s="327" t="s">
        <v>937</v>
      </c>
      <c r="G1256" s="327" t="s">
        <v>1508</v>
      </c>
      <c r="H1256" s="322" t="s">
        <v>1177</v>
      </c>
      <c r="I1256" s="327" t="s">
        <v>433</v>
      </c>
      <c r="J1256" s="327" t="s">
        <v>152</v>
      </c>
      <c r="K1256" s="319" t="s">
        <v>1578</v>
      </c>
      <c r="L1256" s="322" t="s">
        <v>1510</v>
      </c>
      <c r="M1256" s="235" t="s">
        <v>1497</v>
      </c>
      <c r="N1256" s="322" t="s">
        <v>1178</v>
      </c>
      <c r="O1256" s="327"/>
      <c r="P1256" s="280">
        <v>432</v>
      </c>
      <c r="Q1256" s="280">
        <v>11</v>
      </c>
      <c r="R1256" s="277" t="str">
        <f t="shared" si="128"/>
        <v>N/A</v>
      </c>
      <c r="S1256" s="278" t="str">
        <f t="shared" si="129"/>
        <v>N/A</v>
      </c>
      <c r="T1256" s="177"/>
    </row>
    <row r="1257" spans="1:20" ht="12.75" customHeight="1" x14ac:dyDescent="0.2">
      <c r="A1257" s="326" t="s">
        <v>72</v>
      </c>
      <c r="B1257" s="326">
        <v>2022</v>
      </c>
      <c r="C1257" s="17" t="s">
        <v>1580</v>
      </c>
      <c r="D1257" s="327" t="s">
        <v>126</v>
      </c>
      <c r="E1257" s="328" t="s">
        <v>1265</v>
      </c>
      <c r="F1257" s="327" t="s">
        <v>937</v>
      </c>
      <c r="G1257" s="327" t="s">
        <v>1577</v>
      </c>
      <c r="H1257" s="322" t="s">
        <v>1177</v>
      </c>
      <c r="I1257" s="327" t="s">
        <v>433</v>
      </c>
      <c r="J1257" s="327" t="s">
        <v>152</v>
      </c>
      <c r="K1257" s="319" t="s">
        <v>1578</v>
      </c>
      <c r="L1257" s="322" t="s">
        <v>1510</v>
      </c>
      <c r="M1257" s="235" t="s">
        <v>1497</v>
      </c>
      <c r="N1257" s="322" t="s">
        <v>1178</v>
      </c>
      <c r="O1257" s="327"/>
      <c r="P1257" s="280">
        <v>45</v>
      </c>
      <c r="Q1257" s="280">
        <v>4</v>
      </c>
      <c r="R1257" s="277" t="str">
        <f t="shared" si="128"/>
        <v>N/A</v>
      </c>
      <c r="S1257" s="278" t="str">
        <f t="shared" si="129"/>
        <v>N/A</v>
      </c>
      <c r="T1257" s="177"/>
    </row>
    <row r="1258" spans="1:20" ht="12.75" customHeight="1" x14ac:dyDescent="0.2">
      <c r="A1258" s="326" t="s">
        <v>72</v>
      </c>
      <c r="B1258" s="326">
        <v>2022</v>
      </c>
      <c r="C1258" s="17" t="s">
        <v>1580</v>
      </c>
      <c r="D1258" s="327" t="s">
        <v>126</v>
      </c>
      <c r="E1258" s="328" t="s">
        <v>1266</v>
      </c>
      <c r="F1258" s="327" t="s">
        <v>1573</v>
      </c>
      <c r="G1258" s="327" t="s">
        <v>259</v>
      </c>
      <c r="H1258" s="322" t="s">
        <v>1177</v>
      </c>
      <c r="I1258" s="327" t="s">
        <v>431</v>
      </c>
      <c r="J1258" s="327" t="s">
        <v>152</v>
      </c>
      <c r="K1258" s="319" t="s">
        <v>1581</v>
      </c>
      <c r="L1258" s="322" t="s">
        <v>1510</v>
      </c>
      <c r="M1258" s="235" t="s">
        <v>1497</v>
      </c>
      <c r="N1258" s="322" t="s">
        <v>1178</v>
      </c>
      <c r="O1258" s="327" t="s">
        <v>1569</v>
      </c>
      <c r="P1258" s="280">
        <v>55</v>
      </c>
      <c r="Q1258" s="280">
        <v>33</v>
      </c>
      <c r="R1258" s="277" t="str">
        <f t="shared" si="128"/>
        <v>N/A</v>
      </c>
      <c r="S1258" s="278" t="str">
        <f t="shared" si="129"/>
        <v>N/A</v>
      </c>
      <c r="T1258" s="177"/>
    </row>
    <row r="1259" spans="1:20" ht="12.75" customHeight="1" x14ac:dyDescent="0.2">
      <c r="A1259" s="326" t="s">
        <v>72</v>
      </c>
      <c r="B1259" s="326">
        <v>2022</v>
      </c>
      <c r="C1259" s="17" t="s">
        <v>1580</v>
      </c>
      <c r="D1259" s="327" t="s">
        <v>126</v>
      </c>
      <c r="E1259" s="328" t="s">
        <v>1266</v>
      </c>
      <c r="F1259" s="327" t="s">
        <v>1573</v>
      </c>
      <c r="G1259" s="327" t="s">
        <v>261</v>
      </c>
      <c r="H1259" s="322" t="s">
        <v>1177</v>
      </c>
      <c r="I1259" s="327" t="s">
        <v>431</v>
      </c>
      <c r="J1259" s="327" t="s">
        <v>152</v>
      </c>
      <c r="K1259" s="319" t="s">
        <v>1581</v>
      </c>
      <c r="L1259" s="322" t="s">
        <v>1510</v>
      </c>
      <c r="M1259" s="235" t="s">
        <v>1497</v>
      </c>
      <c r="N1259" s="322" t="s">
        <v>1178</v>
      </c>
      <c r="O1259" s="327" t="s">
        <v>1569</v>
      </c>
      <c r="P1259" s="280">
        <v>2455</v>
      </c>
      <c r="Q1259" s="280">
        <v>61</v>
      </c>
      <c r="R1259" s="277" t="str">
        <f t="shared" si="128"/>
        <v>N/A</v>
      </c>
      <c r="S1259" s="278" t="str">
        <f t="shared" si="129"/>
        <v>N/A</v>
      </c>
      <c r="T1259" s="177"/>
    </row>
    <row r="1260" spans="1:20" ht="12.75" customHeight="1" x14ac:dyDescent="0.2">
      <c r="A1260" s="326" t="s">
        <v>72</v>
      </c>
      <c r="B1260" s="326">
        <v>2022</v>
      </c>
      <c r="C1260" s="17" t="s">
        <v>1580</v>
      </c>
      <c r="D1260" s="327" t="s">
        <v>126</v>
      </c>
      <c r="E1260" s="328" t="s">
        <v>1266</v>
      </c>
      <c r="F1260" s="327" t="s">
        <v>1573</v>
      </c>
      <c r="G1260" s="327" t="s">
        <v>263</v>
      </c>
      <c r="H1260" s="322" t="s">
        <v>1177</v>
      </c>
      <c r="I1260" s="327" t="s">
        <v>431</v>
      </c>
      <c r="J1260" s="327" t="s">
        <v>152</v>
      </c>
      <c r="K1260" s="319" t="s">
        <v>1581</v>
      </c>
      <c r="L1260" s="322" t="s">
        <v>1510</v>
      </c>
      <c r="M1260" s="235" t="s">
        <v>1497</v>
      </c>
      <c r="N1260" s="322" t="s">
        <v>1178</v>
      </c>
      <c r="O1260" s="327" t="s">
        <v>1569</v>
      </c>
      <c r="P1260" s="280">
        <v>38</v>
      </c>
      <c r="Q1260" s="280">
        <v>25</v>
      </c>
      <c r="R1260" s="277" t="str">
        <f t="shared" si="128"/>
        <v>N/A</v>
      </c>
      <c r="S1260" s="278" t="str">
        <f t="shared" si="129"/>
        <v>N/A</v>
      </c>
      <c r="T1260" s="177"/>
    </row>
    <row r="1261" spans="1:20" ht="12.75" customHeight="1" x14ac:dyDescent="0.2">
      <c r="A1261" s="326" t="s">
        <v>72</v>
      </c>
      <c r="B1261" s="326">
        <v>2022</v>
      </c>
      <c r="C1261" s="17" t="s">
        <v>1580</v>
      </c>
      <c r="D1261" s="327" t="s">
        <v>126</v>
      </c>
      <c r="E1261" s="328" t="s">
        <v>1266</v>
      </c>
      <c r="F1261" s="327" t="s">
        <v>1573</v>
      </c>
      <c r="G1261" s="327" t="s">
        <v>1508</v>
      </c>
      <c r="H1261" s="322" t="s">
        <v>1177</v>
      </c>
      <c r="I1261" s="327" t="s">
        <v>431</v>
      </c>
      <c r="J1261" s="327" t="s">
        <v>152</v>
      </c>
      <c r="K1261" s="319" t="s">
        <v>1581</v>
      </c>
      <c r="L1261" s="322" t="s">
        <v>1510</v>
      </c>
      <c r="M1261" s="235" t="s">
        <v>1497</v>
      </c>
      <c r="N1261" s="322" t="s">
        <v>1178</v>
      </c>
      <c r="O1261" s="327" t="s">
        <v>1569</v>
      </c>
      <c r="P1261" s="280">
        <v>40</v>
      </c>
      <c r="Q1261" s="280">
        <v>23</v>
      </c>
      <c r="R1261" s="277" t="str">
        <f t="shared" si="128"/>
        <v>N/A</v>
      </c>
      <c r="S1261" s="278" t="str">
        <f t="shared" si="129"/>
        <v>N/A</v>
      </c>
      <c r="T1261" s="177"/>
    </row>
    <row r="1262" spans="1:20" ht="12.75" customHeight="1" x14ac:dyDescent="0.2">
      <c r="A1262" s="326" t="s">
        <v>72</v>
      </c>
      <c r="B1262" s="326">
        <v>2022</v>
      </c>
      <c r="C1262" s="17" t="s">
        <v>1580</v>
      </c>
      <c r="D1262" s="327" t="s">
        <v>126</v>
      </c>
      <c r="E1262" s="328" t="s">
        <v>1266</v>
      </c>
      <c r="F1262" s="327" t="s">
        <v>1573</v>
      </c>
      <c r="G1262" s="327" t="s">
        <v>1577</v>
      </c>
      <c r="H1262" s="322" t="s">
        <v>1177</v>
      </c>
      <c r="I1262" s="327" t="s">
        <v>431</v>
      </c>
      <c r="J1262" s="327" t="s">
        <v>152</v>
      </c>
      <c r="K1262" s="319" t="s">
        <v>1581</v>
      </c>
      <c r="L1262" s="322" t="s">
        <v>1510</v>
      </c>
      <c r="M1262" s="235" t="s">
        <v>1497</v>
      </c>
      <c r="N1262" s="322" t="s">
        <v>1178</v>
      </c>
      <c r="O1262" s="327" t="s">
        <v>1569</v>
      </c>
      <c r="P1262" s="280">
        <v>0</v>
      </c>
      <c r="Q1262" s="280">
        <v>0</v>
      </c>
      <c r="R1262" s="277" t="str">
        <f t="shared" si="128"/>
        <v>N/A</v>
      </c>
      <c r="S1262" s="278" t="str">
        <f t="shared" si="129"/>
        <v>N/A</v>
      </c>
      <c r="T1262" s="329" t="s">
        <v>2821</v>
      </c>
    </row>
    <row r="1263" spans="1:20" ht="12.75" customHeight="1" x14ac:dyDescent="0.2">
      <c r="A1263" s="326" t="s">
        <v>72</v>
      </c>
      <c r="B1263" s="326">
        <v>2022</v>
      </c>
      <c r="C1263" s="17" t="s">
        <v>1580</v>
      </c>
      <c r="D1263" s="327" t="s">
        <v>126</v>
      </c>
      <c r="E1263" s="328" t="s">
        <v>1266</v>
      </c>
      <c r="F1263" s="327" t="s">
        <v>1574</v>
      </c>
      <c r="G1263" s="327" t="s">
        <v>259</v>
      </c>
      <c r="H1263" s="322" t="s">
        <v>1177</v>
      </c>
      <c r="I1263" s="327" t="s">
        <v>431</v>
      </c>
      <c r="J1263" s="327" t="s">
        <v>152</v>
      </c>
      <c r="K1263" s="319" t="s">
        <v>1581</v>
      </c>
      <c r="L1263" s="322" t="s">
        <v>1510</v>
      </c>
      <c r="M1263" s="235" t="s">
        <v>1497</v>
      </c>
      <c r="N1263" s="322" t="s">
        <v>1178</v>
      </c>
      <c r="O1263" s="327" t="s">
        <v>1570</v>
      </c>
      <c r="P1263" s="280">
        <v>27</v>
      </c>
      <c r="Q1263" s="280">
        <v>1</v>
      </c>
      <c r="R1263" s="277" t="str">
        <f t="shared" si="128"/>
        <v>N/A</v>
      </c>
      <c r="S1263" s="278" t="str">
        <f t="shared" si="129"/>
        <v>N/A</v>
      </c>
      <c r="T1263" s="177"/>
    </row>
    <row r="1264" spans="1:20" ht="12.75" customHeight="1" x14ac:dyDescent="0.2">
      <c r="A1264" s="326" t="s">
        <v>72</v>
      </c>
      <c r="B1264" s="326">
        <v>2022</v>
      </c>
      <c r="C1264" s="17" t="s">
        <v>1580</v>
      </c>
      <c r="D1264" s="327" t="s">
        <v>126</v>
      </c>
      <c r="E1264" s="328" t="s">
        <v>1266</v>
      </c>
      <c r="F1264" s="327" t="s">
        <v>1574</v>
      </c>
      <c r="G1264" s="327" t="s">
        <v>261</v>
      </c>
      <c r="H1264" s="322" t="s">
        <v>1177</v>
      </c>
      <c r="I1264" s="327" t="s">
        <v>431</v>
      </c>
      <c r="J1264" s="327" t="s">
        <v>152</v>
      </c>
      <c r="K1264" s="319" t="s">
        <v>1581</v>
      </c>
      <c r="L1264" s="322" t="s">
        <v>1510</v>
      </c>
      <c r="M1264" s="235" t="s">
        <v>1497</v>
      </c>
      <c r="N1264" s="322" t="s">
        <v>1178</v>
      </c>
      <c r="O1264" s="327" t="s">
        <v>1570</v>
      </c>
      <c r="P1264" s="280">
        <v>153</v>
      </c>
      <c r="Q1264" s="280">
        <v>1</v>
      </c>
      <c r="R1264" s="277" t="str">
        <f t="shared" si="128"/>
        <v>N/A</v>
      </c>
      <c r="S1264" s="278" t="str">
        <f t="shared" si="129"/>
        <v>N/A</v>
      </c>
      <c r="T1264" s="177"/>
    </row>
    <row r="1265" spans="1:20" ht="12.75" customHeight="1" x14ac:dyDescent="0.2">
      <c r="A1265" s="326" t="s">
        <v>72</v>
      </c>
      <c r="B1265" s="326">
        <v>2022</v>
      </c>
      <c r="C1265" s="17" t="s">
        <v>1580</v>
      </c>
      <c r="D1265" s="327" t="s">
        <v>126</v>
      </c>
      <c r="E1265" s="328" t="s">
        <v>1266</v>
      </c>
      <c r="F1265" s="327" t="s">
        <v>1574</v>
      </c>
      <c r="G1265" s="327" t="s">
        <v>263</v>
      </c>
      <c r="H1265" s="322" t="s">
        <v>1177</v>
      </c>
      <c r="I1265" s="327" t="s">
        <v>431</v>
      </c>
      <c r="J1265" s="327" t="s">
        <v>152</v>
      </c>
      <c r="K1265" s="319" t="s">
        <v>1581</v>
      </c>
      <c r="L1265" s="322" t="s">
        <v>1510</v>
      </c>
      <c r="M1265" s="235" t="s">
        <v>1497</v>
      </c>
      <c r="N1265" s="322" t="s">
        <v>1178</v>
      </c>
      <c r="O1265" s="327" t="s">
        <v>1570</v>
      </c>
      <c r="P1265" s="280">
        <v>153</v>
      </c>
      <c r="Q1265" s="280">
        <v>1</v>
      </c>
      <c r="R1265" s="277" t="str">
        <f t="shared" si="128"/>
        <v>N/A</v>
      </c>
      <c r="S1265" s="278" t="str">
        <f t="shared" si="129"/>
        <v>N/A</v>
      </c>
      <c r="T1265" s="177"/>
    </row>
    <row r="1266" spans="1:20" ht="12.75" customHeight="1" x14ac:dyDescent="0.2">
      <c r="A1266" s="326" t="s">
        <v>72</v>
      </c>
      <c r="B1266" s="326">
        <v>2022</v>
      </c>
      <c r="C1266" s="17" t="s">
        <v>1580</v>
      </c>
      <c r="D1266" s="327" t="s">
        <v>126</v>
      </c>
      <c r="E1266" s="328" t="s">
        <v>1266</v>
      </c>
      <c r="F1266" s="327" t="s">
        <v>1574</v>
      </c>
      <c r="G1266" s="327" t="s">
        <v>1508</v>
      </c>
      <c r="H1266" s="322" t="s">
        <v>1178</v>
      </c>
      <c r="I1266" s="327" t="s">
        <v>431</v>
      </c>
      <c r="J1266" s="327" t="s">
        <v>152</v>
      </c>
      <c r="K1266" s="319" t="s">
        <v>1581</v>
      </c>
      <c r="L1266" s="322" t="s">
        <v>1510</v>
      </c>
      <c r="M1266" s="322">
        <v>0</v>
      </c>
      <c r="N1266" s="322" t="s">
        <v>1178</v>
      </c>
      <c r="O1266" s="327" t="s">
        <v>1570</v>
      </c>
      <c r="P1266" s="280">
        <v>0</v>
      </c>
      <c r="Q1266" s="280">
        <v>0</v>
      </c>
      <c r="R1266" s="277" t="e">
        <f t="shared" si="128"/>
        <v>#DIV/0!</v>
      </c>
      <c r="S1266" s="278" t="e">
        <f t="shared" si="129"/>
        <v>#DIV/0!</v>
      </c>
      <c r="T1266" s="177"/>
    </row>
    <row r="1267" spans="1:20" ht="12.75" customHeight="1" x14ac:dyDescent="0.2">
      <c r="A1267" s="326" t="s">
        <v>72</v>
      </c>
      <c r="B1267" s="326">
        <v>2022</v>
      </c>
      <c r="C1267" s="17" t="s">
        <v>1580</v>
      </c>
      <c r="D1267" s="327" t="s">
        <v>126</v>
      </c>
      <c r="E1267" s="328" t="s">
        <v>1266</v>
      </c>
      <c r="F1267" s="327" t="s">
        <v>1574</v>
      </c>
      <c r="G1267" s="327" t="s">
        <v>1577</v>
      </c>
      <c r="H1267" s="322" t="s">
        <v>1178</v>
      </c>
      <c r="I1267" s="327" t="s">
        <v>431</v>
      </c>
      <c r="J1267" s="327" t="s">
        <v>152</v>
      </c>
      <c r="K1267" s="319" t="s">
        <v>1581</v>
      </c>
      <c r="L1267" s="322" t="s">
        <v>1510</v>
      </c>
      <c r="M1267" s="322">
        <v>0</v>
      </c>
      <c r="N1267" s="322" t="s">
        <v>1178</v>
      </c>
      <c r="O1267" s="327" t="s">
        <v>1570</v>
      </c>
      <c r="P1267" s="280">
        <v>0</v>
      </c>
      <c r="Q1267" s="280">
        <v>0</v>
      </c>
      <c r="R1267" s="277" t="e">
        <f t="shared" si="128"/>
        <v>#DIV/0!</v>
      </c>
      <c r="S1267" s="278" t="e">
        <f t="shared" si="129"/>
        <v>#DIV/0!</v>
      </c>
      <c r="T1267" s="177"/>
    </row>
    <row r="1268" spans="1:20" ht="12.75" customHeight="1" x14ac:dyDescent="0.2">
      <c r="A1268" s="326" t="s">
        <v>72</v>
      </c>
      <c r="B1268" s="326">
        <v>2022</v>
      </c>
      <c r="C1268" s="17" t="s">
        <v>1580</v>
      </c>
      <c r="D1268" s="327" t="s">
        <v>126</v>
      </c>
      <c r="E1268" s="328" t="s">
        <v>1266</v>
      </c>
      <c r="F1268" s="327" t="s">
        <v>1573</v>
      </c>
      <c r="G1268" s="327" t="s">
        <v>259</v>
      </c>
      <c r="H1268" s="322" t="s">
        <v>1177</v>
      </c>
      <c r="I1268" s="327" t="s">
        <v>433</v>
      </c>
      <c r="J1268" s="327" t="s">
        <v>152</v>
      </c>
      <c r="K1268" s="319" t="s">
        <v>1578</v>
      </c>
      <c r="L1268" s="322" t="s">
        <v>1510</v>
      </c>
      <c r="M1268" s="235" t="s">
        <v>1497</v>
      </c>
      <c r="N1268" s="322" t="s">
        <v>1178</v>
      </c>
      <c r="O1268" s="327" t="s">
        <v>1569</v>
      </c>
      <c r="P1268" s="280">
        <v>0</v>
      </c>
      <c r="Q1268" s="280">
        <v>0</v>
      </c>
      <c r="R1268" s="277" t="str">
        <f t="shared" si="128"/>
        <v>N/A</v>
      </c>
      <c r="S1268" s="278" t="str">
        <f t="shared" si="129"/>
        <v>N/A</v>
      </c>
      <c r="T1268" s="329" t="s">
        <v>2815</v>
      </c>
    </row>
    <row r="1269" spans="1:20" ht="12.75" customHeight="1" x14ac:dyDescent="0.2">
      <c r="A1269" s="326" t="s">
        <v>72</v>
      </c>
      <c r="B1269" s="326">
        <v>2022</v>
      </c>
      <c r="C1269" s="17" t="s">
        <v>1580</v>
      </c>
      <c r="D1269" s="327" t="s">
        <v>126</v>
      </c>
      <c r="E1269" s="328" t="s">
        <v>1266</v>
      </c>
      <c r="F1269" s="327" t="s">
        <v>1573</v>
      </c>
      <c r="G1269" s="327" t="s">
        <v>261</v>
      </c>
      <c r="H1269" s="322" t="s">
        <v>1177</v>
      </c>
      <c r="I1269" s="327" t="s">
        <v>433</v>
      </c>
      <c r="J1269" s="327" t="s">
        <v>152</v>
      </c>
      <c r="K1269" s="319" t="s">
        <v>1578</v>
      </c>
      <c r="L1269" s="322" t="s">
        <v>1510</v>
      </c>
      <c r="M1269" s="235" t="s">
        <v>1497</v>
      </c>
      <c r="N1269" s="322" t="s">
        <v>1178</v>
      </c>
      <c r="O1269" s="327" t="s">
        <v>1569</v>
      </c>
      <c r="P1269" s="280">
        <v>352</v>
      </c>
      <c r="Q1269" s="280">
        <v>15</v>
      </c>
      <c r="R1269" s="277" t="str">
        <f t="shared" si="128"/>
        <v>N/A</v>
      </c>
      <c r="S1269" s="278" t="str">
        <f t="shared" si="129"/>
        <v>N/A</v>
      </c>
      <c r="T1269" s="177"/>
    </row>
    <row r="1270" spans="1:20" ht="12.75" customHeight="1" x14ac:dyDescent="0.2">
      <c r="A1270" s="326" t="s">
        <v>72</v>
      </c>
      <c r="B1270" s="326">
        <v>2022</v>
      </c>
      <c r="C1270" s="17" t="s">
        <v>1580</v>
      </c>
      <c r="D1270" s="327" t="s">
        <v>126</v>
      </c>
      <c r="E1270" s="328" t="s">
        <v>1266</v>
      </c>
      <c r="F1270" s="327" t="s">
        <v>1573</v>
      </c>
      <c r="G1270" s="327" t="s">
        <v>263</v>
      </c>
      <c r="H1270" s="322" t="s">
        <v>1177</v>
      </c>
      <c r="I1270" s="327" t="s">
        <v>433</v>
      </c>
      <c r="J1270" s="327" t="s">
        <v>152</v>
      </c>
      <c r="K1270" s="319" t="s">
        <v>1578</v>
      </c>
      <c r="L1270" s="322" t="s">
        <v>1510</v>
      </c>
      <c r="M1270" s="235" t="s">
        <v>1497</v>
      </c>
      <c r="N1270" s="322" t="s">
        <v>1178</v>
      </c>
      <c r="O1270" s="327" t="s">
        <v>1569</v>
      </c>
      <c r="P1270" s="280">
        <v>0</v>
      </c>
      <c r="Q1270" s="280">
        <v>0</v>
      </c>
      <c r="R1270" s="277" t="str">
        <f t="shared" si="128"/>
        <v>N/A</v>
      </c>
      <c r="S1270" s="278" t="str">
        <f t="shared" si="129"/>
        <v>N/A</v>
      </c>
      <c r="T1270" s="329" t="s">
        <v>2815</v>
      </c>
    </row>
    <row r="1271" spans="1:20" ht="12.75" customHeight="1" x14ac:dyDescent="0.2">
      <c r="A1271" s="326" t="s">
        <v>72</v>
      </c>
      <c r="B1271" s="326">
        <v>2022</v>
      </c>
      <c r="C1271" s="17" t="s">
        <v>1580</v>
      </c>
      <c r="D1271" s="327" t="s">
        <v>126</v>
      </c>
      <c r="E1271" s="328" t="s">
        <v>1266</v>
      </c>
      <c r="F1271" s="327" t="s">
        <v>1573</v>
      </c>
      <c r="G1271" s="327" t="s">
        <v>1508</v>
      </c>
      <c r="H1271" s="322" t="s">
        <v>1177</v>
      </c>
      <c r="I1271" s="327" t="s">
        <v>433</v>
      </c>
      <c r="J1271" s="327" t="s">
        <v>152</v>
      </c>
      <c r="K1271" s="319" t="s">
        <v>1578</v>
      </c>
      <c r="L1271" s="322" t="s">
        <v>1510</v>
      </c>
      <c r="M1271" s="235" t="s">
        <v>1497</v>
      </c>
      <c r="N1271" s="322" t="s">
        <v>1178</v>
      </c>
      <c r="O1271" s="327" t="s">
        <v>1569</v>
      </c>
      <c r="P1271" s="280">
        <v>0</v>
      </c>
      <c r="Q1271" s="280">
        <v>0</v>
      </c>
      <c r="R1271" s="277" t="str">
        <f t="shared" si="128"/>
        <v>N/A</v>
      </c>
      <c r="S1271" s="278" t="str">
        <f t="shared" si="129"/>
        <v>N/A</v>
      </c>
      <c r="T1271" s="329" t="s">
        <v>2815</v>
      </c>
    </row>
    <row r="1272" spans="1:20" ht="12.75" customHeight="1" x14ac:dyDescent="0.2">
      <c r="A1272" s="326" t="s">
        <v>72</v>
      </c>
      <c r="B1272" s="326">
        <v>2022</v>
      </c>
      <c r="C1272" s="17" t="s">
        <v>1580</v>
      </c>
      <c r="D1272" s="327" t="s">
        <v>126</v>
      </c>
      <c r="E1272" s="328" t="s">
        <v>1266</v>
      </c>
      <c r="F1272" s="327" t="s">
        <v>1573</v>
      </c>
      <c r="G1272" s="327" t="s">
        <v>1577</v>
      </c>
      <c r="H1272" s="322" t="s">
        <v>1177</v>
      </c>
      <c r="I1272" s="327" t="s">
        <v>433</v>
      </c>
      <c r="J1272" s="327" t="s">
        <v>152</v>
      </c>
      <c r="K1272" s="319" t="s">
        <v>1578</v>
      </c>
      <c r="L1272" s="322" t="s">
        <v>1510</v>
      </c>
      <c r="M1272" s="235" t="s">
        <v>1497</v>
      </c>
      <c r="N1272" s="322" t="s">
        <v>1178</v>
      </c>
      <c r="O1272" s="327" t="s">
        <v>1569</v>
      </c>
      <c r="P1272" s="280">
        <v>0</v>
      </c>
      <c r="Q1272" s="280">
        <v>0</v>
      </c>
      <c r="R1272" s="277" t="str">
        <f t="shared" si="128"/>
        <v>N/A</v>
      </c>
      <c r="S1272" s="278" t="str">
        <f t="shared" si="129"/>
        <v>N/A</v>
      </c>
      <c r="T1272" s="329" t="s">
        <v>2821</v>
      </c>
    </row>
    <row r="1273" spans="1:20" ht="12.75" customHeight="1" x14ac:dyDescent="0.2">
      <c r="A1273" s="326" t="s">
        <v>72</v>
      </c>
      <c r="B1273" s="326">
        <v>2022</v>
      </c>
      <c r="C1273" s="17" t="s">
        <v>1580</v>
      </c>
      <c r="D1273" s="327" t="s">
        <v>126</v>
      </c>
      <c r="E1273" s="328" t="s">
        <v>1266</v>
      </c>
      <c r="F1273" s="327" t="s">
        <v>1574</v>
      </c>
      <c r="G1273" s="327" t="s">
        <v>259</v>
      </c>
      <c r="H1273" s="322" t="s">
        <v>1177</v>
      </c>
      <c r="I1273" s="327" t="s">
        <v>433</v>
      </c>
      <c r="J1273" s="327" t="s">
        <v>152</v>
      </c>
      <c r="K1273" s="319" t="s">
        <v>1578</v>
      </c>
      <c r="L1273" s="322" t="s">
        <v>1510</v>
      </c>
      <c r="M1273" s="235" t="s">
        <v>1497</v>
      </c>
      <c r="N1273" s="322" t="s">
        <v>1178</v>
      </c>
      <c r="O1273" s="327" t="s">
        <v>1570</v>
      </c>
      <c r="P1273" s="280">
        <v>0</v>
      </c>
      <c r="Q1273" s="280">
        <v>0</v>
      </c>
      <c r="R1273" s="277" t="str">
        <f t="shared" si="128"/>
        <v>N/A</v>
      </c>
      <c r="S1273" s="278" t="str">
        <f t="shared" si="129"/>
        <v>N/A</v>
      </c>
      <c r="T1273" s="329" t="s">
        <v>2816</v>
      </c>
    </row>
    <row r="1274" spans="1:20" ht="12.75" customHeight="1" x14ac:dyDescent="0.2">
      <c r="A1274" s="326" t="s">
        <v>72</v>
      </c>
      <c r="B1274" s="326">
        <v>2022</v>
      </c>
      <c r="C1274" s="17" t="s">
        <v>1580</v>
      </c>
      <c r="D1274" s="327" t="s">
        <v>126</v>
      </c>
      <c r="E1274" s="328" t="s">
        <v>1266</v>
      </c>
      <c r="F1274" s="327" t="s">
        <v>1574</v>
      </c>
      <c r="G1274" s="327" t="s">
        <v>261</v>
      </c>
      <c r="H1274" s="322" t="s">
        <v>1177</v>
      </c>
      <c r="I1274" s="327" t="s">
        <v>433</v>
      </c>
      <c r="J1274" s="327" t="s">
        <v>152</v>
      </c>
      <c r="K1274" s="319" t="s">
        <v>1578</v>
      </c>
      <c r="L1274" s="322" t="s">
        <v>1510</v>
      </c>
      <c r="M1274" s="235" t="s">
        <v>1497</v>
      </c>
      <c r="N1274" s="322" t="s">
        <v>1178</v>
      </c>
      <c r="O1274" s="327" t="s">
        <v>1570</v>
      </c>
      <c r="P1274" s="280">
        <v>0</v>
      </c>
      <c r="Q1274" s="280">
        <v>0</v>
      </c>
      <c r="R1274" s="277" t="str">
        <f t="shared" si="128"/>
        <v>N/A</v>
      </c>
      <c r="S1274" s="278" t="str">
        <f t="shared" si="129"/>
        <v>N/A</v>
      </c>
      <c r="T1274" s="329" t="s">
        <v>2816</v>
      </c>
    </row>
    <row r="1275" spans="1:20" ht="12.75" customHeight="1" x14ac:dyDescent="0.2">
      <c r="A1275" s="326" t="s">
        <v>72</v>
      </c>
      <c r="B1275" s="326">
        <v>2022</v>
      </c>
      <c r="C1275" s="17" t="s">
        <v>1580</v>
      </c>
      <c r="D1275" s="327" t="s">
        <v>126</v>
      </c>
      <c r="E1275" s="328" t="s">
        <v>1266</v>
      </c>
      <c r="F1275" s="327" t="s">
        <v>1574</v>
      </c>
      <c r="G1275" s="327" t="s">
        <v>263</v>
      </c>
      <c r="H1275" s="322" t="s">
        <v>1177</v>
      </c>
      <c r="I1275" s="327" t="s">
        <v>433</v>
      </c>
      <c r="J1275" s="327" t="s">
        <v>152</v>
      </c>
      <c r="K1275" s="319" t="s">
        <v>1578</v>
      </c>
      <c r="L1275" s="322" t="s">
        <v>1510</v>
      </c>
      <c r="M1275" s="235" t="s">
        <v>1497</v>
      </c>
      <c r="N1275" s="322" t="s">
        <v>1178</v>
      </c>
      <c r="O1275" s="327" t="s">
        <v>1570</v>
      </c>
      <c r="P1275" s="280">
        <v>0</v>
      </c>
      <c r="Q1275" s="280">
        <v>0</v>
      </c>
      <c r="R1275" s="277" t="str">
        <f t="shared" si="128"/>
        <v>N/A</v>
      </c>
      <c r="S1275" s="278" t="str">
        <f t="shared" si="129"/>
        <v>N/A</v>
      </c>
      <c r="T1275" s="329" t="s">
        <v>2816</v>
      </c>
    </row>
    <row r="1276" spans="1:20" ht="12.75" customHeight="1" x14ac:dyDescent="0.2">
      <c r="A1276" s="326" t="s">
        <v>72</v>
      </c>
      <c r="B1276" s="326">
        <v>2022</v>
      </c>
      <c r="C1276" s="17" t="s">
        <v>1580</v>
      </c>
      <c r="D1276" s="327" t="s">
        <v>126</v>
      </c>
      <c r="E1276" s="328" t="s">
        <v>1266</v>
      </c>
      <c r="F1276" s="327" t="s">
        <v>1574</v>
      </c>
      <c r="G1276" s="327" t="s">
        <v>1508</v>
      </c>
      <c r="H1276" s="322" t="s">
        <v>1178</v>
      </c>
      <c r="I1276" s="327" t="s">
        <v>433</v>
      </c>
      <c r="J1276" s="327" t="s">
        <v>152</v>
      </c>
      <c r="K1276" s="319" t="s">
        <v>1578</v>
      </c>
      <c r="L1276" s="322" t="s">
        <v>1510</v>
      </c>
      <c r="M1276" s="322">
        <v>0</v>
      </c>
      <c r="N1276" s="322" t="s">
        <v>1178</v>
      </c>
      <c r="O1276" s="327" t="s">
        <v>1570</v>
      </c>
      <c r="P1276" s="280">
        <v>0</v>
      </c>
      <c r="Q1276" s="280">
        <v>0</v>
      </c>
      <c r="R1276" s="277" t="e">
        <f t="shared" si="128"/>
        <v>#DIV/0!</v>
      </c>
      <c r="S1276" s="278" t="e">
        <f t="shared" si="129"/>
        <v>#DIV/0!</v>
      </c>
      <c r="T1276" s="177"/>
    </row>
    <row r="1277" spans="1:20" ht="12.75" customHeight="1" x14ac:dyDescent="0.2">
      <c r="A1277" s="326" t="s">
        <v>72</v>
      </c>
      <c r="B1277" s="326">
        <v>2022</v>
      </c>
      <c r="C1277" s="17" t="s">
        <v>1580</v>
      </c>
      <c r="D1277" s="327" t="s">
        <v>126</v>
      </c>
      <c r="E1277" s="328" t="s">
        <v>1266</v>
      </c>
      <c r="F1277" s="327" t="s">
        <v>1574</v>
      </c>
      <c r="G1277" s="327" t="s">
        <v>1577</v>
      </c>
      <c r="H1277" s="322" t="s">
        <v>1178</v>
      </c>
      <c r="I1277" s="327" t="s">
        <v>433</v>
      </c>
      <c r="J1277" s="327" t="s">
        <v>152</v>
      </c>
      <c r="K1277" s="319" t="s">
        <v>1578</v>
      </c>
      <c r="L1277" s="322" t="s">
        <v>1510</v>
      </c>
      <c r="M1277" s="322">
        <v>0</v>
      </c>
      <c r="N1277" s="322" t="s">
        <v>1178</v>
      </c>
      <c r="O1277" s="327" t="s">
        <v>1570</v>
      </c>
      <c r="P1277" s="280">
        <v>0</v>
      </c>
      <c r="Q1277" s="280">
        <v>0</v>
      </c>
      <c r="R1277" s="277" t="e">
        <f t="shared" si="128"/>
        <v>#DIV/0!</v>
      </c>
      <c r="S1277" s="278" t="e">
        <f t="shared" si="129"/>
        <v>#DIV/0!</v>
      </c>
      <c r="T1277" s="177"/>
    </row>
    <row r="1278" spans="1:20" ht="12.75" customHeight="1" x14ac:dyDescent="0.2">
      <c r="A1278" s="326" t="s">
        <v>72</v>
      </c>
      <c r="B1278" s="326">
        <v>2022</v>
      </c>
      <c r="C1278" s="17" t="s">
        <v>1580</v>
      </c>
      <c r="D1278" s="327" t="s">
        <v>130</v>
      </c>
      <c r="E1278" s="328" t="s">
        <v>1247</v>
      </c>
      <c r="F1278" s="327" t="s">
        <v>937</v>
      </c>
      <c r="G1278" s="327" t="s">
        <v>261</v>
      </c>
      <c r="H1278" s="322" t="s">
        <v>1177</v>
      </c>
      <c r="I1278" s="327" t="s">
        <v>431</v>
      </c>
      <c r="J1278" s="327" t="s">
        <v>152</v>
      </c>
      <c r="K1278" s="319" t="s">
        <v>1581</v>
      </c>
      <c r="L1278" s="322" t="s">
        <v>1510</v>
      </c>
      <c r="M1278" s="235" t="s">
        <v>1497</v>
      </c>
      <c r="N1278" s="322" t="s">
        <v>1178</v>
      </c>
      <c r="O1278" s="327"/>
      <c r="P1278" s="280">
        <v>269</v>
      </c>
      <c r="Q1278" s="280">
        <v>2</v>
      </c>
      <c r="R1278" s="277" t="str">
        <f t="shared" si="128"/>
        <v>N/A</v>
      </c>
      <c r="S1278" s="278" t="str">
        <f t="shared" si="129"/>
        <v>N/A</v>
      </c>
      <c r="T1278" s="177"/>
    </row>
    <row r="1279" spans="1:20" ht="12.75" customHeight="1" x14ac:dyDescent="0.2">
      <c r="A1279" s="326" t="s">
        <v>72</v>
      </c>
      <c r="B1279" s="326">
        <v>2022</v>
      </c>
      <c r="C1279" s="17" t="s">
        <v>1580</v>
      </c>
      <c r="D1279" s="327" t="s">
        <v>130</v>
      </c>
      <c r="E1279" s="328" t="s">
        <v>1247</v>
      </c>
      <c r="F1279" s="327" t="s">
        <v>937</v>
      </c>
      <c r="G1279" s="327" t="s">
        <v>263</v>
      </c>
      <c r="H1279" s="322" t="s">
        <v>1177</v>
      </c>
      <c r="I1279" s="327" t="s">
        <v>431</v>
      </c>
      <c r="J1279" s="327" t="s">
        <v>152</v>
      </c>
      <c r="K1279" s="319" t="s">
        <v>1581</v>
      </c>
      <c r="L1279" s="322" t="s">
        <v>1510</v>
      </c>
      <c r="M1279" s="235" t="s">
        <v>1497</v>
      </c>
      <c r="N1279" s="322" t="s">
        <v>1178</v>
      </c>
      <c r="O1279" s="327"/>
      <c r="P1279" s="280">
        <v>269</v>
      </c>
      <c r="Q1279" s="280">
        <v>2</v>
      </c>
      <c r="R1279" s="277" t="str">
        <f t="shared" si="128"/>
        <v>N/A</v>
      </c>
      <c r="S1279" s="278" t="str">
        <f t="shared" si="129"/>
        <v>N/A</v>
      </c>
      <c r="T1279" s="177"/>
    </row>
    <row r="1280" spans="1:20" ht="12.75" customHeight="1" x14ac:dyDescent="0.2">
      <c r="A1280" s="326" t="s">
        <v>72</v>
      </c>
      <c r="B1280" s="326">
        <v>2022</v>
      </c>
      <c r="C1280" s="17" t="s">
        <v>1580</v>
      </c>
      <c r="D1280" s="327" t="s">
        <v>130</v>
      </c>
      <c r="E1280" s="328" t="s">
        <v>1266</v>
      </c>
      <c r="F1280" s="327" t="s">
        <v>937</v>
      </c>
      <c r="G1280" s="327" t="s">
        <v>259</v>
      </c>
      <c r="H1280" s="322" t="s">
        <v>1177</v>
      </c>
      <c r="I1280" s="327" t="s">
        <v>431</v>
      </c>
      <c r="J1280" s="327" t="s">
        <v>152</v>
      </c>
      <c r="K1280" s="319" t="s">
        <v>1581</v>
      </c>
      <c r="L1280" s="322" t="s">
        <v>1510</v>
      </c>
      <c r="M1280" s="235" t="s">
        <v>1497</v>
      </c>
      <c r="N1280" s="322" t="s">
        <v>1178</v>
      </c>
      <c r="O1280" s="327"/>
      <c r="P1280" s="280">
        <v>13</v>
      </c>
      <c r="Q1280" s="280">
        <v>1</v>
      </c>
      <c r="R1280" s="277" t="str">
        <f t="shared" si="128"/>
        <v>N/A</v>
      </c>
      <c r="S1280" s="278" t="str">
        <f t="shared" si="129"/>
        <v>N/A</v>
      </c>
      <c r="T1280" s="177"/>
    </row>
    <row r="1281" spans="1:20" ht="12.75" customHeight="1" x14ac:dyDescent="0.2">
      <c r="A1281" s="326" t="s">
        <v>72</v>
      </c>
      <c r="B1281" s="326">
        <v>2022</v>
      </c>
      <c r="C1281" s="17" t="s">
        <v>1580</v>
      </c>
      <c r="D1281" s="327" t="s">
        <v>130</v>
      </c>
      <c r="E1281" s="328" t="s">
        <v>1266</v>
      </c>
      <c r="F1281" s="327" t="s">
        <v>937</v>
      </c>
      <c r="G1281" s="327" t="s">
        <v>261</v>
      </c>
      <c r="H1281" s="322" t="s">
        <v>1177</v>
      </c>
      <c r="I1281" s="327" t="s">
        <v>431</v>
      </c>
      <c r="J1281" s="327" t="s">
        <v>152</v>
      </c>
      <c r="K1281" s="319" t="s">
        <v>1581</v>
      </c>
      <c r="L1281" s="322" t="s">
        <v>1510</v>
      </c>
      <c r="M1281" s="235" t="s">
        <v>1497</v>
      </c>
      <c r="N1281" s="322" t="s">
        <v>1178</v>
      </c>
      <c r="O1281" s="327"/>
      <c r="P1281" s="280">
        <v>129</v>
      </c>
      <c r="Q1281" s="280">
        <v>2</v>
      </c>
      <c r="R1281" s="277" t="str">
        <f t="shared" si="128"/>
        <v>N/A</v>
      </c>
      <c r="S1281" s="278" t="str">
        <f t="shared" si="129"/>
        <v>N/A</v>
      </c>
      <c r="T1281" s="177"/>
    </row>
    <row r="1282" spans="1:20" ht="12.75" customHeight="1" x14ac:dyDescent="0.2">
      <c r="A1282" s="326" t="s">
        <v>72</v>
      </c>
      <c r="B1282" s="326">
        <v>2022</v>
      </c>
      <c r="C1282" s="17" t="s">
        <v>1580</v>
      </c>
      <c r="D1282" s="327" t="s">
        <v>130</v>
      </c>
      <c r="E1282" s="328" t="s">
        <v>1266</v>
      </c>
      <c r="F1282" s="327" t="s">
        <v>937</v>
      </c>
      <c r="G1282" s="327" t="s">
        <v>263</v>
      </c>
      <c r="H1282" s="322" t="s">
        <v>1177</v>
      </c>
      <c r="I1282" s="327" t="s">
        <v>431</v>
      </c>
      <c r="J1282" s="327" t="s">
        <v>152</v>
      </c>
      <c r="K1282" s="319" t="s">
        <v>1581</v>
      </c>
      <c r="L1282" s="322" t="s">
        <v>1510</v>
      </c>
      <c r="M1282" s="235" t="s">
        <v>1497</v>
      </c>
      <c r="N1282" s="322" t="s">
        <v>1178</v>
      </c>
      <c r="O1282" s="327"/>
      <c r="P1282" s="280">
        <v>124</v>
      </c>
      <c r="Q1282" s="280">
        <v>2</v>
      </c>
      <c r="R1282" s="277" t="str">
        <f t="shared" si="128"/>
        <v>N/A</v>
      </c>
      <c r="S1282" s="278" t="str">
        <f t="shared" si="129"/>
        <v>N/A</v>
      </c>
      <c r="T1282" s="177"/>
    </row>
    <row r="1283" spans="1:20" ht="12.75" customHeight="1" x14ac:dyDescent="0.2">
      <c r="A1283" s="326" t="s">
        <v>72</v>
      </c>
      <c r="B1283" s="326">
        <v>2022</v>
      </c>
      <c r="C1283" s="17" t="s">
        <v>1580</v>
      </c>
      <c r="D1283" s="327" t="s">
        <v>134</v>
      </c>
      <c r="E1283" s="328" t="s">
        <v>1266</v>
      </c>
      <c r="F1283" s="327" t="s">
        <v>937</v>
      </c>
      <c r="G1283" s="327" t="s">
        <v>259</v>
      </c>
      <c r="H1283" s="322" t="s">
        <v>1177</v>
      </c>
      <c r="I1283" s="327" t="s">
        <v>431</v>
      </c>
      <c r="J1283" s="327" t="s">
        <v>152</v>
      </c>
      <c r="K1283" s="319" t="s">
        <v>1581</v>
      </c>
      <c r="L1283" s="322" t="s">
        <v>1510</v>
      </c>
      <c r="M1283" s="235" t="s">
        <v>1497</v>
      </c>
      <c r="N1283" s="322" t="s">
        <v>1178</v>
      </c>
      <c r="O1283" s="327"/>
      <c r="P1283" s="280">
        <v>129</v>
      </c>
      <c r="Q1283" s="280">
        <v>1</v>
      </c>
      <c r="R1283" s="277" t="str">
        <f t="shared" si="128"/>
        <v>N/A</v>
      </c>
      <c r="S1283" s="278" t="str">
        <f t="shared" si="129"/>
        <v>N/A</v>
      </c>
      <c r="T1283" s="177"/>
    </row>
    <row r="1284" spans="1:20" ht="12.75" customHeight="1" x14ac:dyDescent="0.2">
      <c r="A1284" s="326" t="s">
        <v>72</v>
      </c>
      <c r="B1284" s="326">
        <v>2022</v>
      </c>
      <c r="C1284" s="17" t="s">
        <v>1580</v>
      </c>
      <c r="D1284" s="327" t="s">
        <v>134</v>
      </c>
      <c r="E1284" s="328" t="s">
        <v>1266</v>
      </c>
      <c r="F1284" s="327" t="s">
        <v>937</v>
      </c>
      <c r="G1284" s="327" t="s">
        <v>261</v>
      </c>
      <c r="H1284" s="322" t="s">
        <v>1177</v>
      </c>
      <c r="I1284" s="327" t="s">
        <v>431</v>
      </c>
      <c r="J1284" s="327" t="s">
        <v>152</v>
      </c>
      <c r="K1284" s="319" t="s">
        <v>1581</v>
      </c>
      <c r="L1284" s="322" t="s">
        <v>1510</v>
      </c>
      <c r="M1284" s="235" t="s">
        <v>1497</v>
      </c>
      <c r="N1284" s="322" t="s">
        <v>1178</v>
      </c>
      <c r="O1284" s="327"/>
      <c r="P1284" s="280">
        <v>102</v>
      </c>
      <c r="Q1284" s="280">
        <v>2</v>
      </c>
      <c r="R1284" s="277" t="str">
        <f t="shared" si="128"/>
        <v>N/A</v>
      </c>
      <c r="S1284" s="278" t="str">
        <f t="shared" si="129"/>
        <v>N/A</v>
      </c>
      <c r="T1284" s="177"/>
    </row>
    <row r="1285" spans="1:20" ht="12.75" customHeight="1" x14ac:dyDescent="0.2">
      <c r="A1285" s="326" t="s">
        <v>72</v>
      </c>
      <c r="B1285" s="326">
        <v>2022</v>
      </c>
      <c r="C1285" s="17" t="s">
        <v>1580</v>
      </c>
      <c r="D1285" s="327" t="s">
        <v>134</v>
      </c>
      <c r="E1285" s="328" t="s">
        <v>1266</v>
      </c>
      <c r="F1285" s="327" t="s">
        <v>937</v>
      </c>
      <c r="G1285" s="327" t="s">
        <v>263</v>
      </c>
      <c r="H1285" s="322" t="s">
        <v>1177</v>
      </c>
      <c r="I1285" s="327" t="s">
        <v>431</v>
      </c>
      <c r="J1285" s="327" t="s">
        <v>152</v>
      </c>
      <c r="K1285" s="319" t="s">
        <v>1581</v>
      </c>
      <c r="L1285" s="322" t="s">
        <v>1510</v>
      </c>
      <c r="M1285" s="235" t="s">
        <v>1497</v>
      </c>
      <c r="N1285" s="322" t="s">
        <v>1178</v>
      </c>
      <c r="O1285" s="327"/>
      <c r="P1285" s="280">
        <v>96</v>
      </c>
      <c r="Q1285" s="280">
        <v>2</v>
      </c>
      <c r="R1285" s="277" t="str">
        <f t="shared" si="128"/>
        <v>N/A</v>
      </c>
      <c r="S1285" s="278" t="str">
        <f t="shared" si="129"/>
        <v>N/A</v>
      </c>
      <c r="T1285" s="177"/>
    </row>
    <row r="1286" spans="1:20" s="21" customFormat="1" ht="12.75" customHeight="1" x14ac:dyDescent="0.2">
      <c r="A1286" s="17" t="s">
        <v>72</v>
      </c>
      <c r="B1286" s="17">
        <v>2022</v>
      </c>
      <c r="C1286" s="17" t="s">
        <v>1580</v>
      </c>
      <c r="D1286" s="145" t="s">
        <v>138</v>
      </c>
      <c r="E1286" s="304" t="s">
        <v>1280</v>
      </c>
      <c r="F1286" s="638" t="s">
        <v>1869</v>
      </c>
      <c r="G1286" s="145" t="s">
        <v>259</v>
      </c>
      <c r="H1286" s="235" t="s">
        <v>1177</v>
      </c>
      <c r="I1286" s="145" t="s">
        <v>431</v>
      </c>
      <c r="J1286" s="22" t="s">
        <v>152</v>
      </c>
      <c r="K1286" s="145" t="s">
        <v>1946</v>
      </c>
      <c r="L1286" s="235" t="s">
        <v>1510</v>
      </c>
      <c r="M1286" s="235" t="s">
        <v>1497</v>
      </c>
      <c r="N1286" s="235" t="s">
        <v>1178</v>
      </c>
      <c r="O1286" s="330" t="s">
        <v>1871</v>
      </c>
      <c r="P1286" s="280">
        <v>652</v>
      </c>
      <c r="Q1286" s="280">
        <v>2</v>
      </c>
      <c r="R1286" s="277" t="str">
        <f t="shared" ref="R1286:R1301" si="130">IF(M1286="N/A","N/A", P1286/M1286*100)</f>
        <v>N/A</v>
      </c>
      <c r="S1286" s="278" t="str">
        <f t="shared" ref="S1286:S1301" si="131">IF(M1286="N/A","N/A",IF(OR(R1286&lt;90,R1286&gt;150),"X",""))</f>
        <v>N/A</v>
      </c>
      <c r="T1286" s="177" t="s">
        <v>2673</v>
      </c>
    </row>
    <row r="1287" spans="1:20" s="21" customFormat="1" ht="12.75" customHeight="1" x14ac:dyDescent="0.2">
      <c r="A1287" s="17" t="s">
        <v>72</v>
      </c>
      <c r="B1287" s="17">
        <v>2022</v>
      </c>
      <c r="C1287" s="17" t="s">
        <v>1580</v>
      </c>
      <c r="D1287" s="145" t="s">
        <v>138</v>
      </c>
      <c r="E1287" s="304" t="s">
        <v>1280</v>
      </c>
      <c r="F1287" s="638" t="s">
        <v>1869</v>
      </c>
      <c r="G1287" s="145" t="s">
        <v>1508</v>
      </c>
      <c r="H1287" s="235" t="s">
        <v>1177</v>
      </c>
      <c r="I1287" s="145" t="s">
        <v>431</v>
      </c>
      <c r="J1287" s="22" t="s">
        <v>152</v>
      </c>
      <c r="K1287" s="145" t="s">
        <v>1946</v>
      </c>
      <c r="L1287" s="235" t="s">
        <v>1510</v>
      </c>
      <c r="M1287" s="235" t="s">
        <v>1497</v>
      </c>
      <c r="N1287" s="235" t="s">
        <v>1178</v>
      </c>
      <c r="O1287" s="330" t="s">
        <v>1871</v>
      </c>
      <c r="P1287" s="280">
        <v>2038</v>
      </c>
      <c r="Q1287" s="280">
        <v>2</v>
      </c>
      <c r="R1287" s="277" t="str">
        <f t="shared" si="130"/>
        <v>N/A</v>
      </c>
      <c r="S1287" s="278" t="str">
        <f t="shared" si="131"/>
        <v>N/A</v>
      </c>
      <c r="T1287" s="177" t="s">
        <v>2673</v>
      </c>
    </row>
    <row r="1288" spans="1:20" s="21" customFormat="1" ht="12.75" customHeight="1" x14ac:dyDescent="0.2">
      <c r="A1288" s="17" t="s">
        <v>72</v>
      </c>
      <c r="B1288" s="17">
        <v>2022</v>
      </c>
      <c r="C1288" s="17" t="s">
        <v>1580</v>
      </c>
      <c r="D1288" s="145" t="s">
        <v>138</v>
      </c>
      <c r="E1288" s="304" t="s">
        <v>1280</v>
      </c>
      <c r="F1288" s="638" t="s">
        <v>1869</v>
      </c>
      <c r="G1288" s="145" t="s">
        <v>263</v>
      </c>
      <c r="H1288" s="235" t="s">
        <v>1177</v>
      </c>
      <c r="I1288" s="145" t="s">
        <v>431</v>
      </c>
      <c r="J1288" s="22" t="s">
        <v>152</v>
      </c>
      <c r="K1288" s="145" t="s">
        <v>1946</v>
      </c>
      <c r="L1288" s="235" t="s">
        <v>1510</v>
      </c>
      <c r="M1288" s="235" t="s">
        <v>1497</v>
      </c>
      <c r="N1288" s="235" t="s">
        <v>1178</v>
      </c>
      <c r="O1288" s="330" t="s">
        <v>1871</v>
      </c>
      <c r="P1288" s="280">
        <v>2038</v>
      </c>
      <c r="Q1288" s="280">
        <v>2</v>
      </c>
      <c r="R1288" s="277" t="str">
        <f t="shared" si="130"/>
        <v>N/A</v>
      </c>
      <c r="S1288" s="278" t="str">
        <f t="shared" si="131"/>
        <v>N/A</v>
      </c>
      <c r="T1288" s="177" t="s">
        <v>2673</v>
      </c>
    </row>
    <row r="1289" spans="1:20" s="21" customFormat="1" ht="12.75" customHeight="1" x14ac:dyDescent="0.2">
      <c r="A1289" s="17" t="s">
        <v>72</v>
      </c>
      <c r="B1289" s="17">
        <v>2022</v>
      </c>
      <c r="C1289" s="17" t="s">
        <v>1580</v>
      </c>
      <c r="D1289" s="145" t="s">
        <v>138</v>
      </c>
      <c r="E1289" s="304" t="s">
        <v>1280</v>
      </c>
      <c r="F1289" s="638" t="s">
        <v>1869</v>
      </c>
      <c r="G1289" s="145" t="s">
        <v>261</v>
      </c>
      <c r="H1289" s="235" t="s">
        <v>1177</v>
      </c>
      <c r="I1289" s="145" t="s">
        <v>431</v>
      </c>
      <c r="J1289" s="22" t="s">
        <v>152</v>
      </c>
      <c r="K1289" s="145" t="s">
        <v>1946</v>
      </c>
      <c r="L1289" s="235" t="s">
        <v>1510</v>
      </c>
      <c r="M1289" s="235" t="s">
        <v>1497</v>
      </c>
      <c r="N1289" s="235" t="s">
        <v>1178</v>
      </c>
      <c r="O1289" s="330" t="s">
        <v>1871</v>
      </c>
      <c r="P1289" s="280">
        <v>2038</v>
      </c>
      <c r="Q1289" s="280">
        <v>2</v>
      </c>
      <c r="R1289" s="277" t="str">
        <f t="shared" si="130"/>
        <v>N/A</v>
      </c>
      <c r="S1289" s="278" t="str">
        <f t="shared" si="131"/>
        <v>N/A</v>
      </c>
      <c r="T1289" s="177" t="s">
        <v>2673</v>
      </c>
    </row>
    <row r="1290" spans="1:20" s="21" customFormat="1" ht="12.75" customHeight="1" x14ac:dyDescent="0.2">
      <c r="A1290" s="17" t="s">
        <v>72</v>
      </c>
      <c r="B1290" s="17">
        <v>2022</v>
      </c>
      <c r="C1290" s="17" t="s">
        <v>1580</v>
      </c>
      <c r="D1290" s="145" t="s">
        <v>138</v>
      </c>
      <c r="E1290" s="304" t="s">
        <v>1280</v>
      </c>
      <c r="F1290" s="638" t="s">
        <v>1870</v>
      </c>
      <c r="G1290" s="145" t="s">
        <v>259</v>
      </c>
      <c r="H1290" s="235" t="s">
        <v>1177</v>
      </c>
      <c r="I1290" s="145" t="s">
        <v>431</v>
      </c>
      <c r="J1290" s="22" t="s">
        <v>152</v>
      </c>
      <c r="K1290" s="145" t="s">
        <v>1946</v>
      </c>
      <c r="L1290" s="235" t="s">
        <v>1510</v>
      </c>
      <c r="M1290" s="235" t="s">
        <v>1497</v>
      </c>
      <c r="N1290" s="235" t="s">
        <v>1178</v>
      </c>
      <c r="O1290" s="330" t="s">
        <v>1872</v>
      </c>
      <c r="P1290" s="280">
        <v>2173</v>
      </c>
      <c r="Q1290" s="280">
        <v>2</v>
      </c>
      <c r="R1290" s="277" t="str">
        <f t="shared" si="130"/>
        <v>N/A</v>
      </c>
      <c r="S1290" s="278" t="str">
        <f t="shared" si="131"/>
        <v>N/A</v>
      </c>
      <c r="T1290" s="177" t="s">
        <v>2674</v>
      </c>
    </row>
    <row r="1291" spans="1:20" s="21" customFormat="1" ht="12.75" customHeight="1" x14ac:dyDescent="0.2">
      <c r="A1291" s="17" t="s">
        <v>72</v>
      </c>
      <c r="B1291" s="17">
        <v>2022</v>
      </c>
      <c r="C1291" s="17" t="s">
        <v>1580</v>
      </c>
      <c r="D1291" s="145" t="s">
        <v>138</v>
      </c>
      <c r="E1291" s="304" t="s">
        <v>1280</v>
      </c>
      <c r="F1291" s="638" t="s">
        <v>1870</v>
      </c>
      <c r="G1291" s="145" t="s">
        <v>1508</v>
      </c>
      <c r="H1291" s="235" t="s">
        <v>1177</v>
      </c>
      <c r="I1291" s="145" t="s">
        <v>431</v>
      </c>
      <c r="J1291" s="22" t="s">
        <v>152</v>
      </c>
      <c r="K1291" s="145" t="s">
        <v>1946</v>
      </c>
      <c r="L1291" s="235" t="s">
        <v>1510</v>
      </c>
      <c r="M1291" s="235" t="s">
        <v>1497</v>
      </c>
      <c r="N1291" s="235" t="s">
        <v>1178</v>
      </c>
      <c r="O1291" s="330" t="s">
        <v>1872</v>
      </c>
      <c r="P1291" s="280">
        <v>4953</v>
      </c>
      <c r="Q1291" s="280">
        <v>1</v>
      </c>
      <c r="R1291" s="277" t="str">
        <f t="shared" si="130"/>
        <v>N/A</v>
      </c>
      <c r="S1291" s="278" t="str">
        <f t="shared" si="131"/>
        <v>N/A</v>
      </c>
      <c r="T1291" s="177" t="s">
        <v>2675</v>
      </c>
    </row>
    <row r="1292" spans="1:20" s="21" customFormat="1" ht="12.75" customHeight="1" x14ac:dyDescent="0.2">
      <c r="A1292" s="17" t="s">
        <v>72</v>
      </c>
      <c r="B1292" s="17">
        <v>2022</v>
      </c>
      <c r="C1292" s="17" t="s">
        <v>1580</v>
      </c>
      <c r="D1292" s="145" t="s">
        <v>138</v>
      </c>
      <c r="E1292" s="304" t="s">
        <v>1280</v>
      </c>
      <c r="F1292" s="638" t="s">
        <v>1870</v>
      </c>
      <c r="G1292" s="145" t="s">
        <v>263</v>
      </c>
      <c r="H1292" s="235" t="s">
        <v>1177</v>
      </c>
      <c r="I1292" s="145" t="s">
        <v>431</v>
      </c>
      <c r="J1292" s="22" t="s">
        <v>152</v>
      </c>
      <c r="K1292" s="145" t="s">
        <v>1946</v>
      </c>
      <c r="L1292" s="235" t="s">
        <v>1510</v>
      </c>
      <c r="M1292" s="235" t="s">
        <v>1497</v>
      </c>
      <c r="N1292" s="235" t="s">
        <v>1178</v>
      </c>
      <c r="O1292" s="330" t="s">
        <v>1872</v>
      </c>
      <c r="P1292" s="280">
        <v>4965</v>
      </c>
      <c r="Q1292" s="280">
        <v>1</v>
      </c>
      <c r="R1292" s="277" t="str">
        <f t="shared" si="130"/>
        <v>N/A</v>
      </c>
      <c r="S1292" s="278" t="str">
        <f t="shared" si="131"/>
        <v>N/A</v>
      </c>
      <c r="T1292" s="177" t="s">
        <v>2675</v>
      </c>
    </row>
    <row r="1293" spans="1:20" s="21" customFormat="1" ht="12.75" customHeight="1" x14ac:dyDescent="0.2">
      <c r="A1293" s="17" t="s">
        <v>72</v>
      </c>
      <c r="B1293" s="17">
        <v>2022</v>
      </c>
      <c r="C1293" s="17" t="s">
        <v>1580</v>
      </c>
      <c r="D1293" s="145" t="s">
        <v>138</v>
      </c>
      <c r="E1293" s="304" t="s">
        <v>1280</v>
      </c>
      <c r="F1293" s="638" t="s">
        <v>1870</v>
      </c>
      <c r="G1293" s="145" t="s">
        <v>261</v>
      </c>
      <c r="H1293" s="235" t="s">
        <v>1177</v>
      </c>
      <c r="I1293" s="145" t="s">
        <v>431</v>
      </c>
      <c r="J1293" s="22" t="s">
        <v>152</v>
      </c>
      <c r="K1293" s="145" t="s">
        <v>1946</v>
      </c>
      <c r="L1293" s="235" t="s">
        <v>1510</v>
      </c>
      <c r="M1293" s="235" t="s">
        <v>1497</v>
      </c>
      <c r="N1293" s="235" t="s">
        <v>1178</v>
      </c>
      <c r="O1293" s="330" t="s">
        <v>1872</v>
      </c>
      <c r="P1293" s="280">
        <v>4967</v>
      </c>
      <c r="Q1293" s="280">
        <v>1</v>
      </c>
      <c r="R1293" s="277" t="str">
        <f t="shared" si="130"/>
        <v>N/A</v>
      </c>
      <c r="S1293" s="278" t="str">
        <f t="shared" si="131"/>
        <v>N/A</v>
      </c>
      <c r="T1293" s="177" t="s">
        <v>2675</v>
      </c>
    </row>
    <row r="1294" spans="1:20" s="21" customFormat="1" ht="12.75" customHeight="1" x14ac:dyDescent="0.2">
      <c r="A1294" s="17" t="s">
        <v>72</v>
      </c>
      <c r="B1294" s="17">
        <v>2022</v>
      </c>
      <c r="C1294" s="17" t="s">
        <v>1580</v>
      </c>
      <c r="D1294" s="145" t="s">
        <v>138</v>
      </c>
      <c r="E1294" s="304" t="s">
        <v>1283</v>
      </c>
      <c r="F1294" s="638" t="s">
        <v>1869</v>
      </c>
      <c r="G1294" s="145" t="s">
        <v>259</v>
      </c>
      <c r="H1294" s="235" t="s">
        <v>1177</v>
      </c>
      <c r="I1294" s="145" t="s">
        <v>431</v>
      </c>
      <c r="J1294" s="22" t="s">
        <v>152</v>
      </c>
      <c r="K1294" s="145" t="s">
        <v>1946</v>
      </c>
      <c r="L1294" s="235" t="s">
        <v>1510</v>
      </c>
      <c r="M1294" s="235" t="s">
        <v>1497</v>
      </c>
      <c r="N1294" s="235" t="s">
        <v>1178</v>
      </c>
      <c r="O1294" s="330" t="s">
        <v>1871</v>
      </c>
      <c r="P1294" s="280">
        <v>0</v>
      </c>
      <c r="Q1294" s="280">
        <v>0</v>
      </c>
      <c r="R1294" s="277" t="str">
        <f t="shared" si="130"/>
        <v>N/A</v>
      </c>
      <c r="S1294" s="278" t="str">
        <f t="shared" si="131"/>
        <v>N/A</v>
      </c>
      <c r="T1294" s="177" t="s">
        <v>2795</v>
      </c>
    </row>
    <row r="1295" spans="1:20" s="21" customFormat="1" ht="12.75" customHeight="1" x14ac:dyDescent="0.2">
      <c r="A1295" s="17" t="s">
        <v>72</v>
      </c>
      <c r="B1295" s="17">
        <v>2022</v>
      </c>
      <c r="C1295" s="17" t="s">
        <v>1580</v>
      </c>
      <c r="D1295" s="145" t="s">
        <v>138</v>
      </c>
      <c r="E1295" s="304" t="s">
        <v>1283</v>
      </c>
      <c r="F1295" s="638" t="s">
        <v>1869</v>
      </c>
      <c r="G1295" s="145" t="s">
        <v>1508</v>
      </c>
      <c r="H1295" s="235" t="s">
        <v>1177</v>
      </c>
      <c r="I1295" s="145" t="s">
        <v>431</v>
      </c>
      <c r="J1295" s="22" t="s">
        <v>152</v>
      </c>
      <c r="K1295" s="145" t="s">
        <v>1946</v>
      </c>
      <c r="L1295" s="235" t="s">
        <v>1510</v>
      </c>
      <c r="M1295" s="235" t="s">
        <v>1497</v>
      </c>
      <c r="N1295" s="235" t="s">
        <v>1178</v>
      </c>
      <c r="O1295" s="330" t="s">
        <v>1871</v>
      </c>
      <c r="P1295" s="280">
        <v>0</v>
      </c>
      <c r="Q1295" s="280">
        <v>0</v>
      </c>
      <c r="R1295" s="277" t="str">
        <f t="shared" si="130"/>
        <v>N/A</v>
      </c>
      <c r="S1295" s="278" t="str">
        <f t="shared" si="131"/>
        <v>N/A</v>
      </c>
      <c r="T1295" s="177" t="s">
        <v>2795</v>
      </c>
    </row>
    <row r="1296" spans="1:20" s="21" customFormat="1" ht="12.75" customHeight="1" x14ac:dyDescent="0.2">
      <c r="A1296" s="17" t="s">
        <v>72</v>
      </c>
      <c r="B1296" s="17">
        <v>2022</v>
      </c>
      <c r="C1296" s="17" t="s">
        <v>1580</v>
      </c>
      <c r="D1296" s="145" t="s">
        <v>138</v>
      </c>
      <c r="E1296" s="304" t="s">
        <v>1283</v>
      </c>
      <c r="F1296" s="638" t="s">
        <v>1869</v>
      </c>
      <c r="G1296" s="145" t="s">
        <v>263</v>
      </c>
      <c r="H1296" s="235" t="s">
        <v>1177</v>
      </c>
      <c r="I1296" s="145" t="s">
        <v>431</v>
      </c>
      <c r="J1296" s="22" t="s">
        <v>152</v>
      </c>
      <c r="K1296" s="145" t="s">
        <v>1946</v>
      </c>
      <c r="L1296" s="235" t="s">
        <v>1510</v>
      </c>
      <c r="M1296" s="235" t="s">
        <v>1497</v>
      </c>
      <c r="N1296" s="235" t="s">
        <v>1178</v>
      </c>
      <c r="O1296" s="330" t="s">
        <v>1871</v>
      </c>
      <c r="P1296" s="280">
        <v>0</v>
      </c>
      <c r="Q1296" s="280">
        <v>0</v>
      </c>
      <c r="R1296" s="277" t="str">
        <f t="shared" si="130"/>
        <v>N/A</v>
      </c>
      <c r="S1296" s="278" t="str">
        <f t="shared" si="131"/>
        <v>N/A</v>
      </c>
      <c r="T1296" s="177" t="s">
        <v>2795</v>
      </c>
    </row>
    <row r="1297" spans="1:22" s="21" customFormat="1" ht="12.75" customHeight="1" x14ac:dyDescent="0.2">
      <c r="A1297" s="17" t="s">
        <v>72</v>
      </c>
      <c r="B1297" s="17">
        <v>2022</v>
      </c>
      <c r="C1297" s="17" t="s">
        <v>1580</v>
      </c>
      <c r="D1297" s="145" t="s">
        <v>138</v>
      </c>
      <c r="E1297" s="304" t="s">
        <v>1283</v>
      </c>
      <c r="F1297" s="638" t="s">
        <v>1869</v>
      </c>
      <c r="G1297" s="145" t="s">
        <v>261</v>
      </c>
      <c r="H1297" s="235" t="s">
        <v>1177</v>
      </c>
      <c r="I1297" s="145" t="s">
        <v>431</v>
      </c>
      <c r="J1297" s="22" t="s">
        <v>152</v>
      </c>
      <c r="K1297" s="145" t="s">
        <v>1946</v>
      </c>
      <c r="L1297" s="235" t="s">
        <v>1510</v>
      </c>
      <c r="M1297" s="235" t="s">
        <v>1497</v>
      </c>
      <c r="N1297" s="235" t="s">
        <v>1178</v>
      </c>
      <c r="O1297" s="330" t="s">
        <v>1871</v>
      </c>
      <c r="P1297" s="280">
        <v>423</v>
      </c>
      <c r="Q1297" s="280">
        <v>2</v>
      </c>
      <c r="R1297" s="277" t="str">
        <f t="shared" si="130"/>
        <v>N/A</v>
      </c>
      <c r="S1297" s="278" t="str">
        <f t="shared" si="131"/>
        <v>N/A</v>
      </c>
      <c r="T1297" s="177" t="s">
        <v>2676</v>
      </c>
    </row>
    <row r="1298" spans="1:22" s="21" customFormat="1" ht="12.75" customHeight="1" x14ac:dyDescent="0.2">
      <c r="A1298" s="17" t="s">
        <v>72</v>
      </c>
      <c r="B1298" s="17">
        <v>2022</v>
      </c>
      <c r="C1298" s="17" t="s">
        <v>1580</v>
      </c>
      <c r="D1298" s="145" t="s">
        <v>138</v>
      </c>
      <c r="E1298" s="304" t="s">
        <v>1283</v>
      </c>
      <c r="F1298" s="638" t="s">
        <v>1870</v>
      </c>
      <c r="G1298" s="145" t="s">
        <v>259</v>
      </c>
      <c r="H1298" s="235" t="s">
        <v>1177</v>
      </c>
      <c r="I1298" s="145" t="s">
        <v>431</v>
      </c>
      <c r="J1298" s="22" t="s">
        <v>152</v>
      </c>
      <c r="K1298" s="145" t="s">
        <v>1946</v>
      </c>
      <c r="L1298" s="235" t="s">
        <v>1510</v>
      </c>
      <c r="M1298" s="235" t="s">
        <v>1497</v>
      </c>
      <c r="N1298" s="235" t="s">
        <v>1178</v>
      </c>
      <c r="O1298" s="330" t="s">
        <v>1872</v>
      </c>
      <c r="P1298" s="280">
        <v>0</v>
      </c>
      <c r="Q1298" s="280">
        <v>0</v>
      </c>
      <c r="R1298" s="277" t="str">
        <f t="shared" si="130"/>
        <v>N/A</v>
      </c>
      <c r="S1298" s="278" t="str">
        <f t="shared" si="131"/>
        <v>N/A</v>
      </c>
      <c r="T1298" s="177" t="s">
        <v>2795</v>
      </c>
    </row>
    <row r="1299" spans="1:22" s="21" customFormat="1" ht="12.75" customHeight="1" x14ac:dyDescent="0.2">
      <c r="A1299" s="17" t="s">
        <v>72</v>
      </c>
      <c r="B1299" s="17">
        <v>2022</v>
      </c>
      <c r="C1299" s="17" t="s">
        <v>1580</v>
      </c>
      <c r="D1299" s="145" t="s">
        <v>138</v>
      </c>
      <c r="E1299" s="304" t="s">
        <v>1283</v>
      </c>
      <c r="F1299" s="638" t="s">
        <v>1870</v>
      </c>
      <c r="G1299" s="145" t="s">
        <v>1508</v>
      </c>
      <c r="H1299" s="235" t="s">
        <v>1177</v>
      </c>
      <c r="I1299" s="145" t="s">
        <v>431</v>
      </c>
      <c r="J1299" s="22" t="s">
        <v>152</v>
      </c>
      <c r="K1299" s="145" t="s">
        <v>1946</v>
      </c>
      <c r="L1299" s="235" t="s">
        <v>1510</v>
      </c>
      <c r="M1299" s="235" t="s">
        <v>1497</v>
      </c>
      <c r="N1299" s="235" t="s">
        <v>1178</v>
      </c>
      <c r="O1299" s="330" t="s">
        <v>1872</v>
      </c>
      <c r="P1299" s="280">
        <v>3750</v>
      </c>
      <c r="Q1299" s="280">
        <v>1</v>
      </c>
      <c r="R1299" s="277" t="str">
        <f t="shared" si="130"/>
        <v>N/A</v>
      </c>
      <c r="S1299" s="278" t="str">
        <f t="shared" si="131"/>
        <v>N/A</v>
      </c>
      <c r="T1299" s="177" t="s">
        <v>2677</v>
      </c>
    </row>
    <row r="1300" spans="1:22" s="21" customFormat="1" ht="12.75" customHeight="1" x14ac:dyDescent="0.2">
      <c r="A1300" s="17" t="s">
        <v>72</v>
      </c>
      <c r="B1300" s="17">
        <v>2022</v>
      </c>
      <c r="C1300" s="17" t="s">
        <v>1580</v>
      </c>
      <c r="D1300" s="145" t="s">
        <v>138</v>
      </c>
      <c r="E1300" s="304" t="s">
        <v>1283</v>
      </c>
      <c r="F1300" s="638" t="s">
        <v>1870</v>
      </c>
      <c r="G1300" s="145" t="s">
        <v>263</v>
      </c>
      <c r="H1300" s="235" t="s">
        <v>1177</v>
      </c>
      <c r="I1300" s="145" t="s">
        <v>431</v>
      </c>
      <c r="J1300" s="22" t="s">
        <v>152</v>
      </c>
      <c r="K1300" s="145" t="s">
        <v>1946</v>
      </c>
      <c r="L1300" s="235" t="s">
        <v>1510</v>
      </c>
      <c r="M1300" s="235" t="s">
        <v>1497</v>
      </c>
      <c r="N1300" s="235" t="s">
        <v>1178</v>
      </c>
      <c r="O1300" s="330" t="s">
        <v>1872</v>
      </c>
      <c r="P1300" s="280">
        <v>3786</v>
      </c>
      <c r="Q1300" s="280">
        <v>1</v>
      </c>
      <c r="R1300" s="277" t="str">
        <f t="shared" si="130"/>
        <v>N/A</v>
      </c>
      <c r="S1300" s="278" t="str">
        <f t="shared" si="131"/>
        <v>N/A</v>
      </c>
      <c r="T1300" s="177" t="s">
        <v>2677</v>
      </c>
    </row>
    <row r="1301" spans="1:22" s="21" customFormat="1" ht="12.75" customHeight="1" x14ac:dyDescent="0.2">
      <c r="A1301" s="17" t="s">
        <v>72</v>
      </c>
      <c r="B1301" s="17">
        <v>2022</v>
      </c>
      <c r="C1301" s="17" t="s">
        <v>1580</v>
      </c>
      <c r="D1301" s="145" t="s">
        <v>138</v>
      </c>
      <c r="E1301" s="304" t="s">
        <v>1283</v>
      </c>
      <c r="F1301" s="638" t="s">
        <v>1870</v>
      </c>
      <c r="G1301" s="145" t="s">
        <v>261</v>
      </c>
      <c r="H1301" s="235" t="s">
        <v>1177</v>
      </c>
      <c r="I1301" s="145" t="s">
        <v>431</v>
      </c>
      <c r="J1301" s="22" t="s">
        <v>152</v>
      </c>
      <c r="K1301" s="145" t="s">
        <v>1946</v>
      </c>
      <c r="L1301" s="235" t="s">
        <v>1510</v>
      </c>
      <c r="M1301" s="235" t="s">
        <v>1497</v>
      </c>
      <c r="N1301" s="235" t="s">
        <v>1178</v>
      </c>
      <c r="O1301" s="330" t="s">
        <v>1872</v>
      </c>
      <c r="P1301" s="280">
        <v>3770</v>
      </c>
      <c r="Q1301" s="280">
        <v>1</v>
      </c>
      <c r="R1301" s="277" t="str">
        <f t="shared" si="130"/>
        <v>N/A</v>
      </c>
      <c r="S1301" s="278" t="str">
        <f t="shared" si="131"/>
        <v>N/A</v>
      </c>
      <c r="T1301" s="177" t="s">
        <v>2677</v>
      </c>
    </row>
    <row r="1302" spans="1:22" s="342" customFormat="1" ht="12.75" customHeight="1" x14ac:dyDescent="0.2">
      <c r="A1302" s="461" t="s">
        <v>72</v>
      </c>
      <c r="B1302" s="462">
        <v>2022</v>
      </c>
      <c r="C1302" s="463" t="s">
        <v>582</v>
      </c>
      <c r="D1302" s="464" t="s">
        <v>112</v>
      </c>
      <c r="E1302" s="465" t="s">
        <v>968</v>
      </c>
      <c r="F1302" s="331" t="s">
        <v>1036</v>
      </c>
      <c r="G1302" s="461" t="s">
        <v>259</v>
      </c>
      <c r="H1302" s="464" t="s">
        <v>1178</v>
      </c>
      <c r="I1302" s="461" t="s">
        <v>431</v>
      </c>
      <c r="J1302" s="461" t="s">
        <v>160</v>
      </c>
      <c r="K1302" s="331" t="s">
        <v>698</v>
      </c>
      <c r="L1302" s="464" t="s">
        <v>1510</v>
      </c>
      <c r="M1302" s="334" t="s">
        <v>1497</v>
      </c>
      <c r="N1302" s="464" t="s">
        <v>1178</v>
      </c>
      <c r="O1302" s="331" t="s">
        <v>2789</v>
      </c>
      <c r="P1302" s="466">
        <v>1</v>
      </c>
      <c r="Q1302" s="467">
        <v>1</v>
      </c>
      <c r="R1302" s="337" t="str">
        <f t="shared" ref="R1302:R1365" si="132">IF(M1302="N/A","N/A",P1302/M1302*100)</f>
        <v>N/A</v>
      </c>
      <c r="S1302" s="338" t="str">
        <f t="shared" ref="S1302:S1365" si="133">IF(M1302="N/A","N/A",IF(OR(R1302&lt;90,R1302&gt;150),"X",""))</f>
        <v>N/A</v>
      </c>
      <c r="T1302" s="339"/>
      <c r="U1302" s="468"/>
      <c r="V1302" s="469"/>
    </row>
    <row r="1303" spans="1:22" s="342" customFormat="1" ht="12.75" customHeight="1" x14ac:dyDescent="0.2">
      <c r="A1303" s="331" t="s">
        <v>72</v>
      </c>
      <c r="B1303" s="332">
        <v>2022</v>
      </c>
      <c r="C1303" s="333" t="s">
        <v>582</v>
      </c>
      <c r="D1303" s="334" t="s">
        <v>112</v>
      </c>
      <c r="E1303" s="465" t="s">
        <v>968</v>
      </c>
      <c r="F1303" s="331" t="s">
        <v>1036</v>
      </c>
      <c r="G1303" s="331" t="s">
        <v>263</v>
      </c>
      <c r="H1303" s="334" t="s">
        <v>1178</v>
      </c>
      <c r="I1303" s="331" t="s">
        <v>431</v>
      </c>
      <c r="J1303" s="331" t="s">
        <v>160</v>
      </c>
      <c r="K1303" s="331" t="s">
        <v>698</v>
      </c>
      <c r="L1303" s="334" t="s">
        <v>1510</v>
      </c>
      <c r="M1303" s="334" t="s">
        <v>1497</v>
      </c>
      <c r="N1303" s="334" t="s">
        <v>1178</v>
      </c>
      <c r="O1303" s="331" t="s">
        <v>2790</v>
      </c>
      <c r="P1303" s="336">
        <v>1</v>
      </c>
      <c r="Q1303" s="336">
        <v>1</v>
      </c>
      <c r="R1303" s="337" t="str">
        <f t="shared" si="132"/>
        <v>N/A</v>
      </c>
      <c r="S1303" s="338" t="str">
        <f t="shared" si="133"/>
        <v>N/A</v>
      </c>
      <c r="T1303" s="470" t="s">
        <v>2756</v>
      </c>
      <c r="U1303" s="468"/>
      <c r="V1303" s="469"/>
    </row>
    <row r="1304" spans="1:22" s="342" customFormat="1" ht="12.75" customHeight="1" x14ac:dyDescent="0.2">
      <c r="A1304" s="331" t="s">
        <v>72</v>
      </c>
      <c r="B1304" s="332">
        <v>2022</v>
      </c>
      <c r="C1304" s="333" t="s">
        <v>582</v>
      </c>
      <c r="D1304" s="334" t="s">
        <v>112</v>
      </c>
      <c r="E1304" s="465" t="s">
        <v>968</v>
      </c>
      <c r="F1304" s="331" t="s">
        <v>1036</v>
      </c>
      <c r="G1304" s="331" t="s">
        <v>1508</v>
      </c>
      <c r="H1304" s="334" t="s">
        <v>1178</v>
      </c>
      <c r="I1304" s="331" t="s">
        <v>431</v>
      </c>
      <c r="J1304" s="331" t="s">
        <v>160</v>
      </c>
      <c r="K1304" s="331" t="s">
        <v>698</v>
      </c>
      <c r="L1304" s="334" t="s">
        <v>1510</v>
      </c>
      <c r="M1304" s="334" t="s">
        <v>1497</v>
      </c>
      <c r="N1304" s="334" t="s">
        <v>1178</v>
      </c>
      <c r="O1304" s="331" t="s">
        <v>2790</v>
      </c>
      <c r="P1304" s="336">
        <v>1</v>
      </c>
      <c r="Q1304" s="336">
        <v>1</v>
      </c>
      <c r="R1304" s="337" t="str">
        <f t="shared" si="132"/>
        <v>N/A</v>
      </c>
      <c r="S1304" s="338" t="str">
        <f t="shared" si="133"/>
        <v>N/A</v>
      </c>
      <c r="T1304" s="470" t="s">
        <v>2754</v>
      </c>
      <c r="U1304" s="468"/>
      <c r="V1304" s="469"/>
    </row>
    <row r="1305" spans="1:22" s="342" customFormat="1" ht="12.75" customHeight="1" x14ac:dyDescent="0.2">
      <c r="A1305" s="331" t="s">
        <v>72</v>
      </c>
      <c r="B1305" s="332">
        <v>2022</v>
      </c>
      <c r="C1305" s="333" t="s">
        <v>582</v>
      </c>
      <c r="D1305" s="334" t="s">
        <v>112</v>
      </c>
      <c r="E1305" s="465" t="s">
        <v>968</v>
      </c>
      <c r="F1305" s="331" t="s">
        <v>1036</v>
      </c>
      <c r="G1305" s="331" t="s">
        <v>259</v>
      </c>
      <c r="H1305" s="334" t="s">
        <v>1178</v>
      </c>
      <c r="I1305" s="331" t="s">
        <v>431</v>
      </c>
      <c r="J1305" s="331" t="s">
        <v>160</v>
      </c>
      <c r="K1305" s="331" t="s">
        <v>698</v>
      </c>
      <c r="L1305" s="334" t="s">
        <v>1510</v>
      </c>
      <c r="M1305" s="334" t="s">
        <v>1497</v>
      </c>
      <c r="N1305" s="334" t="s">
        <v>1178</v>
      </c>
      <c r="O1305" s="331" t="s">
        <v>2791</v>
      </c>
      <c r="P1305" s="336">
        <v>108</v>
      </c>
      <c r="Q1305" s="336">
        <v>6</v>
      </c>
      <c r="R1305" s="337" t="str">
        <f t="shared" si="132"/>
        <v>N/A</v>
      </c>
      <c r="S1305" s="338" t="str">
        <f t="shared" si="133"/>
        <v>N/A</v>
      </c>
      <c r="T1305" s="470"/>
      <c r="U1305" s="468"/>
      <c r="V1305" s="469"/>
    </row>
    <row r="1306" spans="1:22" s="342" customFormat="1" ht="12.75" customHeight="1" x14ac:dyDescent="0.2">
      <c r="A1306" s="331" t="s">
        <v>72</v>
      </c>
      <c r="B1306" s="332">
        <v>2022</v>
      </c>
      <c r="C1306" s="333" t="s">
        <v>582</v>
      </c>
      <c r="D1306" s="334" t="s">
        <v>112</v>
      </c>
      <c r="E1306" s="465" t="s">
        <v>968</v>
      </c>
      <c r="F1306" s="331" t="s">
        <v>1036</v>
      </c>
      <c r="G1306" s="331" t="s">
        <v>263</v>
      </c>
      <c r="H1306" s="334" t="s">
        <v>1178</v>
      </c>
      <c r="I1306" s="331" t="s">
        <v>431</v>
      </c>
      <c r="J1306" s="331" t="s">
        <v>160</v>
      </c>
      <c r="K1306" s="331" t="s">
        <v>698</v>
      </c>
      <c r="L1306" s="334" t="s">
        <v>1510</v>
      </c>
      <c r="M1306" s="334" t="s">
        <v>1497</v>
      </c>
      <c r="N1306" s="334" t="s">
        <v>1178</v>
      </c>
      <c r="O1306" s="331" t="s">
        <v>2792</v>
      </c>
      <c r="P1306" s="336">
        <v>8</v>
      </c>
      <c r="Q1306" s="336">
        <v>3</v>
      </c>
      <c r="R1306" s="337" t="str">
        <f t="shared" si="132"/>
        <v>N/A</v>
      </c>
      <c r="S1306" s="338" t="str">
        <f t="shared" si="133"/>
        <v>N/A</v>
      </c>
      <c r="T1306" s="470" t="s">
        <v>2756</v>
      </c>
      <c r="U1306" s="468"/>
      <c r="V1306" s="469"/>
    </row>
    <row r="1307" spans="1:22" s="342" customFormat="1" ht="12.75" customHeight="1" x14ac:dyDescent="0.2">
      <c r="A1307" s="331" t="s">
        <v>72</v>
      </c>
      <c r="B1307" s="332">
        <v>2022</v>
      </c>
      <c r="C1307" s="333" t="s">
        <v>582</v>
      </c>
      <c r="D1307" s="334" t="s">
        <v>112</v>
      </c>
      <c r="E1307" s="465" t="s">
        <v>968</v>
      </c>
      <c r="F1307" s="331" t="s">
        <v>1036</v>
      </c>
      <c r="G1307" s="331" t="s">
        <v>1508</v>
      </c>
      <c r="H1307" s="334" t="s">
        <v>1178</v>
      </c>
      <c r="I1307" s="331" t="s">
        <v>431</v>
      </c>
      <c r="J1307" s="331" t="s">
        <v>160</v>
      </c>
      <c r="K1307" s="331" t="s">
        <v>698</v>
      </c>
      <c r="L1307" s="334" t="s">
        <v>1510</v>
      </c>
      <c r="M1307" s="334" t="s">
        <v>1497</v>
      </c>
      <c r="N1307" s="334" t="s">
        <v>1178</v>
      </c>
      <c r="O1307" s="331" t="s">
        <v>2792</v>
      </c>
      <c r="P1307" s="336">
        <v>8</v>
      </c>
      <c r="Q1307" s="336">
        <v>3</v>
      </c>
      <c r="R1307" s="337" t="str">
        <f t="shared" si="132"/>
        <v>N/A</v>
      </c>
      <c r="S1307" s="338" t="str">
        <f t="shared" si="133"/>
        <v>N/A</v>
      </c>
      <c r="T1307" s="470" t="s">
        <v>2754</v>
      </c>
      <c r="U1307" s="468"/>
      <c r="V1307" s="469"/>
    </row>
    <row r="1308" spans="1:22" s="342" customFormat="1" ht="14.25" customHeight="1" x14ac:dyDescent="0.2">
      <c r="A1308" s="461" t="s">
        <v>72</v>
      </c>
      <c r="B1308" s="462">
        <v>2022</v>
      </c>
      <c r="C1308" s="463" t="s">
        <v>582</v>
      </c>
      <c r="D1308" s="464" t="s">
        <v>112</v>
      </c>
      <c r="E1308" s="465" t="s">
        <v>1033</v>
      </c>
      <c r="F1308" s="331" t="s">
        <v>1036</v>
      </c>
      <c r="G1308" s="461" t="s">
        <v>259</v>
      </c>
      <c r="H1308" s="464" t="s">
        <v>1178</v>
      </c>
      <c r="I1308" s="461" t="s">
        <v>431</v>
      </c>
      <c r="J1308" s="461" t="s">
        <v>160</v>
      </c>
      <c r="K1308" s="331" t="s">
        <v>698</v>
      </c>
      <c r="L1308" s="464" t="s">
        <v>1510</v>
      </c>
      <c r="M1308" s="334" t="s">
        <v>1497</v>
      </c>
      <c r="N1308" s="464" t="s">
        <v>1178</v>
      </c>
      <c r="O1308" s="331" t="s">
        <v>2789</v>
      </c>
      <c r="P1308" s="336">
        <v>308</v>
      </c>
      <c r="Q1308" s="336">
        <v>6</v>
      </c>
      <c r="R1308" s="337" t="str">
        <f t="shared" si="132"/>
        <v>N/A</v>
      </c>
      <c r="S1308" s="338" t="str">
        <f t="shared" si="133"/>
        <v>N/A</v>
      </c>
      <c r="T1308" s="339"/>
      <c r="U1308" s="468"/>
      <c r="V1308" s="469"/>
    </row>
    <row r="1309" spans="1:22" s="342" customFormat="1" ht="14.25" customHeight="1" x14ac:dyDescent="0.2">
      <c r="A1309" s="331" t="s">
        <v>72</v>
      </c>
      <c r="B1309" s="332">
        <v>2022</v>
      </c>
      <c r="C1309" s="333" t="s">
        <v>582</v>
      </c>
      <c r="D1309" s="334" t="s">
        <v>112</v>
      </c>
      <c r="E1309" s="335" t="s">
        <v>1033</v>
      </c>
      <c r="F1309" s="331" t="s">
        <v>1036</v>
      </c>
      <c r="G1309" s="331" t="s">
        <v>261</v>
      </c>
      <c r="H1309" s="334" t="s">
        <v>1178</v>
      </c>
      <c r="I1309" s="331" t="s">
        <v>431</v>
      </c>
      <c r="J1309" s="331" t="s">
        <v>160</v>
      </c>
      <c r="K1309" s="331" t="s">
        <v>698</v>
      </c>
      <c r="L1309" s="334" t="s">
        <v>1510</v>
      </c>
      <c r="M1309" s="334" t="s">
        <v>1497</v>
      </c>
      <c r="N1309" s="334" t="s">
        <v>1178</v>
      </c>
      <c r="O1309" s="331" t="s">
        <v>2790</v>
      </c>
      <c r="P1309" s="336">
        <v>308</v>
      </c>
      <c r="Q1309" s="336">
        <v>6</v>
      </c>
      <c r="R1309" s="337" t="str">
        <f t="shared" si="132"/>
        <v>N/A</v>
      </c>
      <c r="S1309" s="338" t="str">
        <f t="shared" si="133"/>
        <v>N/A</v>
      </c>
      <c r="T1309" s="339"/>
      <c r="U1309" s="468"/>
      <c r="V1309" s="469"/>
    </row>
    <row r="1310" spans="1:22" s="342" customFormat="1" ht="14.25" customHeight="1" x14ac:dyDescent="0.2">
      <c r="A1310" s="331" t="s">
        <v>72</v>
      </c>
      <c r="B1310" s="332">
        <v>2022</v>
      </c>
      <c r="C1310" s="333" t="s">
        <v>582</v>
      </c>
      <c r="D1310" s="334" t="s">
        <v>112</v>
      </c>
      <c r="E1310" s="335" t="s">
        <v>1033</v>
      </c>
      <c r="F1310" s="331" t="s">
        <v>1036</v>
      </c>
      <c r="G1310" s="331" t="s">
        <v>263</v>
      </c>
      <c r="H1310" s="334" t="s">
        <v>1178</v>
      </c>
      <c r="I1310" s="331" t="s">
        <v>431</v>
      </c>
      <c r="J1310" s="331" t="s">
        <v>160</v>
      </c>
      <c r="K1310" s="331" t="s">
        <v>698</v>
      </c>
      <c r="L1310" s="334" t="s">
        <v>1510</v>
      </c>
      <c r="M1310" s="334" t="s">
        <v>1497</v>
      </c>
      <c r="N1310" s="334" t="s">
        <v>1178</v>
      </c>
      <c r="O1310" s="331" t="s">
        <v>2790</v>
      </c>
      <c r="P1310" s="336">
        <v>308</v>
      </c>
      <c r="Q1310" s="336">
        <v>6</v>
      </c>
      <c r="R1310" s="337" t="str">
        <f t="shared" si="132"/>
        <v>N/A</v>
      </c>
      <c r="S1310" s="338" t="str">
        <f t="shared" si="133"/>
        <v>N/A</v>
      </c>
      <c r="T1310" s="339"/>
      <c r="U1310" s="468"/>
      <c r="V1310" s="469"/>
    </row>
    <row r="1311" spans="1:22" s="342" customFormat="1" ht="14.25" customHeight="1" x14ac:dyDescent="0.2">
      <c r="A1311" s="331" t="s">
        <v>72</v>
      </c>
      <c r="B1311" s="332">
        <v>2022</v>
      </c>
      <c r="C1311" s="333" t="s">
        <v>582</v>
      </c>
      <c r="D1311" s="334" t="s">
        <v>112</v>
      </c>
      <c r="E1311" s="335" t="s">
        <v>1033</v>
      </c>
      <c r="F1311" s="331" t="s">
        <v>1036</v>
      </c>
      <c r="G1311" s="331" t="s">
        <v>1508</v>
      </c>
      <c r="H1311" s="334" t="s">
        <v>1178</v>
      </c>
      <c r="I1311" s="331" t="s">
        <v>431</v>
      </c>
      <c r="J1311" s="331" t="s">
        <v>160</v>
      </c>
      <c r="K1311" s="331" t="s">
        <v>698</v>
      </c>
      <c r="L1311" s="334" t="s">
        <v>1510</v>
      </c>
      <c r="M1311" s="334" t="s">
        <v>1497</v>
      </c>
      <c r="N1311" s="334" t="s">
        <v>1178</v>
      </c>
      <c r="O1311" s="331" t="s">
        <v>2790</v>
      </c>
      <c r="P1311" s="336">
        <v>284</v>
      </c>
      <c r="Q1311" s="336">
        <v>6</v>
      </c>
      <c r="R1311" s="337" t="str">
        <f t="shared" si="132"/>
        <v>N/A</v>
      </c>
      <c r="S1311" s="338" t="str">
        <f t="shared" si="133"/>
        <v>N/A</v>
      </c>
      <c r="T1311" s="339"/>
      <c r="U1311" s="468"/>
      <c r="V1311" s="469"/>
    </row>
    <row r="1312" spans="1:22" s="342" customFormat="1" ht="14.25" customHeight="1" x14ac:dyDescent="0.2">
      <c r="A1312" s="461" t="s">
        <v>72</v>
      </c>
      <c r="B1312" s="462">
        <v>2022</v>
      </c>
      <c r="C1312" s="463" t="s">
        <v>582</v>
      </c>
      <c r="D1312" s="464" t="s">
        <v>112</v>
      </c>
      <c r="E1312" s="465" t="s">
        <v>1033</v>
      </c>
      <c r="F1312" s="331" t="s">
        <v>1036</v>
      </c>
      <c r="G1312" s="461" t="s">
        <v>259</v>
      </c>
      <c r="H1312" s="464" t="s">
        <v>1178</v>
      </c>
      <c r="I1312" s="461" t="s">
        <v>431</v>
      </c>
      <c r="J1312" s="461" t="s">
        <v>160</v>
      </c>
      <c r="K1312" s="331" t="s">
        <v>698</v>
      </c>
      <c r="L1312" s="464" t="s">
        <v>1510</v>
      </c>
      <c r="M1312" s="334" t="s">
        <v>1497</v>
      </c>
      <c r="N1312" s="464" t="s">
        <v>1178</v>
      </c>
      <c r="O1312" s="331" t="s">
        <v>2791</v>
      </c>
      <c r="P1312" s="336">
        <v>168</v>
      </c>
      <c r="Q1312" s="336">
        <v>3</v>
      </c>
      <c r="R1312" s="337" t="str">
        <f t="shared" si="132"/>
        <v>N/A</v>
      </c>
      <c r="S1312" s="338" t="str">
        <f t="shared" si="133"/>
        <v>N/A</v>
      </c>
      <c r="T1312" s="339"/>
      <c r="U1312" s="468"/>
      <c r="V1312" s="469"/>
    </row>
    <row r="1313" spans="1:22" s="342" customFormat="1" ht="14.25" customHeight="1" x14ac:dyDescent="0.2">
      <c r="A1313" s="331" t="s">
        <v>72</v>
      </c>
      <c r="B1313" s="332">
        <v>2022</v>
      </c>
      <c r="C1313" s="333" t="s">
        <v>582</v>
      </c>
      <c r="D1313" s="334" t="s">
        <v>112</v>
      </c>
      <c r="E1313" s="335" t="s">
        <v>1033</v>
      </c>
      <c r="F1313" s="331" t="s">
        <v>1036</v>
      </c>
      <c r="G1313" s="331" t="s">
        <v>261</v>
      </c>
      <c r="H1313" s="334" t="s">
        <v>1178</v>
      </c>
      <c r="I1313" s="331" t="s">
        <v>431</v>
      </c>
      <c r="J1313" s="331" t="s">
        <v>160</v>
      </c>
      <c r="K1313" s="331" t="s">
        <v>698</v>
      </c>
      <c r="L1313" s="334" t="s">
        <v>1510</v>
      </c>
      <c r="M1313" s="334" t="s">
        <v>1497</v>
      </c>
      <c r="N1313" s="334" t="s">
        <v>1178</v>
      </c>
      <c r="O1313" s="331" t="s">
        <v>2792</v>
      </c>
      <c r="P1313" s="336">
        <v>168</v>
      </c>
      <c r="Q1313" s="336">
        <v>3</v>
      </c>
      <c r="R1313" s="337" t="str">
        <f t="shared" si="132"/>
        <v>N/A</v>
      </c>
      <c r="S1313" s="338" t="str">
        <f t="shared" si="133"/>
        <v>N/A</v>
      </c>
      <c r="T1313" s="339"/>
      <c r="U1313" s="468"/>
      <c r="V1313" s="469"/>
    </row>
    <row r="1314" spans="1:22" s="342" customFormat="1" ht="14.25" customHeight="1" x14ac:dyDescent="0.2">
      <c r="A1314" s="331" t="s">
        <v>72</v>
      </c>
      <c r="B1314" s="332">
        <v>2022</v>
      </c>
      <c r="C1314" s="333" t="s">
        <v>582</v>
      </c>
      <c r="D1314" s="334" t="s">
        <v>112</v>
      </c>
      <c r="E1314" s="335" t="s">
        <v>1033</v>
      </c>
      <c r="F1314" s="331" t="s">
        <v>1036</v>
      </c>
      <c r="G1314" s="331" t="s">
        <v>263</v>
      </c>
      <c r="H1314" s="334" t="s">
        <v>1178</v>
      </c>
      <c r="I1314" s="331" t="s">
        <v>431</v>
      </c>
      <c r="J1314" s="331" t="s">
        <v>160</v>
      </c>
      <c r="K1314" s="331" t="s">
        <v>698</v>
      </c>
      <c r="L1314" s="334" t="s">
        <v>1510</v>
      </c>
      <c r="M1314" s="334" t="s">
        <v>1497</v>
      </c>
      <c r="N1314" s="334" t="s">
        <v>1178</v>
      </c>
      <c r="O1314" s="331" t="s">
        <v>2792</v>
      </c>
      <c r="P1314" s="336">
        <v>168</v>
      </c>
      <c r="Q1314" s="336">
        <v>3</v>
      </c>
      <c r="R1314" s="337" t="str">
        <f t="shared" si="132"/>
        <v>N/A</v>
      </c>
      <c r="S1314" s="338" t="str">
        <f t="shared" si="133"/>
        <v>N/A</v>
      </c>
      <c r="T1314" s="339"/>
      <c r="U1314" s="468"/>
      <c r="V1314" s="469"/>
    </row>
    <row r="1315" spans="1:22" s="342" customFormat="1" ht="14.25" customHeight="1" x14ac:dyDescent="0.2">
      <c r="A1315" s="331" t="s">
        <v>72</v>
      </c>
      <c r="B1315" s="332">
        <v>2022</v>
      </c>
      <c r="C1315" s="333" t="s">
        <v>582</v>
      </c>
      <c r="D1315" s="334" t="s">
        <v>112</v>
      </c>
      <c r="E1315" s="335" t="s">
        <v>1033</v>
      </c>
      <c r="F1315" s="331" t="s">
        <v>1036</v>
      </c>
      <c r="G1315" s="331" t="s">
        <v>1508</v>
      </c>
      <c r="H1315" s="334" t="s">
        <v>1178</v>
      </c>
      <c r="I1315" s="331" t="s">
        <v>431</v>
      </c>
      <c r="J1315" s="331" t="s">
        <v>160</v>
      </c>
      <c r="K1315" s="331" t="s">
        <v>698</v>
      </c>
      <c r="L1315" s="334" t="s">
        <v>1510</v>
      </c>
      <c r="M1315" s="334" t="s">
        <v>1497</v>
      </c>
      <c r="N1315" s="334" t="s">
        <v>1178</v>
      </c>
      <c r="O1315" s="331" t="s">
        <v>2792</v>
      </c>
      <c r="P1315" s="336">
        <v>126</v>
      </c>
      <c r="Q1315" s="336">
        <v>3</v>
      </c>
      <c r="R1315" s="337" t="str">
        <f t="shared" si="132"/>
        <v>N/A</v>
      </c>
      <c r="S1315" s="338" t="str">
        <f t="shared" si="133"/>
        <v>N/A</v>
      </c>
      <c r="T1315" s="339"/>
      <c r="U1315" s="468"/>
      <c r="V1315" s="469"/>
    </row>
    <row r="1316" spans="1:22" s="342" customFormat="1" ht="14.25" customHeight="1" x14ac:dyDescent="0.2">
      <c r="A1316" s="461" t="s">
        <v>72</v>
      </c>
      <c r="B1316" s="462">
        <v>2022</v>
      </c>
      <c r="C1316" s="463" t="s">
        <v>582</v>
      </c>
      <c r="D1316" s="464" t="s">
        <v>112</v>
      </c>
      <c r="E1316" s="465" t="s">
        <v>1033</v>
      </c>
      <c r="F1316" s="331" t="s">
        <v>1036</v>
      </c>
      <c r="G1316" s="461" t="s">
        <v>259</v>
      </c>
      <c r="H1316" s="464" t="s">
        <v>1178</v>
      </c>
      <c r="I1316" s="461" t="s">
        <v>431</v>
      </c>
      <c r="J1316" s="461" t="s">
        <v>160</v>
      </c>
      <c r="K1316" s="331" t="s">
        <v>698</v>
      </c>
      <c r="L1316" s="464" t="s">
        <v>1510</v>
      </c>
      <c r="M1316" s="334" t="s">
        <v>1497</v>
      </c>
      <c r="N1316" s="464" t="s">
        <v>1178</v>
      </c>
      <c r="O1316" s="331" t="s">
        <v>2793</v>
      </c>
      <c r="P1316" s="336">
        <v>218</v>
      </c>
      <c r="Q1316" s="336">
        <v>18</v>
      </c>
      <c r="R1316" s="337" t="str">
        <f t="shared" si="132"/>
        <v>N/A</v>
      </c>
      <c r="S1316" s="338" t="str">
        <f t="shared" si="133"/>
        <v>N/A</v>
      </c>
      <c r="T1316" s="339"/>
      <c r="U1316" s="468"/>
      <c r="V1316" s="469"/>
    </row>
    <row r="1317" spans="1:22" s="342" customFormat="1" ht="14.25" customHeight="1" x14ac:dyDescent="0.2">
      <c r="A1317" s="331" t="s">
        <v>72</v>
      </c>
      <c r="B1317" s="332">
        <v>2022</v>
      </c>
      <c r="C1317" s="333" t="s">
        <v>582</v>
      </c>
      <c r="D1317" s="334" t="s">
        <v>112</v>
      </c>
      <c r="E1317" s="335" t="s">
        <v>1033</v>
      </c>
      <c r="F1317" s="331" t="s">
        <v>1036</v>
      </c>
      <c r="G1317" s="331" t="s">
        <v>261</v>
      </c>
      <c r="H1317" s="334" t="s">
        <v>1178</v>
      </c>
      <c r="I1317" s="331" t="s">
        <v>431</v>
      </c>
      <c r="J1317" s="331" t="s">
        <v>160</v>
      </c>
      <c r="K1317" s="331" t="s">
        <v>698</v>
      </c>
      <c r="L1317" s="334" t="s">
        <v>1510</v>
      </c>
      <c r="M1317" s="334" t="s">
        <v>1497</v>
      </c>
      <c r="N1317" s="334" t="s">
        <v>1178</v>
      </c>
      <c r="O1317" s="331" t="s">
        <v>2794</v>
      </c>
      <c r="P1317" s="336">
        <v>461</v>
      </c>
      <c r="Q1317" s="336">
        <v>19</v>
      </c>
      <c r="R1317" s="337" t="str">
        <f t="shared" si="132"/>
        <v>N/A</v>
      </c>
      <c r="S1317" s="338" t="str">
        <f t="shared" si="133"/>
        <v>N/A</v>
      </c>
      <c r="T1317" s="339"/>
      <c r="U1317" s="468"/>
      <c r="V1317" s="469"/>
    </row>
    <row r="1318" spans="1:22" s="342" customFormat="1" ht="14.25" customHeight="1" x14ac:dyDescent="0.2">
      <c r="A1318" s="331" t="s">
        <v>72</v>
      </c>
      <c r="B1318" s="332">
        <v>2022</v>
      </c>
      <c r="C1318" s="333" t="s">
        <v>582</v>
      </c>
      <c r="D1318" s="334" t="s">
        <v>112</v>
      </c>
      <c r="E1318" s="335" t="s">
        <v>1033</v>
      </c>
      <c r="F1318" s="331" t="s">
        <v>1036</v>
      </c>
      <c r="G1318" s="331" t="s">
        <v>263</v>
      </c>
      <c r="H1318" s="334" t="s">
        <v>1178</v>
      </c>
      <c r="I1318" s="331" t="s">
        <v>431</v>
      </c>
      <c r="J1318" s="331" t="s">
        <v>160</v>
      </c>
      <c r="K1318" s="331" t="s">
        <v>698</v>
      </c>
      <c r="L1318" s="334" t="s">
        <v>1510</v>
      </c>
      <c r="M1318" s="334" t="s">
        <v>1497</v>
      </c>
      <c r="N1318" s="334" t="s">
        <v>1178</v>
      </c>
      <c r="O1318" s="331" t="s">
        <v>2794</v>
      </c>
      <c r="P1318" s="336">
        <v>462</v>
      </c>
      <c r="Q1318" s="336">
        <v>19</v>
      </c>
      <c r="R1318" s="337" t="str">
        <f t="shared" si="132"/>
        <v>N/A</v>
      </c>
      <c r="S1318" s="338" t="str">
        <f t="shared" si="133"/>
        <v>N/A</v>
      </c>
      <c r="T1318" s="339"/>
      <c r="U1318" s="468"/>
      <c r="V1318" s="469"/>
    </row>
    <row r="1319" spans="1:22" s="342" customFormat="1" ht="14.25" customHeight="1" x14ac:dyDescent="0.2">
      <c r="A1319" s="331" t="s">
        <v>72</v>
      </c>
      <c r="B1319" s="332">
        <v>2022</v>
      </c>
      <c r="C1319" s="333" t="s">
        <v>582</v>
      </c>
      <c r="D1319" s="334" t="s">
        <v>112</v>
      </c>
      <c r="E1319" s="335" t="s">
        <v>1033</v>
      </c>
      <c r="F1319" s="331" t="s">
        <v>1036</v>
      </c>
      <c r="G1319" s="331" t="s">
        <v>1508</v>
      </c>
      <c r="H1319" s="334" t="s">
        <v>1178</v>
      </c>
      <c r="I1319" s="331" t="s">
        <v>431</v>
      </c>
      <c r="J1319" s="331" t="s">
        <v>160</v>
      </c>
      <c r="K1319" s="331" t="s">
        <v>698</v>
      </c>
      <c r="L1319" s="334" t="s">
        <v>1510</v>
      </c>
      <c r="M1319" s="334" t="s">
        <v>1497</v>
      </c>
      <c r="N1319" s="334" t="s">
        <v>1178</v>
      </c>
      <c r="O1319" s="331" t="s">
        <v>2794</v>
      </c>
      <c r="P1319" s="336">
        <v>422</v>
      </c>
      <c r="Q1319" s="336">
        <v>18</v>
      </c>
      <c r="R1319" s="337" t="str">
        <f t="shared" si="132"/>
        <v>N/A</v>
      </c>
      <c r="S1319" s="338" t="str">
        <f t="shared" si="133"/>
        <v>N/A</v>
      </c>
      <c r="T1319" s="339"/>
      <c r="U1319" s="468"/>
      <c r="V1319" s="469"/>
    </row>
    <row r="1320" spans="1:22" s="342" customFormat="1" ht="14.25" customHeight="1" x14ac:dyDescent="0.2">
      <c r="A1320" s="461" t="s">
        <v>72</v>
      </c>
      <c r="B1320" s="462">
        <v>2022</v>
      </c>
      <c r="C1320" s="463" t="s">
        <v>582</v>
      </c>
      <c r="D1320" s="464" t="s">
        <v>112</v>
      </c>
      <c r="E1320" s="465" t="s">
        <v>1044</v>
      </c>
      <c r="F1320" s="331" t="s">
        <v>1036</v>
      </c>
      <c r="G1320" s="461" t="s">
        <v>259</v>
      </c>
      <c r="H1320" s="464" t="s">
        <v>1178</v>
      </c>
      <c r="I1320" s="461" t="s">
        <v>431</v>
      </c>
      <c r="J1320" s="461" t="s">
        <v>160</v>
      </c>
      <c r="K1320" s="331" t="s">
        <v>698</v>
      </c>
      <c r="L1320" s="464" t="s">
        <v>1510</v>
      </c>
      <c r="M1320" s="334" t="s">
        <v>1497</v>
      </c>
      <c r="N1320" s="464" t="s">
        <v>1178</v>
      </c>
      <c r="O1320" s="331" t="s">
        <v>2789</v>
      </c>
      <c r="P1320" s="336">
        <v>13</v>
      </c>
      <c r="Q1320" s="336">
        <v>2</v>
      </c>
      <c r="R1320" s="337" t="str">
        <f t="shared" si="132"/>
        <v>N/A</v>
      </c>
      <c r="S1320" s="338" t="str">
        <f t="shared" si="133"/>
        <v>N/A</v>
      </c>
      <c r="T1320" s="339"/>
      <c r="U1320" s="468"/>
      <c r="V1320" s="469"/>
    </row>
    <row r="1321" spans="1:22" s="342" customFormat="1" ht="14.25" customHeight="1" x14ac:dyDescent="0.2">
      <c r="A1321" s="461" t="s">
        <v>72</v>
      </c>
      <c r="B1321" s="462">
        <v>2022</v>
      </c>
      <c r="C1321" s="463" t="s">
        <v>582</v>
      </c>
      <c r="D1321" s="464" t="s">
        <v>112</v>
      </c>
      <c r="E1321" s="465" t="s">
        <v>1044</v>
      </c>
      <c r="F1321" s="331" t="s">
        <v>1036</v>
      </c>
      <c r="G1321" s="461" t="s">
        <v>261</v>
      </c>
      <c r="H1321" s="464" t="s">
        <v>1178</v>
      </c>
      <c r="I1321" s="461" t="s">
        <v>431</v>
      </c>
      <c r="J1321" s="461" t="s">
        <v>160</v>
      </c>
      <c r="K1321" s="331" t="s">
        <v>698</v>
      </c>
      <c r="L1321" s="464" t="s">
        <v>1510</v>
      </c>
      <c r="M1321" s="334" t="s">
        <v>1497</v>
      </c>
      <c r="N1321" s="464" t="s">
        <v>1178</v>
      </c>
      <c r="O1321" s="331" t="s">
        <v>2789</v>
      </c>
      <c r="P1321" s="336">
        <v>13</v>
      </c>
      <c r="Q1321" s="336">
        <v>2</v>
      </c>
      <c r="R1321" s="337" t="str">
        <f t="shared" si="132"/>
        <v>N/A</v>
      </c>
      <c r="S1321" s="338" t="str">
        <f t="shared" si="133"/>
        <v>N/A</v>
      </c>
      <c r="T1321" s="339"/>
      <c r="U1321" s="468"/>
      <c r="V1321" s="469"/>
    </row>
    <row r="1322" spans="1:22" s="342" customFormat="1" ht="14.25" customHeight="1" x14ac:dyDescent="0.2">
      <c r="A1322" s="331" t="s">
        <v>72</v>
      </c>
      <c r="B1322" s="332">
        <v>2022</v>
      </c>
      <c r="C1322" s="333" t="s">
        <v>582</v>
      </c>
      <c r="D1322" s="334" t="s">
        <v>112</v>
      </c>
      <c r="E1322" s="465" t="s">
        <v>1044</v>
      </c>
      <c r="F1322" s="331" t="s">
        <v>1036</v>
      </c>
      <c r="G1322" s="331" t="s">
        <v>263</v>
      </c>
      <c r="H1322" s="334" t="s">
        <v>1178</v>
      </c>
      <c r="I1322" s="331" t="s">
        <v>431</v>
      </c>
      <c r="J1322" s="331" t="s">
        <v>160</v>
      </c>
      <c r="K1322" s="331" t="s">
        <v>698</v>
      </c>
      <c r="L1322" s="334" t="s">
        <v>1510</v>
      </c>
      <c r="M1322" s="334" t="s">
        <v>1497</v>
      </c>
      <c r="N1322" s="334" t="s">
        <v>1178</v>
      </c>
      <c r="O1322" s="331" t="s">
        <v>2790</v>
      </c>
      <c r="P1322" s="336">
        <v>13</v>
      </c>
      <c r="Q1322" s="336">
        <v>2</v>
      </c>
      <c r="R1322" s="337" t="str">
        <f t="shared" si="132"/>
        <v>N/A</v>
      </c>
      <c r="S1322" s="338" t="str">
        <f t="shared" si="133"/>
        <v>N/A</v>
      </c>
      <c r="T1322" s="339"/>
      <c r="U1322" s="468"/>
      <c r="V1322" s="469"/>
    </row>
    <row r="1323" spans="1:22" s="342" customFormat="1" ht="14.25" customHeight="1" x14ac:dyDescent="0.2">
      <c r="A1323" s="331" t="s">
        <v>72</v>
      </c>
      <c r="B1323" s="332">
        <v>2022</v>
      </c>
      <c r="C1323" s="333" t="s">
        <v>582</v>
      </c>
      <c r="D1323" s="334" t="s">
        <v>112</v>
      </c>
      <c r="E1323" s="465" t="s">
        <v>1044</v>
      </c>
      <c r="F1323" s="331" t="s">
        <v>1036</v>
      </c>
      <c r="G1323" s="331" t="s">
        <v>1508</v>
      </c>
      <c r="H1323" s="334" t="s">
        <v>1178</v>
      </c>
      <c r="I1323" s="331" t="s">
        <v>431</v>
      </c>
      <c r="J1323" s="331" t="s">
        <v>160</v>
      </c>
      <c r="K1323" s="331" t="s">
        <v>698</v>
      </c>
      <c r="L1323" s="334" t="s">
        <v>1510</v>
      </c>
      <c r="M1323" s="334" t="s">
        <v>1497</v>
      </c>
      <c r="N1323" s="334" t="s">
        <v>1178</v>
      </c>
      <c r="O1323" s="331" t="s">
        <v>2790</v>
      </c>
      <c r="P1323" s="336">
        <v>13</v>
      </c>
      <c r="Q1323" s="336">
        <v>2</v>
      </c>
      <c r="R1323" s="337" t="str">
        <f t="shared" si="132"/>
        <v>N/A</v>
      </c>
      <c r="S1323" s="338" t="str">
        <f t="shared" si="133"/>
        <v>N/A</v>
      </c>
      <c r="T1323" s="339"/>
      <c r="U1323" s="468"/>
      <c r="V1323" s="469"/>
    </row>
    <row r="1324" spans="1:22" s="342" customFormat="1" ht="14.25" customHeight="1" x14ac:dyDescent="0.2">
      <c r="A1324" s="461" t="s">
        <v>72</v>
      </c>
      <c r="B1324" s="462">
        <v>2022</v>
      </c>
      <c r="C1324" s="463" t="s">
        <v>582</v>
      </c>
      <c r="D1324" s="464" t="s">
        <v>112</v>
      </c>
      <c r="E1324" s="465" t="s">
        <v>1107</v>
      </c>
      <c r="F1324" s="331" t="s">
        <v>1036</v>
      </c>
      <c r="G1324" s="461" t="s">
        <v>259</v>
      </c>
      <c r="H1324" s="464" t="s">
        <v>1178</v>
      </c>
      <c r="I1324" s="461" t="s">
        <v>431</v>
      </c>
      <c r="J1324" s="461" t="s">
        <v>160</v>
      </c>
      <c r="K1324" s="331" t="s">
        <v>698</v>
      </c>
      <c r="L1324" s="464" t="s">
        <v>1510</v>
      </c>
      <c r="M1324" s="334" t="s">
        <v>1497</v>
      </c>
      <c r="N1324" s="464" t="s">
        <v>1178</v>
      </c>
      <c r="O1324" s="331" t="s">
        <v>2789</v>
      </c>
      <c r="P1324" s="336">
        <v>20</v>
      </c>
      <c r="Q1324" s="336">
        <v>3</v>
      </c>
      <c r="R1324" s="337" t="str">
        <f t="shared" si="132"/>
        <v>N/A</v>
      </c>
      <c r="S1324" s="338" t="str">
        <f t="shared" si="133"/>
        <v>N/A</v>
      </c>
      <c r="T1324" s="339"/>
      <c r="U1324" s="468"/>
      <c r="V1324" s="469"/>
    </row>
    <row r="1325" spans="1:22" s="342" customFormat="1" ht="14.25" customHeight="1" x14ac:dyDescent="0.2">
      <c r="A1325" s="331" t="s">
        <v>72</v>
      </c>
      <c r="B1325" s="332">
        <v>2022</v>
      </c>
      <c r="C1325" s="333" t="s">
        <v>582</v>
      </c>
      <c r="D1325" s="334" t="s">
        <v>112</v>
      </c>
      <c r="E1325" s="465" t="s">
        <v>1107</v>
      </c>
      <c r="F1325" s="331" t="s">
        <v>1036</v>
      </c>
      <c r="G1325" s="331" t="s">
        <v>261</v>
      </c>
      <c r="H1325" s="334" t="s">
        <v>1178</v>
      </c>
      <c r="I1325" s="331" t="s">
        <v>431</v>
      </c>
      <c r="J1325" s="331" t="s">
        <v>160</v>
      </c>
      <c r="K1325" s="331" t="s">
        <v>698</v>
      </c>
      <c r="L1325" s="334" t="s">
        <v>1510</v>
      </c>
      <c r="M1325" s="334" t="s">
        <v>1497</v>
      </c>
      <c r="N1325" s="334" t="s">
        <v>1178</v>
      </c>
      <c r="O1325" s="331" t="s">
        <v>2790</v>
      </c>
      <c r="P1325" s="336">
        <v>22</v>
      </c>
      <c r="Q1325" s="336">
        <v>3</v>
      </c>
      <c r="R1325" s="337" t="str">
        <f t="shared" si="132"/>
        <v>N/A</v>
      </c>
      <c r="S1325" s="338" t="str">
        <f t="shared" si="133"/>
        <v>N/A</v>
      </c>
      <c r="T1325" s="339"/>
      <c r="U1325" s="468"/>
      <c r="V1325" s="469"/>
    </row>
    <row r="1326" spans="1:22" s="342" customFormat="1" ht="14.25" customHeight="1" x14ac:dyDescent="0.2">
      <c r="A1326" s="331" t="s">
        <v>72</v>
      </c>
      <c r="B1326" s="332">
        <v>2022</v>
      </c>
      <c r="C1326" s="333" t="s">
        <v>582</v>
      </c>
      <c r="D1326" s="334" t="s">
        <v>112</v>
      </c>
      <c r="E1326" s="465" t="s">
        <v>1107</v>
      </c>
      <c r="F1326" s="331" t="s">
        <v>1036</v>
      </c>
      <c r="G1326" s="331" t="s">
        <v>263</v>
      </c>
      <c r="H1326" s="334" t="s">
        <v>1178</v>
      </c>
      <c r="I1326" s="331" t="s">
        <v>431</v>
      </c>
      <c r="J1326" s="331" t="s">
        <v>160</v>
      </c>
      <c r="K1326" s="331" t="s">
        <v>698</v>
      </c>
      <c r="L1326" s="334" t="s">
        <v>1510</v>
      </c>
      <c r="M1326" s="334" t="s">
        <v>1497</v>
      </c>
      <c r="N1326" s="334" t="s">
        <v>1178</v>
      </c>
      <c r="O1326" s="331" t="s">
        <v>2790</v>
      </c>
      <c r="P1326" s="336">
        <v>22</v>
      </c>
      <c r="Q1326" s="336">
        <v>3</v>
      </c>
      <c r="R1326" s="337" t="str">
        <f t="shared" si="132"/>
        <v>N/A</v>
      </c>
      <c r="S1326" s="338" t="str">
        <f t="shared" si="133"/>
        <v>N/A</v>
      </c>
      <c r="T1326" s="339"/>
      <c r="U1326" s="468"/>
      <c r="V1326" s="469"/>
    </row>
    <row r="1327" spans="1:22" s="342" customFormat="1" ht="14.25" customHeight="1" x14ac:dyDescent="0.2">
      <c r="A1327" s="331" t="s">
        <v>72</v>
      </c>
      <c r="B1327" s="332">
        <v>2022</v>
      </c>
      <c r="C1327" s="333" t="s">
        <v>582</v>
      </c>
      <c r="D1327" s="334" t="s">
        <v>112</v>
      </c>
      <c r="E1327" s="465" t="s">
        <v>1107</v>
      </c>
      <c r="F1327" s="331" t="s">
        <v>1036</v>
      </c>
      <c r="G1327" s="331" t="s">
        <v>1508</v>
      </c>
      <c r="H1327" s="334" t="s">
        <v>1178</v>
      </c>
      <c r="I1327" s="331" t="s">
        <v>431</v>
      </c>
      <c r="J1327" s="331" t="s">
        <v>160</v>
      </c>
      <c r="K1327" s="331" t="s">
        <v>698</v>
      </c>
      <c r="L1327" s="334" t="s">
        <v>1510</v>
      </c>
      <c r="M1327" s="334" t="s">
        <v>1497</v>
      </c>
      <c r="N1327" s="334" t="s">
        <v>1178</v>
      </c>
      <c r="O1327" s="331" t="s">
        <v>2790</v>
      </c>
      <c r="P1327" s="336">
        <v>20</v>
      </c>
      <c r="Q1327" s="336">
        <v>3</v>
      </c>
      <c r="R1327" s="337" t="str">
        <f t="shared" si="132"/>
        <v>N/A</v>
      </c>
      <c r="S1327" s="338" t="str">
        <f t="shared" si="133"/>
        <v>N/A</v>
      </c>
      <c r="T1327" s="339"/>
      <c r="U1327" s="468"/>
      <c r="V1327" s="469"/>
    </row>
    <row r="1328" spans="1:22" s="342" customFormat="1" ht="14.25" customHeight="1" x14ac:dyDescent="0.2">
      <c r="A1328" s="331" t="s">
        <v>72</v>
      </c>
      <c r="B1328" s="332">
        <v>2022</v>
      </c>
      <c r="C1328" s="333" t="s">
        <v>582</v>
      </c>
      <c r="D1328" s="334" t="s">
        <v>112</v>
      </c>
      <c r="E1328" s="465" t="s">
        <v>1107</v>
      </c>
      <c r="F1328" s="331" t="s">
        <v>1036</v>
      </c>
      <c r="G1328" s="331" t="s">
        <v>259</v>
      </c>
      <c r="H1328" s="334" t="s">
        <v>1178</v>
      </c>
      <c r="I1328" s="331" t="s">
        <v>431</v>
      </c>
      <c r="J1328" s="331" t="s">
        <v>160</v>
      </c>
      <c r="K1328" s="331" t="s">
        <v>698</v>
      </c>
      <c r="L1328" s="334" t="s">
        <v>1510</v>
      </c>
      <c r="M1328" s="334" t="s">
        <v>1497</v>
      </c>
      <c r="N1328" s="334" t="s">
        <v>1178</v>
      </c>
      <c r="O1328" s="331" t="s">
        <v>2791</v>
      </c>
      <c r="P1328" s="336">
        <v>2</v>
      </c>
      <c r="Q1328" s="336">
        <v>1</v>
      </c>
      <c r="R1328" s="337" t="str">
        <f t="shared" si="132"/>
        <v>N/A</v>
      </c>
      <c r="S1328" s="338" t="str">
        <f t="shared" si="133"/>
        <v>N/A</v>
      </c>
      <c r="T1328" s="339"/>
      <c r="U1328" s="468"/>
      <c r="V1328" s="469"/>
    </row>
    <row r="1329" spans="1:22" s="342" customFormat="1" ht="14.25" customHeight="1" x14ac:dyDescent="0.2">
      <c r="A1329" s="331" t="s">
        <v>72</v>
      </c>
      <c r="B1329" s="332">
        <v>2022</v>
      </c>
      <c r="C1329" s="333" t="s">
        <v>582</v>
      </c>
      <c r="D1329" s="334" t="s">
        <v>112</v>
      </c>
      <c r="E1329" s="465" t="s">
        <v>1107</v>
      </c>
      <c r="F1329" s="331" t="s">
        <v>1036</v>
      </c>
      <c r="G1329" s="331" t="s">
        <v>261</v>
      </c>
      <c r="H1329" s="334" t="s">
        <v>1178</v>
      </c>
      <c r="I1329" s="331" t="s">
        <v>431</v>
      </c>
      <c r="J1329" s="331" t="s">
        <v>160</v>
      </c>
      <c r="K1329" s="331" t="s">
        <v>698</v>
      </c>
      <c r="L1329" s="334" t="s">
        <v>1510</v>
      </c>
      <c r="M1329" s="334" t="s">
        <v>1497</v>
      </c>
      <c r="N1329" s="334" t="s">
        <v>1178</v>
      </c>
      <c r="O1329" s="331" t="s">
        <v>2792</v>
      </c>
      <c r="P1329" s="336">
        <v>2</v>
      </c>
      <c r="Q1329" s="336">
        <v>1</v>
      </c>
      <c r="R1329" s="337" t="str">
        <f t="shared" si="132"/>
        <v>N/A</v>
      </c>
      <c r="S1329" s="338" t="str">
        <f t="shared" si="133"/>
        <v>N/A</v>
      </c>
      <c r="T1329" s="339"/>
      <c r="U1329" s="468"/>
      <c r="V1329" s="469"/>
    </row>
    <row r="1330" spans="1:22" s="342" customFormat="1" ht="14.25" customHeight="1" x14ac:dyDescent="0.2">
      <c r="A1330" s="331" t="s">
        <v>72</v>
      </c>
      <c r="B1330" s="332">
        <v>2022</v>
      </c>
      <c r="C1330" s="333" t="s">
        <v>582</v>
      </c>
      <c r="D1330" s="334" t="s">
        <v>112</v>
      </c>
      <c r="E1330" s="465" t="s">
        <v>1107</v>
      </c>
      <c r="F1330" s="331" t="s">
        <v>1036</v>
      </c>
      <c r="G1330" s="331" t="s">
        <v>263</v>
      </c>
      <c r="H1330" s="334" t="s">
        <v>1178</v>
      </c>
      <c r="I1330" s="331" t="s">
        <v>431</v>
      </c>
      <c r="J1330" s="331" t="s">
        <v>160</v>
      </c>
      <c r="K1330" s="331" t="s">
        <v>698</v>
      </c>
      <c r="L1330" s="334" t="s">
        <v>1510</v>
      </c>
      <c r="M1330" s="334" t="s">
        <v>1497</v>
      </c>
      <c r="N1330" s="334" t="s">
        <v>1178</v>
      </c>
      <c r="O1330" s="331" t="s">
        <v>2792</v>
      </c>
      <c r="P1330" s="336">
        <v>2</v>
      </c>
      <c r="Q1330" s="336">
        <v>1</v>
      </c>
      <c r="R1330" s="337" t="str">
        <f t="shared" si="132"/>
        <v>N/A</v>
      </c>
      <c r="S1330" s="338" t="str">
        <f t="shared" si="133"/>
        <v>N/A</v>
      </c>
      <c r="T1330" s="339"/>
      <c r="U1330" s="468"/>
      <c r="V1330" s="469"/>
    </row>
    <row r="1331" spans="1:22" s="342" customFormat="1" ht="14.25" customHeight="1" x14ac:dyDescent="0.2">
      <c r="A1331" s="331" t="s">
        <v>72</v>
      </c>
      <c r="B1331" s="332">
        <v>2022</v>
      </c>
      <c r="C1331" s="333" t="s">
        <v>582</v>
      </c>
      <c r="D1331" s="334" t="s">
        <v>112</v>
      </c>
      <c r="E1331" s="465" t="s">
        <v>1107</v>
      </c>
      <c r="F1331" s="331" t="s">
        <v>1036</v>
      </c>
      <c r="G1331" s="331" t="s">
        <v>1508</v>
      </c>
      <c r="H1331" s="334" t="s">
        <v>1178</v>
      </c>
      <c r="I1331" s="331" t="s">
        <v>431</v>
      </c>
      <c r="J1331" s="331" t="s">
        <v>160</v>
      </c>
      <c r="K1331" s="331" t="s">
        <v>698</v>
      </c>
      <c r="L1331" s="334" t="s">
        <v>1510</v>
      </c>
      <c r="M1331" s="334" t="s">
        <v>1497</v>
      </c>
      <c r="N1331" s="334" t="s">
        <v>1178</v>
      </c>
      <c r="O1331" s="331" t="s">
        <v>2792</v>
      </c>
      <c r="P1331" s="336">
        <v>2</v>
      </c>
      <c r="Q1331" s="336">
        <v>1</v>
      </c>
      <c r="R1331" s="337" t="str">
        <f t="shared" si="132"/>
        <v>N/A</v>
      </c>
      <c r="S1331" s="338" t="str">
        <f t="shared" si="133"/>
        <v>N/A</v>
      </c>
      <c r="T1331" s="339"/>
      <c r="U1331" s="468"/>
      <c r="V1331" s="469"/>
    </row>
    <row r="1332" spans="1:22" s="342" customFormat="1" ht="14.25" customHeight="1" x14ac:dyDescent="0.2">
      <c r="A1332" s="331" t="s">
        <v>72</v>
      </c>
      <c r="B1332" s="332">
        <v>2022</v>
      </c>
      <c r="C1332" s="333" t="s">
        <v>582</v>
      </c>
      <c r="D1332" s="334" t="s">
        <v>112</v>
      </c>
      <c r="E1332" s="465" t="s">
        <v>1107</v>
      </c>
      <c r="F1332" s="331" t="s">
        <v>1036</v>
      </c>
      <c r="G1332" s="331" t="s">
        <v>259</v>
      </c>
      <c r="H1332" s="334" t="s">
        <v>1178</v>
      </c>
      <c r="I1332" s="331" t="s">
        <v>431</v>
      </c>
      <c r="J1332" s="331" t="s">
        <v>160</v>
      </c>
      <c r="K1332" s="331" t="s">
        <v>698</v>
      </c>
      <c r="L1332" s="334" t="s">
        <v>1510</v>
      </c>
      <c r="M1332" s="334" t="s">
        <v>1497</v>
      </c>
      <c r="N1332" s="334" t="s">
        <v>1178</v>
      </c>
      <c r="O1332" s="331" t="s">
        <v>2793</v>
      </c>
      <c r="P1332" s="336">
        <v>6</v>
      </c>
      <c r="Q1332" s="336">
        <v>4</v>
      </c>
      <c r="R1332" s="337" t="str">
        <f t="shared" si="132"/>
        <v>N/A</v>
      </c>
      <c r="S1332" s="338" t="str">
        <f t="shared" si="133"/>
        <v>N/A</v>
      </c>
      <c r="T1332" s="339"/>
      <c r="U1332" s="468"/>
      <c r="V1332" s="469"/>
    </row>
    <row r="1333" spans="1:22" s="342" customFormat="1" ht="14.25" customHeight="1" x14ac:dyDescent="0.2">
      <c r="A1333" s="331" t="s">
        <v>72</v>
      </c>
      <c r="B1333" s="332">
        <v>2022</v>
      </c>
      <c r="C1333" s="333" t="s">
        <v>582</v>
      </c>
      <c r="D1333" s="334" t="s">
        <v>112</v>
      </c>
      <c r="E1333" s="465" t="s">
        <v>1107</v>
      </c>
      <c r="F1333" s="331" t="s">
        <v>1036</v>
      </c>
      <c r="G1333" s="331" t="s">
        <v>261</v>
      </c>
      <c r="H1333" s="334" t="s">
        <v>1178</v>
      </c>
      <c r="I1333" s="331" t="s">
        <v>431</v>
      </c>
      <c r="J1333" s="331" t="s">
        <v>160</v>
      </c>
      <c r="K1333" s="331" t="s">
        <v>698</v>
      </c>
      <c r="L1333" s="334" t="s">
        <v>1510</v>
      </c>
      <c r="M1333" s="334" t="s">
        <v>1497</v>
      </c>
      <c r="N1333" s="334" t="s">
        <v>1178</v>
      </c>
      <c r="O1333" s="331" t="s">
        <v>2794</v>
      </c>
      <c r="P1333" s="336">
        <v>6</v>
      </c>
      <c r="Q1333" s="336">
        <v>4</v>
      </c>
      <c r="R1333" s="337" t="str">
        <f t="shared" si="132"/>
        <v>N/A</v>
      </c>
      <c r="S1333" s="338" t="str">
        <f t="shared" si="133"/>
        <v>N/A</v>
      </c>
      <c r="T1333" s="339"/>
      <c r="U1333" s="468"/>
      <c r="V1333" s="469"/>
    </row>
    <row r="1334" spans="1:22" s="342" customFormat="1" ht="14.25" customHeight="1" x14ac:dyDescent="0.2">
      <c r="A1334" s="331" t="s">
        <v>72</v>
      </c>
      <c r="B1334" s="332">
        <v>2022</v>
      </c>
      <c r="C1334" s="333" t="s">
        <v>582</v>
      </c>
      <c r="D1334" s="334" t="s">
        <v>112</v>
      </c>
      <c r="E1334" s="465" t="s">
        <v>1107</v>
      </c>
      <c r="F1334" s="331" t="s">
        <v>1036</v>
      </c>
      <c r="G1334" s="331" t="s">
        <v>263</v>
      </c>
      <c r="H1334" s="334" t="s">
        <v>1178</v>
      </c>
      <c r="I1334" s="331" t="s">
        <v>431</v>
      </c>
      <c r="J1334" s="331" t="s">
        <v>160</v>
      </c>
      <c r="K1334" s="331" t="s">
        <v>698</v>
      </c>
      <c r="L1334" s="334" t="s">
        <v>1510</v>
      </c>
      <c r="M1334" s="334" t="s">
        <v>1497</v>
      </c>
      <c r="N1334" s="334" t="s">
        <v>1178</v>
      </c>
      <c r="O1334" s="331" t="s">
        <v>2794</v>
      </c>
      <c r="P1334" s="336">
        <v>6</v>
      </c>
      <c r="Q1334" s="336">
        <v>4</v>
      </c>
      <c r="R1334" s="337" t="str">
        <f t="shared" si="132"/>
        <v>N/A</v>
      </c>
      <c r="S1334" s="338" t="str">
        <f t="shared" si="133"/>
        <v>N/A</v>
      </c>
      <c r="T1334" s="339"/>
      <c r="U1334" s="468"/>
      <c r="V1334" s="469"/>
    </row>
    <row r="1335" spans="1:22" s="342" customFormat="1" ht="14.25" customHeight="1" x14ac:dyDescent="0.2">
      <c r="A1335" s="331" t="s">
        <v>72</v>
      </c>
      <c r="B1335" s="332">
        <v>2022</v>
      </c>
      <c r="C1335" s="333" t="s">
        <v>582</v>
      </c>
      <c r="D1335" s="334" t="s">
        <v>112</v>
      </c>
      <c r="E1335" s="465" t="s">
        <v>1107</v>
      </c>
      <c r="F1335" s="331" t="s">
        <v>1036</v>
      </c>
      <c r="G1335" s="331" t="s">
        <v>1508</v>
      </c>
      <c r="H1335" s="334" t="s">
        <v>1178</v>
      </c>
      <c r="I1335" s="331" t="s">
        <v>431</v>
      </c>
      <c r="J1335" s="331" t="s">
        <v>160</v>
      </c>
      <c r="K1335" s="331" t="s">
        <v>698</v>
      </c>
      <c r="L1335" s="334" t="s">
        <v>1510</v>
      </c>
      <c r="M1335" s="334" t="s">
        <v>1497</v>
      </c>
      <c r="N1335" s="334" t="s">
        <v>1178</v>
      </c>
      <c r="O1335" s="331" t="s">
        <v>2794</v>
      </c>
      <c r="P1335" s="336">
        <v>6</v>
      </c>
      <c r="Q1335" s="336">
        <v>4</v>
      </c>
      <c r="R1335" s="337" t="str">
        <f t="shared" si="132"/>
        <v>N/A</v>
      </c>
      <c r="S1335" s="338" t="str">
        <f t="shared" si="133"/>
        <v>N/A</v>
      </c>
      <c r="T1335" s="339"/>
      <c r="U1335" s="468"/>
      <c r="V1335" s="469"/>
    </row>
    <row r="1336" spans="1:22" s="342" customFormat="1" ht="15" customHeight="1" x14ac:dyDescent="0.2">
      <c r="A1336" s="461" t="s">
        <v>72</v>
      </c>
      <c r="B1336" s="462">
        <v>2022</v>
      </c>
      <c r="C1336" s="463" t="s">
        <v>582</v>
      </c>
      <c r="D1336" s="464" t="s">
        <v>112</v>
      </c>
      <c r="E1336" s="465" t="s">
        <v>981</v>
      </c>
      <c r="F1336" s="461">
        <v>8</v>
      </c>
      <c r="G1336" s="461" t="s">
        <v>259</v>
      </c>
      <c r="H1336" s="334" t="s">
        <v>1178</v>
      </c>
      <c r="I1336" s="461" t="s">
        <v>431</v>
      </c>
      <c r="J1336" s="461" t="s">
        <v>160</v>
      </c>
      <c r="K1336" s="331" t="s">
        <v>698</v>
      </c>
      <c r="L1336" s="464" t="s">
        <v>1510</v>
      </c>
      <c r="M1336" s="334" t="s">
        <v>1497</v>
      </c>
      <c r="N1336" s="464" t="s">
        <v>1178</v>
      </c>
      <c r="O1336" s="331" t="s">
        <v>1806</v>
      </c>
      <c r="P1336" s="336">
        <v>178</v>
      </c>
      <c r="Q1336" s="336">
        <v>12</v>
      </c>
      <c r="R1336" s="337" t="str">
        <f t="shared" si="132"/>
        <v>N/A</v>
      </c>
      <c r="S1336" s="338" t="str">
        <f t="shared" si="133"/>
        <v>N/A</v>
      </c>
      <c r="T1336" s="339"/>
      <c r="U1336" s="340"/>
      <c r="V1336" s="341"/>
    </row>
    <row r="1337" spans="1:22" s="342" customFormat="1" ht="15" customHeight="1" x14ac:dyDescent="0.2">
      <c r="A1337" s="331" t="s">
        <v>72</v>
      </c>
      <c r="B1337" s="332">
        <v>2022</v>
      </c>
      <c r="C1337" s="333" t="s">
        <v>582</v>
      </c>
      <c r="D1337" s="334" t="s">
        <v>112</v>
      </c>
      <c r="E1337" s="335" t="s">
        <v>981</v>
      </c>
      <c r="F1337" s="331">
        <v>8</v>
      </c>
      <c r="G1337" s="331" t="s">
        <v>261</v>
      </c>
      <c r="H1337" s="334" t="s">
        <v>1178</v>
      </c>
      <c r="I1337" s="331" t="s">
        <v>431</v>
      </c>
      <c r="J1337" s="331" t="s">
        <v>160</v>
      </c>
      <c r="K1337" s="331" t="s">
        <v>698</v>
      </c>
      <c r="L1337" s="334" t="s">
        <v>1510</v>
      </c>
      <c r="M1337" s="334" t="s">
        <v>1497</v>
      </c>
      <c r="N1337" s="334" t="s">
        <v>1178</v>
      </c>
      <c r="O1337" s="331" t="s">
        <v>1806</v>
      </c>
      <c r="P1337" s="336">
        <v>180</v>
      </c>
      <c r="Q1337" s="336">
        <v>12</v>
      </c>
      <c r="R1337" s="337" t="str">
        <f t="shared" si="132"/>
        <v>N/A</v>
      </c>
      <c r="S1337" s="338" t="str">
        <f t="shared" si="133"/>
        <v>N/A</v>
      </c>
      <c r="T1337" s="339"/>
      <c r="U1337" s="340"/>
      <c r="V1337" s="341"/>
    </row>
    <row r="1338" spans="1:22" s="342" customFormat="1" ht="15" customHeight="1" x14ac:dyDescent="0.2">
      <c r="A1338" s="331" t="s">
        <v>72</v>
      </c>
      <c r="B1338" s="332">
        <v>2022</v>
      </c>
      <c r="C1338" s="333" t="s">
        <v>582</v>
      </c>
      <c r="D1338" s="334" t="s">
        <v>112</v>
      </c>
      <c r="E1338" s="335" t="s">
        <v>981</v>
      </c>
      <c r="F1338" s="331">
        <v>8</v>
      </c>
      <c r="G1338" s="331" t="s">
        <v>263</v>
      </c>
      <c r="H1338" s="334" t="s">
        <v>1178</v>
      </c>
      <c r="I1338" s="331" t="s">
        <v>431</v>
      </c>
      <c r="J1338" s="331" t="s">
        <v>160</v>
      </c>
      <c r="K1338" s="331" t="s">
        <v>698</v>
      </c>
      <c r="L1338" s="334" t="s">
        <v>1510</v>
      </c>
      <c r="M1338" s="334" t="s">
        <v>1497</v>
      </c>
      <c r="N1338" s="334" t="s">
        <v>1178</v>
      </c>
      <c r="O1338" s="331" t="s">
        <v>1806</v>
      </c>
      <c r="P1338" s="336">
        <v>172</v>
      </c>
      <c r="Q1338" s="336">
        <v>12</v>
      </c>
      <c r="R1338" s="337" t="str">
        <f t="shared" si="132"/>
        <v>N/A</v>
      </c>
      <c r="S1338" s="338" t="str">
        <f t="shared" si="133"/>
        <v>N/A</v>
      </c>
      <c r="T1338" s="339"/>
      <c r="U1338" s="340"/>
      <c r="V1338" s="341"/>
    </row>
    <row r="1339" spans="1:22" s="342" customFormat="1" ht="15" customHeight="1" x14ac:dyDescent="0.2">
      <c r="A1339" s="331" t="s">
        <v>72</v>
      </c>
      <c r="B1339" s="332">
        <v>2022</v>
      </c>
      <c r="C1339" s="333" t="s">
        <v>582</v>
      </c>
      <c r="D1339" s="334" t="s">
        <v>112</v>
      </c>
      <c r="E1339" s="335" t="s">
        <v>981</v>
      </c>
      <c r="F1339" s="331">
        <v>8</v>
      </c>
      <c r="G1339" s="331" t="s">
        <v>1508</v>
      </c>
      <c r="H1339" s="334" t="s">
        <v>1178</v>
      </c>
      <c r="I1339" s="331" t="s">
        <v>431</v>
      </c>
      <c r="J1339" s="331" t="s">
        <v>160</v>
      </c>
      <c r="K1339" s="331" t="s">
        <v>698</v>
      </c>
      <c r="L1339" s="334" t="s">
        <v>1510</v>
      </c>
      <c r="M1339" s="334" t="s">
        <v>1497</v>
      </c>
      <c r="N1339" s="334" t="s">
        <v>1178</v>
      </c>
      <c r="O1339" s="331" t="s">
        <v>1806</v>
      </c>
      <c r="P1339" s="336">
        <v>88</v>
      </c>
      <c r="Q1339" s="336">
        <v>12</v>
      </c>
      <c r="R1339" s="337" t="str">
        <f t="shared" si="132"/>
        <v>N/A</v>
      </c>
      <c r="S1339" s="338" t="str">
        <f t="shared" si="133"/>
        <v>N/A</v>
      </c>
      <c r="T1339" s="339"/>
      <c r="U1339" s="340"/>
      <c r="V1339" s="341"/>
    </row>
    <row r="1340" spans="1:22" s="342" customFormat="1" ht="15" customHeight="1" x14ac:dyDescent="0.2">
      <c r="A1340" s="461" t="s">
        <v>72</v>
      </c>
      <c r="B1340" s="462">
        <v>2022</v>
      </c>
      <c r="C1340" s="463" t="s">
        <v>582</v>
      </c>
      <c r="D1340" s="464" t="s">
        <v>112</v>
      </c>
      <c r="E1340" s="465" t="s">
        <v>981</v>
      </c>
      <c r="F1340" s="461">
        <v>8</v>
      </c>
      <c r="G1340" s="461" t="s">
        <v>259</v>
      </c>
      <c r="H1340" s="334" t="s">
        <v>1178</v>
      </c>
      <c r="I1340" s="461" t="s">
        <v>431</v>
      </c>
      <c r="J1340" s="461" t="s">
        <v>160</v>
      </c>
      <c r="K1340" s="331" t="s">
        <v>698</v>
      </c>
      <c r="L1340" s="464" t="s">
        <v>1510</v>
      </c>
      <c r="M1340" s="334" t="s">
        <v>1497</v>
      </c>
      <c r="N1340" s="464" t="s">
        <v>1178</v>
      </c>
      <c r="O1340" s="331" t="s">
        <v>1806</v>
      </c>
      <c r="P1340" s="336">
        <v>100</v>
      </c>
      <c r="Q1340" s="336">
        <v>1</v>
      </c>
      <c r="R1340" s="337" t="str">
        <f t="shared" si="132"/>
        <v>N/A</v>
      </c>
      <c r="S1340" s="338" t="str">
        <f t="shared" si="133"/>
        <v>N/A</v>
      </c>
      <c r="T1340" s="339"/>
      <c r="U1340" s="340"/>
      <c r="V1340" s="341"/>
    </row>
    <row r="1341" spans="1:22" s="342" customFormat="1" ht="15" customHeight="1" x14ac:dyDescent="0.2">
      <c r="A1341" s="331" t="s">
        <v>72</v>
      </c>
      <c r="B1341" s="332">
        <v>2022</v>
      </c>
      <c r="C1341" s="333" t="s">
        <v>582</v>
      </c>
      <c r="D1341" s="334" t="s">
        <v>112</v>
      </c>
      <c r="E1341" s="335" t="s">
        <v>981</v>
      </c>
      <c r="F1341" s="331">
        <v>8</v>
      </c>
      <c r="G1341" s="331" t="s">
        <v>261</v>
      </c>
      <c r="H1341" s="334" t="s">
        <v>1178</v>
      </c>
      <c r="I1341" s="331" t="s">
        <v>431</v>
      </c>
      <c r="J1341" s="331" t="s">
        <v>160</v>
      </c>
      <c r="K1341" s="331" t="s">
        <v>698</v>
      </c>
      <c r="L1341" s="334" t="s">
        <v>1510</v>
      </c>
      <c r="M1341" s="334" t="s">
        <v>1497</v>
      </c>
      <c r="N1341" s="334" t="s">
        <v>1178</v>
      </c>
      <c r="O1341" s="331" t="s">
        <v>1806</v>
      </c>
      <c r="P1341" s="336">
        <v>100</v>
      </c>
      <c r="Q1341" s="336">
        <v>1</v>
      </c>
      <c r="R1341" s="337" t="str">
        <f t="shared" si="132"/>
        <v>N/A</v>
      </c>
      <c r="S1341" s="338" t="str">
        <f t="shared" si="133"/>
        <v>N/A</v>
      </c>
      <c r="T1341" s="339"/>
      <c r="U1341" s="340"/>
      <c r="V1341" s="341"/>
    </row>
    <row r="1342" spans="1:22" s="342" customFormat="1" ht="15" customHeight="1" x14ac:dyDescent="0.2">
      <c r="A1342" s="331" t="s">
        <v>72</v>
      </c>
      <c r="B1342" s="332">
        <v>2022</v>
      </c>
      <c r="C1342" s="333" t="s">
        <v>582</v>
      </c>
      <c r="D1342" s="334" t="s">
        <v>112</v>
      </c>
      <c r="E1342" s="335" t="s">
        <v>981</v>
      </c>
      <c r="F1342" s="331">
        <v>8</v>
      </c>
      <c r="G1342" s="331" t="s">
        <v>263</v>
      </c>
      <c r="H1342" s="334" t="s">
        <v>1178</v>
      </c>
      <c r="I1342" s="331" t="s">
        <v>431</v>
      </c>
      <c r="J1342" s="331" t="s">
        <v>160</v>
      </c>
      <c r="K1342" s="331" t="s">
        <v>698</v>
      </c>
      <c r="L1342" s="334" t="s">
        <v>1510</v>
      </c>
      <c r="M1342" s="334" t="s">
        <v>1497</v>
      </c>
      <c r="N1342" s="334" t="s">
        <v>1178</v>
      </c>
      <c r="O1342" s="331" t="s">
        <v>1806</v>
      </c>
      <c r="P1342" s="336">
        <v>100</v>
      </c>
      <c r="Q1342" s="336">
        <v>1</v>
      </c>
      <c r="R1342" s="337" t="str">
        <f t="shared" si="132"/>
        <v>N/A</v>
      </c>
      <c r="S1342" s="338" t="str">
        <f t="shared" si="133"/>
        <v>N/A</v>
      </c>
      <c r="T1342" s="339"/>
      <c r="U1342" s="340"/>
      <c r="V1342" s="341"/>
    </row>
    <row r="1343" spans="1:22" s="342" customFormat="1" ht="15" customHeight="1" x14ac:dyDescent="0.2">
      <c r="A1343" s="331" t="s">
        <v>72</v>
      </c>
      <c r="B1343" s="332">
        <v>2022</v>
      </c>
      <c r="C1343" s="333" t="s">
        <v>582</v>
      </c>
      <c r="D1343" s="334" t="s">
        <v>112</v>
      </c>
      <c r="E1343" s="335" t="s">
        <v>981</v>
      </c>
      <c r="F1343" s="331">
        <v>8</v>
      </c>
      <c r="G1343" s="331" t="s">
        <v>1508</v>
      </c>
      <c r="H1343" s="334" t="s">
        <v>1178</v>
      </c>
      <c r="I1343" s="331" t="s">
        <v>431</v>
      </c>
      <c r="J1343" s="331" t="s">
        <v>160</v>
      </c>
      <c r="K1343" s="331" t="s">
        <v>698</v>
      </c>
      <c r="L1343" s="334" t="s">
        <v>1510</v>
      </c>
      <c r="M1343" s="334" t="s">
        <v>1497</v>
      </c>
      <c r="N1343" s="334" t="s">
        <v>1178</v>
      </c>
      <c r="O1343" s="331" t="s">
        <v>1806</v>
      </c>
      <c r="P1343" s="336">
        <v>100</v>
      </c>
      <c r="Q1343" s="336">
        <v>1</v>
      </c>
      <c r="R1343" s="337" t="str">
        <f t="shared" si="132"/>
        <v>N/A</v>
      </c>
      <c r="S1343" s="338" t="str">
        <f t="shared" si="133"/>
        <v>N/A</v>
      </c>
      <c r="T1343" s="339"/>
      <c r="U1343" s="340"/>
      <c r="V1343" s="341"/>
    </row>
    <row r="1344" spans="1:22" s="342" customFormat="1" ht="15" customHeight="1" x14ac:dyDescent="0.2">
      <c r="A1344" s="461" t="s">
        <v>72</v>
      </c>
      <c r="B1344" s="462">
        <v>2022</v>
      </c>
      <c r="C1344" s="463" t="s">
        <v>582</v>
      </c>
      <c r="D1344" s="464" t="s">
        <v>112</v>
      </c>
      <c r="E1344" s="465" t="s">
        <v>923</v>
      </c>
      <c r="F1344" s="331" t="s">
        <v>1038</v>
      </c>
      <c r="G1344" s="461" t="s">
        <v>259</v>
      </c>
      <c r="H1344" s="334" t="s">
        <v>1178</v>
      </c>
      <c r="I1344" s="461" t="s">
        <v>431</v>
      </c>
      <c r="J1344" s="461" t="s">
        <v>160</v>
      </c>
      <c r="K1344" s="331" t="s">
        <v>698</v>
      </c>
      <c r="L1344" s="464" t="s">
        <v>1510</v>
      </c>
      <c r="M1344" s="334" t="s">
        <v>1497</v>
      </c>
      <c r="N1344" s="464" t="s">
        <v>1178</v>
      </c>
      <c r="O1344" s="331" t="s">
        <v>1806</v>
      </c>
      <c r="P1344" s="336">
        <v>281</v>
      </c>
      <c r="Q1344" s="336">
        <v>2</v>
      </c>
      <c r="R1344" s="337" t="str">
        <f t="shared" si="132"/>
        <v>N/A</v>
      </c>
      <c r="S1344" s="338" t="str">
        <f t="shared" si="133"/>
        <v>N/A</v>
      </c>
      <c r="T1344" s="339"/>
      <c r="U1344" s="340"/>
      <c r="V1344" s="341"/>
    </row>
    <row r="1345" spans="1:22" s="342" customFormat="1" ht="15" customHeight="1" x14ac:dyDescent="0.2">
      <c r="A1345" s="331" t="s">
        <v>72</v>
      </c>
      <c r="B1345" s="332">
        <v>2022</v>
      </c>
      <c r="C1345" s="333" t="s">
        <v>582</v>
      </c>
      <c r="D1345" s="334" t="s">
        <v>112</v>
      </c>
      <c r="E1345" s="335" t="s">
        <v>923</v>
      </c>
      <c r="F1345" s="331" t="s">
        <v>1038</v>
      </c>
      <c r="G1345" s="331" t="s">
        <v>261</v>
      </c>
      <c r="H1345" s="334" t="s">
        <v>1178</v>
      </c>
      <c r="I1345" s="331" t="s">
        <v>431</v>
      </c>
      <c r="J1345" s="331" t="s">
        <v>160</v>
      </c>
      <c r="K1345" s="331" t="s">
        <v>698</v>
      </c>
      <c r="L1345" s="334" t="s">
        <v>1510</v>
      </c>
      <c r="M1345" s="334" t="s">
        <v>1497</v>
      </c>
      <c r="N1345" s="334" t="s">
        <v>1178</v>
      </c>
      <c r="O1345" s="331" t="s">
        <v>1806</v>
      </c>
      <c r="P1345" s="336">
        <v>281</v>
      </c>
      <c r="Q1345" s="336">
        <v>2</v>
      </c>
      <c r="R1345" s="337" t="str">
        <f t="shared" si="132"/>
        <v>N/A</v>
      </c>
      <c r="S1345" s="338" t="str">
        <f t="shared" si="133"/>
        <v>N/A</v>
      </c>
      <c r="T1345" s="339"/>
      <c r="U1345" s="340"/>
      <c r="V1345" s="341"/>
    </row>
    <row r="1346" spans="1:22" s="342" customFormat="1" ht="15" customHeight="1" x14ac:dyDescent="0.2">
      <c r="A1346" s="331" t="s">
        <v>72</v>
      </c>
      <c r="B1346" s="332">
        <v>2022</v>
      </c>
      <c r="C1346" s="333" t="s">
        <v>582</v>
      </c>
      <c r="D1346" s="334" t="s">
        <v>112</v>
      </c>
      <c r="E1346" s="335" t="s">
        <v>923</v>
      </c>
      <c r="F1346" s="331" t="s">
        <v>1038</v>
      </c>
      <c r="G1346" s="331" t="s">
        <v>263</v>
      </c>
      <c r="H1346" s="334" t="s">
        <v>1178</v>
      </c>
      <c r="I1346" s="331" t="s">
        <v>431</v>
      </c>
      <c r="J1346" s="331" t="s">
        <v>160</v>
      </c>
      <c r="K1346" s="331" t="s">
        <v>698</v>
      </c>
      <c r="L1346" s="334" t="s">
        <v>1510</v>
      </c>
      <c r="M1346" s="334" t="s">
        <v>1497</v>
      </c>
      <c r="N1346" s="334" t="s">
        <v>1178</v>
      </c>
      <c r="O1346" s="331" t="s">
        <v>1806</v>
      </c>
      <c r="P1346" s="336">
        <v>102</v>
      </c>
      <c r="Q1346" s="336">
        <v>2</v>
      </c>
      <c r="R1346" s="337" t="str">
        <f t="shared" si="132"/>
        <v>N/A</v>
      </c>
      <c r="S1346" s="338" t="str">
        <f t="shared" si="133"/>
        <v>N/A</v>
      </c>
      <c r="T1346" s="339"/>
      <c r="U1346" s="340"/>
      <c r="V1346" s="341"/>
    </row>
    <row r="1347" spans="1:22" s="342" customFormat="1" ht="15" customHeight="1" x14ac:dyDescent="0.2">
      <c r="A1347" s="461" t="s">
        <v>72</v>
      </c>
      <c r="B1347" s="462">
        <v>2022</v>
      </c>
      <c r="C1347" s="463" t="s">
        <v>582</v>
      </c>
      <c r="D1347" s="464" t="s">
        <v>112</v>
      </c>
      <c r="E1347" s="465" t="s">
        <v>1082</v>
      </c>
      <c r="F1347" s="331" t="s">
        <v>1008</v>
      </c>
      <c r="G1347" s="461" t="s">
        <v>259</v>
      </c>
      <c r="H1347" s="334" t="s">
        <v>1178</v>
      </c>
      <c r="I1347" s="461" t="s">
        <v>431</v>
      </c>
      <c r="J1347" s="461" t="s">
        <v>160</v>
      </c>
      <c r="K1347" s="331" t="s">
        <v>698</v>
      </c>
      <c r="L1347" s="464" t="s">
        <v>1510</v>
      </c>
      <c r="M1347" s="334" t="s">
        <v>1497</v>
      </c>
      <c r="N1347" s="464" t="s">
        <v>1178</v>
      </c>
      <c r="O1347" s="331" t="s">
        <v>1806</v>
      </c>
      <c r="P1347" s="471">
        <v>328</v>
      </c>
      <c r="Q1347" s="471">
        <v>21</v>
      </c>
      <c r="R1347" s="337" t="str">
        <f t="shared" si="132"/>
        <v>N/A</v>
      </c>
      <c r="S1347" s="338" t="str">
        <f t="shared" si="133"/>
        <v>N/A</v>
      </c>
      <c r="T1347" s="339"/>
      <c r="U1347" s="340"/>
      <c r="V1347" s="341"/>
    </row>
    <row r="1348" spans="1:22" s="342" customFormat="1" ht="15" customHeight="1" x14ac:dyDescent="0.2">
      <c r="A1348" s="331" t="s">
        <v>72</v>
      </c>
      <c r="B1348" s="332">
        <v>2022</v>
      </c>
      <c r="C1348" s="333" t="s">
        <v>582</v>
      </c>
      <c r="D1348" s="334" t="s">
        <v>112</v>
      </c>
      <c r="E1348" s="335" t="s">
        <v>1082</v>
      </c>
      <c r="F1348" s="331" t="s">
        <v>1008</v>
      </c>
      <c r="G1348" s="331" t="s">
        <v>261</v>
      </c>
      <c r="H1348" s="334" t="s">
        <v>1178</v>
      </c>
      <c r="I1348" s="331" t="s">
        <v>431</v>
      </c>
      <c r="J1348" s="331" t="s">
        <v>160</v>
      </c>
      <c r="K1348" s="331" t="s">
        <v>698</v>
      </c>
      <c r="L1348" s="334" t="s">
        <v>1510</v>
      </c>
      <c r="M1348" s="334" t="s">
        <v>1497</v>
      </c>
      <c r="N1348" s="334" t="s">
        <v>1178</v>
      </c>
      <c r="O1348" s="331" t="s">
        <v>1806</v>
      </c>
      <c r="P1348" s="336">
        <v>332</v>
      </c>
      <c r="Q1348" s="336">
        <v>21</v>
      </c>
      <c r="R1348" s="337" t="str">
        <f t="shared" si="132"/>
        <v>N/A</v>
      </c>
      <c r="S1348" s="338" t="str">
        <f t="shared" si="133"/>
        <v>N/A</v>
      </c>
      <c r="T1348" s="339"/>
      <c r="U1348" s="340"/>
      <c r="V1348" s="341"/>
    </row>
    <row r="1349" spans="1:22" s="342" customFormat="1" ht="15" customHeight="1" x14ac:dyDescent="0.2">
      <c r="A1349" s="331" t="s">
        <v>72</v>
      </c>
      <c r="B1349" s="332">
        <v>2022</v>
      </c>
      <c r="C1349" s="333" t="s">
        <v>582</v>
      </c>
      <c r="D1349" s="334" t="s">
        <v>112</v>
      </c>
      <c r="E1349" s="335" t="s">
        <v>1082</v>
      </c>
      <c r="F1349" s="331" t="s">
        <v>1008</v>
      </c>
      <c r="G1349" s="331" t="s">
        <v>263</v>
      </c>
      <c r="H1349" s="334" t="s">
        <v>1178</v>
      </c>
      <c r="I1349" s="331" t="s">
        <v>431</v>
      </c>
      <c r="J1349" s="331" t="s">
        <v>160</v>
      </c>
      <c r="K1349" s="331" t="s">
        <v>698</v>
      </c>
      <c r="L1349" s="334" t="s">
        <v>1510</v>
      </c>
      <c r="M1349" s="334" t="s">
        <v>1497</v>
      </c>
      <c r="N1349" s="334" t="s">
        <v>1178</v>
      </c>
      <c r="O1349" s="331" t="s">
        <v>1806</v>
      </c>
      <c r="P1349" s="336">
        <v>293</v>
      </c>
      <c r="Q1349" s="336">
        <v>21</v>
      </c>
      <c r="R1349" s="337" t="str">
        <f t="shared" si="132"/>
        <v>N/A</v>
      </c>
      <c r="S1349" s="338" t="str">
        <f t="shared" si="133"/>
        <v>N/A</v>
      </c>
      <c r="T1349" s="339"/>
      <c r="U1349" s="340"/>
      <c r="V1349" s="341"/>
    </row>
    <row r="1350" spans="1:22" s="342" customFormat="1" ht="15" customHeight="1" x14ac:dyDescent="0.2">
      <c r="A1350" s="331" t="s">
        <v>72</v>
      </c>
      <c r="B1350" s="332">
        <v>2022</v>
      </c>
      <c r="C1350" s="333" t="s">
        <v>582</v>
      </c>
      <c r="D1350" s="334" t="s">
        <v>112</v>
      </c>
      <c r="E1350" s="335" t="s">
        <v>1082</v>
      </c>
      <c r="F1350" s="331" t="s">
        <v>1008</v>
      </c>
      <c r="G1350" s="331" t="s">
        <v>1508</v>
      </c>
      <c r="H1350" s="334" t="s">
        <v>1178</v>
      </c>
      <c r="I1350" s="331" t="s">
        <v>431</v>
      </c>
      <c r="J1350" s="331" t="s">
        <v>160</v>
      </c>
      <c r="K1350" s="331" t="s">
        <v>698</v>
      </c>
      <c r="L1350" s="334" t="s">
        <v>1510</v>
      </c>
      <c r="M1350" s="334" t="s">
        <v>1497</v>
      </c>
      <c r="N1350" s="334" t="s">
        <v>1178</v>
      </c>
      <c r="O1350" s="331" t="s">
        <v>1806</v>
      </c>
      <c r="P1350" s="336">
        <v>290</v>
      </c>
      <c r="Q1350" s="336">
        <v>21</v>
      </c>
      <c r="R1350" s="337" t="str">
        <f t="shared" si="132"/>
        <v>N/A</v>
      </c>
      <c r="S1350" s="338" t="str">
        <f t="shared" si="133"/>
        <v>N/A</v>
      </c>
      <c r="T1350" s="339"/>
      <c r="U1350" s="340"/>
      <c r="V1350" s="341"/>
    </row>
    <row r="1351" spans="1:22" s="342" customFormat="1" ht="15" customHeight="1" x14ac:dyDescent="0.2">
      <c r="A1351" s="461" t="s">
        <v>72</v>
      </c>
      <c r="B1351" s="462">
        <v>2022</v>
      </c>
      <c r="C1351" s="463" t="s">
        <v>582</v>
      </c>
      <c r="D1351" s="464" t="s">
        <v>112</v>
      </c>
      <c r="E1351" s="465" t="s">
        <v>1084</v>
      </c>
      <c r="F1351" s="472">
        <v>40399</v>
      </c>
      <c r="G1351" s="461" t="s">
        <v>259</v>
      </c>
      <c r="H1351" s="334" t="s">
        <v>1178</v>
      </c>
      <c r="I1351" s="461" t="s">
        <v>431</v>
      </c>
      <c r="J1351" s="461" t="s">
        <v>160</v>
      </c>
      <c r="K1351" s="331" t="s">
        <v>698</v>
      </c>
      <c r="L1351" s="464" t="s">
        <v>1510</v>
      </c>
      <c r="M1351" s="334" t="s">
        <v>1497</v>
      </c>
      <c r="N1351" s="464" t="s">
        <v>1178</v>
      </c>
      <c r="O1351" s="331" t="s">
        <v>1806</v>
      </c>
      <c r="P1351" s="471">
        <v>165</v>
      </c>
      <c r="Q1351" s="471">
        <v>13</v>
      </c>
      <c r="R1351" s="337" t="str">
        <f t="shared" si="132"/>
        <v>N/A</v>
      </c>
      <c r="S1351" s="338" t="str">
        <f t="shared" si="133"/>
        <v>N/A</v>
      </c>
      <c r="T1351" s="339"/>
      <c r="U1351" s="340"/>
      <c r="V1351" s="341"/>
    </row>
    <row r="1352" spans="1:22" s="342" customFormat="1" ht="15" customHeight="1" x14ac:dyDescent="0.2">
      <c r="A1352" s="331" t="s">
        <v>72</v>
      </c>
      <c r="B1352" s="332">
        <v>2022</v>
      </c>
      <c r="C1352" s="333" t="s">
        <v>582</v>
      </c>
      <c r="D1352" s="334" t="s">
        <v>112</v>
      </c>
      <c r="E1352" s="335" t="s">
        <v>1084</v>
      </c>
      <c r="F1352" s="472">
        <v>40399</v>
      </c>
      <c r="G1352" s="331" t="s">
        <v>261</v>
      </c>
      <c r="H1352" s="334" t="s">
        <v>1178</v>
      </c>
      <c r="I1352" s="331" t="s">
        <v>431</v>
      </c>
      <c r="J1352" s="331" t="s">
        <v>160</v>
      </c>
      <c r="K1352" s="331" t="s">
        <v>698</v>
      </c>
      <c r="L1352" s="334" t="s">
        <v>1510</v>
      </c>
      <c r="M1352" s="334" t="s">
        <v>1497</v>
      </c>
      <c r="N1352" s="334" t="s">
        <v>1178</v>
      </c>
      <c r="O1352" s="331" t="s">
        <v>1806</v>
      </c>
      <c r="P1352" s="336">
        <v>168</v>
      </c>
      <c r="Q1352" s="336">
        <v>13</v>
      </c>
      <c r="R1352" s="337" t="str">
        <f t="shared" si="132"/>
        <v>N/A</v>
      </c>
      <c r="S1352" s="338" t="str">
        <f t="shared" si="133"/>
        <v>N/A</v>
      </c>
      <c r="T1352" s="339"/>
      <c r="U1352" s="340"/>
      <c r="V1352" s="341"/>
    </row>
    <row r="1353" spans="1:22" s="342" customFormat="1" ht="15" customHeight="1" x14ac:dyDescent="0.2">
      <c r="A1353" s="331" t="s">
        <v>72</v>
      </c>
      <c r="B1353" s="332">
        <v>2022</v>
      </c>
      <c r="C1353" s="333" t="s">
        <v>582</v>
      </c>
      <c r="D1353" s="334" t="s">
        <v>112</v>
      </c>
      <c r="E1353" s="335" t="s">
        <v>1084</v>
      </c>
      <c r="F1353" s="472">
        <v>40399</v>
      </c>
      <c r="G1353" s="331" t="s">
        <v>263</v>
      </c>
      <c r="H1353" s="334" t="s">
        <v>1178</v>
      </c>
      <c r="I1353" s="331" t="s">
        <v>431</v>
      </c>
      <c r="J1353" s="331" t="s">
        <v>160</v>
      </c>
      <c r="K1353" s="331" t="s">
        <v>698</v>
      </c>
      <c r="L1353" s="334" t="s">
        <v>1510</v>
      </c>
      <c r="M1353" s="334" t="s">
        <v>1497</v>
      </c>
      <c r="N1353" s="334" t="s">
        <v>1178</v>
      </c>
      <c r="O1353" s="331" t="s">
        <v>1806</v>
      </c>
      <c r="P1353" s="336">
        <v>150</v>
      </c>
      <c r="Q1353" s="336">
        <v>11</v>
      </c>
      <c r="R1353" s="337" t="str">
        <f t="shared" si="132"/>
        <v>N/A</v>
      </c>
      <c r="S1353" s="338" t="str">
        <f t="shared" si="133"/>
        <v>N/A</v>
      </c>
      <c r="T1353" s="339"/>
      <c r="U1353" s="340"/>
      <c r="V1353" s="341"/>
    </row>
    <row r="1354" spans="1:22" s="342" customFormat="1" ht="15" customHeight="1" x14ac:dyDescent="0.2">
      <c r="A1354" s="331" t="s">
        <v>72</v>
      </c>
      <c r="B1354" s="332">
        <v>2022</v>
      </c>
      <c r="C1354" s="333" t="s">
        <v>582</v>
      </c>
      <c r="D1354" s="334" t="s">
        <v>112</v>
      </c>
      <c r="E1354" s="335" t="s">
        <v>1084</v>
      </c>
      <c r="F1354" s="472">
        <v>40399</v>
      </c>
      <c r="G1354" s="331" t="s">
        <v>1508</v>
      </c>
      <c r="H1354" s="334" t="s">
        <v>1178</v>
      </c>
      <c r="I1354" s="331" t="s">
        <v>431</v>
      </c>
      <c r="J1354" s="331" t="s">
        <v>160</v>
      </c>
      <c r="K1354" s="331" t="s">
        <v>698</v>
      </c>
      <c r="L1354" s="334" t="s">
        <v>1510</v>
      </c>
      <c r="M1354" s="334" t="s">
        <v>1497</v>
      </c>
      <c r="N1354" s="334" t="s">
        <v>1178</v>
      </c>
      <c r="O1354" s="331" t="s">
        <v>1806</v>
      </c>
      <c r="P1354" s="336">
        <v>32</v>
      </c>
      <c r="Q1354" s="336">
        <v>6</v>
      </c>
      <c r="R1354" s="337" t="str">
        <f t="shared" si="132"/>
        <v>N/A</v>
      </c>
      <c r="S1354" s="338" t="str">
        <f t="shared" si="133"/>
        <v>N/A</v>
      </c>
      <c r="T1354" s="339"/>
      <c r="U1354" s="340"/>
      <c r="V1354" s="341"/>
    </row>
    <row r="1355" spans="1:22" s="342" customFormat="1" ht="15" customHeight="1" x14ac:dyDescent="0.2">
      <c r="A1355" s="461" t="s">
        <v>72</v>
      </c>
      <c r="B1355" s="462">
        <v>2022</v>
      </c>
      <c r="C1355" s="463" t="s">
        <v>582</v>
      </c>
      <c r="D1355" s="464" t="s">
        <v>112</v>
      </c>
      <c r="E1355" s="465" t="s">
        <v>1006</v>
      </c>
      <c r="F1355" s="331" t="s">
        <v>1008</v>
      </c>
      <c r="G1355" s="461" t="s">
        <v>259</v>
      </c>
      <c r="H1355" s="334" t="s">
        <v>1178</v>
      </c>
      <c r="I1355" s="331" t="s">
        <v>431</v>
      </c>
      <c r="J1355" s="331" t="s">
        <v>160</v>
      </c>
      <c r="K1355" s="331" t="s">
        <v>698</v>
      </c>
      <c r="L1355" s="334" t="s">
        <v>1510</v>
      </c>
      <c r="M1355" s="334" t="s">
        <v>1497</v>
      </c>
      <c r="N1355" s="334" t="s">
        <v>1178</v>
      </c>
      <c r="O1355" s="331" t="s">
        <v>2790</v>
      </c>
      <c r="P1355" s="336">
        <v>169</v>
      </c>
      <c r="Q1355" s="336">
        <v>3</v>
      </c>
      <c r="R1355" s="337" t="str">
        <f t="shared" si="132"/>
        <v>N/A</v>
      </c>
      <c r="S1355" s="338" t="str">
        <f t="shared" si="133"/>
        <v>N/A</v>
      </c>
      <c r="T1355" s="339"/>
      <c r="U1355" s="340"/>
      <c r="V1355" s="341"/>
    </row>
    <row r="1356" spans="1:22" s="342" customFormat="1" ht="15" customHeight="1" x14ac:dyDescent="0.2">
      <c r="A1356" s="331" t="s">
        <v>72</v>
      </c>
      <c r="B1356" s="332">
        <v>2022</v>
      </c>
      <c r="C1356" s="333" t="s">
        <v>582</v>
      </c>
      <c r="D1356" s="334" t="s">
        <v>112</v>
      </c>
      <c r="E1356" s="335" t="s">
        <v>1006</v>
      </c>
      <c r="F1356" s="331" t="s">
        <v>1008</v>
      </c>
      <c r="G1356" s="331" t="s">
        <v>261</v>
      </c>
      <c r="H1356" s="334" t="s">
        <v>1178</v>
      </c>
      <c r="I1356" s="331" t="s">
        <v>431</v>
      </c>
      <c r="J1356" s="331" t="s">
        <v>160</v>
      </c>
      <c r="K1356" s="331" t="s">
        <v>698</v>
      </c>
      <c r="L1356" s="334" t="s">
        <v>1510</v>
      </c>
      <c r="M1356" s="334" t="s">
        <v>1497</v>
      </c>
      <c r="N1356" s="334" t="s">
        <v>1178</v>
      </c>
      <c r="O1356" s="331" t="s">
        <v>2790</v>
      </c>
      <c r="P1356" s="336">
        <v>169</v>
      </c>
      <c r="Q1356" s="336">
        <v>3</v>
      </c>
      <c r="R1356" s="337" t="str">
        <f t="shared" si="132"/>
        <v>N/A</v>
      </c>
      <c r="S1356" s="338" t="str">
        <f t="shared" si="133"/>
        <v>N/A</v>
      </c>
      <c r="T1356" s="339"/>
      <c r="U1356" s="340"/>
      <c r="V1356" s="341"/>
    </row>
    <row r="1357" spans="1:22" s="342" customFormat="1" ht="15" customHeight="1" x14ac:dyDescent="0.2">
      <c r="A1357" s="331" t="s">
        <v>72</v>
      </c>
      <c r="B1357" s="332">
        <v>2022</v>
      </c>
      <c r="C1357" s="333" t="s">
        <v>582</v>
      </c>
      <c r="D1357" s="334" t="s">
        <v>112</v>
      </c>
      <c r="E1357" s="335" t="s">
        <v>1006</v>
      </c>
      <c r="F1357" s="331" t="s">
        <v>1008</v>
      </c>
      <c r="G1357" s="331" t="s">
        <v>263</v>
      </c>
      <c r="H1357" s="334" t="s">
        <v>1178</v>
      </c>
      <c r="I1357" s="331" t="s">
        <v>431</v>
      </c>
      <c r="J1357" s="331" t="s">
        <v>160</v>
      </c>
      <c r="K1357" s="331" t="s">
        <v>698</v>
      </c>
      <c r="L1357" s="334" t="s">
        <v>1510</v>
      </c>
      <c r="M1357" s="334" t="s">
        <v>1497</v>
      </c>
      <c r="N1357" s="334" t="s">
        <v>1178</v>
      </c>
      <c r="O1357" s="331" t="s">
        <v>2790</v>
      </c>
      <c r="P1357" s="336">
        <v>163</v>
      </c>
      <c r="Q1357" s="336">
        <v>3</v>
      </c>
      <c r="R1357" s="337" t="str">
        <f t="shared" si="132"/>
        <v>N/A</v>
      </c>
      <c r="S1357" s="338" t="str">
        <f t="shared" si="133"/>
        <v>N/A</v>
      </c>
      <c r="T1357" s="339"/>
      <c r="U1357" s="340"/>
      <c r="V1357" s="341"/>
    </row>
    <row r="1358" spans="1:22" s="342" customFormat="1" ht="15" customHeight="1" x14ac:dyDescent="0.2">
      <c r="A1358" s="331" t="s">
        <v>72</v>
      </c>
      <c r="B1358" s="332">
        <v>2022</v>
      </c>
      <c r="C1358" s="333" t="s">
        <v>582</v>
      </c>
      <c r="D1358" s="334" t="s">
        <v>112</v>
      </c>
      <c r="E1358" s="335" t="s">
        <v>1006</v>
      </c>
      <c r="F1358" s="331" t="s">
        <v>1008</v>
      </c>
      <c r="G1358" s="331" t="s">
        <v>1508</v>
      </c>
      <c r="H1358" s="334" t="s">
        <v>1178</v>
      </c>
      <c r="I1358" s="331" t="s">
        <v>431</v>
      </c>
      <c r="J1358" s="331" t="s">
        <v>160</v>
      </c>
      <c r="K1358" s="331" t="s">
        <v>698</v>
      </c>
      <c r="L1358" s="334" t="s">
        <v>1510</v>
      </c>
      <c r="M1358" s="334" t="s">
        <v>1497</v>
      </c>
      <c r="N1358" s="334" t="s">
        <v>1178</v>
      </c>
      <c r="O1358" s="331" t="s">
        <v>2790</v>
      </c>
      <c r="P1358" s="336">
        <v>163</v>
      </c>
      <c r="Q1358" s="336">
        <v>3</v>
      </c>
      <c r="R1358" s="337" t="str">
        <f t="shared" si="132"/>
        <v>N/A</v>
      </c>
      <c r="S1358" s="338" t="str">
        <f t="shared" si="133"/>
        <v>N/A</v>
      </c>
      <c r="T1358" s="339"/>
      <c r="U1358" s="340"/>
      <c r="V1358" s="341"/>
    </row>
    <row r="1359" spans="1:22" s="342" customFormat="1" ht="15" customHeight="1" x14ac:dyDescent="0.2">
      <c r="A1359" s="461" t="s">
        <v>72</v>
      </c>
      <c r="B1359" s="462">
        <v>2022</v>
      </c>
      <c r="C1359" s="463" t="s">
        <v>582</v>
      </c>
      <c r="D1359" s="464" t="s">
        <v>112</v>
      </c>
      <c r="E1359" s="465" t="s">
        <v>1006</v>
      </c>
      <c r="F1359" s="331" t="s">
        <v>1008</v>
      </c>
      <c r="G1359" s="461" t="s">
        <v>259</v>
      </c>
      <c r="H1359" s="334" t="s">
        <v>1178</v>
      </c>
      <c r="I1359" s="331" t="s">
        <v>431</v>
      </c>
      <c r="J1359" s="331" t="s">
        <v>160</v>
      </c>
      <c r="K1359" s="331" t="s">
        <v>698</v>
      </c>
      <c r="L1359" s="334" t="s">
        <v>1510</v>
      </c>
      <c r="M1359" s="334" t="s">
        <v>1497</v>
      </c>
      <c r="N1359" s="334" t="s">
        <v>1178</v>
      </c>
      <c r="O1359" s="331" t="s">
        <v>2792</v>
      </c>
      <c r="P1359" s="336">
        <v>79</v>
      </c>
      <c r="Q1359" s="336">
        <v>2</v>
      </c>
      <c r="R1359" s="337" t="str">
        <f t="shared" si="132"/>
        <v>N/A</v>
      </c>
      <c r="S1359" s="338" t="str">
        <f t="shared" si="133"/>
        <v>N/A</v>
      </c>
      <c r="T1359" s="339"/>
      <c r="U1359" s="340"/>
      <c r="V1359" s="341"/>
    </row>
    <row r="1360" spans="1:22" s="342" customFormat="1" ht="15" customHeight="1" x14ac:dyDescent="0.2">
      <c r="A1360" s="331" t="s">
        <v>72</v>
      </c>
      <c r="B1360" s="332">
        <v>2022</v>
      </c>
      <c r="C1360" s="333" t="s">
        <v>582</v>
      </c>
      <c r="D1360" s="334" t="s">
        <v>112</v>
      </c>
      <c r="E1360" s="335" t="s">
        <v>1006</v>
      </c>
      <c r="F1360" s="331" t="s">
        <v>1008</v>
      </c>
      <c r="G1360" s="331" t="s">
        <v>263</v>
      </c>
      <c r="H1360" s="334" t="s">
        <v>1178</v>
      </c>
      <c r="I1360" s="331" t="s">
        <v>431</v>
      </c>
      <c r="J1360" s="331" t="s">
        <v>160</v>
      </c>
      <c r="K1360" s="331" t="s">
        <v>698</v>
      </c>
      <c r="L1360" s="334" t="s">
        <v>1510</v>
      </c>
      <c r="M1360" s="334" t="s">
        <v>1497</v>
      </c>
      <c r="N1360" s="334" t="s">
        <v>1178</v>
      </c>
      <c r="O1360" s="331" t="s">
        <v>2792</v>
      </c>
      <c r="P1360" s="336">
        <v>77</v>
      </c>
      <c r="Q1360" s="336">
        <v>2</v>
      </c>
      <c r="R1360" s="337" t="str">
        <f t="shared" si="132"/>
        <v>N/A</v>
      </c>
      <c r="S1360" s="338" t="str">
        <f t="shared" si="133"/>
        <v>N/A</v>
      </c>
      <c r="T1360" s="339"/>
      <c r="U1360" s="340"/>
      <c r="V1360" s="341"/>
    </row>
    <row r="1361" spans="1:22" s="342" customFormat="1" ht="15" customHeight="1" x14ac:dyDescent="0.2">
      <c r="A1361" s="331" t="s">
        <v>72</v>
      </c>
      <c r="B1361" s="332">
        <v>2022</v>
      </c>
      <c r="C1361" s="333" t="s">
        <v>582</v>
      </c>
      <c r="D1361" s="334" t="s">
        <v>112</v>
      </c>
      <c r="E1361" s="335" t="s">
        <v>1006</v>
      </c>
      <c r="F1361" s="331" t="s">
        <v>1008</v>
      </c>
      <c r="G1361" s="331" t="s">
        <v>1508</v>
      </c>
      <c r="H1361" s="334" t="s">
        <v>1178</v>
      </c>
      <c r="I1361" s="331" t="s">
        <v>431</v>
      </c>
      <c r="J1361" s="331" t="s">
        <v>160</v>
      </c>
      <c r="K1361" s="331" t="s">
        <v>698</v>
      </c>
      <c r="L1361" s="334" t="s">
        <v>1510</v>
      </c>
      <c r="M1361" s="334" t="s">
        <v>1497</v>
      </c>
      <c r="N1361" s="334" t="s">
        <v>1178</v>
      </c>
      <c r="O1361" s="331" t="s">
        <v>2792</v>
      </c>
      <c r="P1361" s="336">
        <v>78</v>
      </c>
      <c r="Q1361" s="336">
        <v>2</v>
      </c>
      <c r="R1361" s="337" t="str">
        <f t="shared" si="132"/>
        <v>N/A</v>
      </c>
      <c r="S1361" s="338" t="str">
        <f t="shared" si="133"/>
        <v>N/A</v>
      </c>
      <c r="T1361" s="339"/>
      <c r="U1361" s="340"/>
      <c r="V1361" s="341"/>
    </row>
    <row r="1362" spans="1:22" s="342" customFormat="1" ht="15" customHeight="1" x14ac:dyDescent="0.2">
      <c r="A1362" s="461" t="s">
        <v>72</v>
      </c>
      <c r="B1362" s="462">
        <v>2022</v>
      </c>
      <c r="C1362" s="463" t="s">
        <v>582</v>
      </c>
      <c r="D1362" s="464" t="s">
        <v>112</v>
      </c>
      <c r="E1362" s="465" t="s">
        <v>1009</v>
      </c>
      <c r="F1362" s="331" t="s">
        <v>1007</v>
      </c>
      <c r="G1362" s="461" t="s">
        <v>259</v>
      </c>
      <c r="H1362" s="334" t="s">
        <v>1178</v>
      </c>
      <c r="I1362" s="461" t="s">
        <v>431</v>
      </c>
      <c r="J1362" s="461" t="s">
        <v>160</v>
      </c>
      <c r="K1362" s="331" t="s">
        <v>698</v>
      </c>
      <c r="L1362" s="464" t="s">
        <v>1510</v>
      </c>
      <c r="M1362" s="334" t="s">
        <v>1497</v>
      </c>
      <c r="N1362" s="464" t="s">
        <v>1178</v>
      </c>
      <c r="O1362" s="331" t="s">
        <v>1808</v>
      </c>
      <c r="P1362" s="336">
        <v>295</v>
      </c>
      <c r="Q1362" s="336">
        <v>40</v>
      </c>
      <c r="R1362" s="337" t="str">
        <f t="shared" si="132"/>
        <v>N/A</v>
      </c>
      <c r="S1362" s="338" t="str">
        <f t="shared" si="133"/>
        <v>N/A</v>
      </c>
      <c r="T1362" s="339"/>
      <c r="U1362" s="340"/>
      <c r="V1362" s="341"/>
    </row>
    <row r="1363" spans="1:22" s="342" customFormat="1" ht="15" customHeight="1" x14ac:dyDescent="0.2">
      <c r="A1363" s="331" t="s">
        <v>72</v>
      </c>
      <c r="B1363" s="332">
        <v>2022</v>
      </c>
      <c r="C1363" s="333" t="s">
        <v>582</v>
      </c>
      <c r="D1363" s="334" t="s">
        <v>112</v>
      </c>
      <c r="E1363" s="335" t="s">
        <v>1009</v>
      </c>
      <c r="F1363" s="331" t="s">
        <v>1007</v>
      </c>
      <c r="G1363" s="331" t="s">
        <v>263</v>
      </c>
      <c r="H1363" s="334" t="s">
        <v>1178</v>
      </c>
      <c r="I1363" s="331" t="s">
        <v>431</v>
      </c>
      <c r="J1363" s="331" t="s">
        <v>160</v>
      </c>
      <c r="K1363" s="331" t="s">
        <v>698</v>
      </c>
      <c r="L1363" s="334" t="s">
        <v>1510</v>
      </c>
      <c r="M1363" s="334" t="s">
        <v>1497</v>
      </c>
      <c r="N1363" s="334" t="s">
        <v>1178</v>
      </c>
      <c r="O1363" s="331" t="s">
        <v>1808</v>
      </c>
      <c r="P1363" s="336">
        <v>6061</v>
      </c>
      <c r="Q1363" s="336">
        <v>68</v>
      </c>
      <c r="R1363" s="337" t="str">
        <f t="shared" si="132"/>
        <v>N/A</v>
      </c>
      <c r="S1363" s="338" t="str">
        <f t="shared" si="133"/>
        <v>N/A</v>
      </c>
      <c r="T1363" s="339" t="s">
        <v>2958</v>
      </c>
      <c r="U1363" s="340"/>
      <c r="V1363" s="341"/>
    </row>
    <row r="1364" spans="1:22" s="342" customFormat="1" ht="15" customHeight="1" x14ac:dyDescent="0.2">
      <c r="A1364" s="331" t="s">
        <v>72</v>
      </c>
      <c r="B1364" s="332">
        <v>2022</v>
      </c>
      <c r="C1364" s="333" t="s">
        <v>582</v>
      </c>
      <c r="D1364" s="334" t="s">
        <v>112</v>
      </c>
      <c r="E1364" s="335" t="s">
        <v>1009</v>
      </c>
      <c r="F1364" s="331" t="s">
        <v>1007</v>
      </c>
      <c r="G1364" s="331" t="s">
        <v>1508</v>
      </c>
      <c r="H1364" s="334" t="s">
        <v>1178</v>
      </c>
      <c r="I1364" s="331" t="s">
        <v>431</v>
      </c>
      <c r="J1364" s="331" t="s">
        <v>160</v>
      </c>
      <c r="K1364" s="331" t="s">
        <v>698</v>
      </c>
      <c r="L1364" s="334" t="s">
        <v>1510</v>
      </c>
      <c r="M1364" s="334" t="s">
        <v>1497</v>
      </c>
      <c r="N1364" s="334" t="s">
        <v>1178</v>
      </c>
      <c r="O1364" s="331" t="s">
        <v>1808</v>
      </c>
      <c r="P1364" s="336">
        <v>295</v>
      </c>
      <c r="Q1364" s="336">
        <v>40</v>
      </c>
      <c r="R1364" s="337" t="str">
        <f t="shared" si="132"/>
        <v>N/A</v>
      </c>
      <c r="S1364" s="338" t="str">
        <f t="shared" si="133"/>
        <v>N/A</v>
      </c>
      <c r="T1364" s="339"/>
      <c r="U1364" s="340"/>
      <c r="V1364" s="341"/>
    </row>
    <row r="1365" spans="1:22" s="342" customFormat="1" ht="15" customHeight="1" x14ac:dyDescent="0.2">
      <c r="A1365" s="461" t="s">
        <v>72</v>
      </c>
      <c r="B1365" s="462">
        <v>2022</v>
      </c>
      <c r="C1365" s="463" t="s">
        <v>582</v>
      </c>
      <c r="D1365" s="464" t="s">
        <v>112</v>
      </c>
      <c r="E1365" s="465" t="s">
        <v>1009</v>
      </c>
      <c r="F1365" s="461" t="s">
        <v>1008</v>
      </c>
      <c r="G1365" s="461" t="s">
        <v>259</v>
      </c>
      <c r="H1365" s="334" t="s">
        <v>1178</v>
      </c>
      <c r="I1365" s="461" t="s">
        <v>431</v>
      </c>
      <c r="J1365" s="461" t="s">
        <v>160</v>
      </c>
      <c r="K1365" s="331" t="s">
        <v>698</v>
      </c>
      <c r="L1365" s="334" t="s">
        <v>1510</v>
      </c>
      <c r="M1365" s="334" t="s">
        <v>1497</v>
      </c>
      <c r="N1365" s="334" t="s">
        <v>1178</v>
      </c>
      <c r="O1365" s="331" t="s">
        <v>2790</v>
      </c>
      <c r="P1365" s="336">
        <v>53</v>
      </c>
      <c r="Q1365" s="336">
        <v>2</v>
      </c>
      <c r="R1365" s="337" t="str">
        <f t="shared" si="132"/>
        <v>N/A</v>
      </c>
      <c r="S1365" s="338" t="str">
        <f t="shared" si="133"/>
        <v>N/A</v>
      </c>
      <c r="T1365" s="339"/>
      <c r="U1365" s="340"/>
      <c r="V1365" s="341"/>
    </row>
    <row r="1366" spans="1:22" s="342" customFormat="1" ht="15" customHeight="1" x14ac:dyDescent="0.2">
      <c r="A1366" s="331" t="s">
        <v>72</v>
      </c>
      <c r="B1366" s="332">
        <v>2022</v>
      </c>
      <c r="C1366" s="333" t="s">
        <v>582</v>
      </c>
      <c r="D1366" s="334" t="s">
        <v>112</v>
      </c>
      <c r="E1366" s="335" t="s">
        <v>1009</v>
      </c>
      <c r="F1366" s="331" t="s">
        <v>1008</v>
      </c>
      <c r="G1366" s="331" t="s">
        <v>261</v>
      </c>
      <c r="H1366" s="334" t="s">
        <v>1178</v>
      </c>
      <c r="I1366" s="331" t="s">
        <v>431</v>
      </c>
      <c r="J1366" s="331" t="s">
        <v>160</v>
      </c>
      <c r="K1366" s="331" t="s">
        <v>698</v>
      </c>
      <c r="L1366" s="334" t="s">
        <v>1510</v>
      </c>
      <c r="M1366" s="334" t="s">
        <v>1497</v>
      </c>
      <c r="N1366" s="334" t="s">
        <v>1178</v>
      </c>
      <c r="O1366" s="331" t="s">
        <v>2790</v>
      </c>
      <c r="P1366" s="336">
        <v>19</v>
      </c>
      <c r="Q1366" s="336">
        <v>2</v>
      </c>
      <c r="R1366" s="337" t="str">
        <f t="shared" ref="R1366:R1370" si="134">IF(M1366="N/A","N/A",P1366/M1366*100)</f>
        <v>N/A</v>
      </c>
      <c r="S1366" s="338" t="str">
        <f t="shared" ref="S1366:S1370" si="135">IF(M1366="N/A","N/A",IF(OR(R1366&lt;90,R1366&gt;150),"X",""))</f>
        <v>N/A</v>
      </c>
      <c r="T1366" s="339"/>
      <c r="U1366" s="340"/>
      <c r="V1366" s="341"/>
    </row>
    <row r="1367" spans="1:22" s="342" customFormat="1" ht="15" customHeight="1" x14ac:dyDescent="0.2">
      <c r="A1367" s="331" t="s">
        <v>72</v>
      </c>
      <c r="B1367" s="332">
        <v>2022</v>
      </c>
      <c r="C1367" s="333" t="s">
        <v>582</v>
      </c>
      <c r="D1367" s="334" t="s">
        <v>112</v>
      </c>
      <c r="E1367" s="335" t="s">
        <v>1009</v>
      </c>
      <c r="F1367" s="331" t="s">
        <v>1008</v>
      </c>
      <c r="G1367" s="331" t="s">
        <v>263</v>
      </c>
      <c r="H1367" s="334" t="s">
        <v>1178</v>
      </c>
      <c r="I1367" s="331" t="s">
        <v>431</v>
      </c>
      <c r="J1367" s="331" t="s">
        <v>160</v>
      </c>
      <c r="K1367" s="331" t="s">
        <v>698</v>
      </c>
      <c r="L1367" s="334" t="s">
        <v>1510</v>
      </c>
      <c r="M1367" s="334" t="s">
        <v>1497</v>
      </c>
      <c r="N1367" s="334" t="s">
        <v>1178</v>
      </c>
      <c r="O1367" s="331" t="s">
        <v>2790</v>
      </c>
      <c r="P1367" s="336">
        <v>49</v>
      </c>
      <c r="Q1367" s="336">
        <v>2</v>
      </c>
      <c r="R1367" s="337" t="str">
        <f t="shared" si="134"/>
        <v>N/A</v>
      </c>
      <c r="S1367" s="338" t="str">
        <f t="shared" si="135"/>
        <v>N/A</v>
      </c>
      <c r="T1367" s="339"/>
      <c r="U1367" s="340"/>
      <c r="V1367" s="341"/>
    </row>
    <row r="1368" spans="1:22" s="342" customFormat="1" ht="15" customHeight="1" x14ac:dyDescent="0.2">
      <c r="A1368" s="331" t="s">
        <v>72</v>
      </c>
      <c r="B1368" s="332">
        <v>2022</v>
      </c>
      <c r="C1368" s="333" t="s">
        <v>582</v>
      </c>
      <c r="D1368" s="334" t="s">
        <v>112</v>
      </c>
      <c r="E1368" s="335" t="s">
        <v>1009</v>
      </c>
      <c r="F1368" s="331" t="s">
        <v>1008</v>
      </c>
      <c r="G1368" s="331" t="s">
        <v>1508</v>
      </c>
      <c r="H1368" s="334" t="s">
        <v>1178</v>
      </c>
      <c r="I1368" s="331" t="s">
        <v>431</v>
      </c>
      <c r="J1368" s="331" t="s">
        <v>160</v>
      </c>
      <c r="K1368" s="331" t="s">
        <v>698</v>
      </c>
      <c r="L1368" s="334" t="s">
        <v>1510</v>
      </c>
      <c r="M1368" s="334" t="s">
        <v>1497</v>
      </c>
      <c r="N1368" s="334" t="s">
        <v>1178</v>
      </c>
      <c r="O1368" s="331" t="s">
        <v>2790</v>
      </c>
      <c r="P1368" s="336">
        <v>19</v>
      </c>
      <c r="Q1368" s="336">
        <v>2</v>
      </c>
      <c r="R1368" s="337" t="str">
        <f t="shared" si="134"/>
        <v>N/A</v>
      </c>
      <c r="S1368" s="338" t="str">
        <f t="shared" si="135"/>
        <v>N/A</v>
      </c>
      <c r="T1368" s="339"/>
      <c r="U1368" s="340"/>
      <c r="V1368" s="341"/>
    </row>
    <row r="1369" spans="1:22" s="342" customFormat="1" ht="15" customHeight="1" x14ac:dyDescent="0.2">
      <c r="A1369" s="461" t="s">
        <v>72</v>
      </c>
      <c r="B1369" s="462">
        <v>2022</v>
      </c>
      <c r="C1369" s="463" t="s">
        <v>582</v>
      </c>
      <c r="D1369" s="464" t="s">
        <v>112</v>
      </c>
      <c r="E1369" s="465" t="s">
        <v>1009</v>
      </c>
      <c r="F1369" s="461" t="s">
        <v>1008</v>
      </c>
      <c r="G1369" s="461" t="s">
        <v>259</v>
      </c>
      <c r="H1369" s="334" t="s">
        <v>1178</v>
      </c>
      <c r="I1369" s="461" t="s">
        <v>431</v>
      </c>
      <c r="J1369" s="461" t="s">
        <v>160</v>
      </c>
      <c r="K1369" s="331" t="s">
        <v>698</v>
      </c>
      <c r="L1369" s="334" t="s">
        <v>1510</v>
      </c>
      <c r="M1369" s="334" t="s">
        <v>1497</v>
      </c>
      <c r="N1369" s="334" t="s">
        <v>1178</v>
      </c>
      <c r="O1369" s="331" t="s">
        <v>2792</v>
      </c>
      <c r="P1369" s="336">
        <v>23</v>
      </c>
      <c r="Q1369" s="336">
        <v>1</v>
      </c>
      <c r="R1369" s="337" t="str">
        <f t="shared" si="134"/>
        <v>N/A</v>
      </c>
      <c r="S1369" s="338" t="str">
        <f t="shared" si="135"/>
        <v>N/A</v>
      </c>
      <c r="T1369" s="339"/>
      <c r="U1369" s="340"/>
      <c r="V1369" s="341"/>
    </row>
    <row r="1370" spans="1:22" s="342" customFormat="1" ht="15" customHeight="1" x14ac:dyDescent="0.2">
      <c r="A1370" s="331" t="s">
        <v>72</v>
      </c>
      <c r="B1370" s="332">
        <v>2022</v>
      </c>
      <c r="C1370" s="333" t="s">
        <v>582</v>
      </c>
      <c r="D1370" s="334" t="s">
        <v>112</v>
      </c>
      <c r="E1370" s="335" t="s">
        <v>1009</v>
      </c>
      <c r="F1370" s="331" t="s">
        <v>1008</v>
      </c>
      <c r="G1370" s="331" t="s">
        <v>263</v>
      </c>
      <c r="H1370" s="334" t="s">
        <v>1178</v>
      </c>
      <c r="I1370" s="331" t="s">
        <v>431</v>
      </c>
      <c r="J1370" s="331" t="s">
        <v>160</v>
      </c>
      <c r="K1370" s="331" t="s">
        <v>698</v>
      </c>
      <c r="L1370" s="334" t="s">
        <v>1510</v>
      </c>
      <c r="M1370" s="334" t="s">
        <v>1497</v>
      </c>
      <c r="N1370" s="334" t="s">
        <v>1178</v>
      </c>
      <c r="O1370" s="331" t="s">
        <v>2792</v>
      </c>
      <c r="P1370" s="336">
        <v>22</v>
      </c>
      <c r="Q1370" s="336">
        <v>1</v>
      </c>
      <c r="R1370" s="337" t="str">
        <f t="shared" si="134"/>
        <v>N/A</v>
      </c>
      <c r="S1370" s="338" t="str">
        <f t="shared" si="135"/>
        <v>N/A</v>
      </c>
      <c r="T1370" s="339"/>
      <c r="U1370" s="340"/>
      <c r="V1370" s="341"/>
    </row>
    <row r="1371" spans="1:22" s="342" customFormat="1" ht="15" customHeight="1" x14ac:dyDescent="0.2">
      <c r="A1371" s="331" t="s">
        <v>72</v>
      </c>
      <c r="B1371" s="332">
        <v>2022</v>
      </c>
      <c r="C1371" s="333" t="s">
        <v>582</v>
      </c>
      <c r="D1371" s="334" t="s">
        <v>112</v>
      </c>
      <c r="E1371" s="335" t="s">
        <v>2833</v>
      </c>
      <c r="F1371" s="331" t="s">
        <v>1014</v>
      </c>
      <c r="G1371" s="331" t="s">
        <v>263</v>
      </c>
      <c r="H1371" s="334" t="s">
        <v>1178</v>
      </c>
      <c r="I1371" s="331" t="s">
        <v>431</v>
      </c>
      <c r="J1371" s="331" t="s">
        <v>160</v>
      </c>
      <c r="K1371" s="331" t="s">
        <v>2834</v>
      </c>
      <c r="L1371" s="334" t="s">
        <v>1510</v>
      </c>
      <c r="M1371" s="334" t="s">
        <v>1497</v>
      </c>
      <c r="N1371" s="334" t="s">
        <v>1178</v>
      </c>
      <c r="O1371" s="331" t="s">
        <v>2835</v>
      </c>
      <c r="P1371" s="336">
        <v>65</v>
      </c>
      <c r="Q1371" s="336">
        <v>65</v>
      </c>
      <c r="R1371" s="337" t="s">
        <v>1497</v>
      </c>
      <c r="S1371" s="338" t="s">
        <v>1497</v>
      </c>
      <c r="T1371" s="339"/>
      <c r="U1371" s="340"/>
      <c r="V1371" s="341"/>
    </row>
    <row r="1372" spans="1:22" s="342" customFormat="1" ht="15" customHeight="1" x14ac:dyDescent="0.2">
      <c r="A1372" s="331" t="s">
        <v>72</v>
      </c>
      <c r="B1372" s="332">
        <v>2022</v>
      </c>
      <c r="C1372" s="333" t="s">
        <v>582</v>
      </c>
      <c r="D1372" s="334" t="s">
        <v>112</v>
      </c>
      <c r="E1372" s="335" t="s">
        <v>2833</v>
      </c>
      <c r="F1372" s="331" t="s">
        <v>1014</v>
      </c>
      <c r="G1372" s="331" t="s">
        <v>276</v>
      </c>
      <c r="H1372" s="334" t="s">
        <v>1178</v>
      </c>
      <c r="I1372" s="331" t="s">
        <v>431</v>
      </c>
      <c r="J1372" s="331" t="s">
        <v>160</v>
      </c>
      <c r="K1372" s="331" t="s">
        <v>2834</v>
      </c>
      <c r="L1372" s="334" t="s">
        <v>1510</v>
      </c>
      <c r="M1372" s="334" t="s">
        <v>1497</v>
      </c>
      <c r="N1372" s="334" t="s">
        <v>1178</v>
      </c>
      <c r="O1372" s="331" t="s">
        <v>2835</v>
      </c>
      <c r="P1372" s="336">
        <v>132</v>
      </c>
      <c r="Q1372" s="336">
        <v>132</v>
      </c>
      <c r="R1372" s="337" t="s">
        <v>1497</v>
      </c>
      <c r="S1372" s="338" t="s">
        <v>1497</v>
      </c>
      <c r="T1372" s="339"/>
      <c r="U1372" s="340"/>
      <c r="V1372" s="341"/>
    </row>
    <row r="1373" spans="1:22" s="342" customFormat="1" ht="15" customHeight="1" x14ac:dyDescent="0.2">
      <c r="A1373" s="331" t="s">
        <v>72</v>
      </c>
      <c r="B1373" s="332">
        <v>2022</v>
      </c>
      <c r="C1373" s="333" t="s">
        <v>582</v>
      </c>
      <c r="D1373" s="334" t="s">
        <v>112</v>
      </c>
      <c r="E1373" s="335" t="s">
        <v>2833</v>
      </c>
      <c r="F1373" s="331" t="s">
        <v>1014</v>
      </c>
      <c r="G1373" s="331" t="s">
        <v>1508</v>
      </c>
      <c r="H1373" s="334" t="s">
        <v>1178</v>
      </c>
      <c r="I1373" s="331" t="s">
        <v>431</v>
      </c>
      <c r="J1373" s="331" t="s">
        <v>160</v>
      </c>
      <c r="K1373" s="331" t="s">
        <v>2834</v>
      </c>
      <c r="L1373" s="334" t="s">
        <v>1510</v>
      </c>
      <c r="M1373" s="334" t="s">
        <v>1497</v>
      </c>
      <c r="N1373" s="334" t="s">
        <v>1178</v>
      </c>
      <c r="O1373" s="331" t="s">
        <v>2835</v>
      </c>
      <c r="P1373" s="336">
        <v>65</v>
      </c>
      <c r="Q1373" s="336">
        <v>65</v>
      </c>
      <c r="R1373" s="337" t="s">
        <v>1497</v>
      </c>
      <c r="S1373" s="338" t="s">
        <v>1497</v>
      </c>
      <c r="T1373" s="339"/>
      <c r="U1373" s="340"/>
      <c r="V1373" s="341"/>
    </row>
  </sheetData>
  <pageMargins left="0.7" right="0.7" top="0.75" bottom="0.75"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325"/>
  <sheetViews>
    <sheetView topLeftCell="F276" zoomScale="85" zoomScaleNormal="85" workbookViewId="0">
      <selection activeCell="F276" sqref="A1:XFD1048576"/>
    </sheetView>
  </sheetViews>
  <sheetFormatPr baseColWidth="10" defaultColWidth="14.42578125" defaultRowHeight="15" customHeight="1" x14ac:dyDescent="0.2"/>
  <cols>
    <col min="1" max="1" width="5.140625" style="8" customWidth="1"/>
    <col min="2" max="2" width="7.7109375" style="8" customWidth="1"/>
    <col min="3" max="3" width="17.7109375" style="8" customWidth="1"/>
    <col min="4" max="4" width="11.85546875" style="8" customWidth="1"/>
    <col min="5" max="5" width="15.140625" style="8" customWidth="1"/>
    <col min="6" max="6" width="14" style="8" customWidth="1"/>
    <col min="7" max="7" width="11.7109375" style="8" customWidth="1"/>
    <col min="8" max="8" width="8.85546875" style="23" customWidth="1"/>
    <col min="9" max="9" width="17.42578125" style="8" customWidth="1"/>
    <col min="10" max="10" width="21.85546875" style="8" customWidth="1"/>
    <col min="11" max="11" width="49.85546875" style="8" customWidth="1"/>
    <col min="12" max="12" width="9.5703125" style="23" customWidth="1"/>
    <col min="13" max="13" width="9.5703125" style="8" customWidth="1"/>
    <col min="14" max="15" width="5.28515625" style="8" customWidth="1"/>
    <col min="16" max="16" width="8" style="8" customWidth="1"/>
    <col min="17" max="17" width="14.7109375" style="8" customWidth="1"/>
    <col min="18" max="18" width="10.42578125" style="8" customWidth="1"/>
    <col min="19" max="19" width="6" style="8" customWidth="1"/>
    <col min="20" max="20" width="8.42578125" style="8" customWidth="1"/>
    <col min="21" max="21" width="26" style="8" customWidth="1"/>
    <col min="22" max="24" width="14.42578125" style="130" customWidth="1"/>
    <col min="25" max="25" width="14.42578125" style="131" customWidth="1"/>
    <col min="26" max="27" width="14.42578125" style="8" customWidth="1"/>
    <col min="28" max="16384" width="14.42578125" style="8"/>
  </cols>
  <sheetData>
    <row r="1" spans="1:27" ht="15" customHeight="1" x14ac:dyDescent="0.2">
      <c r="A1" s="20" t="s">
        <v>817</v>
      </c>
      <c r="B1" s="20"/>
      <c r="C1" s="20"/>
      <c r="D1" s="20"/>
    </row>
    <row r="2" spans="1:27" ht="114.75" x14ac:dyDescent="0.2">
      <c r="A2" s="33" t="s">
        <v>55</v>
      </c>
      <c r="B2" s="33" t="s">
        <v>753</v>
      </c>
      <c r="C2" s="33" t="s">
        <v>781</v>
      </c>
      <c r="D2" s="33" t="s">
        <v>110</v>
      </c>
      <c r="E2" s="33" t="s">
        <v>801</v>
      </c>
      <c r="F2" s="33" t="s">
        <v>818</v>
      </c>
      <c r="G2" s="33" t="s">
        <v>819</v>
      </c>
      <c r="H2" s="33" t="s">
        <v>820</v>
      </c>
      <c r="I2" s="32" t="s">
        <v>429</v>
      </c>
      <c r="J2" s="32" t="s">
        <v>150</v>
      </c>
      <c r="K2" s="32" t="s">
        <v>813</v>
      </c>
      <c r="L2" s="33" t="s">
        <v>821</v>
      </c>
      <c r="M2" s="33" t="s">
        <v>416</v>
      </c>
      <c r="N2" s="33" t="s">
        <v>822</v>
      </c>
      <c r="O2" s="33" t="s">
        <v>823</v>
      </c>
      <c r="P2" s="33" t="s">
        <v>270</v>
      </c>
      <c r="Q2" s="36" t="s">
        <v>824</v>
      </c>
      <c r="R2" s="36" t="s">
        <v>825</v>
      </c>
      <c r="S2" s="33" t="s">
        <v>826</v>
      </c>
      <c r="T2" s="34" t="s">
        <v>361</v>
      </c>
      <c r="U2" s="33" t="s">
        <v>816</v>
      </c>
      <c r="V2" s="246" t="s">
        <v>2409</v>
      </c>
      <c r="W2" s="129" t="s">
        <v>2410</v>
      </c>
      <c r="X2" s="129" t="s">
        <v>2411</v>
      </c>
      <c r="Y2" s="246" t="s">
        <v>2404</v>
      </c>
      <c r="Z2" s="19"/>
      <c r="AA2" s="19"/>
    </row>
    <row r="3" spans="1:27" x14ac:dyDescent="0.25">
      <c r="A3" s="247" t="s">
        <v>72</v>
      </c>
      <c r="B3" s="248">
        <v>2022</v>
      </c>
      <c r="C3" s="249" t="s">
        <v>582</v>
      </c>
      <c r="D3" s="250" t="s">
        <v>112</v>
      </c>
      <c r="E3" s="251" t="s">
        <v>912</v>
      </c>
      <c r="F3" s="247" t="s">
        <v>2111</v>
      </c>
      <c r="G3" s="247" t="s">
        <v>2112</v>
      </c>
      <c r="H3" s="252" t="s">
        <v>1177</v>
      </c>
      <c r="I3" s="253" t="s">
        <v>435</v>
      </c>
      <c r="J3" s="253" t="s">
        <v>169</v>
      </c>
      <c r="K3" s="253" t="s">
        <v>2268</v>
      </c>
      <c r="L3" s="252" t="s">
        <v>148</v>
      </c>
      <c r="M3" s="254" t="s">
        <v>420</v>
      </c>
      <c r="N3" s="252" t="s">
        <v>1178</v>
      </c>
      <c r="O3" s="252" t="s">
        <v>2113</v>
      </c>
      <c r="P3" s="253" t="s">
        <v>2114</v>
      </c>
      <c r="Q3" s="253" t="s">
        <v>2115</v>
      </c>
      <c r="R3" s="253" t="s">
        <v>2116</v>
      </c>
      <c r="S3" s="252">
        <v>15</v>
      </c>
      <c r="T3" s="252" t="s">
        <v>366</v>
      </c>
      <c r="U3" s="255"/>
      <c r="V3" s="256">
        <v>15</v>
      </c>
      <c r="W3" s="257">
        <f>(100*V3/S3)</f>
        <v>100</v>
      </c>
      <c r="X3" s="258" t="str">
        <f>IF(OR(W3&lt;90,W3&gt;150),"X","")</f>
        <v/>
      </c>
      <c r="Y3" s="259"/>
      <c r="Z3" s="260"/>
      <c r="AA3" s="260"/>
    </row>
    <row r="4" spans="1:27" x14ac:dyDescent="0.25">
      <c r="A4" s="247" t="s">
        <v>72</v>
      </c>
      <c r="B4" s="248">
        <v>2022</v>
      </c>
      <c r="C4" s="249" t="s">
        <v>582</v>
      </c>
      <c r="D4" s="250" t="s">
        <v>112</v>
      </c>
      <c r="E4" s="251" t="s">
        <v>912</v>
      </c>
      <c r="F4" s="247" t="s">
        <v>2111</v>
      </c>
      <c r="G4" s="247" t="s">
        <v>2112</v>
      </c>
      <c r="H4" s="252" t="s">
        <v>1177</v>
      </c>
      <c r="I4" s="253" t="s">
        <v>435</v>
      </c>
      <c r="J4" s="253" t="s">
        <v>169</v>
      </c>
      <c r="K4" s="253" t="s">
        <v>2268</v>
      </c>
      <c r="L4" s="252" t="s">
        <v>148</v>
      </c>
      <c r="M4" s="254" t="s">
        <v>2117</v>
      </c>
      <c r="N4" s="252" t="s">
        <v>1178</v>
      </c>
      <c r="O4" s="252" t="s">
        <v>2113</v>
      </c>
      <c r="P4" s="253" t="s">
        <v>286</v>
      </c>
      <c r="Q4" s="253" t="s">
        <v>2115</v>
      </c>
      <c r="R4" s="253" t="s">
        <v>2116</v>
      </c>
      <c r="S4" s="252">
        <v>15</v>
      </c>
      <c r="T4" s="252" t="s">
        <v>366</v>
      </c>
      <c r="U4" s="255" t="s">
        <v>2118</v>
      </c>
      <c r="V4" s="261">
        <v>15</v>
      </c>
      <c r="W4" s="257">
        <f>(100*V4/S4)</f>
        <v>100</v>
      </c>
      <c r="X4" s="258" t="str">
        <f>IF(OR(W4&lt;90,W4&gt;150),"X","")</f>
        <v/>
      </c>
      <c r="Y4" s="262"/>
      <c r="Z4" s="260"/>
      <c r="AA4" s="260"/>
    </row>
    <row r="5" spans="1:27" x14ac:dyDescent="0.25">
      <c r="A5" s="247" t="s">
        <v>72</v>
      </c>
      <c r="B5" s="248">
        <v>2022</v>
      </c>
      <c r="C5" s="249" t="s">
        <v>582</v>
      </c>
      <c r="D5" s="250" t="s">
        <v>112</v>
      </c>
      <c r="E5" s="251" t="s">
        <v>912</v>
      </c>
      <c r="F5" s="253" t="s">
        <v>2111</v>
      </c>
      <c r="G5" s="247" t="s">
        <v>2119</v>
      </c>
      <c r="H5" s="252" t="s">
        <v>1177</v>
      </c>
      <c r="I5" s="253" t="s">
        <v>435</v>
      </c>
      <c r="J5" s="247" t="s">
        <v>163</v>
      </c>
      <c r="K5" s="253" t="s">
        <v>2269</v>
      </c>
      <c r="L5" s="252" t="s">
        <v>148</v>
      </c>
      <c r="M5" s="254" t="s">
        <v>420</v>
      </c>
      <c r="N5" s="252" t="s">
        <v>1178</v>
      </c>
      <c r="O5" s="252" t="s">
        <v>2120</v>
      </c>
      <c r="P5" s="253" t="s">
        <v>2114</v>
      </c>
      <c r="Q5" s="253" t="s">
        <v>2121</v>
      </c>
      <c r="R5" s="253" t="s">
        <v>2122</v>
      </c>
      <c r="S5" s="252">
        <v>100</v>
      </c>
      <c r="T5" s="252" t="s">
        <v>366</v>
      </c>
      <c r="U5" s="255"/>
      <c r="V5" s="261">
        <v>418</v>
      </c>
      <c r="W5" s="257">
        <f t="shared" ref="W5" si="0">(100*V5/S5)</f>
        <v>418</v>
      </c>
      <c r="X5" s="258" t="str">
        <f t="shared" ref="X5" si="1">IF(OR(W5&lt;90,W5&gt;150),"X","")</f>
        <v>X</v>
      </c>
      <c r="Y5" s="147" t="s">
        <v>3065</v>
      </c>
      <c r="Z5" s="260"/>
      <c r="AA5" s="260"/>
    </row>
    <row r="6" spans="1:27" x14ac:dyDescent="0.25">
      <c r="A6" s="247" t="s">
        <v>72</v>
      </c>
      <c r="B6" s="248">
        <v>2022</v>
      </c>
      <c r="C6" s="249" t="s">
        <v>582</v>
      </c>
      <c r="D6" s="250" t="s">
        <v>112</v>
      </c>
      <c r="E6" s="251" t="s">
        <v>912</v>
      </c>
      <c r="F6" s="253" t="s">
        <v>2111</v>
      </c>
      <c r="G6" s="247" t="s">
        <v>2119</v>
      </c>
      <c r="H6" s="252" t="s">
        <v>1177</v>
      </c>
      <c r="I6" s="253" t="s">
        <v>435</v>
      </c>
      <c r="J6" s="253" t="s">
        <v>163</v>
      </c>
      <c r="K6" s="253" t="s">
        <v>2269</v>
      </c>
      <c r="L6" s="252" t="s">
        <v>148</v>
      </c>
      <c r="M6" s="254" t="s">
        <v>422</v>
      </c>
      <c r="N6" s="252" t="s">
        <v>1178</v>
      </c>
      <c r="O6" s="252" t="s">
        <v>2120</v>
      </c>
      <c r="P6" s="253" t="s">
        <v>286</v>
      </c>
      <c r="Q6" s="253" t="s">
        <v>2121</v>
      </c>
      <c r="R6" s="253" t="s">
        <v>2122</v>
      </c>
      <c r="S6" s="252">
        <v>100</v>
      </c>
      <c r="T6" s="252" t="s">
        <v>366</v>
      </c>
      <c r="U6" s="255" t="s">
        <v>2118</v>
      </c>
      <c r="V6" s="261">
        <v>418</v>
      </c>
      <c r="W6" s="257">
        <f t="shared" ref="W6:W50" si="2">(100*V6/S6)</f>
        <v>418</v>
      </c>
      <c r="X6" s="258" t="str">
        <f t="shared" ref="X6:X50" si="3">IF(OR(W6&lt;90,W6&gt;150),"X","")</f>
        <v>X</v>
      </c>
      <c r="Y6" s="147" t="s">
        <v>3065</v>
      </c>
      <c r="Z6" s="260"/>
      <c r="AA6" s="260"/>
    </row>
    <row r="7" spans="1:27" x14ac:dyDescent="0.25">
      <c r="A7" s="247" t="s">
        <v>72</v>
      </c>
      <c r="B7" s="248">
        <v>2022</v>
      </c>
      <c r="C7" s="249" t="s">
        <v>582</v>
      </c>
      <c r="D7" s="263" t="s">
        <v>112</v>
      </c>
      <c r="E7" s="264" t="s">
        <v>931</v>
      </c>
      <c r="F7" s="247" t="s">
        <v>2123</v>
      </c>
      <c r="G7" s="247" t="s">
        <v>2124</v>
      </c>
      <c r="H7" s="252" t="s">
        <v>1177</v>
      </c>
      <c r="I7" s="253" t="s">
        <v>435</v>
      </c>
      <c r="J7" s="253" t="s">
        <v>169</v>
      </c>
      <c r="K7" s="253" t="s">
        <v>2270</v>
      </c>
      <c r="L7" s="252" t="s">
        <v>148</v>
      </c>
      <c r="M7" s="254" t="s">
        <v>284</v>
      </c>
      <c r="N7" s="252" t="s">
        <v>1178</v>
      </c>
      <c r="O7" s="252" t="s">
        <v>2113</v>
      </c>
      <c r="P7" s="253" t="s">
        <v>194</v>
      </c>
      <c r="Q7" s="253" t="s">
        <v>2115</v>
      </c>
      <c r="R7" s="253" t="s">
        <v>2116</v>
      </c>
      <c r="S7" s="252">
        <v>20</v>
      </c>
      <c r="T7" s="252" t="s">
        <v>366</v>
      </c>
      <c r="U7" s="255" t="s">
        <v>2125</v>
      </c>
      <c r="V7" s="261">
        <v>13</v>
      </c>
      <c r="W7" s="257">
        <f t="shared" si="2"/>
        <v>65</v>
      </c>
      <c r="X7" s="258" t="str">
        <f t="shared" si="3"/>
        <v>X</v>
      </c>
      <c r="Y7" s="147" t="s">
        <v>3034</v>
      </c>
      <c r="Z7" s="260"/>
      <c r="AA7" s="260"/>
    </row>
    <row r="8" spans="1:27" x14ac:dyDescent="0.25">
      <c r="A8" s="247" t="s">
        <v>72</v>
      </c>
      <c r="B8" s="248">
        <v>2022</v>
      </c>
      <c r="C8" s="249" t="s">
        <v>582</v>
      </c>
      <c r="D8" s="263" t="s">
        <v>112</v>
      </c>
      <c r="E8" s="264" t="s">
        <v>931</v>
      </c>
      <c r="F8" s="247" t="s">
        <v>2123</v>
      </c>
      <c r="G8" s="247" t="s">
        <v>2124</v>
      </c>
      <c r="H8" s="252" t="s">
        <v>1177</v>
      </c>
      <c r="I8" s="253" t="s">
        <v>435</v>
      </c>
      <c r="J8" s="249" t="s">
        <v>167</v>
      </c>
      <c r="K8" s="253" t="s">
        <v>2271</v>
      </c>
      <c r="L8" s="252" t="s">
        <v>148</v>
      </c>
      <c r="M8" s="254" t="s">
        <v>426</v>
      </c>
      <c r="N8" s="252" t="s">
        <v>1178</v>
      </c>
      <c r="O8" s="252" t="s">
        <v>2120</v>
      </c>
      <c r="P8" s="253" t="s">
        <v>276</v>
      </c>
      <c r="Q8" s="253" t="s">
        <v>2121</v>
      </c>
      <c r="R8" s="253" t="s">
        <v>2126</v>
      </c>
      <c r="S8" s="252">
        <v>51</v>
      </c>
      <c r="T8" s="252" t="s">
        <v>366</v>
      </c>
      <c r="U8" s="255"/>
      <c r="V8" s="261">
        <v>18</v>
      </c>
      <c r="W8" s="257">
        <f t="shared" si="2"/>
        <v>35.294117647058826</v>
      </c>
      <c r="X8" s="258" t="str">
        <f t="shared" si="3"/>
        <v>X</v>
      </c>
      <c r="Y8" s="147" t="s">
        <v>3035</v>
      </c>
      <c r="Z8" s="260"/>
      <c r="AA8" s="260"/>
    </row>
    <row r="9" spans="1:27" x14ac:dyDescent="0.25">
      <c r="A9" s="247" t="s">
        <v>72</v>
      </c>
      <c r="B9" s="248">
        <v>2022</v>
      </c>
      <c r="C9" s="249" t="s">
        <v>582</v>
      </c>
      <c r="D9" s="263" t="s">
        <v>112</v>
      </c>
      <c r="E9" s="264" t="s">
        <v>931</v>
      </c>
      <c r="F9" s="247" t="s">
        <v>2123</v>
      </c>
      <c r="G9" s="247" t="s">
        <v>2127</v>
      </c>
      <c r="H9" s="252" t="s">
        <v>1177</v>
      </c>
      <c r="I9" s="253" t="s">
        <v>435</v>
      </c>
      <c r="J9" s="253" t="s">
        <v>169</v>
      </c>
      <c r="K9" s="253" t="s">
        <v>2270</v>
      </c>
      <c r="L9" s="252" t="s">
        <v>148</v>
      </c>
      <c r="M9" s="254" t="s">
        <v>284</v>
      </c>
      <c r="N9" s="252" t="s">
        <v>1178</v>
      </c>
      <c r="O9" s="252" t="s">
        <v>2113</v>
      </c>
      <c r="P9" s="253" t="s">
        <v>194</v>
      </c>
      <c r="Q9" s="253" t="s">
        <v>2115</v>
      </c>
      <c r="R9" s="253" t="s">
        <v>2116</v>
      </c>
      <c r="S9" s="252">
        <v>10</v>
      </c>
      <c r="T9" s="252" t="s">
        <v>366</v>
      </c>
      <c r="U9" s="255" t="s">
        <v>2125</v>
      </c>
      <c r="V9" s="261">
        <v>12</v>
      </c>
      <c r="W9" s="257">
        <f t="shared" si="2"/>
        <v>120</v>
      </c>
      <c r="X9" s="258" t="str">
        <f t="shared" si="3"/>
        <v/>
      </c>
      <c r="Y9" s="147"/>
      <c r="Z9" s="260"/>
      <c r="AA9" s="260"/>
    </row>
    <row r="10" spans="1:27" x14ac:dyDescent="0.25">
      <c r="A10" s="247" t="s">
        <v>72</v>
      </c>
      <c r="B10" s="248">
        <v>2022</v>
      </c>
      <c r="C10" s="249" t="s">
        <v>582</v>
      </c>
      <c r="D10" s="263" t="s">
        <v>112</v>
      </c>
      <c r="E10" s="264" t="s">
        <v>931</v>
      </c>
      <c r="F10" s="247" t="s">
        <v>2123</v>
      </c>
      <c r="G10" s="247" t="s">
        <v>2127</v>
      </c>
      <c r="H10" s="252" t="s">
        <v>1177</v>
      </c>
      <c r="I10" s="253" t="s">
        <v>435</v>
      </c>
      <c r="J10" s="249" t="s">
        <v>167</v>
      </c>
      <c r="K10" s="253" t="s">
        <v>2271</v>
      </c>
      <c r="L10" s="252" t="s">
        <v>148</v>
      </c>
      <c r="M10" s="254" t="s">
        <v>426</v>
      </c>
      <c r="N10" s="252" t="s">
        <v>1178</v>
      </c>
      <c r="O10" s="252" t="s">
        <v>2120</v>
      </c>
      <c r="P10" s="253" t="s">
        <v>276</v>
      </c>
      <c r="Q10" s="253" t="s">
        <v>2121</v>
      </c>
      <c r="R10" s="253" t="s">
        <v>2126</v>
      </c>
      <c r="S10" s="252">
        <v>13</v>
      </c>
      <c r="T10" s="252" t="s">
        <v>366</v>
      </c>
      <c r="U10" s="255"/>
      <c r="V10" s="261">
        <v>15</v>
      </c>
      <c r="W10" s="257">
        <f t="shared" si="2"/>
        <v>115.38461538461539</v>
      </c>
      <c r="X10" s="258" t="str">
        <f t="shared" si="3"/>
        <v/>
      </c>
      <c r="Y10" s="147"/>
      <c r="Z10" s="260"/>
      <c r="AA10" s="260"/>
    </row>
    <row r="11" spans="1:27" x14ac:dyDescent="0.25">
      <c r="A11" s="247" t="s">
        <v>72</v>
      </c>
      <c r="B11" s="248">
        <v>2022</v>
      </c>
      <c r="C11" s="249" t="s">
        <v>582</v>
      </c>
      <c r="D11" s="263" t="s">
        <v>112</v>
      </c>
      <c r="E11" s="264" t="s">
        <v>931</v>
      </c>
      <c r="F11" s="247" t="s">
        <v>2123</v>
      </c>
      <c r="G11" s="247" t="s">
        <v>2128</v>
      </c>
      <c r="H11" s="252" t="s">
        <v>1177</v>
      </c>
      <c r="I11" s="253" t="s">
        <v>435</v>
      </c>
      <c r="J11" s="253" t="s">
        <v>167</v>
      </c>
      <c r="K11" s="253" t="s">
        <v>2271</v>
      </c>
      <c r="L11" s="252" t="s">
        <v>148</v>
      </c>
      <c r="M11" s="254" t="s">
        <v>284</v>
      </c>
      <c r="N11" s="252" t="s">
        <v>1178</v>
      </c>
      <c r="O11" s="252" t="s">
        <v>2113</v>
      </c>
      <c r="P11" s="253" t="s">
        <v>194</v>
      </c>
      <c r="Q11" s="253" t="s">
        <v>2115</v>
      </c>
      <c r="R11" s="253" t="s">
        <v>2116</v>
      </c>
      <c r="S11" s="252">
        <v>5</v>
      </c>
      <c r="T11" s="252" t="s">
        <v>366</v>
      </c>
      <c r="U11" s="255" t="s">
        <v>2125</v>
      </c>
      <c r="V11" s="261">
        <v>7</v>
      </c>
      <c r="W11" s="257">
        <f t="shared" si="2"/>
        <v>140</v>
      </c>
      <c r="X11" s="258" t="str">
        <f t="shared" si="3"/>
        <v/>
      </c>
      <c r="Y11" s="147"/>
      <c r="Z11" s="260"/>
      <c r="AA11" s="260"/>
    </row>
    <row r="12" spans="1:27" x14ac:dyDescent="0.25">
      <c r="A12" s="247" t="s">
        <v>72</v>
      </c>
      <c r="B12" s="248">
        <v>2022</v>
      </c>
      <c r="C12" s="249" t="s">
        <v>582</v>
      </c>
      <c r="D12" s="263" t="s">
        <v>112</v>
      </c>
      <c r="E12" s="264" t="s">
        <v>931</v>
      </c>
      <c r="F12" s="247" t="s">
        <v>2123</v>
      </c>
      <c r="G12" s="247" t="s">
        <v>2129</v>
      </c>
      <c r="H12" s="252" t="s">
        <v>1177</v>
      </c>
      <c r="I12" s="253" t="s">
        <v>435</v>
      </c>
      <c r="J12" s="253" t="s">
        <v>167</v>
      </c>
      <c r="K12" s="253" t="s">
        <v>2271</v>
      </c>
      <c r="L12" s="252" t="s">
        <v>148</v>
      </c>
      <c r="M12" s="254" t="s">
        <v>284</v>
      </c>
      <c r="N12" s="252" t="s">
        <v>1178</v>
      </c>
      <c r="O12" s="252" t="s">
        <v>2113</v>
      </c>
      <c r="P12" s="253" t="s">
        <v>194</v>
      </c>
      <c r="Q12" s="253" t="s">
        <v>2115</v>
      </c>
      <c r="R12" s="253" t="s">
        <v>2116</v>
      </c>
      <c r="S12" s="252">
        <v>5</v>
      </c>
      <c r="T12" s="252" t="s">
        <v>366</v>
      </c>
      <c r="U12" s="255" t="s">
        <v>2125</v>
      </c>
      <c r="V12" s="261">
        <v>7</v>
      </c>
      <c r="W12" s="257">
        <f t="shared" si="2"/>
        <v>140</v>
      </c>
      <c r="X12" s="258" t="str">
        <f t="shared" si="3"/>
        <v/>
      </c>
      <c r="Y12" s="147"/>
      <c r="Z12" s="260"/>
      <c r="AA12" s="260"/>
    </row>
    <row r="13" spans="1:27" x14ac:dyDescent="0.25">
      <c r="A13" s="247" t="s">
        <v>72</v>
      </c>
      <c r="B13" s="248">
        <v>2022</v>
      </c>
      <c r="C13" s="249" t="s">
        <v>582</v>
      </c>
      <c r="D13" s="263" t="s">
        <v>112</v>
      </c>
      <c r="E13" s="264" t="s">
        <v>931</v>
      </c>
      <c r="F13" s="247" t="s">
        <v>2123</v>
      </c>
      <c r="G13" s="247" t="s">
        <v>2129</v>
      </c>
      <c r="H13" s="252" t="s">
        <v>1177</v>
      </c>
      <c r="I13" s="253" t="s">
        <v>435</v>
      </c>
      <c r="J13" s="249" t="s">
        <v>167</v>
      </c>
      <c r="K13" s="253" t="s">
        <v>2271</v>
      </c>
      <c r="L13" s="252" t="s">
        <v>148</v>
      </c>
      <c r="M13" s="254" t="s">
        <v>426</v>
      </c>
      <c r="N13" s="252" t="s">
        <v>1178</v>
      </c>
      <c r="O13" s="252" t="s">
        <v>2113</v>
      </c>
      <c r="P13" s="253" t="s">
        <v>194</v>
      </c>
      <c r="Q13" s="253" t="s">
        <v>2130</v>
      </c>
      <c r="R13" s="253" t="s">
        <v>2131</v>
      </c>
      <c r="S13" s="252">
        <v>1</v>
      </c>
      <c r="T13" s="252" t="s">
        <v>366</v>
      </c>
      <c r="U13" s="255" t="s">
        <v>2132</v>
      </c>
      <c r="V13" s="261">
        <v>1</v>
      </c>
      <c r="W13" s="257">
        <f t="shared" si="2"/>
        <v>100</v>
      </c>
      <c r="X13" s="258" t="str">
        <f t="shared" si="3"/>
        <v/>
      </c>
      <c r="Y13" s="147"/>
      <c r="Z13" s="260"/>
      <c r="AA13" s="260"/>
    </row>
    <row r="14" spans="1:27" x14ac:dyDescent="0.25">
      <c r="A14" s="247" t="s">
        <v>72</v>
      </c>
      <c r="B14" s="248">
        <v>2022</v>
      </c>
      <c r="C14" s="249" t="s">
        <v>582</v>
      </c>
      <c r="D14" s="263" t="s">
        <v>112</v>
      </c>
      <c r="E14" s="264" t="s">
        <v>931</v>
      </c>
      <c r="F14" s="247" t="s">
        <v>2123</v>
      </c>
      <c r="G14" s="247" t="s">
        <v>2133</v>
      </c>
      <c r="H14" s="252" t="s">
        <v>1177</v>
      </c>
      <c r="I14" s="253" t="s">
        <v>435</v>
      </c>
      <c r="J14" s="253" t="s">
        <v>167</v>
      </c>
      <c r="K14" s="253" t="s">
        <v>2271</v>
      </c>
      <c r="L14" s="252" t="s">
        <v>148</v>
      </c>
      <c r="M14" s="254" t="s">
        <v>284</v>
      </c>
      <c r="N14" s="252" t="s">
        <v>1178</v>
      </c>
      <c r="O14" s="252" t="s">
        <v>2113</v>
      </c>
      <c r="P14" s="253" t="s">
        <v>194</v>
      </c>
      <c r="Q14" s="253" t="s">
        <v>2115</v>
      </c>
      <c r="R14" s="253" t="s">
        <v>2116</v>
      </c>
      <c r="S14" s="252">
        <v>5</v>
      </c>
      <c r="T14" s="252" t="s">
        <v>366</v>
      </c>
      <c r="U14" s="255" t="s">
        <v>2125</v>
      </c>
      <c r="V14" s="261">
        <v>5</v>
      </c>
      <c r="W14" s="257">
        <f t="shared" si="2"/>
        <v>100</v>
      </c>
      <c r="X14" s="258" t="str">
        <f t="shared" si="3"/>
        <v/>
      </c>
      <c r="Y14" s="147"/>
      <c r="Z14" s="260"/>
      <c r="AA14" s="260"/>
    </row>
    <row r="15" spans="1:27" x14ac:dyDescent="0.25">
      <c r="A15" s="247" t="s">
        <v>72</v>
      </c>
      <c r="B15" s="248">
        <v>2022</v>
      </c>
      <c r="C15" s="249" t="s">
        <v>582</v>
      </c>
      <c r="D15" s="263" t="s">
        <v>112</v>
      </c>
      <c r="E15" s="264" t="s">
        <v>931</v>
      </c>
      <c r="F15" s="247" t="s">
        <v>2123</v>
      </c>
      <c r="G15" s="247" t="s">
        <v>2134</v>
      </c>
      <c r="H15" s="252" t="s">
        <v>1177</v>
      </c>
      <c r="I15" s="253" t="s">
        <v>435</v>
      </c>
      <c r="J15" s="253" t="s">
        <v>167</v>
      </c>
      <c r="K15" s="253" t="s">
        <v>2271</v>
      </c>
      <c r="L15" s="252" t="s">
        <v>148</v>
      </c>
      <c r="M15" s="254" t="s">
        <v>284</v>
      </c>
      <c r="N15" s="252" t="s">
        <v>1178</v>
      </c>
      <c r="O15" s="252" t="s">
        <v>2113</v>
      </c>
      <c r="P15" s="253" t="s">
        <v>194</v>
      </c>
      <c r="Q15" s="253" t="s">
        <v>2115</v>
      </c>
      <c r="R15" s="253" t="s">
        <v>2116</v>
      </c>
      <c r="S15" s="252">
        <v>5</v>
      </c>
      <c r="T15" s="252" t="s">
        <v>366</v>
      </c>
      <c r="U15" s="255" t="s">
        <v>2125</v>
      </c>
      <c r="V15" s="261">
        <v>2</v>
      </c>
      <c r="W15" s="257">
        <f t="shared" si="2"/>
        <v>40</v>
      </c>
      <c r="X15" s="258" t="str">
        <f t="shared" si="3"/>
        <v>X</v>
      </c>
      <c r="Y15" s="147" t="s">
        <v>3034</v>
      </c>
      <c r="Z15" s="260"/>
      <c r="AA15" s="260"/>
    </row>
    <row r="16" spans="1:27" x14ac:dyDescent="0.25">
      <c r="A16" s="247" t="s">
        <v>72</v>
      </c>
      <c r="B16" s="248">
        <v>2022</v>
      </c>
      <c r="C16" s="249" t="s">
        <v>582</v>
      </c>
      <c r="D16" s="263" t="s">
        <v>112</v>
      </c>
      <c r="E16" s="264" t="s">
        <v>931</v>
      </c>
      <c r="F16" s="247" t="s">
        <v>2123</v>
      </c>
      <c r="G16" s="247" t="s">
        <v>2135</v>
      </c>
      <c r="H16" s="252" t="s">
        <v>1177</v>
      </c>
      <c r="I16" s="253" t="s">
        <v>435</v>
      </c>
      <c r="J16" s="253" t="s">
        <v>167</v>
      </c>
      <c r="K16" s="253" t="s">
        <v>2271</v>
      </c>
      <c r="L16" s="252" t="s">
        <v>148</v>
      </c>
      <c r="M16" s="254" t="s">
        <v>284</v>
      </c>
      <c r="N16" s="252" t="s">
        <v>1178</v>
      </c>
      <c r="O16" s="252" t="s">
        <v>2113</v>
      </c>
      <c r="P16" s="253" t="s">
        <v>194</v>
      </c>
      <c r="Q16" s="253" t="s">
        <v>2115</v>
      </c>
      <c r="R16" s="253" t="s">
        <v>2116</v>
      </c>
      <c r="S16" s="252">
        <v>5</v>
      </c>
      <c r="T16" s="252" t="s">
        <v>366</v>
      </c>
      <c r="U16" s="255" t="s">
        <v>2125</v>
      </c>
      <c r="V16" s="261">
        <v>0</v>
      </c>
      <c r="W16" s="257">
        <f t="shared" si="2"/>
        <v>0</v>
      </c>
      <c r="X16" s="258" t="str">
        <f t="shared" si="3"/>
        <v>X</v>
      </c>
      <c r="Y16" s="147" t="s">
        <v>3034</v>
      </c>
      <c r="Z16" s="260"/>
      <c r="AA16" s="260"/>
    </row>
    <row r="17" spans="1:25" ht="12.75" x14ac:dyDescent="0.2">
      <c r="A17" s="247" t="s">
        <v>72</v>
      </c>
      <c r="B17" s="248">
        <v>2022</v>
      </c>
      <c r="C17" s="249" t="s">
        <v>582</v>
      </c>
      <c r="D17" s="263" t="s">
        <v>112</v>
      </c>
      <c r="E17" s="264" t="s">
        <v>931</v>
      </c>
      <c r="F17" s="247" t="s">
        <v>2123</v>
      </c>
      <c r="G17" s="247" t="s">
        <v>2135</v>
      </c>
      <c r="H17" s="252" t="s">
        <v>1177</v>
      </c>
      <c r="I17" s="253" t="s">
        <v>435</v>
      </c>
      <c r="J17" s="249" t="s">
        <v>167</v>
      </c>
      <c r="K17" s="253" t="s">
        <v>2271</v>
      </c>
      <c r="L17" s="252" t="s">
        <v>148</v>
      </c>
      <c r="M17" s="254" t="s">
        <v>426</v>
      </c>
      <c r="N17" s="252" t="s">
        <v>1178</v>
      </c>
      <c r="O17" s="252" t="s">
        <v>2120</v>
      </c>
      <c r="P17" s="253" t="s">
        <v>276</v>
      </c>
      <c r="Q17" s="253" t="s">
        <v>2121</v>
      </c>
      <c r="R17" s="253" t="s">
        <v>2126</v>
      </c>
      <c r="S17" s="252">
        <v>3</v>
      </c>
      <c r="T17" s="252" t="s">
        <v>366</v>
      </c>
      <c r="U17" s="255"/>
      <c r="V17" s="261">
        <v>1</v>
      </c>
      <c r="W17" s="257">
        <f t="shared" si="2"/>
        <v>33.333333333333336</v>
      </c>
      <c r="X17" s="258" t="str">
        <f t="shared" si="3"/>
        <v>X</v>
      </c>
      <c r="Y17" s="147" t="s">
        <v>3035</v>
      </c>
    </row>
    <row r="18" spans="1:25" ht="12.75" x14ac:dyDescent="0.2">
      <c r="A18" s="247" t="s">
        <v>72</v>
      </c>
      <c r="B18" s="248">
        <v>2022</v>
      </c>
      <c r="C18" s="249" t="s">
        <v>582</v>
      </c>
      <c r="D18" s="263" t="s">
        <v>112</v>
      </c>
      <c r="E18" s="264" t="s">
        <v>931</v>
      </c>
      <c r="F18" s="247" t="s">
        <v>2123</v>
      </c>
      <c r="G18" s="247" t="s">
        <v>2136</v>
      </c>
      <c r="H18" s="252" t="s">
        <v>1177</v>
      </c>
      <c r="I18" s="253" t="s">
        <v>435</v>
      </c>
      <c r="J18" s="253" t="s">
        <v>167</v>
      </c>
      <c r="K18" s="253" t="s">
        <v>2271</v>
      </c>
      <c r="L18" s="252" t="s">
        <v>148</v>
      </c>
      <c r="M18" s="254" t="s">
        <v>284</v>
      </c>
      <c r="N18" s="252" t="s">
        <v>1178</v>
      </c>
      <c r="O18" s="252" t="s">
        <v>2113</v>
      </c>
      <c r="P18" s="253" t="s">
        <v>194</v>
      </c>
      <c r="Q18" s="253" t="s">
        <v>2115</v>
      </c>
      <c r="R18" s="253" t="s">
        <v>2116</v>
      </c>
      <c r="S18" s="252">
        <v>5</v>
      </c>
      <c r="T18" s="252" t="s">
        <v>366</v>
      </c>
      <c r="U18" s="255" t="s">
        <v>2125</v>
      </c>
      <c r="V18" s="261">
        <v>3</v>
      </c>
      <c r="W18" s="257">
        <f t="shared" si="2"/>
        <v>60</v>
      </c>
      <c r="X18" s="258" t="str">
        <f t="shared" si="3"/>
        <v>X</v>
      </c>
      <c r="Y18" s="147" t="s">
        <v>3034</v>
      </c>
    </row>
    <row r="19" spans="1:25" ht="12.75" x14ac:dyDescent="0.2">
      <c r="A19" s="247" t="s">
        <v>72</v>
      </c>
      <c r="B19" s="248">
        <v>2022</v>
      </c>
      <c r="C19" s="249" t="s">
        <v>582</v>
      </c>
      <c r="D19" s="263" t="s">
        <v>112</v>
      </c>
      <c r="E19" s="264" t="s">
        <v>931</v>
      </c>
      <c r="F19" s="247" t="s">
        <v>2123</v>
      </c>
      <c r="G19" s="247" t="s">
        <v>2137</v>
      </c>
      <c r="H19" s="252" t="s">
        <v>1177</v>
      </c>
      <c r="I19" s="253" t="s">
        <v>435</v>
      </c>
      <c r="J19" s="253" t="s">
        <v>167</v>
      </c>
      <c r="K19" s="253" t="s">
        <v>2271</v>
      </c>
      <c r="L19" s="252" t="s">
        <v>148</v>
      </c>
      <c r="M19" s="254" t="s">
        <v>284</v>
      </c>
      <c r="N19" s="252" t="s">
        <v>1178</v>
      </c>
      <c r="O19" s="252" t="s">
        <v>2113</v>
      </c>
      <c r="P19" s="253" t="s">
        <v>194</v>
      </c>
      <c r="Q19" s="253" t="s">
        <v>2115</v>
      </c>
      <c r="R19" s="253" t="s">
        <v>2116</v>
      </c>
      <c r="S19" s="252">
        <v>20</v>
      </c>
      <c r="T19" s="252" t="s">
        <v>366</v>
      </c>
      <c r="U19" s="255" t="s">
        <v>2125</v>
      </c>
      <c r="V19" s="261">
        <v>30</v>
      </c>
      <c r="W19" s="257">
        <f t="shared" si="2"/>
        <v>150</v>
      </c>
      <c r="X19" s="258" t="str">
        <f t="shared" si="3"/>
        <v/>
      </c>
      <c r="Y19" s="147"/>
    </row>
    <row r="20" spans="1:25" ht="12.75" x14ac:dyDescent="0.2">
      <c r="A20" s="247" t="s">
        <v>72</v>
      </c>
      <c r="B20" s="248">
        <v>2022</v>
      </c>
      <c r="C20" s="249" t="s">
        <v>582</v>
      </c>
      <c r="D20" s="263" t="s">
        <v>112</v>
      </c>
      <c r="E20" s="264" t="s">
        <v>931</v>
      </c>
      <c r="F20" s="247" t="s">
        <v>2123</v>
      </c>
      <c r="G20" s="247" t="s">
        <v>2137</v>
      </c>
      <c r="H20" s="252" t="s">
        <v>1177</v>
      </c>
      <c r="I20" s="253" t="s">
        <v>435</v>
      </c>
      <c r="J20" s="249" t="s">
        <v>167</v>
      </c>
      <c r="K20" s="253" t="s">
        <v>2271</v>
      </c>
      <c r="L20" s="252" t="s">
        <v>148</v>
      </c>
      <c r="M20" s="254" t="s">
        <v>282</v>
      </c>
      <c r="N20" s="252" t="s">
        <v>1178</v>
      </c>
      <c r="O20" s="252" t="s">
        <v>2113</v>
      </c>
      <c r="P20" s="253" t="s">
        <v>194</v>
      </c>
      <c r="Q20" s="253" t="s">
        <v>2130</v>
      </c>
      <c r="R20" s="253" t="s">
        <v>2131</v>
      </c>
      <c r="S20" s="252">
        <v>1</v>
      </c>
      <c r="T20" s="252" t="s">
        <v>366</v>
      </c>
      <c r="U20" s="255" t="s">
        <v>2132</v>
      </c>
      <c r="V20" s="261">
        <v>1</v>
      </c>
      <c r="W20" s="257">
        <f t="shared" si="2"/>
        <v>100</v>
      </c>
      <c r="X20" s="258" t="str">
        <f t="shared" si="3"/>
        <v/>
      </c>
      <c r="Y20" s="147"/>
    </row>
    <row r="21" spans="1:25" ht="12.75" x14ac:dyDescent="0.2">
      <c r="A21" s="247" t="s">
        <v>72</v>
      </c>
      <c r="B21" s="248">
        <v>2022</v>
      </c>
      <c r="C21" s="249" t="s">
        <v>582</v>
      </c>
      <c r="D21" s="263" t="s">
        <v>112</v>
      </c>
      <c r="E21" s="264" t="s">
        <v>931</v>
      </c>
      <c r="F21" s="247" t="s">
        <v>2123</v>
      </c>
      <c r="G21" s="247" t="s">
        <v>2137</v>
      </c>
      <c r="H21" s="252" t="s">
        <v>1177</v>
      </c>
      <c r="I21" s="253" t="s">
        <v>435</v>
      </c>
      <c r="J21" s="249" t="s">
        <v>167</v>
      </c>
      <c r="K21" s="253" t="s">
        <v>2271</v>
      </c>
      <c r="L21" s="252" t="s">
        <v>148</v>
      </c>
      <c r="M21" s="254" t="s">
        <v>426</v>
      </c>
      <c r="N21" s="252" t="s">
        <v>1178</v>
      </c>
      <c r="O21" s="252" t="s">
        <v>2113</v>
      </c>
      <c r="P21" s="253" t="s">
        <v>194</v>
      </c>
      <c r="Q21" s="253" t="s">
        <v>2130</v>
      </c>
      <c r="R21" s="253" t="s">
        <v>2131</v>
      </c>
      <c r="S21" s="252">
        <v>1</v>
      </c>
      <c r="T21" s="252" t="s">
        <v>366</v>
      </c>
      <c r="U21" s="255" t="s">
        <v>2132</v>
      </c>
      <c r="V21" s="261">
        <v>1</v>
      </c>
      <c r="W21" s="257">
        <f t="shared" si="2"/>
        <v>100</v>
      </c>
      <c r="X21" s="258" t="str">
        <f t="shared" si="3"/>
        <v/>
      </c>
      <c r="Y21" s="147"/>
    </row>
    <row r="22" spans="1:25" ht="12.75" x14ac:dyDescent="0.2">
      <c r="A22" s="247" t="s">
        <v>72</v>
      </c>
      <c r="B22" s="248">
        <v>2022</v>
      </c>
      <c r="C22" s="249" t="s">
        <v>582</v>
      </c>
      <c r="D22" s="263" t="s">
        <v>112</v>
      </c>
      <c r="E22" s="264" t="s">
        <v>931</v>
      </c>
      <c r="F22" s="247" t="s">
        <v>2123</v>
      </c>
      <c r="G22" s="247" t="s">
        <v>2137</v>
      </c>
      <c r="H22" s="252" t="s">
        <v>1177</v>
      </c>
      <c r="I22" s="253" t="s">
        <v>435</v>
      </c>
      <c r="J22" s="249" t="s">
        <v>167</v>
      </c>
      <c r="K22" s="253" t="s">
        <v>2271</v>
      </c>
      <c r="L22" s="252" t="s">
        <v>148</v>
      </c>
      <c r="M22" s="254" t="s">
        <v>426</v>
      </c>
      <c r="N22" s="252" t="s">
        <v>1178</v>
      </c>
      <c r="O22" s="252" t="s">
        <v>2120</v>
      </c>
      <c r="P22" s="253" t="s">
        <v>276</v>
      </c>
      <c r="Q22" s="253" t="s">
        <v>2121</v>
      </c>
      <c r="R22" s="253" t="s">
        <v>2126</v>
      </c>
      <c r="S22" s="252">
        <v>25</v>
      </c>
      <c r="T22" s="252" t="s">
        <v>366</v>
      </c>
      <c r="U22" s="255"/>
      <c r="V22" s="261">
        <v>4</v>
      </c>
      <c r="W22" s="257">
        <f t="shared" si="2"/>
        <v>16</v>
      </c>
      <c r="X22" s="258" t="str">
        <f t="shared" si="3"/>
        <v>X</v>
      </c>
      <c r="Y22" s="147" t="s">
        <v>3035</v>
      </c>
    </row>
    <row r="23" spans="1:25" ht="12.75" x14ac:dyDescent="0.2">
      <c r="A23" s="247" t="s">
        <v>72</v>
      </c>
      <c r="B23" s="248">
        <v>2022</v>
      </c>
      <c r="C23" s="249" t="s">
        <v>582</v>
      </c>
      <c r="D23" s="263" t="s">
        <v>112</v>
      </c>
      <c r="E23" s="264" t="s">
        <v>931</v>
      </c>
      <c r="F23" s="247" t="s">
        <v>2123</v>
      </c>
      <c r="G23" s="247" t="s">
        <v>2138</v>
      </c>
      <c r="H23" s="252" t="s">
        <v>1177</v>
      </c>
      <c r="I23" s="253" t="s">
        <v>435</v>
      </c>
      <c r="J23" s="253" t="s">
        <v>167</v>
      </c>
      <c r="K23" s="253" t="s">
        <v>2271</v>
      </c>
      <c r="L23" s="252" t="s">
        <v>148</v>
      </c>
      <c r="M23" s="254" t="s">
        <v>284</v>
      </c>
      <c r="N23" s="252" t="s">
        <v>1178</v>
      </c>
      <c r="O23" s="252" t="s">
        <v>2113</v>
      </c>
      <c r="P23" s="253" t="s">
        <v>194</v>
      </c>
      <c r="Q23" s="253" t="s">
        <v>2115</v>
      </c>
      <c r="R23" s="253" t="s">
        <v>2116</v>
      </c>
      <c r="S23" s="252">
        <v>10</v>
      </c>
      <c r="T23" s="252" t="s">
        <v>366</v>
      </c>
      <c r="U23" s="255" t="s">
        <v>2125</v>
      </c>
      <c r="V23" s="261">
        <v>0</v>
      </c>
      <c r="W23" s="257">
        <f t="shared" si="2"/>
        <v>0</v>
      </c>
      <c r="X23" s="258" t="str">
        <f t="shared" si="3"/>
        <v>X</v>
      </c>
      <c r="Y23" s="147" t="s">
        <v>3034</v>
      </c>
    </row>
    <row r="24" spans="1:25" ht="12.75" x14ac:dyDescent="0.2">
      <c r="A24" s="247" t="s">
        <v>72</v>
      </c>
      <c r="B24" s="248">
        <v>2022</v>
      </c>
      <c r="C24" s="249" t="s">
        <v>582</v>
      </c>
      <c r="D24" s="263" t="s">
        <v>112</v>
      </c>
      <c r="E24" s="264" t="s">
        <v>931</v>
      </c>
      <c r="F24" s="247" t="s">
        <v>2123</v>
      </c>
      <c r="G24" s="247" t="s">
        <v>2138</v>
      </c>
      <c r="H24" s="252" t="s">
        <v>1177</v>
      </c>
      <c r="I24" s="253" t="s">
        <v>435</v>
      </c>
      <c r="J24" s="249" t="s">
        <v>167</v>
      </c>
      <c r="K24" s="253" t="s">
        <v>2271</v>
      </c>
      <c r="L24" s="252" t="s">
        <v>148</v>
      </c>
      <c r="M24" s="254" t="s">
        <v>426</v>
      </c>
      <c r="N24" s="252" t="s">
        <v>1178</v>
      </c>
      <c r="O24" s="252" t="s">
        <v>2113</v>
      </c>
      <c r="P24" s="253" t="s">
        <v>194</v>
      </c>
      <c r="Q24" s="253" t="s">
        <v>2130</v>
      </c>
      <c r="R24" s="253" t="s">
        <v>2131</v>
      </c>
      <c r="S24" s="252">
        <v>1</v>
      </c>
      <c r="T24" s="252" t="s">
        <v>366</v>
      </c>
      <c r="U24" s="255" t="s">
        <v>2132</v>
      </c>
      <c r="V24" s="261">
        <v>1</v>
      </c>
      <c r="W24" s="257">
        <f t="shared" si="2"/>
        <v>100</v>
      </c>
      <c r="X24" s="258" t="str">
        <f t="shared" si="3"/>
        <v/>
      </c>
      <c r="Y24" s="147"/>
    </row>
    <row r="25" spans="1:25" ht="12.75" x14ac:dyDescent="0.2">
      <c r="A25" s="247" t="s">
        <v>72</v>
      </c>
      <c r="B25" s="248">
        <v>2022</v>
      </c>
      <c r="C25" s="249" t="s">
        <v>582</v>
      </c>
      <c r="D25" s="263" t="s">
        <v>112</v>
      </c>
      <c r="E25" s="264" t="s">
        <v>931</v>
      </c>
      <c r="F25" s="247" t="s">
        <v>2123</v>
      </c>
      <c r="G25" s="247" t="s">
        <v>2139</v>
      </c>
      <c r="H25" s="252" t="s">
        <v>1177</v>
      </c>
      <c r="I25" s="253" t="s">
        <v>435</v>
      </c>
      <c r="J25" s="253" t="s">
        <v>167</v>
      </c>
      <c r="K25" s="253" t="s">
        <v>2271</v>
      </c>
      <c r="L25" s="252" t="s">
        <v>148</v>
      </c>
      <c r="M25" s="254" t="s">
        <v>284</v>
      </c>
      <c r="N25" s="252" t="s">
        <v>1178</v>
      </c>
      <c r="O25" s="252" t="s">
        <v>2113</v>
      </c>
      <c r="P25" s="253" t="s">
        <v>194</v>
      </c>
      <c r="Q25" s="253" t="s">
        <v>2115</v>
      </c>
      <c r="R25" s="253" t="s">
        <v>2116</v>
      </c>
      <c r="S25" s="252">
        <v>10</v>
      </c>
      <c r="T25" s="252" t="s">
        <v>366</v>
      </c>
      <c r="U25" s="255" t="s">
        <v>2125</v>
      </c>
      <c r="V25" s="261">
        <v>15</v>
      </c>
      <c r="W25" s="257">
        <f t="shared" si="2"/>
        <v>150</v>
      </c>
      <c r="X25" s="258" t="str">
        <f t="shared" si="3"/>
        <v/>
      </c>
      <c r="Y25" s="147"/>
    </row>
    <row r="26" spans="1:25" ht="12.75" x14ac:dyDescent="0.2">
      <c r="A26" s="247" t="s">
        <v>72</v>
      </c>
      <c r="B26" s="248">
        <v>2022</v>
      </c>
      <c r="C26" s="249" t="s">
        <v>582</v>
      </c>
      <c r="D26" s="263" t="s">
        <v>112</v>
      </c>
      <c r="E26" s="264" t="s">
        <v>931</v>
      </c>
      <c r="F26" s="247" t="s">
        <v>2123</v>
      </c>
      <c r="G26" s="247" t="s">
        <v>2139</v>
      </c>
      <c r="H26" s="252" t="s">
        <v>1177</v>
      </c>
      <c r="I26" s="253" t="s">
        <v>435</v>
      </c>
      <c r="J26" s="249" t="s">
        <v>167</v>
      </c>
      <c r="K26" s="253" t="s">
        <v>2271</v>
      </c>
      <c r="L26" s="252" t="s">
        <v>148</v>
      </c>
      <c r="M26" s="254" t="s">
        <v>426</v>
      </c>
      <c r="N26" s="252" t="s">
        <v>1178</v>
      </c>
      <c r="O26" s="252" t="s">
        <v>2120</v>
      </c>
      <c r="P26" s="253" t="s">
        <v>276</v>
      </c>
      <c r="Q26" s="253" t="s">
        <v>2121</v>
      </c>
      <c r="R26" s="253" t="s">
        <v>2126</v>
      </c>
      <c r="S26" s="252">
        <v>14</v>
      </c>
      <c r="T26" s="252" t="s">
        <v>366</v>
      </c>
      <c r="U26" s="255"/>
      <c r="V26" s="261">
        <v>0</v>
      </c>
      <c r="W26" s="257">
        <f t="shared" si="2"/>
        <v>0</v>
      </c>
      <c r="X26" s="258" t="str">
        <f t="shared" si="3"/>
        <v>X</v>
      </c>
      <c r="Y26" s="147" t="s">
        <v>3036</v>
      </c>
    </row>
    <row r="27" spans="1:25" ht="12.75" x14ac:dyDescent="0.2">
      <c r="A27" s="247" t="s">
        <v>72</v>
      </c>
      <c r="B27" s="248">
        <v>2022</v>
      </c>
      <c r="C27" s="249" t="s">
        <v>582</v>
      </c>
      <c r="D27" s="263" t="s">
        <v>112</v>
      </c>
      <c r="E27" s="264" t="s">
        <v>931</v>
      </c>
      <c r="F27" s="247" t="s">
        <v>2123</v>
      </c>
      <c r="G27" s="247" t="s">
        <v>2124</v>
      </c>
      <c r="H27" s="252" t="s">
        <v>1177</v>
      </c>
      <c r="I27" s="253" t="s">
        <v>435</v>
      </c>
      <c r="J27" s="249" t="s">
        <v>167</v>
      </c>
      <c r="K27" s="253" t="s">
        <v>2271</v>
      </c>
      <c r="L27" s="252" t="s">
        <v>148</v>
      </c>
      <c r="M27" s="254" t="s">
        <v>426</v>
      </c>
      <c r="N27" s="252" t="s">
        <v>1178</v>
      </c>
      <c r="O27" s="252" t="s">
        <v>2120</v>
      </c>
      <c r="P27" s="253" t="s">
        <v>194</v>
      </c>
      <c r="Q27" s="253" t="s">
        <v>2121</v>
      </c>
      <c r="R27" s="253" t="s">
        <v>2126</v>
      </c>
      <c r="S27" s="252">
        <v>51</v>
      </c>
      <c r="T27" s="252" t="s">
        <v>366</v>
      </c>
      <c r="U27" s="255" t="s">
        <v>2140</v>
      </c>
      <c r="V27" s="261">
        <v>18</v>
      </c>
      <c r="W27" s="257">
        <f t="shared" si="2"/>
        <v>35.294117647058826</v>
      </c>
      <c r="X27" s="258" t="str">
        <f t="shared" si="3"/>
        <v>X</v>
      </c>
      <c r="Y27" s="147" t="s">
        <v>3035</v>
      </c>
    </row>
    <row r="28" spans="1:25" ht="12.75" x14ac:dyDescent="0.2">
      <c r="A28" s="247" t="s">
        <v>72</v>
      </c>
      <c r="B28" s="248">
        <v>2022</v>
      </c>
      <c r="C28" s="249" t="s">
        <v>582</v>
      </c>
      <c r="D28" s="263" t="s">
        <v>112</v>
      </c>
      <c r="E28" s="264" t="s">
        <v>931</v>
      </c>
      <c r="F28" s="247" t="s">
        <v>2123</v>
      </c>
      <c r="G28" s="247" t="s">
        <v>2127</v>
      </c>
      <c r="H28" s="252" t="s">
        <v>1177</v>
      </c>
      <c r="I28" s="253" t="s">
        <v>435</v>
      </c>
      <c r="J28" s="249" t="s">
        <v>167</v>
      </c>
      <c r="K28" s="253" t="s">
        <v>2271</v>
      </c>
      <c r="L28" s="252" t="s">
        <v>148</v>
      </c>
      <c r="M28" s="254" t="s">
        <v>426</v>
      </c>
      <c r="N28" s="252" t="s">
        <v>1178</v>
      </c>
      <c r="O28" s="252" t="s">
        <v>2120</v>
      </c>
      <c r="P28" s="253" t="s">
        <v>194</v>
      </c>
      <c r="Q28" s="253" t="s">
        <v>2121</v>
      </c>
      <c r="R28" s="253" t="s">
        <v>2126</v>
      </c>
      <c r="S28" s="252">
        <v>13</v>
      </c>
      <c r="T28" s="252" t="s">
        <v>366</v>
      </c>
      <c r="U28" s="255" t="s">
        <v>2140</v>
      </c>
      <c r="V28" s="261">
        <v>15</v>
      </c>
      <c r="W28" s="257">
        <f t="shared" si="2"/>
        <v>115.38461538461539</v>
      </c>
      <c r="X28" s="258" t="str">
        <f t="shared" si="3"/>
        <v/>
      </c>
      <c r="Y28" s="147"/>
    </row>
    <row r="29" spans="1:25" ht="12.75" x14ac:dyDescent="0.2">
      <c r="A29" s="247" t="s">
        <v>72</v>
      </c>
      <c r="B29" s="248">
        <v>2022</v>
      </c>
      <c r="C29" s="249" t="s">
        <v>582</v>
      </c>
      <c r="D29" s="263" t="s">
        <v>112</v>
      </c>
      <c r="E29" s="264" t="s">
        <v>931</v>
      </c>
      <c r="F29" s="247" t="s">
        <v>2123</v>
      </c>
      <c r="G29" s="247" t="s">
        <v>2135</v>
      </c>
      <c r="H29" s="252" t="s">
        <v>1177</v>
      </c>
      <c r="I29" s="253" t="s">
        <v>435</v>
      </c>
      <c r="J29" s="249" t="s">
        <v>167</v>
      </c>
      <c r="K29" s="253" t="s">
        <v>2271</v>
      </c>
      <c r="L29" s="252" t="s">
        <v>148</v>
      </c>
      <c r="M29" s="254" t="s">
        <v>426</v>
      </c>
      <c r="N29" s="252" t="s">
        <v>1178</v>
      </c>
      <c r="O29" s="252" t="s">
        <v>2120</v>
      </c>
      <c r="P29" s="253" t="s">
        <v>194</v>
      </c>
      <c r="Q29" s="253" t="s">
        <v>2121</v>
      </c>
      <c r="R29" s="253" t="s">
        <v>2126</v>
      </c>
      <c r="S29" s="252">
        <v>3</v>
      </c>
      <c r="T29" s="252" t="s">
        <v>366</v>
      </c>
      <c r="U29" s="255" t="s">
        <v>2140</v>
      </c>
      <c r="V29" s="261">
        <v>1</v>
      </c>
      <c r="W29" s="257">
        <f t="shared" si="2"/>
        <v>33.333333333333336</v>
      </c>
      <c r="X29" s="258" t="str">
        <f t="shared" si="3"/>
        <v>X</v>
      </c>
      <c r="Y29" s="147" t="s">
        <v>3035</v>
      </c>
    </row>
    <row r="30" spans="1:25" ht="12.75" x14ac:dyDescent="0.2">
      <c r="A30" s="247" t="s">
        <v>72</v>
      </c>
      <c r="B30" s="248">
        <v>2022</v>
      </c>
      <c r="C30" s="249" t="s">
        <v>582</v>
      </c>
      <c r="D30" s="263" t="s">
        <v>112</v>
      </c>
      <c r="E30" s="264" t="s">
        <v>931</v>
      </c>
      <c r="F30" s="247" t="s">
        <v>2123</v>
      </c>
      <c r="G30" s="247" t="s">
        <v>2137</v>
      </c>
      <c r="H30" s="252" t="s">
        <v>1177</v>
      </c>
      <c r="I30" s="253" t="s">
        <v>435</v>
      </c>
      <c r="J30" s="249" t="s">
        <v>167</v>
      </c>
      <c r="K30" s="253" t="s">
        <v>2271</v>
      </c>
      <c r="L30" s="252" t="s">
        <v>148</v>
      </c>
      <c r="M30" s="254" t="s">
        <v>426</v>
      </c>
      <c r="N30" s="252" t="s">
        <v>1178</v>
      </c>
      <c r="O30" s="252" t="s">
        <v>2120</v>
      </c>
      <c r="P30" s="253" t="s">
        <v>194</v>
      </c>
      <c r="Q30" s="253" t="s">
        <v>2121</v>
      </c>
      <c r="R30" s="253" t="s">
        <v>2126</v>
      </c>
      <c r="S30" s="252">
        <v>25</v>
      </c>
      <c r="T30" s="252" t="s">
        <v>366</v>
      </c>
      <c r="U30" s="255" t="s">
        <v>2140</v>
      </c>
      <c r="V30" s="261">
        <v>4</v>
      </c>
      <c r="W30" s="257">
        <f t="shared" si="2"/>
        <v>16</v>
      </c>
      <c r="X30" s="258" t="str">
        <f t="shared" si="3"/>
        <v>X</v>
      </c>
      <c r="Y30" s="147" t="s">
        <v>3035</v>
      </c>
    </row>
    <row r="31" spans="1:25" ht="12.75" x14ac:dyDescent="0.2">
      <c r="A31" s="247" t="s">
        <v>72</v>
      </c>
      <c r="B31" s="248">
        <v>2022</v>
      </c>
      <c r="C31" s="249" t="s">
        <v>582</v>
      </c>
      <c r="D31" s="263" t="s">
        <v>112</v>
      </c>
      <c r="E31" s="264" t="s">
        <v>931</v>
      </c>
      <c r="F31" s="247" t="s">
        <v>2123</v>
      </c>
      <c r="G31" s="247" t="s">
        <v>2139</v>
      </c>
      <c r="H31" s="252" t="s">
        <v>1177</v>
      </c>
      <c r="I31" s="253" t="s">
        <v>435</v>
      </c>
      <c r="J31" s="249" t="s">
        <v>167</v>
      </c>
      <c r="K31" s="253" t="s">
        <v>2271</v>
      </c>
      <c r="L31" s="252" t="s">
        <v>148</v>
      </c>
      <c r="M31" s="254" t="s">
        <v>426</v>
      </c>
      <c r="N31" s="252" t="s">
        <v>1178</v>
      </c>
      <c r="O31" s="252" t="s">
        <v>2120</v>
      </c>
      <c r="P31" s="253" t="s">
        <v>194</v>
      </c>
      <c r="Q31" s="253" t="s">
        <v>2121</v>
      </c>
      <c r="R31" s="253" t="s">
        <v>2126</v>
      </c>
      <c r="S31" s="252">
        <v>14</v>
      </c>
      <c r="T31" s="252" t="s">
        <v>366</v>
      </c>
      <c r="U31" s="255" t="s">
        <v>2140</v>
      </c>
      <c r="V31" s="261">
        <v>0</v>
      </c>
      <c r="W31" s="257">
        <f t="shared" si="2"/>
        <v>0</v>
      </c>
      <c r="X31" s="258" t="str">
        <f t="shared" si="3"/>
        <v>X</v>
      </c>
      <c r="Y31" s="147" t="s">
        <v>3036</v>
      </c>
    </row>
    <row r="32" spans="1:25" ht="12.75" x14ac:dyDescent="0.2">
      <c r="A32" s="247" t="s">
        <v>72</v>
      </c>
      <c r="B32" s="248">
        <v>2022</v>
      </c>
      <c r="C32" s="249" t="s">
        <v>582</v>
      </c>
      <c r="D32" s="263" t="s">
        <v>112</v>
      </c>
      <c r="E32" s="264" t="s">
        <v>931</v>
      </c>
      <c r="F32" s="247" t="s">
        <v>2123</v>
      </c>
      <c r="G32" s="247" t="s">
        <v>2124</v>
      </c>
      <c r="H32" s="252" t="s">
        <v>1177</v>
      </c>
      <c r="I32" s="253" t="s">
        <v>435</v>
      </c>
      <c r="J32" s="249" t="s">
        <v>167</v>
      </c>
      <c r="K32" s="253" t="s">
        <v>2271</v>
      </c>
      <c r="L32" s="252" t="s">
        <v>148</v>
      </c>
      <c r="M32" s="254" t="s">
        <v>426</v>
      </c>
      <c r="N32" s="252" t="s">
        <v>1178</v>
      </c>
      <c r="O32" s="252" t="s">
        <v>2120</v>
      </c>
      <c r="P32" s="253" t="s">
        <v>261</v>
      </c>
      <c r="Q32" s="253" t="s">
        <v>2121</v>
      </c>
      <c r="R32" s="253" t="s">
        <v>2126</v>
      </c>
      <c r="S32" s="252">
        <v>51</v>
      </c>
      <c r="T32" s="252" t="s">
        <v>366</v>
      </c>
      <c r="U32" s="255"/>
      <c r="V32" s="261">
        <v>18</v>
      </c>
      <c r="W32" s="257">
        <f t="shared" si="2"/>
        <v>35.294117647058826</v>
      </c>
      <c r="X32" s="258" t="str">
        <f t="shared" si="3"/>
        <v>X</v>
      </c>
      <c r="Y32" s="147" t="s">
        <v>3035</v>
      </c>
    </row>
    <row r="33" spans="1:25" ht="12.75" x14ac:dyDescent="0.2">
      <c r="A33" s="247" t="s">
        <v>72</v>
      </c>
      <c r="B33" s="248">
        <v>2022</v>
      </c>
      <c r="C33" s="249" t="s">
        <v>582</v>
      </c>
      <c r="D33" s="263" t="s">
        <v>112</v>
      </c>
      <c r="E33" s="264" t="s">
        <v>931</v>
      </c>
      <c r="F33" s="247" t="s">
        <v>2123</v>
      </c>
      <c r="G33" s="247" t="s">
        <v>2127</v>
      </c>
      <c r="H33" s="252" t="s">
        <v>1177</v>
      </c>
      <c r="I33" s="253" t="s">
        <v>435</v>
      </c>
      <c r="J33" s="249" t="s">
        <v>167</v>
      </c>
      <c r="K33" s="253" t="s">
        <v>2271</v>
      </c>
      <c r="L33" s="252" t="s">
        <v>148</v>
      </c>
      <c r="M33" s="254" t="s">
        <v>426</v>
      </c>
      <c r="N33" s="252" t="s">
        <v>1178</v>
      </c>
      <c r="O33" s="252" t="s">
        <v>2120</v>
      </c>
      <c r="P33" s="253" t="s">
        <v>261</v>
      </c>
      <c r="Q33" s="253" t="s">
        <v>2121</v>
      </c>
      <c r="R33" s="253" t="s">
        <v>2126</v>
      </c>
      <c r="S33" s="252">
        <v>13</v>
      </c>
      <c r="T33" s="252" t="s">
        <v>366</v>
      </c>
      <c r="U33" s="255"/>
      <c r="V33" s="261">
        <v>15</v>
      </c>
      <c r="W33" s="257">
        <f t="shared" si="2"/>
        <v>115.38461538461539</v>
      </c>
      <c r="X33" s="258" t="str">
        <f t="shared" si="3"/>
        <v/>
      </c>
      <c r="Y33" s="147"/>
    </row>
    <row r="34" spans="1:25" ht="12.75" x14ac:dyDescent="0.2">
      <c r="A34" s="247" t="s">
        <v>72</v>
      </c>
      <c r="B34" s="248">
        <v>2022</v>
      </c>
      <c r="C34" s="249" t="s">
        <v>582</v>
      </c>
      <c r="D34" s="263" t="s">
        <v>112</v>
      </c>
      <c r="E34" s="264" t="s">
        <v>931</v>
      </c>
      <c r="F34" s="247" t="s">
        <v>2123</v>
      </c>
      <c r="G34" s="247" t="s">
        <v>2135</v>
      </c>
      <c r="H34" s="252" t="s">
        <v>1177</v>
      </c>
      <c r="I34" s="253" t="s">
        <v>435</v>
      </c>
      <c r="J34" s="249" t="s">
        <v>167</v>
      </c>
      <c r="K34" s="253" t="s">
        <v>2271</v>
      </c>
      <c r="L34" s="252" t="s">
        <v>148</v>
      </c>
      <c r="M34" s="254" t="s">
        <v>426</v>
      </c>
      <c r="N34" s="252" t="s">
        <v>1178</v>
      </c>
      <c r="O34" s="252" t="s">
        <v>2120</v>
      </c>
      <c r="P34" s="253" t="s">
        <v>261</v>
      </c>
      <c r="Q34" s="253" t="s">
        <v>2121</v>
      </c>
      <c r="R34" s="253" t="s">
        <v>2126</v>
      </c>
      <c r="S34" s="252">
        <v>3</v>
      </c>
      <c r="T34" s="252" t="s">
        <v>366</v>
      </c>
      <c r="U34" s="255"/>
      <c r="V34" s="261">
        <v>1</v>
      </c>
      <c r="W34" s="257">
        <f t="shared" si="2"/>
        <v>33.333333333333336</v>
      </c>
      <c r="X34" s="258" t="str">
        <f t="shared" si="3"/>
        <v>X</v>
      </c>
      <c r="Y34" s="147" t="s">
        <v>3035</v>
      </c>
    </row>
    <row r="35" spans="1:25" ht="12.75" x14ac:dyDescent="0.2">
      <c r="A35" s="247" t="s">
        <v>72</v>
      </c>
      <c r="B35" s="248">
        <v>2022</v>
      </c>
      <c r="C35" s="249" t="s">
        <v>582</v>
      </c>
      <c r="D35" s="263" t="s">
        <v>112</v>
      </c>
      <c r="E35" s="264" t="s">
        <v>931</v>
      </c>
      <c r="F35" s="247" t="s">
        <v>2123</v>
      </c>
      <c r="G35" s="247" t="s">
        <v>2137</v>
      </c>
      <c r="H35" s="252" t="s">
        <v>1177</v>
      </c>
      <c r="I35" s="253" t="s">
        <v>435</v>
      </c>
      <c r="J35" s="249" t="s">
        <v>167</v>
      </c>
      <c r="K35" s="253" t="s">
        <v>2271</v>
      </c>
      <c r="L35" s="252" t="s">
        <v>148</v>
      </c>
      <c r="M35" s="254" t="s">
        <v>426</v>
      </c>
      <c r="N35" s="252" t="s">
        <v>1178</v>
      </c>
      <c r="O35" s="252" t="s">
        <v>2120</v>
      </c>
      <c r="P35" s="253" t="s">
        <v>261</v>
      </c>
      <c r="Q35" s="253" t="s">
        <v>2121</v>
      </c>
      <c r="R35" s="253" t="s">
        <v>2126</v>
      </c>
      <c r="S35" s="252">
        <v>25</v>
      </c>
      <c r="T35" s="252" t="s">
        <v>366</v>
      </c>
      <c r="U35" s="255"/>
      <c r="V35" s="261">
        <v>4</v>
      </c>
      <c r="W35" s="257">
        <f t="shared" si="2"/>
        <v>16</v>
      </c>
      <c r="X35" s="258" t="str">
        <f t="shared" si="3"/>
        <v>X</v>
      </c>
      <c r="Y35" s="147" t="s">
        <v>3035</v>
      </c>
    </row>
    <row r="36" spans="1:25" ht="12.75" x14ac:dyDescent="0.2">
      <c r="A36" s="247" t="s">
        <v>72</v>
      </c>
      <c r="B36" s="248">
        <v>2022</v>
      </c>
      <c r="C36" s="249" t="s">
        <v>582</v>
      </c>
      <c r="D36" s="263" t="s">
        <v>112</v>
      </c>
      <c r="E36" s="264" t="s">
        <v>931</v>
      </c>
      <c r="F36" s="247" t="s">
        <v>2123</v>
      </c>
      <c r="G36" s="247" t="s">
        <v>2139</v>
      </c>
      <c r="H36" s="252" t="s">
        <v>1177</v>
      </c>
      <c r="I36" s="253" t="s">
        <v>435</v>
      </c>
      <c r="J36" s="249" t="s">
        <v>167</v>
      </c>
      <c r="K36" s="253" t="s">
        <v>2271</v>
      </c>
      <c r="L36" s="252" t="s">
        <v>148</v>
      </c>
      <c r="M36" s="254" t="s">
        <v>426</v>
      </c>
      <c r="N36" s="252" t="s">
        <v>1178</v>
      </c>
      <c r="O36" s="252" t="s">
        <v>2120</v>
      </c>
      <c r="P36" s="253" t="s">
        <v>261</v>
      </c>
      <c r="Q36" s="253" t="s">
        <v>2121</v>
      </c>
      <c r="R36" s="253" t="s">
        <v>2126</v>
      </c>
      <c r="S36" s="252">
        <v>14</v>
      </c>
      <c r="T36" s="252" t="s">
        <v>366</v>
      </c>
      <c r="U36" s="255"/>
      <c r="V36" s="261">
        <v>0</v>
      </c>
      <c r="W36" s="257">
        <f t="shared" si="2"/>
        <v>0</v>
      </c>
      <c r="X36" s="258" t="str">
        <f t="shared" si="3"/>
        <v>X</v>
      </c>
      <c r="Y36" s="147" t="s">
        <v>3036</v>
      </c>
    </row>
    <row r="37" spans="1:25" ht="12.75" x14ac:dyDescent="0.2">
      <c r="A37" s="247" t="s">
        <v>72</v>
      </c>
      <c r="B37" s="248">
        <v>2022</v>
      </c>
      <c r="C37" s="249" t="s">
        <v>582</v>
      </c>
      <c r="D37" s="263" t="s">
        <v>112</v>
      </c>
      <c r="E37" s="264" t="s">
        <v>932</v>
      </c>
      <c r="F37" s="247" t="s">
        <v>2123</v>
      </c>
      <c r="G37" s="247" t="s">
        <v>2124</v>
      </c>
      <c r="H37" s="252" t="s">
        <v>1177</v>
      </c>
      <c r="I37" s="253" t="s">
        <v>435</v>
      </c>
      <c r="J37" s="253" t="s">
        <v>169</v>
      </c>
      <c r="K37" s="253" t="s">
        <v>2272</v>
      </c>
      <c r="L37" s="252" t="s">
        <v>148</v>
      </c>
      <c r="M37" s="254" t="s">
        <v>284</v>
      </c>
      <c r="N37" s="252" t="s">
        <v>1178</v>
      </c>
      <c r="O37" s="252" t="s">
        <v>2113</v>
      </c>
      <c r="P37" s="253" t="s">
        <v>194</v>
      </c>
      <c r="Q37" s="253" t="s">
        <v>2115</v>
      </c>
      <c r="R37" s="253" t="s">
        <v>2116</v>
      </c>
      <c r="S37" s="252">
        <v>3</v>
      </c>
      <c r="T37" s="252" t="s">
        <v>366</v>
      </c>
      <c r="U37" s="255" t="s">
        <v>2141</v>
      </c>
      <c r="V37" s="261">
        <v>3</v>
      </c>
      <c r="W37" s="257">
        <f t="shared" si="2"/>
        <v>100</v>
      </c>
      <c r="X37" s="258" t="str">
        <f t="shared" si="3"/>
        <v/>
      </c>
      <c r="Y37" s="147"/>
    </row>
    <row r="38" spans="1:25" ht="12.75" x14ac:dyDescent="0.2">
      <c r="A38" s="247" t="s">
        <v>72</v>
      </c>
      <c r="B38" s="248">
        <v>2022</v>
      </c>
      <c r="C38" s="249" t="s">
        <v>582</v>
      </c>
      <c r="D38" s="263" t="s">
        <v>112</v>
      </c>
      <c r="E38" s="264" t="s">
        <v>932</v>
      </c>
      <c r="F38" s="247" t="s">
        <v>2123</v>
      </c>
      <c r="G38" s="247" t="s">
        <v>2127</v>
      </c>
      <c r="H38" s="252" t="s">
        <v>1177</v>
      </c>
      <c r="I38" s="253" t="s">
        <v>435</v>
      </c>
      <c r="J38" s="253" t="s">
        <v>169</v>
      </c>
      <c r="K38" s="253" t="s">
        <v>2272</v>
      </c>
      <c r="L38" s="252" t="s">
        <v>148</v>
      </c>
      <c r="M38" s="254" t="s">
        <v>284</v>
      </c>
      <c r="N38" s="252" t="s">
        <v>1178</v>
      </c>
      <c r="O38" s="252" t="s">
        <v>2113</v>
      </c>
      <c r="P38" s="253" t="s">
        <v>194</v>
      </c>
      <c r="Q38" s="253" t="s">
        <v>2115</v>
      </c>
      <c r="R38" s="253" t="s">
        <v>2116</v>
      </c>
      <c r="S38" s="252">
        <v>3</v>
      </c>
      <c r="T38" s="252" t="s">
        <v>366</v>
      </c>
      <c r="U38" s="255" t="s">
        <v>2141</v>
      </c>
      <c r="V38" s="261">
        <v>3</v>
      </c>
      <c r="W38" s="257">
        <f t="shared" si="2"/>
        <v>100</v>
      </c>
      <c r="X38" s="258" t="str">
        <f t="shared" si="3"/>
        <v/>
      </c>
      <c r="Y38" s="147"/>
    </row>
    <row r="39" spans="1:25" ht="12.75" x14ac:dyDescent="0.2">
      <c r="A39" s="247" t="s">
        <v>72</v>
      </c>
      <c r="B39" s="248">
        <v>2022</v>
      </c>
      <c r="C39" s="249" t="s">
        <v>582</v>
      </c>
      <c r="D39" s="263" t="s">
        <v>112</v>
      </c>
      <c r="E39" s="264" t="s">
        <v>932</v>
      </c>
      <c r="F39" s="247" t="s">
        <v>2123</v>
      </c>
      <c r="G39" s="247" t="s">
        <v>2128</v>
      </c>
      <c r="H39" s="252" t="s">
        <v>1177</v>
      </c>
      <c r="I39" s="253" t="s">
        <v>435</v>
      </c>
      <c r="J39" s="253" t="s">
        <v>169</v>
      </c>
      <c r="K39" s="253" t="s">
        <v>2272</v>
      </c>
      <c r="L39" s="252" t="s">
        <v>148</v>
      </c>
      <c r="M39" s="254" t="s">
        <v>284</v>
      </c>
      <c r="N39" s="252" t="s">
        <v>1178</v>
      </c>
      <c r="O39" s="252" t="s">
        <v>2113</v>
      </c>
      <c r="P39" s="253" t="s">
        <v>194</v>
      </c>
      <c r="Q39" s="253" t="s">
        <v>2115</v>
      </c>
      <c r="R39" s="253" t="s">
        <v>2116</v>
      </c>
      <c r="S39" s="252">
        <v>3</v>
      </c>
      <c r="T39" s="252" t="s">
        <v>366</v>
      </c>
      <c r="U39" s="255" t="s">
        <v>2141</v>
      </c>
      <c r="V39" s="261">
        <v>3</v>
      </c>
      <c r="W39" s="257">
        <f t="shared" si="2"/>
        <v>100</v>
      </c>
      <c r="X39" s="258" t="str">
        <f t="shared" si="3"/>
        <v/>
      </c>
      <c r="Y39" s="147"/>
    </row>
    <row r="40" spans="1:25" ht="12.75" x14ac:dyDescent="0.2">
      <c r="A40" s="247" t="s">
        <v>72</v>
      </c>
      <c r="B40" s="248">
        <v>2022</v>
      </c>
      <c r="C40" s="249" t="s">
        <v>582</v>
      </c>
      <c r="D40" s="263" t="s">
        <v>112</v>
      </c>
      <c r="E40" s="264" t="s">
        <v>932</v>
      </c>
      <c r="F40" s="247" t="s">
        <v>2123</v>
      </c>
      <c r="G40" s="247" t="s">
        <v>2129</v>
      </c>
      <c r="H40" s="252" t="s">
        <v>1177</v>
      </c>
      <c r="I40" s="253" t="s">
        <v>435</v>
      </c>
      <c r="J40" s="253" t="s">
        <v>169</v>
      </c>
      <c r="K40" s="253" t="s">
        <v>2272</v>
      </c>
      <c r="L40" s="252" t="s">
        <v>148</v>
      </c>
      <c r="M40" s="254" t="s">
        <v>284</v>
      </c>
      <c r="N40" s="252" t="s">
        <v>1178</v>
      </c>
      <c r="O40" s="252" t="s">
        <v>2113</v>
      </c>
      <c r="P40" s="253" t="s">
        <v>194</v>
      </c>
      <c r="Q40" s="253" t="s">
        <v>2115</v>
      </c>
      <c r="R40" s="253" t="s">
        <v>2116</v>
      </c>
      <c r="S40" s="252">
        <v>3</v>
      </c>
      <c r="T40" s="252" t="s">
        <v>366</v>
      </c>
      <c r="U40" s="255" t="s">
        <v>2141</v>
      </c>
      <c r="V40" s="261">
        <v>3</v>
      </c>
      <c r="W40" s="257">
        <f t="shared" si="2"/>
        <v>100</v>
      </c>
      <c r="X40" s="258" t="str">
        <f t="shared" si="3"/>
        <v/>
      </c>
      <c r="Y40" s="147"/>
    </row>
    <row r="41" spans="1:25" ht="12.75" x14ac:dyDescent="0.2">
      <c r="A41" s="247" t="s">
        <v>72</v>
      </c>
      <c r="B41" s="248">
        <v>2022</v>
      </c>
      <c r="C41" s="249" t="s">
        <v>582</v>
      </c>
      <c r="D41" s="263" t="s">
        <v>112</v>
      </c>
      <c r="E41" s="264" t="s">
        <v>932</v>
      </c>
      <c r="F41" s="247" t="s">
        <v>2123</v>
      </c>
      <c r="G41" s="247" t="s">
        <v>2133</v>
      </c>
      <c r="H41" s="252" t="s">
        <v>1177</v>
      </c>
      <c r="I41" s="253" t="s">
        <v>435</v>
      </c>
      <c r="J41" s="253" t="s">
        <v>169</v>
      </c>
      <c r="K41" s="253" t="s">
        <v>2272</v>
      </c>
      <c r="L41" s="252" t="s">
        <v>148</v>
      </c>
      <c r="M41" s="254" t="s">
        <v>284</v>
      </c>
      <c r="N41" s="252" t="s">
        <v>1178</v>
      </c>
      <c r="O41" s="252" t="s">
        <v>2113</v>
      </c>
      <c r="P41" s="253" t="s">
        <v>194</v>
      </c>
      <c r="Q41" s="253" t="s">
        <v>2115</v>
      </c>
      <c r="R41" s="253" t="s">
        <v>2116</v>
      </c>
      <c r="S41" s="252">
        <v>3</v>
      </c>
      <c r="T41" s="252" t="s">
        <v>366</v>
      </c>
      <c r="U41" s="255" t="s">
        <v>2141</v>
      </c>
      <c r="V41" s="261">
        <v>3</v>
      </c>
      <c r="W41" s="257">
        <f t="shared" si="2"/>
        <v>100</v>
      </c>
      <c r="X41" s="258" t="str">
        <f t="shared" si="3"/>
        <v/>
      </c>
      <c r="Y41" s="147"/>
    </row>
    <row r="42" spans="1:25" ht="12.75" x14ac:dyDescent="0.2">
      <c r="A42" s="247" t="s">
        <v>72</v>
      </c>
      <c r="B42" s="248">
        <v>2022</v>
      </c>
      <c r="C42" s="249" t="s">
        <v>582</v>
      </c>
      <c r="D42" s="263" t="s">
        <v>112</v>
      </c>
      <c r="E42" s="264" t="s">
        <v>932</v>
      </c>
      <c r="F42" s="247" t="s">
        <v>2123</v>
      </c>
      <c r="G42" s="247" t="s">
        <v>2134</v>
      </c>
      <c r="H42" s="252" t="s">
        <v>1177</v>
      </c>
      <c r="I42" s="253" t="s">
        <v>435</v>
      </c>
      <c r="J42" s="253" t="s">
        <v>169</v>
      </c>
      <c r="K42" s="253" t="s">
        <v>2272</v>
      </c>
      <c r="L42" s="252" t="s">
        <v>148</v>
      </c>
      <c r="M42" s="254" t="s">
        <v>284</v>
      </c>
      <c r="N42" s="252" t="s">
        <v>1178</v>
      </c>
      <c r="O42" s="252" t="s">
        <v>2113</v>
      </c>
      <c r="P42" s="253" t="s">
        <v>194</v>
      </c>
      <c r="Q42" s="253" t="s">
        <v>2115</v>
      </c>
      <c r="R42" s="253" t="s">
        <v>2116</v>
      </c>
      <c r="S42" s="252">
        <v>3</v>
      </c>
      <c r="T42" s="252" t="s">
        <v>366</v>
      </c>
      <c r="U42" s="255" t="s">
        <v>2141</v>
      </c>
      <c r="V42" s="261">
        <v>0</v>
      </c>
      <c r="W42" s="257">
        <f t="shared" si="2"/>
        <v>0</v>
      </c>
      <c r="X42" s="258" t="str">
        <f t="shared" si="3"/>
        <v>X</v>
      </c>
      <c r="Y42" s="147" t="s">
        <v>3037</v>
      </c>
    </row>
    <row r="43" spans="1:25" ht="12.75" x14ac:dyDescent="0.2">
      <c r="A43" s="247" t="s">
        <v>72</v>
      </c>
      <c r="B43" s="248">
        <v>2022</v>
      </c>
      <c r="C43" s="249" t="s">
        <v>582</v>
      </c>
      <c r="D43" s="263" t="s">
        <v>112</v>
      </c>
      <c r="E43" s="264" t="s">
        <v>932</v>
      </c>
      <c r="F43" s="247" t="s">
        <v>2123</v>
      </c>
      <c r="G43" s="247" t="s">
        <v>2135</v>
      </c>
      <c r="H43" s="252" t="s">
        <v>1177</v>
      </c>
      <c r="I43" s="253" t="s">
        <v>435</v>
      </c>
      <c r="J43" s="253" t="s">
        <v>169</v>
      </c>
      <c r="K43" s="253" t="s">
        <v>2272</v>
      </c>
      <c r="L43" s="252" t="s">
        <v>148</v>
      </c>
      <c r="M43" s="254" t="s">
        <v>284</v>
      </c>
      <c r="N43" s="252" t="s">
        <v>1178</v>
      </c>
      <c r="O43" s="252" t="s">
        <v>2113</v>
      </c>
      <c r="P43" s="253" t="s">
        <v>194</v>
      </c>
      <c r="Q43" s="253" t="s">
        <v>2115</v>
      </c>
      <c r="R43" s="253" t="s">
        <v>2116</v>
      </c>
      <c r="S43" s="252">
        <v>3</v>
      </c>
      <c r="T43" s="252" t="s">
        <v>366</v>
      </c>
      <c r="U43" s="255" t="s">
        <v>2141</v>
      </c>
      <c r="V43" s="261">
        <v>0</v>
      </c>
      <c r="W43" s="257">
        <f t="shared" si="2"/>
        <v>0</v>
      </c>
      <c r="X43" s="258" t="str">
        <f t="shared" si="3"/>
        <v>X</v>
      </c>
      <c r="Y43" s="147" t="s">
        <v>3037</v>
      </c>
    </row>
    <row r="44" spans="1:25" ht="12.75" x14ac:dyDescent="0.2">
      <c r="A44" s="247" t="s">
        <v>72</v>
      </c>
      <c r="B44" s="248">
        <v>2022</v>
      </c>
      <c r="C44" s="249" t="s">
        <v>582</v>
      </c>
      <c r="D44" s="263" t="s">
        <v>112</v>
      </c>
      <c r="E44" s="264" t="s">
        <v>932</v>
      </c>
      <c r="F44" s="247" t="s">
        <v>2123</v>
      </c>
      <c r="G44" s="247" t="s">
        <v>2136</v>
      </c>
      <c r="H44" s="252" t="s">
        <v>1177</v>
      </c>
      <c r="I44" s="253" t="s">
        <v>435</v>
      </c>
      <c r="J44" s="253" t="s">
        <v>169</v>
      </c>
      <c r="K44" s="253" t="s">
        <v>2272</v>
      </c>
      <c r="L44" s="252" t="s">
        <v>148</v>
      </c>
      <c r="M44" s="254" t="s">
        <v>284</v>
      </c>
      <c r="N44" s="252" t="s">
        <v>1178</v>
      </c>
      <c r="O44" s="252" t="s">
        <v>2113</v>
      </c>
      <c r="P44" s="253" t="s">
        <v>194</v>
      </c>
      <c r="Q44" s="253" t="s">
        <v>2115</v>
      </c>
      <c r="R44" s="253" t="s">
        <v>2116</v>
      </c>
      <c r="S44" s="252">
        <v>3</v>
      </c>
      <c r="T44" s="252" t="s">
        <v>366</v>
      </c>
      <c r="U44" s="255" t="s">
        <v>2141</v>
      </c>
      <c r="V44" s="261">
        <v>0</v>
      </c>
      <c r="W44" s="257">
        <f t="shared" si="2"/>
        <v>0</v>
      </c>
      <c r="X44" s="258" t="str">
        <f t="shared" si="3"/>
        <v>X</v>
      </c>
      <c r="Y44" s="147" t="s">
        <v>3037</v>
      </c>
    </row>
    <row r="45" spans="1:25" ht="12.75" x14ac:dyDescent="0.2">
      <c r="A45" s="247" t="s">
        <v>72</v>
      </c>
      <c r="B45" s="248">
        <v>2022</v>
      </c>
      <c r="C45" s="249" t="s">
        <v>582</v>
      </c>
      <c r="D45" s="263" t="s">
        <v>112</v>
      </c>
      <c r="E45" s="264" t="s">
        <v>932</v>
      </c>
      <c r="F45" s="247" t="s">
        <v>2123</v>
      </c>
      <c r="G45" s="247" t="s">
        <v>2137</v>
      </c>
      <c r="H45" s="252" t="s">
        <v>1177</v>
      </c>
      <c r="I45" s="253" t="s">
        <v>435</v>
      </c>
      <c r="J45" s="253" t="s">
        <v>169</v>
      </c>
      <c r="K45" s="253" t="s">
        <v>2272</v>
      </c>
      <c r="L45" s="252" t="s">
        <v>148</v>
      </c>
      <c r="M45" s="254" t="s">
        <v>284</v>
      </c>
      <c r="N45" s="252" t="s">
        <v>1178</v>
      </c>
      <c r="O45" s="252" t="s">
        <v>2113</v>
      </c>
      <c r="P45" s="253" t="s">
        <v>194</v>
      </c>
      <c r="Q45" s="253" t="s">
        <v>2115</v>
      </c>
      <c r="R45" s="253" t="s">
        <v>2116</v>
      </c>
      <c r="S45" s="252">
        <v>3</v>
      </c>
      <c r="T45" s="252" t="s">
        <v>366</v>
      </c>
      <c r="U45" s="255" t="s">
        <v>2141</v>
      </c>
      <c r="V45" s="261">
        <v>3</v>
      </c>
      <c r="W45" s="257">
        <f t="shared" si="2"/>
        <v>100</v>
      </c>
      <c r="X45" s="258" t="str">
        <f t="shared" si="3"/>
        <v/>
      </c>
      <c r="Y45" s="147"/>
    </row>
    <row r="46" spans="1:25" ht="12.75" x14ac:dyDescent="0.2">
      <c r="A46" s="247" t="s">
        <v>72</v>
      </c>
      <c r="B46" s="248">
        <v>2022</v>
      </c>
      <c r="C46" s="249" t="s">
        <v>582</v>
      </c>
      <c r="D46" s="263" t="s">
        <v>112</v>
      </c>
      <c r="E46" s="264" t="s">
        <v>932</v>
      </c>
      <c r="F46" s="247" t="s">
        <v>2123</v>
      </c>
      <c r="G46" s="247" t="s">
        <v>2138</v>
      </c>
      <c r="H46" s="252" t="s">
        <v>1177</v>
      </c>
      <c r="I46" s="253" t="s">
        <v>435</v>
      </c>
      <c r="J46" s="253" t="s">
        <v>169</v>
      </c>
      <c r="K46" s="253" t="s">
        <v>2272</v>
      </c>
      <c r="L46" s="252" t="s">
        <v>148</v>
      </c>
      <c r="M46" s="254" t="s">
        <v>284</v>
      </c>
      <c r="N46" s="252" t="s">
        <v>1178</v>
      </c>
      <c r="O46" s="252" t="s">
        <v>2113</v>
      </c>
      <c r="P46" s="253" t="s">
        <v>194</v>
      </c>
      <c r="Q46" s="253" t="s">
        <v>2115</v>
      </c>
      <c r="R46" s="253" t="s">
        <v>2116</v>
      </c>
      <c r="S46" s="252">
        <v>3</v>
      </c>
      <c r="T46" s="252" t="s">
        <v>366</v>
      </c>
      <c r="U46" s="255" t="s">
        <v>2141</v>
      </c>
      <c r="V46" s="261">
        <v>0</v>
      </c>
      <c r="W46" s="257">
        <f t="shared" si="2"/>
        <v>0</v>
      </c>
      <c r="X46" s="258" t="str">
        <f t="shared" si="3"/>
        <v>X</v>
      </c>
      <c r="Y46" s="147" t="s">
        <v>3037</v>
      </c>
    </row>
    <row r="47" spans="1:25" ht="12.75" x14ac:dyDescent="0.2">
      <c r="A47" s="247" t="s">
        <v>72</v>
      </c>
      <c r="B47" s="248">
        <v>2022</v>
      </c>
      <c r="C47" s="249" t="s">
        <v>582</v>
      </c>
      <c r="D47" s="263" t="s">
        <v>112</v>
      </c>
      <c r="E47" s="264" t="s">
        <v>932</v>
      </c>
      <c r="F47" s="247" t="s">
        <v>2123</v>
      </c>
      <c r="G47" s="247" t="s">
        <v>2139</v>
      </c>
      <c r="H47" s="252" t="s">
        <v>1177</v>
      </c>
      <c r="I47" s="253" t="s">
        <v>435</v>
      </c>
      <c r="J47" s="253" t="s">
        <v>169</v>
      </c>
      <c r="K47" s="253" t="s">
        <v>2272</v>
      </c>
      <c r="L47" s="252" t="s">
        <v>148</v>
      </c>
      <c r="M47" s="254" t="s">
        <v>284</v>
      </c>
      <c r="N47" s="252" t="s">
        <v>1178</v>
      </c>
      <c r="O47" s="252" t="s">
        <v>2113</v>
      </c>
      <c r="P47" s="253" t="s">
        <v>194</v>
      </c>
      <c r="Q47" s="253" t="s">
        <v>2115</v>
      </c>
      <c r="R47" s="253" t="s">
        <v>2116</v>
      </c>
      <c r="S47" s="252">
        <v>5</v>
      </c>
      <c r="T47" s="252" t="s">
        <v>366</v>
      </c>
      <c r="U47" s="255" t="s">
        <v>2141</v>
      </c>
      <c r="V47" s="261">
        <v>5</v>
      </c>
      <c r="W47" s="257">
        <f t="shared" si="2"/>
        <v>100</v>
      </c>
      <c r="X47" s="258" t="str">
        <f t="shared" si="3"/>
        <v/>
      </c>
      <c r="Y47" s="147"/>
    </row>
    <row r="48" spans="1:25" ht="12.75" x14ac:dyDescent="0.2">
      <c r="A48" s="247" t="s">
        <v>72</v>
      </c>
      <c r="B48" s="248">
        <v>2022</v>
      </c>
      <c r="C48" s="249" t="s">
        <v>582</v>
      </c>
      <c r="D48" s="263" t="s">
        <v>112</v>
      </c>
      <c r="E48" s="264" t="s">
        <v>932</v>
      </c>
      <c r="F48" s="247" t="s">
        <v>2123</v>
      </c>
      <c r="G48" s="247" t="s">
        <v>2129</v>
      </c>
      <c r="H48" s="252" t="s">
        <v>1177</v>
      </c>
      <c r="I48" s="253" t="s">
        <v>435</v>
      </c>
      <c r="J48" s="249" t="s">
        <v>169</v>
      </c>
      <c r="K48" s="253" t="s">
        <v>2272</v>
      </c>
      <c r="L48" s="252" t="s">
        <v>148</v>
      </c>
      <c r="M48" s="254" t="s">
        <v>426</v>
      </c>
      <c r="N48" s="252" t="s">
        <v>1178</v>
      </c>
      <c r="O48" s="252" t="s">
        <v>2113</v>
      </c>
      <c r="P48" s="253" t="s">
        <v>194</v>
      </c>
      <c r="Q48" s="253" t="s">
        <v>2130</v>
      </c>
      <c r="R48" s="253" t="s">
        <v>2131</v>
      </c>
      <c r="S48" s="252">
        <v>1</v>
      </c>
      <c r="T48" s="252" t="s">
        <v>366</v>
      </c>
      <c r="U48" s="255" t="s">
        <v>2132</v>
      </c>
      <c r="V48" s="261">
        <v>1</v>
      </c>
      <c r="W48" s="257">
        <f t="shared" si="2"/>
        <v>100</v>
      </c>
      <c r="X48" s="258" t="str">
        <f t="shared" si="3"/>
        <v/>
      </c>
      <c r="Y48" s="147"/>
    </row>
    <row r="49" spans="1:25" ht="12.75" x14ac:dyDescent="0.2">
      <c r="A49" s="247" t="s">
        <v>72</v>
      </c>
      <c r="B49" s="248">
        <v>2022</v>
      </c>
      <c r="C49" s="249" t="s">
        <v>582</v>
      </c>
      <c r="D49" s="263" t="s">
        <v>112</v>
      </c>
      <c r="E49" s="264" t="s">
        <v>932</v>
      </c>
      <c r="F49" s="247" t="s">
        <v>2123</v>
      </c>
      <c r="G49" s="247" t="s">
        <v>2137</v>
      </c>
      <c r="H49" s="252" t="s">
        <v>1177</v>
      </c>
      <c r="I49" s="253" t="s">
        <v>435</v>
      </c>
      <c r="J49" s="249" t="s">
        <v>169</v>
      </c>
      <c r="K49" s="253" t="s">
        <v>2272</v>
      </c>
      <c r="L49" s="252" t="s">
        <v>148</v>
      </c>
      <c r="M49" s="254" t="s">
        <v>426</v>
      </c>
      <c r="N49" s="252" t="s">
        <v>1178</v>
      </c>
      <c r="O49" s="252" t="s">
        <v>2113</v>
      </c>
      <c r="P49" s="253" t="s">
        <v>194</v>
      </c>
      <c r="Q49" s="253" t="s">
        <v>2130</v>
      </c>
      <c r="R49" s="253" t="s">
        <v>2131</v>
      </c>
      <c r="S49" s="252">
        <v>1</v>
      </c>
      <c r="T49" s="252" t="s">
        <v>366</v>
      </c>
      <c r="U49" s="255" t="s">
        <v>2132</v>
      </c>
      <c r="V49" s="261">
        <v>1</v>
      </c>
      <c r="W49" s="257">
        <f t="shared" si="2"/>
        <v>100</v>
      </c>
      <c r="X49" s="258" t="str">
        <f t="shared" si="3"/>
        <v/>
      </c>
      <c r="Y49" s="147"/>
    </row>
    <row r="50" spans="1:25" ht="12.75" x14ac:dyDescent="0.2">
      <c r="A50" s="247" t="s">
        <v>72</v>
      </c>
      <c r="B50" s="248">
        <v>2022</v>
      </c>
      <c r="C50" s="249" t="s">
        <v>582</v>
      </c>
      <c r="D50" s="263" t="s">
        <v>112</v>
      </c>
      <c r="E50" s="264" t="s">
        <v>932</v>
      </c>
      <c r="F50" s="247" t="s">
        <v>2123</v>
      </c>
      <c r="G50" s="247" t="s">
        <v>2138</v>
      </c>
      <c r="H50" s="252" t="s">
        <v>1177</v>
      </c>
      <c r="I50" s="253" t="s">
        <v>435</v>
      </c>
      <c r="J50" s="249" t="s">
        <v>169</v>
      </c>
      <c r="K50" s="253" t="s">
        <v>2272</v>
      </c>
      <c r="L50" s="252" t="s">
        <v>148</v>
      </c>
      <c r="M50" s="254" t="s">
        <v>426</v>
      </c>
      <c r="N50" s="252" t="s">
        <v>1178</v>
      </c>
      <c r="O50" s="252" t="s">
        <v>2113</v>
      </c>
      <c r="P50" s="253" t="s">
        <v>194</v>
      </c>
      <c r="Q50" s="253" t="s">
        <v>2130</v>
      </c>
      <c r="R50" s="253" t="s">
        <v>2131</v>
      </c>
      <c r="S50" s="252">
        <v>1</v>
      </c>
      <c r="T50" s="252" t="s">
        <v>366</v>
      </c>
      <c r="U50" s="255" t="s">
        <v>2132</v>
      </c>
      <c r="V50" s="261">
        <v>1</v>
      </c>
      <c r="W50" s="257">
        <f t="shared" si="2"/>
        <v>100</v>
      </c>
      <c r="X50" s="258" t="str">
        <f t="shared" si="3"/>
        <v/>
      </c>
      <c r="Y50" s="147"/>
    </row>
    <row r="51" spans="1:25" ht="12.75" x14ac:dyDescent="0.2">
      <c r="A51" s="247" t="s">
        <v>72</v>
      </c>
      <c r="B51" s="248">
        <v>2022</v>
      </c>
      <c r="C51" s="249" t="s">
        <v>582</v>
      </c>
      <c r="D51" s="250" t="s">
        <v>112</v>
      </c>
      <c r="E51" s="251" t="s">
        <v>912</v>
      </c>
      <c r="F51" s="247" t="s">
        <v>2142</v>
      </c>
      <c r="G51" s="247" t="s">
        <v>2143</v>
      </c>
      <c r="H51" s="252" t="s">
        <v>1177</v>
      </c>
      <c r="I51" s="253" t="s">
        <v>435</v>
      </c>
      <c r="J51" s="253" t="s">
        <v>169</v>
      </c>
      <c r="K51" s="253" t="s">
        <v>2273</v>
      </c>
      <c r="L51" s="252" t="s">
        <v>148</v>
      </c>
      <c r="M51" s="254" t="s">
        <v>420</v>
      </c>
      <c r="N51" s="252" t="s">
        <v>1178</v>
      </c>
      <c r="O51" s="252" t="s">
        <v>2113</v>
      </c>
      <c r="P51" s="253" t="s">
        <v>2114</v>
      </c>
      <c r="Q51" s="253" t="s">
        <v>2115</v>
      </c>
      <c r="R51" s="253" t="s">
        <v>2116</v>
      </c>
      <c r="S51" s="252">
        <v>11</v>
      </c>
      <c r="T51" s="252" t="s">
        <v>366</v>
      </c>
      <c r="U51" s="255" t="s">
        <v>2144</v>
      </c>
      <c r="V51" s="261">
        <v>11</v>
      </c>
      <c r="W51" s="257">
        <f t="shared" ref="W51:W62" si="4">(100*V51/S51)</f>
        <v>100</v>
      </c>
      <c r="X51" s="258" t="str">
        <f t="shared" ref="X51:X62" si="5">IF(OR(W51&lt;90,W51&gt;150),"X","")</f>
        <v/>
      </c>
      <c r="Y51" s="262"/>
    </row>
    <row r="52" spans="1:25" ht="12.75" x14ac:dyDescent="0.2">
      <c r="A52" s="247" t="s">
        <v>72</v>
      </c>
      <c r="B52" s="248">
        <v>2022</v>
      </c>
      <c r="C52" s="249" t="s">
        <v>582</v>
      </c>
      <c r="D52" s="250" t="s">
        <v>112</v>
      </c>
      <c r="E52" s="251" t="s">
        <v>912</v>
      </c>
      <c r="F52" s="247" t="s">
        <v>2142</v>
      </c>
      <c r="G52" s="247" t="s">
        <v>2143</v>
      </c>
      <c r="H52" s="252" t="s">
        <v>1177</v>
      </c>
      <c r="I52" s="253" t="s">
        <v>435</v>
      </c>
      <c r="J52" s="253" t="s">
        <v>169</v>
      </c>
      <c r="K52" s="253" t="s">
        <v>2273</v>
      </c>
      <c r="L52" s="252" t="s">
        <v>148</v>
      </c>
      <c r="M52" s="254" t="s">
        <v>420</v>
      </c>
      <c r="N52" s="252" t="s">
        <v>1178</v>
      </c>
      <c r="O52" s="252" t="s">
        <v>2113</v>
      </c>
      <c r="P52" s="253" t="s">
        <v>276</v>
      </c>
      <c r="Q52" s="253" t="s">
        <v>2115</v>
      </c>
      <c r="R52" s="253" t="s">
        <v>2116</v>
      </c>
      <c r="S52" s="252">
        <v>11</v>
      </c>
      <c r="T52" s="252" t="s">
        <v>366</v>
      </c>
      <c r="U52" s="255" t="s">
        <v>2145</v>
      </c>
      <c r="V52" s="261">
        <v>11</v>
      </c>
      <c r="W52" s="257">
        <f t="shared" si="4"/>
        <v>100</v>
      </c>
      <c r="X52" s="258" t="str">
        <f t="shared" si="5"/>
        <v/>
      </c>
      <c r="Y52" s="262"/>
    </row>
    <row r="53" spans="1:25" ht="12.75" x14ac:dyDescent="0.2">
      <c r="A53" s="247" t="s">
        <v>72</v>
      </c>
      <c r="B53" s="248">
        <v>2022</v>
      </c>
      <c r="C53" s="249" t="s">
        <v>582</v>
      </c>
      <c r="D53" s="250" t="s">
        <v>112</v>
      </c>
      <c r="E53" s="251" t="s">
        <v>912</v>
      </c>
      <c r="F53" s="247" t="s">
        <v>2142</v>
      </c>
      <c r="G53" s="247" t="s">
        <v>2143</v>
      </c>
      <c r="H53" s="252" t="s">
        <v>1177</v>
      </c>
      <c r="I53" s="253" t="s">
        <v>435</v>
      </c>
      <c r="J53" s="253" t="s">
        <v>169</v>
      </c>
      <c r="K53" s="253" t="s">
        <v>2273</v>
      </c>
      <c r="L53" s="252" t="s">
        <v>148</v>
      </c>
      <c r="M53" s="254" t="s">
        <v>2117</v>
      </c>
      <c r="N53" s="252" t="s">
        <v>1178</v>
      </c>
      <c r="O53" s="252" t="s">
        <v>2113</v>
      </c>
      <c r="P53" s="253" t="s">
        <v>276</v>
      </c>
      <c r="Q53" s="253" t="s">
        <v>2115</v>
      </c>
      <c r="R53" s="253" t="s">
        <v>2116</v>
      </c>
      <c r="S53" s="252">
        <v>11</v>
      </c>
      <c r="T53" s="252" t="s">
        <v>366</v>
      </c>
      <c r="U53" s="255" t="s">
        <v>2145</v>
      </c>
      <c r="V53" s="261">
        <v>11</v>
      </c>
      <c r="W53" s="257">
        <f t="shared" si="4"/>
        <v>100</v>
      </c>
      <c r="X53" s="258" t="str">
        <f t="shared" si="5"/>
        <v/>
      </c>
      <c r="Y53" s="262"/>
    </row>
    <row r="54" spans="1:25" ht="12.75" x14ac:dyDescent="0.2">
      <c r="A54" s="247" t="s">
        <v>72</v>
      </c>
      <c r="B54" s="248">
        <v>2022</v>
      </c>
      <c r="C54" s="249" t="s">
        <v>582</v>
      </c>
      <c r="D54" s="250" t="s">
        <v>112</v>
      </c>
      <c r="E54" s="251" t="s">
        <v>912</v>
      </c>
      <c r="F54" s="247" t="s">
        <v>2142</v>
      </c>
      <c r="G54" s="247" t="s">
        <v>2143</v>
      </c>
      <c r="H54" s="252" t="s">
        <v>1177</v>
      </c>
      <c r="I54" s="253" t="s">
        <v>435</v>
      </c>
      <c r="J54" s="253" t="s">
        <v>169</v>
      </c>
      <c r="K54" s="253" t="s">
        <v>2273</v>
      </c>
      <c r="L54" s="252" t="s">
        <v>148</v>
      </c>
      <c r="M54" s="254" t="s">
        <v>2117</v>
      </c>
      <c r="N54" s="252" t="s">
        <v>1178</v>
      </c>
      <c r="O54" s="252" t="s">
        <v>2113</v>
      </c>
      <c r="P54" s="253" t="s">
        <v>261</v>
      </c>
      <c r="Q54" s="253" t="s">
        <v>2115</v>
      </c>
      <c r="R54" s="253" t="s">
        <v>2116</v>
      </c>
      <c r="S54" s="252">
        <v>11</v>
      </c>
      <c r="T54" s="252" t="s">
        <v>366</v>
      </c>
      <c r="U54" s="255" t="s">
        <v>2146</v>
      </c>
      <c r="V54" s="261">
        <v>11</v>
      </c>
      <c r="W54" s="257">
        <f t="shared" si="4"/>
        <v>100</v>
      </c>
      <c r="X54" s="258" t="str">
        <f t="shared" si="5"/>
        <v/>
      </c>
      <c r="Y54" s="262"/>
    </row>
    <row r="55" spans="1:25" ht="12.75" x14ac:dyDescent="0.2">
      <c r="A55" s="247" t="s">
        <v>72</v>
      </c>
      <c r="B55" s="248">
        <v>2022</v>
      </c>
      <c r="C55" s="249" t="s">
        <v>582</v>
      </c>
      <c r="D55" s="250" t="s">
        <v>112</v>
      </c>
      <c r="E55" s="251" t="s">
        <v>912</v>
      </c>
      <c r="F55" s="247" t="s">
        <v>2142</v>
      </c>
      <c r="G55" s="247" t="s">
        <v>2143</v>
      </c>
      <c r="H55" s="252" t="s">
        <v>1177</v>
      </c>
      <c r="I55" s="253" t="s">
        <v>435</v>
      </c>
      <c r="J55" s="253" t="s">
        <v>169</v>
      </c>
      <c r="K55" s="253" t="s">
        <v>2273</v>
      </c>
      <c r="L55" s="252" t="s">
        <v>148</v>
      </c>
      <c r="M55" s="254" t="s">
        <v>2117</v>
      </c>
      <c r="N55" s="252" t="s">
        <v>1178</v>
      </c>
      <c r="O55" s="252" t="s">
        <v>2113</v>
      </c>
      <c r="P55" s="253" t="s">
        <v>279</v>
      </c>
      <c r="Q55" s="253" t="s">
        <v>2115</v>
      </c>
      <c r="R55" s="253" t="s">
        <v>2116</v>
      </c>
      <c r="S55" s="252">
        <v>11</v>
      </c>
      <c r="T55" s="252" t="s">
        <v>366</v>
      </c>
      <c r="U55" s="255" t="s">
        <v>2118</v>
      </c>
      <c r="V55" s="261">
        <v>11</v>
      </c>
      <c r="W55" s="257">
        <f t="shared" si="4"/>
        <v>100</v>
      </c>
      <c r="X55" s="258" t="str">
        <f t="shared" si="5"/>
        <v/>
      </c>
      <c r="Y55" s="262"/>
    </row>
    <row r="56" spans="1:25" ht="12.75" x14ac:dyDescent="0.2">
      <c r="A56" s="247" t="s">
        <v>72</v>
      </c>
      <c r="B56" s="248">
        <v>2022</v>
      </c>
      <c r="C56" s="249" t="s">
        <v>582</v>
      </c>
      <c r="D56" s="250" t="s">
        <v>112</v>
      </c>
      <c r="E56" s="251" t="s">
        <v>912</v>
      </c>
      <c r="F56" s="247" t="s">
        <v>2142</v>
      </c>
      <c r="G56" s="247" t="s">
        <v>2143</v>
      </c>
      <c r="H56" s="252" t="s">
        <v>1177</v>
      </c>
      <c r="I56" s="253" t="s">
        <v>435</v>
      </c>
      <c r="J56" s="253" t="s">
        <v>169</v>
      </c>
      <c r="K56" s="253" t="s">
        <v>2273</v>
      </c>
      <c r="L56" s="252" t="s">
        <v>148</v>
      </c>
      <c r="M56" s="254" t="s">
        <v>2117</v>
      </c>
      <c r="N56" s="252" t="s">
        <v>1178</v>
      </c>
      <c r="O56" s="252" t="s">
        <v>2113</v>
      </c>
      <c r="P56" s="253" t="s">
        <v>286</v>
      </c>
      <c r="Q56" s="253" t="s">
        <v>2115</v>
      </c>
      <c r="R56" s="253" t="s">
        <v>2116</v>
      </c>
      <c r="S56" s="252">
        <v>11</v>
      </c>
      <c r="T56" s="252" t="s">
        <v>366</v>
      </c>
      <c r="U56" s="255" t="s">
        <v>2118</v>
      </c>
      <c r="V56" s="261">
        <v>11</v>
      </c>
      <c r="W56" s="257">
        <f t="shared" si="4"/>
        <v>100</v>
      </c>
      <c r="X56" s="258" t="str">
        <f t="shared" si="5"/>
        <v/>
      </c>
      <c r="Y56" s="262"/>
    </row>
    <row r="57" spans="1:25" ht="12.75" x14ac:dyDescent="0.2">
      <c r="A57" s="247" t="s">
        <v>72</v>
      </c>
      <c r="B57" s="248">
        <v>2022</v>
      </c>
      <c r="C57" s="249" t="s">
        <v>582</v>
      </c>
      <c r="D57" s="263" t="s">
        <v>112</v>
      </c>
      <c r="E57" s="264" t="s">
        <v>931</v>
      </c>
      <c r="F57" s="247" t="s">
        <v>2147</v>
      </c>
      <c r="G57" s="247" t="s">
        <v>2143</v>
      </c>
      <c r="H57" s="252" t="s">
        <v>1177</v>
      </c>
      <c r="I57" s="253" t="s">
        <v>435</v>
      </c>
      <c r="J57" s="253" t="s">
        <v>169</v>
      </c>
      <c r="K57" s="253" t="s">
        <v>2274</v>
      </c>
      <c r="L57" s="252" t="s">
        <v>148</v>
      </c>
      <c r="M57" s="254" t="s">
        <v>284</v>
      </c>
      <c r="N57" s="252" t="s">
        <v>1178</v>
      </c>
      <c r="O57" s="252" t="s">
        <v>2113</v>
      </c>
      <c r="P57" s="253" t="s">
        <v>284</v>
      </c>
      <c r="Q57" s="253" t="s">
        <v>2115</v>
      </c>
      <c r="R57" s="253" t="s">
        <v>2116</v>
      </c>
      <c r="S57" s="252">
        <v>30</v>
      </c>
      <c r="T57" s="252" t="s">
        <v>366</v>
      </c>
      <c r="U57" s="255" t="s">
        <v>2148</v>
      </c>
      <c r="V57" s="261">
        <v>30</v>
      </c>
      <c r="W57" s="257">
        <f t="shared" si="4"/>
        <v>100</v>
      </c>
      <c r="X57" s="258" t="str">
        <f t="shared" si="5"/>
        <v/>
      </c>
      <c r="Y57" s="262"/>
    </row>
    <row r="58" spans="1:25" ht="12.75" x14ac:dyDescent="0.2">
      <c r="A58" s="247" t="s">
        <v>72</v>
      </c>
      <c r="B58" s="248">
        <v>2022</v>
      </c>
      <c r="C58" s="249" t="s">
        <v>582</v>
      </c>
      <c r="D58" s="263" t="s">
        <v>112</v>
      </c>
      <c r="E58" s="264" t="s">
        <v>931</v>
      </c>
      <c r="F58" s="247" t="s">
        <v>2147</v>
      </c>
      <c r="G58" s="247" t="s">
        <v>2143</v>
      </c>
      <c r="H58" s="252" t="s">
        <v>1177</v>
      </c>
      <c r="I58" s="253" t="s">
        <v>435</v>
      </c>
      <c r="J58" s="253" t="s">
        <v>169</v>
      </c>
      <c r="K58" s="253" t="s">
        <v>2274</v>
      </c>
      <c r="L58" s="252" t="s">
        <v>148</v>
      </c>
      <c r="M58" s="254" t="s">
        <v>284</v>
      </c>
      <c r="N58" s="252" t="s">
        <v>1178</v>
      </c>
      <c r="O58" s="252" t="s">
        <v>2113</v>
      </c>
      <c r="P58" s="253" t="s">
        <v>276</v>
      </c>
      <c r="Q58" s="253" t="s">
        <v>2115</v>
      </c>
      <c r="R58" s="253" t="s">
        <v>2116</v>
      </c>
      <c r="S58" s="252">
        <v>30</v>
      </c>
      <c r="T58" s="252" t="s">
        <v>366</v>
      </c>
      <c r="U58" s="255" t="s">
        <v>2149</v>
      </c>
      <c r="V58" s="261">
        <v>30</v>
      </c>
      <c r="W58" s="257">
        <f t="shared" si="4"/>
        <v>100</v>
      </c>
      <c r="X58" s="258" t="str">
        <f t="shared" si="5"/>
        <v/>
      </c>
      <c r="Y58" s="262"/>
    </row>
    <row r="59" spans="1:25" ht="12.75" x14ac:dyDescent="0.2">
      <c r="A59" s="247" t="s">
        <v>72</v>
      </c>
      <c r="B59" s="248">
        <v>2022</v>
      </c>
      <c r="C59" s="249" t="s">
        <v>582</v>
      </c>
      <c r="D59" s="263" t="s">
        <v>112</v>
      </c>
      <c r="E59" s="264" t="s">
        <v>931</v>
      </c>
      <c r="F59" s="247" t="s">
        <v>2147</v>
      </c>
      <c r="G59" s="247" t="s">
        <v>2143</v>
      </c>
      <c r="H59" s="252" t="s">
        <v>1177</v>
      </c>
      <c r="I59" s="253" t="s">
        <v>435</v>
      </c>
      <c r="J59" s="253" t="s">
        <v>169</v>
      </c>
      <c r="K59" s="253" t="s">
        <v>2274</v>
      </c>
      <c r="L59" s="252" t="s">
        <v>148</v>
      </c>
      <c r="M59" s="254" t="s">
        <v>426</v>
      </c>
      <c r="N59" s="252" t="s">
        <v>1178</v>
      </c>
      <c r="O59" s="252" t="s">
        <v>2113</v>
      </c>
      <c r="P59" s="253" t="s">
        <v>288</v>
      </c>
      <c r="Q59" s="253" t="s">
        <v>2150</v>
      </c>
      <c r="R59" s="253" t="s">
        <v>2151</v>
      </c>
      <c r="S59" s="252">
        <v>1</v>
      </c>
      <c r="T59" s="252" t="s">
        <v>366</v>
      </c>
      <c r="U59" s="255" t="s">
        <v>2152</v>
      </c>
      <c r="V59" s="261">
        <v>1</v>
      </c>
      <c r="W59" s="257">
        <f t="shared" si="4"/>
        <v>100</v>
      </c>
      <c r="X59" s="258" t="str">
        <f t="shared" si="5"/>
        <v/>
      </c>
      <c r="Y59" s="262"/>
    </row>
    <row r="60" spans="1:25" ht="12.75" x14ac:dyDescent="0.2">
      <c r="A60" s="247" t="s">
        <v>72</v>
      </c>
      <c r="B60" s="248">
        <v>2022</v>
      </c>
      <c r="C60" s="249" t="s">
        <v>582</v>
      </c>
      <c r="D60" s="263" t="s">
        <v>112</v>
      </c>
      <c r="E60" s="264" t="s">
        <v>931</v>
      </c>
      <c r="F60" s="247" t="s">
        <v>2147</v>
      </c>
      <c r="G60" s="247" t="s">
        <v>2143</v>
      </c>
      <c r="H60" s="252" t="s">
        <v>1177</v>
      </c>
      <c r="I60" s="253" t="s">
        <v>435</v>
      </c>
      <c r="J60" s="253" t="s">
        <v>167</v>
      </c>
      <c r="K60" s="253" t="s">
        <v>2275</v>
      </c>
      <c r="L60" s="252" t="s">
        <v>148</v>
      </c>
      <c r="M60" s="254" t="s">
        <v>426</v>
      </c>
      <c r="N60" s="252" t="s">
        <v>1178</v>
      </c>
      <c r="O60" s="252" t="s">
        <v>2120</v>
      </c>
      <c r="P60" s="253" t="s">
        <v>288</v>
      </c>
      <c r="Q60" s="253" t="s">
        <v>2153</v>
      </c>
      <c r="R60" s="253" t="s">
        <v>2154</v>
      </c>
      <c r="S60" s="252">
        <v>300</v>
      </c>
      <c r="T60" s="252" t="s">
        <v>366</v>
      </c>
      <c r="U60" s="255" t="s">
        <v>2155</v>
      </c>
      <c r="V60" s="261">
        <v>23</v>
      </c>
      <c r="W60" s="257">
        <f t="shared" si="4"/>
        <v>7.666666666666667</v>
      </c>
      <c r="X60" s="258" t="str">
        <f t="shared" si="5"/>
        <v>X</v>
      </c>
      <c r="Y60" s="147" t="s">
        <v>3038</v>
      </c>
    </row>
    <row r="61" spans="1:25" ht="12.75" x14ac:dyDescent="0.2">
      <c r="A61" s="247" t="s">
        <v>72</v>
      </c>
      <c r="B61" s="248">
        <v>2022</v>
      </c>
      <c r="C61" s="249" t="s">
        <v>582</v>
      </c>
      <c r="D61" s="263" t="s">
        <v>112</v>
      </c>
      <c r="E61" s="264" t="s">
        <v>932</v>
      </c>
      <c r="F61" s="247" t="s">
        <v>2147</v>
      </c>
      <c r="G61" s="641" t="s">
        <v>2143</v>
      </c>
      <c r="H61" s="252" t="s">
        <v>1177</v>
      </c>
      <c r="I61" s="253" t="s">
        <v>435</v>
      </c>
      <c r="J61" s="253" t="s">
        <v>169</v>
      </c>
      <c r="K61" s="253" t="s">
        <v>2276</v>
      </c>
      <c r="L61" s="252" t="s">
        <v>148</v>
      </c>
      <c r="M61" s="254" t="s">
        <v>426</v>
      </c>
      <c r="N61" s="252" t="s">
        <v>1178</v>
      </c>
      <c r="O61" s="252" t="s">
        <v>2113</v>
      </c>
      <c r="P61" s="253" t="s">
        <v>288</v>
      </c>
      <c r="Q61" s="253" t="s">
        <v>2150</v>
      </c>
      <c r="R61" s="253" t="s">
        <v>2151</v>
      </c>
      <c r="S61" s="252">
        <v>1</v>
      </c>
      <c r="T61" s="252" t="s">
        <v>366</v>
      </c>
      <c r="U61" s="255" t="s">
        <v>2152</v>
      </c>
      <c r="V61" s="261">
        <v>1</v>
      </c>
      <c r="W61" s="257">
        <f t="shared" si="4"/>
        <v>100</v>
      </c>
      <c r="X61" s="258" t="str">
        <f t="shared" si="5"/>
        <v/>
      </c>
      <c r="Y61" s="267"/>
    </row>
    <row r="62" spans="1:25" ht="12.75" x14ac:dyDescent="0.2">
      <c r="A62" s="247" t="s">
        <v>72</v>
      </c>
      <c r="B62" s="248">
        <v>2022</v>
      </c>
      <c r="C62" s="249" t="s">
        <v>582</v>
      </c>
      <c r="D62" s="263" t="s">
        <v>112</v>
      </c>
      <c r="E62" s="264" t="s">
        <v>932</v>
      </c>
      <c r="F62" s="247" t="s">
        <v>2147</v>
      </c>
      <c r="G62" s="247" t="s">
        <v>2143</v>
      </c>
      <c r="H62" s="252" t="s">
        <v>1177</v>
      </c>
      <c r="I62" s="253" t="s">
        <v>435</v>
      </c>
      <c r="J62" s="253" t="s">
        <v>167</v>
      </c>
      <c r="K62" s="253" t="s">
        <v>2277</v>
      </c>
      <c r="L62" s="252" t="s">
        <v>148</v>
      </c>
      <c r="M62" s="254" t="s">
        <v>426</v>
      </c>
      <c r="N62" s="252" t="s">
        <v>1178</v>
      </c>
      <c r="O62" s="252" t="s">
        <v>2120</v>
      </c>
      <c r="P62" s="253" t="s">
        <v>288</v>
      </c>
      <c r="Q62" s="253" t="s">
        <v>2153</v>
      </c>
      <c r="R62" s="253" t="s">
        <v>2154</v>
      </c>
      <c r="S62" s="252">
        <v>300</v>
      </c>
      <c r="T62" s="252" t="s">
        <v>366</v>
      </c>
      <c r="U62" s="255"/>
      <c r="V62" s="261">
        <v>0</v>
      </c>
      <c r="W62" s="257">
        <f t="shared" si="4"/>
        <v>0</v>
      </c>
      <c r="X62" s="258" t="str">
        <f t="shared" si="5"/>
        <v>X</v>
      </c>
      <c r="Y62" s="147" t="s">
        <v>3039</v>
      </c>
    </row>
    <row r="63" spans="1:25" ht="12.75" x14ac:dyDescent="0.2">
      <c r="A63" s="247" t="s">
        <v>72</v>
      </c>
      <c r="B63" s="248">
        <v>2022</v>
      </c>
      <c r="C63" s="249" t="s">
        <v>582</v>
      </c>
      <c r="D63" s="250" t="s">
        <v>112</v>
      </c>
      <c r="E63" s="251" t="s">
        <v>912</v>
      </c>
      <c r="F63" s="247" t="s">
        <v>2156</v>
      </c>
      <c r="G63" s="247" t="s">
        <v>2157</v>
      </c>
      <c r="H63" s="252" t="s">
        <v>1177</v>
      </c>
      <c r="I63" s="253" t="s">
        <v>435</v>
      </c>
      <c r="J63" s="247" t="s">
        <v>169</v>
      </c>
      <c r="K63" s="253" t="s">
        <v>2278</v>
      </c>
      <c r="L63" s="252" t="s">
        <v>148</v>
      </c>
      <c r="M63" s="254" t="s">
        <v>420</v>
      </c>
      <c r="N63" s="252" t="s">
        <v>1178</v>
      </c>
      <c r="O63" s="252" t="s">
        <v>2113</v>
      </c>
      <c r="P63" s="253" t="s">
        <v>2114</v>
      </c>
      <c r="Q63" s="641" t="s">
        <v>2130</v>
      </c>
      <c r="R63" s="253" t="s">
        <v>2116</v>
      </c>
      <c r="S63" s="252">
        <v>5</v>
      </c>
      <c r="T63" s="252" t="s">
        <v>366</v>
      </c>
      <c r="U63" s="473"/>
      <c r="V63" s="261">
        <v>5</v>
      </c>
      <c r="W63" s="257">
        <f t="shared" ref="W63:W104" si="6">(100*V63/S63)</f>
        <v>100</v>
      </c>
      <c r="X63" s="258" t="str">
        <f t="shared" ref="X63:X104" si="7">IF(OR(W63&lt;90,W63&gt;150),"X","")</f>
        <v/>
      </c>
      <c r="Y63" s="262"/>
    </row>
    <row r="64" spans="1:25" ht="12.75" x14ac:dyDescent="0.2">
      <c r="A64" s="247" t="s">
        <v>72</v>
      </c>
      <c r="B64" s="248">
        <v>2022</v>
      </c>
      <c r="C64" s="249" t="s">
        <v>582</v>
      </c>
      <c r="D64" s="250" t="s">
        <v>112</v>
      </c>
      <c r="E64" s="251" t="s">
        <v>912</v>
      </c>
      <c r="F64" s="247" t="s">
        <v>2156</v>
      </c>
      <c r="G64" s="247" t="s">
        <v>2157</v>
      </c>
      <c r="H64" s="252" t="s">
        <v>1177</v>
      </c>
      <c r="I64" s="253" t="s">
        <v>435</v>
      </c>
      <c r="J64" s="247" t="s">
        <v>169</v>
      </c>
      <c r="K64" s="253" t="s">
        <v>2278</v>
      </c>
      <c r="L64" s="252" t="s">
        <v>148</v>
      </c>
      <c r="M64" s="254" t="s">
        <v>420</v>
      </c>
      <c r="N64" s="252" t="s">
        <v>1178</v>
      </c>
      <c r="O64" s="252" t="s">
        <v>2113</v>
      </c>
      <c r="P64" s="253" t="s">
        <v>276</v>
      </c>
      <c r="Q64" s="641" t="s">
        <v>2130</v>
      </c>
      <c r="R64" s="253" t="s">
        <v>2116</v>
      </c>
      <c r="S64" s="252">
        <v>5</v>
      </c>
      <c r="T64" s="252" t="s">
        <v>366</v>
      </c>
      <c r="U64" s="473"/>
      <c r="V64" s="261">
        <v>5</v>
      </c>
      <c r="W64" s="257">
        <f t="shared" si="6"/>
        <v>100</v>
      </c>
      <c r="X64" s="258" t="str">
        <f t="shared" si="7"/>
        <v/>
      </c>
      <c r="Y64" s="262"/>
    </row>
    <row r="65" spans="1:25" ht="12.75" x14ac:dyDescent="0.2">
      <c r="A65" s="247" t="s">
        <v>72</v>
      </c>
      <c r="B65" s="248">
        <v>2022</v>
      </c>
      <c r="C65" s="249" t="s">
        <v>582</v>
      </c>
      <c r="D65" s="250" t="s">
        <v>112</v>
      </c>
      <c r="E65" s="251" t="s">
        <v>912</v>
      </c>
      <c r="F65" s="247" t="s">
        <v>2156</v>
      </c>
      <c r="G65" s="247" t="s">
        <v>2157</v>
      </c>
      <c r="H65" s="252" t="s">
        <v>1177</v>
      </c>
      <c r="I65" s="253" t="s">
        <v>435</v>
      </c>
      <c r="J65" s="247" t="s">
        <v>169</v>
      </c>
      <c r="K65" s="253" t="s">
        <v>2278</v>
      </c>
      <c r="L65" s="252" t="s">
        <v>148</v>
      </c>
      <c r="M65" s="254" t="s">
        <v>420</v>
      </c>
      <c r="N65" s="252" t="s">
        <v>1178</v>
      </c>
      <c r="O65" s="252" t="s">
        <v>2113</v>
      </c>
      <c r="P65" s="253" t="s">
        <v>261</v>
      </c>
      <c r="Q65" s="641" t="s">
        <v>2130</v>
      </c>
      <c r="R65" s="253" t="s">
        <v>2116</v>
      </c>
      <c r="S65" s="252">
        <v>5</v>
      </c>
      <c r="T65" s="252" t="s">
        <v>366</v>
      </c>
      <c r="U65" s="473"/>
      <c r="V65" s="261">
        <v>5</v>
      </c>
      <c r="W65" s="257">
        <f t="shared" si="6"/>
        <v>100</v>
      </c>
      <c r="X65" s="258" t="str">
        <f t="shared" si="7"/>
        <v/>
      </c>
      <c r="Y65" s="262"/>
    </row>
    <row r="66" spans="1:25" ht="12.75" x14ac:dyDescent="0.2">
      <c r="A66" s="247" t="s">
        <v>72</v>
      </c>
      <c r="B66" s="248">
        <v>2022</v>
      </c>
      <c r="C66" s="249" t="s">
        <v>582</v>
      </c>
      <c r="D66" s="250" t="s">
        <v>112</v>
      </c>
      <c r="E66" s="251" t="s">
        <v>912</v>
      </c>
      <c r="F66" s="247" t="s">
        <v>2156</v>
      </c>
      <c r="G66" s="247" t="s">
        <v>2157</v>
      </c>
      <c r="H66" s="252" t="s">
        <v>1177</v>
      </c>
      <c r="I66" s="253" t="s">
        <v>435</v>
      </c>
      <c r="J66" s="247" t="s">
        <v>169</v>
      </c>
      <c r="K66" s="253" t="s">
        <v>2278</v>
      </c>
      <c r="L66" s="252" t="s">
        <v>148</v>
      </c>
      <c r="M66" s="254" t="s">
        <v>422</v>
      </c>
      <c r="N66" s="252" t="s">
        <v>1178</v>
      </c>
      <c r="O66" s="252" t="s">
        <v>2113</v>
      </c>
      <c r="P66" s="253" t="s">
        <v>286</v>
      </c>
      <c r="Q66" s="641" t="s">
        <v>2130</v>
      </c>
      <c r="R66" s="253" t="s">
        <v>2116</v>
      </c>
      <c r="S66" s="252">
        <v>5</v>
      </c>
      <c r="T66" s="252" t="s">
        <v>366</v>
      </c>
      <c r="U66" s="473"/>
      <c r="V66" s="261">
        <v>5</v>
      </c>
      <c r="W66" s="257">
        <f t="shared" si="6"/>
        <v>100</v>
      </c>
      <c r="X66" s="258" t="str">
        <f t="shared" si="7"/>
        <v/>
      </c>
      <c r="Y66" s="262"/>
    </row>
    <row r="67" spans="1:25" ht="12.75" x14ac:dyDescent="0.2">
      <c r="A67" s="247" t="s">
        <v>72</v>
      </c>
      <c r="B67" s="248">
        <v>2022</v>
      </c>
      <c r="C67" s="249" t="s">
        <v>582</v>
      </c>
      <c r="D67" s="250" t="s">
        <v>112</v>
      </c>
      <c r="E67" s="251" t="s">
        <v>912</v>
      </c>
      <c r="F67" s="247" t="s">
        <v>2156</v>
      </c>
      <c r="G67" s="247" t="s">
        <v>2157</v>
      </c>
      <c r="H67" s="252" t="s">
        <v>1177</v>
      </c>
      <c r="I67" s="253" t="s">
        <v>435</v>
      </c>
      <c r="J67" s="247" t="s">
        <v>169</v>
      </c>
      <c r="K67" s="253" t="s">
        <v>2278</v>
      </c>
      <c r="L67" s="252" t="s">
        <v>148</v>
      </c>
      <c r="M67" s="254" t="s">
        <v>422</v>
      </c>
      <c r="N67" s="252" t="s">
        <v>1178</v>
      </c>
      <c r="O67" s="252" t="s">
        <v>2113</v>
      </c>
      <c r="P67" s="253" t="s">
        <v>276</v>
      </c>
      <c r="Q67" s="641" t="s">
        <v>2130</v>
      </c>
      <c r="R67" s="253" t="s">
        <v>2116</v>
      </c>
      <c r="S67" s="252">
        <v>5</v>
      </c>
      <c r="T67" s="252" t="s">
        <v>366</v>
      </c>
      <c r="U67" s="473"/>
      <c r="V67" s="261">
        <v>5</v>
      </c>
      <c r="W67" s="257">
        <f t="shared" si="6"/>
        <v>100</v>
      </c>
      <c r="X67" s="258" t="str">
        <f t="shared" si="7"/>
        <v/>
      </c>
      <c r="Y67" s="262"/>
    </row>
    <row r="68" spans="1:25" ht="12.75" x14ac:dyDescent="0.2">
      <c r="A68" s="247" t="s">
        <v>72</v>
      </c>
      <c r="B68" s="248">
        <v>2022</v>
      </c>
      <c r="C68" s="249" t="s">
        <v>582</v>
      </c>
      <c r="D68" s="250" t="s">
        <v>112</v>
      </c>
      <c r="E68" s="251" t="s">
        <v>912</v>
      </c>
      <c r="F68" s="247" t="s">
        <v>2156</v>
      </c>
      <c r="G68" s="247" t="s">
        <v>2157</v>
      </c>
      <c r="H68" s="252" t="s">
        <v>1177</v>
      </c>
      <c r="I68" s="253" t="s">
        <v>435</v>
      </c>
      <c r="J68" s="247" t="s">
        <v>169</v>
      </c>
      <c r="K68" s="253" t="s">
        <v>2278</v>
      </c>
      <c r="L68" s="252" t="s">
        <v>148</v>
      </c>
      <c r="M68" s="254" t="s">
        <v>422</v>
      </c>
      <c r="N68" s="252" t="s">
        <v>1178</v>
      </c>
      <c r="O68" s="252" t="s">
        <v>2113</v>
      </c>
      <c r="P68" s="253" t="s">
        <v>261</v>
      </c>
      <c r="Q68" s="641" t="s">
        <v>2130</v>
      </c>
      <c r="R68" s="253" t="s">
        <v>2116</v>
      </c>
      <c r="S68" s="252">
        <v>5</v>
      </c>
      <c r="T68" s="252" t="s">
        <v>366</v>
      </c>
      <c r="U68" s="473"/>
      <c r="V68" s="261">
        <v>5</v>
      </c>
      <c r="W68" s="257">
        <f t="shared" si="6"/>
        <v>100</v>
      </c>
      <c r="X68" s="258" t="str">
        <f t="shared" si="7"/>
        <v/>
      </c>
      <c r="Y68" s="262"/>
    </row>
    <row r="69" spans="1:25" ht="12.75" x14ac:dyDescent="0.2">
      <c r="A69" s="247" t="s">
        <v>72</v>
      </c>
      <c r="B69" s="248">
        <v>2022</v>
      </c>
      <c r="C69" s="249" t="s">
        <v>582</v>
      </c>
      <c r="D69" s="250" t="s">
        <v>112</v>
      </c>
      <c r="E69" s="251" t="s">
        <v>912</v>
      </c>
      <c r="F69" s="247" t="s">
        <v>2156</v>
      </c>
      <c r="G69" s="247" t="s">
        <v>2158</v>
      </c>
      <c r="H69" s="252" t="s">
        <v>1177</v>
      </c>
      <c r="I69" s="253" t="s">
        <v>435</v>
      </c>
      <c r="J69" s="247" t="s">
        <v>169</v>
      </c>
      <c r="K69" s="253" t="s">
        <v>2278</v>
      </c>
      <c r="L69" s="252" t="s">
        <v>148</v>
      </c>
      <c r="M69" s="254" t="s">
        <v>420</v>
      </c>
      <c r="N69" s="252" t="s">
        <v>1178</v>
      </c>
      <c r="O69" s="252" t="s">
        <v>2113</v>
      </c>
      <c r="P69" s="253" t="s">
        <v>2114</v>
      </c>
      <c r="Q69" s="641" t="s">
        <v>2130</v>
      </c>
      <c r="R69" s="253" t="s">
        <v>2116</v>
      </c>
      <c r="S69" s="252">
        <v>3</v>
      </c>
      <c r="T69" s="252" t="s">
        <v>366</v>
      </c>
      <c r="U69" s="473"/>
      <c r="V69" s="261">
        <v>3</v>
      </c>
      <c r="W69" s="257">
        <f t="shared" si="6"/>
        <v>100</v>
      </c>
      <c r="X69" s="258" t="str">
        <f t="shared" si="7"/>
        <v/>
      </c>
      <c r="Y69" s="262"/>
    </row>
    <row r="70" spans="1:25" ht="12.75" x14ac:dyDescent="0.2">
      <c r="A70" s="247" t="s">
        <v>72</v>
      </c>
      <c r="B70" s="248">
        <v>2022</v>
      </c>
      <c r="C70" s="249" t="s">
        <v>582</v>
      </c>
      <c r="D70" s="250" t="s">
        <v>112</v>
      </c>
      <c r="E70" s="251" t="s">
        <v>912</v>
      </c>
      <c r="F70" s="247" t="s">
        <v>2156</v>
      </c>
      <c r="G70" s="247" t="s">
        <v>2158</v>
      </c>
      <c r="H70" s="252" t="s">
        <v>1177</v>
      </c>
      <c r="I70" s="253" t="s">
        <v>435</v>
      </c>
      <c r="J70" s="247" t="s">
        <v>169</v>
      </c>
      <c r="K70" s="253" t="s">
        <v>2278</v>
      </c>
      <c r="L70" s="252" t="s">
        <v>148</v>
      </c>
      <c r="M70" s="254" t="s">
        <v>420</v>
      </c>
      <c r="N70" s="252" t="s">
        <v>1178</v>
      </c>
      <c r="O70" s="252" t="s">
        <v>2113</v>
      </c>
      <c r="P70" s="253" t="s">
        <v>276</v>
      </c>
      <c r="Q70" s="641" t="s">
        <v>2130</v>
      </c>
      <c r="R70" s="253" t="s">
        <v>2116</v>
      </c>
      <c r="S70" s="252">
        <v>3</v>
      </c>
      <c r="T70" s="252" t="s">
        <v>366</v>
      </c>
      <c r="U70" s="473"/>
      <c r="V70" s="261">
        <v>3</v>
      </c>
      <c r="W70" s="257">
        <f t="shared" si="6"/>
        <v>100</v>
      </c>
      <c r="X70" s="258" t="str">
        <f t="shared" si="7"/>
        <v/>
      </c>
      <c r="Y70" s="262"/>
    </row>
    <row r="71" spans="1:25" ht="12.75" x14ac:dyDescent="0.2">
      <c r="A71" s="247" t="s">
        <v>72</v>
      </c>
      <c r="B71" s="248">
        <v>2022</v>
      </c>
      <c r="C71" s="249" t="s">
        <v>582</v>
      </c>
      <c r="D71" s="250" t="s">
        <v>112</v>
      </c>
      <c r="E71" s="251" t="s">
        <v>912</v>
      </c>
      <c r="F71" s="247" t="s">
        <v>2156</v>
      </c>
      <c r="G71" s="247" t="s">
        <v>2158</v>
      </c>
      <c r="H71" s="252" t="s">
        <v>1177</v>
      </c>
      <c r="I71" s="253" t="s">
        <v>435</v>
      </c>
      <c r="J71" s="247" t="s">
        <v>169</v>
      </c>
      <c r="K71" s="253" t="s">
        <v>2278</v>
      </c>
      <c r="L71" s="252" t="s">
        <v>148</v>
      </c>
      <c r="M71" s="254" t="s">
        <v>420</v>
      </c>
      <c r="N71" s="252" t="s">
        <v>1178</v>
      </c>
      <c r="O71" s="252" t="s">
        <v>2113</v>
      </c>
      <c r="P71" s="253" t="s">
        <v>261</v>
      </c>
      <c r="Q71" s="641" t="s">
        <v>2130</v>
      </c>
      <c r="R71" s="253" t="s">
        <v>2116</v>
      </c>
      <c r="S71" s="252">
        <v>3</v>
      </c>
      <c r="T71" s="252" t="s">
        <v>366</v>
      </c>
      <c r="U71" s="473"/>
      <c r="V71" s="261">
        <v>3</v>
      </c>
      <c r="W71" s="257">
        <f t="shared" si="6"/>
        <v>100</v>
      </c>
      <c r="X71" s="258" t="str">
        <f t="shared" si="7"/>
        <v/>
      </c>
      <c r="Y71" s="262"/>
    </row>
    <row r="72" spans="1:25" ht="12.75" x14ac:dyDescent="0.2">
      <c r="A72" s="247" t="s">
        <v>72</v>
      </c>
      <c r="B72" s="248">
        <v>2022</v>
      </c>
      <c r="C72" s="249" t="s">
        <v>582</v>
      </c>
      <c r="D72" s="250" t="s">
        <v>112</v>
      </c>
      <c r="E72" s="251" t="s">
        <v>912</v>
      </c>
      <c r="F72" s="247" t="s">
        <v>2156</v>
      </c>
      <c r="G72" s="247" t="s">
        <v>2158</v>
      </c>
      <c r="H72" s="252" t="s">
        <v>1177</v>
      </c>
      <c r="I72" s="253" t="s">
        <v>435</v>
      </c>
      <c r="J72" s="247" t="s">
        <v>169</v>
      </c>
      <c r="K72" s="253" t="s">
        <v>2278</v>
      </c>
      <c r="L72" s="252" t="s">
        <v>148</v>
      </c>
      <c r="M72" s="254" t="s">
        <v>422</v>
      </c>
      <c r="N72" s="252" t="s">
        <v>1178</v>
      </c>
      <c r="O72" s="252" t="s">
        <v>2113</v>
      </c>
      <c r="P72" s="253" t="s">
        <v>286</v>
      </c>
      <c r="Q72" s="641" t="s">
        <v>2130</v>
      </c>
      <c r="R72" s="253" t="s">
        <v>2116</v>
      </c>
      <c r="S72" s="252">
        <v>3</v>
      </c>
      <c r="T72" s="252" t="s">
        <v>366</v>
      </c>
      <c r="U72" s="473"/>
      <c r="V72" s="261">
        <v>3</v>
      </c>
      <c r="W72" s="257">
        <f t="shared" si="6"/>
        <v>100</v>
      </c>
      <c r="X72" s="258" t="str">
        <f t="shared" si="7"/>
        <v/>
      </c>
      <c r="Y72" s="262"/>
    </row>
    <row r="73" spans="1:25" ht="12.75" x14ac:dyDescent="0.2">
      <c r="A73" s="247" t="s">
        <v>72</v>
      </c>
      <c r="B73" s="248">
        <v>2022</v>
      </c>
      <c r="C73" s="249" t="s">
        <v>582</v>
      </c>
      <c r="D73" s="250" t="s">
        <v>112</v>
      </c>
      <c r="E73" s="251" t="s">
        <v>912</v>
      </c>
      <c r="F73" s="247" t="s">
        <v>2156</v>
      </c>
      <c r="G73" s="247" t="s">
        <v>2158</v>
      </c>
      <c r="H73" s="252" t="s">
        <v>1177</v>
      </c>
      <c r="I73" s="253" t="s">
        <v>435</v>
      </c>
      <c r="J73" s="247" t="s">
        <v>169</v>
      </c>
      <c r="K73" s="253" t="s">
        <v>2278</v>
      </c>
      <c r="L73" s="252" t="s">
        <v>148</v>
      </c>
      <c r="M73" s="254" t="s">
        <v>422</v>
      </c>
      <c r="N73" s="252" t="s">
        <v>1178</v>
      </c>
      <c r="O73" s="252" t="s">
        <v>2113</v>
      </c>
      <c r="P73" s="253" t="s">
        <v>276</v>
      </c>
      <c r="Q73" s="641" t="s">
        <v>2130</v>
      </c>
      <c r="R73" s="253" t="s">
        <v>2116</v>
      </c>
      <c r="S73" s="252">
        <v>3</v>
      </c>
      <c r="T73" s="252" t="s">
        <v>366</v>
      </c>
      <c r="U73" s="473"/>
      <c r="V73" s="261">
        <v>3</v>
      </c>
      <c r="W73" s="257">
        <f t="shared" si="6"/>
        <v>100</v>
      </c>
      <c r="X73" s="258" t="str">
        <f t="shared" si="7"/>
        <v/>
      </c>
      <c r="Y73" s="262"/>
    </row>
    <row r="74" spans="1:25" ht="12.75" x14ac:dyDescent="0.2">
      <c r="A74" s="247" t="s">
        <v>72</v>
      </c>
      <c r="B74" s="248">
        <v>2022</v>
      </c>
      <c r="C74" s="249" t="s">
        <v>582</v>
      </c>
      <c r="D74" s="250" t="s">
        <v>112</v>
      </c>
      <c r="E74" s="251" t="s">
        <v>912</v>
      </c>
      <c r="F74" s="247" t="s">
        <v>2156</v>
      </c>
      <c r="G74" s="247" t="s">
        <v>2158</v>
      </c>
      <c r="H74" s="252" t="s">
        <v>1177</v>
      </c>
      <c r="I74" s="253" t="s">
        <v>435</v>
      </c>
      <c r="J74" s="247" t="s">
        <v>169</v>
      </c>
      <c r="K74" s="253" t="s">
        <v>2278</v>
      </c>
      <c r="L74" s="252" t="s">
        <v>148</v>
      </c>
      <c r="M74" s="254" t="s">
        <v>422</v>
      </c>
      <c r="N74" s="252" t="s">
        <v>1178</v>
      </c>
      <c r="O74" s="252" t="s">
        <v>2113</v>
      </c>
      <c r="P74" s="253" t="s">
        <v>261</v>
      </c>
      <c r="Q74" s="641" t="s">
        <v>2130</v>
      </c>
      <c r="R74" s="253" t="s">
        <v>2116</v>
      </c>
      <c r="S74" s="252">
        <v>3</v>
      </c>
      <c r="T74" s="252" t="s">
        <v>366</v>
      </c>
      <c r="U74" s="473"/>
      <c r="V74" s="261">
        <v>3</v>
      </c>
      <c r="W74" s="257">
        <f t="shared" si="6"/>
        <v>100</v>
      </c>
      <c r="X74" s="258" t="str">
        <f t="shared" si="7"/>
        <v/>
      </c>
      <c r="Y74" s="262"/>
    </row>
    <row r="75" spans="1:25" ht="12.75" x14ac:dyDescent="0.2">
      <c r="A75" s="247" t="s">
        <v>72</v>
      </c>
      <c r="B75" s="248">
        <v>2022</v>
      </c>
      <c r="C75" s="249" t="s">
        <v>585</v>
      </c>
      <c r="D75" s="250" t="s">
        <v>116</v>
      </c>
      <c r="E75" s="251" t="s">
        <v>912</v>
      </c>
      <c r="F75" s="247" t="s">
        <v>2156</v>
      </c>
      <c r="G75" s="247" t="s">
        <v>2159</v>
      </c>
      <c r="H75" s="252" t="s">
        <v>1177</v>
      </c>
      <c r="I75" s="253" t="s">
        <v>435</v>
      </c>
      <c r="J75" s="247" t="s">
        <v>169</v>
      </c>
      <c r="K75" s="253" t="s">
        <v>2278</v>
      </c>
      <c r="L75" s="252" t="s">
        <v>148</v>
      </c>
      <c r="M75" s="254" t="s">
        <v>420</v>
      </c>
      <c r="N75" s="252" t="s">
        <v>1178</v>
      </c>
      <c r="O75" s="252" t="s">
        <v>2113</v>
      </c>
      <c r="P75" s="253" t="s">
        <v>2114</v>
      </c>
      <c r="Q75" s="641" t="s">
        <v>2130</v>
      </c>
      <c r="R75" s="253" t="s">
        <v>2116</v>
      </c>
      <c r="S75" s="252">
        <v>4</v>
      </c>
      <c r="T75" s="252" t="s">
        <v>366</v>
      </c>
      <c r="U75" s="473"/>
      <c r="V75" s="261">
        <v>3</v>
      </c>
      <c r="W75" s="257">
        <f t="shared" si="6"/>
        <v>75</v>
      </c>
      <c r="X75" s="258" t="str">
        <f t="shared" si="7"/>
        <v>X</v>
      </c>
      <c r="Y75" s="147" t="s">
        <v>3040</v>
      </c>
    </row>
    <row r="76" spans="1:25" ht="12.75" x14ac:dyDescent="0.2">
      <c r="A76" s="247" t="s">
        <v>72</v>
      </c>
      <c r="B76" s="248">
        <v>2022</v>
      </c>
      <c r="C76" s="249" t="s">
        <v>585</v>
      </c>
      <c r="D76" s="250" t="s">
        <v>116</v>
      </c>
      <c r="E76" s="251" t="s">
        <v>912</v>
      </c>
      <c r="F76" s="247" t="s">
        <v>2156</v>
      </c>
      <c r="G76" s="247" t="s">
        <v>2159</v>
      </c>
      <c r="H76" s="252" t="s">
        <v>1177</v>
      </c>
      <c r="I76" s="253" t="s">
        <v>435</v>
      </c>
      <c r="J76" s="247" t="s">
        <v>169</v>
      </c>
      <c r="K76" s="253" t="s">
        <v>2278</v>
      </c>
      <c r="L76" s="252" t="s">
        <v>148</v>
      </c>
      <c r="M76" s="254" t="s">
        <v>420</v>
      </c>
      <c r="N76" s="252" t="s">
        <v>1178</v>
      </c>
      <c r="O76" s="252" t="s">
        <v>2113</v>
      </c>
      <c r="P76" s="253" t="s">
        <v>276</v>
      </c>
      <c r="Q76" s="641" t="s">
        <v>2130</v>
      </c>
      <c r="R76" s="253" t="s">
        <v>2116</v>
      </c>
      <c r="S76" s="252">
        <v>4</v>
      </c>
      <c r="T76" s="252" t="s">
        <v>366</v>
      </c>
      <c r="U76" s="473"/>
      <c r="V76" s="261">
        <v>3</v>
      </c>
      <c r="W76" s="257">
        <f t="shared" si="6"/>
        <v>75</v>
      </c>
      <c r="X76" s="258" t="str">
        <f t="shared" si="7"/>
        <v>X</v>
      </c>
      <c r="Y76" s="147" t="s">
        <v>3040</v>
      </c>
    </row>
    <row r="77" spans="1:25" ht="12.75" x14ac:dyDescent="0.2">
      <c r="A77" s="247" t="s">
        <v>72</v>
      </c>
      <c r="B77" s="248">
        <v>2022</v>
      </c>
      <c r="C77" s="249" t="s">
        <v>585</v>
      </c>
      <c r="D77" s="250" t="s">
        <v>116</v>
      </c>
      <c r="E77" s="251" t="s">
        <v>912</v>
      </c>
      <c r="F77" s="247" t="s">
        <v>2156</v>
      </c>
      <c r="G77" s="247" t="s">
        <v>2159</v>
      </c>
      <c r="H77" s="252" t="s">
        <v>1177</v>
      </c>
      <c r="I77" s="253" t="s">
        <v>435</v>
      </c>
      <c r="J77" s="247" t="s">
        <v>169</v>
      </c>
      <c r="K77" s="253" t="s">
        <v>2278</v>
      </c>
      <c r="L77" s="252" t="s">
        <v>148</v>
      </c>
      <c r="M77" s="254" t="s">
        <v>420</v>
      </c>
      <c r="N77" s="252" t="s">
        <v>1178</v>
      </c>
      <c r="O77" s="252" t="s">
        <v>2113</v>
      </c>
      <c r="P77" s="253" t="s">
        <v>261</v>
      </c>
      <c r="Q77" s="641" t="s">
        <v>2130</v>
      </c>
      <c r="R77" s="253" t="s">
        <v>2116</v>
      </c>
      <c r="S77" s="252">
        <v>4</v>
      </c>
      <c r="T77" s="252" t="s">
        <v>366</v>
      </c>
      <c r="U77" s="473"/>
      <c r="V77" s="261">
        <v>3</v>
      </c>
      <c r="W77" s="257">
        <f t="shared" si="6"/>
        <v>75</v>
      </c>
      <c r="X77" s="258" t="str">
        <f t="shared" si="7"/>
        <v>X</v>
      </c>
      <c r="Y77" s="147" t="s">
        <v>3040</v>
      </c>
    </row>
    <row r="78" spans="1:25" ht="12.75" x14ac:dyDescent="0.2">
      <c r="A78" s="247" t="s">
        <v>72</v>
      </c>
      <c r="B78" s="248">
        <v>2022</v>
      </c>
      <c r="C78" s="249" t="s">
        <v>585</v>
      </c>
      <c r="D78" s="250" t="s">
        <v>116</v>
      </c>
      <c r="E78" s="251" t="s">
        <v>912</v>
      </c>
      <c r="F78" s="247" t="s">
        <v>2156</v>
      </c>
      <c r="G78" s="247" t="s">
        <v>2159</v>
      </c>
      <c r="H78" s="252" t="s">
        <v>1177</v>
      </c>
      <c r="I78" s="253" t="s">
        <v>435</v>
      </c>
      <c r="J78" s="247" t="s">
        <v>169</v>
      </c>
      <c r="K78" s="253" t="s">
        <v>2278</v>
      </c>
      <c r="L78" s="252" t="s">
        <v>148</v>
      </c>
      <c r="M78" s="254" t="s">
        <v>422</v>
      </c>
      <c r="N78" s="252" t="s">
        <v>1178</v>
      </c>
      <c r="O78" s="252" t="s">
        <v>2113</v>
      </c>
      <c r="P78" s="253" t="s">
        <v>286</v>
      </c>
      <c r="Q78" s="641" t="s">
        <v>2130</v>
      </c>
      <c r="R78" s="253" t="s">
        <v>2116</v>
      </c>
      <c r="S78" s="252">
        <v>4</v>
      </c>
      <c r="T78" s="252" t="s">
        <v>366</v>
      </c>
      <c r="U78" s="473"/>
      <c r="V78" s="261">
        <v>3</v>
      </c>
      <c r="W78" s="257">
        <f t="shared" si="6"/>
        <v>75</v>
      </c>
      <c r="X78" s="258" t="str">
        <f t="shared" si="7"/>
        <v>X</v>
      </c>
      <c r="Y78" s="147" t="s">
        <v>3040</v>
      </c>
    </row>
    <row r="79" spans="1:25" ht="12.75" x14ac:dyDescent="0.2">
      <c r="A79" s="247" t="s">
        <v>72</v>
      </c>
      <c r="B79" s="248">
        <v>2022</v>
      </c>
      <c r="C79" s="249" t="s">
        <v>585</v>
      </c>
      <c r="D79" s="250" t="s">
        <v>116</v>
      </c>
      <c r="E79" s="251" t="s">
        <v>912</v>
      </c>
      <c r="F79" s="247" t="s">
        <v>2156</v>
      </c>
      <c r="G79" s="247" t="s">
        <v>2159</v>
      </c>
      <c r="H79" s="252" t="s">
        <v>1177</v>
      </c>
      <c r="I79" s="253" t="s">
        <v>435</v>
      </c>
      <c r="J79" s="247" t="s">
        <v>169</v>
      </c>
      <c r="K79" s="253" t="s">
        <v>2278</v>
      </c>
      <c r="L79" s="252" t="s">
        <v>148</v>
      </c>
      <c r="M79" s="254" t="s">
        <v>422</v>
      </c>
      <c r="N79" s="252" t="s">
        <v>1178</v>
      </c>
      <c r="O79" s="252" t="s">
        <v>2113</v>
      </c>
      <c r="P79" s="253" t="s">
        <v>276</v>
      </c>
      <c r="Q79" s="641" t="s">
        <v>2130</v>
      </c>
      <c r="R79" s="253" t="s">
        <v>2116</v>
      </c>
      <c r="S79" s="252">
        <v>4</v>
      </c>
      <c r="T79" s="252" t="s">
        <v>366</v>
      </c>
      <c r="U79" s="473"/>
      <c r="V79" s="261">
        <v>3</v>
      </c>
      <c r="W79" s="257">
        <f t="shared" si="6"/>
        <v>75</v>
      </c>
      <c r="X79" s="258" t="str">
        <f t="shared" si="7"/>
        <v>X</v>
      </c>
      <c r="Y79" s="147" t="s">
        <v>3040</v>
      </c>
    </row>
    <row r="80" spans="1:25" ht="12.75" x14ac:dyDescent="0.2">
      <c r="A80" s="247" t="s">
        <v>72</v>
      </c>
      <c r="B80" s="248">
        <v>2022</v>
      </c>
      <c r="C80" s="249" t="s">
        <v>585</v>
      </c>
      <c r="D80" s="250" t="s">
        <v>116</v>
      </c>
      <c r="E80" s="251" t="s">
        <v>912</v>
      </c>
      <c r="F80" s="247" t="s">
        <v>2156</v>
      </c>
      <c r="G80" s="247" t="s">
        <v>2159</v>
      </c>
      <c r="H80" s="252" t="s">
        <v>1177</v>
      </c>
      <c r="I80" s="253" t="s">
        <v>435</v>
      </c>
      <c r="J80" s="247" t="s">
        <v>169</v>
      </c>
      <c r="K80" s="253" t="s">
        <v>2278</v>
      </c>
      <c r="L80" s="252" t="s">
        <v>148</v>
      </c>
      <c r="M80" s="254" t="s">
        <v>422</v>
      </c>
      <c r="N80" s="252" t="s">
        <v>1178</v>
      </c>
      <c r="O80" s="252" t="s">
        <v>2113</v>
      </c>
      <c r="P80" s="253" t="s">
        <v>261</v>
      </c>
      <c r="Q80" s="641" t="s">
        <v>2130</v>
      </c>
      <c r="R80" s="253" t="s">
        <v>2116</v>
      </c>
      <c r="S80" s="252">
        <v>4</v>
      </c>
      <c r="T80" s="252" t="s">
        <v>366</v>
      </c>
      <c r="U80" s="473"/>
      <c r="V80" s="261">
        <v>3</v>
      </c>
      <c r="W80" s="257">
        <f t="shared" si="6"/>
        <v>75</v>
      </c>
      <c r="X80" s="258" t="str">
        <f t="shared" si="7"/>
        <v>X</v>
      </c>
      <c r="Y80" s="147" t="s">
        <v>3040</v>
      </c>
    </row>
    <row r="81" spans="1:25" ht="12.75" x14ac:dyDescent="0.2">
      <c r="A81" s="247" t="s">
        <v>72</v>
      </c>
      <c r="B81" s="248">
        <v>2022</v>
      </c>
      <c r="C81" s="249" t="s">
        <v>585</v>
      </c>
      <c r="D81" s="250" t="s">
        <v>116</v>
      </c>
      <c r="E81" s="251" t="s">
        <v>912</v>
      </c>
      <c r="F81" s="247" t="s">
        <v>2156</v>
      </c>
      <c r="G81" s="247" t="s">
        <v>2160</v>
      </c>
      <c r="H81" s="252" t="s">
        <v>1177</v>
      </c>
      <c r="I81" s="253" t="s">
        <v>435</v>
      </c>
      <c r="J81" s="247" t="s">
        <v>169</v>
      </c>
      <c r="K81" s="253" t="s">
        <v>2278</v>
      </c>
      <c r="L81" s="252" t="s">
        <v>148</v>
      </c>
      <c r="M81" s="254" t="s">
        <v>420</v>
      </c>
      <c r="N81" s="252" t="s">
        <v>1178</v>
      </c>
      <c r="O81" s="252" t="s">
        <v>2113</v>
      </c>
      <c r="P81" s="253" t="s">
        <v>2114</v>
      </c>
      <c r="Q81" s="641" t="s">
        <v>2130</v>
      </c>
      <c r="R81" s="253" t="s">
        <v>2116</v>
      </c>
      <c r="S81" s="252">
        <v>3</v>
      </c>
      <c r="T81" s="252" t="s">
        <v>366</v>
      </c>
      <c r="U81" s="473"/>
      <c r="V81" s="261">
        <v>3</v>
      </c>
      <c r="W81" s="257">
        <f t="shared" si="6"/>
        <v>100</v>
      </c>
      <c r="X81" s="258" t="str">
        <f t="shared" si="7"/>
        <v/>
      </c>
      <c r="Y81" s="262"/>
    </row>
    <row r="82" spans="1:25" ht="12.75" x14ac:dyDescent="0.2">
      <c r="A82" s="247" t="s">
        <v>72</v>
      </c>
      <c r="B82" s="248">
        <v>2022</v>
      </c>
      <c r="C82" s="249" t="s">
        <v>585</v>
      </c>
      <c r="D82" s="250" t="s">
        <v>116</v>
      </c>
      <c r="E82" s="251" t="s">
        <v>912</v>
      </c>
      <c r="F82" s="247" t="s">
        <v>2156</v>
      </c>
      <c r="G82" s="247" t="s">
        <v>2160</v>
      </c>
      <c r="H82" s="252" t="s">
        <v>1177</v>
      </c>
      <c r="I82" s="253" t="s">
        <v>435</v>
      </c>
      <c r="J82" s="247" t="s">
        <v>169</v>
      </c>
      <c r="K82" s="253" t="s">
        <v>2278</v>
      </c>
      <c r="L82" s="252" t="s">
        <v>148</v>
      </c>
      <c r="M82" s="254" t="s">
        <v>420</v>
      </c>
      <c r="N82" s="252" t="s">
        <v>1178</v>
      </c>
      <c r="O82" s="252" t="s">
        <v>2113</v>
      </c>
      <c r="P82" s="253" t="s">
        <v>276</v>
      </c>
      <c r="Q82" s="641" t="s">
        <v>2130</v>
      </c>
      <c r="R82" s="253" t="s">
        <v>2116</v>
      </c>
      <c r="S82" s="252">
        <v>3</v>
      </c>
      <c r="T82" s="252" t="s">
        <v>366</v>
      </c>
      <c r="U82" s="473"/>
      <c r="V82" s="261">
        <v>3</v>
      </c>
      <c r="W82" s="257">
        <f t="shared" si="6"/>
        <v>100</v>
      </c>
      <c r="X82" s="258" t="str">
        <f t="shared" si="7"/>
        <v/>
      </c>
      <c r="Y82" s="262"/>
    </row>
    <row r="83" spans="1:25" ht="12.75" x14ac:dyDescent="0.2">
      <c r="A83" s="247" t="s">
        <v>72</v>
      </c>
      <c r="B83" s="248">
        <v>2022</v>
      </c>
      <c r="C83" s="249" t="s">
        <v>585</v>
      </c>
      <c r="D83" s="250" t="s">
        <v>116</v>
      </c>
      <c r="E83" s="251" t="s">
        <v>912</v>
      </c>
      <c r="F83" s="247" t="s">
        <v>2156</v>
      </c>
      <c r="G83" s="247" t="s">
        <v>2160</v>
      </c>
      <c r="H83" s="252" t="s">
        <v>1177</v>
      </c>
      <c r="I83" s="253" t="s">
        <v>435</v>
      </c>
      <c r="J83" s="247" t="s">
        <v>169</v>
      </c>
      <c r="K83" s="253" t="s">
        <v>2278</v>
      </c>
      <c r="L83" s="252" t="s">
        <v>148</v>
      </c>
      <c r="M83" s="254" t="s">
        <v>420</v>
      </c>
      <c r="N83" s="252" t="s">
        <v>1178</v>
      </c>
      <c r="O83" s="252" t="s">
        <v>2113</v>
      </c>
      <c r="P83" s="253" t="s">
        <v>261</v>
      </c>
      <c r="Q83" s="641" t="s">
        <v>2130</v>
      </c>
      <c r="R83" s="253" t="s">
        <v>2116</v>
      </c>
      <c r="S83" s="252">
        <v>3</v>
      </c>
      <c r="T83" s="252" t="s">
        <v>366</v>
      </c>
      <c r="U83" s="473"/>
      <c r="V83" s="261">
        <v>3</v>
      </c>
      <c r="W83" s="257">
        <f t="shared" si="6"/>
        <v>100</v>
      </c>
      <c r="X83" s="258" t="str">
        <f t="shared" si="7"/>
        <v/>
      </c>
      <c r="Y83" s="262"/>
    </row>
    <row r="84" spans="1:25" ht="12.75" x14ac:dyDescent="0.2">
      <c r="A84" s="247" t="s">
        <v>72</v>
      </c>
      <c r="B84" s="248">
        <v>2022</v>
      </c>
      <c r="C84" s="249" t="s">
        <v>585</v>
      </c>
      <c r="D84" s="250" t="s">
        <v>116</v>
      </c>
      <c r="E84" s="251" t="s">
        <v>912</v>
      </c>
      <c r="F84" s="247" t="s">
        <v>2156</v>
      </c>
      <c r="G84" s="247" t="s">
        <v>2160</v>
      </c>
      <c r="H84" s="252" t="s">
        <v>1177</v>
      </c>
      <c r="I84" s="253" t="s">
        <v>435</v>
      </c>
      <c r="J84" s="247" t="s">
        <v>169</v>
      </c>
      <c r="K84" s="253" t="s">
        <v>2278</v>
      </c>
      <c r="L84" s="252" t="s">
        <v>148</v>
      </c>
      <c r="M84" s="254" t="s">
        <v>422</v>
      </c>
      <c r="N84" s="252" t="s">
        <v>1178</v>
      </c>
      <c r="O84" s="252" t="s">
        <v>2113</v>
      </c>
      <c r="P84" s="253" t="s">
        <v>286</v>
      </c>
      <c r="Q84" s="641" t="s">
        <v>2130</v>
      </c>
      <c r="R84" s="253" t="s">
        <v>2116</v>
      </c>
      <c r="S84" s="252">
        <v>3</v>
      </c>
      <c r="T84" s="252" t="s">
        <v>366</v>
      </c>
      <c r="U84" s="473"/>
      <c r="V84" s="261">
        <v>3</v>
      </c>
      <c r="W84" s="257">
        <f t="shared" si="6"/>
        <v>100</v>
      </c>
      <c r="X84" s="258" t="str">
        <f t="shared" si="7"/>
        <v/>
      </c>
      <c r="Y84" s="262"/>
    </row>
    <row r="85" spans="1:25" ht="12.75" x14ac:dyDescent="0.2">
      <c r="A85" s="247" t="s">
        <v>72</v>
      </c>
      <c r="B85" s="248">
        <v>2022</v>
      </c>
      <c r="C85" s="249" t="s">
        <v>585</v>
      </c>
      <c r="D85" s="250" t="s">
        <v>116</v>
      </c>
      <c r="E85" s="251" t="s">
        <v>912</v>
      </c>
      <c r="F85" s="247" t="s">
        <v>2156</v>
      </c>
      <c r="G85" s="247" t="s">
        <v>2160</v>
      </c>
      <c r="H85" s="252" t="s">
        <v>1177</v>
      </c>
      <c r="I85" s="253" t="s">
        <v>435</v>
      </c>
      <c r="J85" s="247" t="s">
        <v>169</v>
      </c>
      <c r="K85" s="253" t="s">
        <v>2278</v>
      </c>
      <c r="L85" s="252" t="s">
        <v>148</v>
      </c>
      <c r="M85" s="254" t="s">
        <v>422</v>
      </c>
      <c r="N85" s="252" t="s">
        <v>1178</v>
      </c>
      <c r="O85" s="252" t="s">
        <v>2113</v>
      </c>
      <c r="P85" s="253" t="s">
        <v>276</v>
      </c>
      <c r="Q85" s="641" t="s">
        <v>2130</v>
      </c>
      <c r="R85" s="253" t="s">
        <v>2116</v>
      </c>
      <c r="S85" s="252">
        <v>3</v>
      </c>
      <c r="T85" s="252" t="s">
        <v>366</v>
      </c>
      <c r="U85" s="473"/>
      <c r="V85" s="261">
        <v>3</v>
      </c>
      <c r="W85" s="257">
        <f t="shared" si="6"/>
        <v>100</v>
      </c>
      <c r="X85" s="258" t="str">
        <f t="shared" si="7"/>
        <v/>
      </c>
      <c r="Y85" s="262"/>
    </row>
    <row r="86" spans="1:25" ht="12.75" x14ac:dyDescent="0.2">
      <c r="A86" s="247" t="s">
        <v>72</v>
      </c>
      <c r="B86" s="248">
        <v>2022</v>
      </c>
      <c r="C86" s="249" t="s">
        <v>585</v>
      </c>
      <c r="D86" s="250" t="s">
        <v>116</v>
      </c>
      <c r="E86" s="251" t="s">
        <v>912</v>
      </c>
      <c r="F86" s="247" t="s">
        <v>2156</v>
      </c>
      <c r="G86" s="247" t="s">
        <v>2160</v>
      </c>
      <c r="H86" s="252" t="s">
        <v>1177</v>
      </c>
      <c r="I86" s="253" t="s">
        <v>435</v>
      </c>
      <c r="J86" s="247" t="s">
        <v>169</v>
      </c>
      <c r="K86" s="253" t="s">
        <v>2278</v>
      </c>
      <c r="L86" s="252" t="s">
        <v>148</v>
      </c>
      <c r="M86" s="254" t="s">
        <v>422</v>
      </c>
      <c r="N86" s="252" t="s">
        <v>1178</v>
      </c>
      <c r="O86" s="252" t="s">
        <v>2113</v>
      </c>
      <c r="P86" s="253" t="s">
        <v>261</v>
      </c>
      <c r="Q86" s="641" t="s">
        <v>2130</v>
      </c>
      <c r="R86" s="253" t="s">
        <v>2116</v>
      </c>
      <c r="S86" s="252">
        <v>3</v>
      </c>
      <c r="T86" s="252" t="s">
        <v>366</v>
      </c>
      <c r="U86" s="473"/>
      <c r="V86" s="261">
        <v>3</v>
      </c>
      <c r="W86" s="257">
        <f t="shared" si="6"/>
        <v>100</v>
      </c>
      <c r="X86" s="258" t="str">
        <f t="shared" si="7"/>
        <v/>
      </c>
      <c r="Y86" s="262"/>
    </row>
    <row r="87" spans="1:25" ht="12.75" x14ac:dyDescent="0.2">
      <c r="A87" s="247" t="s">
        <v>72</v>
      </c>
      <c r="B87" s="248">
        <v>2022</v>
      </c>
      <c r="C87" s="249" t="s">
        <v>585</v>
      </c>
      <c r="D87" s="250" t="s">
        <v>116</v>
      </c>
      <c r="E87" s="251" t="s">
        <v>912</v>
      </c>
      <c r="F87" s="247" t="s">
        <v>2156</v>
      </c>
      <c r="G87" s="247" t="s">
        <v>2161</v>
      </c>
      <c r="H87" s="252" t="s">
        <v>1177</v>
      </c>
      <c r="I87" s="253" t="s">
        <v>435</v>
      </c>
      <c r="J87" s="247" t="s">
        <v>169</v>
      </c>
      <c r="K87" s="253" t="s">
        <v>2278</v>
      </c>
      <c r="L87" s="252" t="s">
        <v>148</v>
      </c>
      <c r="M87" s="254" t="s">
        <v>420</v>
      </c>
      <c r="N87" s="252" t="s">
        <v>1178</v>
      </c>
      <c r="O87" s="252" t="s">
        <v>2113</v>
      </c>
      <c r="P87" s="253" t="s">
        <v>2114</v>
      </c>
      <c r="Q87" s="641" t="s">
        <v>2130</v>
      </c>
      <c r="R87" s="253" t="s">
        <v>2116</v>
      </c>
      <c r="S87" s="252">
        <v>6</v>
      </c>
      <c r="T87" s="252" t="s">
        <v>366</v>
      </c>
      <c r="U87" s="473"/>
      <c r="V87" s="261">
        <v>6</v>
      </c>
      <c r="W87" s="257">
        <f t="shared" si="6"/>
        <v>100</v>
      </c>
      <c r="X87" s="258" t="str">
        <f t="shared" si="7"/>
        <v/>
      </c>
      <c r="Y87" s="262"/>
    </row>
    <row r="88" spans="1:25" ht="12.75" x14ac:dyDescent="0.2">
      <c r="A88" s="247" t="s">
        <v>72</v>
      </c>
      <c r="B88" s="248">
        <v>2022</v>
      </c>
      <c r="C88" s="249" t="s">
        <v>585</v>
      </c>
      <c r="D88" s="250" t="s">
        <v>116</v>
      </c>
      <c r="E88" s="251" t="s">
        <v>912</v>
      </c>
      <c r="F88" s="247" t="s">
        <v>2156</v>
      </c>
      <c r="G88" s="247" t="s">
        <v>2161</v>
      </c>
      <c r="H88" s="252" t="s">
        <v>1177</v>
      </c>
      <c r="I88" s="253" t="s">
        <v>435</v>
      </c>
      <c r="J88" s="247" t="s">
        <v>169</v>
      </c>
      <c r="K88" s="253" t="s">
        <v>2278</v>
      </c>
      <c r="L88" s="252" t="s">
        <v>148</v>
      </c>
      <c r="M88" s="254" t="s">
        <v>420</v>
      </c>
      <c r="N88" s="252" t="s">
        <v>1178</v>
      </c>
      <c r="O88" s="252" t="s">
        <v>2113</v>
      </c>
      <c r="P88" s="253" t="s">
        <v>276</v>
      </c>
      <c r="Q88" s="641" t="s">
        <v>2130</v>
      </c>
      <c r="R88" s="253" t="s">
        <v>2116</v>
      </c>
      <c r="S88" s="252">
        <v>6</v>
      </c>
      <c r="T88" s="252" t="s">
        <v>366</v>
      </c>
      <c r="U88" s="473"/>
      <c r="V88" s="261">
        <v>6</v>
      </c>
      <c r="W88" s="257">
        <f t="shared" si="6"/>
        <v>100</v>
      </c>
      <c r="X88" s="258" t="str">
        <f t="shared" si="7"/>
        <v/>
      </c>
      <c r="Y88" s="262"/>
    </row>
    <row r="89" spans="1:25" ht="12.75" x14ac:dyDescent="0.2">
      <c r="A89" s="247" t="s">
        <v>72</v>
      </c>
      <c r="B89" s="248">
        <v>2022</v>
      </c>
      <c r="C89" s="249" t="s">
        <v>585</v>
      </c>
      <c r="D89" s="250" t="s">
        <v>116</v>
      </c>
      <c r="E89" s="251" t="s">
        <v>912</v>
      </c>
      <c r="F89" s="247" t="s">
        <v>2156</v>
      </c>
      <c r="G89" s="247" t="s">
        <v>2161</v>
      </c>
      <c r="H89" s="252" t="s">
        <v>1177</v>
      </c>
      <c r="I89" s="253" t="s">
        <v>435</v>
      </c>
      <c r="J89" s="247" t="s">
        <v>169</v>
      </c>
      <c r="K89" s="253" t="s">
        <v>2278</v>
      </c>
      <c r="L89" s="252" t="s">
        <v>148</v>
      </c>
      <c r="M89" s="254" t="s">
        <v>420</v>
      </c>
      <c r="N89" s="252" t="s">
        <v>1178</v>
      </c>
      <c r="O89" s="252" t="s">
        <v>2113</v>
      </c>
      <c r="P89" s="253" t="s">
        <v>261</v>
      </c>
      <c r="Q89" s="641" t="s">
        <v>2130</v>
      </c>
      <c r="R89" s="253" t="s">
        <v>2116</v>
      </c>
      <c r="S89" s="252">
        <v>6</v>
      </c>
      <c r="T89" s="252" t="s">
        <v>366</v>
      </c>
      <c r="U89" s="473"/>
      <c r="V89" s="261">
        <v>6</v>
      </c>
      <c r="W89" s="257">
        <f t="shared" si="6"/>
        <v>100</v>
      </c>
      <c r="X89" s="258" t="str">
        <f t="shared" si="7"/>
        <v/>
      </c>
      <c r="Y89" s="262"/>
    </row>
    <row r="90" spans="1:25" ht="12.75" x14ac:dyDescent="0.2">
      <c r="A90" s="247" t="s">
        <v>72</v>
      </c>
      <c r="B90" s="248">
        <v>2022</v>
      </c>
      <c r="C90" s="249" t="s">
        <v>585</v>
      </c>
      <c r="D90" s="250" t="s">
        <v>116</v>
      </c>
      <c r="E90" s="251" t="s">
        <v>912</v>
      </c>
      <c r="F90" s="247" t="s">
        <v>2156</v>
      </c>
      <c r="G90" s="247" t="s">
        <v>2161</v>
      </c>
      <c r="H90" s="252" t="s">
        <v>1177</v>
      </c>
      <c r="I90" s="253" t="s">
        <v>435</v>
      </c>
      <c r="J90" s="247" t="s">
        <v>169</v>
      </c>
      <c r="K90" s="253" t="s">
        <v>2278</v>
      </c>
      <c r="L90" s="252" t="s">
        <v>148</v>
      </c>
      <c r="M90" s="254" t="s">
        <v>422</v>
      </c>
      <c r="N90" s="252" t="s">
        <v>1178</v>
      </c>
      <c r="O90" s="252" t="s">
        <v>2113</v>
      </c>
      <c r="P90" s="253" t="s">
        <v>286</v>
      </c>
      <c r="Q90" s="641" t="s">
        <v>2130</v>
      </c>
      <c r="R90" s="253" t="s">
        <v>2116</v>
      </c>
      <c r="S90" s="252">
        <v>6</v>
      </c>
      <c r="T90" s="252" t="s">
        <v>366</v>
      </c>
      <c r="U90" s="473"/>
      <c r="V90" s="261">
        <v>6</v>
      </c>
      <c r="W90" s="257">
        <f t="shared" si="6"/>
        <v>100</v>
      </c>
      <c r="X90" s="258" t="str">
        <f t="shared" si="7"/>
        <v/>
      </c>
      <c r="Y90" s="262"/>
    </row>
    <row r="91" spans="1:25" ht="12.75" x14ac:dyDescent="0.2">
      <c r="A91" s="247" t="s">
        <v>72</v>
      </c>
      <c r="B91" s="248">
        <v>2022</v>
      </c>
      <c r="C91" s="249" t="s">
        <v>585</v>
      </c>
      <c r="D91" s="250" t="s">
        <v>116</v>
      </c>
      <c r="E91" s="251" t="s">
        <v>912</v>
      </c>
      <c r="F91" s="247" t="s">
        <v>2156</v>
      </c>
      <c r="G91" s="247" t="s">
        <v>2161</v>
      </c>
      <c r="H91" s="252" t="s">
        <v>1177</v>
      </c>
      <c r="I91" s="253" t="s">
        <v>435</v>
      </c>
      <c r="J91" s="247" t="s">
        <v>169</v>
      </c>
      <c r="K91" s="253" t="s">
        <v>2278</v>
      </c>
      <c r="L91" s="252" t="s">
        <v>148</v>
      </c>
      <c r="M91" s="254" t="s">
        <v>422</v>
      </c>
      <c r="N91" s="252" t="s">
        <v>1178</v>
      </c>
      <c r="O91" s="252" t="s">
        <v>2113</v>
      </c>
      <c r="P91" s="253" t="s">
        <v>276</v>
      </c>
      <c r="Q91" s="641" t="s">
        <v>2130</v>
      </c>
      <c r="R91" s="253" t="s">
        <v>2116</v>
      </c>
      <c r="S91" s="252">
        <v>6</v>
      </c>
      <c r="T91" s="252" t="s">
        <v>366</v>
      </c>
      <c r="U91" s="473"/>
      <c r="V91" s="261">
        <v>6</v>
      </c>
      <c r="W91" s="257">
        <f t="shared" si="6"/>
        <v>100</v>
      </c>
      <c r="X91" s="258" t="str">
        <f t="shared" si="7"/>
        <v/>
      </c>
      <c r="Y91" s="262"/>
    </row>
    <row r="92" spans="1:25" ht="12.75" x14ac:dyDescent="0.2">
      <c r="A92" s="247" t="s">
        <v>72</v>
      </c>
      <c r="B92" s="248">
        <v>2022</v>
      </c>
      <c r="C92" s="249" t="s">
        <v>585</v>
      </c>
      <c r="D92" s="250" t="s">
        <v>116</v>
      </c>
      <c r="E92" s="251" t="s">
        <v>912</v>
      </c>
      <c r="F92" s="247" t="s">
        <v>2156</v>
      </c>
      <c r="G92" s="247" t="s">
        <v>2161</v>
      </c>
      <c r="H92" s="252" t="s">
        <v>1177</v>
      </c>
      <c r="I92" s="253" t="s">
        <v>435</v>
      </c>
      <c r="J92" s="247" t="s">
        <v>169</v>
      </c>
      <c r="K92" s="253" t="s">
        <v>2278</v>
      </c>
      <c r="L92" s="252" t="s">
        <v>148</v>
      </c>
      <c r="M92" s="254" t="s">
        <v>422</v>
      </c>
      <c r="N92" s="252" t="s">
        <v>1178</v>
      </c>
      <c r="O92" s="252" t="s">
        <v>2113</v>
      </c>
      <c r="P92" s="253" t="s">
        <v>261</v>
      </c>
      <c r="Q92" s="641" t="s">
        <v>2130</v>
      </c>
      <c r="R92" s="253" t="s">
        <v>2116</v>
      </c>
      <c r="S92" s="252">
        <v>6</v>
      </c>
      <c r="T92" s="252" t="s">
        <v>366</v>
      </c>
      <c r="U92" s="473"/>
      <c r="V92" s="261">
        <v>6</v>
      </c>
      <c r="W92" s="257">
        <f t="shared" si="6"/>
        <v>100</v>
      </c>
      <c r="X92" s="258" t="str">
        <f t="shared" si="7"/>
        <v/>
      </c>
      <c r="Y92" s="262"/>
    </row>
    <row r="93" spans="1:25" ht="12.75" x14ac:dyDescent="0.2">
      <c r="A93" s="247" t="s">
        <v>72</v>
      </c>
      <c r="B93" s="248">
        <v>2022</v>
      </c>
      <c r="C93" s="249" t="s">
        <v>582</v>
      </c>
      <c r="D93" s="250" t="s">
        <v>112</v>
      </c>
      <c r="E93" s="251" t="s">
        <v>912</v>
      </c>
      <c r="F93" s="247" t="s">
        <v>2156</v>
      </c>
      <c r="G93" s="247" t="s">
        <v>2162</v>
      </c>
      <c r="H93" s="252" t="s">
        <v>1177</v>
      </c>
      <c r="I93" s="253" t="s">
        <v>435</v>
      </c>
      <c r="J93" s="247" t="s">
        <v>169</v>
      </c>
      <c r="K93" s="253" t="s">
        <v>2278</v>
      </c>
      <c r="L93" s="252" t="s">
        <v>148</v>
      </c>
      <c r="M93" s="254" t="s">
        <v>420</v>
      </c>
      <c r="N93" s="252" t="s">
        <v>1178</v>
      </c>
      <c r="O93" s="252" t="s">
        <v>2113</v>
      </c>
      <c r="P93" s="253" t="s">
        <v>2114</v>
      </c>
      <c r="Q93" s="641" t="s">
        <v>2130</v>
      </c>
      <c r="R93" s="253" t="s">
        <v>2116</v>
      </c>
      <c r="S93" s="252">
        <v>12</v>
      </c>
      <c r="T93" s="252" t="s">
        <v>366</v>
      </c>
      <c r="U93" s="473"/>
      <c r="V93" s="261">
        <v>11</v>
      </c>
      <c r="W93" s="257">
        <f t="shared" si="6"/>
        <v>91.666666666666671</v>
      </c>
      <c r="X93" s="258" t="str">
        <f t="shared" si="7"/>
        <v/>
      </c>
      <c r="Y93" s="262"/>
    </row>
    <row r="94" spans="1:25" ht="12.75" x14ac:dyDescent="0.2">
      <c r="A94" s="247" t="s">
        <v>72</v>
      </c>
      <c r="B94" s="248">
        <v>2022</v>
      </c>
      <c r="C94" s="249" t="s">
        <v>582</v>
      </c>
      <c r="D94" s="250" t="s">
        <v>112</v>
      </c>
      <c r="E94" s="251" t="s">
        <v>912</v>
      </c>
      <c r="F94" s="247" t="s">
        <v>2156</v>
      </c>
      <c r="G94" s="247" t="s">
        <v>2162</v>
      </c>
      <c r="H94" s="252" t="s">
        <v>1177</v>
      </c>
      <c r="I94" s="253" t="s">
        <v>435</v>
      </c>
      <c r="J94" s="247" t="s">
        <v>169</v>
      </c>
      <c r="K94" s="253" t="s">
        <v>2278</v>
      </c>
      <c r="L94" s="252" t="s">
        <v>148</v>
      </c>
      <c r="M94" s="254" t="s">
        <v>420</v>
      </c>
      <c r="N94" s="252" t="s">
        <v>1178</v>
      </c>
      <c r="O94" s="252" t="s">
        <v>2113</v>
      </c>
      <c r="P94" s="253" t="s">
        <v>276</v>
      </c>
      <c r="Q94" s="641" t="s">
        <v>2130</v>
      </c>
      <c r="R94" s="253" t="s">
        <v>2116</v>
      </c>
      <c r="S94" s="252">
        <v>12</v>
      </c>
      <c r="T94" s="252" t="s">
        <v>366</v>
      </c>
      <c r="U94" s="473"/>
      <c r="V94" s="261">
        <v>11</v>
      </c>
      <c r="W94" s="257">
        <f t="shared" si="6"/>
        <v>91.666666666666671</v>
      </c>
      <c r="X94" s="258" t="str">
        <f t="shared" si="7"/>
        <v/>
      </c>
      <c r="Y94" s="262"/>
    </row>
    <row r="95" spans="1:25" ht="12.75" x14ac:dyDescent="0.2">
      <c r="A95" s="247" t="s">
        <v>72</v>
      </c>
      <c r="B95" s="248">
        <v>2022</v>
      </c>
      <c r="C95" s="249" t="s">
        <v>582</v>
      </c>
      <c r="D95" s="250" t="s">
        <v>112</v>
      </c>
      <c r="E95" s="251" t="s">
        <v>912</v>
      </c>
      <c r="F95" s="247" t="s">
        <v>2156</v>
      </c>
      <c r="G95" s="247" t="s">
        <v>2162</v>
      </c>
      <c r="H95" s="252" t="s">
        <v>1177</v>
      </c>
      <c r="I95" s="253" t="s">
        <v>435</v>
      </c>
      <c r="J95" s="247" t="s">
        <v>169</v>
      </c>
      <c r="K95" s="253" t="s">
        <v>2278</v>
      </c>
      <c r="L95" s="252" t="s">
        <v>148</v>
      </c>
      <c r="M95" s="254" t="s">
        <v>420</v>
      </c>
      <c r="N95" s="252" t="s">
        <v>1178</v>
      </c>
      <c r="O95" s="252" t="s">
        <v>2113</v>
      </c>
      <c r="P95" s="253" t="s">
        <v>261</v>
      </c>
      <c r="Q95" s="641" t="s">
        <v>2130</v>
      </c>
      <c r="R95" s="253" t="s">
        <v>2116</v>
      </c>
      <c r="S95" s="252">
        <v>12</v>
      </c>
      <c r="T95" s="252" t="s">
        <v>366</v>
      </c>
      <c r="U95" s="473"/>
      <c r="V95" s="261">
        <v>11</v>
      </c>
      <c r="W95" s="257">
        <f t="shared" si="6"/>
        <v>91.666666666666671</v>
      </c>
      <c r="X95" s="258" t="str">
        <f t="shared" si="7"/>
        <v/>
      </c>
      <c r="Y95" s="262"/>
    </row>
    <row r="96" spans="1:25" ht="12.75" x14ac:dyDescent="0.2">
      <c r="A96" s="247" t="s">
        <v>72</v>
      </c>
      <c r="B96" s="248">
        <v>2022</v>
      </c>
      <c r="C96" s="249" t="s">
        <v>582</v>
      </c>
      <c r="D96" s="250" t="s">
        <v>112</v>
      </c>
      <c r="E96" s="251" t="s">
        <v>912</v>
      </c>
      <c r="F96" s="247" t="s">
        <v>2156</v>
      </c>
      <c r="G96" s="247" t="s">
        <v>2162</v>
      </c>
      <c r="H96" s="252" t="s">
        <v>1177</v>
      </c>
      <c r="I96" s="253" t="s">
        <v>435</v>
      </c>
      <c r="J96" s="247" t="s">
        <v>169</v>
      </c>
      <c r="K96" s="253" t="s">
        <v>2278</v>
      </c>
      <c r="L96" s="252" t="s">
        <v>148</v>
      </c>
      <c r="M96" s="254" t="s">
        <v>422</v>
      </c>
      <c r="N96" s="252" t="s">
        <v>1178</v>
      </c>
      <c r="O96" s="252" t="s">
        <v>2113</v>
      </c>
      <c r="P96" s="253" t="s">
        <v>286</v>
      </c>
      <c r="Q96" s="641" t="s">
        <v>2130</v>
      </c>
      <c r="R96" s="253" t="s">
        <v>2116</v>
      </c>
      <c r="S96" s="252">
        <v>12</v>
      </c>
      <c r="T96" s="252" t="s">
        <v>366</v>
      </c>
      <c r="U96" s="473"/>
      <c r="V96" s="261">
        <v>11</v>
      </c>
      <c r="W96" s="257">
        <f t="shared" si="6"/>
        <v>91.666666666666671</v>
      </c>
      <c r="X96" s="258" t="str">
        <f t="shared" si="7"/>
        <v/>
      </c>
      <c r="Y96" s="262"/>
    </row>
    <row r="97" spans="1:25" ht="12.75" x14ac:dyDescent="0.2">
      <c r="A97" s="247" t="s">
        <v>72</v>
      </c>
      <c r="B97" s="248">
        <v>2022</v>
      </c>
      <c r="C97" s="249" t="s">
        <v>582</v>
      </c>
      <c r="D97" s="250" t="s">
        <v>112</v>
      </c>
      <c r="E97" s="251" t="s">
        <v>912</v>
      </c>
      <c r="F97" s="247" t="s">
        <v>2156</v>
      </c>
      <c r="G97" s="247" t="s">
        <v>2162</v>
      </c>
      <c r="H97" s="252" t="s">
        <v>1177</v>
      </c>
      <c r="I97" s="253" t="s">
        <v>435</v>
      </c>
      <c r="J97" s="247" t="s">
        <v>169</v>
      </c>
      <c r="K97" s="253" t="s">
        <v>2278</v>
      </c>
      <c r="L97" s="252" t="s">
        <v>148</v>
      </c>
      <c r="M97" s="254" t="s">
        <v>422</v>
      </c>
      <c r="N97" s="252" t="s">
        <v>1178</v>
      </c>
      <c r="O97" s="252" t="s">
        <v>2113</v>
      </c>
      <c r="P97" s="253" t="s">
        <v>276</v>
      </c>
      <c r="Q97" s="641" t="s">
        <v>2130</v>
      </c>
      <c r="R97" s="253" t="s">
        <v>2116</v>
      </c>
      <c r="S97" s="252">
        <v>12</v>
      </c>
      <c r="T97" s="252" t="s">
        <v>366</v>
      </c>
      <c r="U97" s="473"/>
      <c r="V97" s="261">
        <v>11</v>
      </c>
      <c r="W97" s="257">
        <f t="shared" si="6"/>
        <v>91.666666666666671</v>
      </c>
      <c r="X97" s="258" t="str">
        <f t="shared" si="7"/>
        <v/>
      </c>
      <c r="Y97" s="262"/>
    </row>
    <row r="98" spans="1:25" ht="12.75" x14ac:dyDescent="0.2">
      <c r="A98" s="247" t="s">
        <v>72</v>
      </c>
      <c r="B98" s="248">
        <v>2022</v>
      </c>
      <c r="C98" s="249" t="s">
        <v>582</v>
      </c>
      <c r="D98" s="250" t="s">
        <v>112</v>
      </c>
      <c r="E98" s="251" t="s">
        <v>912</v>
      </c>
      <c r="F98" s="247" t="s">
        <v>2156</v>
      </c>
      <c r="G98" s="247" t="s">
        <v>2162</v>
      </c>
      <c r="H98" s="252" t="s">
        <v>1177</v>
      </c>
      <c r="I98" s="253" t="s">
        <v>435</v>
      </c>
      <c r="J98" s="247" t="s">
        <v>169</v>
      </c>
      <c r="K98" s="253" t="s">
        <v>2278</v>
      </c>
      <c r="L98" s="252" t="s">
        <v>148</v>
      </c>
      <c r="M98" s="254" t="s">
        <v>422</v>
      </c>
      <c r="N98" s="252" t="s">
        <v>1178</v>
      </c>
      <c r="O98" s="252" t="s">
        <v>2113</v>
      </c>
      <c r="P98" s="253" t="s">
        <v>261</v>
      </c>
      <c r="Q98" s="641" t="s">
        <v>2130</v>
      </c>
      <c r="R98" s="253" t="s">
        <v>2116</v>
      </c>
      <c r="S98" s="252">
        <v>12</v>
      </c>
      <c r="T98" s="252" t="s">
        <v>366</v>
      </c>
      <c r="U98" s="473"/>
      <c r="V98" s="261">
        <v>11</v>
      </c>
      <c r="W98" s="257">
        <f t="shared" si="6"/>
        <v>91.666666666666671</v>
      </c>
      <c r="X98" s="258" t="str">
        <f t="shared" si="7"/>
        <v/>
      </c>
      <c r="Y98" s="262"/>
    </row>
    <row r="99" spans="1:25" ht="12.75" x14ac:dyDescent="0.2">
      <c r="A99" s="247" t="s">
        <v>72</v>
      </c>
      <c r="B99" s="248">
        <v>2022</v>
      </c>
      <c r="C99" s="249" t="s">
        <v>582</v>
      </c>
      <c r="D99" s="250" t="s">
        <v>112</v>
      </c>
      <c r="E99" s="251" t="s">
        <v>912</v>
      </c>
      <c r="F99" s="247" t="s">
        <v>2156</v>
      </c>
      <c r="G99" s="247" t="s">
        <v>2163</v>
      </c>
      <c r="H99" s="252" t="s">
        <v>1177</v>
      </c>
      <c r="I99" s="253" t="s">
        <v>435</v>
      </c>
      <c r="J99" s="247" t="s">
        <v>169</v>
      </c>
      <c r="K99" s="253" t="s">
        <v>2278</v>
      </c>
      <c r="L99" s="252" t="s">
        <v>148</v>
      </c>
      <c r="M99" s="254" t="s">
        <v>420</v>
      </c>
      <c r="N99" s="252" t="s">
        <v>1178</v>
      </c>
      <c r="O99" s="252" t="s">
        <v>2113</v>
      </c>
      <c r="P99" s="253" t="s">
        <v>2114</v>
      </c>
      <c r="Q99" s="641" t="s">
        <v>2130</v>
      </c>
      <c r="R99" s="253" t="s">
        <v>2116</v>
      </c>
      <c r="S99" s="252">
        <v>7</v>
      </c>
      <c r="T99" s="252" t="s">
        <v>366</v>
      </c>
      <c r="U99" s="473"/>
      <c r="V99" s="261">
        <v>6</v>
      </c>
      <c r="W99" s="257">
        <f t="shared" si="6"/>
        <v>85.714285714285708</v>
      </c>
      <c r="X99" s="258" t="str">
        <f t="shared" si="7"/>
        <v>X</v>
      </c>
      <c r="Y99" s="147" t="s">
        <v>3040</v>
      </c>
    </row>
    <row r="100" spans="1:25" ht="12.75" x14ac:dyDescent="0.2">
      <c r="A100" s="247" t="s">
        <v>72</v>
      </c>
      <c r="B100" s="248">
        <v>2022</v>
      </c>
      <c r="C100" s="249" t="s">
        <v>582</v>
      </c>
      <c r="D100" s="250" t="s">
        <v>112</v>
      </c>
      <c r="E100" s="251" t="s">
        <v>912</v>
      </c>
      <c r="F100" s="247" t="s">
        <v>2156</v>
      </c>
      <c r="G100" s="247" t="s">
        <v>2163</v>
      </c>
      <c r="H100" s="252" t="s">
        <v>1177</v>
      </c>
      <c r="I100" s="253" t="s">
        <v>435</v>
      </c>
      <c r="J100" s="247" t="s">
        <v>169</v>
      </c>
      <c r="K100" s="253" t="s">
        <v>2278</v>
      </c>
      <c r="L100" s="252" t="s">
        <v>148</v>
      </c>
      <c r="M100" s="254" t="s">
        <v>420</v>
      </c>
      <c r="N100" s="252" t="s">
        <v>1178</v>
      </c>
      <c r="O100" s="252" t="s">
        <v>2113</v>
      </c>
      <c r="P100" s="253" t="s">
        <v>276</v>
      </c>
      <c r="Q100" s="641" t="s">
        <v>2130</v>
      </c>
      <c r="R100" s="253" t="s">
        <v>2116</v>
      </c>
      <c r="S100" s="252">
        <v>7</v>
      </c>
      <c r="T100" s="252" t="s">
        <v>366</v>
      </c>
      <c r="U100" s="473"/>
      <c r="V100" s="261">
        <v>6</v>
      </c>
      <c r="W100" s="257">
        <f t="shared" si="6"/>
        <v>85.714285714285708</v>
      </c>
      <c r="X100" s="258" t="str">
        <f t="shared" si="7"/>
        <v>X</v>
      </c>
      <c r="Y100" s="147" t="s">
        <v>3040</v>
      </c>
    </row>
    <row r="101" spans="1:25" ht="12.75" x14ac:dyDescent="0.2">
      <c r="A101" s="247" t="s">
        <v>72</v>
      </c>
      <c r="B101" s="248">
        <v>2022</v>
      </c>
      <c r="C101" s="249" t="s">
        <v>582</v>
      </c>
      <c r="D101" s="250" t="s">
        <v>112</v>
      </c>
      <c r="E101" s="251" t="s">
        <v>912</v>
      </c>
      <c r="F101" s="247" t="s">
        <v>2156</v>
      </c>
      <c r="G101" s="247" t="s">
        <v>2163</v>
      </c>
      <c r="H101" s="252" t="s">
        <v>1177</v>
      </c>
      <c r="I101" s="253" t="s">
        <v>435</v>
      </c>
      <c r="J101" s="247" t="s">
        <v>169</v>
      </c>
      <c r="K101" s="253" t="s">
        <v>2278</v>
      </c>
      <c r="L101" s="252" t="s">
        <v>148</v>
      </c>
      <c r="M101" s="254" t="s">
        <v>420</v>
      </c>
      <c r="N101" s="252" t="s">
        <v>1178</v>
      </c>
      <c r="O101" s="252" t="s">
        <v>2113</v>
      </c>
      <c r="P101" s="253" t="s">
        <v>261</v>
      </c>
      <c r="Q101" s="641" t="s">
        <v>2130</v>
      </c>
      <c r="R101" s="253" t="s">
        <v>2116</v>
      </c>
      <c r="S101" s="252">
        <v>7</v>
      </c>
      <c r="T101" s="252" t="s">
        <v>366</v>
      </c>
      <c r="U101" s="473"/>
      <c r="V101" s="261">
        <v>6</v>
      </c>
      <c r="W101" s="257">
        <f t="shared" si="6"/>
        <v>85.714285714285708</v>
      </c>
      <c r="X101" s="258" t="str">
        <f t="shared" si="7"/>
        <v>X</v>
      </c>
      <c r="Y101" s="147" t="s">
        <v>3040</v>
      </c>
    </row>
    <row r="102" spans="1:25" ht="12.75" x14ac:dyDescent="0.2">
      <c r="A102" s="247" t="s">
        <v>72</v>
      </c>
      <c r="B102" s="248">
        <v>2022</v>
      </c>
      <c r="C102" s="249" t="s">
        <v>582</v>
      </c>
      <c r="D102" s="250" t="s">
        <v>112</v>
      </c>
      <c r="E102" s="251" t="s">
        <v>912</v>
      </c>
      <c r="F102" s="247" t="s">
        <v>2156</v>
      </c>
      <c r="G102" s="247" t="s">
        <v>2163</v>
      </c>
      <c r="H102" s="252" t="s">
        <v>1177</v>
      </c>
      <c r="I102" s="253" t="s">
        <v>435</v>
      </c>
      <c r="J102" s="247" t="s">
        <v>169</v>
      </c>
      <c r="K102" s="253" t="s">
        <v>2278</v>
      </c>
      <c r="L102" s="252" t="s">
        <v>148</v>
      </c>
      <c r="M102" s="254" t="s">
        <v>422</v>
      </c>
      <c r="N102" s="252" t="s">
        <v>1178</v>
      </c>
      <c r="O102" s="252" t="s">
        <v>2113</v>
      </c>
      <c r="P102" s="253" t="s">
        <v>286</v>
      </c>
      <c r="Q102" s="641" t="s">
        <v>2130</v>
      </c>
      <c r="R102" s="253" t="s">
        <v>2116</v>
      </c>
      <c r="S102" s="252">
        <v>7</v>
      </c>
      <c r="T102" s="252" t="s">
        <v>366</v>
      </c>
      <c r="U102" s="473"/>
      <c r="V102" s="261">
        <v>6</v>
      </c>
      <c r="W102" s="257">
        <f t="shared" si="6"/>
        <v>85.714285714285708</v>
      </c>
      <c r="X102" s="258" t="str">
        <f t="shared" si="7"/>
        <v>X</v>
      </c>
      <c r="Y102" s="147" t="s">
        <v>3040</v>
      </c>
    </row>
    <row r="103" spans="1:25" ht="12.75" x14ac:dyDescent="0.2">
      <c r="A103" s="247" t="s">
        <v>72</v>
      </c>
      <c r="B103" s="248">
        <v>2022</v>
      </c>
      <c r="C103" s="249" t="s">
        <v>582</v>
      </c>
      <c r="D103" s="250" t="s">
        <v>112</v>
      </c>
      <c r="E103" s="251" t="s">
        <v>912</v>
      </c>
      <c r="F103" s="247" t="s">
        <v>2156</v>
      </c>
      <c r="G103" s="247" t="s">
        <v>2163</v>
      </c>
      <c r="H103" s="252" t="s">
        <v>1177</v>
      </c>
      <c r="I103" s="253" t="s">
        <v>435</v>
      </c>
      <c r="J103" s="247" t="s">
        <v>169</v>
      </c>
      <c r="K103" s="253" t="s">
        <v>2278</v>
      </c>
      <c r="L103" s="252" t="s">
        <v>148</v>
      </c>
      <c r="M103" s="254" t="s">
        <v>422</v>
      </c>
      <c r="N103" s="252" t="s">
        <v>1178</v>
      </c>
      <c r="O103" s="252" t="s">
        <v>2113</v>
      </c>
      <c r="P103" s="253" t="s">
        <v>276</v>
      </c>
      <c r="Q103" s="641" t="s">
        <v>2130</v>
      </c>
      <c r="R103" s="253" t="s">
        <v>2116</v>
      </c>
      <c r="S103" s="252">
        <v>7</v>
      </c>
      <c r="T103" s="252" t="s">
        <v>366</v>
      </c>
      <c r="U103" s="473"/>
      <c r="V103" s="261">
        <v>6</v>
      </c>
      <c r="W103" s="257">
        <f t="shared" si="6"/>
        <v>85.714285714285708</v>
      </c>
      <c r="X103" s="258" t="str">
        <f t="shared" si="7"/>
        <v>X</v>
      </c>
      <c r="Y103" s="147" t="s">
        <v>3040</v>
      </c>
    </row>
    <row r="104" spans="1:25" ht="12.75" x14ac:dyDescent="0.2">
      <c r="A104" s="247" t="s">
        <v>72</v>
      </c>
      <c r="B104" s="248">
        <v>2022</v>
      </c>
      <c r="C104" s="249" t="s">
        <v>582</v>
      </c>
      <c r="D104" s="250" t="s">
        <v>112</v>
      </c>
      <c r="E104" s="251" t="s">
        <v>912</v>
      </c>
      <c r="F104" s="247" t="s">
        <v>2156</v>
      </c>
      <c r="G104" s="247" t="s">
        <v>2163</v>
      </c>
      <c r="H104" s="252" t="s">
        <v>1177</v>
      </c>
      <c r="I104" s="253" t="s">
        <v>435</v>
      </c>
      <c r="J104" s="247" t="s">
        <v>169</v>
      </c>
      <c r="K104" s="253" t="s">
        <v>2278</v>
      </c>
      <c r="L104" s="252" t="s">
        <v>148</v>
      </c>
      <c r="M104" s="254" t="s">
        <v>422</v>
      </c>
      <c r="N104" s="252" t="s">
        <v>1178</v>
      </c>
      <c r="O104" s="252" t="s">
        <v>2113</v>
      </c>
      <c r="P104" s="253" t="s">
        <v>261</v>
      </c>
      <c r="Q104" s="641" t="s">
        <v>2130</v>
      </c>
      <c r="R104" s="253" t="s">
        <v>2116</v>
      </c>
      <c r="S104" s="252">
        <v>7</v>
      </c>
      <c r="T104" s="252" t="s">
        <v>366</v>
      </c>
      <c r="U104" s="473"/>
      <c r="V104" s="261">
        <v>6</v>
      </c>
      <c r="W104" s="257">
        <f t="shared" si="6"/>
        <v>85.714285714285708</v>
      </c>
      <c r="X104" s="258" t="str">
        <f t="shared" si="7"/>
        <v>X</v>
      </c>
      <c r="Y104" s="147" t="s">
        <v>3040</v>
      </c>
    </row>
    <row r="105" spans="1:25" ht="12.75" x14ac:dyDescent="0.2">
      <c r="A105" s="247" t="s">
        <v>72</v>
      </c>
      <c r="B105" s="474">
        <v>2022</v>
      </c>
      <c r="C105" s="249" t="s">
        <v>585</v>
      </c>
      <c r="D105" s="250" t="s">
        <v>116</v>
      </c>
      <c r="E105" s="251" t="s">
        <v>912</v>
      </c>
      <c r="F105" s="247" t="s">
        <v>2164</v>
      </c>
      <c r="G105" s="247" t="s">
        <v>2165</v>
      </c>
      <c r="H105" s="268" t="s">
        <v>1177</v>
      </c>
      <c r="I105" s="253" t="s">
        <v>435</v>
      </c>
      <c r="J105" s="253" t="s">
        <v>169</v>
      </c>
      <c r="K105" s="253" t="s">
        <v>2279</v>
      </c>
      <c r="L105" s="252" t="s">
        <v>148</v>
      </c>
      <c r="M105" s="247" t="s">
        <v>418</v>
      </c>
      <c r="N105" s="252" t="s">
        <v>1178</v>
      </c>
      <c r="O105" s="268" t="s">
        <v>2113</v>
      </c>
      <c r="P105" s="253" t="s">
        <v>274</v>
      </c>
      <c r="Q105" s="253" t="s">
        <v>2166</v>
      </c>
      <c r="R105" s="253" t="s">
        <v>2167</v>
      </c>
      <c r="S105" s="268">
        <v>6</v>
      </c>
      <c r="T105" s="252" t="s">
        <v>366</v>
      </c>
      <c r="U105" s="255" t="s">
        <v>2168</v>
      </c>
      <c r="V105" s="261">
        <v>6</v>
      </c>
      <c r="W105" s="257">
        <f t="shared" ref="W105:W118" si="8">(100*V105/S105)</f>
        <v>100</v>
      </c>
      <c r="X105" s="258" t="str">
        <f t="shared" ref="X105:X118" si="9">IF(OR(W105&lt;90,W105&gt;150),"X","")</f>
        <v/>
      </c>
      <c r="Y105" s="262"/>
    </row>
    <row r="106" spans="1:25" ht="12.75" x14ac:dyDescent="0.2">
      <c r="A106" s="247" t="s">
        <v>72</v>
      </c>
      <c r="B106" s="474">
        <v>2022</v>
      </c>
      <c r="C106" s="249" t="s">
        <v>585</v>
      </c>
      <c r="D106" s="250" t="s">
        <v>116</v>
      </c>
      <c r="E106" s="251" t="s">
        <v>912</v>
      </c>
      <c r="F106" s="247" t="s">
        <v>2164</v>
      </c>
      <c r="G106" s="247" t="s">
        <v>2165</v>
      </c>
      <c r="H106" s="268" t="s">
        <v>1177</v>
      </c>
      <c r="I106" s="253" t="s">
        <v>435</v>
      </c>
      <c r="J106" s="253" t="s">
        <v>169</v>
      </c>
      <c r="K106" s="253" t="s">
        <v>2279</v>
      </c>
      <c r="L106" s="252" t="s">
        <v>148</v>
      </c>
      <c r="M106" s="247" t="s">
        <v>418</v>
      </c>
      <c r="N106" s="252" t="s">
        <v>1178</v>
      </c>
      <c r="O106" s="268" t="s">
        <v>2113</v>
      </c>
      <c r="P106" s="253" t="s">
        <v>276</v>
      </c>
      <c r="Q106" s="253" t="s">
        <v>2166</v>
      </c>
      <c r="R106" s="253" t="s">
        <v>2167</v>
      </c>
      <c r="S106" s="268">
        <v>6</v>
      </c>
      <c r="T106" s="252" t="s">
        <v>366</v>
      </c>
      <c r="U106" s="255" t="s">
        <v>2168</v>
      </c>
      <c r="V106" s="261">
        <v>6</v>
      </c>
      <c r="W106" s="257">
        <f t="shared" si="8"/>
        <v>100</v>
      </c>
      <c r="X106" s="258" t="str">
        <f t="shared" si="9"/>
        <v/>
      </c>
      <c r="Y106" s="262"/>
    </row>
    <row r="107" spans="1:25" ht="12.75" x14ac:dyDescent="0.2">
      <c r="A107" s="247" t="s">
        <v>72</v>
      </c>
      <c r="B107" s="474">
        <v>2022</v>
      </c>
      <c r="C107" s="249" t="s">
        <v>585</v>
      </c>
      <c r="D107" s="250" t="s">
        <v>116</v>
      </c>
      <c r="E107" s="251" t="s">
        <v>912</v>
      </c>
      <c r="F107" s="247" t="s">
        <v>2164</v>
      </c>
      <c r="G107" s="247" t="s">
        <v>2165</v>
      </c>
      <c r="H107" s="268" t="s">
        <v>1177</v>
      </c>
      <c r="I107" s="253" t="s">
        <v>435</v>
      </c>
      <c r="J107" s="253" t="s">
        <v>169</v>
      </c>
      <c r="K107" s="253" t="s">
        <v>2279</v>
      </c>
      <c r="L107" s="252" t="s">
        <v>148</v>
      </c>
      <c r="M107" s="247" t="s">
        <v>418</v>
      </c>
      <c r="N107" s="252" t="s">
        <v>1178</v>
      </c>
      <c r="O107" s="268" t="s">
        <v>2113</v>
      </c>
      <c r="P107" s="253" t="s">
        <v>261</v>
      </c>
      <c r="Q107" s="253" t="s">
        <v>2166</v>
      </c>
      <c r="R107" s="253" t="s">
        <v>2167</v>
      </c>
      <c r="S107" s="268">
        <v>6</v>
      </c>
      <c r="T107" s="252" t="s">
        <v>366</v>
      </c>
      <c r="U107" s="255" t="s">
        <v>2168</v>
      </c>
      <c r="V107" s="261">
        <v>6</v>
      </c>
      <c r="W107" s="257">
        <f t="shared" si="8"/>
        <v>100</v>
      </c>
      <c r="X107" s="258" t="str">
        <f t="shared" si="9"/>
        <v/>
      </c>
      <c r="Y107" s="262"/>
    </row>
    <row r="108" spans="1:25" ht="12.75" x14ac:dyDescent="0.2">
      <c r="A108" s="247" t="s">
        <v>72</v>
      </c>
      <c r="B108" s="474">
        <v>2022</v>
      </c>
      <c r="C108" s="249" t="s">
        <v>585</v>
      </c>
      <c r="D108" s="250" t="s">
        <v>116</v>
      </c>
      <c r="E108" s="251" t="s">
        <v>912</v>
      </c>
      <c r="F108" s="247" t="s">
        <v>2164</v>
      </c>
      <c r="G108" s="247" t="s">
        <v>2169</v>
      </c>
      <c r="H108" s="268" t="s">
        <v>1177</v>
      </c>
      <c r="I108" s="253" t="s">
        <v>435</v>
      </c>
      <c r="J108" s="253" t="s">
        <v>163</v>
      </c>
      <c r="K108" s="253" t="s">
        <v>2280</v>
      </c>
      <c r="L108" s="252" t="s">
        <v>148</v>
      </c>
      <c r="M108" s="247" t="s">
        <v>418</v>
      </c>
      <c r="N108" s="252" t="s">
        <v>1178</v>
      </c>
      <c r="O108" s="268" t="s">
        <v>2120</v>
      </c>
      <c r="P108" s="253" t="s">
        <v>274</v>
      </c>
      <c r="Q108" s="253" t="s">
        <v>2166</v>
      </c>
      <c r="R108" s="253" t="s">
        <v>2167</v>
      </c>
      <c r="S108" s="268">
        <v>1</v>
      </c>
      <c r="T108" s="252" t="s">
        <v>366</v>
      </c>
      <c r="U108" s="255" t="s">
        <v>2170</v>
      </c>
      <c r="V108" s="261">
        <v>1</v>
      </c>
      <c r="W108" s="257">
        <f t="shared" si="8"/>
        <v>100</v>
      </c>
      <c r="X108" s="258" t="str">
        <f t="shared" si="9"/>
        <v/>
      </c>
      <c r="Y108" s="262"/>
    </row>
    <row r="109" spans="1:25" ht="12.75" x14ac:dyDescent="0.2">
      <c r="A109" s="247" t="s">
        <v>72</v>
      </c>
      <c r="B109" s="474">
        <v>2022</v>
      </c>
      <c r="C109" s="249" t="s">
        <v>585</v>
      </c>
      <c r="D109" s="250" t="s">
        <v>116</v>
      </c>
      <c r="E109" s="251" t="s">
        <v>912</v>
      </c>
      <c r="F109" s="247" t="s">
        <v>2164</v>
      </c>
      <c r="G109" s="247" t="s">
        <v>2171</v>
      </c>
      <c r="H109" s="268" t="s">
        <v>1177</v>
      </c>
      <c r="I109" s="253" t="s">
        <v>435</v>
      </c>
      <c r="J109" s="253" t="s">
        <v>163</v>
      </c>
      <c r="K109" s="253" t="s">
        <v>2280</v>
      </c>
      <c r="L109" s="252" t="s">
        <v>148</v>
      </c>
      <c r="M109" s="247" t="s">
        <v>418</v>
      </c>
      <c r="N109" s="252" t="s">
        <v>1178</v>
      </c>
      <c r="O109" s="268" t="s">
        <v>2120</v>
      </c>
      <c r="P109" s="253" t="s">
        <v>274</v>
      </c>
      <c r="Q109" s="253" t="s">
        <v>2166</v>
      </c>
      <c r="R109" s="253" t="s">
        <v>2167</v>
      </c>
      <c r="S109" s="268">
        <v>1</v>
      </c>
      <c r="T109" s="252" t="s">
        <v>366</v>
      </c>
      <c r="U109" s="255" t="s">
        <v>2172</v>
      </c>
      <c r="V109" s="261">
        <v>1</v>
      </c>
      <c r="W109" s="257">
        <f t="shared" si="8"/>
        <v>100</v>
      </c>
      <c r="X109" s="258" t="str">
        <f t="shared" si="9"/>
        <v/>
      </c>
      <c r="Y109" s="262"/>
    </row>
    <row r="110" spans="1:25" ht="12.75" x14ac:dyDescent="0.2">
      <c r="A110" s="247" t="s">
        <v>72</v>
      </c>
      <c r="B110" s="474">
        <v>2022</v>
      </c>
      <c r="C110" s="249" t="s">
        <v>585</v>
      </c>
      <c r="D110" s="250" t="s">
        <v>116</v>
      </c>
      <c r="E110" s="251" t="s">
        <v>912</v>
      </c>
      <c r="F110" s="247" t="s">
        <v>2164</v>
      </c>
      <c r="G110" s="247" t="s">
        <v>2171</v>
      </c>
      <c r="H110" s="268" t="s">
        <v>1177</v>
      </c>
      <c r="I110" s="253" t="s">
        <v>435</v>
      </c>
      <c r="J110" s="253" t="s">
        <v>163</v>
      </c>
      <c r="K110" s="253" t="s">
        <v>2280</v>
      </c>
      <c r="L110" s="252" t="s">
        <v>148</v>
      </c>
      <c r="M110" s="247" t="s">
        <v>418</v>
      </c>
      <c r="N110" s="252" t="s">
        <v>1178</v>
      </c>
      <c r="O110" s="268" t="s">
        <v>2120</v>
      </c>
      <c r="P110" s="253" t="s">
        <v>276</v>
      </c>
      <c r="Q110" s="253" t="s">
        <v>2166</v>
      </c>
      <c r="R110" s="253" t="s">
        <v>2167</v>
      </c>
      <c r="S110" s="268">
        <v>6</v>
      </c>
      <c r="T110" s="252" t="s">
        <v>366</v>
      </c>
      <c r="U110" s="255" t="s">
        <v>2173</v>
      </c>
      <c r="V110" s="261">
        <v>5</v>
      </c>
      <c r="W110" s="257">
        <f t="shared" si="8"/>
        <v>83.333333333333329</v>
      </c>
      <c r="X110" s="258" t="str">
        <f t="shared" si="9"/>
        <v>X</v>
      </c>
      <c r="Y110" s="147" t="s">
        <v>3041</v>
      </c>
    </row>
    <row r="111" spans="1:25" ht="12.75" x14ac:dyDescent="0.2">
      <c r="A111" s="247" t="s">
        <v>72</v>
      </c>
      <c r="B111" s="474">
        <v>2022</v>
      </c>
      <c r="C111" s="249" t="s">
        <v>585</v>
      </c>
      <c r="D111" s="250" t="s">
        <v>116</v>
      </c>
      <c r="E111" s="251" t="s">
        <v>912</v>
      </c>
      <c r="F111" s="247" t="s">
        <v>2164</v>
      </c>
      <c r="G111" s="247" t="s">
        <v>2171</v>
      </c>
      <c r="H111" s="268" t="s">
        <v>1177</v>
      </c>
      <c r="I111" s="253" t="s">
        <v>435</v>
      </c>
      <c r="J111" s="253" t="s">
        <v>163</v>
      </c>
      <c r="K111" s="253" t="s">
        <v>2280</v>
      </c>
      <c r="L111" s="252" t="s">
        <v>148</v>
      </c>
      <c r="M111" s="247" t="s">
        <v>418</v>
      </c>
      <c r="N111" s="252" t="s">
        <v>1178</v>
      </c>
      <c r="O111" s="268" t="s">
        <v>2120</v>
      </c>
      <c r="P111" s="253" t="s">
        <v>261</v>
      </c>
      <c r="Q111" s="253" t="s">
        <v>2166</v>
      </c>
      <c r="R111" s="253" t="s">
        <v>2167</v>
      </c>
      <c r="S111" s="268">
        <v>6</v>
      </c>
      <c r="T111" s="252" t="s">
        <v>366</v>
      </c>
      <c r="U111" s="255" t="s">
        <v>2173</v>
      </c>
      <c r="V111" s="261">
        <v>5</v>
      </c>
      <c r="W111" s="257">
        <f t="shared" si="8"/>
        <v>83.333333333333329</v>
      </c>
      <c r="X111" s="258" t="str">
        <f t="shared" si="9"/>
        <v>X</v>
      </c>
      <c r="Y111" s="147" t="s">
        <v>3041</v>
      </c>
    </row>
    <row r="112" spans="1:25" ht="12.75" x14ac:dyDescent="0.2">
      <c r="A112" s="247" t="s">
        <v>72</v>
      </c>
      <c r="B112" s="474">
        <v>2022</v>
      </c>
      <c r="C112" s="249" t="s">
        <v>585</v>
      </c>
      <c r="D112" s="250" t="s">
        <v>116</v>
      </c>
      <c r="E112" s="251" t="s">
        <v>912</v>
      </c>
      <c r="F112" s="247" t="s">
        <v>2164</v>
      </c>
      <c r="G112" s="247" t="s">
        <v>2165</v>
      </c>
      <c r="H112" s="268" t="s">
        <v>1177</v>
      </c>
      <c r="I112" s="253" t="s">
        <v>435</v>
      </c>
      <c r="J112" s="253" t="s">
        <v>169</v>
      </c>
      <c r="K112" s="253" t="s">
        <v>2281</v>
      </c>
      <c r="L112" s="252" t="s">
        <v>148</v>
      </c>
      <c r="M112" s="247" t="s">
        <v>420</v>
      </c>
      <c r="N112" s="252" t="s">
        <v>1178</v>
      </c>
      <c r="O112" s="268" t="s">
        <v>2113</v>
      </c>
      <c r="P112" s="253" t="s">
        <v>2114</v>
      </c>
      <c r="Q112" s="253" t="s">
        <v>2115</v>
      </c>
      <c r="R112" s="253" t="s">
        <v>2167</v>
      </c>
      <c r="S112" s="268">
        <v>17</v>
      </c>
      <c r="T112" s="252" t="s">
        <v>366</v>
      </c>
      <c r="U112" s="255" t="s">
        <v>2174</v>
      </c>
      <c r="V112" s="261">
        <v>17</v>
      </c>
      <c r="W112" s="257">
        <f t="shared" si="8"/>
        <v>100</v>
      </c>
      <c r="X112" s="258" t="str">
        <f t="shared" si="9"/>
        <v/>
      </c>
      <c r="Y112" s="262"/>
    </row>
    <row r="113" spans="1:25" ht="12.75" x14ac:dyDescent="0.2">
      <c r="A113" s="247" t="s">
        <v>72</v>
      </c>
      <c r="B113" s="474">
        <v>2022</v>
      </c>
      <c r="C113" s="249" t="s">
        <v>585</v>
      </c>
      <c r="D113" s="250" t="s">
        <v>116</v>
      </c>
      <c r="E113" s="251" t="s">
        <v>912</v>
      </c>
      <c r="F113" s="247" t="s">
        <v>2164</v>
      </c>
      <c r="G113" s="247" t="s">
        <v>2165</v>
      </c>
      <c r="H113" s="268" t="s">
        <v>1177</v>
      </c>
      <c r="I113" s="253" t="s">
        <v>435</v>
      </c>
      <c r="J113" s="253" t="s">
        <v>169</v>
      </c>
      <c r="K113" s="253" t="s">
        <v>2281</v>
      </c>
      <c r="L113" s="252" t="s">
        <v>148</v>
      </c>
      <c r="M113" s="247" t="s">
        <v>420</v>
      </c>
      <c r="N113" s="252" t="s">
        <v>1178</v>
      </c>
      <c r="O113" s="268" t="s">
        <v>2113</v>
      </c>
      <c r="P113" s="253" t="s">
        <v>276</v>
      </c>
      <c r="Q113" s="253" t="s">
        <v>2115</v>
      </c>
      <c r="R113" s="253" t="s">
        <v>2167</v>
      </c>
      <c r="S113" s="268">
        <v>17</v>
      </c>
      <c r="T113" s="252" t="s">
        <v>366</v>
      </c>
      <c r="U113" s="255" t="s">
        <v>2174</v>
      </c>
      <c r="V113" s="261">
        <v>17</v>
      </c>
      <c r="W113" s="257">
        <f t="shared" si="8"/>
        <v>100</v>
      </c>
      <c r="X113" s="258" t="str">
        <f t="shared" si="9"/>
        <v/>
      </c>
      <c r="Y113" s="262"/>
    </row>
    <row r="114" spans="1:25" ht="12.75" x14ac:dyDescent="0.2">
      <c r="A114" s="247" t="s">
        <v>72</v>
      </c>
      <c r="B114" s="474">
        <v>2022</v>
      </c>
      <c r="C114" s="249" t="s">
        <v>585</v>
      </c>
      <c r="D114" s="250" t="s">
        <v>116</v>
      </c>
      <c r="E114" s="251" t="s">
        <v>912</v>
      </c>
      <c r="F114" s="247" t="s">
        <v>2164</v>
      </c>
      <c r="G114" s="247" t="s">
        <v>2165</v>
      </c>
      <c r="H114" s="268" t="s">
        <v>1177</v>
      </c>
      <c r="I114" s="253" t="s">
        <v>435</v>
      </c>
      <c r="J114" s="253" t="s">
        <v>169</v>
      </c>
      <c r="K114" s="253" t="s">
        <v>2281</v>
      </c>
      <c r="L114" s="252" t="s">
        <v>148</v>
      </c>
      <c r="M114" s="247" t="s">
        <v>420</v>
      </c>
      <c r="N114" s="252" t="s">
        <v>1178</v>
      </c>
      <c r="O114" s="268" t="s">
        <v>2113</v>
      </c>
      <c r="P114" s="253" t="s">
        <v>261</v>
      </c>
      <c r="Q114" s="253" t="s">
        <v>2115</v>
      </c>
      <c r="R114" s="253" t="s">
        <v>2167</v>
      </c>
      <c r="S114" s="268">
        <v>17</v>
      </c>
      <c r="T114" s="252" t="s">
        <v>366</v>
      </c>
      <c r="U114" s="255" t="s">
        <v>2174</v>
      </c>
      <c r="V114" s="261">
        <v>17</v>
      </c>
      <c r="W114" s="257">
        <f t="shared" si="8"/>
        <v>100</v>
      </c>
      <c r="X114" s="258" t="str">
        <f t="shared" si="9"/>
        <v/>
      </c>
      <c r="Y114" s="262"/>
    </row>
    <row r="115" spans="1:25" ht="12.75" x14ac:dyDescent="0.2">
      <c r="A115" s="247" t="s">
        <v>72</v>
      </c>
      <c r="B115" s="474">
        <v>2022</v>
      </c>
      <c r="C115" s="249" t="s">
        <v>585</v>
      </c>
      <c r="D115" s="250" t="s">
        <v>116</v>
      </c>
      <c r="E115" s="251" t="s">
        <v>912</v>
      </c>
      <c r="F115" s="247" t="s">
        <v>2164</v>
      </c>
      <c r="G115" s="247" t="s">
        <v>2171</v>
      </c>
      <c r="H115" s="268" t="s">
        <v>1177</v>
      </c>
      <c r="I115" s="253" t="s">
        <v>435</v>
      </c>
      <c r="J115" s="253" t="s">
        <v>163</v>
      </c>
      <c r="K115" s="253" t="s">
        <v>2281</v>
      </c>
      <c r="L115" s="252" t="s">
        <v>148</v>
      </c>
      <c r="M115" s="247" t="s">
        <v>420</v>
      </c>
      <c r="N115" s="252" t="s">
        <v>1178</v>
      </c>
      <c r="O115" s="268" t="s">
        <v>2120</v>
      </c>
      <c r="P115" s="253" t="s">
        <v>274</v>
      </c>
      <c r="Q115" s="253" t="s">
        <v>2166</v>
      </c>
      <c r="R115" s="253" t="s">
        <v>2167</v>
      </c>
      <c r="S115" s="268">
        <v>1</v>
      </c>
      <c r="T115" s="252" t="s">
        <v>366</v>
      </c>
      <c r="U115" s="255" t="s">
        <v>2175</v>
      </c>
      <c r="V115" s="261">
        <v>1</v>
      </c>
      <c r="W115" s="257">
        <f t="shared" si="8"/>
        <v>100</v>
      </c>
      <c r="X115" s="258" t="str">
        <f t="shared" si="9"/>
        <v/>
      </c>
      <c r="Y115" s="262"/>
    </row>
    <row r="116" spans="1:25" ht="12.75" x14ac:dyDescent="0.2">
      <c r="A116" s="247" t="s">
        <v>72</v>
      </c>
      <c r="B116" s="474">
        <v>2022</v>
      </c>
      <c r="C116" s="249" t="s">
        <v>585</v>
      </c>
      <c r="D116" s="250" t="s">
        <v>116</v>
      </c>
      <c r="E116" s="251" t="s">
        <v>912</v>
      </c>
      <c r="F116" s="247" t="s">
        <v>2164</v>
      </c>
      <c r="G116" s="247" t="s">
        <v>2165</v>
      </c>
      <c r="H116" s="268" t="s">
        <v>1177</v>
      </c>
      <c r="I116" s="253" t="s">
        <v>435</v>
      </c>
      <c r="J116" s="253" t="s">
        <v>169</v>
      </c>
      <c r="K116" s="253" t="s">
        <v>2282</v>
      </c>
      <c r="L116" s="252" t="s">
        <v>148</v>
      </c>
      <c r="M116" s="247" t="s">
        <v>422</v>
      </c>
      <c r="N116" s="252" t="s">
        <v>1178</v>
      </c>
      <c r="O116" s="268" t="s">
        <v>2113</v>
      </c>
      <c r="P116" s="253" t="s">
        <v>286</v>
      </c>
      <c r="Q116" s="253" t="s">
        <v>2115</v>
      </c>
      <c r="R116" s="253" t="s">
        <v>2167</v>
      </c>
      <c r="S116" s="268">
        <v>17</v>
      </c>
      <c r="T116" s="252" t="s">
        <v>366</v>
      </c>
      <c r="U116" s="255" t="s">
        <v>2176</v>
      </c>
      <c r="V116" s="261">
        <v>17</v>
      </c>
      <c r="W116" s="257">
        <f t="shared" si="8"/>
        <v>100</v>
      </c>
      <c r="X116" s="258" t="str">
        <f t="shared" si="9"/>
        <v/>
      </c>
      <c r="Y116" s="262"/>
    </row>
    <row r="117" spans="1:25" ht="12.75" x14ac:dyDescent="0.2">
      <c r="A117" s="247" t="s">
        <v>72</v>
      </c>
      <c r="B117" s="474">
        <v>2022</v>
      </c>
      <c r="C117" s="249" t="s">
        <v>585</v>
      </c>
      <c r="D117" s="250" t="s">
        <v>116</v>
      </c>
      <c r="E117" s="251" t="s">
        <v>912</v>
      </c>
      <c r="F117" s="247" t="s">
        <v>2164</v>
      </c>
      <c r="G117" s="247" t="s">
        <v>2165</v>
      </c>
      <c r="H117" s="268" t="s">
        <v>1177</v>
      </c>
      <c r="I117" s="253" t="s">
        <v>435</v>
      </c>
      <c r="J117" s="253" t="s">
        <v>169</v>
      </c>
      <c r="K117" s="253" t="s">
        <v>2282</v>
      </c>
      <c r="L117" s="252" t="s">
        <v>148</v>
      </c>
      <c r="M117" s="247" t="s">
        <v>422</v>
      </c>
      <c r="N117" s="252" t="s">
        <v>1178</v>
      </c>
      <c r="O117" s="268" t="s">
        <v>2113</v>
      </c>
      <c r="P117" s="253" t="s">
        <v>276</v>
      </c>
      <c r="Q117" s="253" t="s">
        <v>2115</v>
      </c>
      <c r="R117" s="253" t="s">
        <v>2167</v>
      </c>
      <c r="S117" s="268">
        <v>17</v>
      </c>
      <c r="T117" s="252" t="s">
        <v>366</v>
      </c>
      <c r="U117" s="255" t="s">
        <v>2176</v>
      </c>
      <c r="V117" s="261">
        <v>17</v>
      </c>
      <c r="W117" s="257">
        <f t="shared" si="8"/>
        <v>100</v>
      </c>
      <c r="X117" s="258" t="str">
        <f t="shared" si="9"/>
        <v/>
      </c>
      <c r="Y117" s="262"/>
    </row>
    <row r="118" spans="1:25" ht="12.75" x14ac:dyDescent="0.2">
      <c r="A118" s="247" t="s">
        <v>72</v>
      </c>
      <c r="B118" s="474">
        <v>2022</v>
      </c>
      <c r="C118" s="249" t="s">
        <v>585</v>
      </c>
      <c r="D118" s="250" t="s">
        <v>116</v>
      </c>
      <c r="E118" s="251" t="s">
        <v>912</v>
      </c>
      <c r="F118" s="247" t="s">
        <v>2164</v>
      </c>
      <c r="G118" s="247" t="s">
        <v>2165</v>
      </c>
      <c r="H118" s="268" t="s">
        <v>1177</v>
      </c>
      <c r="I118" s="253" t="s">
        <v>435</v>
      </c>
      <c r="J118" s="253" t="s">
        <v>169</v>
      </c>
      <c r="K118" s="253" t="s">
        <v>2282</v>
      </c>
      <c r="L118" s="252" t="s">
        <v>148</v>
      </c>
      <c r="M118" s="247" t="s">
        <v>422</v>
      </c>
      <c r="N118" s="252" t="s">
        <v>1178</v>
      </c>
      <c r="O118" s="268" t="s">
        <v>2113</v>
      </c>
      <c r="P118" s="253" t="s">
        <v>261</v>
      </c>
      <c r="Q118" s="253" t="s">
        <v>2115</v>
      </c>
      <c r="R118" s="253" t="s">
        <v>2167</v>
      </c>
      <c r="S118" s="268">
        <v>17</v>
      </c>
      <c r="T118" s="252" t="s">
        <v>366</v>
      </c>
      <c r="U118" s="255" t="s">
        <v>2176</v>
      </c>
      <c r="V118" s="261">
        <v>17</v>
      </c>
      <c r="W118" s="257">
        <f t="shared" si="8"/>
        <v>100</v>
      </c>
      <c r="X118" s="258" t="str">
        <f t="shared" si="9"/>
        <v/>
      </c>
      <c r="Y118" s="262"/>
    </row>
    <row r="119" spans="1:25" ht="12.75" x14ac:dyDescent="0.2">
      <c r="A119" s="247" t="s">
        <v>72</v>
      </c>
      <c r="B119" s="248">
        <v>2022</v>
      </c>
      <c r="C119" s="249" t="s">
        <v>585</v>
      </c>
      <c r="D119" s="250" t="s">
        <v>2177</v>
      </c>
      <c r="E119" s="251" t="s">
        <v>912</v>
      </c>
      <c r="F119" s="247" t="s">
        <v>2178</v>
      </c>
      <c r="G119" s="247" t="s">
        <v>2179</v>
      </c>
      <c r="H119" s="252" t="s">
        <v>1177</v>
      </c>
      <c r="I119" s="253" t="s">
        <v>435</v>
      </c>
      <c r="J119" s="253" t="s">
        <v>169</v>
      </c>
      <c r="K119" s="253" t="s">
        <v>2283</v>
      </c>
      <c r="L119" s="252" t="s">
        <v>148</v>
      </c>
      <c r="M119" s="265" t="s">
        <v>418</v>
      </c>
      <c r="N119" s="252" t="s">
        <v>1178</v>
      </c>
      <c r="O119" s="252" t="s">
        <v>2113</v>
      </c>
      <c r="P119" s="253" t="s">
        <v>274</v>
      </c>
      <c r="Q119" s="253" t="s">
        <v>2180</v>
      </c>
      <c r="R119" s="253" t="s">
        <v>2167</v>
      </c>
      <c r="S119" s="252">
        <v>2</v>
      </c>
      <c r="T119" s="252" t="s">
        <v>362</v>
      </c>
      <c r="U119" s="255" t="s">
        <v>2181</v>
      </c>
      <c r="V119" s="261">
        <v>1</v>
      </c>
      <c r="W119" s="257">
        <f t="shared" ref="W119:W127" si="10">(100*V119/S119)</f>
        <v>50</v>
      </c>
      <c r="X119" s="258" t="str">
        <f t="shared" ref="X119:X127" si="11">IF(OR(W119&lt;90,W119&gt;150),"X","")</f>
        <v>X</v>
      </c>
      <c r="Y119" s="147" t="s">
        <v>3042</v>
      </c>
    </row>
    <row r="120" spans="1:25" ht="12.75" x14ac:dyDescent="0.2">
      <c r="A120" s="247" t="s">
        <v>72</v>
      </c>
      <c r="B120" s="248">
        <v>2022</v>
      </c>
      <c r="C120" s="249" t="s">
        <v>585</v>
      </c>
      <c r="D120" s="250" t="s">
        <v>2177</v>
      </c>
      <c r="E120" s="251" t="s">
        <v>912</v>
      </c>
      <c r="F120" s="253" t="s">
        <v>2178</v>
      </c>
      <c r="G120" s="247" t="s">
        <v>2179</v>
      </c>
      <c r="H120" s="252" t="s">
        <v>1177</v>
      </c>
      <c r="I120" s="253" t="s">
        <v>433</v>
      </c>
      <c r="J120" s="253" t="s">
        <v>163</v>
      </c>
      <c r="K120" s="247" t="s">
        <v>2284</v>
      </c>
      <c r="L120" s="252" t="s">
        <v>148</v>
      </c>
      <c r="M120" s="254" t="s">
        <v>420</v>
      </c>
      <c r="N120" s="252" t="s">
        <v>1178</v>
      </c>
      <c r="O120" s="252" t="s">
        <v>2120</v>
      </c>
      <c r="P120" s="253" t="s">
        <v>276</v>
      </c>
      <c r="Q120" s="253" t="s">
        <v>2121</v>
      </c>
      <c r="R120" s="253" t="s">
        <v>2122</v>
      </c>
      <c r="S120" s="252">
        <v>50</v>
      </c>
      <c r="T120" s="252" t="s">
        <v>194</v>
      </c>
      <c r="U120" s="255" t="s">
        <v>2182</v>
      </c>
      <c r="V120" s="261">
        <v>16</v>
      </c>
      <c r="W120" s="257">
        <f t="shared" si="10"/>
        <v>32</v>
      </c>
      <c r="X120" s="258" t="str">
        <f t="shared" si="11"/>
        <v>X</v>
      </c>
      <c r="Y120" s="147" t="s">
        <v>3066</v>
      </c>
    </row>
    <row r="121" spans="1:25" ht="12.75" x14ac:dyDescent="0.2">
      <c r="A121" s="247" t="s">
        <v>72</v>
      </c>
      <c r="B121" s="248">
        <v>2022</v>
      </c>
      <c r="C121" s="249" t="s">
        <v>585</v>
      </c>
      <c r="D121" s="250" t="s">
        <v>2177</v>
      </c>
      <c r="E121" s="251" t="s">
        <v>912</v>
      </c>
      <c r="F121" s="253" t="s">
        <v>2178</v>
      </c>
      <c r="G121" s="247" t="s">
        <v>2179</v>
      </c>
      <c r="H121" s="252" t="s">
        <v>1177</v>
      </c>
      <c r="I121" s="253" t="s">
        <v>433</v>
      </c>
      <c r="J121" s="253" t="s">
        <v>163</v>
      </c>
      <c r="K121" s="247" t="s">
        <v>2284</v>
      </c>
      <c r="L121" s="252" t="s">
        <v>148</v>
      </c>
      <c r="M121" s="254" t="s">
        <v>420</v>
      </c>
      <c r="N121" s="252" t="s">
        <v>1178</v>
      </c>
      <c r="O121" s="252" t="s">
        <v>2120</v>
      </c>
      <c r="P121" s="253" t="s">
        <v>261</v>
      </c>
      <c r="Q121" s="253" t="s">
        <v>2121</v>
      </c>
      <c r="R121" s="253" t="s">
        <v>2122</v>
      </c>
      <c r="S121" s="252">
        <v>50</v>
      </c>
      <c r="T121" s="252" t="s">
        <v>194</v>
      </c>
      <c r="U121" s="255" t="s">
        <v>2182</v>
      </c>
      <c r="V121" s="261">
        <v>16</v>
      </c>
      <c r="W121" s="257">
        <f t="shared" si="10"/>
        <v>32</v>
      </c>
      <c r="X121" s="258" t="str">
        <f t="shared" si="11"/>
        <v>X</v>
      </c>
      <c r="Y121" s="147" t="s">
        <v>3066</v>
      </c>
    </row>
    <row r="122" spans="1:25" ht="12.75" x14ac:dyDescent="0.2">
      <c r="A122" s="247" t="s">
        <v>72</v>
      </c>
      <c r="B122" s="248">
        <v>2022</v>
      </c>
      <c r="C122" s="249" t="s">
        <v>585</v>
      </c>
      <c r="D122" s="250" t="s">
        <v>2177</v>
      </c>
      <c r="E122" s="251" t="s">
        <v>912</v>
      </c>
      <c r="F122" s="253" t="s">
        <v>2178</v>
      </c>
      <c r="G122" s="247" t="s">
        <v>2179</v>
      </c>
      <c r="H122" s="252" t="s">
        <v>1177</v>
      </c>
      <c r="I122" s="253" t="s">
        <v>433</v>
      </c>
      <c r="J122" s="253" t="s">
        <v>163</v>
      </c>
      <c r="K122" s="247" t="s">
        <v>2284</v>
      </c>
      <c r="L122" s="252" t="s">
        <v>148</v>
      </c>
      <c r="M122" s="254" t="s">
        <v>420</v>
      </c>
      <c r="N122" s="252" t="s">
        <v>1178</v>
      </c>
      <c r="O122" s="252" t="s">
        <v>2120</v>
      </c>
      <c r="P122" s="253" t="s">
        <v>259</v>
      </c>
      <c r="Q122" s="253" t="s">
        <v>2121</v>
      </c>
      <c r="R122" s="253" t="s">
        <v>2122</v>
      </c>
      <c r="S122" s="252">
        <v>50</v>
      </c>
      <c r="T122" s="252" t="s">
        <v>194</v>
      </c>
      <c r="U122" s="255" t="s">
        <v>2182</v>
      </c>
      <c r="V122" s="261">
        <v>16</v>
      </c>
      <c r="W122" s="257">
        <f t="shared" si="10"/>
        <v>32</v>
      </c>
      <c r="X122" s="258" t="str">
        <f t="shared" si="11"/>
        <v>X</v>
      </c>
      <c r="Y122" s="147" t="s">
        <v>3066</v>
      </c>
    </row>
    <row r="123" spans="1:25" ht="12.75" x14ac:dyDescent="0.2">
      <c r="A123" s="247" t="s">
        <v>72</v>
      </c>
      <c r="B123" s="248">
        <v>2022</v>
      </c>
      <c r="C123" s="249" t="s">
        <v>585</v>
      </c>
      <c r="D123" s="250" t="s">
        <v>2177</v>
      </c>
      <c r="E123" s="251" t="s">
        <v>912</v>
      </c>
      <c r="F123" s="253" t="s">
        <v>2178</v>
      </c>
      <c r="G123" s="247" t="s">
        <v>2179</v>
      </c>
      <c r="H123" s="252" t="s">
        <v>1177</v>
      </c>
      <c r="I123" s="253" t="s">
        <v>433</v>
      </c>
      <c r="J123" s="253" t="s">
        <v>163</v>
      </c>
      <c r="K123" s="247" t="s">
        <v>2284</v>
      </c>
      <c r="L123" s="252" t="s">
        <v>148</v>
      </c>
      <c r="M123" s="254" t="s">
        <v>422</v>
      </c>
      <c r="N123" s="252" t="s">
        <v>1178</v>
      </c>
      <c r="O123" s="252" t="s">
        <v>2120</v>
      </c>
      <c r="P123" s="253" t="s">
        <v>276</v>
      </c>
      <c r="Q123" s="253" t="s">
        <v>2121</v>
      </c>
      <c r="R123" s="253" t="s">
        <v>2122</v>
      </c>
      <c r="S123" s="252">
        <v>50</v>
      </c>
      <c r="T123" s="252" t="s">
        <v>194</v>
      </c>
      <c r="U123" s="255" t="s">
        <v>2182</v>
      </c>
      <c r="V123" s="261">
        <v>82</v>
      </c>
      <c r="W123" s="257">
        <f t="shared" si="10"/>
        <v>164</v>
      </c>
      <c r="X123" s="258" t="str">
        <f t="shared" si="11"/>
        <v>X</v>
      </c>
      <c r="Y123" s="147" t="s">
        <v>3043</v>
      </c>
    </row>
    <row r="124" spans="1:25" ht="12.75" x14ac:dyDescent="0.2">
      <c r="A124" s="247" t="s">
        <v>72</v>
      </c>
      <c r="B124" s="248">
        <v>2022</v>
      </c>
      <c r="C124" s="249" t="s">
        <v>585</v>
      </c>
      <c r="D124" s="250" t="s">
        <v>2177</v>
      </c>
      <c r="E124" s="251" t="s">
        <v>912</v>
      </c>
      <c r="F124" s="253" t="s">
        <v>2178</v>
      </c>
      <c r="G124" s="247" t="s">
        <v>2179</v>
      </c>
      <c r="H124" s="252" t="s">
        <v>1177</v>
      </c>
      <c r="I124" s="253" t="s">
        <v>433</v>
      </c>
      <c r="J124" s="253" t="s">
        <v>163</v>
      </c>
      <c r="K124" s="247" t="s">
        <v>2284</v>
      </c>
      <c r="L124" s="252" t="s">
        <v>148</v>
      </c>
      <c r="M124" s="254" t="s">
        <v>422</v>
      </c>
      <c r="N124" s="252" t="s">
        <v>1178</v>
      </c>
      <c r="O124" s="252" t="s">
        <v>2120</v>
      </c>
      <c r="P124" s="253" t="s">
        <v>261</v>
      </c>
      <c r="Q124" s="253" t="s">
        <v>2121</v>
      </c>
      <c r="R124" s="253" t="s">
        <v>2122</v>
      </c>
      <c r="S124" s="252">
        <v>50</v>
      </c>
      <c r="T124" s="252" t="s">
        <v>194</v>
      </c>
      <c r="U124" s="255" t="s">
        <v>2182</v>
      </c>
      <c r="V124" s="261">
        <v>82</v>
      </c>
      <c r="W124" s="257">
        <f t="shared" si="10"/>
        <v>164</v>
      </c>
      <c r="X124" s="258" t="str">
        <f t="shared" si="11"/>
        <v>X</v>
      </c>
      <c r="Y124" s="147" t="s">
        <v>3043</v>
      </c>
    </row>
    <row r="125" spans="1:25" ht="12.75" x14ac:dyDescent="0.2">
      <c r="A125" s="247" t="s">
        <v>72</v>
      </c>
      <c r="B125" s="248">
        <v>2022</v>
      </c>
      <c r="C125" s="249" t="s">
        <v>585</v>
      </c>
      <c r="D125" s="250" t="s">
        <v>2177</v>
      </c>
      <c r="E125" s="251" t="s">
        <v>912</v>
      </c>
      <c r="F125" s="253" t="s">
        <v>2178</v>
      </c>
      <c r="G125" s="247" t="s">
        <v>2179</v>
      </c>
      <c r="H125" s="252" t="s">
        <v>1177</v>
      </c>
      <c r="I125" s="253" t="s">
        <v>433</v>
      </c>
      <c r="J125" s="253" t="s">
        <v>163</v>
      </c>
      <c r="K125" s="247" t="s">
        <v>2284</v>
      </c>
      <c r="L125" s="252" t="s">
        <v>148</v>
      </c>
      <c r="M125" s="254" t="s">
        <v>422</v>
      </c>
      <c r="N125" s="252" t="s">
        <v>1178</v>
      </c>
      <c r="O125" s="252" t="s">
        <v>2120</v>
      </c>
      <c r="P125" s="253" t="s">
        <v>259</v>
      </c>
      <c r="Q125" s="253" t="s">
        <v>2121</v>
      </c>
      <c r="R125" s="253" t="s">
        <v>2122</v>
      </c>
      <c r="S125" s="252">
        <v>50</v>
      </c>
      <c r="T125" s="252" t="s">
        <v>194</v>
      </c>
      <c r="U125" s="255" t="s">
        <v>2182</v>
      </c>
      <c r="V125" s="261">
        <v>82</v>
      </c>
      <c r="W125" s="257">
        <f t="shared" si="10"/>
        <v>164</v>
      </c>
      <c r="X125" s="258" t="str">
        <f t="shared" si="11"/>
        <v>X</v>
      </c>
      <c r="Y125" s="147" t="s">
        <v>3043</v>
      </c>
    </row>
    <row r="126" spans="1:25" ht="12.75" x14ac:dyDescent="0.2">
      <c r="A126" s="247" t="s">
        <v>72</v>
      </c>
      <c r="B126" s="248">
        <v>2022</v>
      </c>
      <c r="C126" s="249" t="s">
        <v>585</v>
      </c>
      <c r="D126" s="250" t="s">
        <v>2177</v>
      </c>
      <c r="E126" s="251" t="s">
        <v>912</v>
      </c>
      <c r="F126" s="253" t="s">
        <v>2178</v>
      </c>
      <c r="G126" s="247" t="s">
        <v>2179</v>
      </c>
      <c r="H126" s="252" t="s">
        <v>1177</v>
      </c>
      <c r="I126" s="253" t="s">
        <v>2183</v>
      </c>
      <c r="J126" s="253" t="s">
        <v>163</v>
      </c>
      <c r="K126" s="253" t="s">
        <v>2285</v>
      </c>
      <c r="L126" s="252" t="s">
        <v>148</v>
      </c>
      <c r="M126" s="254" t="s">
        <v>420</v>
      </c>
      <c r="N126" s="252" t="s">
        <v>1178</v>
      </c>
      <c r="O126" s="252" t="s">
        <v>2120</v>
      </c>
      <c r="P126" s="253" t="s">
        <v>194</v>
      </c>
      <c r="Q126" s="253" t="s">
        <v>2052</v>
      </c>
      <c r="R126" s="253" t="s">
        <v>2184</v>
      </c>
      <c r="S126" s="252">
        <v>200</v>
      </c>
      <c r="T126" s="252" t="s">
        <v>194</v>
      </c>
      <c r="U126" s="255" t="s">
        <v>2182</v>
      </c>
      <c r="V126" s="261">
        <v>164</v>
      </c>
      <c r="W126" s="257">
        <f t="shared" si="10"/>
        <v>82</v>
      </c>
      <c r="X126" s="258" t="str">
        <f t="shared" si="11"/>
        <v>X</v>
      </c>
      <c r="Y126" s="147" t="s">
        <v>3044</v>
      </c>
    </row>
    <row r="127" spans="1:25" ht="12.75" x14ac:dyDescent="0.2">
      <c r="A127" s="247" t="s">
        <v>72</v>
      </c>
      <c r="B127" s="248">
        <v>2022</v>
      </c>
      <c r="C127" s="249" t="s">
        <v>585</v>
      </c>
      <c r="D127" s="250" t="s">
        <v>2177</v>
      </c>
      <c r="E127" s="251" t="s">
        <v>912</v>
      </c>
      <c r="F127" s="253" t="s">
        <v>2178</v>
      </c>
      <c r="G127" s="247" t="s">
        <v>2179</v>
      </c>
      <c r="H127" s="252" t="s">
        <v>1177</v>
      </c>
      <c r="I127" s="253" t="s">
        <v>2183</v>
      </c>
      <c r="J127" s="253" t="s">
        <v>163</v>
      </c>
      <c r="K127" s="253" t="s">
        <v>2285</v>
      </c>
      <c r="L127" s="252" t="s">
        <v>148</v>
      </c>
      <c r="M127" s="254" t="s">
        <v>422</v>
      </c>
      <c r="N127" s="252" t="s">
        <v>1178</v>
      </c>
      <c r="O127" s="252" t="s">
        <v>2120</v>
      </c>
      <c r="P127" s="253" t="s">
        <v>194</v>
      </c>
      <c r="Q127" s="253" t="s">
        <v>2052</v>
      </c>
      <c r="R127" s="253" t="s">
        <v>2184</v>
      </c>
      <c r="S127" s="252">
        <v>200</v>
      </c>
      <c r="T127" s="252" t="s">
        <v>194</v>
      </c>
      <c r="U127" s="255" t="s">
        <v>2182</v>
      </c>
      <c r="V127" s="261">
        <v>158</v>
      </c>
      <c r="W127" s="257">
        <f t="shared" si="10"/>
        <v>79</v>
      </c>
      <c r="X127" s="258" t="str">
        <f t="shared" si="11"/>
        <v>X</v>
      </c>
      <c r="Y127" s="147" t="s">
        <v>3044</v>
      </c>
    </row>
    <row r="128" spans="1:25" ht="12.75" x14ac:dyDescent="0.2">
      <c r="A128" s="247" t="s">
        <v>72</v>
      </c>
      <c r="B128" s="248">
        <v>2022</v>
      </c>
      <c r="C128" s="249" t="s">
        <v>585</v>
      </c>
      <c r="D128" s="250" t="s">
        <v>2177</v>
      </c>
      <c r="E128" s="251" t="s">
        <v>912</v>
      </c>
      <c r="F128" s="247" t="s">
        <v>2185</v>
      </c>
      <c r="G128" s="247" t="s">
        <v>2186</v>
      </c>
      <c r="H128" s="252" t="s">
        <v>1177</v>
      </c>
      <c r="I128" s="253" t="s">
        <v>435</v>
      </c>
      <c r="J128" s="253" t="s">
        <v>169</v>
      </c>
      <c r="K128" s="253" t="s">
        <v>2286</v>
      </c>
      <c r="L128" s="252" t="s">
        <v>148</v>
      </c>
      <c r="M128" s="254" t="s">
        <v>420</v>
      </c>
      <c r="N128" s="252" t="s">
        <v>1178</v>
      </c>
      <c r="O128" s="252" t="s">
        <v>2113</v>
      </c>
      <c r="P128" s="253" t="s">
        <v>2114</v>
      </c>
      <c r="Q128" s="253" t="s">
        <v>2115</v>
      </c>
      <c r="R128" s="253" t="s">
        <v>2116</v>
      </c>
      <c r="S128" s="252">
        <v>10</v>
      </c>
      <c r="T128" s="252" t="s">
        <v>366</v>
      </c>
      <c r="U128" s="255"/>
      <c r="V128" s="261">
        <v>5</v>
      </c>
      <c r="W128" s="257">
        <f t="shared" ref="W128:W134" si="12">(100*V128/S128)</f>
        <v>50</v>
      </c>
      <c r="X128" s="258" t="str">
        <f t="shared" ref="X128:X134" si="13">IF(OR(W128&lt;90,W128&gt;150),"X","")</f>
        <v>X</v>
      </c>
      <c r="Y128" s="147" t="s">
        <v>3067</v>
      </c>
    </row>
    <row r="129" spans="1:25" ht="12.75" x14ac:dyDescent="0.2">
      <c r="A129" s="247" t="s">
        <v>72</v>
      </c>
      <c r="B129" s="248">
        <v>2022</v>
      </c>
      <c r="C129" s="249" t="s">
        <v>585</v>
      </c>
      <c r="D129" s="250" t="s">
        <v>2177</v>
      </c>
      <c r="E129" s="251" t="s">
        <v>912</v>
      </c>
      <c r="F129" s="247" t="s">
        <v>2185</v>
      </c>
      <c r="G129" s="247" t="s">
        <v>2186</v>
      </c>
      <c r="H129" s="252" t="s">
        <v>1177</v>
      </c>
      <c r="I129" s="253" t="s">
        <v>435</v>
      </c>
      <c r="J129" s="253" t="s">
        <v>169</v>
      </c>
      <c r="K129" s="253" t="s">
        <v>2286</v>
      </c>
      <c r="L129" s="252" t="s">
        <v>148</v>
      </c>
      <c r="M129" s="254" t="s">
        <v>2117</v>
      </c>
      <c r="N129" s="252" t="s">
        <v>1178</v>
      </c>
      <c r="O129" s="252" t="s">
        <v>2113</v>
      </c>
      <c r="P129" s="253" t="s">
        <v>286</v>
      </c>
      <c r="Q129" s="253" t="s">
        <v>2115</v>
      </c>
      <c r="R129" s="253" t="s">
        <v>2116</v>
      </c>
      <c r="S129" s="252">
        <v>10</v>
      </c>
      <c r="T129" s="252" t="s">
        <v>366</v>
      </c>
      <c r="U129" s="255" t="s">
        <v>2118</v>
      </c>
      <c r="V129" s="261">
        <v>5</v>
      </c>
      <c r="W129" s="257">
        <f t="shared" si="12"/>
        <v>50</v>
      </c>
      <c r="X129" s="258" t="str">
        <f t="shared" si="13"/>
        <v>X</v>
      </c>
      <c r="Y129" s="147" t="s">
        <v>3067</v>
      </c>
    </row>
    <row r="130" spans="1:25" ht="12.75" x14ac:dyDescent="0.2">
      <c r="A130" s="247" t="s">
        <v>72</v>
      </c>
      <c r="B130" s="248">
        <v>2022</v>
      </c>
      <c r="C130" s="249" t="s">
        <v>585</v>
      </c>
      <c r="D130" s="250" t="s">
        <v>2177</v>
      </c>
      <c r="E130" s="251" t="s">
        <v>912</v>
      </c>
      <c r="F130" s="247" t="s">
        <v>2185</v>
      </c>
      <c r="G130" s="247" t="s">
        <v>2187</v>
      </c>
      <c r="H130" s="252" t="s">
        <v>1177</v>
      </c>
      <c r="I130" s="253" t="s">
        <v>435</v>
      </c>
      <c r="J130" s="253" t="s">
        <v>163</v>
      </c>
      <c r="K130" s="253" t="s">
        <v>2287</v>
      </c>
      <c r="L130" s="252" t="s">
        <v>148</v>
      </c>
      <c r="M130" s="265" t="s">
        <v>418</v>
      </c>
      <c r="N130" s="252" t="s">
        <v>1178</v>
      </c>
      <c r="O130" s="252" t="s">
        <v>2120</v>
      </c>
      <c r="P130" s="253" t="s">
        <v>274</v>
      </c>
      <c r="Q130" s="253" t="s">
        <v>2188</v>
      </c>
      <c r="R130" s="253" t="s">
        <v>2116</v>
      </c>
      <c r="S130" s="252">
        <v>1</v>
      </c>
      <c r="T130" s="252" t="s">
        <v>366</v>
      </c>
      <c r="U130" s="255" t="s">
        <v>2189</v>
      </c>
      <c r="V130" s="261">
        <v>1</v>
      </c>
      <c r="W130" s="257">
        <f t="shared" si="12"/>
        <v>100</v>
      </c>
      <c r="X130" s="258" t="str">
        <f t="shared" si="13"/>
        <v/>
      </c>
      <c r="Y130" s="147"/>
    </row>
    <row r="131" spans="1:25" ht="12.75" x14ac:dyDescent="0.2">
      <c r="A131" s="247" t="s">
        <v>72</v>
      </c>
      <c r="B131" s="248">
        <v>2022</v>
      </c>
      <c r="C131" s="249" t="s">
        <v>585</v>
      </c>
      <c r="D131" s="250" t="s">
        <v>2177</v>
      </c>
      <c r="E131" s="251" t="s">
        <v>912</v>
      </c>
      <c r="F131" s="253" t="s">
        <v>2185</v>
      </c>
      <c r="G131" s="247" t="s">
        <v>2187</v>
      </c>
      <c r="H131" s="252" t="s">
        <v>1177</v>
      </c>
      <c r="I131" s="253" t="s">
        <v>435</v>
      </c>
      <c r="J131" s="253" t="s">
        <v>163</v>
      </c>
      <c r="K131" s="253" t="s">
        <v>2287</v>
      </c>
      <c r="L131" s="252" t="s">
        <v>148</v>
      </c>
      <c r="M131" s="265" t="s">
        <v>418</v>
      </c>
      <c r="N131" s="252" t="s">
        <v>1178</v>
      </c>
      <c r="O131" s="252" t="s">
        <v>2120</v>
      </c>
      <c r="P131" s="253" t="s">
        <v>276</v>
      </c>
      <c r="Q131" s="253" t="s">
        <v>2121</v>
      </c>
      <c r="R131" s="253" t="s">
        <v>2122</v>
      </c>
      <c r="S131" s="252">
        <v>150</v>
      </c>
      <c r="T131" s="252" t="s">
        <v>366</v>
      </c>
      <c r="U131" s="255"/>
      <c r="V131" s="261">
        <v>150</v>
      </c>
      <c r="W131" s="257">
        <f t="shared" si="12"/>
        <v>100</v>
      </c>
      <c r="X131" s="258" t="str">
        <f t="shared" si="13"/>
        <v/>
      </c>
      <c r="Y131" s="147"/>
    </row>
    <row r="132" spans="1:25" ht="12.75" x14ac:dyDescent="0.2">
      <c r="A132" s="247" t="s">
        <v>72</v>
      </c>
      <c r="B132" s="248">
        <v>2022</v>
      </c>
      <c r="C132" s="249" t="s">
        <v>585</v>
      </c>
      <c r="D132" s="250" t="s">
        <v>2177</v>
      </c>
      <c r="E132" s="251" t="s">
        <v>912</v>
      </c>
      <c r="F132" s="253" t="s">
        <v>2185</v>
      </c>
      <c r="G132" s="247" t="s">
        <v>2187</v>
      </c>
      <c r="H132" s="252" t="s">
        <v>1177</v>
      </c>
      <c r="I132" s="253" t="s">
        <v>435</v>
      </c>
      <c r="J132" s="253" t="s">
        <v>163</v>
      </c>
      <c r="K132" s="253" t="s">
        <v>2287</v>
      </c>
      <c r="L132" s="252" t="s">
        <v>148</v>
      </c>
      <c r="M132" s="265" t="s">
        <v>418</v>
      </c>
      <c r="N132" s="252" t="s">
        <v>1178</v>
      </c>
      <c r="O132" s="252" t="s">
        <v>2120</v>
      </c>
      <c r="P132" s="253" t="s">
        <v>261</v>
      </c>
      <c r="Q132" s="253" t="s">
        <v>2121</v>
      </c>
      <c r="R132" s="253" t="s">
        <v>2122</v>
      </c>
      <c r="S132" s="252">
        <v>150</v>
      </c>
      <c r="T132" s="252" t="s">
        <v>366</v>
      </c>
      <c r="U132" s="255"/>
      <c r="V132" s="261">
        <v>150</v>
      </c>
      <c r="W132" s="257">
        <f t="shared" si="12"/>
        <v>100</v>
      </c>
      <c r="X132" s="258" t="str">
        <f t="shared" si="13"/>
        <v/>
      </c>
      <c r="Y132" s="147"/>
    </row>
    <row r="133" spans="1:25" ht="12.75" x14ac:dyDescent="0.2">
      <c r="A133" s="247" t="s">
        <v>72</v>
      </c>
      <c r="B133" s="248">
        <v>2022</v>
      </c>
      <c r="C133" s="249" t="s">
        <v>585</v>
      </c>
      <c r="D133" s="250" t="s">
        <v>2177</v>
      </c>
      <c r="E133" s="251" t="s">
        <v>912</v>
      </c>
      <c r="F133" s="253" t="s">
        <v>2185</v>
      </c>
      <c r="G133" s="247" t="s">
        <v>2187</v>
      </c>
      <c r="H133" s="252" t="s">
        <v>1177</v>
      </c>
      <c r="I133" s="253" t="s">
        <v>435</v>
      </c>
      <c r="J133" s="253" t="s">
        <v>163</v>
      </c>
      <c r="K133" s="253" t="s">
        <v>2287</v>
      </c>
      <c r="L133" s="252" t="s">
        <v>148</v>
      </c>
      <c r="M133" s="254" t="s">
        <v>422</v>
      </c>
      <c r="N133" s="252" t="s">
        <v>1178</v>
      </c>
      <c r="O133" s="252" t="s">
        <v>2120</v>
      </c>
      <c r="P133" s="253" t="s">
        <v>276</v>
      </c>
      <c r="Q133" s="253" t="s">
        <v>2121</v>
      </c>
      <c r="R133" s="253" t="s">
        <v>2122</v>
      </c>
      <c r="S133" s="252">
        <v>100</v>
      </c>
      <c r="T133" s="252" t="s">
        <v>366</v>
      </c>
      <c r="U133" s="255"/>
      <c r="V133" s="261">
        <v>171</v>
      </c>
      <c r="W133" s="257">
        <f t="shared" si="12"/>
        <v>171</v>
      </c>
      <c r="X133" s="258" t="str">
        <f t="shared" si="13"/>
        <v>X</v>
      </c>
      <c r="Y133" s="147" t="s">
        <v>3068</v>
      </c>
    </row>
    <row r="134" spans="1:25" ht="12.75" x14ac:dyDescent="0.2">
      <c r="A134" s="247" t="s">
        <v>72</v>
      </c>
      <c r="B134" s="248">
        <v>2022</v>
      </c>
      <c r="C134" s="249" t="s">
        <v>585</v>
      </c>
      <c r="D134" s="250" t="s">
        <v>2177</v>
      </c>
      <c r="E134" s="251" t="s">
        <v>912</v>
      </c>
      <c r="F134" s="253" t="s">
        <v>2185</v>
      </c>
      <c r="G134" s="247" t="s">
        <v>2187</v>
      </c>
      <c r="H134" s="252" t="s">
        <v>1177</v>
      </c>
      <c r="I134" s="253" t="s">
        <v>435</v>
      </c>
      <c r="J134" s="253" t="s">
        <v>163</v>
      </c>
      <c r="K134" s="253" t="s">
        <v>2287</v>
      </c>
      <c r="L134" s="252" t="s">
        <v>148</v>
      </c>
      <c r="M134" s="254" t="s">
        <v>422</v>
      </c>
      <c r="N134" s="252" t="s">
        <v>1178</v>
      </c>
      <c r="O134" s="252" t="s">
        <v>2120</v>
      </c>
      <c r="P134" s="253" t="s">
        <v>261</v>
      </c>
      <c r="Q134" s="253" t="s">
        <v>2121</v>
      </c>
      <c r="R134" s="253" t="s">
        <v>2122</v>
      </c>
      <c r="S134" s="252">
        <v>100</v>
      </c>
      <c r="T134" s="252" t="s">
        <v>366</v>
      </c>
      <c r="U134" s="255"/>
      <c r="V134" s="261">
        <v>171</v>
      </c>
      <c r="W134" s="257">
        <f t="shared" si="12"/>
        <v>171</v>
      </c>
      <c r="X134" s="258" t="str">
        <f t="shared" si="13"/>
        <v>X</v>
      </c>
      <c r="Y134" s="147" t="s">
        <v>3068</v>
      </c>
    </row>
    <row r="135" spans="1:25" ht="12.75" x14ac:dyDescent="0.2">
      <c r="A135" s="247" t="s">
        <v>72</v>
      </c>
      <c r="B135" s="248">
        <v>2022</v>
      </c>
      <c r="C135" s="249" t="s">
        <v>582</v>
      </c>
      <c r="D135" s="250" t="s">
        <v>112</v>
      </c>
      <c r="E135" s="251" t="s">
        <v>912</v>
      </c>
      <c r="F135" s="247" t="s">
        <v>2190</v>
      </c>
      <c r="G135" s="247" t="s">
        <v>2191</v>
      </c>
      <c r="H135" s="252" t="s">
        <v>1177</v>
      </c>
      <c r="I135" s="253" t="s">
        <v>435</v>
      </c>
      <c r="J135" s="253" t="s">
        <v>169</v>
      </c>
      <c r="K135" s="253" t="s">
        <v>2288</v>
      </c>
      <c r="L135" s="252" t="s">
        <v>148</v>
      </c>
      <c r="M135" s="254" t="s">
        <v>420</v>
      </c>
      <c r="N135" s="252" t="s">
        <v>1178</v>
      </c>
      <c r="O135" s="252" t="s">
        <v>2113</v>
      </c>
      <c r="P135" s="253" t="s">
        <v>2114</v>
      </c>
      <c r="Q135" s="253" t="s">
        <v>2115</v>
      </c>
      <c r="R135" s="253" t="s">
        <v>2116</v>
      </c>
      <c r="S135" s="252">
        <v>9</v>
      </c>
      <c r="T135" s="252" t="s">
        <v>366</v>
      </c>
      <c r="U135" s="255" t="s">
        <v>2196</v>
      </c>
      <c r="V135" s="261">
        <v>0</v>
      </c>
      <c r="W135" s="257">
        <f t="shared" ref="W135:W190" si="14">(100*V135/S135)</f>
        <v>0</v>
      </c>
      <c r="X135" s="258" t="str">
        <f t="shared" ref="X135:X190" si="15">IF(OR(W135&lt;90,W135&gt;150),"X","")</f>
        <v>X</v>
      </c>
      <c r="Y135" s="147" t="s">
        <v>3045</v>
      </c>
    </row>
    <row r="136" spans="1:25" ht="12.75" x14ac:dyDescent="0.2">
      <c r="A136" s="247" t="s">
        <v>72</v>
      </c>
      <c r="B136" s="248">
        <v>2022</v>
      </c>
      <c r="C136" s="249" t="s">
        <v>582</v>
      </c>
      <c r="D136" s="250" t="s">
        <v>112</v>
      </c>
      <c r="E136" s="251" t="s">
        <v>912</v>
      </c>
      <c r="F136" s="247" t="s">
        <v>2190</v>
      </c>
      <c r="G136" s="247" t="s">
        <v>2191</v>
      </c>
      <c r="H136" s="252" t="s">
        <v>1177</v>
      </c>
      <c r="I136" s="253" t="s">
        <v>435</v>
      </c>
      <c r="J136" s="253" t="s">
        <v>169</v>
      </c>
      <c r="K136" s="253" t="s">
        <v>2288</v>
      </c>
      <c r="L136" s="252" t="s">
        <v>148</v>
      </c>
      <c r="M136" s="254" t="s">
        <v>420</v>
      </c>
      <c r="N136" s="252" t="s">
        <v>1178</v>
      </c>
      <c r="O136" s="252" t="s">
        <v>2113</v>
      </c>
      <c r="P136" s="253" t="s">
        <v>276</v>
      </c>
      <c r="Q136" s="253" t="s">
        <v>2115</v>
      </c>
      <c r="R136" s="253" t="s">
        <v>2116</v>
      </c>
      <c r="S136" s="252">
        <v>9</v>
      </c>
      <c r="T136" s="252" t="s">
        <v>366</v>
      </c>
      <c r="U136" s="255" t="s">
        <v>2196</v>
      </c>
      <c r="V136" s="261">
        <v>0</v>
      </c>
      <c r="W136" s="257">
        <f t="shared" si="14"/>
        <v>0</v>
      </c>
      <c r="X136" s="258" t="str">
        <f t="shared" si="15"/>
        <v>X</v>
      </c>
      <c r="Y136" s="147" t="s">
        <v>3045</v>
      </c>
    </row>
    <row r="137" spans="1:25" ht="12.75" x14ac:dyDescent="0.2">
      <c r="A137" s="247" t="s">
        <v>72</v>
      </c>
      <c r="B137" s="248">
        <v>2022</v>
      </c>
      <c r="C137" s="249" t="s">
        <v>582</v>
      </c>
      <c r="D137" s="250" t="s">
        <v>112</v>
      </c>
      <c r="E137" s="251" t="s">
        <v>912</v>
      </c>
      <c r="F137" s="247" t="s">
        <v>2190</v>
      </c>
      <c r="G137" s="247" t="s">
        <v>2191</v>
      </c>
      <c r="H137" s="252" t="s">
        <v>1177</v>
      </c>
      <c r="I137" s="253" t="s">
        <v>435</v>
      </c>
      <c r="J137" s="253" t="s">
        <v>169</v>
      </c>
      <c r="K137" s="253" t="s">
        <v>2288</v>
      </c>
      <c r="L137" s="252" t="s">
        <v>148</v>
      </c>
      <c r="M137" s="254" t="s">
        <v>420</v>
      </c>
      <c r="N137" s="252" t="s">
        <v>1178</v>
      </c>
      <c r="O137" s="252" t="s">
        <v>2113</v>
      </c>
      <c r="P137" s="253" t="s">
        <v>261</v>
      </c>
      <c r="Q137" s="253" t="s">
        <v>2115</v>
      </c>
      <c r="R137" s="253" t="s">
        <v>2116</v>
      </c>
      <c r="S137" s="252">
        <v>9</v>
      </c>
      <c r="T137" s="252" t="s">
        <v>366</v>
      </c>
      <c r="U137" s="255" t="s">
        <v>2196</v>
      </c>
      <c r="V137" s="261">
        <v>0</v>
      </c>
      <c r="W137" s="257">
        <f t="shared" si="14"/>
        <v>0</v>
      </c>
      <c r="X137" s="258" t="str">
        <f t="shared" si="15"/>
        <v>X</v>
      </c>
      <c r="Y137" s="147" t="s">
        <v>3045</v>
      </c>
    </row>
    <row r="138" spans="1:25" ht="12.75" x14ac:dyDescent="0.2">
      <c r="A138" s="247" t="s">
        <v>72</v>
      </c>
      <c r="B138" s="248">
        <v>2022</v>
      </c>
      <c r="C138" s="249" t="s">
        <v>582</v>
      </c>
      <c r="D138" s="250" t="s">
        <v>112</v>
      </c>
      <c r="E138" s="251" t="s">
        <v>912</v>
      </c>
      <c r="F138" s="247" t="s">
        <v>2190</v>
      </c>
      <c r="G138" s="247" t="s">
        <v>2191</v>
      </c>
      <c r="H138" s="252" t="s">
        <v>1177</v>
      </c>
      <c r="I138" s="253" t="s">
        <v>435</v>
      </c>
      <c r="J138" s="253" t="s">
        <v>169</v>
      </c>
      <c r="K138" s="253" t="s">
        <v>2288</v>
      </c>
      <c r="L138" s="252" t="s">
        <v>148</v>
      </c>
      <c r="M138" s="254" t="s">
        <v>2117</v>
      </c>
      <c r="N138" s="252" t="s">
        <v>1178</v>
      </c>
      <c r="O138" s="252" t="s">
        <v>2113</v>
      </c>
      <c r="P138" s="253" t="s">
        <v>286</v>
      </c>
      <c r="Q138" s="253" t="s">
        <v>2115</v>
      </c>
      <c r="R138" s="253" t="s">
        <v>2116</v>
      </c>
      <c r="S138" s="252">
        <v>9</v>
      </c>
      <c r="T138" s="252" t="s">
        <v>366</v>
      </c>
      <c r="U138" s="255" t="s">
        <v>2118</v>
      </c>
      <c r="V138" s="261">
        <v>0</v>
      </c>
      <c r="W138" s="257">
        <f t="shared" si="14"/>
        <v>0</v>
      </c>
      <c r="X138" s="258" t="str">
        <f t="shared" si="15"/>
        <v>X</v>
      </c>
      <c r="Y138" s="147" t="s">
        <v>3045</v>
      </c>
    </row>
    <row r="139" spans="1:25" ht="12.75" x14ac:dyDescent="0.2">
      <c r="A139" s="247" t="s">
        <v>72</v>
      </c>
      <c r="B139" s="248">
        <v>2022</v>
      </c>
      <c r="C139" s="249" t="s">
        <v>582</v>
      </c>
      <c r="D139" s="250" t="s">
        <v>112</v>
      </c>
      <c r="E139" s="251" t="s">
        <v>912</v>
      </c>
      <c r="F139" s="247" t="s">
        <v>2190</v>
      </c>
      <c r="G139" s="247" t="s">
        <v>2191</v>
      </c>
      <c r="H139" s="252" t="s">
        <v>1177</v>
      </c>
      <c r="I139" s="253" t="s">
        <v>435</v>
      </c>
      <c r="J139" s="253" t="s">
        <v>169</v>
      </c>
      <c r="K139" s="253" t="s">
        <v>2288</v>
      </c>
      <c r="L139" s="252" t="s">
        <v>148</v>
      </c>
      <c r="M139" s="254" t="s">
        <v>2117</v>
      </c>
      <c r="N139" s="252" t="s">
        <v>1178</v>
      </c>
      <c r="O139" s="252" t="s">
        <v>2113</v>
      </c>
      <c r="P139" s="253" t="s">
        <v>276</v>
      </c>
      <c r="Q139" s="253" t="s">
        <v>2115</v>
      </c>
      <c r="R139" s="253" t="s">
        <v>2116</v>
      </c>
      <c r="S139" s="252">
        <v>9</v>
      </c>
      <c r="T139" s="252" t="s">
        <v>366</v>
      </c>
      <c r="U139" s="255" t="s">
        <v>2118</v>
      </c>
      <c r="V139" s="261">
        <v>0</v>
      </c>
      <c r="W139" s="257">
        <f t="shared" si="14"/>
        <v>0</v>
      </c>
      <c r="X139" s="258" t="str">
        <f t="shared" si="15"/>
        <v>X</v>
      </c>
      <c r="Y139" s="147" t="s">
        <v>3045</v>
      </c>
    </row>
    <row r="140" spans="1:25" ht="12.75" x14ac:dyDescent="0.2">
      <c r="A140" s="247" t="s">
        <v>72</v>
      </c>
      <c r="B140" s="248">
        <v>2022</v>
      </c>
      <c r="C140" s="249" t="s">
        <v>582</v>
      </c>
      <c r="D140" s="250" t="s">
        <v>112</v>
      </c>
      <c r="E140" s="251" t="s">
        <v>912</v>
      </c>
      <c r="F140" s="247" t="s">
        <v>2190</v>
      </c>
      <c r="G140" s="247" t="s">
        <v>2191</v>
      </c>
      <c r="H140" s="252" t="s">
        <v>1177</v>
      </c>
      <c r="I140" s="253" t="s">
        <v>435</v>
      </c>
      <c r="J140" s="253" t="s">
        <v>169</v>
      </c>
      <c r="K140" s="253" t="s">
        <v>2288</v>
      </c>
      <c r="L140" s="252" t="s">
        <v>148</v>
      </c>
      <c r="M140" s="254" t="s">
        <v>2117</v>
      </c>
      <c r="N140" s="252" t="s">
        <v>1178</v>
      </c>
      <c r="O140" s="252" t="s">
        <v>2113</v>
      </c>
      <c r="P140" s="253" t="s">
        <v>261</v>
      </c>
      <c r="Q140" s="253" t="s">
        <v>2115</v>
      </c>
      <c r="R140" s="253" t="s">
        <v>2116</v>
      </c>
      <c r="S140" s="252">
        <v>9</v>
      </c>
      <c r="T140" s="252" t="s">
        <v>366</v>
      </c>
      <c r="U140" s="255" t="s">
        <v>2118</v>
      </c>
      <c r="V140" s="261">
        <v>0</v>
      </c>
      <c r="W140" s="257">
        <f t="shared" si="14"/>
        <v>0</v>
      </c>
      <c r="X140" s="258" t="str">
        <f t="shared" si="15"/>
        <v>X</v>
      </c>
      <c r="Y140" s="147" t="s">
        <v>3045</v>
      </c>
    </row>
    <row r="141" spans="1:25" ht="12.75" x14ac:dyDescent="0.2">
      <c r="A141" s="247" t="s">
        <v>72</v>
      </c>
      <c r="B141" s="248">
        <v>2022</v>
      </c>
      <c r="C141" s="249" t="s">
        <v>582</v>
      </c>
      <c r="D141" s="250" t="s">
        <v>112</v>
      </c>
      <c r="E141" s="251" t="s">
        <v>912</v>
      </c>
      <c r="F141" s="247" t="s">
        <v>2190</v>
      </c>
      <c r="G141" s="247" t="s">
        <v>2191</v>
      </c>
      <c r="H141" s="252" t="s">
        <v>1177</v>
      </c>
      <c r="I141" s="253" t="s">
        <v>435</v>
      </c>
      <c r="J141" s="253" t="s">
        <v>169</v>
      </c>
      <c r="K141" s="253" t="s">
        <v>2288</v>
      </c>
      <c r="L141" s="252" t="s">
        <v>148</v>
      </c>
      <c r="M141" s="254" t="s">
        <v>2117</v>
      </c>
      <c r="N141" s="252" t="s">
        <v>1178</v>
      </c>
      <c r="O141" s="252" t="s">
        <v>2113</v>
      </c>
      <c r="P141" s="253" t="s">
        <v>279</v>
      </c>
      <c r="Q141" s="253" t="s">
        <v>2115</v>
      </c>
      <c r="R141" s="253" t="s">
        <v>2116</v>
      </c>
      <c r="S141" s="252">
        <v>9</v>
      </c>
      <c r="T141" s="252" t="s">
        <v>366</v>
      </c>
      <c r="U141" s="255" t="s">
        <v>2118</v>
      </c>
      <c r="V141" s="261">
        <v>0</v>
      </c>
      <c r="W141" s="257">
        <f t="shared" si="14"/>
        <v>0</v>
      </c>
      <c r="X141" s="258" t="str">
        <f t="shared" si="15"/>
        <v>X</v>
      </c>
      <c r="Y141" s="147" t="s">
        <v>3045</v>
      </c>
    </row>
    <row r="142" spans="1:25" ht="12.75" x14ac:dyDescent="0.2">
      <c r="A142" s="247" t="s">
        <v>72</v>
      </c>
      <c r="B142" s="248">
        <v>2022</v>
      </c>
      <c r="C142" s="249" t="s">
        <v>582</v>
      </c>
      <c r="D142" s="250" t="s">
        <v>112</v>
      </c>
      <c r="E142" s="251" t="s">
        <v>912</v>
      </c>
      <c r="F142" s="247" t="s">
        <v>2190</v>
      </c>
      <c r="G142" s="247" t="s">
        <v>2197</v>
      </c>
      <c r="H142" s="252" t="s">
        <v>1177</v>
      </c>
      <c r="I142" s="253" t="s">
        <v>435</v>
      </c>
      <c r="J142" s="253" t="s">
        <v>169</v>
      </c>
      <c r="K142" s="253" t="s">
        <v>2288</v>
      </c>
      <c r="L142" s="252" t="s">
        <v>148</v>
      </c>
      <c r="M142" s="254" t="s">
        <v>420</v>
      </c>
      <c r="N142" s="252" t="s">
        <v>1178</v>
      </c>
      <c r="O142" s="252" t="s">
        <v>2113</v>
      </c>
      <c r="P142" s="253" t="s">
        <v>2114</v>
      </c>
      <c r="Q142" s="253" t="s">
        <v>2115</v>
      </c>
      <c r="R142" s="253" t="s">
        <v>2116</v>
      </c>
      <c r="S142" s="252">
        <v>9</v>
      </c>
      <c r="T142" s="252" t="s">
        <v>366</v>
      </c>
      <c r="U142" s="255" t="s">
        <v>2196</v>
      </c>
      <c r="V142" s="261">
        <v>0</v>
      </c>
      <c r="W142" s="257">
        <f t="shared" si="14"/>
        <v>0</v>
      </c>
      <c r="X142" s="258" t="str">
        <f t="shared" si="15"/>
        <v>X</v>
      </c>
      <c r="Y142" s="147" t="s">
        <v>3045</v>
      </c>
    </row>
    <row r="143" spans="1:25" ht="12.75" x14ac:dyDescent="0.2">
      <c r="A143" s="247" t="s">
        <v>72</v>
      </c>
      <c r="B143" s="248">
        <v>2022</v>
      </c>
      <c r="C143" s="249" t="s">
        <v>582</v>
      </c>
      <c r="D143" s="250" t="s">
        <v>112</v>
      </c>
      <c r="E143" s="251" t="s">
        <v>912</v>
      </c>
      <c r="F143" s="247" t="s">
        <v>2190</v>
      </c>
      <c r="G143" s="247" t="s">
        <v>2197</v>
      </c>
      <c r="H143" s="252" t="s">
        <v>1177</v>
      </c>
      <c r="I143" s="253" t="s">
        <v>435</v>
      </c>
      <c r="J143" s="253" t="s">
        <v>169</v>
      </c>
      <c r="K143" s="253" t="s">
        <v>2288</v>
      </c>
      <c r="L143" s="252" t="s">
        <v>148</v>
      </c>
      <c r="M143" s="254" t="s">
        <v>420</v>
      </c>
      <c r="N143" s="252" t="s">
        <v>1178</v>
      </c>
      <c r="O143" s="252" t="s">
        <v>2113</v>
      </c>
      <c r="P143" s="253" t="s">
        <v>276</v>
      </c>
      <c r="Q143" s="253" t="s">
        <v>2115</v>
      </c>
      <c r="R143" s="253" t="s">
        <v>2116</v>
      </c>
      <c r="S143" s="252">
        <v>9</v>
      </c>
      <c r="T143" s="252" t="s">
        <v>366</v>
      </c>
      <c r="U143" s="255" t="s">
        <v>2196</v>
      </c>
      <c r="V143" s="261">
        <v>0</v>
      </c>
      <c r="W143" s="257">
        <f t="shared" si="14"/>
        <v>0</v>
      </c>
      <c r="X143" s="258" t="str">
        <f t="shared" si="15"/>
        <v>X</v>
      </c>
      <c r="Y143" s="147" t="s">
        <v>3045</v>
      </c>
    </row>
    <row r="144" spans="1:25" ht="12.75" x14ac:dyDescent="0.2">
      <c r="A144" s="247" t="s">
        <v>72</v>
      </c>
      <c r="B144" s="248">
        <v>2022</v>
      </c>
      <c r="C144" s="249" t="s">
        <v>582</v>
      </c>
      <c r="D144" s="250" t="s">
        <v>112</v>
      </c>
      <c r="E144" s="251" t="s">
        <v>912</v>
      </c>
      <c r="F144" s="247" t="s">
        <v>2190</v>
      </c>
      <c r="G144" s="247" t="s">
        <v>2197</v>
      </c>
      <c r="H144" s="252" t="s">
        <v>1177</v>
      </c>
      <c r="I144" s="253" t="s">
        <v>435</v>
      </c>
      <c r="J144" s="253" t="s">
        <v>169</v>
      </c>
      <c r="K144" s="253" t="s">
        <v>2288</v>
      </c>
      <c r="L144" s="252" t="s">
        <v>148</v>
      </c>
      <c r="M144" s="254" t="s">
        <v>420</v>
      </c>
      <c r="N144" s="252" t="s">
        <v>1178</v>
      </c>
      <c r="O144" s="252" t="s">
        <v>2113</v>
      </c>
      <c r="P144" s="253" t="s">
        <v>261</v>
      </c>
      <c r="Q144" s="253" t="s">
        <v>2115</v>
      </c>
      <c r="R144" s="253" t="s">
        <v>2116</v>
      </c>
      <c r="S144" s="252">
        <v>9</v>
      </c>
      <c r="T144" s="252" t="s">
        <v>366</v>
      </c>
      <c r="U144" s="255" t="s">
        <v>2196</v>
      </c>
      <c r="V144" s="261">
        <v>0</v>
      </c>
      <c r="W144" s="257">
        <f t="shared" si="14"/>
        <v>0</v>
      </c>
      <c r="X144" s="258" t="str">
        <f t="shared" si="15"/>
        <v>X</v>
      </c>
      <c r="Y144" s="147" t="s">
        <v>3045</v>
      </c>
    </row>
    <row r="145" spans="1:25" ht="12.75" x14ac:dyDescent="0.2">
      <c r="A145" s="247" t="s">
        <v>72</v>
      </c>
      <c r="B145" s="248">
        <v>2022</v>
      </c>
      <c r="C145" s="249" t="s">
        <v>582</v>
      </c>
      <c r="D145" s="250" t="s">
        <v>112</v>
      </c>
      <c r="E145" s="251" t="s">
        <v>912</v>
      </c>
      <c r="F145" s="247" t="s">
        <v>2190</v>
      </c>
      <c r="G145" s="247" t="s">
        <v>2197</v>
      </c>
      <c r="H145" s="252" t="s">
        <v>1177</v>
      </c>
      <c r="I145" s="253" t="s">
        <v>435</v>
      </c>
      <c r="J145" s="253" t="s">
        <v>169</v>
      </c>
      <c r="K145" s="253" t="s">
        <v>2288</v>
      </c>
      <c r="L145" s="252" t="s">
        <v>148</v>
      </c>
      <c r="M145" s="254" t="s">
        <v>2117</v>
      </c>
      <c r="N145" s="252" t="s">
        <v>1178</v>
      </c>
      <c r="O145" s="252" t="s">
        <v>2113</v>
      </c>
      <c r="P145" s="253" t="s">
        <v>286</v>
      </c>
      <c r="Q145" s="253" t="s">
        <v>2115</v>
      </c>
      <c r="R145" s="253" t="s">
        <v>2116</v>
      </c>
      <c r="S145" s="252">
        <v>9</v>
      </c>
      <c r="T145" s="252" t="s">
        <v>366</v>
      </c>
      <c r="U145" s="255" t="s">
        <v>2118</v>
      </c>
      <c r="V145" s="261">
        <v>0</v>
      </c>
      <c r="W145" s="257">
        <f t="shared" si="14"/>
        <v>0</v>
      </c>
      <c r="X145" s="258" t="str">
        <f t="shared" si="15"/>
        <v>X</v>
      </c>
      <c r="Y145" s="147" t="s">
        <v>3045</v>
      </c>
    </row>
    <row r="146" spans="1:25" ht="12.75" x14ac:dyDescent="0.2">
      <c r="A146" s="247" t="s">
        <v>72</v>
      </c>
      <c r="B146" s="248">
        <v>2022</v>
      </c>
      <c r="C146" s="249" t="s">
        <v>582</v>
      </c>
      <c r="D146" s="250" t="s">
        <v>112</v>
      </c>
      <c r="E146" s="251" t="s">
        <v>912</v>
      </c>
      <c r="F146" s="247" t="s">
        <v>2190</v>
      </c>
      <c r="G146" s="247" t="s">
        <v>2197</v>
      </c>
      <c r="H146" s="252" t="s">
        <v>1177</v>
      </c>
      <c r="I146" s="253" t="s">
        <v>435</v>
      </c>
      <c r="J146" s="253" t="s">
        <v>169</v>
      </c>
      <c r="K146" s="253" t="s">
        <v>2288</v>
      </c>
      <c r="L146" s="252" t="s">
        <v>148</v>
      </c>
      <c r="M146" s="254" t="s">
        <v>2117</v>
      </c>
      <c r="N146" s="252" t="s">
        <v>1178</v>
      </c>
      <c r="O146" s="252" t="s">
        <v>2113</v>
      </c>
      <c r="P146" s="253" t="s">
        <v>276</v>
      </c>
      <c r="Q146" s="253" t="s">
        <v>2115</v>
      </c>
      <c r="R146" s="253" t="s">
        <v>2116</v>
      </c>
      <c r="S146" s="252">
        <v>9</v>
      </c>
      <c r="T146" s="252" t="s">
        <v>366</v>
      </c>
      <c r="U146" s="255" t="s">
        <v>2118</v>
      </c>
      <c r="V146" s="261">
        <v>0</v>
      </c>
      <c r="W146" s="257">
        <f t="shared" si="14"/>
        <v>0</v>
      </c>
      <c r="X146" s="258" t="str">
        <f t="shared" si="15"/>
        <v>X</v>
      </c>
      <c r="Y146" s="147" t="s">
        <v>3045</v>
      </c>
    </row>
    <row r="147" spans="1:25" ht="12.75" x14ac:dyDescent="0.2">
      <c r="A147" s="247" t="s">
        <v>72</v>
      </c>
      <c r="B147" s="248">
        <v>2022</v>
      </c>
      <c r="C147" s="249" t="s">
        <v>582</v>
      </c>
      <c r="D147" s="250" t="s">
        <v>112</v>
      </c>
      <c r="E147" s="251" t="s">
        <v>912</v>
      </c>
      <c r="F147" s="247" t="s">
        <v>2190</v>
      </c>
      <c r="G147" s="247" t="s">
        <v>2197</v>
      </c>
      <c r="H147" s="252" t="s">
        <v>1177</v>
      </c>
      <c r="I147" s="253" t="s">
        <v>435</v>
      </c>
      <c r="J147" s="253" t="s">
        <v>169</v>
      </c>
      <c r="K147" s="253" t="s">
        <v>2288</v>
      </c>
      <c r="L147" s="252" t="s">
        <v>148</v>
      </c>
      <c r="M147" s="254" t="s">
        <v>2117</v>
      </c>
      <c r="N147" s="252" t="s">
        <v>1178</v>
      </c>
      <c r="O147" s="252" t="s">
        <v>2113</v>
      </c>
      <c r="P147" s="253" t="s">
        <v>261</v>
      </c>
      <c r="Q147" s="253" t="s">
        <v>2115</v>
      </c>
      <c r="R147" s="253" t="s">
        <v>2116</v>
      </c>
      <c r="S147" s="252">
        <v>9</v>
      </c>
      <c r="T147" s="252" t="s">
        <v>366</v>
      </c>
      <c r="U147" s="255" t="s">
        <v>2118</v>
      </c>
      <c r="V147" s="261">
        <v>0</v>
      </c>
      <c r="W147" s="257">
        <f t="shared" si="14"/>
        <v>0</v>
      </c>
      <c r="X147" s="258" t="str">
        <f t="shared" si="15"/>
        <v>X</v>
      </c>
      <c r="Y147" s="147" t="s">
        <v>3045</v>
      </c>
    </row>
    <row r="148" spans="1:25" ht="12.75" x14ac:dyDescent="0.2">
      <c r="A148" s="247" t="s">
        <v>72</v>
      </c>
      <c r="B148" s="248">
        <v>2022</v>
      </c>
      <c r="C148" s="249" t="s">
        <v>582</v>
      </c>
      <c r="D148" s="250" t="s">
        <v>112</v>
      </c>
      <c r="E148" s="251" t="s">
        <v>912</v>
      </c>
      <c r="F148" s="247" t="s">
        <v>2190</v>
      </c>
      <c r="G148" s="247" t="s">
        <v>2197</v>
      </c>
      <c r="H148" s="252" t="s">
        <v>1177</v>
      </c>
      <c r="I148" s="253" t="s">
        <v>435</v>
      </c>
      <c r="J148" s="253" t="s">
        <v>169</v>
      </c>
      <c r="K148" s="253" t="s">
        <v>2288</v>
      </c>
      <c r="L148" s="252" t="s">
        <v>148</v>
      </c>
      <c r="M148" s="254" t="s">
        <v>2117</v>
      </c>
      <c r="N148" s="252" t="s">
        <v>1178</v>
      </c>
      <c r="O148" s="252" t="s">
        <v>2113</v>
      </c>
      <c r="P148" s="253" t="s">
        <v>279</v>
      </c>
      <c r="Q148" s="253" t="s">
        <v>2115</v>
      </c>
      <c r="R148" s="253" t="s">
        <v>2116</v>
      </c>
      <c r="S148" s="252">
        <v>9</v>
      </c>
      <c r="T148" s="252" t="s">
        <v>366</v>
      </c>
      <c r="U148" s="255" t="s">
        <v>2118</v>
      </c>
      <c r="V148" s="261">
        <v>0</v>
      </c>
      <c r="W148" s="257">
        <f t="shared" si="14"/>
        <v>0</v>
      </c>
      <c r="X148" s="258" t="str">
        <f t="shared" si="15"/>
        <v>X</v>
      </c>
      <c r="Y148" s="147" t="s">
        <v>3045</v>
      </c>
    </row>
    <row r="149" spans="1:25" ht="12.75" x14ac:dyDescent="0.2">
      <c r="A149" s="247" t="s">
        <v>72</v>
      </c>
      <c r="B149" s="248">
        <v>2022</v>
      </c>
      <c r="C149" s="249" t="s">
        <v>582</v>
      </c>
      <c r="D149" s="250" t="s">
        <v>112</v>
      </c>
      <c r="E149" s="251" t="s">
        <v>912</v>
      </c>
      <c r="F149" s="247" t="s">
        <v>2190</v>
      </c>
      <c r="G149" s="247" t="s">
        <v>2198</v>
      </c>
      <c r="H149" s="252" t="s">
        <v>1177</v>
      </c>
      <c r="I149" s="253" t="s">
        <v>435</v>
      </c>
      <c r="J149" s="253" t="s">
        <v>169</v>
      </c>
      <c r="K149" s="253" t="s">
        <v>2288</v>
      </c>
      <c r="L149" s="252" t="s">
        <v>148</v>
      </c>
      <c r="M149" s="254" t="s">
        <v>420</v>
      </c>
      <c r="N149" s="252" t="s">
        <v>1178</v>
      </c>
      <c r="O149" s="252" t="s">
        <v>2113</v>
      </c>
      <c r="P149" s="253" t="s">
        <v>2114</v>
      </c>
      <c r="Q149" s="253" t="s">
        <v>2115</v>
      </c>
      <c r="R149" s="253" t="s">
        <v>2116</v>
      </c>
      <c r="S149" s="252">
        <v>4</v>
      </c>
      <c r="T149" s="252" t="s">
        <v>366</v>
      </c>
      <c r="U149" s="255" t="s">
        <v>2196</v>
      </c>
      <c r="V149" s="261">
        <v>0</v>
      </c>
      <c r="W149" s="257">
        <f t="shared" si="14"/>
        <v>0</v>
      </c>
      <c r="X149" s="258" t="str">
        <f t="shared" si="15"/>
        <v>X</v>
      </c>
      <c r="Y149" s="147" t="s">
        <v>3045</v>
      </c>
    </row>
    <row r="150" spans="1:25" ht="12.75" x14ac:dyDescent="0.2">
      <c r="A150" s="247" t="s">
        <v>72</v>
      </c>
      <c r="B150" s="248">
        <v>2022</v>
      </c>
      <c r="C150" s="249" t="s">
        <v>582</v>
      </c>
      <c r="D150" s="250" t="s">
        <v>112</v>
      </c>
      <c r="E150" s="251" t="s">
        <v>912</v>
      </c>
      <c r="F150" s="247" t="s">
        <v>2190</v>
      </c>
      <c r="G150" s="247" t="s">
        <v>2198</v>
      </c>
      <c r="H150" s="252" t="s">
        <v>1177</v>
      </c>
      <c r="I150" s="253" t="s">
        <v>435</v>
      </c>
      <c r="J150" s="253" t="s">
        <v>169</v>
      </c>
      <c r="K150" s="253" t="s">
        <v>2288</v>
      </c>
      <c r="L150" s="252" t="s">
        <v>148</v>
      </c>
      <c r="M150" s="254" t="s">
        <v>420</v>
      </c>
      <c r="N150" s="252" t="s">
        <v>1178</v>
      </c>
      <c r="O150" s="252" t="s">
        <v>2113</v>
      </c>
      <c r="P150" s="253" t="s">
        <v>276</v>
      </c>
      <c r="Q150" s="253" t="s">
        <v>2115</v>
      </c>
      <c r="R150" s="253" t="s">
        <v>2116</v>
      </c>
      <c r="S150" s="252">
        <v>4</v>
      </c>
      <c r="T150" s="252" t="s">
        <v>366</v>
      </c>
      <c r="U150" s="255" t="s">
        <v>2196</v>
      </c>
      <c r="V150" s="261">
        <v>0</v>
      </c>
      <c r="W150" s="257">
        <f t="shared" si="14"/>
        <v>0</v>
      </c>
      <c r="X150" s="258" t="str">
        <f t="shared" si="15"/>
        <v>X</v>
      </c>
      <c r="Y150" s="147" t="s">
        <v>3045</v>
      </c>
    </row>
    <row r="151" spans="1:25" ht="12.75" x14ac:dyDescent="0.2">
      <c r="A151" s="247" t="s">
        <v>72</v>
      </c>
      <c r="B151" s="248">
        <v>2022</v>
      </c>
      <c r="C151" s="249" t="s">
        <v>582</v>
      </c>
      <c r="D151" s="250" t="s">
        <v>112</v>
      </c>
      <c r="E151" s="251" t="s">
        <v>912</v>
      </c>
      <c r="F151" s="247" t="s">
        <v>2190</v>
      </c>
      <c r="G151" s="247" t="s">
        <v>2198</v>
      </c>
      <c r="H151" s="252" t="s">
        <v>1177</v>
      </c>
      <c r="I151" s="253" t="s">
        <v>435</v>
      </c>
      <c r="J151" s="253" t="s">
        <v>169</v>
      </c>
      <c r="K151" s="253" t="s">
        <v>2288</v>
      </c>
      <c r="L151" s="252" t="s">
        <v>148</v>
      </c>
      <c r="M151" s="254" t="s">
        <v>420</v>
      </c>
      <c r="N151" s="252" t="s">
        <v>1178</v>
      </c>
      <c r="O151" s="252" t="s">
        <v>2113</v>
      </c>
      <c r="P151" s="253" t="s">
        <v>261</v>
      </c>
      <c r="Q151" s="253" t="s">
        <v>2115</v>
      </c>
      <c r="R151" s="253" t="s">
        <v>2116</v>
      </c>
      <c r="S151" s="252">
        <v>4</v>
      </c>
      <c r="T151" s="252" t="s">
        <v>366</v>
      </c>
      <c r="U151" s="255" t="s">
        <v>2196</v>
      </c>
      <c r="V151" s="261">
        <v>0</v>
      </c>
      <c r="W151" s="257">
        <f t="shared" si="14"/>
        <v>0</v>
      </c>
      <c r="X151" s="258" t="str">
        <f t="shared" si="15"/>
        <v>X</v>
      </c>
      <c r="Y151" s="147" t="s">
        <v>3045</v>
      </c>
    </row>
    <row r="152" spans="1:25" ht="12.75" x14ac:dyDescent="0.2">
      <c r="A152" s="247" t="s">
        <v>72</v>
      </c>
      <c r="B152" s="248">
        <v>2022</v>
      </c>
      <c r="C152" s="249" t="s">
        <v>582</v>
      </c>
      <c r="D152" s="250" t="s">
        <v>112</v>
      </c>
      <c r="E152" s="251" t="s">
        <v>912</v>
      </c>
      <c r="F152" s="247" t="s">
        <v>2190</v>
      </c>
      <c r="G152" s="247" t="s">
        <v>2198</v>
      </c>
      <c r="H152" s="252" t="s">
        <v>1177</v>
      </c>
      <c r="I152" s="253" t="s">
        <v>435</v>
      </c>
      <c r="J152" s="253" t="s">
        <v>169</v>
      </c>
      <c r="K152" s="253" t="s">
        <v>2288</v>
      </c>
      <c r="L152" s="252" t="s">
        <v>148</v>
      </c>
      <c r="M152" s="254" t="s">
        <v>2117</v>
      </c>
      <c r="N152" s="252" t="s">
        <v>1178</v>
      </c>
      <c r="O152" s="252" t="s">
        <v>2113</v>
      </c>
      <c r="P152" s="253" t="s">
        <v>286</v>
      </c>
      <c r="Q152" s="253" t="s">
        <v>2115</v>
      </c>
      <c r="R152" s="253" t="s">
        <v>2116</v>
      </c>
      <c r="S152" s="252">
        <v>4</v>
      </c>
      <c r="T152" s="252" t="s">
        <v>366</v>
      </c>
      <c r="U152" s="255" t="s">
        <v>2118</v>
      </c>
      <c r="V152" s="261">
        <v>0</v>
      </c>
      <c r="W152" s="257">
        <f t="shared" si="14"/>
        <v>0</v>
      </c>
      <c r="X152" s="258" t="str">
        <f t="shared" si="15"/>
        <v>X</v>
      </c>
      <c r="Y152" s="147" t="s">
        <v>3045</v>
      </c>
    </row>
    <row r="153" spans="1:25" ht="12.75" x14ac:dyDescent="0.2">
      <c r="A153" s="247" t="s">
        <v>72</v>
      </c>
      <c r="B153" s="248">
        <v>2022</v>
      </c>
      <c r="C153" s="249" t="s">
        <v>582</v>
      </c>
      <c r="D153" s="250" t="s">
        <v>112</v>
      </c>
      <c r="E153" s="251" t="s">
        <v>912</v>
      </c>
      <c r="F153" s="247" t="s">
        <v>2190</v>
      </c>
      <c r="G153" s="247" t="s">
        <v>2198</v>
      </c>
      <c r="H153" s="252" t="s">
        <v>1177</v>
      </c>
      <c r="I153" s="253" t="s">
        <v>435</v>
      </c>
      <c r="J153" s="253" t="s">
        <v>169</v>
      </c>
      <c r="K153" s="253" t="s">
        <v>2288</v>
      </c>
      <c r="L153" s="252" t="s">
        <v>148</v>
      </c>
      <c r="M153" s="254" t="s">
        <v>2117</v>
      </c>
      <c r="N153" s="252" t="s">
        <v>1178</v>
      </c>
      <c r="O153" s="252" t="s">
        <v>2113</v>
      </c>
      <c r="P153" s="253" t="s">
        <v>276</v>
      </c>
      <c r="Q153" s="253" t="s">
        <v>2115</v>
      </c>
      <c r="R153" s="253" t="s">
        <v>2116</v>
      </c>
      <c r="S153" s="252">
        <v>4</v>
      </c>
      <c r="T153" s="252" t="s">
        <v>366</v>
      </c>
      <c r="U153" s="255" t="s">
        <v>2118</v>
      </c>
      <c r="V153" s="261">
        <v>0</v>
      </c>
      <c r="W153" s="257">
        <f t="shared" si="14"/>
        <v>0</v>
      </c>
      <c r="X153" s="258" t="str">
        <f t="shared" si="15"/>
        <v>X</v>
      </c>
      <c r="Y153" s="147" t="s">
        <v>3045</v>
      </c>
    </row>
    <row r="154" spans="1:25" ht="12.75" x14ac:dyDescent="0.2">
      <c r="A154" s="247" t="s">
        <v>72</v>
      </c>
      <c r="B154" s="248">
        <v>2022</v>
      </c>
      <c r="C154" s="249" t="s">
        <v>582</v>
      </c>
      <c r="D154" s="250" t="s">
        <v>112</v>
      </c>
      <c r="E154" s="251" t="s">
        <v>912</v>
      </c>
      <c r="F154" s="247" t="s">
        <v>2190</v>
      </c>
      <c r="G154" s="247" t="s">
        <v>2198</v>
      </c>
      <c r="H154" s="252" t="s">
        <v>1177</v>
      </c>
      <c r="I154" s="253" t="s">
        <v>435</v>
      </c>
      <c r="J154" s="253" t="s">
        <v>169</v>
      </c>
      <c r="K154" s="253" t="s">
        <v>2288</v>
      </c>
      <c r="L154" s="252" t="s">
        <v>148</v>
      </c>
      <c r="M154" s="254" t="s">
        <v>2117</v>
      </c>
      <c r="N154" s="252" t="s">
        <v>1178</v>
      </c>
      <c r="O154" s="252" t="s">
        <v>2113</v>
      </c>
      <c r="P154" s="253" t="s">
        <v>261</v>
      </c>
      <c r="Q154" s="253" t="s">
        <v>2115</v>
      </c>
      <c r="R154" s="253" t="s">
        <v>2116</v>
      </c>
      <c r="S154" s="252">
        <v>4</v>
      </c>
      <c r="T154" s="252" t="s">
        <v>366</v>
      </c>
      <c r="U154" s="255" t="s">
        <v>2118</v>
      </c>
      <c r="V154" s="261">
        <v>0</v>
      </c>
      <c r="W154" s="257">
        <f t="shared" si="14"/>
        <v>0</v>
      </c>
      <c r="X154" s="258" t="str">
        <f t="shared" si="15"/>
        <v>X</v>
      </c>
      <c r="Y154" s="147" t="s">
        <v>3045</v>
      </c>
    </row>
    <row r="155" spans="1:25" ht="12.75" x14ac:dyDescent="0.2">
      <c r="A155" s="247" t="s">
        <v>72</v>
      </c>
      <c r="B155" s="248">
        <v>2022</v>
      </c>
      <c r="C155" s="249" t="s">
        <v>582</v>
      </c>
      <c r="D155" s="250" t="s">
        <v>112</v>
      </c>
      <c r="E155" s="251" t="s">
        <v>912</v>
      </c>
      <c r="F155" s="247" t="s">
        <v>2190</v>
      </c>
      <c r="G155" s="247" t="s">
        <v>2198</v>
      </c>
      <c r="H155" s="252" t="s">
        <v>1177</v>
      </c>
      <c r="I155" s="253" t="s">
        <v>435</v>
      </c>
      <c r="J155" s="253" t="s">
        <v>169</v>
      </c>
      <c r="K155" s="253" t="s">
        <v>2288</v>
      </c>
      <c r="L155" s="252" t="s">
        <v>148</v>
      </c>
      <c r="M155" s="254" t="s">
        <v>2117</v>
      </c>
      <c r="N155" s="252" t="s">
        <v>1178</v>
      </c>
      <c r="O155" s="252" t="s">
        <v>2113</v>
      </c>
      <c r="P155" s="253" t="s">
        <v>279</v>
      </c>
      <c r="Q155" s="253" t="s">
        <v>2115</v>
      </c>
      <c r="R155" s="253" t="s">
        <v>2116</v>
      </c>
      <c r="S155" s="252">
        <v>4</v>
      </c>
      <c r="T155" s="252" t="s">
        <v>366</v>
      </c>
      <c r="U155" s="255" t="s">
        <v>2118</v>
      </c>
      <c r="V155" s="261">
        <v>0</v>
      </c>
      <c r="W155" s="257">
        <f t="shared" si="14"/>
        <v>0</v>
      </c>
      <c r="X155" s="258" t="str">
        <f t="shared" si="15"/>
        <v>X</v>
      </c>
      <c r="Y155" s="147" t="s">
        <v>3045</v>
      </c>
    </row>
    <row r="156" spans="1:25" ht="12.75" x14ac:dyDescent="0.2">
      <c r="A156" s="247" t="s">
        <v>72</v>
      </c>
      <c r="B156" s="248">
        <v>2022</v>
      </c>
      <c r="C156" s="249" t="s">
        <v>582</v>
      </c>
      <c r="D156" s="250" t="s">
        <v>112</v>
      </c>
      <c r="E156" s="251" t="s">
        <v>912</v>
      </c>
      <c r="F156" s="247" t="s">
        <v>2190</v>
      </c>
      <c r="G156" s="247" t="s">
        <v>2199</v>
      </c>
      <c r="H156" s="252" t="s">
        <v>1177</v>
      </c>
      <c r="I156" s="253" t="s">
        <v>435</v>
      </c>
      <c r="J156" s="253" t="s">
        <v>169</v>
      </c>
      <c r="K156" s="253" t="s">
        <v>2288</v>
      </c>
      <c r="L156" s="252" t="s">
        <v>148</v>
      </c>
      <c r="M156" s="254" t="s">
        <v>420</v>
      </c>
      <c r="N156" s="252" t="s">
        <v>1178</v>
      </c>
      <c r="O156" s="252" t="s">
        <v>2113</v>
      </c>
      <c r="P156" s="253" t="s">
        <v>2114</v>
      </c>
      <c r="Q156" s="253" t="s">
        <v>2115</v>
      </c>
      <c r="R156" s="253" t="s">
        <v>2116</v>
      </c>
      <c r="S156" s="252">
        <v>1</v>
      </c>
      <c r="T156" s="252" t="s">
        <v>366</v>
      </c>
      <c r="U156" s="255" t="s">
        <v>2196</v>
      </c>
      <c r="V156" s="261">
        <v>0</v>
      </c>
      <c r="W156" s="257">
        <f t="shared" si="14"/>
        <v>0</v>
      </c>
      <c r="X156" s="258" t="str">
        <f t="shared" si="15"/>
        <v>X</v>
      </c>
      <c r="Y156" s="147" t="s">
        <v>3045</v>
      </c>
    </row>
    <row r="157" spans="1:25" ht="12.75" x14ac:dyDescent="0.2">
      <c r="A157" s="247" t="s">
        <v>72</v>
      </c>
      <c r="B157" s="248">
        <v>2022</v>
      </c>
      <c r="C157" s="249" t="s">
        <v>582</v>
      </c>
      <c r="D157" s="250" t="s">
        <v>112</v>
      </c>
      <c r="E157" s="251" t="s">
        <v>912</v>
      </c>
      <c r="F157" s="247" t="s">
        <v>2190</v>
      </c>
      <c r="G157" s="247" t="s">
        <v>2199</v>
      </c>
      <c r="H157" s="252" t="s">
        <v>1177</v>
      </c>
      <c r="I157" s="253" t="s">
        <v>435</v>
      </c>
      <c r="J157" s="253" t="s">
        <v>169</v>
      </c>
      <c r="K157" s="253" t="s">
        <v>2288</v>
      </c>
      <c r="L157" s="252" t="s">
        <v>148</v>
      </c>
      <c r="M157" s="254" t="s">
        <v>420</v>
      </c>
      <c r="N157" s="252" t="s">
        <v>1178</v>
      </c>
      <c r="O157" s="252" t="s">
        <v>2113</v>
      </c>
      <c r="P157" s="253" t="s">
        <v>276</v>
      </c>
      <c r="Q157" s="253" t="s">
        <v>2115</v>
      </c>
      <c r="R157" s="253" t="s">
        <v>2116</v>
      </c>
      <c r="S157" s="252">
        <v>1</v>
      </c>
      <c r="T157" s="252" t="s">
        <v>366</v>
      </c>
      <c r="U157" s="255" t="s">
        <v>2196</v>
      </c>
      <c r="V157" s="261">
        <v>0</v>
      </c>
      <c r="W157" s="257">
        <f t="shared" si="14"/>
        <v>0</v>
      </c>
      <c r="X157" s="258" t="str">
        <f t="shared" si="15"/>
        <v>X</v>
      </c>
      <c r="Y157" s="147" t="s">
        <v>3045</v>
      </c>
    </row>
    <row r="158" spans="1:25" ht="12.75" x14ac:dyDescent="0.2">
      <c r="A158" s="247" t="s">
        <v>72</v>
      </c>
      <c r="B158" s="248">
        <v>2022</v>
      </c>
      <c r="C158" s="249" t="s">
        <v>582</v>
      </c>
      <c r="D158" s="250" t="s">
        <v>112</v>
      </c>
      <c r="E158" s="251" t="s">
        <v>912</v>
      </c>
      <c r="F158" s="247" t="s">
        <v>2190</v>
      </c>
      <c r="G158" s="247" t="s">
        <v>2199</v>
      </c>
      <c r="H158" s="252" t="s">
        <v>1177</v>
      </c>
      <c r="I158" s="253" t="s">
        <v>435</v>
      </c>
      <c r="J158" s="253" t="s">
        <v>169</v>
      </c>
      <c r="K158" s="253" t="s">
        <v>2288</v>
      </c>
      <c r="L158" s="252" t="s">
        <v>148</v>
      </c>
      <c r="M158" s="254" t="s">
        <v>420</v>
      </c>
      <c r="N158" s="252" t="s">
        <v>1178</v>
      </c>
      <c r="O158" s="252" t="s">
        <v>2113</v>
      </c>
      <c r="P158" s="253" t="s">
        <v>261</v>
      </c>
      <c r="Q158" s="253" t="s">
        <v>2115</v>
      </c>
      <c r="R158" s="253" t="s">
        <v>2116</v>
      </c>
      <c r="S158" s="252">
        <v>1</v>
      </c>
      <c r="T158" s="252" t="s">
        <v>366</v>
      </c>
      <c r="U158" s="255" t="s">
        <v>2196</v>
      </c>
      <c r="V158" s="261">
        <v>0</v>
      </c>
      <c r="W158" s="257">
        <f t="shared" si="14"/>
        <v>0</v>
      </c>
      <c r="X158" s="258" t="str">
        <f t="shared" si="15"/>
        <v>X</v>
      </c>
      <c r="Y158" s="147" t="s">
        <v>3045</v>
      </c>
    </row>
    <row r="159" spans="1:25" ht="12.75" x14ac:dyDescent="0.2">
      <c r="A159" s="247" t="s">
        <v>72</v>
      </c>
      <c r="B159" s="248">
        <v>2022</v>
      </c>
      <c r="C159" s="249" t="s">
        <v>582</v>
      </c>
      <c r="D159" s="250" t="s">
        <v>112</v>
      </c>
      <c r="E159" s="251" t="s">
        <v>912</v>
      </c>
      <c r="F159" s="247" t="s">
        <v>2190</v>
      </c>
      <c r="G159" s="247" t="s">
        <v>2199</v>
      </c>
      <c r="H159" s="252" t="s">
        <v>1177</v>
      </c>
      <c r="I159" s="253" t="s">
        <v>435</v>
      </c>
      <c r="J159" s="253" t="s">
        <v>169</v>
      </c>
      <c r="K159" s="253" t="s">
        <v>2288</v>
      </c>
      <c r="L159" s="252" t="s">
        <v>148</v>
      </c>
      <c r="M159" s="254" t="s">
        <v>2117</v>
      </c>
      <c r="N159" s="252" t="s">
        <v>1178</v>
      </c>
      <c r="O159" s="252" t="s">
        <v>2113</v>
      </c>
      <c r="P159" s="253" t="s">
        <v>286</v>
      </c>
      <c r="Q159" s="253" t="s">
        <v>2115</v>
      </c>
      <c r="R159" s="253" t="s">
        <v>2116</v>
      </c>
      <c r="S159" s="252">
        <v>1</v>
      </c>
      <c r="T159" s="252" t="s">
        <v>366</v>
      </c>
      <c r="U159" s="255" t="s">
        <v>2118</v>
      </c>
      <c r="V159" s="261">
        <v>0</v>
      </c>
      <c r="W159" s="257">
        <f t="shared" si="14"/>
        <v>0</v>
      </c>
      <c r="X159" s="258" t="str">
        <f t="shared" si="15"/>
        <v>X</v>
      </c>
      <c r="Y159" s="147" t="s">
        <v>3045</v>
      </c>
    </row>
    <row r="160" spans="1:25" ht="12.75" x14ac:dyDescent="0.2">
      <c r="A160" s="247" t="s">
        <v>72</v>
      </c>
      <c r="B160" s="248">
        <v>2022</v>
      </c>
      <c r="C160" s="249" t="s">
        <v>582</v>
      </c>
      <c r="D160" s="250" t="s">
        <v>112</v>
      </c>
      <c r="E160" s="251" t="s">
        <v>912</v>
      </c>
      <c r="F160" s="247" t="s">
        <v>2190</v>
      </c>
      <c r="G160" s="247" t="s">
        <v>2199</v>
      </c>
      <c r="H160" s="252" t="s">
        <v>1177</v>
      </c>
      <c r="I160" s="253" t="s">
        <v>435</v>
      </c>
      <c r="J160" s="253" t="s">
        <v>169</v>
      </c>
      <c r="K160" s="253" t="s">
        <v>2288</v>
      </c>
      <c r="L160" s="252" t="s">
        <v>148</v>
      </c>
      <c r="M160" s="254" t="s">
        <v>2117</v>
      </c>
      <c r="N160" s="252" t="s">
        <v>1178</v>
      </c>
      <c r="O160" s="252" t="s">
        <v>2113</v>
      </c>
      <c r="P160" s="253" t="s">
        <v>276</v>
      </c>
      <c r="Q160" s="253" t="s">
        <v>2115</v>
      </c>
      <c r="R160" s="253" t="s">
        <v>2116</v>
      </c>
      <c r="S160" s="252">
        <v>1</v>
      </c>
      <c r="T160" s="252" t="s">
        <v>366</v>
      </c>
      <c r="U160" s="255" t="s">
        <v>2118</v>
      </c>
      <c r="V160" s="261">
        <v>0</v>
      </c>
      <c r="W160" s="257">
        <f t="shared" si="14"/>
        <v>0</v>
      </c>
      <c r="X160" s="258" t="str">
        <f t="shared" si="15"/>
        <v>X</v>
      </c>
      <c r="Y160" s="147" t="s">
        <v>3045</v>
      </c>
    </row>
    <row r="161" spans="1:25" ht="12.75" x14ac:dyDescent="0.2">
      <c r="A161" s="247" t="s">
        <v>72</v>
      </c>
      <c r="B161" s="248">
        <v>2022</v>
      </c>
      <c r="C161" s="249" t="s">
        <v>582</v>
      </c>
      <c r="D161" s="250" t="s">
        <v>112</v>
      </c>
      <c r="E161" s="251" t="s">
        <v>912</v>
      </c>
      <c r="F161" s="247" t="s">
        <v>2190</v>
      </c>
      <c r="G161" s="247" t="s">
        <v>2199</v>
      </c>
      <c r="H161" s="252" t="s">
        <v>1177</v>
      </c>
      <c r="I161" s="253" t="s">
        <v>435</v>
      </c>
      <c r="J161" s="253" t="s">
        <v>169</v>
      </c>
      <c r="K161" s="253" t="s">
        <v>2288</v>
      </c>
      <c r="L161" s="252" t="s">
        <v>148</v>
      </c>
      <c r="M161" s="254" t="s">
        <v>2117</v>
      </c>
      <c r="N161" s="252" t="s">
        <v>1178</v>
      </c>
      <c r="O161" s="252" t="s">
        <v>2113</v>
      </c>
      <c r="P161" s="253" t="s">
        <v>261</v>
      </c>
      <c r="Q161" s="253" t="s">
        <v>2115</v>
      </c>
      <c r="R161" s="253" t="s">
        <v>2116</v>
      </c>
      <c r="S161" s="252">
        <v>1</v>
      </c>
      <c r="T161" s="252" t="s">
        <v>366</v>
      </c>
      <c r="U161" s="255" t="s">
        <v>2118</v>
      </c>
      <c r="V161" s="261">
        <v>0</v>
      </c>
      <c r="W161" s="257">
        <f t="shared" si="14"/>
        <v>0</v>
      </c>
      <c r="X161" s="258" t="str">
        <f t="shared" si="15"/>
        <v>X</v>
      </c>
      <c r="Y161" s="147" t="s">
        <v>3045</v>
      </c>
    </row>
    <row r="162" spans="1:25" ht="12.75" x14ac:dyDescent="0.2">
      <c r="A162" s="247" t="s">
        <v>72</v>
      </c>
      <c r="B162" s="248">
        <v>2022</v>
      </c>
      <c r="C162" s="249" t="s">
        <v>582</v>
      </c>
      <c r="D162" s="250" t="s">
        <v>112</v>
      </c>
      <c r="E162" s="251" t="s">
        <v>912</v>
      </c>
      <c r="F162" s="247" t="s">
        <v>2190</v>
      </c>
      <c r="G162" s="247" t="s">
        <v>2199</v>
      </c>
      <c r="H162" s="252" t="s">
        <v>1177</v>
      </c>
      <c r="I162" s="253" t="s">
        <v>435</v>
      </c>
      <c r="J162" s="253" t="s">
        <v>169</v>
      </c>
      <c r="K162" s="253" t="s">
        <v>2288</v>
      </c>
      <c r="L162" s="252" t="s">
        <v>148</v>
      </c>
      <c r="M162" s="254" t="s">
        <v>2117</v>
      </c>
      <c r="N162" s="252" t="s">
        <v>1178</v>
      </c>
      <c r="O162" s="252" t="s">
        <v>2113</v>
      </c>
      <c r="P162" s="253" t="s">
        <v>279</v>
      </c>
      <c r="Q162" s="253" t="s">
        <v>2115</v>
      </c>
      <c r="R162" s="253" t="s">
        <v>2116</v>
      </c>
      <c r="S162" s="252">
        <v>1</v>
      </c>
      <c r="T162" s="252" t="s">
        <v>366</v>
      </c>
      <c r="U162" s="255" t="s">
        <v>2118</v>
      </c>
      <c r="V162" s="261">
        <v>0</v>
      </c>
      <c r="W162" s="257">
        <f t="shared" si="14"/>
        <v>0</v>
      </c>
      <c r="X162" s="258" t="str">
        <f t="shared" si="15"/>
        <v>X</v>
      </c>
      <c r="Y162" s="147" t="s">
        <v>3045</v>
      </c>
    </row>
    <row r="163" spans="1:25" ht="12.75" x14ac:dyDescent="0.2">
      <c r="A163" s="247" t="s">
        <v>72</v>
      </c>
      <c r="B163" s="248">
        <v>2022</v>
      </c>
      <c r="C163" s="249" t="s">
        <v>582</v>
      </c>
      <c r="D163" s="250" t="s">
        <v>112</v>
      </c>
      <c r="E163" s="251" t="s">
        <v>912</v>
      </c>
      <c r="F163" s="247" t="s">
        <v>2190</v>
      </c>
      <c r="G163" s="247" t="s">
        <v>2200</v>
      </c>
      <c r="H163" s="252" t="s">
        <v>1177</v>
      </c>
      <c r="I163" s="253" t="s">
        <v>435</v>
      </c>
      <c r="J163" s="253" t="s">
        <v>169</v>
      </c>
      <c r="K163" s="253" t="s">
        <v>2288</v>
      </c>
      <c r="L163" s="252" t="s">
        <v>148</v>
      </c>
      <c r="M163" s="254" t="s">
        <v>420</v>
      </c>
      <c r="N163" s="252" t="s">
        <v>1178</v>
      </c>
      <c r="O163" s="252" t="s">
        <v>2113</v>
      </c>
      <c r="P163" s="253" t="s">
        <v>2114</v>
      </c>
      <c r="Q163" s="253" t="s">
        <v>2115</v>
      </c>
      <c r="R163" s="253" t="s">
        <v>2116</v>
      </c>
      <c r="S163" s="252">
        <v>1</v>
      </c>
      <c r="T163" s="252" t="s">
        <v>366</v>
      </c>
      <c r="U163" s="255" t="s">
        <v>2196</v>
      </c>
      <c r="V163" s="261">
        <v>0</v>
      </c>
      <c r="W163" s="257">
        <f t="shared" si="14"/>
        <v>0</v>
      </c>
      <c r="X163" s="258" t="str">
        <f t="shared" si="15"/>
        <v>X</v>
      </c>
      <c r="Y163" s="147" t="s">
        <v>3045</v>
      </c>
    </row>
    <row r="164" spans="1:25" ht="12.75" x14ac:dyDescent="0.2">
      <c r="A164" s="247" t="s">
        <v>72</v>
      </c>
      <c r="B164" s="248">
        <v>2022</v>
      </c>
      <c r="C164" s="249" t="s">
        <v>582</v>
      </c>
      <c r="D164" s="250" t="s">
        <v>112</v>
      </c>
      <c r="E164" s="251" t="s">
        <v>912</v>
      </c>
      <c r="F164" s="247" t="s">
        <v>2190</v>
      </c>
      <c r="G164" s="247" t="s">
        <v>2200</v>
      </c>
      <c r="H164" s="252" t="s">
        <v>1177</v>
      </c>
      <c r="I164" s="253" t="s">
        <v>435</v>
      </c>
      <c r="J164" s="253" t="s">
        <v>169</v>
      </c>
      <c r="K164" s="253" t="s">
        <v>2288</v>
      </c>
      <c r="L164" s="252" t="s">
        <v>148</v>
      </c>
      <c r="M164" s="254" t="s">
        <v>420</v>
      </c>
      <c r="N164" s="252" t="s">
        <v>1178</v>
      </c>
      <c r="O164" s="252" t="s">
        <v>2113</v>
      </c>
      <c r="P164" s="253" t="s">
        <v>276</v>
      </c>
      <c r="Q164" s="253" t="s">
        <v>2115</v>
      </c>
      <c r="R164" s="253" t="s">
        <v>2116</v>
      </c>
      <c r="S164" s="252">
        <v>1</v>
      </c>
      <c r="T164" s="252" t="s">
        <v>366</v>
      </c>
      <c r="U164" s="255" t="s">
        <v>2196</v>
      </c>
      <c r="V164" s="261">
        <v>0</v>
      </c>
      <c r="W164" s="257">
        <f t="shared" si="14"/>
        <v>0</v>
      </c>
      <c r="X164" s="258" t="str">
        <f t="shared" si="15"/>
        <v>X</v>
      </c>
      <c r="Y164" s="147" t="s">
        <v>3045</v>
      </c>
    </row>
    <row r="165" spans="1:25" ht="12.75" x14ac:dyDescent="0.2">
      <c r="A165" s="247" t="s">
        <v>72</v>
      </c>
      <c r="B165" s="248">
        <v>2022</v>
      </c>
      <c r="C165" s="249" t="s">
        <v>582</v>
      </c>
      <c r="D165" s="250" t="s">
        <v>112</v>
      </c>
      <c r="E165" s="251" t="s">
        <v>912</v>
      </c>
      <c r="F165" s="247" t="s">
        <v>2190</v>
      </c>
      <c r="G165" s="247" t="s">
        <v>2200</v>
      </c>
      <c r="H165" s="252" t="s">
        <v>1177</v>
      </c>
      <c r="I165" s="253" t="s">
        <v>435</v>
      </c>
      <c r="J165" s="253" t="s">
        <v>169</v>
      </c>
      <c r="K165" s="253" t="s">
        <v>2288</v>
      </c>
      <c r="L165" s="252" t="s">
        <v>148</v>
      </c>
      <c r="M165" s="254" t="s">
        <v>420</v>
      </c>
      <c r="N165" s="252" t="s">
        <v>1178</v>
      </c>
      <c r="O165" s="252" t="s">
        <v>2113</v>
      </c>
      <c r="P165" s="253" t="s">
        <v>261</v>
      </c>
      <c r="Q165" s="253" t="s">
        <v>2115</v>
      </c>
      <c r="R165" s="253" t="s">
        <v>2116</v>
      </c>
      <c r="S165" s="252">
        <v>1</v>
      </c>
      <c r="T165" s="252" t="s">
        <v>366</v>
      </c>
      <c r="U165" s="255" t="s">
        <v>2196</v>
      </c>
      <c r="V165" s="261">
        <v>0</v>
      </c>
      <c r="W165" s="257">
        <f t="shared" si="14"/>
        <v>0</v>
      </c>
      <c r="X165" s="258" t="str">
        <f t="shared" si="15"/>
        <v>X</v>
      </c>
      <c r="Y165" s="147" t="s">
        <v>3045</v>
      </c>
    </row>
    <row r="166" spans="1:25" ht="12.75" x14ac:dyDescent="0.2">
      <c r="A166" s="247" t="s">
        <v>72</v>
      </c>
      <c r="B166" s="248">
        <v>2022</v>
      </c>
      <c r="C166" s="249" t="s">
        <v>582</v>
      </c>
      <c r="D166" s="250" t="s">
        <v>112</v>
      </c>
      <c r="E166" s="251" t="s">
        <v>912</v>
      </c>
      <c r="F166" s="247" t="s">
        <v>2190</v>
      </c>
      <c r="G166" s="247" t="s">
        <v>2200</v>
      </c>
      <c r="H166" s="252" t="s">
        <v>1177</v>
      </c>
      <c r="I166" s="253" t="s">
        <v>435</v>
      </c>
      <c r="J166" s="253" t="s">
        <v>169</v>
      </c>
      <c r="K166" s="253" t="s">
        <v>2288</v>
      </c>
      <c r="L166" s="252" t="s">
        <v>148</v>
      </c>
      <c r="M166" s="254" t="s">
        <v>2117</v>
      </c>
      <c r="N166" s="252" t="s">
        <v>1178</v>
      </c>
      <c r="O166" s="252" t="s">
        <v>2113</v>
      </c>
      <c r="P166" s="253" t="s">
        <v>286</v>
      </c>
      <c r="Q166" s="253" t="s">
        <v>2115</v>
      </c>
      <c r="R166" s="253" t="s">
        <v>2116</v>
      </c>
      <c r="S166" s="252">
        <v>1</v>
      </c>
      <c r="T166" s="252" t="s">
        <v>366</v>
      </c>
      <c r="U166" s="255" t="s">
        <v>2118</v>
      </c>
      <c r="V166" s="261">
        <v>0</v>
      </c>
      <c r="W166" s="257">
        <f t="shared" si="14"/>
        <v>0</v>
      </c>
      <c r="X166" s="258" t="str">
        <f t="shared" si="15"/>
        <v>X</v>
      </c>
      <c r="Y166" s="147" t="s">
        <v>3045</v>
      </c>
    </row>
    <row r="167" spans="1:25" ht="12.75" x14ac:dyDescent="0.2">
      <c r="A167" s="247" t="s">
        <v>72</v>
      </c>
      <c r="B167" s="248">
        <v>2022</v>
      </c>
      <c r="C167" s="249" t="s">
        <v>582</v>
      </c>
      <c r="D167" s="250" t="s">
        <v>112</v>
      </c>
      <c r="E167" s="251" t="s">
        <v>912</v>
      </c>
      <c r="F167" s="247" t="s">
        <v>2190</v>
      </c>
      <c r="G167" s="247" t="s">
        <v>2200</v>
      </c>
      <c r="H167" s="252" t="s">
        <v>1177</v>
      </c>
      <c r="I167" s="253" t="s">
        <v>435</v>
      </c>
      <c r="J167" s="253" t="s">
        <v>169</v>
      </c>
      <c r="K167" s="253" t="s">
        <v>2288</v>
      </c>
      <c r="L167" s="252" t="s">
        <v>148</v>
      </c>
      <c r="M167" s="254" t="s">
        <v>2117</v>
      </c>
      <c r="N167" s="252" t="s">
        <v>1178</v>
      </c>
      <c r="O167" s="252" t="s">
        <v>2113</v>
      </c>
      <c r="P167" s="253" t="s">
        <v>276</v>
      </c>
      <c r="Q167" s="253" t="s">
        <v>2115</v>
      </c>
      <c r="R167" s="253" t="s">
        <v>2116</v>
      </c>
      <c r="S167" s="252">
        <v>1</v>
      </c>
      <c r="T167" s="252" t="s">
        <v>366</v>
      </c>
      <c r="U167" s="255" t="s">
        <v>2118</v>
      </c>
      <c r="V167" s="261">
        <v>0</v>
      </c>
      <c r="W167" s="257">
        <f t="shared" si="14"/>
        <v>0</v>
      </c>
      <c r="X167" s="258" t="str">
        <f t="shared" si="15"/>
        <v>X</v>
      </c>
      <c r="Y167" s="147" t="s">
        <v>3045</v>
      </c>
    </row>
    <row r="168" spans="1:25" ht="12.75" x14ac:dyDescent="0.2">
      <c r="A168" s="247" t="s">
        <v>72</v>
      </c>
      <c r="B168" s="248">
        <v>2022</v>
      </c>
      <c r="C168" s="249" t="s">
        <v>582</v>
      </c>
      <c r="D168" s="250" t="s">
        <v>112</v>
      </c>
      <c r="E168" s="251" t="s">
        <v>912</v>
      </c>
      <c r="F168" s="247" t="s">
        <v>2190</v>
      </c>
      <c r="G168" s="247" t="s">
        <v>2200</v>
      </c>
      <c r="H168" s="252" t="s">
        <v>1177</v>
      </c>
      <c r="I168" s="253" t="s">
        <v>435</v>
      </c>
      <c r="J168" s="253" t="s">
        <v>169</v>
      </c>
      <c r="K168" s="253" t="s">
        <v>2288</v>
      </c>
      <c r="L168" s="252" t="s">
        <v>148</v>
      </c>
      <c r="M168" s="254" t="s">
        <v>2117</v>
      </c>
      <c r="N168" s="252" t="s">
        <v>1178</v>
      </c>
      <c r="O168" s="252" t="s">
        <v>2113</v>
      </c>
      <c r="P168" s="253" t="s">
        <v>261</v>
      </c>
      <c r="Q168" s="253" t="s">
        <v>2115</v>
      </c>
      <c r="R168" s="253" t="s">
        <v>2116</v>
      </c>
      <c r="S168" s="252">
        <v>1</v>
      </c>
      <c r="T168" s="252" t="s">
        <v>366</v>
      </c>
      <c r="U168" s="255" t="s">
        <v>2118</v>
      </c>
      <c r="V168" s="261">
        <v>0</v>
      </c>
      <c r="W168" s="257">
        <f t="shared" si="14"/>
        <v>0</v>
      </c>
      <c r="X168" s="258" t="str">
        <f t="shared" si="15"/>
        <v>X</v>
      </c>
      <c r="Y168" s="147" t="s">
        <v>3045</v>
      </c>
    </row>
    <row r="169" spans="1:25" ht="12.75" x14ac:dyDescent="0.2">
      <c r="A169" s="247" t="s">
        <v>72</v>
      </c>
      <c r="B169" s="248">
        <v>2022</v>
      </c>
      <c r="C169" s="249" t="s">
        <v>582</v>
      </c>
      <c r="D169" s="250" t="s">
        <v>112</v>
      </c>
      <c r="E169" s="251" t="s">
        <v>912</v>
      </c>
      <c r="F169" s="247" t="s">
        <v>2190</v>
      </c>
      <c r="G169" s="247" t="s">
        <v>2200</v>
      </c>
      <c r="H169" s="252" t="s">
        <v>1177</v>
      </c>
      <c r="I169" s="253" t="s">
        <v>435</v>
      </c>
      <c r="J169" s="253" t="s">
        <v>169</v>
      </c>
      <c r="K169" s="253" t="s">
        <v>2288</v>
      </c>
      <c r="L169" s="252" t="s">
        <v>148</v>
      </c>
      <c r="M169" s="254" t="s">
        <v>2117</v>
      </c>
      <c r="N169" s="252" t="s">
        <v>1178</v>
      </c>
      <c r="O169" s="252" t="s">
        <v>2113</v>
      </c>
      <c r="P169" s="253" t="s">
        <v>279</v>
      </c>
      <c r="Q169" s="253" t="s">
        <v>2115</v>
      </c>
      <c r="R169" s="253" t="s">
        <v>2116</v>
      </c>
      <c r="S169" s="252">
        <v>1</v>
      </c>
      <c r="T169" s="252" t="s">
        <v>366</v>
      </c>
      <c r="U169" s="255" t="s">
        <v>2118</v>
      </c>
      <c r="V169" s="261">
        <v>0</v>
      </c>
      <c r="W169" s="257">
        <f t="shared" si="14"/>
        <v>0</v>
      </c>
      <c r="X169" s="258" t="str">
        <f t="shared" si="15"/>
        <v>X</v>
      </c>
      <c r="Y169" s="147" t="s">
        <v>3045</v>
      </c>
    </row>
    <row r="170" spans="1:25" ht="12.75" x14ac:dyDescent="0.2">
      <c r="A170" s="247" t="s">
        <v>72</v>
      </c>
      <c r="B170" s="248">
        <v>2022</v>
      </c>
      <c r="C170" s="249" t="s">
        <v>582</v>
      </c>
      <c r="D170" s="250" t="s">
        <v>112</v>
      </c>
      <c r="E170" s="251" t="s">
        <v>912</v>
      </c>
      <c r="F170" s="247" t="s">
        <v>2190</v>
      </c>
      <c r="G170" s="247" t="s">
        <v>2201</v>
      </c>
      <c r="H170" s="252" t="s">
        <v>1177</v>
      </c>
      <c r="I170" s="253" t="s">
        <v>435</v>
      </c>
      <c r="J170" s="253" t="s">
        <v>169</v>
      </c>
      <c r="K170" s="253" t="s">
        <v>2288</v>
      </c>
      <c r="L170" s="252" t="s">
        <v>148</v>
      </c>
      <c r="M170" s="254" t="s">
        <v>420</v>
      </c>
      <c r="N170" s="252" t="s">
        <v>1178</v>
      </c>
      <c r="O170" s="252" t="s">
        <v>2113</v>
      </c>
      <c r="P170" s="253" t="s">
        <v>2114</v>
      </c>
      <c r="Q170" s="253" t="s">
        <v>2115</v>
      </c>
      <c r="R170" s="253" t="s">
        <v>2116</v>
      </c>
      <c r="S170" s="252">
        <v>2</v>
      </c>
      <c r="T170" s="252" t="s">
        <v>366</v>
      </c>
      <c r="U170" s="255" t="s">
        <v>2196</v>
      </c>
      <c r="V170" s="261">
        <v>0</v>
      </c>
      <c r="W170" s="257">
        <f t="shared" si="14"/>
        <v>0</v>
      </c>
      <c r="X170" s="258" t="str">
        <f t="shared" si="15"/>
        <v>X</v>
      </c>
      <c r="Y170" s="147" t="s">
        <v>3045</v>
      </c>
    </row>
    <row r="171" spans="1:25" ht="12.75" x14ac:dyDescent="0.2">
      <c r="A171" s="247" t="s">
        <v>72</v>
      </c>
      <c r="B171" s="248">
        <v>2022</v>
      </c>
      <c r="C171" s="249" t="s">
        <v>582</v>
      </c>
      <c r="D171" s="250" t="s">
        <v>112</v>
      </c>
      <c r="E171" s="251" t="s">
        <v>912</v>
      </c>
      <c r="F171" s="247" t="s">
        <v>2190</v>
      </c>
      <c r="G171" s="247" t="s">
        <v>2201</v>
      </c>
      <c r="H171" s="252" t="s">
        <v>1177</v>
      </c>
      <c r="I171" s="253" t="s">
        <v>435</v>
      </c>
      <c r="J171" s="253" t="s">
        <v>169</v>
      </c>
      <c r="K171" s="253" t="s">
        <v>2288</v>
      </c>
      <c r="L171" s="252" t="s">
        <v>148</v>
      </c>
      <c r="M171" s="254" t="s">
        <v>420</v>
      </c>
      <c r="N171" s="252" t="s">
        <v>1178</v>
      </c>
      <c r="O171" s="252" t="s">
        <v>2113</v>
      </c>
      <c r="P171" s="253" t="s">
        <v>276</v>
      </c>
      <c r="Q171" s="253" t="s">
        <v>2115</v>
      </c>
      <c r="R171" s="253" t="s">
        <v>2116</v>
      </c>
      <c r="S171" s="252">
        <v>2</v>
      </c>
      <c r="T171" s="252" t="s">
        <v>366</v>
      </c>
      <c r="U171" s="255" t="s">
        <v>2196</v>
      </c>
      <c r="V171" s="261">
        <v>0</v>
      </c>
      <c r="W171" s="257">
        <f t="shared" si="14"/>
        <v>0</v>
      </c>
      <c r="X171" s="258" t="str">
        <f t="shared" si="15"/>
        <v>X</v>
      </c>
      <c r="Y171" s="147" t="s">
        <v>3045</v>
      </c>
    </row>
    <row r="172" spans="1:25" ht="12.75" x14ac:dyDescent="0.2">
      <c r="A172" s="247" t="s">
        <v>72</v>
      </c>
      <c r="B172" s="248">
        <v>2022</v>
      </c>
      <c r="C172" s="249" t="s">
        <v>582</v>
      </c>
      <c r="D172" s="250" t="s">
        <v>112</v>
      </c>
      <c r="E172" s="251" t="s">
        <v>912</v>
      </c>
      <c r="F172" s="247" t="s">
        <v>2190</v>
      </c>
      <c r="G172" s="247" t="s">
        <v>2201</v>
      </c>
      <c r="H172" s="252" t="s">
        <v>1177</v>
      </c>
      <c r="I172" s="253" t="s">
        <v>435</v>
      </c>
      <c r="J172" s="253" t="s">
        <v>169</v>
      </c>
      <c r="K172" s="253" t="s">
        <v>2288</v>
      </c>
      <c r="L172" s="252" t="s">
        <v>148</v>
      </c>
      <c r="M172" s="254" t="s">
        <v>420</v>
      </c>
      <c r="N172" s="252" t="s">
        <v>1178</v>
      </c>
      <c r="O172" s="252" t="s">
        <v>2113</v>
      </c>
      <c r="P172" s="253" t="s">
        <v>261</v>
      </c>
      <c r="Q172" s="253" t="s">
        <v>2115</v>
      </c>
      <c r="R172" s="253" t="s">
        <v>2116</v>
      </c>
      <c r="S172" s="252">
        <v>2</v>
      </c>
      <c r="T172" s="252" t="s">
        <v>366</v>
      </c>
      <c r="U172" s="255" t="s">
        <v>2196</v>
      </c>
      <c r="V172" s="261">
        <v>0</v>
      </c>
      <c r="W172" s="257">
        <f t="shared" si="14"/>
        <v>0</v>
      </c>
      <c r="X172" s="258" t="str">
        <f t="shared" si="15"/>
        <v>X</v>
      </c>
      <c r="Y172" s="147" t="s">
        <v>3045</v>
      </c>
    </row>
    <row r="173" spans="1:25" ht="12.75" x14ac:dyDescent="0.2">
      <c r="A173" s="247" t="s">
        <v>72</v>
      </c>
      <c r="B173" s="248">
        <v>2022</v>
      </c>
      <c r="C173" s="249" t="s">
        <v>582</v>
      </c>
      <c r="D173" s="250" t="s">
        <v>112</v>
      </c>
      <c r="E173" s="251" t="s">
        <v>912</v>
      </c>
      <c r="F173" s="247" t="s">
        <v>2190</v>
      </c>
      <c r="G173" s="247" t="s">
        <v>2201</v>
      </c>
      <c r="H173" s="252" t="s">
        <v>1177</v>
      </c>
      <c r="I173" s="253" t="s">
        <v>435</v>
      </c>
      <c r="J173" s="253" t="s">
        <v>169</v>
      </c>
      <c r="K173" s="253" t="s">
        <v>2288</v>
      </c>
      <c r="L173" s="252" t="s">
        <v>148</v>
      </c>
      <c r="M173" s="254" t="s">
        <v>2117</v>
      </c>
      <c r="N173" s="252" t="s">
        <v>1178</v>
      </c>
      <c r="O173" s="252" t="s">
        <v>2113</v>
      </c>
      <c r="P173" s="253" t="s">
        <v>286</v>
      </c>
      <c r="Q173" s="253" t="s">
        <v>2115</v>
      </c>
      <c r="R173" s="253" t="s">
        <v>2116</v>
      </c>
      <c r="S173" s="252">
        <v>2</v>
      </c>
      <c r="T173" s="252" t="s">
        <v>366</v>
      </c>
      <c r="U173" s="255" t="s">
        <v>2118</v>
      </c>
      <c r="V173" s="261">
        <v>0</v>
      </c>
      <c r="W173" s="257">
        <f t="shared" si="14"/>
        <v>0</v>
      </c>
      <c r="X173" s="258" t="str">
        <f t="shared" si="15"/>
        <v>X</v>
      </c>
      <c r="Y173" s="147" t="s">
        <v>3045</v>
      </c>
    </row>
    <row r="174" spans="1:25" ht="12.75" x14ac:dyDescent="0.2">
      <c r="A174" s="247" t="s">
        <v>72</v>
      </c>
      <c r="B174" s="248">
        <v>2022</v>
      </c>
      <c r="C174" s="249" t="s">
        <v>582</v>
      </c>
      <c r="D174" s="250" t="s">
        <v>112</v>
      </c>
      <c r="E174" s="251" t="s">
        <v>912</v>
      </c>
      <c r="F174" s="247" t="s">
        <v>2190</v>
      </c>
      <c r="G174" s="247" t="s">
        <v>2201</v>
      </c>
      <c r="H174" s="252" t="s">
        <v>1177</v>
      </c>
      <c r="I174" s="253" t="s">
        <v>435</v>
      </c>
      <c r="J174" s="253" t="s">
        <v>169</v>
      </c>
      <c r="K174" s="253" t="s">
        <v>2288</v>
      </c>
      <c r="L174" s="252" t="s">
        <v>148</v>
      </c>
      <c r="M174" s="254" t="s">
        <v>2117</v>
      </c>
      <c r="N174" s="252" t="s">
        <v>1178</v>
      </c>
      <c r="O174" s="252" t="s">
        <v>2113</v>
      </c>
      <c r="P174" s="253" t="s">
        <v>276</v>
      </c>
      <c r="Q174" s="253" t="s">
        <v>2115</v>
      </c>
      <c r="R174" s="253" t="s">
        <v>2116</v>
      </c>
      <c r="S174" s="252">
        <v>2</v>
      </c>
      <c r="T174" s="252" t="s">
        <v>366</v>
      </c>
      <c r="U174" s="255" t="s">
        <v>2118</v>
      </c>
      <c r="V174" s="261">
        <v>0</v>
      </c>
      <c r="W174" s="257">
        <f t="shared" si="14"/>
        <v>0</v>
      </c>
      <c r="X174" s="258" t="str">
        <f t="shared" si="15"/>
        <v>X</v>
      </c>
      <c r="Y174" s="147" t="s">
        <v>3045</v>
      </c>
    </row>
    <row r="175" spans="1:25" ht="12.75" x14ac:dyDescent="0.2">
      <c r="A175" s="247" t="s">
        <v>72</v>
      </c>
      <c r="B175" s="248">
        <v>2022</v>
      </c>
      <c r="C175" s="249" t="s">
        <v>582</v>
      </c>
      <c r="D175" s="250" t="s">
        <v>112</v>
      </c>
      <c r="E175" s="251" t="s">
        <v>912</v>
      </c>
      <c r="F175" s="247" t="s">
        <v>2190</v>
      </c>
      <c r="G175" s="247" t="s">
        <v>2201</v>
      </c>
      <c r="H175" s="252" t="s">
        <v>1177</v>
      </c>
      <c r="I175" s="253" t="s">
        <v>435</v>
      </c>
      <c r="J175" s="253" t="s">
        <v>169</v>
      </c>
      <c r="K175" s="253" t="s">
        <v>2288</v>
      </c>
      <c r="L175" s="252" t="s">
        <v>148</v>
      </c>
      <c r="M175" s="254" t="s">
        <v>2117</v>
      </c>
      <c r="N175" s="252" t="s">
        <v>1178</v>
      </c>
      <c r="O175" s="252" t="s">
        <v>2113</v>
      </c>
      <c r="P175" s="253" t="s">
        <v>261</v>
      </c>
      <c r="Q175" s="253" t="s">
        <v>2115</v>
      </c>
      <c r="R175" s="253" t="s">
        <v>2116</v>
      </c>
      <c r="S175" s="252">
        <v>2</v>
      </c>
      <c r="T175" s="252" t="s">
        <v>366</v>
      </c>
      <c r="U175" s="255" t="s">
        <v>2118</v>
      </c>
      <c r="V175" s="261">
        <v>0</v>
      </c>
      <c r="W175" s="257">
        <f t="shared" si="14"/>
        <v>0</v>
      </c>
      <c r="X175" s="258" t="str">
        <f t="shared" si="15"/>
        <v>X</v>
      </c>
      <c r="Y175" s="147" t="s">
        <v>3045</v>
      </c>
    </row>
    <row r="176" spans="1:25" ht="12.75" x14ac:dyDescent="0.2">
      <c r="A176" s="247" t="s">
        <v>72</v>
      </c>
      <c r="B176" s="248">
        <v>2022</v>
      </c>
      <c r="C176" s="249" t="s">
        <v>582</v>
      </c>
      <c r="D176" s="250" t="s">
        <v>112</v>
      </c>
      <c r="E176" s="251" t="s">
        <v>912</v>
      </c>
      <c r="F176" s="247" t="s">
        <v>2190</v>
      </c>
      <c r="G176" s="247" t="s">
        <v>2201</v>
      </c>
      <c r="H176" s="252" t="s">
        <v>1177</v>
      </c>
      <c r="I176" s="253" t="s">
        <v>435</v>
      </c>
      <c r="J176" s="253" t="s">
        <v>169</v>
      </c>
      <c r="K176" s="253" t="s">
        <v>2288</v>
      </c>
      <c r="L176" s="252" t="s">
        <v>148</v>
      </c>
      <c r="M176" s="254" t="s">
        <v>2117</v>
      </c>
      <c r="N176" s="252" t="s">
        <v>1178</v>
      </c>
      <c r="O176" s="252" t="s">
        <v>2113</v>
      </c>
      <c r="P176" s="253" t="s">
        <v>279</v>
      </c>
      <c r="Q176" s="253" t="s">
        <v>2115</v>
      </c>
      <c r="R176" s="253" t="s">
        <v>2116</v>
      </c>
      <c r="S176" s="252">
        <v>2</v>
      </c>
      <c r="T176" s="252" t="s">
        <v>366</v>
      </c>
      <c r="U176" s="255" t="s">
        <v>2118</v>
      </c>
      <c r="V176" s="261">
        <v>0</v>
      </c>
      <c r="W176" s="257">
        <f t="shared" si="14"/>
        <v>0</v>
      </c>
      <c r="X176" s="258" t="str">
        <f t="shared" si="15"/>
        <v>X</v>
      </c>
      <c r="Y176" s="147" t="s">
        <v>3045</v>
      </c>
    </row>
    <row r="177" spans="1:25" ht="12.75" x14ac:dyDescent="0.2">
      <c r="A177" s="247" t="s">
        <v>72</v>
      </c>
      <c r="B177" s="248">
        <v>2022</v>
      </c>
      <c r="C177" s="249" t="s">
        <v>582</v>
      </c>
      <c r="D177" s="250" t="s">
        <v>112</v>
      </c>
      <c r="E177" s="251" t="s">
        <v>912</v>
      </c>
      <c r="F177" s="247" t="s">
        <v>2190</v>
      </c>
      <c r="G177" s="247" t="s">
        <v>2202</v>
      </c>
      <c r="H177" s="252" t="s">
        <v>1177</v>
      </c>
      <c r="I177" s="253" t="s">
        <v>435</v>
      </c>
      <c r="J177" s="253" t="s">
        <v>169</v>
      </c>
      <c r="K177" s="253" t="s">
        <v>2288</v>
      </c>
      <c r="L177" s="252" t="s">
        <v>148</v>
      </c>
      <c r="M177" s="254" t="s">
        <v>420</v>
      </c>
      <c r="N177" s="252" t="s">
        <v>1178</v>
      </c>
      <c r="O177" s="252" t="s">
        <v>2113</v>
      </c>
      <c r="P177" s="253" t="s">
        <v>2114</v>
      </c>
      <c r="Q177" s="253" t="s">
        <v>2115</v>
      </c>
      <c r="R177" s="253" t="s">
        <v>2116</v>
      </c>
      <c r="S177" s="252">
        <v>2</v>
      </c>
      <c r="T177" s="252" t="s">
        <v>366</v>
      </c>
      <c r="U177" s="255" t="s">
        <v>2196</v>
      </c>
      <c r="V177" s="261">
        <v>0</v>
      </c>
      <c r="W177" s="257">
        <f t="shared" si="14"/>
        <v>0</v>
      </c>
      <c r="X177" s="258" t="str">
        <f t="shared" si="15"/>
        <v>X</v>
      </c>
      <c r="Y177" s="147" t="s">
        <v>3045</v>
      </c>
    </row>
    <row r="178" spans="1:25" ht="12.75" x14ac:dyDescent="0.2">
      <c r="A178" s="247" t="s">
        <v>72</v>
      </c>
      <c r="B178" s="248">
        <v>2022</v>
      </c>
      <c r="C178" s="249" t="s">
        <v>582</v>
      </c>
      <c r="D178" s="250" t="s">
        <v>112</v>
      </c>
      <c r="E178" s="251" t="s">
        <v>912</v>
      </c>
      <c r="F178" s="247" t="s">
        <v>2190</v>
      </c>
      <c r="G178" s="247" t="s">
        <v>2202</v>
      </c>
      <c r="H178" s="252" t="s">
        <v>1177</v>
      </c>
      <c r="I178" s="253" t="s">
        <v>435</v>
      </c>
      <c r="J178" s="253" t="s">
        <v>169</v>
      </c>
      <c r="K178" s="253" t="s">
        <v>2288</v>
      </c>
      <c r="L178" s="252" t="s">
        <v>148</v>
      </c>
      <c r="M178" s="254" t="s">
        <v>420</v>
      </c>
      <c r="N178" s="252" t="s">
        <v>1178</v>
      </c>
      <c r="O178" s="252" t="s">
        <v>2113</v>
      </c>
      <c r="P178" s="253" t="s">
        <v>276</v>
      </c>
      <c r="Q178" s="253" t="s">
        <v>2115</v>
      </c>
      <c r="R178" s="253" t="s">
        <v>2116</v>
      </c>
      <c r="S178" s="252">
        <v>2</v>
      </c>
      <c r="T178" s="252" t="s">
        <v>366</v>
      </c>
      <c r="U178" s="255" t="s">
        <v>2196</v>
      </c>
      <c r="V178" s="261">
        <v>0</v>
      </c>
      <c r="W178" s="257">
        <f t="shared" si="14"/>
        <v>0</v>
      </c>
      <c r="X178" s="258" t="str">
        <f t="shared" si="15"/>
        <v>X</v>
      </c>
      <c r="Y178" s="147" t="s">
        <v>3045</v>
      </c>
    </row>
    <row r="179" spans="1:25" ht="12.75" x14ac:dyDescent="0.2">
      <c r="A179" s="247" t="s">
        <v>72</v>
      </c>
      <c r="B179" s="248">
        <v>2022</v>
      </c>
      <c r="C179" s="249" t="s">
        <v>582</v>
      </c>
      <c r="D179" s="250" t="s">
        <v>112</v>
      </c>
      <c r="E179" s="251" t="s">
        <v>912</v>
      </c>
      <c r="F179" s="247" t="s">
        <v>2190</v>
      </c>
      <c r="G179" s="247" t="s">
        <v>2202</v>
      </c>
      <c r="H179" s="252" t="s">
        <v>1177</v>
      </c>
      <c r="I179" s="253" t="s">
        <v>435</v>
      </c>
      <c r="J179" s="253" t="s">
        <v>169</v>
      </c>
      <c r="K179" s="253" t="s">
        <v>2288</v>
      </c>
      <c r="L179" s="252" t="s">
        <v>148</v>
      </c>
      <c r="M179" s="254" t="s">
        <v>420</v>
      </c>
      <c r="N179" s="252" t="s">
        <v>1178</v>
      </c>
      <c r="O179" s="252" t="s">
        <v>2113</v>
      </c>
      <c r="P179" s="253" t="s">
        <v>261</v>
      </c>
      <c r="Q179" s="253" t="s">
        <v>2115</v>
      </c>
      <c r="R179" s="253" t="s">
        <v>2116</v>
      </c>
      <c r="S179" s="252">
        <v>2</v>
      </c>
      <c r="T179" s="252" t="s">
        <v>366</v>
      </c>
      <c r="U179" s="255" t="s">
        <v>2196</v>
      </c>
      <c r="V179" s="261">
        <v>0</v>
      </c>
      <c r="W179" s="257">
        <f t="shared" si="14"/>
        <v>0</v>
      </c>
      <c r="X179" s="258" t="str">
        <f t="shared" si="15"/>
        <v>X</v>
      </c>
      <c r="Y179" s="147" t="s">
        <v>3045</v>
      </c>
    </row>
    <row r="180" spans="1:25" ht="12.75" x14ac:dyDescent="0.2">
      <c r="A180" s="247" t="s">
        <v>72</v>
      </c>
      <c r="B180" s="248">
        <v>2022</v>
      </c>
      <c r="C180" s="249" t="s">
        <v>582</v>
      </c>
      <c r="D180" s="250" t="s">
        <v>112</v>
      </c>
      <c r="E180" s="251" t="s">
        <v>912</v>
      </c>
      <c r="F180" s="247" t="s">
        <v>2190</v>
      </c>
      <c r="G180" s="247" t="s">
        <v>2202</v>
      </c>
      <c r="H180" s="252" t="s">
        <v>1177</v>
      </c>
      <c r="I180" s="253" t="s">
        <v>435</v>
      </c>
      <c r="J180" s="253" t="s">
        <v>169</v>
      </c>
      <c r="K180" s="253" t="s">
        <v>2288</v>
      </c>
      <c r="L180" s="252" t="s">
        <v>148</v>
      </c>
      <c r="M180" s="254" t="s">
        <v>2117</v>
      </c>
      <c r="N180" s="252" t="s">
        <v>1178</v>
      </c>
      <c r="O180" s="252" t="s">
        <v>2113</v>
      </c>
      <c r="P180" s="253" t="s">
        <v>286</v>
      </c>
      <c r="Q180" s="253" t="s">
        <v>2115</v>
      </c>
      <c r="R180" s="253" t="s">
        <v>2116</v>
      </c>
      <c r="S180" s="252">
        <v>2</v>
      </c>
      <c r="T180" s="252" t="s">
        <v>366</v>
      </c>
      <c r="U180" s="255" t="s">
        <v>2118</v>
      </c>
      <c r="V180" s="261">
        <v>0</v>
      </c>
      <c r="W180" s="257">
        <f t="shared" si="14"/>
        <v>0</v>
      </c>
      <c r="X180" s="258" t="str">
        <f t="shared" si="15"/>
        <v>X</v>
      </c>
      <c r="Y180" s="147" t="s">
        <v>3045</v>
      </c>
    </row>
    <row r="181" spans="1:25" ht="12.75" x14ac:dyDescent="0.2">
      <c r="A181" s="247" t="s">
        <v>72</v>
      </c>
      <c r="B181" s="248">
        <v>2022</v>
      </c>
      <c r="C181" s="249" t="s">
        <v>582</v>
      </c>
      <c r="D181" s="250" t="s">
        <v>112</v>
      </c>
      <c r="E181" s="251" t="s">
        <v>912</v>
      </c>
      <c r="F181" s="247" t="s">
        <v>2190</v>
      </c>
      <c r="G181" s="247" t="s">
        <v>2202</v>
      </c>
      <c r="H181" s="252" t="s">
        <v>1177</v>
      </c>
      <c r="I181" s="253" t="s">
        <v>435</v>
      </c>
      <c r="J181" s="253" t="s">
        <v>169</v>
      </c>
      <c r="K181" s="253" t="s">
        <v>2288</v>
      </c>
      <c r="L181" s="252" t="s">
        <v>148</v>
      </c>
      <c r="M181" s="254" t="s">
        <v>2117</v>
      </c>
      <c r="N181" s="252" t="s">
        <v>1178</v>
      </c>
      <c r="O181" s="252" t="s">
        <v>2113</v>
      </c>
      <c r="P181" s="253" t="s">
        <v>276</v>
      </c>
      <c r="Q181" s="253" t="s">
        <v>2115</v>
      </c>
      <c r="R181" s="253" t="s">
        <v>2116</v>
      </c>
      <c r="S181" s="252">
        <v>2</v>
      </c>
      <c r="T181" s="252" t="s">
        <v>366</v>
      </c>
      <c r="U181" s="255" t="s">
        <v>2118</v>
      </c>
      <c r="V181" s="261">
        <v>0</v>
      </c>
      <c r="W181" s="257">
        <f t="shared" si="14"/>
        <v>0</v>
      </c>
      <c r="X181" s="258" t="str">
        <f t="shared" si="15"/>
        <v>X</v>
      </c>
      <c r="Y181" s="147" t="s">
        <v>3045</v>
      </c>
    </row>
    <row r="182" spans="1:25" ht="12.75" x14ac:dyDescent="0.2">
      <c r="A182" s="247" t="s">
        <v>72</v>
      </c>
      <c r="B182" s="248">
        <v>2022</v>
      </c>
      <c r="C182" s="249" t="s">
        <v>582</v>
      </c>
      <c r="D182" s="250" t="s">
        <v>112</v>
      </c>
      <c r="E182" s="251" t="s">
        <v>912</v>
      </c>
      <c r="F182" s="247" t="s">
        <v>2190</v>
      </c>
      <c r="G182" s="247" t="s">
        <v>2202</v>
      </c>
      <c r="H182" s="252" t="s">
        <v>1177</v>
      </c>
      <c r="I182" s="253" t="s">
        <v>435</v>
      </c>
      <c r="J182" s="253" t="s">
        <v>169</v>
      </c>
      <c r="K182" s="253" t="s">
        <v>2288</v>
      </c>
      <c r="L182" s="252" t="s">
        <v>148</v>
      </c>
      <c r="M182" s="254" t="s">
        <v>2117</v>
      </c>
      <c r="N182" s="252" t="s">
        <v>1178</v>
      </c>
      <c r="O182" s="252" t="s">
        <v>2113</v>
      </c>
      <c r="P182" s="253" t="s">
        <v>261</v>
      </c>
      <c r="Q182" s="253" t="s">
        <v>2115</v>
      </c>
      <c r="R182" s="253" t="s">
        <v>2116</v>
      </c>
      <c r="S182" s="252">
        <v>2</v>
      </c>
      <c r="T182" s="252" t="s">
        <v>366</v>
      </c>
      <c r="U182" s="255" t="s">
        <v>2118</v>
      </c>
      <c r="V182" s="261">
        <v>0</v>
      </c>
      <c r="W182" s="257">
        <f t="shared" si="14"/>
        <v>0</v>
      </c>
      <c r="X182" s="258" t="str">
        <f t="shared" si="15"/>
        <v>X</v>
      </c>
      <c r="Y182" s="147" t="s">
        <v>3045</v>
      </c>
    </row>
    <row r="183" spans="1:25" ht="12.75" x14ac:dyDescent="0.2">
      <c r="A183" s="247" t="s">
        <v>72</v>
      </c>
      <c r="B183" s="248">
        <v>2022</v>
      </c>
      <c r="C183" s="249" t="s">
        <v>582</v>
      </c>
      <c r="D183" s="250" t="s">
        <v>112</v>
      </c>
      <c r="E183" s="251" t="s">
        <v>912</v>
      </c>
      <c r="F183" s="247" t="s">
        <v>2190</v>
      </c>
      <c r="G183" s="247" t="s">
        <v>2202</v>
      </c>
      <c r="H183" s="252" t="s">
        <v>1177</v>
      </c>
      <c r="I183" s="253" t="s">
        <v>435</v>
      </c>
      <c r="J183" s="253" t="s">
        <v>169</v>
      </c>
      <c r="K183" s="253" t="s">
        <v>2288</v>
      </c>
      <c r="L183" s="252" t="s">
        <v>148</v>
      </c>
      <c r="M183" s="254" t="s">
        <v>2117</v>
      </c>
      <c r="N183" s="252" t="s">
        <v>1178</v>
      </c>
      <c r="O183" s="252" t="s">
        <v>2113</v>
      </c>
      <c r="P183" s="253" t="s">
        <v>279</v>
      </c>
      <c r="Q183" s="253" t="s">
        <v>2115</v>
      </c>
      <c r="R183" s="253" t="s">
        <v>2116</v>
      </c>
      <c r="S183" s="252">
        <v>2</v>
      </c>
      <c r="T183" s="252" t="s">
        <v>366</v>
      </c>
      <c r="U183" s="255" t="s">
        <v>2118</v>
      </c>
      <c r="V183" s="261">
        <v>0</v>
      </c>
      <c r="W183" s="257">
        <f t="shared" si="14"/>
        <v>0</v>
      </c>
      <c r="X183" s="258" t="str">
        <f t="shared" si="15"/>
        <v>X</v>
      </c>
      <c r="Y183" s="147" t="s">
        <v>3045</v>
      </c>
    </row>
    <row r="184" spans="1:25" ht="12.75" x14ac:dyDescent="0.2">
      <c r="A184" s="247" t="s">
        <v>72</v>
      </c>
      <c r="B184" s="248">
        <v>2022</v>
      </c>
      <c r="C184" s="249" t="s">
        <v>582</v>
      </c>
      <c r="D184" s="250" t="s">
        <v>112</v>
      </c>
      <c r="E184" s="251" t="s">
        <v>912</v>
      </c>
      <c r="F184" s="247" t="s">
        <v>2190</v>
      </c>
      <c r="G184" s="247" t="s">
        <v>2203</v>
      </c>
      <c r="H184" s="252" t="s">
        <v>1177</v>
      </c>
      <c r="I184" s="253" t="s">
        <v>435</v>
      </c>
      <c r="J184" s="253" t="s">
        <v>169</v>
      </c>
      <c r="K184" s="253" t="s">
        <v>2288</v>
      </c>
      <c r="L184" s="252" t="s">
        <v>148</v>
      </c>
      <c r="M184" s="254" t="s">
        <v>420</v>
      </c>
      <c r="N184" s="252" t="s">
        <v>1178</v>
      </c>
      <c r="O184" s="252" t="s">
        <v>2113</v>
      </c>
      <c r="P184" s="253" t="s">
        <v>2114</v>
      </c>
      <c r="Q184" s="253" t="s">
        <v>2115</v>
      </c>
      <c r="R184" s="253" t="s">
        <v>2116</v>
      </c>
      <c r="S184" s="252">
        <v>2</v>
      </c>
      <c r="T184" s="252" t="s">
        <v>366</v>
      </c>
      <c r="U184" s="255" t="s">
        <v>2196</v>
      </c>
      <c r="V184" s="261">
        <v>0</v>
      </c>
      <c r="W184" s="257">
        <f t="shared" si="14"/>
        <v>0</v>
      </c>
      <c r="X184" s="258" t="str">
        <f t="shared" si="15"/>
        <v>X</v>
      </c>
      <c r="Y184" s="147" t="s">
        <v>3045</v>
      </c>
    </row>
    <row r="185" spans="1:25" ht="12.75" x14ac:dyDescent="0.2">
      <c r="A185" s="247" t="s">
        <v>72</v>
      </c>
      <c r="B185" s="248">
        <v>2022</v>
      </c>
      <c r="C185" s="249" t="s">
        <v>582</v>
      </c>
      <c r="D185" s="250" t="s">
        <v>112</v>
      </c>
      <c r="E185" s="251" t="s">
        <v>912</v>
      </c>
      <c r="F185" s="247" t="s">
        <v>2190</v>
      </c>
      <c r="G185" s="247" t="s">
        <v>2203</v>
      </c>
      <c r="H185" s="252" t="s">
        <v>1177</v>
      </c>
      <c r="I185" s="253" t="s">
        <v>435</v>
      </c>
      <c r="J185" s="253" t="s">
        <v>169</v>
      </c>
      <c r="K185" s="253" t="s">
        <v>2288</v>
      </c>
      <c r="L185" s="252" t="s">
        <v>148</v>
      </c>
      <c r="M185" s="254" t="s">
        <v>420</v>
      </c>
      <c r="N185" s="252" t="s">
        <v>1178</v>
      </c>
      <c r="O185" s="252" t="s">
        <v>2113</v>
      </c>
      <c r="P185" s="253" t="s">
        <v>276</v>
      </c>
      <c r="Q185" s="253" t="s">
        <v>2115</v>
      </c>
      <c r="R185" s="253" t="s">
        <v>2116</v>
      </c>
      <c r="S185" s="252">
        <v>2</v>
      </c>
      <c r="T185" s="252" t="s">
        <v>366</v>
      </c>
      <c r="U185" s="255" t="s">
        <v>2196</v>
      </c>
      <c r="V185" s="261">
        <v>0</v>
      </c>
      <c r="W185" s="257">
        <f t="shared" si="14"/>
        <v>0</v>
      </c>
      <c r="X185" s="258" t="str">
        <f t="shared" si="15"/>
        <v>X</v>
      </c>
      <c r="Y185" s="147" t="s">
        <v>3045</v>
      </c>
    </row>
    <row r="186" spans="1:25" ht="12.75" x14ac:dyDescent="0.2">
      <c r="A186" s="247" t="s">
        <v>72</v>
      </c>
      <c r="B186" s="248">
        <v>2022</v>
      </c>
      <c r="C186" s="249" t="s">
        <v>582</v>
      </c>
      <c r="D186" s="250" t="s">
        <v>112</v>
      </c>
      <c r="E186" s="251" t="s">
        <v>912</v>
      </c>
      <c r="F186" s="247" t="s">
        <v>2190</v>
      </c>
      <c r="G186" s="247" t="s">
        <v>2203</v>
      </c>
      <c r="H186" s="252" t="s">
        <v>1177</v>
      </c>
      <c r="I186" s="253" t="s">
        <v>435</v>
      </c>
      <c r="J186" s="253" t="s">
        <v>169</v>
      </c>
      <c r="K186" s="253" t="s">
        <v>2288</v>
      </c>
      <c r="L186" s="252" t="s">
        <v>148</v>
      </c>
      <c r="M186" s="254" t="s">
        <v>420</v>
      </c>
      <c r="N186" s="252" t="s">
        <v>1178</v>
      </c>
      <c r="O186" s="252" t="s">
        <v>2113</v>
      </c>
      <c r="P186" s="253" t="s">
        <v>261</v>
      </c>
      <c r="Q186" s="253" t="s">
        <v>2115</v>
      </c>
      <c r="R186" s="253" t="s">
        <v>2116</v>
      </c>
      <c r="S186" s="252">
        <v>2</v>
      </c>
      <c r="T186" s="252" t="s">
        <v>366</v>
      </c>
      <c r="U186" s="255" t="s">
        <v>2196</v>
      </c>
      <c r="V186" s="261">
        <v>0</v>
      </c>
      <c r="W186" s="257">
        <f t="shared" si="14"/>
        <v>0</v>
      </c>
      <c r="X186" s="258" t="str">
        <f t="shared" si="15"/>
        <v>X</v>
      </c>
      <c r="Y186" s="147" t="s">
        <v>3045</v>
      </c>
    </row>
    <row r="187" spans="1:25" ht="12.75" x14ac:dyDescent="0.2">
      <c r="A187" s="247" t="s">
        <v>72</v>
      </c>
      <c r="B187" s="248">
        <v>2022</v>
      </c>
      <c r="C187" s="249" t="s">
        <v>582</v>
      </c>
      <c r="D187" s="250" t="s">
        <v>112</v>
      </c>
      <c r="E187" s="251" t="s">
        <v>912</v>
      </c>
      <c r="F187" s="247" t="s">
        <v>2190</v>
      </c>
      <c r="G187" s="247" t="s">
        <v>2203</v>
      </c>
      <c r="H187" s="252" t="s">
        <v>1177</v>
      </c>
      <c r="I187" s="253" t="s">
        <v>435</v>
      </c>
      <c r="J187" s="253" t="s">
        <v>169</v>
      </c>
      <c r="K187" s="253" t="s">
        <v>2288</v>
      </c>
      <c r="L187" s="252" t="s">
        <v>148</v>
      </c>
      <c r="M187" s="254" t="s">
        <v>2117</v>
      </c>
      <c r="N187" s="252" t="s">
        <v>1178</v>
      </c>
      <c r="O187" s="252" t="s">
        <v>2113</v>
      </c>
      <c r="P187" s="253" t="s">
        <v>286</v>
      </c>
      <c r="Q187" s="253" t="s">
        <v>2115</v>
      </c>
      <c r="R187" s="253" t="s">
        <v>2116</v>
      </c>
      <c r="S187" s="252">
        <v>2</v>
      </c>
      <c r="T187" s="252" t="s">
        <v>366</v>
      </c>
      <c r="U187" s="255" t="s">
        <v>2118</v>
      </c>
      <c r="V187" s="261">
        <v>0</v>
      </c>
      <c r="W187" s="257">
        <f t="shared" si="14"/>
        <v>0</v>
      </c>
      <c r="X187" s="258" t="str">
        <f t="shared" si="15"/>
        <v>X</v>
      </c>
      <c r="Y187" s="147" t="s">
        <v>3045</v>
      </c>
    </row>
    <row r="188" spans="1:25" ht="12.75" x14ac:dyDescent="0.2">
      <c r="A188" s="247" t="s">
        <v>72</v>
      </c>
      <c r="B188" s="248">
        <v>2022</v>
      </c>
      <c r="C188" s="249" t="s">
        <v>582</v>
      </c>
      <c r="D188" s="250" t="s">
        <v>112</v>
      </c>
      <c r="E188" s="251" t="s">
        <v>912</v>
      </c>
      <c r="F188" s="247" t="s">
        <v>2190</v>
      </c>
      <c r="G188" s="247" t="s">
        <v>2203</v>
      </c>
      <c r="H188" s="252" t="s">
        <v>1177</v>
      </c>
      <c r="I188" s="253" t="s">
        <v>435</v>
      </c>
      <c r="J188" s="253" t="s">
        <v>169</v>
      </c>
      <c r="K188" s="253" t="s">
        <v>2288</v>
      </c>
      <c r="L188" s="252" t="s">
        <v>148</v>
      </c>
      <c r="M188" s="254" t="s">
        <v>2117</v>
      </c>
      <c r="N188" s="252" t="s">
        <v>1178</v>
      </c>
      <c r="O188" s="252" t="s">
        <v>2113</v>
      </c>
      <c r="P188" s="253" t="s">
        <v>276</v>
      </c>
      <c r="Q188" s="253" t="s">
        <v>2115</v>
      </c>
      <c r="R188" s="253" t="s">
        <v>2116</v>
      </c>
      <c r="S188" s="252">
        <v>2</v>
      </c>
      <c r="T188" s="252" t="s">
        <v>366</v>
      </c>
      <c r="U188" s="255" t="s">
        <v>2118</v>
      </c>
      <c r="V188" s="261">
        <v>0</v>
      </c>
      <c r="W188" s="257">
        <f t="shared" si="14"/>
        <v>0</v>
      </c>
      <c r="X188" s="258" t="str">
        <f t="shared" si="15"/>
        <v>X</v>
      </c>
      <c r="Y188" s="147" t="s">
        <v>3045</v>
      </c>
    </row>
    <row r="189" spans="1:25" ht="12.75" x14ac:dyDescent="0.2">
      <c r="A189" s="247" t="s">
        <v>72</v>
      </c>
      <c r="B189" s="248">
        <v>2022</v>
      </c>
      <c r="C189" s="249" t="s">
        <v>582</v>
      </c>
      <c r="D189" s="250" t="s">
        <v>112</v>
      </c>
      <c r="E189" s="251" t="s">
        <v>912</v>
      </c>
      <c r="F189" s="247" t="s">
        <v>2190</v>
      </c>
      <c r="G189" s="247" t="s">
        <v>2203</v>
      </c>
      <c r="H189" s="252" t="s">
        <v>1177</v>
      </c>
      <c r="I189" s="253" t="s">
        <v>435</v>
      </c>
      <c r="J189" s="253" t="s">
        <v>169</v>
      </c>
      <c r="K189" s="253" t="s">
        <v>2288</v>
      </c>
      <c r="L189" s="252" t="s">
        <v>148</v>
      </c>
      <c r="M189" s="254" t="s">
        <v>2117</v>
      </c>
      <c r="N189" s="252" t="s">
        <v>1178</v>
      </c>
      <c r="O189" s="252" t="s">
        <v>2113</v>
      </c>
      <c r="P189" s="253" t="s">
        <v>261</v>
      </c>
      <c r="Q189" s="253" t="s">
        <v>2115</v>
      </c>
      <c r="R189" s="253" t="s">
        <v>2116</v>
      </c>
      <c r="S189" s="252">
        <v>2</v>
      </c>
      <c r="T189" s="252" t="s">
        <v>366</v>
      </c>
      <c r="U189" s="255" t="s">
        <v>2118</v>
      </c>
      <c r="V189" s="261">
        <v>0</v>
      </c>
      <c r="W189" s="257">
        <f t="shared" si="14"/>
        <v>0</v>
      </c>
      <c r="X189" s="258" t="str">
        <f t="shared" si="15"/>
        <v>X</v>
      </c>
      <c r="Y189" s="147" t="s">
        <v>3045</v>
      </c>
    </row>
    <row r="190" spans="1:25" ht="12.75" x14ac:dyDescent="0.2">
      <c r="A190" s="247" t="s">
        <v>72</v>
      </c>
      <c r="B190" s="248">
        <v>2022</v>
      </c>
      <c r="C190" s="249" t="s">
        <v>582</v>
      </c>
      <c r="D190" s="250" t="s">
        <v>112</v>
      </c>
      <c r="E190" s="251" t="s">
        <v>912</v>
      </c>
      <c r="F190" s="247" t="s">
        <v>2190</v>
      </c>
      <c r="G190" s="247" t="s">
        <v>2203</v>
      </c>
      <c r="H190" s="252" t="s">
        <v>1177</v>
      </c>
      <c r="I190" s="253" t="s">
        <v>435</v>
      </c>
      <c r="J190" s="253" t="s">
        <v>169</v>
      </c>
      <c r="K190" s="253" t="s">
        <v>2288</v>
      </c>
      <c r="L190" s="252" t="s">
        <v>148</v>
      </c>
      <c r="M190" s="254" t="s">
        <v>2117</v>
      </c>
      <c r="N190" s="252" t="s">
        <v>1178</v>
      </c>
      <c r="O190" s="252" t="s">
        <v>2113</v>
      </c>
      <c r="P190" s="253" t="s">
        <v>279</v>
      </c>
      <c r="Q190" s="253" t="s">
        <v>2115</v>
      </c>
      <c r="R190" s="253" t="s">
        <v>2116</v>
      </c>
      <c r="S190" s="252">
        <v>2</v>
      </c>
      <c r="T190" s="252" t="s">
        <v>366</v>
      </c>
      <c r="U190" s="255" t="s">
        <v>2118</v>
      </c>
      <c r="V190" s="261">
        <v>0</v>
      </c>
      <c r="W190" s="257">
        <f t="shared" si="14"/>
        <v>0</v>
      </c>
      <c r="X190" s="258" t="str">
        <f t="shared" si="15"/>
        <v>X</v>
      </c>
      <c r="Y190" s="147" t="s">
        <v>3045</v>
      </c>
    </row>
    <row r="191" spans="1:25" ht="12.75" x14ac:dyDescent="0.2">
      <c r="A191" s="247" t="s">
        <v>72</v>
      </c>
      <c r="B191" s="248">
        <v>2022</v>
      </c>
      <c r="C191" s="249" t="s">
        <v>582</v>
      </c>
      <c r="D191" s="250" t="s">
        <v>112</v>
      </c>
      <c r="E191" s="251" t="s">
        <v>912</v>
      </c>
      <c r="F191" s="253" t="s">
        <v>2190</v>
      </c>
      <c r="G191" s="247" t="s">
        <v>2191</v>
      </c>
      <c r="H191" s="252" t="s">
        <v>1177</v>
      </c>
      <c r="I191" s="253" t="s">
        <v>435</v>
      </c>
      <c r="J191" s="247" t="s">
        <v>165</v>
      </c>
      <c r="K191" s="253" t="s">
        <v>2289</v>
      </c>
      <c r="L191" s="252" t="s">
        <v>148</v>
      </c>
      <c r="M191" s="254" t="s">
        <v>2193</v>
      </c>
      <c r="N191" s="252" t="s">
        <v>1178</v>
      </c>
      <c r="O191" s="252" t="s">
        <v>2120</v>
      </c>
      <c r="P191" s="253" t="s">
        <v>276</v>
      </c>
      <c r="Q191" s="253" t="s">
        <v>2166</v>
      </c>
      <c r="R191" s="253" t="s">
        <v>2194</v>
      </c>
      <c r="S191" s="252">
        <v>200</v>
      </c>
      <c r="T191" s="252" t="s">
        <v>364</v>
      </c>
      <c r="U191" s="255" t="s">
        <v>2195</v>
      </c>
      <c r="V191" s="261">
        <v>200</v>
      </c>
      <c r="W191" s="257">
        <f t="shared" ref="W191:W194" si="16">(100*V191/S191)</f>
        <v>100</v>
      </c>
      <c r="X191" s="258" t="str">
        <f t="shared" ref="X191:X194" si="17">IF(OR(W191&lt;90,W191&gt;150),"X","")</f>
        <v/>
      </c>
      <c r="Y191" s="147" t="s">
        <v>3046</v>
      </c>
    </row>
    <row r="192" spans="1:25" ht="12.75" x14ac:dyDescent="0.2">
      <c r="A192" s="247" t="s">
        <v>72</v>
      </c>
      <c r="B192" s="248">
        <v>2022</v>
      </c>
      <c r="C192" s="249" t="s">
        <v>582</v>
      </c>
      <c r="D192" s="250" t="s">
        <v>112</v>
      </c>
      <c r="E192" s="251" t="s">
        <v>912</v>
      </c>
      <c r="F192" s="253" t="s">
        <v>2190</v>
      </c>
      <c r="G192" s="247" t="s">
        <v>2191</v>
      </c>
      <c r="H192" s="252" t="s">
        <v>1177</v>
      </c>
      <c r="I192" s="253" t="s">
        <v>435</v>
      </c>
      <c r="J192" s="247" t="s">
        <v>165</v>
      </c>
      <c r="K192" s="253" t="s">
        <v>2289</v>
      </c>
      <c r="L192" s="252" t="s">
        <v>148</v>
      </c>
      <c r="M192" s="254" t="s">
        <v>2193</v>
      </c>
      <c r="N192" s="252" t="s">
        <v>1178</v>
      </c>
      <c r="O192" s="252" t="s">
        <v>2120</v>
      </c>
      <c r="P192" s="253" t="s">
        <v>261</v>
      </c>
      <c r="Q192" s="253" t="s">
        <v>2166</v>
      </c>
      <c r="R192" s="253" t="s">
        <v>2194</v>
      </c>
      <c r="S192" s="252">
        <v>200</v>
      </c>
      <c r="T192" s="252" t="s">
        <v>364</v>
      </c>
      <c r="U192" s="255" t="s">
        <v>2195</v>
      </c>
      <c r="V192" s="261">
        <v>200</v>
      </c>
      <c r="W192" s="257">
        <f t="shared" si="16"/>
        <v>100</v>
      </c>
      <c r="X192" s="258" t="str">
        <f t="shared" si="17"/>
        <v/>
      </c>
      <c r="Y192" s="147" t="s">
        <v>3046</v>
      </c>
    </row>
    <row r="193" spans="1:25" ht="12.75" x14ac:dyDescent="0.2">
      <c r="A193" s="247" t="s">
        <v>72</v>
      </c>
      <c r="B193" s="248">
        <v>2022</v>
      </c>
      <c r="C193" s="249" t="s">
        <v>582</v>
      </c>
      <c r="D193" s="250" t="s">
        <v>112</v>
      </c>
      <c r="E193" s="251" t="s">
        <v>912</v>
      </c>
      <c r="F193" s="253" t="s">
        <v>2190</v>
      </c>
      <c r="G193" s="247" t="s">
        <v>2204</v>
      </c>
      <c r="H193" s="252" t="s">
        <v>1177</v>
      </c>
      <c r="I193" s="253" t="s">
        <v>435</v>
      </c>
      <c r="J193" s="253" t="s">
        <v>165</v>
      </c>
      <c r="K193" s="253" t="s">
        <v>2289</v>
      </c>
      <c r="L193" s="252" t="s">
        <v>148</v>
      </c>
      <c r="M193" s="254" t="s">
        <v>2193</v>
      </c>
      <c r="N193" s="252" t="s">
        <v>1178</v>
      </c>
      <c r="O193" s="252" t="s">
        <v>2120</v>
      </c>
      <c r="P193" s="253" t="s">
        <v>276</v>
      </c>
      <c r="Q193" s="253" t="s">
        <v>2166</v>
      </c>
      <c r="R193" s="253" t="s">
        <v>2194</v>
      </c>
      <c r="S193" s="252">
        <v>200</v>
      </c>
      <c r="T193" s="252" t="s">
        <v>364</v>
      </c>
      <c r="U193" s="255" t="s">
        <v>2195</v>
      </c>
      <c r="V193" s="261">
        <v>200</v>
      </c>
      <c r="W193" s="257">
        <f t="shared" si="16"/>
        <v>100</v>
      </c>
      <c r="X193" s="258" t="str">
        <f t="shared" si="17"/>
        <v/>
      </c>
      <c r="Y193" s="147" t="s">
        <v>3046</v>
      </c>
    </row>
    <row r="194" spans="1:25" ht="12.75" x14ac:dyDescent="0.2">
      <c r="A194" s="247" t="s">
        <v>72</v>
      </c>
      <c r="B194" s="248">
        <v>2022</v>
      </c>
      <c r="C194" s="249" t="s">
        <v>582</v>
      </c>
      <c r="D194" s="250" t="s">
        <v>112</v>
      </c>
      <c r="E194" s="251" t="s">
        <v>912</v>
      </c>
      <c r="F194" s="253" t="s">
        <v>2190</v>
      </c>
      <c r="G194" s="247" t="s">
        <v>2204</v>
      </c>
      <c r="H194" s="252" t="s">
        <v>1177</v>
      </c>
      <c r="I194" s="253" t="s">
        <v>435</v>
      </c>
      <c r="J194" s="253" t="s">
        <v>165</v>
      </c>
      <c r="K194" s="253" t="s">
        <v>2289</v>
      </c>
      <c r="L194" s="252" t="s">
        <v>148</v>
      </c>
      <c r="M194" s="254" t="s">
        <v>2193</v>
      </c>
      <c r="N194" s="252" t="s">
        <v>1178</v>
      </c>
      <c r="O194" s="252" t="s">
        <v>2120</v>
      </c>
      <c r="P194" s="253" t="s">
        <v>261</v>
      </c>
      <c r="Q194" s="253" t="s">
        <v>2166</v>
      </c>
      <c r="R194" s="253" t="s">
        <v>2194</v>
      </c>
      <c r="S194" s="252">
        <v>200</v>
      </c>
      <c r="T194" s="252" t="s">
        <v>364</v>
      </c>
      <c r="U194" s="255" t="s">
        <v>2195</v>
      </c>
      <c r="V194" s="261">
        <v>200</v>
      </c>
      <c r="W194" s="257">
        <f t="shared" si="16"/>
        <v>100</v>
      </c>
      <c r="X194" s="258" t="str">
        <f t="shared" si="17"/>
        <v/>
      </c>
      <c r="Y194" s="147" t="s">
        <v>3046</v>
      </c>
    </row>
    <row r="195" spans="1:25" ht="12.75" x14ac:dyDescent="0.2">
      <c r="A195" s="247" t="s">
        <v>72</v>
      </c>
      <c r="B195" s="248">
        <v>2022</v>
      </c>
      <c r="C195" s="249" t="s">
        <v>582</v>
      </c>
      <c r="D195" s="250" t="s">
        <v>112</v>
      </c>
      <c r="E195" s="251" t="s">
        <v>912</v>
      </c>
      <c r="F195" s="247" t="s">
        <v>2190</v>
      </c>
      <c r="G195" s="247" t="s">
        <v>2191</v>
      </c>
      <c r="H195" s="252" t="s">
        <v>1177</v>
      </c>
      <c r="I195" s="253" t="s">
        <v>435</v>
      </c>
      <c r="J195" s="253" t="s">
        <v>163</v>
      </c>
      <c r="K195" s="253" t="s">
        <v>2290</v>
      </c>
      <c r="L195" s="252" t="s">
        <v>148</v>
      </c>
      <c r="M195" s="641" t="s">
        <v>418</v>
      </c>
      <c r="N195" s="252" t="s">
        <v>1178</v>
      </c>
      <c r="O195" s="252" t="s">
        <v>2120</v>
      </c>
      <c r="P195" s="253" t="s">
        <v>274</v>
      </c>
      <c r="Q195" s="253" t="s">
        <v>2188</v>
      </c>
      <c r="R195" s="253" t="s">
        <v>2116</v>
      </c>
      <c r="S195" s="252">
        <v>1</v>
      </c>
      <c r="T195" s="252" t="s">
        <v>366</v>
      </c>
      <c r="U195" s="255" t="s">
        <v>2192</v>
      </c>
      <c r="V195" s="261">
        <v>1</v>
      </c>
      <c r="W195" s="257">
        <f t="shared" ref="W195" si="18">(100*V195/S195)</f>
        <v>100</v>
      </c>
      <c r="X195" s="258" t="str">
        <f t="shared" ref="X195" si="19">IF(OR(W195&lt;90,W195&gt;150),"X","")</f>
        <v/>
      </c>
      <c r="Y195" s="262"/>
    </row>
    <row r="196" spans="1:25" ht="12.75" x14ac:dyDescent="0.2">
      <c r="A196" s="247" t="s">
        <v>72</v>
      </c>
      <c r="B196" s="248">
        <v>2022</v>
      </c>
      <c r="C196" s="249" t="s">
        <v>582</v>
      </c>
      <c r="D196" s="263" t="s">
        <v>112</v>
      </c>
      <c r="E196" s="264" t="s">
        <v>931</v>
      </c>
      <c r="F196" s="247" t="s">
        <v>2205</v>
      </c>
      <c r="G196" s="247" t="s">
        <v>2206</v>
      </c>
      <c r="H196" s="252" t="s">
        <v>1177</v>
      </c>
      <c r="I196" s="253" t="s">
        <v>435</v>
      </c>
      <c r="J196" s="253" t="s">
        <v>169</v>
      </c>
      <c r="K196" s="253" t="s">
        <v>2291</v>
      </c>
      <c r="L196" s="252" t="s">
        <v>148</v>
      </c>
      <c r="M196" s="254" t="s">
        <v>426</v>
      </c>
      <c r="N196" s="252" t="s">
        <v>1178</v>
      </c>
      <c r="O196" s="252" t="s">
        <v>2113</v>
      </c>
      <c r="P196" s="475" t="s">
        <v>272</v>
      </c>
      <c r="Q196" s="253" t="s">
        <v>2207</v>
      </c>
      <c r="R196" s="253" t="s">
        <v>2131</v>
      </c>
      <c r="S196" s="252">
        <v>1</v>
      </c>
      <c r="T196" s="252" t="s">
        <v>366</v>
      </c>
      <c r="U196" s="255"/>
      <c r="V196" s="261">
        <v>0</v>
      </c>
      <c r="W196" s="257">
        <f t="shared" ref="W196:W208" si="20">(100*V196/S196)</f>
        <v>0</v>
      </c>
      <c r="X196" s="258" t="str">
        <f t="shared" ref="X196:X208" si="21">IF(OR(W196&lt;90,W196&gt;150),"X","")</f>
        <v>X</v>
      </c>
      <c r="Y196" s="147" t="s">
        <v>3047</v>
      </c>
    </row>
    <row r="197" spans="1:25" ht="12.75" x14ac:dyDescent="0.2">
      <c r="A197" s="247" t="s">
        <v>72</v>
      </c>
      <c r="B197" s="248">
        <v>2022</v>
      </c>
      <c r="C197" s="249" t="s">
        <v>582</v>
      </c>
      <c r="D197" s="263" t="s">
        <v>112</v>
      </c>
      <c r="E197" s="264" t="s">
        <v>931</v>
      </c>
      <c r="F197" s="247" t="s">
        <v>2205</v>
      </c>
      <c r="G197" s="247" t="s">
        <v>2208</v>
      </c>
      <c r="H197" s="252" t="s">
        <v>1177</v>
      </c>
      <c r="I197" s="253" t="s">
        <v>435</v>
      </c>
      <c r="J197" s="253" t="s">
        <v>169</v>
      </c>
      <c r="K197" s="253" t="s">
        <v>2291</v>
      </c>
      <c r="L197" s="252" t="s">
        <v>148</v>
      </c>
      <c r="M197" s="254" t="s">
        <v>284</v>
      </c>
      <c r="N197" s="252" t="s">
        <v>1178</v>
      </c>
      <c r="O197" s="252" t="s">
        <v>2113</v>
      </c>
      <c r="P197" s="253" t="s">
        <v>276</v>
      </c>
      <c r="Q197" s="253" t="s">
        <v>2115</v>
      </c>
      <c r="R197" s="253" t="s">
        <v>2116</v>
      </c>
      <c r="S197" s="252">
        <v>1</v>
      </c>
      <c r="T197" s="252" t="s">
        <v>366</v>
      </c>
      <c r="U197" s="255"/>
      <c r="V197" s="261">
        <v>1</v>
      </c>
      <c r="W197" s="257">
        <f t="shared" si="20"/>
        <v>100</v>
      </c>
      <c r="X197" s="258" t="str">
        <f t="shared" si="21"/>
        <v/>
      </c>
      <c r="Y197" s="147"/>
    </row>
    <row r="198" spans="1:25" ht="12.75" x14ac:dyDescent="0.2">
      <c r="A198" s="247" t="s">
        <v>72</v>
      </c>
      <c r="B198" s="248">
        <v>2022</v>
      </c>
      <c r="C198" s="249" t="s">
        <v>582</v>
      </c>
      <c r="D198" s="263" t="s">
        <v>112</v>
      </c>
      <c r="E198" s="264" t="s">
        <v>931</v>
      </c>
      <c r="F198" s="247" t="s">
        <v>2205</v>
      </c>
      <c r="G198" s="247" t="s">
        <v>2208</v>
      </c>
      <c r="H198" s="252" t="s">
        <v>1177</v>
      </c>
      <c r="I198" s="253" t="s">
        <v>435</v>
      </c>
      <c r="J198" s="253" t="s">
        <v>169</v>
      </c>
      <c r="K198" s="253" t="s">
        <v>2291</v>
      </c>
      <c r="L198" s="252" t="s">
        <v>148</v>
      </c>
      <c r="M198" s="254" t="s">
        <v>426</v>
      </c>
      <c r="N198" s="252" t="s">
        <v>1178</v>
      </c>
      <c r="O198" s="252" t="s">
        <v>2113</v>
      </c>
      <c r="P198" s="475" t="s">
        <v>272</v>
      </c>
      <c r="Q198" s="253" t="s">
        <v>2209</v>
      </c>
      <c r="R198" s="253" t="s">
        <v>2292</v>
      </c>
      <c r="S198" s="252">
        <v>15</v>
      </c>
      <c r="T198" s="252" t="s">
        <v>366</v>
      </c>
      <c r="U198" s="255"/>
      <c r="V198" s="261">
        <v>15</v>
      </c>
      <c r="W198" s="257">
        <f t="shared" si="20"/>
        <v>100</v>
      </c>
      <c r="X198" s="258" t="str">
        <f t="shared" si="21"/>
        <v/>
      </c>
      <c r="Y198" s="147"/>
    </row>
    <row r="199" spans="1:25" ht="12.75" x14ac:dyDescent="0.2">
      <c r="A199" s="247" t="s">
        <v>72</v>
      </c>
      <c r="B199" s="248">
        <v>2022</v>
      </c>
      <c r="C199" s="249" t="s">
        <v>582</v>
      </c>
      <c r="D199" s="263" t="s">
        <v>112</v>
      </c>
      <c r="E199" s="264" t="s">
        <v>931</v>
      </c>
      <c r="F199" s="247" t="s">
        <v>2205</v>
      </c>
      <c r="G199" s="247" t="s">
        <v>2210</v>
      </c>
      <c r="H199" s="252" t="s">
        <v>1177</v>
      </c>
      <c r="I199" s="253" t="s">
        <v>435</v>
      </c>
      <c r="J199" s="253" t="s">
        <v>169</v>
      </c>
      <c r="K199" s="253" t="s">
        <v>2291</v>
      </c>
      <c r="L199" s="252" t="s">
        <v>148</v>
      </c>
      <c r="M199" s="254" t="s">
        <v>284</v>
      </c>
      <c r="N199" s="252" t="s">
        <v>1178</v>
      </c>
      <c r="O199" s="252" t="s">
        <v>2113</v>
      </c>
      <c r="P199" s="253" t="s">
        <v>276</v>
      </c>
      <c r="Q199" s="253" t="s">
        <v>2115</v>
      </c>
      <c r="R199" s="253" t="s">
        <v>2116</v>
      </c>
      <c r="S199" s="252">
        <v>2</v>
      </c>
      <c r="T199" s="252" t="s">
        <v>366</v>
      </c>
      <c r="U199" s="255"/>
      <c r="V199" s="261">
        <v>2</v>
      </c>
      <c r="W199" s="257">
        <f t="shared" si="20"/>
        <v>100</v>
      </c>
      <c r="X199" s="258" t="str">
        <f t="shared" si="21"/>
        <v/>
      </c>
      <c r="Y199" s="147"/>
    </row>
    <row r="200" spans="1:25" ht="12.75" x14ac:dyDescent="0.2">
      <c r="A200" s="247" t="s">
        <v>72</v>
      </c>
      <c r="B200" s="248">
        <v>2022</v>
      </c>
      <c r="C200" s="249" t="s">
        <v>582</v>
      </c>
      <c r="D200" s="263" t="s">
        <v>112</v>
      </c>
      <c r="E200" s="264" t="s">
        <v>931</v>
      </c>
      <c r="F200" s="247" t="s">
        <v>2205</v>
      </c>
      <c r="G200" s="247" t="s">
        <v>2210</v>
      </c>
      <c r="H200" s="252" t="s">
        <v>1177</v>
      </c>
      <c r="I200" s="253" t="s">
        <v>435</v>
      </c>
      <c r="J200" s="253" t="s">
        <v>169</v>
      </c>
      <c r="K200" s="253" t="s">
        <v>2291</v>
      </c>
      <c r="L200" s="252" t="s">
        <v>148</v>
      </c>
      <c r="M200" s="254" t="s">
        <v>426</v>
      </c>
      <c r="N200" s="252" t="s">
        <v>1178</v>
      </c>
      <c r="O200" s="252" t="s">
        <v>2113</v>
      </c>
      <c r="P200" s="475" t="s">
        <v>272</v>
      </c>
      <c r="Q200" s="253" t="s">
        <v>2209</v>
      </c>
      <c r="R200" s="253" t="s">
        <v>2292</v>
      </c>
      <c r="S200" s="252">
        <v>15</v>
      </c>
      <c r="T200" s="252" t="s">
        <v>366</v>
      </c>
      <c r="U200" s="255"/>
      <c r="V200" s="261">
        <v>15</v>
      </c>
      <c r="W200" s="257">
        <f t="shared" si="20"/>
        <v>100</v>
      </c>
      <c r="X200" s="258" t="str">
        <f t="shared" si="21"/>
        <v/>
      </c>
      <c r="Y200" s="147"/>
    </row>
    <row r="201" spans="1:25" ht="12.75" x14ac:dyDescent="0.2">
      <c r="A201" s="247" t="s">
        <v>72</v>
      </c>
      <c r="B201" s="248">
        <v>2022</v>
      </c>
      <c r="C201" s="249" t="s">
        <v>582</v>
      </c>
      <c r="D201" s="263" t="s">
        <v>112</v>
      </c>
      <c r="E201" s="264" t="s">
        <v>931</v>
      </c>
      <c r="F201" s="247" t="s">
        <v>2205</v>
      </c>
      <c r="G201" s="247" t="s">
        <v>2211</v>
      </c>
      <c r="H201" s="252" t="s">
        <v>1177</v>
      </c>
      <c r="I201" s="253" t="s">
        <v>435</v>
      </c>
      <c r="J201" s="253" t="s">
        <v>169</v>
      </c>
      <c r="K201" s="253" t="s">
        <v>2291</v>
      </c>
      <c r="L201" s="252" t="s">
        <v>148</v>
      </c>
      <c r="M201" s="254" t="s">
        <v>426</v>
      </c>
      <c r="N201" s="252" t="s">
        <v>1178</v>
      </c>
      <c r="O201" s="252" t="s">
        <v>2113</v>
      </c>
      <c r="P201" s="475" t="s">
        <v>272</v>
      </c>
      <c r="Q201" s="253" t="s">
        <v>2209</v>
      </c>
      <c r="R201" s="253" t="s">
        <v>2292</v>
      </c>
      <c r="S201" s="252">
        <v>15</v>
      </c>
      <c r="T201" s="252" t="s">
        <v>366</v>
      </c>
      <c r="U201" s="255"/>
      <c r="V201" s="261">
        <v>0</v>
      </c>
      <c r="W201" s="257">
        <f t="shared" si="20"/>
        <v>0</v>
      </c>
      <c r="X201" s="258" t="str">
        <f t="shared" si="21"/>
        <v>X</v>
      </c>
      <c r="Y201" s="147" t="s">
        <v>3048</v>
      </c>
    </row>
    <row r="202" spans="1:25" ht="12.75" x14ac:dyDescent="0.2">
      <c r="A202" s="247" t="s">
        <v>72</v>
      </c>
      <c r="B202" s="248">
        <v>2022</v>
      </c>
      <c r="C202" s="249" t="s">
        <v>582</v>
      </c>
      <c r="D202" s="263" t="s">
        <v>112</v>
      </c>
      <c r="E202" s="264" t="s">
        <v>931</v>
      </c>
      <c r="F202" s="247" t="s">
        <v>2205</v>
      </c>
      <c r="G202" s="247" t="s">
        <v>2212</v>
      </c>
      <c r="H202" s="252" t="s">
        <v>1177</v>
      </c>
      <c r="I202" s="253" t="s">
        <v>435</v>
      </c>
      <c r="J202" s="253" t="s">
        <v>169</v>
      </c>
      <c r="K202" s="253" t="s">
        <v>2291</v>
      </c>
      <c r="L202" s="252" t="s">
        <v>148</v>
      </c>
      <c r="M202" s="254" t="s">
        <v>284</v>
      </c>
      <c r="N202" s="252" t="s">
        <v>1178</v>
      </c>
      <c r="O202" s="252" t="s">
        <v>2113</v>
      </c>
      <c r="P202" s="253" t="s">
        <v>276</v>
      </c>
      <c r="Q202" s="253" t="s">
        <v>2115</v>
      </c>
      <c r="R202" s="253" t="s">
        <v>2116</v>
      </c>
      <c r="S202" s="252">
        <v>2</v>
      </c>
      <c r="T202" s="252" t="s">
        <v>366</v>
      </c>
      <c r="U202" s="255"/>
      <c r="V202" s="261">
        <v>2</v>
      </c>
      <c r="W202" s="257">
        <f t="shared" si="20"/>
        <v>100</v>
      </c>
      <c r="X202" s="258" t="str">
        <f t="shared" si="21"/>
        <v/>
      </c>
      <c r="Y202" s="147"/>
    </row>
    <row r="203" spans="1:25" ht="12.75" x14ac:dyDescent="0.2">
      <c r="A203" s="247" t="s">
        <v>72</v>
      </c>
      <c r="B203" s="248">
        <v>2022</v>
      </c>
      <c r="C203" s="249" t="s">
        <v>582</v>
      </c>
      <c r="D203" s="263" t="s">
        <v>112</v>
      </c>
      <c r="E203" s="264" t="s">
        <v>931</v>
      </c>
      <c r="F203" s="247" t="s">
        <v>2205</v>
      </c>
      <c r="G203" s="247" t="s">
        <v>2212</v>
      </c>
      <c r="H203" s="252" t="s">
        <v>1177</v>
      </c>
      <c r="I203" s="253" t="s">
        <v>435</v>
      </c>
      <c r="J203" s="253" t="s">
        <v>169</v>
      </c>
      <c r="K203" s="253" t="s">
        <v>2291</v>
      </c>
      <c r="L203" s="252" t="s">
        <v>148</v>
      </c>
      <c r="M203" s="254" t="s">
        <v>426</v>
      </c>
      <c r="N203" s="252" t="s">
        <v>1178</v>
      </c>
      <c r="O203" s="252" t="s">
        <v>2113</v>
      </c>
      <c r="P203" s="475" t="s">
        <v>272</v>
      </c>
      <c r="Q203" s="253" t="s">
        <v>2209</v>
      </c>
      <c r="R203" s="253" t="s">
        <v>2292</v>
      </c>
      <c r="S203" s="252">
        <v>15</v>
      </c>
      <c r="T203" s="252" t="s">
        <v>366</v>
      </c>
      <c r="U203" s="255"/>
      <c r="V203" s="261">
        <v>15</v>
      </c>
      <c r="W203" s="257">
        <f t="shared" si="20"/>
        <v>100</v>
      </c>
      <c r="X203" s="258" t="str">
        <f t="shared" si="21"/>
        <v/>
      </c>
      <c r="Y203" s="147"/>
    </row>
    <row r="204" spans="1:25" ht="12.75" x14ac:dyDescent="0.2">
      <c r="A204" s="247" t="s">
        <v>72</v>
      </c>
      <c r="B204" s="248">
        <v>2022</v>
      </c>
      <c r="C204" s="249" t="s">
        <v>582</v>
      </c>
      <c r="D204" s="263" t="s">
        <v>112</v>
      </c>
      <c r="E204" s="264" t="s">
        <v>931</v>
      </c>
      <c r="F204" s="247" t="s">
        <v>2205</v>
      </c>
      <c r="G204" s="247" t="s">
        <v>2212</v>
      </c>
      <c r="H204" s="252" t="s">
        <v>1177</v>
      </c>
      <c r="I204" s="253" t="s">
        <v>435</v>
      </c>
      <c r="J204" s="253" t="s">
        <v>169</v>
      </c>
      <c r="K204" s="253" t="s">
        <v>2291</v>
      </c>
      <c r="L204" s="252" t="s">
        <v>148</v>
      </c>
      <c r="M204" s="254" t="s">
        <v>426</v>
      </c>
      <c r="N204" s="252" t="s">
        <v>1178</v>
      </c>
      <c r="O204" s="252" t="s">
        <v>2113</v>
      </c>
      <c r="P204" s="475" t="s">
        <v>272</v>
      </c>
      <c r="Q204" s="253" t="s">
        <v>2150</v>
      </c>
      <c r="R204" s="253" t="s">
        <v>2151</v>
      </c>
      <c r="S204" s="252">
        <v>1</v>
      </c>
      <c r="T204" s="252" t="s">
        <v>366</v>
      </c>
      <c r="U204" s="255"/>
      <c r="V204" s="261">
        <v>1</v>
      </c>
      <c r="W204" s="257">
        <f t="shared" si="20"/>
        <v>100</v>
      </c>
      <c r="X204" s="258" t="str">
        <f t="shared" si="21"/>
        <v/>
      </c>
      <c r="Y204" s="147"/>
    </row>
    <row r="205" spans="1:25" ht="12.75" x14ac:dyDescent="0.2">
      <c r="A205" s="247" t="s">
        <v>72</v>
      </c>
      <c r="B205" s="248">
        <v>2022</v>
      </c>
      <c r="C205" s="249" t="s">
        <v>582</v>
      </c>
      <c r="D205" s="263" t="s">
        <v>112</v>
      </c>
      <c r="E205" s="264" t="s">
        <v>931</v>
      </c>
      <c r="F205" s="247" t="s">
        <v>2205</v>
      </c>
      <c r="G205" s="247" t="s">
        <v>2213</v>
      </c>
      <c r="H205" s="252" t="s">
        <v>1177</v>
      </c>
      <c r="I205" s="253" t="s">
        <v>435</v>
      </c>
      <c r="J205" s="253" t="s">
        <v>169</v>
      </c>
      <c r="K205" s="253" t="s">
        <v>2291</v>
      </c>
      <c r="L205" s="252" t="s">
        <v>148</v>
      </c>
      <c r="M205" s="254" t="s">
        <v>284</v>
      </c>
      <c r="N205" s="252" t="s">
        <v>1178</v>
      </c>
      <c r="O205" s="252" t="s">
        <v>2113</v>
      </c>
      <c r="P205" s="253" t="s">
        <v>276</v>
      </c>
      <c r="Q205" s="253" t="s">
        <v>2115</v>
      </c>
      <c r="R205" s="253" t="s">
        <v>2116</v>
      </c>
      <c r="S205" s="252">
        <v>1</v>
      </c>
      <c r="T205" s="252" t="s">
        <v>366</v>
      </c>
      <c r="U205" s="255"/>
      <c r="V205" s="261">
        <v>1</v>
      </c>
      <c r="W205" s="257">
        <f t="shared" si="20"/>
        <v>100</v>
      </c>
      <c r="X205" s="258" t="str">
        <f t="shared" si="21"/>
        <v/>
      </c>
      <c r="Y205" s="147"/>
    </row>
    <row r="206" spans="1:25" ht="12.75" x14ac:dyDescent="0.2">
      <c r="A206" s="247" t="s">
        <v>72</v>
      </c>
      <c r="B206" s="248">
        <v>2022</v>
      </c>
      <c r="C206" s="249" t="s">
        <v>582</v>
      </c>
      <c r="D206" s="263" t="s">
        <v>112</v>
      </c>
      <c r="E206" s="264" t="s">
        <v>931</v>
      </c>
      <c r="F206" s="247" t="s">
        <v>2205</v>
      </c>
      <c r="G206" s="247" t="s">
        <v>2213</v>
      </c>
      <c r="H206" s="252" t="s">
        <v>1177</v>
      </c>
      <c r="I206" s="253" t="s">
        <v>435</v>
      </c>
      <c r="J206" s="253" t="s">
        <v>169</v>
      </c>
      <c r="K206" s="253" t="s">
        <v>2291</v>
      </c>
      <c r="L206" s="252" t="s">
        <v>148</v>
      </c>
      <c r="M206" s="254" t="s">
        <v>426</v>
      </c>
      <c r="N206" s="252" t="s">
        <v>1178</v>
      </c>
      <c r="O206" s="252" t="s">
        <v>2113</v>
      </c>
      <c r="P206" s="475" t="s">
        <v>272</v>
      </c>
      <c r="Q206" s="253" t="s">
        <v>2209</v>
      </c>
      <c r="R206" s="253" t="s">
        <v>2292</v>
      </c>
      <c r="S206" s="252">
        <v>15</v>
      </c>
      <c r="T206" s="252" t="s">
        <v>366</v>
      </c>
      <c r="U206" s="255"/>
      <c r="V206" s="261">
        <v>15</v>
      </c>
      <c r="W206" s="257">
        <f t="shared" si="20"/>
        <v>100</v>
      </c>
      <c r="X206" s="258" t="str">
        <f t="shared" si="21"/>
        <v/>
      </c>
      <c r="Y206" s="147"/>
    </row>
    <row r="207" spans="1:25" ht="12.75" x14ac:dyDescent="0.2">
      <c r="A207" s="247" t="s">
        <v>72</v>
      </c>
      <c r="B207" s="248">
        <v>2022</v>
      </c>
      <c r="C207" s="249" t="s">
        <v>582</v>
      </c>
      <c r="D207" s="263" t="s">
        <v>112</v>
      </c>
      <c r="E207" s="264" t="s">
        <v>931</v>
      </c>
      <c r="F207" s="247" t="s">
        <v>2205</v>
      </c>
      <c r="G207" s="247" t="s">
        <v>2124</v>
      </c>
      <c r="H207" s="252" t="s">
        <v>1177</v>
      </c>
      <c r="I207" s="253" t="s">
        <v>435</v>
      </c>
      <c r="J207" s="253" t="s">
        <v>169</v>
      </c>
      <c r="K207" s="253" t="s">
        <v>2291</v>
      </c>
      <c r="L207" s="252" t="s">
        <v>148</v>
      </c>
      <c r="M207" s="254" t="s">
        <v>284</v>
      </c>
      <c r="N207" s="252" t="s">
        <v>1178</v>
      </c>
      <c r="O207" s="252" t="s">
        <v>2113</v>
      </c>
      <c r="P207" s="253" t="s">
        <v>276</v>
      </c>
      <c r="Q207" s="253" t="s">
        <v>2115</v>
      </c>
      <c r="R207" s="253" t="s">
        <v>2116</v>
      </c>
      <c r="S207" s="252">
        <v>1</v>
      </c>
      <c r="T207" s="252" t="s">
        <v>366</v>
      </c>
      <c r="U207" s="255"/>
      <c r="V207" s="261">
        <v>1</v>
      </c>
      <c r="W207" s="257">
        <f t="shared" si="20"/>
        <v>100</v>
      </c>
      <c r="X207" s="258" t="str">
        <f t="shared" si="21"/>
        <v/>
      </c>
      <c r="Y207" s="147"/>
    </row>
    <row r="208" spans="1:25" ht="12.75" x14ac:dyDescent="0.2">
      <c r="A208" s="247" t="s">
        <v>72</v>
      </c>
      <c r="B208" s="248">
        <v>2022</v>
      </c>
      <c r="C208" s="249" t="s">
        <v>582</v>
      </c>
      <c r="D208" s="263" t="s">
        <v>112</v>
      </c>
      <c r="E208" s="264" t="s">
        <v>931</v>
      </c>
      <c r="F208" s="247" t="s">
        <v>2205</v>
      </c>
      <c r="G208" s="247" t="s">
        <v>2124</v>
      </c>
      <c r="H208" s="252" t="s">
        <v>1177</v>
      </c>
      <c r="I208" s="253" t="s">
        <v>435</v>
      </c>
      <c r="J208" s="253" t="s">
        <v>169</v>
      </c>
      <c r="K208" s="253" t="s">
        <v>2291</v>
      </c>
      <c r="L208" s="252" t="s">
        <v>148</v>
      </c>
      <c r="M208" s="254" t="s">
        <v>426</v>
      </c>
      <c r="N208" s="252" t="s">
        <v>1178</v>
      </c>
      <c r="O208" s="252" t="s">
        <v>2113</v>
      </c>
      <c r="P208" s="475" t="s">
        <v>272</v>
      </c>
      <c r="Q208" s="253" t="s">
        <v>2209</v>
      </c>
      <c r="R208" s="253" t="s">
        <v>2292</v>
      </c>
      <c r="S208" s="252">
        <v>15</v>
      </c>
      <c r="T208" s="252" t="s">
        <v>366</v>
      </c>
      <c r="U208" s="255"/>
      <c r="V208" s="261">
        <v>0</v>
      </c>
      <c r="W208" s="257">
        <f t="shared" si="20"/>
        <v>0</v>
      </c>
      <c r="X208" s="258" t="str">
        <f t="shared" si="21"/>
        <v>X</v>
      </c>
      <c r="Y208" s="147" t="s">
        <v>3048</v>
      </c>
    </row>
    <row r="209" spans="1:25" ht="12.75" x14ac:dyDescent="0.2">
      <c r="A209" s="249" t="s">
        <v>72</v>
      </c>
      <c r="B209" s="248">
        <v>2022</v>
      </c>
      <c r="C209" s="265" t="s">
        <v>582</v>
      </c>
      <c r="D209" s="250" t="s">
        <v>112</v>
      </c>
      <c r="E209" s="251" t="s">
        <v>912</v>
      </c>
      <c r="F209" s="249" t="s">
        <v>2214</v>
      </c>
      <c r="G209" s="249" t="s">
        <v>2215</v>
      </c>
      <c r="H209" s="252" t="s">
        <v>1177</v>
      </c>
      <c r="I209" s="254" t="s">
        <v>435</v>
      </c>
      <c r="J209" s="253" t="s">
        <v>169</v>
      </c>
      <c r="K209" s="253" t="s">
        <v>2293</v>
      </c>
      <c r="L209" s="252" t="s">
        <v>148</v>
      </c>
      <c r="M209" s="254" t="s">
        <v>420</v>
      </c>
      <c r="N209" s="252" t="s">
        <v>1178</v>
      </c>
      <c r="O209" s="252" t="s">
        <v>2113</v>
      </c>
      <c r="P209" s="253" t="s">
        <v>2114</v>
      </c>
      <c r="Q209" s="253" t="s">
        <v>2115</v>
      </c>
      <c r="R209" s="253" t="s">
        <v>2116</v>
      </c>
      <c r="S209" s="254">
        <v>2</v>
      </c>
      <c r="T209" s="252" t="s">
        <v>366</v>
      </c>
      <c r="U209" s="255" t="s">
        <v>2216</v>
      </c>
      <c r="V209" s="143">
        <v>1</v>
      </c>
      <c r="W209" s="257">
        <f t="shared" ref="W209:W264" si="22">(100*V209/S209)</f>
        <v>50</v>
      </c>
      <c r="X209" s="258" t="str">
        <f t="shared" ref="X209:X264" si="23">IF(OR(W209&lt;90,W209&gt;150),"X","")</f>
        <v>X</v>
      </c>
      <c r="Y209" s="125" t="s">
        <v>3049</v>
      </c>
    </row>
    <row r="210" spans="1:25" ht="12.75" x14ac:dyDescent="0.2">
      <c r="A210" s="249" t="s">
        <v>72</v>
      </c>
      <c r="B210" s="248">
        <v>2022</v>
      </c>
      <c r="C210" s="265" t="s">
        <v>582</v>
      </c>
      <c r="D210" s="250" t="s">
        <v>112</v>
      </c>
      <c r="E210" s="251" t="s">
        <v>912</v>
      </c>
      <c r="F210" s="249" t="s">
        <v>2214</v>
      </c>
      <c r="G210" s="249" t="s">
        <v>2217</v>
      </c>
      <c r="H210" s="252" t="s">
        <v>1177</v>
      </c>
      <c r="I210" s="254" t="s">
        <v>435</v>
      </c>
      <c r="J210" s="253" t="s">
        <v>169</v>
      </c>
      <c r="K210" s="253" t="s">
        <v>2293</v>
      </c>
      <c r="L210" s="252" t="s">
        <v>148</v>
      </c>
      <c r="M210" s="254" t="s">
        <v>420</v>
      </c>
      <c r="N210" s="252" t="s">
        <v>1178</v>
      </c>
      <c r="O210" s="252" t="s">
        <v>2113</v>
      </c>
      <c r="P210" s="253" t="s">
        <v>2114</v>
      </c>
      <c r="Q210" s="253" t="s">
        <v>2115</v>
      </c>
      <c r="R210" s="253" t="s">
        <v>2116</v>
      </c>
      <c r="S210" s="254">
        <v>18</v>
      </c>
      <c r="T210" s="252" t="s">
        <v>366</v>
      </c>
      <c r="U210" s="255" t="s">
        <v>2216</v>
      </c>
      <c r="V210" s="143">
        <v>5</v>
      </c>
      <c r="W210" s="257">
        <f t="shared" si="22"/>
        <v>27.777777777777779</v>
      </c>
      <c r="X210" s="258" t="str">
        <f t="shared" si="23"/>
        <v>X</v>
      </c>
      <c r="Y210" s="125" t="s">
        <v>3049</v>
      </c>
    </row>
    <row r="211" spans="1:25" ht="12.75" x14ac:dyDescent="0.2">
      <c r="A211" s="249" t="s">
        <v>72</v>
      </c>
      <c r="B211" s="248">
        <v>2022</v>
      </c>
      <c r="C211" s="265" t="s">
        <v>582</v>
      </c>
      <c r="D211" s="250" t="s">
        <v>112</v>
      </c>
      <c r="E211" s="251" t="s">
        <v>912</v>
      </c>
      <c r="F211" s="249" t="s">
        <v>2214</v>
      </c>
      <c r="G211" s="249" t="s">
        <v>2218</v>
      </c>
      <c r="H211" s="252" t="s">
        <v>1177</v>
      </c>
      <c r="I211" s="254" t="s">
        <v>435</v>
      </c>
      <c r="J211" s="253" t="s">
        <v>163</v>
      </c>
      <c r="K211" s="253" t="s">
        <v>2294</v>
      </c>
      <c r="L211" s="252" t="s">
        <v>148</v>
      </c>
      <c r="M211" s="265" t="s">
        <v>418</v>
      </c>
      <c r="N211" s="252" t="s">
        <v>1178</v>
      </c>
      <c r="O211" s="252" t="s">
        <v>2120</v>
      </c>
      <c r="P211" s="253" t="s">
        <v>274</v>
      </c>
      <c r="Q211" s="253" t="s">
        <v>2188</v>
      </c>
      <c r="R211" s="253" t="s">
        <v>2116</v>
      </c>
      <c r="S211" s="254">
        <v>5</v>
      </c>
      <c r="T211" s="252" t="s">
        <v>366</v>
      </c>
      <c r="U211" s="255" t="s">
        <v>2219</v>
      </c>
      <c r="V211" s="143">
        <v>5</v>
      </c>
      <c r="W211" s="257">
        <f t="shared" si="22"/>
        <v>100</v>
      </c>
      <c r="X211" s="258" t="str">
        <f t="shared" si="23"/>
        <v/>
      </c>
      <c r="Y211" s="172" t="s">
        <v>3107</v>
      </c>
    </row>
    <row r="212" spans="1:25" ht="12.75" x14ac:dyDescent="0.2">
      <c r="A212" s="249" t="s">
        <v>72</v>
      </c>
      <c r="B212" s="248">
        <v>2022</v>
      </c>
      <c r="C212" s="265" t="s">
        <v>582</v>
      </c>
      <c r="D212" s="250" t="s">
        <v>112</v>
      </c>
      <c r="E212" s="251" t="s">
        <v>912</v>
      </c>
      <c r="F212" s="249" t="s">
        <v>2214</v>
      </c>
      <c r="G212" s="249" t="s">
        <v>2218</v>
      </c>
      <c r="H212" s="252" t="s">
        <v>1177</v>
      </c>
      <c r="I212" s="254" t="s">
        <v>435</v>
      </c>
      <c r="J212" s="253" t="s">
        <v>169</v>
      </c>
      <c r="K212" s="253" t="s">
        <v>2293</v>
      </c>
      <c r="L212" s="252" t="s">
        <v>148</v>
      </c>
      <c r="M212" s="254" t="s">
        <v>2117</v>
      </c>
      <c r="N212" s="252" t="s">
        <v>1178</v>
      </c>
      <c r="O212" s="252" t="s">
        <v>2113</v>
      </c>
      <c r="P212" s="253" t="s">
        <v>286</v>
      </c>
      <c r="Q212" s="253" t="s">
        <v>2115</v>
      </c>
      <c r="R212" s="253" t="s">
        <v>2116</v>
      </c>
      <c r="S212" s="254">
        <v>30</v>
      </c>
      <c r="T212" s="252" t="s">
        <v>366</v>
      </c>
      <c r="U212" s="255" t="s">
        <v>2220</v>
      </c>
      <c r="V212" s="143">
        <v>8</v>
      </c>
      <c r="W212" s="257">
        <v>27</v>
      </c>
      <c r="X212" s="258" t="str">
        <f t="shared" si="23"/>
        <v>X</v>
      </c>
      <c r="Y212" s="125" t="s">
        <v>3049</v>
      </c>
    </row>
    <row r="213" spans="1:25" ht="12.75" x14ac:dyDescent="0.2">
      <c r="A213" s="249" t="s">
        <v>72</v>
      </c>
      <c r="B213" s="248">
        <v>2022</v>
      </c>
      <c r="C213" s="265" t="s">
        <v>582</v>
      </c>
      <c r="D213" s="250" t="s">
        <v>112</v>
      </c>
      <c r="E213" s="251" t="s">
        <v>912</v>
      </c>
      <c r="F213" s="249" t="s">
        <v>2214</v>
      </c>
      <c r="G213" s="249" t="s">
        <v>2221</v>
      </c>
      <c r="H213" s="252" t="s">
        <v>1177</v>
      </c>
      <c r="I213" s="254" t="s">
        <v>435</v>
      </c>
      <c r="J213" s="253" t="s">
        <v>169</v>
      </c>
      <c r="K213" s="253" t="s">
        <v>2293</v>
      </c>
      <c r="L213" s="252" t="s">
        <v>148</v>
      </c>
      <c r="M213" s="254" t="s">
        <v>420</v>
      </c>
      <c r="N213" s="252" t="s">
        <v>1178</v>
      </c>
      <c r="O213" s="252" t="s">
        <v>2113</v>
      </c>
      <c r="P213" s="253" t="s">
        <v>2114</v>
      </c>
      <c r="Q213" s="253" t="s">
        <v>2115</v>
      </c>
      <c r="R213" s="253" t="s">
        <v>2116</v>
      </c>
      <c r="S213" s="254">
        <v>4</v>
      </c>
      <c r="T213" s="252" t="s">
        <v>366</v>
      </c>
      <c r="U213" s="255" t="s">
        <v>2216</v>
      </c>
      <c r="V213" s="143">
        <v>1</v>
      </c>
      <c r="W213" s="257">
        <f t="shared" si="22"/>
        <v>25</v>
      </c>
      <c r="X213" s="258" t="str">
        <f t="shared" si="23"/>
        <v>X</v>
      </c>
      <c r="Y213" s="125" t="s">
        <v>3049</v>
      </c>
    </row>
    <row r="214" spans="1:25" ht="12.75" x14ac:dyDescent="0.2">
      <c r="A214" s="249" t="s">
        <v>72</v>
      </c>
      <c r="B214" s="248">
        <v>2022</v>
      </c>
      <c r="C214" s="265" t="s">
        <v>582</v>
      </c>
      <c r="D214" s="250" t="s">
        <v>112</v>
      </c>
      <c r="E214" s="251" t="s">
        <v>912</v>
      </c>
      <c r="F214" s="249" t="s">
        <v>2214</v>
      </c>
      <c r="G214" s="249" t="s">
        <v>2222</v>
      </c>
      <c r="H214" s="252" t="s">
        <v>1177</v>
      </c>
      <c r="I214" s="254" t="s">
        <v>435</v>
      </c>
      <c r="J214" s="253" t="s">
        <v>169</v>
      </c>
      <c r="K214" s="253" t="s">
        <v>2293</v>
      </c>
      <c r="L214" s="252" t="s">
        <v>148</v>
      </c>
      <c r="M214" s="254" t="s">
        <v>420</v>
      </c>
      <c r="N214" s="252" t="s">
        <v>1178</v>
      </c>
      <c r="O214" s="252" t="s">
        <v>2113</v>
      </c>
      <c r="P214" s="253" t="s">
        <v>2114</v>
      </c>
      <c r="Q214" s="253" t="s">
        <v>2115</v>
      </c>
      <c r="R214" s="253" t="s">
        <v>2116</v>
      </c>
      <c r="S214" s="254">
        <v>10</v>
      </c>
      <c r="T214" s="252" t="s">
        <v>366</v>
      </c>
      <c r="U214" s="255" t="s">
        <v>2216</v>
      </c>
      <c r="V214" s="143">
        <v>3</v>
      </c>
      <c r="W214" s="257">
        <f t="shared" si="22"/>
        <v>30</v>
      </c>
      <c r="X214" s="258" t="str">
        <f t="shared" si="23"/>
        <v>X</v>
      </c>
      <c r="Y214" s="125" t="s">
        <v>3049</v>
      </c>
    </row>
    <row r="215" spans="1:25" ht="12.75" x14ac:dyDescent="0.2">
      <c r="A215" s="249" t="s">
        <v>72</v>
      </c>
      <c r="B215" s="248">
        <v>2022</v>
      </c>
      <c r="C215" s="265" t="s">
        <v>582</v>
      </c>
      <c r="D215" s="250" t="s">
        <v>112</v>
      </c>
      <c r="E215" s="251" t="s">
        <v>912</v>
      </c>
      <c r="F215" s="249" t="s">
        <v>2214</v>
      </c>
      <c r="G215" s="249" t="s">
        <v>2223</v>
      </c>
      <c r="H215" s="252" t="s">
        <v>1177</v>
      </c>
      <c r="I215" s="254" t="s">
        <v>435</v>
      </c>
      <c r="J215" s="253" t="s">
        <v>169</v>
      </c>
      <c r="K215" s="253" t="s">
        <v>2293</v>
      </c>
      <c r="L215" s="252" t="s">
        <v>148</v>
      </c>
      <c r="M215" s="254" t="s">
        <v>420</v>
      </c>
      <c r="N215" s="252" t="s">
        <v>1178</v>
      </c>
      <c r="O215" s="252" t="s">
        <v>2113</v>
      </c>
      <c r="P215" s="253" t="s">
        <v>2114</v>
      </c>
      <c r="Q215" s="253" t="s">
        <v>2115</v>
      </c>
      <c r="R215" s="253" t="s">
        <v>2116</v>
      </c>
      <c r="S215" s="254">
        <v>16</v>
      </c>
      <c r="T215" s="252" t="s">
        <v>366</v>
      </c>
      <c r="U215" s="255" t="s">
        <v>2216</v>
      </c>
      <c r="V215" s="143">
        <v>4</v>
      </c>
      <c r="W215" s="257">
        <f t="shared" si="22"/>
        <v>25</v>
      </c>
      <c r="X215" s="258" t="str">
        <f t="shared" si="23"/>
        <v>X</v>
      </c>
      <c r="Y215" s="125" t="s">
        <v>3049</v>
      </c>
    </row>
    <row r="216" spans="1:25" ht="12.75" x14ac:dyDescent="0.2">
      <c r="A216" s="249" t="s">
        <v>72</v>
      </c>
      <c r="B216" s="248">
        <v>2022</v>
      </c>
      <c r="C216" s="265" t="s">
        <v>582</v>
      </c>
      <c r="D216" s="250" t="s">
        <v>112</v>
      </c>
      <c r="E216" s="251" t="s">
        <v>912</v>
      </c>
      <c r="F216" s="249" t="s">
        <v>2214</v>
      </c>
      <c r="G216" s="249" t="s">
        <v>2224</v>
      </c>
      <c r="H216" s="252" t="s">
        <v>1177</v>
      </c>
      <c r="I216" s="254" t="s">
        <v>435</v>
      </c>
      <c r="J216" s="253" t="s">
        <v>169</v>
      </c>
      <c r="K216" s="253" t="s">
        <v>2293</v>
      </c>
      <c r="L216" s="252" t="s">
        <v>148</v>
      </c>
      <c r="M216" s="254" t="s">
        <v>420</v>
      </c>
      <c r="N216" s="252" t="s">
        <v>1178</v>
      </c>
      <c r="O216" s="252" t="s">
        <v>2113</v>
      </c>
      <c r="P216" s="253" t="s">
        <v>2114</v>
      </c>
      <c r="Q216" s="253" t="s">
        <v>2115</v>
      </c>
      <c r="R216" s="253" t="s">
        <v>2116</v>
      </c>
      <c r="S216" s="254">
        <v>17</v>
      </c>
      <c r="T216" s="252" t="s">
        <v>366</v>
      </c>
      <c r="U216" s="255" t="s">
        <v>2216</v>
      </c>
      <c r="V216" s="143">
        <v>4</v>
      </c>
      <c r="W216" s="257">
        <f t="shared" si="22"/>
        <v>23.529411764705884</v>
      </c>
      <c r="X216" s="258" t="str">
        <f t="shared" si="23"/>
        <v>X</v>
      </c>
      <c r="Y216" s="125" t="s">
        <v>3049</v>
      </c>
    </row>
    <row r="217" spans="1:25" ht="12.75" x14ac:dyDescent="0.2">
      <c r="A217" s="249" t="s">
        <v>72</v>
      </c>
      <c r="B217" s="248">
        <v>2022</v>
      </c>
      <c r="C217" s="265" t="s">
        <v>582</v>
      </c>
      <c r="D217" s="250" t="s">
        <v>112</v>
      </c>
      <c r="E217" s="251" t="s">
        <v>912</v>
      </c>
      <c r="F217" s="249" t="s">
        <v>2214</v>
      </c>
      <c r="G217" s="249" t="s">
        <v>2206</v>
      </c>
      <c r="H217" s="252" t="s">
        <v>1177</v>
      </c>
      <c r="I217" s="254" t="s">
        <v>435</v>
      </c>
      <c r="J217" s="253" t="s">
        <v>169</v>
      </c>
      <c r="K217" s="253" t="s">
        <v>2293</v>
      </c>
      <c r="L217" s="252" t="s">
        <v>148</v>
      </c>
      <c r="M217" s="254" t="s">
        <v>420</v>
      </c>
      <c r="N217" s="252" t="s">
        <v>1178</v>
      </c>
      <c r="O217" s="252" t="s">
        <v>2113</v>
      </c>
      <c r="P217" s="253" t="s">
        <v>2114</v>
      </c>
      <c r="Q217" s="253" t="s">
        <v>2115</v>
      </c>
      <c r="R217" s="253" t="s">
        <v>2116</v>
      </c>
      <c r="S217" s="254">
        <v>25</v>
      </c>
      <c r="T217" s="252" t="s">
        <v>366</v>
      </c>
      <c r="U217" s="255" t="s">
        <v>2216</v>
      </c>
      <c r="V217" s="143">
        <v>8</v>
      </c>
      <c r="W217" s="257">
        <f t="shared" si="22"/>
        <v>32</v>
      </c>
      <c r="X217" s="258" t="str">
        <f t="shared" si="23"/>
        <v>X</v>
      </c>
      <c r="Y217" s="125" t="s">
        <v>3049</v>
      </c>
    </row>
    <row r="218" spans="1:25" ht="12.75" x14ac:dyDescent="0.2">
      <c r="A218" s="249" t="s">
        <v>72</v>
      </c>
      <c r="B218" s="248">
        <v>2022</v>
      </c>
      <c r="C218" s="265" t="s">
        <v>582</v>
      </c>
      <c r="D218" s="250" t="s">
        <v>112</v>
      </c>
      <c r="E218" s="251" t="s">
        <v>912</v>
      </c>
      <c r="F218" s="249" t="s">
        <v>2214</v>
      </c>
      <c r="G218" s="249" t="s">
        <v>2225</v>
      </c>
      <c r="H218" s="252" t="s">
        <v>1177</v>
      </c>
      <c r="I218" s="254" t="s">
        <v>435</v>
      </c>
      <c r="J218" s="253" t="s">
        <v>169</v>
      </c>
      <c r="K218" s="253" t="s">
        <v>2293</v>
      </c>
      <c r="L218" s="252" t="s">
        <v>148</v>
      </c>
      <c r="M218" s="254" t="s">
        <v>420</v>
      </c>
      <c r="N218" s="252" t="s">
        <v>1178</v>
      </c>
      <c r="O218" s="252" t="s">
        <v>2113</v>
      </c>
      <c r="P218" s="253" t="s">
        <v>2114</v>
      </c>
      <c r="Q218" s="253" t="s">
        <v>2115</v>
      </c>
      <c r="R218" s="253" t="s">
        <v>2116</v>
      </c>
      <c r="S218" s="254">
        <v>3</v>
      </c>
      <c r="T218" s="252" t="s">
        <v>366</v>
      </c>
      <c r="U218" s="255" t="s">
        <v>2216</v>
      </c>
      <c r="V218" s="143">
        <v>1</v>
      </c>
      <c r="W218" s="257">
        <f t="shared" si="22"/>
        <v>33.333333333333336</v>
      </c>
      <c r="X218" s="258" t="str">
        <f t="shared" si="23"/>
        <v>X</v>
      </c>
      <c r="Y218" s="125" t="s">
        <v>3049</v>
      </c>
    </row>
    <row r="219" spans="1:25" ht="12.75" x14ac:dyDescent="0.2">
      <c r="A219" s="249" t="s">
        <v>72</v>
      </c>
      <c r="B219" s="248">
        <v>2022</v>
      </c>
      <c r="C219" s="265" t="s">
        <v>582</v>
      </c>
      <c r="D219" s="263" t="s">
        <v>112</v>
      </c>
      <c r="E219" s="266" t="s">
        <v>931</v>
      </c>
      <c r="F219" s="249" t="s">
        <v>2226</v>
      </c>
      <c r="G219" s="249" t="s">
        <v>2215</v>
      </c>
      <c r="H219" s="252" t="s">
        <v>1177</v>
      </c>
      <c r="I219" s="254" t="s">
        <v>435</v>
      </c>
      <c r="J219" s="253" t="s">
        <v>169</v>
      </c>
      <c r="K219" s="253" t="s">
        <v>2295</v>
      </c>
      <c r="L219" s="252" t="s">
        <v>148</v>
      </c>
      <c r="M219" s="254" t="s">
        <v>284</v>
      </c>
      <c r="N219" s="252" t="s">
        <v>1178</v>
      </c>
      <c r="O219" s="252" t="s">
        <v>2113</v>
      </c>
      <c r="P219" s="253" t="s">
        <v>194</v>
      </c>
      <c r="Q219" s="253" t="s">
        <v>2115</v>
      </c>
      <c r="R219" s="253" t="s">
        <v>2116</v>
      </c>
      <c r="S219" s="254">
        <v>3</v>
      </c>
      <c r="T219" s="252" t="s">
        <v>366</v>
      </c>
      <c r="U219" s="255" t="s">
        <v>2227</v>
      </c>
      <c r="V219" s="261">
        <v>1</v>
      </c>
      <c r="W219" s="257">
        <f t="shared" si="22"/>
        <v>33.333333333333336</v>
      </c>
      <c r="X219" s="258" t="str">
        <f t="shared" si="23"/>
        <v>X</v>
      </c>
      <c r="Y219" s="147" t="s">
        <v>3049</v>
      </c>
    </row>
    <row r="220" spans="1:25" ht="12.75" x14ac:dyDescent="0.2">
      <c r="A220" s="249" t="s">
        <v>72</v>
      </c>
      <c r="B220" s="248">
        <v>2022</v>
      </c>
      <c r="C220" s="265" t="s">
        <v>582</v>
      </c>
      <c r="D220" s="263" t="s">
        <v>112</v>
      </c>
      <c r="E220" s="266" t="s">
        <v>931</v>
      </c>
      <c r="F220" s="249" t="s">
        <v>2226</v>
      </c>
      <c r="G220" s="249" t="s">
        <v>2215</v>
      </c>
      <c r="H220" s="252" t="s">
        <v>1177</v>
      </c>
      <c r="I220" s="254" t="s">
        <v>435</v>
      </c>
      <c r="J220" s="253" t="s">
        <v>169</v>
      </c>
      <c r="K220" s="253" t="s">
        <v>2295</v>
      </c>
      <c r="L220" s="252" t="s">
        <v>148</v>
      </c>
      <c r="M220" s="254" t="s">
        <v>426</v>
      </c>
      <c r="N220" s="252" t="s">
        <v>1178</v>
      </c>
      <c r="O220" s="252" t="s">
        <v>2113</v>
      </c>
      <c r="P220" s="253" t="s">
        <v>194</v>
      </c>
      <c r="Q220" s="253" t="s">
        <v>2228</v>
      </c>
      <c r="R220" s="253" t="s">
        <v>2229</v>
      </c>
      <c r="S220" s="254">
        <v>12</v>
      </c>
      <c r="T220" s="252" t="s">
        <v>366</v>
      </c>
      <c r="U220" s="255" t="s">
        <v>2230</v>
      </c>
      <c r="V220" s="261">
        <v>12</v>
      </c>
      <c r="W220" s="257">
        <f t="shared" si="22"/>
        <v>100</v>
      </c>
      <c r="X220" s="258" t="str">
        <f t="shared" si="23"/>
        <v/>
      </c>
      <c r="Y220" s="147"/>
    </row>
    <row r="221" spans="1:25" ht="12.75" x14ac:dyDescent="0.2">
      <c r="A221" s="249" t="s">
        <v>72</v>
      </c>
      <c r="B221" s="248">
        <v>2022</v>
      </c>
      <c r="C221" s="265" t="s">
        <v>582</v>
      </c>
      <c r="D221" s="263" t="s">
        <v>112</v>
      </c>
      <c r="E221" s="266" t="s">
        <v>931</v>
      </c>
      <c r="F221" s="249" t="s">
        <v>2226</v>
      </c>
      <c r="G221" s="249" t="s">
        <v>2231</v>
      </c>
      <c r="H221" s="252" t="s">
        <v>1177</v>
      </c>
      <c r="I221" s="254" t="s">
        <v>435</v>
      </c>
      <c r="J221" s="253" t="s">
        <v>169</v>
      </c>
      <c r="K221" s="253" t="s">
        <v>2295</v>
      </c>
      <c r="L221" s="252" t="s">
        <v>148</v>
      </c>
      <c r="M221" s="254" t="s">
        <v>284</v>
      </c>
      <c r="N221" s="252" t="s">
        <v>1178</v>
      </c>
      <c r="O221" s="252" t="s">
        <v>2113</v>
      </c>
      <c r="P221" s="253" t="s">
        <v>194</v>
      </c>
      <c r="Q221" s="253" t="s">
        <v>2115</v>
      </c>
      <c r="R221" s="253" t="s">
        <v>2116</v>
      </c>
      <c r="S221" s="254">
        <v>6</v>
      </c>
      <c r="T221" s="252" t="s">
        <v>366</v>
      </c>
      <c r="U221" s="255" t="s">
        <v>2227</v>
      </c>
      <c r="V221" s="261">
        <v>4</v>
      </c>
      <c r="W221" s="257">
        <f t="shared" si="22"/>
        <v>66.666666666666671</v>
      </c>
      <c r="X221" s="258" t="str">
        <f t="shared" si="23"/>
        <v>X</v>
      </c>
      <c r="Y221" s="147" t="s">
        <v>3049</v>
      </c>
    </row>
    <row r="222" spans="1:25" ht="12.75" x14ac:dyDescent="0.2">
      <c r="A222" s="249" t="s">
        <v>72</v>
      </c>
      <c r="B222" s="248">
        <v>2022</v>
      </c>
      <c r="C222" s="265" t="s">
        <v>582</v>
      </c>
      <c r="D222" s="263" t="s">
        <v>112</v>
      </c>
      <c r="E222" s="266" t="s">
        <v>931</v>
      </c>
      <c r="F222" s="249" t="s">
        <v>2226</v>
      </c>
      <c r="G222" s="249" t="s">
        <v>2231</v>
      </c>
      <c r="H222" s="252" t="s">
        <v>1177</v>
      </c>
      <c r="I222" s="254" t="s">
        <v>435</v>
      </c>
      <c r="J222" s="253" t="s">
        <v>169</v>
      </c>
      <c r="K222" s="253" t="s">
        <v>2295</v>
      </c>
      <c r="L222" s="252" t="s">
        <v>148</v>
      </c>
      <c r="M222" s="254" t="s">
        <v>426</v>
      </c>
      <c r="N222" s="252" t="s">
        <v>1178</v>
      </c>
      <c r="O222" s="252" t="s">
        <v>2113</v>
      </c>
      <c r="P222" s="253" t="s">
        <v>288</v>
      </c>
      <c r="Q222" s="253" t="s">
        <v>2232</v>
      </c>
      <c r="R222" s="253" t="s">
        <v>2131</v>
      </c>
      <c r="S222" s="254">
        <v>3</v>
      </c>
      <c r="T222" s="252" t="s">
        <v>366</v>
      </c>
      <c r="U222" s="255"/>
      <c r="V222" s="261">
        <v>3</v>
      </c>
      <c r="W222" s="257">
        <f t="shared" si="22"/>
        <v>100</v>
      </c>
      <c r="X222" s="258" t="str">
        <f t="shared" si="23"/>
        <v/>
      </c>
      <c r="Y222" s="147"/>
    </row>
    <row r="223" spans="1:25" ht="12.75" x14ac:dyDescent="0.2">
      <c r="A223" s="249" t="s">
        <v>72</v>
      </c>
      <c r="B223" s="248">
        <v>2022</v>
      </c>
      <c r="C223" s="265" t="s">
        <v>582</v>
      </c>
      <c r="D223" s="263" t="s">
        <v>112</v>
      </c>
      <c r="E223" s="266" t="s">
        <v>931</v>
      </c>
      <c r="F223" s="249" t="s">
        <v>2226</v>
      </c>
      <c r="G223" s="249" t="s">
        <v>2231</v>
      </c>
      <c r="H223" s="252" t="s">
        <v>1177</v>
      </c>
      <c r="I223" s="254" t="s">
        <v>435</v>
      </c>
      <c r="J223" s="253" t="s">
        <v>169</v>
      </c>
      <c r="K223" s="253" t="s">
        <v>2295</v>
      </c>
      <c r="L223" s="252" t="s">
        <v>148</v>
      </c>
      <c r="M223" s="254" t="s">
        <v>426</v>
      </c>
      <c r="N223" s="252" t="s">
        <v>1178</v>
      </c>
      <c r="O223" s="252" t="s">
        <v>2113</v>
      </c>
      <c r="P223" s="253" t="s">
        <v>279</v>
      </c>
      <c r="Q223" s="253" t="s">
        <v>2232</v>
      </c>
      <c r="R223" s="253" t="s">
        <v>2131</v>
      </c>
      <c r="S223" s="254">
        <v>3</v>
      </c>
      <c r="T223" s="252" t="s">
        <v>366</v>
      </c>
      <c r="U223" s="255"/>
      <c r="V223" s="261">
        <v>3</v>
      </c>
      <c r="W223" s="257">
        <f t="shared" si="22"/>
        <v>100</v>
      </c>
      <c r="X223" s="258" t="str">
        <f t="shared" si="23"/>
        <v/>
      </c>
      <c r="Y223" s="147"/>
    </row>
    <row r="224" spans="1:25" ht="12.75" x14ac:dyDescent="0.2">
      <c r="A224" s="249" t="s">
        <v>72</v>
      </c>
      <c r="B224" s="248">
        <v>2022</v>
      </c>
      <c r="C224" s="265" t="s">
        <v>582</v>
      </c>
      <c r="D224" s="263" t="s">
        <v>112</v>
      </c>
      <c r="E224" s="266" t="s">
        <v>931</v>
      </c>
      <c r="F224" s="249" t="s">
        <v>2226</v>
      </c>
      <c r="G224" s="249" t="s">
        <v>2231</v>
      </c>
      <c r="H224" s="252" t="s">
        <v>1177</v>
      </c>
      <c r="I224" s="254" t="s">
        <v>435</v>
      </c>
      <c r="J224" s="253" t="s">
        <v>169</v>
      </c>
      <c r="K224" s="253" t="s">
        <v>2295</v>
      </c>
      <c r="L224" s="252" t="s">
        <v>148</v>
      </c>
      <c r="M224" s="254" t="s">
        <v>426</v>
      </c>
      <c r="N224" s="252" t="s">
        <v>1178</v>
      </c>
      <c r="O224" s="252" t="s">
        <v>2113</v>
      </c>
      <c r="P224" s="253" t="s">
        <v>259</v>
      </c>
      <c r="Q224" s="253" t="s">
        <v>2232</v>
      </c>
      <c r="R224" s="253" t="s">
        <v>2131</v>
      </c>
      <c r="S224" s="254">
        <v>3</v>
      </c>
      <c r="T224" s="252" t="s">
        <v>366</v>
      </c>
      <c r="U224" s="255"/>
      <c r="V224" s="261">
        <v>3</v>
      </c>
      <c r="W224" s="257">
        <f t="shared" si="22"/>
        <v>100</v>
      </c>
      <c r="X224" s="258" t="str">
        <f t="shared" si="23"/>
        <v/>
      </c>
      <c r="Y224" s="147"/>
    </row>
    <row r="225" spans="1:25" ht="12.75" x14ac:dyDescent="0.2">
      <c r="A225" s="249" t="s">
        <v>72</v>
      </c>
      <c r="B225" s="248">
        <v>2022</v>
      </c>
      <c r="C225" s="265" t="s">
        <v>582</v>
      </c>
      <c r="D225" s="263" t="s">
        <v>112</v>
      </c>
      <c r="E225" s="266" t="s">
        <v>931</v>
      </c>
      <c r="F225" s="249" t="s">
        <v>2226</v>
      </c>
      <c r="G225" s="249" t="s">
        <v>2231</v>
      </c>
      <c r="H225" s="252" t="s">
        <v>1177</v>
      </c>
      <c r="I225" s="254" t="s">
        <v>435</v>
      </c>
      <c r="J225" s="253" t="s">
        <v>169</v>
      </c>
      <c r="K225" s="253" t="s">
        <v>2295</v>
      </c>
      <c r="L225" s="252" t="s">
        <v>148</v>
      </c>
      <c r="M225" s="254" t="s">
        <v>426</v>
      </c>
      <c r="N225" s="252" t="s">
        <v>1178</v>
      </c>
      <c r="O225" s="252" t="s">
        <v>2113</v>
      </c>
      <c r="P225" s="253" t="s">
        <v>194</v>
      </c>
      <c r="Q225" s="253" t="s">
        <v>2228</v>
      </c>
      <c r="R225" s="253" t="s">
        <v>2229</v>
      </c>
      <c r="S225" s="254">
        <v>36</v>
      </c>
      <c r="T225" s="252" t="s">
        <v>366</v>
      </c>
      <c r="U225" s="255" t="s">
        <v>2230</v>
      </c>
      <c r="V225" s="261">
        <v>36</v>
      </c>
      <c r="W225" s="257">
        <f t="shared" si="22"/>
        <v>100</v>
      </c>
      <c r="X225" s="258" t="str">
        <f t="shared" si="23"/>
        <v/>
      </c>
      <c r="Y225" s="147"/>
    </row>
    <row r="226" spans="1:25" ht="12.75" x14ac:dyDescent="0.2">
      <c r="A226" s="249" t="s">
        <v>72</v>
      </c>
      <c r="B226" s="248">
        <v>2022</v>
      </c>
      <c r="C226" s="265" t="s">
        <v>582</v>
      </c>
      <c r="D226" s="263" t="s">
        <v>112</v>
      </c>
      <c r="E226" s="266" t="s">
        <v>931</v>
      </c>
      <c r="F226" s="249" t="s">
        <v>2226</v>
      </c>
      <c r="G226" s="249" t="s">
        <v>2231</v>
      </c>
      <c r="H226" s="252" t="s">
        <v>1177</v>
      </c>
      <c r="I226" s="254" t="s">
        <v>435</v>
      </c>
      <c r="J226" s="253" t="s">
        <v>167</v>
      </c>
      <c r="K226" s="253" t="s">
        <v>2296</v>
      </c>
      <c r="L226" s="252" t="s">
        <v>148</v>
      </c>
      <c r="M226" s="254" t="s">
        <v>426</v>
      </c>
      <c r="N226" s="252" t="s">
        <v>1178</v>
      </c>
      <c r="O226" s="252" t="s">
        <v>2120</v>
      </c>
      <c r="P226" s="253" t="s">
        <v>276</v>
      </c>
      <c r="Q226" s="253" t="s">
        <v>2233</v>
      </c>
      <c r="R226" s="253" t="s">
        <v>2122</v>
      </c>
      <c r="S226" s="254">
        <v>30</v>
      </c>
      <c r="T226" s="252" t="s">
        <v>366</v>
      </c>
      <c r="U226" s="255"/>
      <c r="V226" s="261">
        <v>5</v>
      </c>
      <c r="W226" s="257">
        <f t="shared" si="22"/>
        <v>16.666666666666668</v>
      </c>
      <c r="X226" s="258" t="str">
        <f t="shared" si="23"/>
        <v>X</v>
      </c>
      <c r="Y226" s="147" t="s">
        <v>3050</v>
      </c>
    </row>
    <row r="227" spans="1:25" ht="12.75" x14ac:dyDescent="0.2">
      <c r="A227" s="249" t="s">
        <v>72</v>
      </c>
      <c r="B227" s="248">
        <v>2022</v>
      </c>
      <c r="C227" s="265" t="s">
        <v>582</v>
      </c>
      <c r="D227" s="263" t="s">
        <v>112</v>
      </c>
      <c r="E227" s="266" t="s">
        <v>931</v>
      </c>
      <c r="F227" s="249" t="s">
        <v>2226</v>
      </c>
      <c r="G227" s="249" t="s">
        <v>2231</v>
      </c>
      <c r="H227" s="252" t="s">
        <v>1177</v>
      </c>
      <c r="I227" s="254" t="s">
        <v>435</v>
      </c>
      <c r="J227" s="253" t="s">
        <v>167</v>
      </c>
      <c r="K227" s="253" t="s">
        <v>2296</v>
      </c>
      <c r="L227" s="252" t="s">
        <v>148</v>
      </c>
      <c r="M227" s="254" t="s">
        <v>426</v>
      </c>
      <c r="N227" s="252" t="s">
        <v>1178</v>
      </c>
      <c r="O227" s="252" t="s">
        <v>2120</v>
      </c>
      <c r="P227" s="253" t="s">
        <v>261</v>
      </c>
      <c r="Q227" s="253" t="s">
        <v>2233</v>
      </c>
      <c r="R227" s="253" t="s">
        <v>2122</v>
      </c>
      <c r="S227" s="254">
        <v>30</v>
      </c>
      <c r="T227" s="252" t="s">
        <v>366</v>
      </c>
      <c r="U227" s="255"/>
      <c r="V227" s="261">
        <v>5</v>
      </c>
      <c r="W227" s="257">
        <f t="shared" si="22"/>
        <v>16.666666666666668</v>
      </c>
      <c r="X227" s="258" t="str">
        <f t="shared" si="23"/>
        <v>X</v>
      </c>
      <c r="Y227" s="147" t="s">
        <v>3050</v>
      </c>
    </row>
    <row r="228" spans="1:25" ht="12.75" x14ac:dyDescent="0.2">
      <c r="A228" s="249" t="s">
        <v>72</v>
      </c>
      <c r="B228" s="248">
        <v>2022</v>
      </c>
      <c r="C228" s="265" t="s">
        <v>582</v>
      </c>
      <c r="D228" s="263" t="s">
        <v>112</v>
      </c>
      <c r="E228" s="266" t="s">
        <v>931</v>
      </c>
      <c r="F228" s="249" t="s">
        <v>2226</v>
      </c>
      <c r="G228" s="249" t="s">
        <v>2231</v>
      </c>
      <c r="H228" s="252" t="s">
        <v>1177</v>
      </c>
      <c r="I228" s="254" t="s">
        <v>435</v>
      </c>
      <c r="J228" s="253" t="s">
        <v>167</v>
      </c>
      <c r="K228" s="253" t="s">
        <v>2296</v>
      </c>
      <c r="L228" s="252" t="s">
        <v>148</v>
      </c>
      <c r="M228" s="254" t="s">
        <v>426</v>
      </c>
      <c r="N228" s="252" t="s">
        <v>1178</v>
      </c>
      <c r="O228" s="252" t="s">
        <v>2120</v>
      </c>
      <c r="P228" s="253" t="s">
        <v>279</v>
      </c>
      <c r="Q228" s="253" t="s">
        <v>2233</v>
      </c>
      <c r="R228" s="253" t="s">
        <v>2122</v>
      </c>
      <c r="S228" s="254">
        <v>30</v>
      </c>
      <c r="T228" s="252" t="s">
        <v>366</v>
      </c>
      <c r="U228" s="255"/>
      <c r="V228" s="261">
        <v>5</v>
      </c>
      <c r="W228" s="257">
        <f t="shared" si="22"/>
        <v>16.666666666666668</v>
      </c>
      <c r="X228" s="258" t="str">
        <f t="shared" si="23"/>
        <v>X</v>
      </c>
      <c r="Y228" s="147" t="s">
        <v>3050</v>
      </c>
    </row>
    <row r="229" spans="1:25" ht="12.75" x14ac:dyDescent="0.2">
      <c r="A229" s="249" t="s">
        <v>72</v>
      </c>
      <c r="B229" s="248">
        <v>2022</v>
      </c>
      <c r="C229" s="265" t="s">
        <v>582</v>
      </c>
      <c r="D229" s="263" t="s">
        <v>112</v>
      </c>
      <c r="E229" s="266" t="s">
        <v>931</v>
      </c>
      <c r="F229" s="249" t="s">
        <v>2226</v>
      </c>
      <c r="G229" s="249" t="s">
        <v>2231</v>
      </c>
      <c r="H229" s="252" t="s">
        <v>1177</v>
      </c>
      <c r="I229" s="254" t="s">
        <v>435</v>
      </c>
      <c r="J229" s="253" t="s">
        <v>167</v>
      </c>
      <c r="K229" s="253" t="s">
        <v>2296</v>
      </c>
      <c r="L229" s="252" t="s">
        <v>148</v>
      </c>
      <c r="M229" s="254" t="s">
        <v>426</v>
      </c>
      <c r="N229" s="252" t="s">
        <v>1178</v>
      </c>
      <c r="O229" s="252" t="s">
        <v>2120</v>
      </c>
      <c r="P229" s="253" t="s">
        <v>259</v>
      </c>
      <c r="Q229" s="253" t="s">
        <v>2233</v>
      </c>
      <c r="R229" s="253" t="s">
        <v>2122</v>
      </c>
      <c r="S229" s="254">
        <v>30</v>
      </c>
      <c r="T229" s="252" t="s">
        <v>366</v>
      </c>
      <c r="U229" s="255"/>
      <c r="V229" s="261">
        <v>5</v>
      </c>
      <c r="W229" s="257">
        <f t="shared" si="22"/>
        <v>16.666666666666668</v>
      </c>
      <c r="X229" s="258" t="str">
        <f t="shared" si="23"/>
        <v>X</v>
      </c>
      <c r="Y229" s="147" t="s">
        <v>3051</v>
      </c>
    </row>
    <row r="230" spans="1:25" ht="12.75" x14ac:dyDescent="0.2">
      <c r="A230" s="249" t="s">
        <v>72</v>
      </c>
      <c r="B230" s="248">
        <v>2022</v>
      </c>
      <c r="C230" s="265" t="s">
        <v>582</v>
      </c>
      <c r="D230" s="263" t="s">
        <v>112</v>
      </c>
      <c r="E230" s="266" t="s">
        <v>931</v>
      </c>
      <c r="F230" s="249" t="s">
        <v>2226</v>
      </c>
      <c r="G230" s="249" t="s">
        <v>2217</v>
      </c>
      <c r="H230" s="252" t="s">
        <v>1177</v>
      </c>
      <c r="I230" s="254" t="s">
        <v>435</v>
      </c>
      <c r="J230" s="253" t="s">
        <v>169</v>
      </c>
      <c r="K230" s="253" t="s">
        <v>2295</v>
      </c>
      <c r="L230" s="252" t="s">
        <v>148</v>
      </c>
      <c r="M230" s="254" t="s">
        <v>284</v>
      </c>
      <c r="N230" s="252" t="s">
        <v>1178</v>
      </c>
      <c r="O230" s="252" t="s">
        <v>2113</v>
      </c>
      <c r="P230" s="253" t="s">
        <v>194</v>
      </c>
      <c r="Q230" s="253" t="s">
        <v>2115</v>
      </c>
      <c r="R230" s="253" t="s">
        <v>2116</v>
      </c>
      <c r="S230" s="254">
        <v>8</v>
      </c>
      <c r="T230" s="252" t="s">
        <v>366</v>
      </c>
      <c r="U230" s="255" t="s">
        <v>2227</v>
      </c>
      <c r="V230" s="261">
        <v>5</v>
      </c>
      <c r="W230" s="257">
        <f t="shared" si="22"/>
        <v>62.5</v>
      </c>
      <c r="X230" s="258" t="str">
        <f t="shared" si="23"/>
        <v>X</v>
      </c>
      <c r="Y230" s="147" t="s">
        <v>3049</v>
      </c>
    </row>
    <row r="231" spans="1:25" ht="12.75" x14ac:dyDescent="0.2">
      <c r="A231" s="249" t="s">
        <v>72</v>
      </c>
      <c r="B231" s="248">
        <v>2022</v>
      </c>
      <c r="C231" s="265" t="s">
        <v>582</v>
      </c>
      <c r="D231" s="263" t="s">
        <v>112</v>
      </c>
      <c r="E231" s="266" t="s">
        <v>931</v>
      </c>
      <c r="F231" s="249" t="s">
        <v>2226</v>
      </c>
      <c r="G231" s="249" t="s">
        <v>2217</v>
      </c>
      <c r="H231" s="252" t="s">
        <v>1177</v>
      </c>
      <c r="I231" s="254" t="s">
        <v>435</v>
      </c>
      <c r="J231" s="253" t="s">
        <v>169</v>
      </c>
      <c r="K231" s="253" t="s">
        <v>2295</v>
      </c>
      <c r="L231" s="252" t="s">
        <v>148</v>
      </c>
      <c r="M231" s="254" t="s">
        <v>426</v>
      </c>
      <c r="N231" s="252" t="s">
        <v>1178</v>
      </c>
      <c r="O231" s="252" t="s">
        <v>2113</v>
      </c>
      <c r="P231" s="253" t="s">
        <v>288</v>
      </c>
      <c r="Q231" s="253" t="s">
        <v>2232</v>
      </c>
      <c r="R231" s="253" t="s">
        <v>2131</v>
      </c>
      <c r="S231" s="254">
        <v>1</v>
      </c>
      <c r="T231" s="252" t="s">
        <v>366</v>
      </c>
      <c r="U231" s="255"/>
      <c r="V231" s="261">
        <v>1</v>
      </c>
      <c r="W231" s="257">
        <f t="shared" si="22"/>
        <v>100</v>
      </c>
      <c r="X231" s="258" t="str">
        <f t="shared" si="23"/>
        <v/>
      </c>
      <c r="Y231" s="147"/>
    </row>
    <row r="232" spans="1:25" ht="12.75" x14ac:dyDescent="0.2">
      <c r="A232" s="249" t="s">
        <v>72</v>
      </c>
      <c r="B232" s="248">
        <v>2022</v>
      </c>
      <c r="C232" s="265" t="s">
        <v>582</v>
      </c>
      <c r="D232" s="263" t="s">
        <v>112</v>
      </c>
      <c r="E232" s="266" t="s">
        <v>931</v>
      </c>
      <c r="F232" s="249" t="s">
        <v>2226</v>
      </c>
      <c r="G232" s="249" t="s">
        <v>2217</v>
      </c>
      <c r="H232" s="252" t="s">
        <v>1177</v>
      </c>
      <c r="I232" s="254" t="s">
        <v>435</v>
      </c>
      <c r="J232" s="253" t="s">
        <v>169</v>
      </c>
      <c r="K232" s="253" t="s">
        <v>2295</v>
      </c>
      <c r="L232" s="252" t="s">
        <v>148</v>
      </c>
      <c r="M232" s="254" t="s">
        <v>426</v>
      </c>
      <c r="N232" s="252" t="s">
        <v>1178</v>
      </c>
      <c r="O232" s="252" t="s">
        <v>2113</v>
      </c>
      <c r="P232" s="253" t="s">
        <v>259</v>
      </c>
      <c r="Q232" s="253" t="s">
        <v>2232</v>
      </c>
      <c r="R232" s="253" t="s">
        <v>2131</v>
      </c>
      <c r="S232" s="254">
        <v>1</v>
      </c>
      <c r="T232" s="252" t="s">
        <v>366</v>
      </c>
      <c r="U232" s="255"/>
      <c r="V232" s="261">
        <v>1</v>
      </c>
      <c r="W232" s="257">
        <f t="shared" si="22"/>
        <v>100</v>
      </c>
      <c r="X232" s="258" t="str">
        <f t="shared" si="23"/>
        <v/>
      </c>
      <c r="Y232" s="147"/>
    </row>
    <row r="233" spans="1:25" ht="12.75" x14ac:dyDescent="0.2">
      <c r="A233" s="249" t="s">
        <v>72</v>
      </c>
      <c r="B233" s="248">
        <v>2022</v>
      </c>
      <c r="C233" s="265" t="s">
        <v>582</v>
      </c>
      <c r="D233" s="263" t="s">
        <v>112</v>
      </c>
      <c r="E233" s="266" t="s">
        <v>931</v>
      </c>
      <c r="F233" s="249" t="s">
        <v>2226</v>
      </c>
      <c r="G233" s="249" t="s">
        <v>2217</v>
      </c>
      <c r="H233" s="252" t="s">
        <v>1177</v>
      </c>
      <c r="I233" s="254" t="s">
        <v>435</v>
      </c>
      <c r="J233" s="253" t="s">
        <v>169</v>
      </c>
      <c r="K233" s="253" t="s">
        <v>2295</v>
      </c>
      <c r="L233" s="252" t="s">
        <v>148</v>
      </c>
      <c r="M233" s="254" t="s">
        <v>426</v>
      </c>
      <c r="N233" s="252" t="s">
        <v>1178</v>
      </c>
      <c r="O233" s="252" t="s">
        <v>2113</v>
      </c>
      <c r="P233" s="253" t="s">
        <v>279</v>
      </c>
      <c r="Q233" s="253" t="s">
        <v>2232</v>
      </c>
      <c r="R233" s="253" t="s">
        <v>2131</v>
      </c>
      <c r="S233" s="254">
        <v>1</v>
      </c>
      <c r="T233" s="252" t="s">
        <v>366</v>
      </c>
      <c r="U233" s="255"/>
      <c r="V233" s="261">
        <v>1</v>
      </c>
      <c r="W233" s="257">
        <f t="shared" si="22"/>
        <v>100</v>
      </c>
      <c r="X233" s="258" t="str">
        <f t="shared" si="23"/>
        <v/>
      </c>
      <c r="Y233" s="147"/>
    </row>
    <row r="234" spans="1:25" ht="12.75" x14ac:dyDescent="0.2">
      <c r="A234" s="249" t="s">
        <v>72</v>
      </c>
      <c r="B234" s="248">
        <v>2022</v>
      </c>
      <c r="C234" s="265" t="s">
        <v>582</v>
      </c>
      <c r="D234" s="263" t="s">
        <v>112</v>
      </c>
      <c r="E234" s="266" t="s">
        <v>931</v>
      </c>
      <c r="F234" s="249" t="s">
        <v>2226</v>
      </c>
      <c r="G234" s="249" t="s">
        <v>2217</v>
      </c>
      <c r="H234" s="252" t="s">
        <v>1177</v>
      </c>
      <c r="I234" s="254" t="s">
        <v>435</v>
      </c>
      <c r="J234" s="253" t="s">
        <v>169</v>
      </c>
      <c r="K234" s="253" t="s">
        <v>2295</v>
      </c>
      <c r="L234" s="252" t="s">
        <v>148</v>
      </c>
      <c r="M234" s="254" t="s">
        <v>426</v>
      </c>
      <c r="N234" s="252" t="s">
        <v>1178</v>
      </c>
      <c r="O234" s="252" t="s">
        <v>2113</v>
      </c>
      <c r="P234" s="253" t="s">
        <v>194</v>
      </c>
      <c r="Q234" s="253" t="s">
        <v>2228</v>
      </c>
      <c r="R234" s="253" t="s">
        <v>2229</v>
      </c>
      <c r="S234" s="254">
        <v>24</v>
      </c>
      <c r="T234" s="252" t="s">
        <v>366</v>
      </c>
      <c r="U234" s="255" t="s">
        <v>2230</v>
      </c>
      <c r="V234" s="261">
        <v>24</v>
      </c>
      <c r="W234" s="257">
        <f t="shared" si="22"/>
        <v>100</v>
      </c>
      <c r="X234" s="258" t="str">
        <f t="shared" si="23"/>
        <v/>
      </c>
      <c r="Y234" s="147"/>
    </row>
    <row r="235" spans="1:25" ht="12.75" x14ac:dyDescent="0.2">
      <c r="A235" s="249" t="s">
        <v>72</v>
      </c>
      <c r="B235" s="248">
        <v>2022</v>
      </c>
      <c r="C235" s="265" t="s">
        <v>582</v>
      </c>
      <c r="D235" s="263" t="s">
        <v>112</v>
      </c>
      <c r="E235" s="266" t="s">
        <v>931</v>
      </c>
      <c r="F235" s="249" t="s">
        <v>2226</v>
      </c>
      <c r="G235" s="249" t="s">
        <v>2217</v>
      </c>
      <c r="H235" s="252" t="s">
        <v>1177</v>
      </c>
      <c r="I235" s="254" t="s">
        <v>435</v>
      </c>
      <c r="J235" s="253" t="s">
        <v>167</v>
      </c>
      <c r="K235" s="253" t="s">
        <v>2296</v>
      </c>
      <c r="L235" s="252" t="s">
        <v>148</v>
      </c>
      <c r="M235" s="254" t="s">
        <v>426</v>
      </c>
      <c r="N235" s="252" t="s">
        <v>1178</v>
      </c>
      <c r="O235" s="252" t="s">
        <v>2120</v>
      </c>
      <c r="P235" s="253" t="s">
        <v>276</v>
      </c>
      <c r="Q235" s="253" t="s">
        <v>2233</v>
      </c>
      <c r="R235" s="253" t="s">
        <v>2122</v>
      </c>
      <c r="S235" s="254">
        <v>25</v>
      </c>
      <c r="T235" s="252" t="s">
        <v>366</v>
      </c>
      <c r="U235" s="255"/>
      <c r="V235" s="261">
        <v>3</v>
      </c>
      <c r="W235" s="257">
        <f t="shared" si="22"/>
        <v>12</v>
      </c>
      <c r="X235" s="258" t="str">
        <f t="shared" si="23"/>
        <v>X</v>
      </c>
      <c r="Y235" s="147" t="s">
        <v>3052</v>
      </c>
    </row>
    <row r="236" spans="1:25" ht="12.75" x14ac:dyDescent="0.2">
      <c r="A236" s="249" t="s">
        <v>72</v>
      </c>
      <c r="B236" s="248">
        <v>2022</v>
      </c>
      <c r="C236" s="265" t="s">
        <v>582</v>
      </c>
      <c r="D236" s="263" t="s">
        <v>112</v>
      </c>
      <c r="E236" s="266" t="s">
        <v>931</v>
      </c>
      <c r="F236" s="249" t="s">
        <v>2226</v>
      </c>
      <c r="G236" s="249" t="s">
        <v>2217</v>
      </c>
      <c r="H236" s="252" t="s">
        <v>1177</v>
      </c>
      <c r="I236" s="254" t="s">
        <v>435</v>
      </c>
      <c r="J236" s="253" t="s">
        <v>167</v>
      </c>
      <c r="K236" s="253" t="s">
        <v>2296</v>
      </c>
      <c r="L236" s="252" t="s">
        <v>148</v>
      </c>
      <c r="M236" s="254" t="s">
        <v>426</v>
      </c>
      <c r="N236" s="252" t="s">
        <v>1178</v>
      </c>
      <c r="O236" s="252" t="s">
        <v>2120</v>
      </c>
      <c r="P236" s="253" t="s">
        <v>261</v>
      </c>
      <c r="Q236" s="253" t="s">
        <v>2233</v>
      </c>
      <c r="R236" s="253" t="s">
        <v>2122</v>
      </c>
      <c r="S236" s="254">
        <v>25</v>
      </c>
      <c r="T236" s="252" t="s">
        <v>366</v>
      </c>
      <c r="U236" s="255"/>
      <c r="V236" s="261">
        <v>3</v>
      </c>
      <c r="W236" s="257">
        <f t="shared" si="22"/>
        <v>12</v>
      </c>
      <c r="X236" s="258" t="str">
        <f t="shared" si="23"/>
        <v>X</v>
      </c>
      <c r="Y236" s="147" t="s">
        <v>3052</v>
      </c>
    </row>
    <row r="237" spans="1:25" ht="12.75" x14ac:dyDescent="0.2">
      <c r="A237" s="249" t="s">
        <v>72</v>
      </c>
      <c r="B237" s="248">
        <v>2022</v>
      </c>
      <c r="C237" s="265" t="s">
        <v>582</v>
      </c>
      <c r="D237" s="263" t="s">
        <v>112</v>
      </c>
      <c r="E237" s="266" t="s">
        <v>931</v>
      </c>
      <c r="F237" s="249" t="s">
        <v>2226</v>
      </c>
      <c r="G237" s="249" t="s">
        <v>2217</v>
      </c>
      <c r="H237" s="252" t="s">
        <v>1177</v>
      </c>
      <c r="I237" s="254" t="s">
        <v>435</v>
      </c>
      <c r="J237" s="253" t="s">
        <v>167</v>
      </c>
      <c r="K237" s="253" t="s">
        <v>2296</v>
      </c>
      <c r="L237" s="252" t="s">
        <v>148</v>
      </c>
      <c r="M237" s="254" t="s">
        <v>426</v>
      </c>
      <c r="N237" s="252" t="s">
        <v>1178</v>
      </c>
      <c r="O237" s="252" t="s">
        <v>2120</v>
      </c>
      <c r="P237" s="253" t="s">
        <v>279</v>
      </c>
      <c r="Q237" s="253" t="s">
        <v>2233</v>
      </c>
      <c r="R237" s="253" t="s">
        <v>2122</v>
      </c>
      <c r="S237" s="254">
        <v>25</v>
      </c>
      <c r="T237" s="252" t="s">
        <v>366</v>
      </c>
      <c r="U237" s="255"/>
      <c r="V237" s="261">
        <v>3</v>
      </c>
      <c r="W237" s="257">
        <f t="shared" si="22"/>
        <v>12</v>
      </c>
      <c r="X237" s="258" t="str">
        <f t="shared" si="23"/>
        <v>X</v>
      </c>
      <c r="Y237" s="147" t="s">
        <v>3052</v>
      </c>
    </row>
    <row r="238" spans="1:25" ht="12.75" x14ac:dyDescent="0.2">
      <c r="A238" s="249" t="s">
        <v>72</v>
      </c>
      <c r="B238" s="248">
        <v>2022</v>
      </c>
      <c r="C238" s="265" t="s">
        <v>582</v>
      </c>
      <c r="D238" s="263" t="s">
        <v>112</v>
      </c>
      <c r="E238" s="266" t="s">
        <v>931</v>
      </c>
      <c r="F238" s="249" t="s">
        <v>2226</v>
      </c>
      <c r="G238" s="249" t="s">
        <v>2217</v>
      </c>
      <c r="H238" s="252" t="s">
        <v>1177</v>
      </c>
      <c r="I238" s="254" t="s">
        <v>435</v>
      </c>
      <c r="J238" s="253" t="s">
        <v>167</v>
      </c>
      <c r="K238" s="253" t="s">
        <v>2296</v>
      </c>
      <c r="L238" s="252" t="s">
        <v>148</v>
      </c>
      <c r="M238" s="254" t="s">
        <v>426</v>
      </c>
      <c r="N238" s="252" t="s">
        <v>1178</v>
      </c>
      <c r="O238" s="252" t="s">
        <v>2120</v>
      </c>
      <c r="P238" s="253" t="s">
        <v>259</v>
      </c>
      <c r="Q238" s="253" t="s">
        <v>2233</v>
      </c>
      <c r="R238" s="253" t="s">
        <v>2122</v>
      </c>
      <c r="S238" s="254">
        <v>25</v>
      </c>
      <c r="T238" s="252" t="s">
        <v>366</v>
      </c>
      <c r="U238" s="255"/>
      <c r="V238" s="261">
        <v>3</v>
      </c>
      <c r="W238" s="257">
        <f t="shared" si="22"/>
        <v>12</v>
      </c>
      <c r="X238" s="258" t="str">
        <f t="shared" si="23"/>
        <v>X</v>
      </c>
      <c r="Y238" s="147" t="s">
        <v>3052</v>
      </c>
    </row>
    <row r="239" spans="1:25" ht="12.75" x14ac:dyDescent="0.2">
      <c r="A239" s="249" t="s">
        <v>72</v>
      </c>
      <c r="B239" s="248">
        <v>2022</v>
      </c>
      <c r="C239" s="265" t="s">
        <v>582</v>
      </c>
      <c r="D239" s="263" t="s">
        <v>112</v>
      </c>
      <c r="E239" s="266" t="s">
        <v>931</v>
      </c>
      <c r="F239" s="249" t="s">
        <v>2226</v>
      </c>
      <c r="G239" s="249" t="s">
        <v>2222</v>
      </c>
      <c r="H239" s="252" t="s">
        <v>1177</v>
      </c>
      <c r="I239" s="254" t="s">
        <v>435</v>
      </c>
      <c r="J239" s="253" t="s">
        <v>169</v>
      </c>
      <c r="K239" s="253" t="s">
        <v>2295</v>
      </c>
      <c r="L239" s="252" t="s">
        <v>148</v>
      </c>
      <c r="M239" s="254" t="s">
        <v>284</v>
      </c>
      <c r="N239" s="252" t="s">
        <v>1178</v>
      </c>
      <c r="O239" s="252" t="s">
        <v>2113</v>
      </c>
      <c r="P239" s="253" t="s">
        <v>194</v>
      </c>
      <c r="Q239" s="253" t="s">
        <v>2115</v>
      </c>
      <c r="R239" s="253" t="s">
        <v>2116</v>
      </c>
      <c r="S239" s="254">
        <v>3</v>
      </c>
      <c r="T239" s="252" t="s">
        <v>366</v>
      </c>
      <c r="U239" s="255" t="s">
        <v>2227</v>
      </c>
      <c r="V239" s="261">
        <v>3</v>
      </c>
      <c r="W239" s="257">
        <f t="shared" si="22"/>
        <v>100</v>
      </c>
      <c r="X239" s="258" t="str">
        <f t="shared" si="23"/>
        <v/>
      </c>
      <c r="Y239" s="147"/>
    </row>
    <row r="240" spans="1:25" ht="12.75" x14ac:dyDescent="0.2">
      <c r="A240" s="249" t="s">
        <v>72</v>
      </c>
      <c r="B240" s="248">
        <v>2022</v>
      </c>
      <c r="C240" s="265" t="s">
        <v>582</v>
      </c>
      <c r="D240" s="263" t="s">
        <v>112</v>
      </c>
      <c r="E240" s="266" t="s">
        <v>931</v>
      </c>
      <c r="F240" s="249" t="s">
        <v>2226</v>
      </c>
      <c r="G240" s="249" t="s">
        <v>2222</v>
      </c>
      <c r="H240" s="252" t="s">
        <v>1177</v>
      </c>
      <c r="I240" s="254" t="s">
        <v>435</v>
      </c>
      <c r="J240" s="253" t="s">
        <v>169</v>
      </c>
      <c r="K240" s="253" t="s">
        <v>2295</v>
      </c>
      <c r="L240" s="252" t="s">
        <v>148</v>
      </c>
      <c r="M240" s="254" t="s">
        <v>426</v>
      </c>
      <c r="N240" s="252" t="s">
        <v>1178</v>
      </c>
      <c r="O240" s="252" t="s">
        <v>2113</v>
      </c>
      <c r="P240" s="253" t="s">
        <v>194</v>
      </c>
      <c r="Q240" s="253" t="s">
        <v>2228</v>
      </c>
      <c r="R240" s="253" t="s">
        <v>2229</v>
      </c>
      <c r="S240" s="254">
        <v>15</v>
      </c>
      <c r="T240" s="252" t="s">
        <v>366</v>
      </c>
      <c r="U240" s="255" t="s">
        <v>2230</v>
      </c>
      <c r="V240" s="261">
        <v>15</v>
      </c>
      <c r="W240" s="257">
        <f t="shared" si="22"/>
        <v>100</v>
      </c>
      <c r="X240" s="258" t="str">
        <f t="shared" si="23"/>
        <v/>
      </c>
      <c r="Y240" s="147"/>
    </row>
    <row r="241" spans="1:25" ht="12.75" x14ac:dyDescent="0.2">
      <c r="A241" s="249" t="s">
        <v>72</v>
      </c>
      <c r="B241" s="248">
        <v>2022</v>
      </c>
      <c r="C241" s="265" t="s">
        <v>582</v>
      </c>
      <c r="D241" s="263" t="s">
        <v>112</v>
      </c>
      <c r="E241" s="266" t="s">
        <v>931</v>
      </c>
      <c r="F241" s="249" t="s">
        <v>2226</v>
      </c>
      <c r="G241" s="249" t="s">
        <v>2222</v>
      </c>
      <c r="H241" s="252" t="s">
        <v>1177</v>
      </c>
      <c r="I241" s="254" t="s">
        <v>435</v>
      </c>
      <c r="J241" s="253" t="s">
        <v>169</v>
      </c>
      <c r="K241" s="253" t="s">
        <v>2295</v>
      </c>
      <c r="L241" s="252" t="s">
        <v>148</v>
      </c>
      <c r="M241" s="254" t="s">
        <v>426</v>
      </c>
      <c r="N241" s="252" t="s">
        <v>1178</v>
      </c>
      <c r="O241" s="252" t="s">
        <v>2113</v>
      </c>
      <c r="P241" s="253" t="s">
        <v>288</v>
      </c>
      <c r="Q241" s="253" t="s">
        <v>2232</v>
      </c>
      <c r="R241" s="253" t="s">
        <v>2131</v>
      </c>
      <c r="S241" s="254">
        <v>1</v>
      </c>
      <c r="T241" s="252" t="s">
        <v>366</v>
      </c>
      <c r="U241" s="255"/>
      <c r="V241" s="261">
        <v>1</v>
      </c>
      <c r="W241" s="257">
        <f t="shared" si="22"/>
        <v>100</v>
      </c>
      <c r="X241" s="258" t="str">
        <f t="shared" si="23"/>
        <v/>
      </c>
      <c r="Y241" s="147"/>
    </row>
    <row r="242" spans="1:25" ht="12.75" x14ac:dyDescent="0.2">
      <c r="A242" s="249" t="s">
        <v>72</v>
      </c>
      <c r="B242" s="248">
        <v>2022</v>
      </c>
      <c r="C242" s="265" t="s">
        <v>582</v>
      </c>
      <c r="D242" s="263" t="s">
        <v>112</v>
      </c>
      <c r="E242" s="266" t="s">
        <v>931</v>
      </c>
      <c r="F242" s="249" t="s">
        <v>2226</v>
      </c>
      <c r="G242" s="249" t="s">
        <v>2222</v>
      </c>
      <c r="H242" s="252" t="s">
        <v>1177</v>
      </c>
      <c r="I242" s="254" t="s">
        <v>435</v>
      </c>
      <c r="J242" s="253" t="s">
        <v>169</v>
      </c>
      <c r="K242" s="253" t="s">
        <v>2295</v>
      </c>
      <c r="L242" s="252" t="s">
        <v>148</v>
      </c>
      <c r="M242" s="254" t="s">
        <v>426</v>
      </c>
      <c r="N242" s="252" t="s">
        <v>1178</v>
      </c>
      <c r="O242" s="252" t="s">
        <v>2113</v>
      </c>
      <c r="P242" s="253" t="s">
        <v>259</v>
      </c>
      <c r="Q242" s="253" t="s">
        <v>2232</v>
      </c>
      <c r="R242" s="253" t="s">
        <v>2131</v>
      </c>
      <c r="S242" s="254">
        <v>1</v>
      </c>
      <c r="T242" s="252" t="s">
        <v>366</v>
      </c>
      <c r="U242" s="255"/>
      <c r="V242" s="261">
        <v>1</v>
      </c>
      <c r="W242" s="257">
        <f t="shared" si="22"/>
        <v>100</v>
      </c>
      <c r="X242" s="258" t="str">
        <f t="shared" si="23"/>
        <v/>
      </c>
      <c r="Y242" s="147"/>
    </row>
    <row r="243" spans="1:25" ht="12.75" x14ac:dyDescent="0.2">
      <c r="A243" s="249" t="s">
        <v>72</v>
      </c>
      <c r="B243" s="248">
        <v>2022</v>
      </c>
      <c r="C243" s="265" t="s">
        <v>582</v>
      </c>
      <c r="D243" s="263" t="s">
        <v>112</v>
      </c>
      <c r="E243" s="266" t="s">
        <v>931</v>
      </c>
      <c r="F243" s="249" t="s">
        <v>2226</v>
      </c>
      <c r="G243" s="249" t="s">
        <v>2222</v>
      </c>
      <c r="H243" s="252" t="s">
        <v>1177</v>
      </c>
      <c r="I243" s="254" t="s">
        <v>435</v>
      </c>
      <c r="J243" s="253" t="s">
        <v>169</v>
      </c>
      <c r="K243" s="253" t="s">
        <v>2295</v>
      </c>
      <c r="L243" s="252" t="s">
        <v>148</v>
      </c>
      <c r="M243" s="254" t="s">
        <v>426</v>
      </c>
      <c r="N243" s="252" t="s">
        <v>1178</v>
      </c>
      <c r="O243" s="252" t="s">
        <v>2113</v>
      </c>
      <c r="P243" s="253" t="s">
        <v>279</v>
      </c>
      <c r="Q243" s="253" t="s">
        <v>2232</v>
      </c>
      <c r="R243" s="253" t="s">
        <v>2131</v>
      </c>
      <c r="S243" s="254">
        <v>1</v>
      </c>
      <c r="T243" s="252" t="s">
        <v>366</v>
      </c>
      <c r="U243" s="255"/>
      <c r="V243" s="261">
        <v>1</v>
      </c>
      <c r="W243" s="257">
        <f t="shared" si="22"/>
        <v>100</v>
      </c>
      <c r="X243" s="258" t="str">
        <f t="shared" si="23"/>
        <v/>
      </c>
      <c r="Y243" s="147"/>
    </row>
    <row r="244" spans="1:25" ht="12.75" x14ac:dyDescent="0.2">
      <c r="A244" s="249" t="s">
        <v>72</v>
      </c>
      <c r="B244" s="248">
        <v>2022</v>
      </c>
      <c r="C244" s="265" t="s">
        <v>582</v>
      </c>
      <c r="D244" s="263" t="s">
        <v>112</v>
      </c>
      <c r="E244" s="266" t="s">
        <v>931</v>
      </c>
      <c r="F244" s="249" t="s">
        <v>2226</v>
      </c>
      <c r="G244" s="249" t="s">
        <v>2223</v>
      </c>
      <c r="H244" s="252" t="s">
        <v>1177</v>
      </c>
      <c r="I244" s="254" t="s">
        <v>435</v>
      </c>
      <c r="J244" s="253" t="s">
        <v>169</v>
      </c>
      <c r="K244" s="253" t="s">
        <v>2295</v>
      </c>
      <c r="L244" s="252" t="s">
        <v>148</v>
      </c>
      <c r="M244" s="254" t="s">
        <v>426</v>
      </c>
      <c r="N244" s="252" t="s">
        <v>1178</v>
      </c>
      <c r="O244" s="252" t="s">
        <v>2113</v>
      </c>
      <c r="P244" s="253" t="s">
        <v>288</v>
      </c>
      <c r="Q244" s="253" t="s">
        <v>2232</v>
      </c>
      <c r="R244" s="253" t="s">
        <v>2131</v>
      </c>
      <c r="S244" s="254">
        <v>1</v>
      </c>
      <c r="T244" s="252" t="s">
        <v>366</v>
      </c>
      <c r="U244" s="255"/>
      <c r="V244" s="261">
        <v>1</v>
      </c>
      <c r="W244" s="257">
        <f t="shared" si="22"/>
        <v>100</v>
      </c>
      <c r="X244" s="258" t="str">
        <f t="shared" si="23"/>
        <v/>
      </c>
      <c r="Y244" s="147"/>
    </row>
    <row r="245" spans="1:25" ht="12.75" x14ac:dyDescent="0.2">
      <c r="A245" s="249" t="s">
        <v>72</v>
      </c>
      <c r="B245" s="248">
        <v>2022</v>
      </c>
      <c r="C245" s="265" t="s">
        <v>582</v>
      </c>
      <c r="D245" s="263" t="s">
        <v>112</v>
      </c>
      <c r="E245" s="266" t="s">
        <v>931</v>
      </c>
      <c r="F245" s="249" t="s">
        <v>2226</v>
      </c>
      <c r="G245" s="249" t="s">
        <v>2223</v>
      </c>
      <c r="H245" s="252" t="s">
        <v>1177</v>
      </c>
      <c r="I245" s="254" t="s">
        <v>435</v>
      </c>
      <c r="J245" s="253" t="s">
        <v>169</v>
      </c>
      <c r="K245" s="253" t="s">
        <v>2295</v>
      </c>
      <c r="L245" s="252" t="s">
        <v>148</v>
      </c>
      <c r="M245" s="254" t="s">
        <v>426</v>
      </c>
      <c r="N245" s="252" t="s">
        <v>1178</v>
      </c>
      <c r="O245" s="252" t="s">
        <v>2113</v>
      </c>
      <c r="P245" s="253" t="s">
        <v>259</v>
      </c>
      <c r="Q245" s="253" t="s">
        <v>2232</v>
      </c>
      <c r="R245" s="253" t="s">
        <v>2131</v>
      </c>
      <c r="S245" s="254">
        <v>1</v>
      </c>
      <c r="T245" s="252" t="s">
        <v>366</v>
      </c>
      <c r="U245" s="255"/>
      <c r="V245" s="261">
        <v>1</v>
      </c>
      <c r="W245" s="257">
        <f t="shared" si="22"/>
        <v>100</v>
      </c>
      <c r="X245" s="258" t="str">
        <f t="shared" si="23"/>
        <v/>
      </c>
      <c r="Y245" s="147"/>
    </row>
    <row r="246" spans="1:25" ht="12.75" x14ac:dyDescent="0.2">
      <c r="A246" s="249" t="s">
        <v>72</v>
      </c>
      <c r="B246" s="248">
        <v>2022</v>
      </c>
      <c r="C246" s="265" t="s">
        <v>582</v>
      </c>
      <c r="D246" s="263" t="s">
        <v>112</v>
      </c>
      <c r="E246" s="266" t="s">
        <v>931</v>
      </c>
      <c r="F246" s="249" t="s">
        <v>2226</v>
      </c>
      <c r="G246" s="249" t="s">
        <v>2223</v>
      </c>
      <c r="H246" s="252" t="s">
        <v>1177</v>
      </c>
      <c r="I246" s="254" t="s">
        <v>435</v>
      </c>
      <c r="J246" s="253" t="s">
        <v>169</v>
      </c>
      <c r="K246" s="253" t="s">
        <v>2295</v>
      </c>
      <c r="L246" s="252" t="s">
        <v>148</v>
      </c>
      <c r="M246" s="254" t="s">
        <v>426</v>
      </c>
      <c r="N246" s="252" t="s">
        <v>1178</v>
      </c>
      <c r="O246" s="252" t="s">
        <v>2113</v>
      </c>
      <c r="P246" s="253" t="s">
        <v>279</v>
      </c>
      <c r="Q246" s="253" t="s">
        <v>2232</v>
      </c>
      <c r="R246" s="253" t="s">
        <v>2131</v>
      </c>
      <c r="S246" s="254">
        <v>1</v>
      </c>
      <c r="T246" s="252" t="s">
        <v>366</v>
      </c>
      <c r="U246" s="255"/>
      <c r="V246" s="261">
        <v>1</v>
      </c>
      <c r="W246" s="257">
        <f t="shared" si="22"/>
        <v>100</v>
      </c>
      <c r="X246" s="258" t="str">
        <f t="shared" si="23"/>
        <v/>
      </c>
      <c r="Y246" s="147"/>
    </row>
    <row r="247" spans="1:25" ht="12.75" x14ac:dyDescent="0.2">
      <c r="A247" s="249" t="s">
        <v>72</v>
      </c>
      <c r="B247" s="248">
        <v>2022</v>
      </c>
      <c r="C247" s="265" t="s">
        <v>582</v>
      </c>
      <c r="D247" s="263" t="s">
        <v>112</v>
      </c>
      <c r="E247" s="266" t="s">
        <v>931</v>
      </c>
      <c r="F247" s="249" t="s">
        <v>2226</v>
      </c>
      <c r="G247" s="249" t="s">
        <v>2223</v>
      </c>
      <c r="H247" s="252" t="s">
        <v>1177</v>
      </c>
      <c r="I247" s="254" t="s">
        <v>435</v>
      </c>
      <c r="J247" s="253" t="s">
        <v>169</v>
      </c>
      <c r="K247" s="253" t="s">
        <v>2295</v>
      </c>
      <c r="L247" s="252" t="s">
        <v>148</v>
      </c>
      <c r="M247" s="254" t="s">
        <v>284</v>
      </c>
      <c r="N247" s="252" t="s">
        <v>1178</v>
      </c>
      <c r="O247" s="252" t="s">
        <v>2113</v>
      </c>
      <c r="P247" s="253" t="s">
        <v>194</v>
      </c>
      <c r="Q247" s="253" t="s">
        <v>2115</v>
      </c>
      <c r="R247" s="253" t="s">
        <v>2116</v>
      </c>
      <c r="S247" s="254">
        <v>3</v>
      </c>
      <c r="T247" s="252" t="s">
        <v>366</v>
      </c>
      <c r="U247" s="255" t="s">
        <v>2227</v>
      </c>
      <c r="V247" s="261">
        <v>4</v>
      </c>
      <c r="W247" s="257">
        <f t="shared" si="22"/>
        <v>133.33333333333334</v>
      </c>
      <c r="X247" s="258" t="str">
        <f t="shared" si="23"/>
        <v/>
      </c>
      <c r="Y247" s="147"/>
    </row>
    <row r="248" spans="1:25" ht="12.75" x14ac:dyDescent="0.2">
      <c r="A248" s="249" t="s">
        <v>72</v>
      </c>
      <c r="B248" s="248">
        <v>2022</v>
      </c>
      <c r="C248" s="265" t="s">
        <v>582</v>
      </c>
      <c r="D248" s="263" t="s">
        <v>112</v>
      </c>
      <c r="E248" s="266" t="s">
        <v>931</v>
      </c>
      <c r="F248" s="249" t="s">
        <v>2226</v>
      </c>
      <c r="G248" s="249" t="s">
        <v>2223</v>
      </c>
      <c r="H248" s="252" t="s">
        <v>1177</v>
      </c>
      <c r="I248" s="254" t="s">
        <v>435</v>
      </c>
      <c r="J248" s="253" t="s">
        <v>169</v>
      </c>
      <c r="K248" s="253" t="s">
        <v>2295</v>
      </c>
      <c r="L248" s="252" t="s">
        <v>148</v>
      </c>
      <c r="M248" s="254" t="s">
        <v>426</v>
      </c>
      <c r="N248" s="252" t="s">
        <v>1178</v>
      </c>
      <c r="O248" s="252" t="s">
        <v>2113</v>
      </c>
      <c r="P248" s="253" t="s">
        <v>194</v>
      </c>
      <c r="Q248" s="253" t="s">
        <v>2228</v>
      </c>
      <c r="R248" s="253" t="s">
        <v>2229</v>
      </c>
      <c r="S248" s="254">
        <v>30</v>
      </c>
      <c r="T248" s="252" t="s">
        <v>366</v>
      </c>
      <c r="U248" s="255" t="s">
        <v>2230</v>
      </c>
      <c r="V248" s="261">
        <v>30</v>
      </c>
      <c r="W248" s="257">
        <f t="shared" si="22"/>
        <v>100</v>
      </c>
      <c r="X248" s="258" t="str">
        <f t="shared" si="23"/>
        <v/>
      </c>
      <c r="Y248" s="147"/>
    </row>
    <row r="249" spans="1:25" ht="12.75" x14ac:dyDescent="0.2">
      <c r="A249" s="249" t="s">
        <v>72</v>
      </c>
      <c r="B249" s="248">
        <v>2022</v>
      </c>
      <c r="C249" s="265" t="s">
        <v>582</v>
      </c>
      <c r="D249" s="263" t="s">
        <v>112</v>
      </c>
      <c r="E249" s="266" t="s">
        <v>931</v>
      </c>
      <c r="F249" s="249" t="s">
        <v>2226</v>
      </c>
      <c r="G249" s="249" t="s">
        <v>2223</v>
      </c>
      <c r="H249" s="252" t="s">
        <v>1177</v>
      </c>
      <c r="I249" s="254" t="s">
        <v>435</v>
      </c>
      <c r="J249" s="253" t="s">
        <v>167</v>
      </c>
      <c r="K249" s="253" t="s">
        <v>2296</v>
      </c>
      <c r="L249" s="252" t="s">
        <v>148</v>
      </c>
      <c r="M249" s="254" t="s">
        <v>426</v>
      </c>
      <c r="N249" s="252" t="s">
        <v>1178</v>
      </c>
      <c r="O249" s="252" t="s">
        <v>2120</v>
      </c>
      <c r="P249" s="253" t="s">
        <v>276</v>
      </c>
      <c r="Q249" s="253" t="s">
        <v>2233</v>
      </c>
      <c r="R249" s="253" t="s">
        <v>2122</v>
      </c>
      <c r="S249" s="254">
        <v>15</v>
      </c>
      <c r="T249" s="252" t="s">
        <v>366</v>
      </c>
      <c r="U249" s="255"/>
      <c r="V249" s="261">
        <v>2</v>
      </c>
      <c r="W249" s="257">
        <f t="shared" si="22"/>
        <v>13.333333333333334</v>
      </c>
      <c r="X249" s="258" t="str">
        <f t="shared" si="23"/>
        <v>X</v>
      </c>
      <c r="Y249" s="147" t="s">
        <v>3053</v>
      </c>
    </row>
    <row r="250" spans="1:25" ht="12.75" x14ac:dyDescent="0.2">
      <c r="A250" s="249" t="s">
        <v>72</v>
      </c>
      <c r="B250" s="248">
        <v>2022</v>
      </c>
      <c r="C250" s="265" t="s">
        <v>582</v>
      </c>
      <c r="D250" s="263" t="s">
        <v>112</v>
      </c>
      <c r="E250" s="266" t="s">
        <v>931</v>
      </c>
      <c r="F250" s="249" t="s">
        <v>2226</v>
      </c>
      <c r="G250" s="249" t="s">
        <v>2223</v>
      </c>
      <c r="H250" s="252" t="s">
        <v>1177</v>
      </c>
      <c r="I250" s="254" t="s">
        <v>435</v>
      </c>
      <c r="J250" s="253" t="s">
        <v>167</v>
      </c>
      <c r="K250" s="253" t="s">
        <v>2296</v>
      </c>
      <c r="L250" s="252" t="s">
        <v>148</v>
      </c>
      <c r="M250" s="254" t="s">
        <v>426</v>
      </c>
      <c r="N250" s="252" t="s">
        <v>1178</v>
      </c>
      <c r="O250" s="252" t="s">
        <v>2120</v>
      </c>
      <c r="P250" s="253" t="s">
        <v>261</v>
      </c>
      <c r="Q250" s="253" t="s">
        <v>2233</v>
      </c>
      <c r="R250" s="253" t="s">
        <v>2122</v>
      </c>
      <c r="S250" s="254">
        <v>15</v>
      </c>
      <c r="T250" s="252" t="s">
        <v>366</v>
      </c>
      <c r="U250" s="255"/>
      <c r="V250" s="261">
        <v>2</v>
      </c>
      <c r="W250" s="257">
        <f t="shared" si="22"/>
        <v>13.333333333333334</v>
      </c>
      <c r="X250" s="258" t="str">
        <f t="shared" si="23"/>
        <v>X</v>
      </c>
      <c r="Y250" s="147" t="s">
        <v>3053</v>
      </c>
    </row>
    <row r="251" spans="1:25" ht="12.75" x14ac:dyDescent="0.2">
      <c r="A251" s="249" t="s">
        <v>72</v>
      </c>
      <c r="B251" s="248">
        <v>2022</v>
      </c>
      <c r="C251" s="265" t="s">
        <v>582</v>
      </c>
      <c r="D251" s="263" t="s">
        <v>112</v>
      </c>
      <c r="E251" s="266" t="s">
        <v>931</v>
      </c>
      <c r="F251" s="249" t="s">
        <v>2226</v>
      </c>
      <c r="G251" s="249" t="s">
        <v>2223</v>
      </c>
      <c r="H251" s="252" t="s">
        <v>1177</v>
      </c>
      <c r="I251" s="254" t="s">
        <v>435</v>
      </c>
      <c r="J251" s="253" t="s">
        <v>167</v>
      </c>
      <c r="K251" s="253" t="s">
        <v>2296</v>
      </c>
      <c r="L251" s="252" t="s">
        <v>148</v>
      </c>
      <c r="M251" s="254" t="s">
        <v>426</v>
      </c>
      <c r="N251" s="252" t="s">
        <v>1178</v>
      </c>
      <c r="O251" s="252" t="s">
        <v>2120</v>
      </c>
      <c r="P251" s="253" t="s">
        <v>279</v>
      </c>
      <c r="Q251" s="253" t="s">
        <v>2233</v>
      </c>
      <c r="R251" s="253" t="s">
        <v>2122</v>
      </c>
      <c r="S251" s="254">
        <v>15</v>
      </c>
      <c r="T251" s="252" t="s">
        <v>366</v>
      </c>
      <c r="U251" s="255"/>
      <c r="V251" s="261">
        <v>2</v>
      </c>
      <c r="W251" s="257">
        <f t="shared" si="22"/>
        <v>13.333333333333334</v>
      </c>
      <c r="X251" s="258" t="str">
        <f t="shared" si="23"/>
        <v>X</v>
      </c>
      <c r="Y251" s="147" t="s">
        <v>3053</v>
      </c>
    </row>
    <row r="252" spans="1:25" ht="12.75" x14ac:dyDescent="0.2">
      <c r="A252" s="249" t="s">
        <v>72</v>
      </c>
      <c r="B252" s="248">
        <v>2022</v>
      </c>
      <c r="C252" s="265" t="s">
        <v>582</v>
      </c>
      <c r="D252" s="263" t="s">
        <v>112</v>
      </c>
      <c r="E252" s="266" t="s">
        <v>931</v>
      </c>
      <c r="F252" s="249" t="s">
        <v>2226</v>
      </c>
      <c r="G252" s="249" t="s">
        <v>2223</v>
      </c>
      <c r="H252" s="252" t="s">
        <v>1177</v>
      </c>
      <c r="I252" s="254" t="s">
        <v>435</v>
      </c>
      <c r="J252" s="253" t="s">
        <v>167</v>
      </c>
      <c r="K252" s="253" t="s">
        <v>2296</v>
      </c>
      <c r="L252" s="252" t="s">
        <v>148</v>
      </c>
      <c r="M252" s="254" t="s">
        <v>426</v>
      </c>
      <c r="N252" s="252" t="s">
        <v>1178</v>
      </c>
      <c r="O252" s="252" t="s">
        <v>2120</v>
      </c>
      <c r="P252" s="253" t="s">
        <v>259</v>
      </c>
      <c r="Q252" s="253" t="s">
        <v>2233</v>
      </c>
      <c r="R252" s="253" t="s">
        <v>2122</v>
      </c>
      <c r="S252" s="254">
        <v>15</v>
      </c>
      <c r="T252" s="252" t="s">
        <v>366</v>
      </c>
      <c r="U252" s="255"/>
      <c r="V252" s="261">
        <v>2</v>
      </c>
      <c r="W252" s="257">
        <f t="shared" si="22"/>
        <v>13.333333333333334</v>
      </c>
      <c r="X252" s="258" t="str">
        <f t="shared" si="23"/>
        <v>X</v>
      </c>
      <c r="Y252" s="147" t="s">
        <v>3053</v>
      </c>
    </row>
    <row r="253" spans="1:25" ht="12.75" x14ac:dyDescent="0.2">
      <c r="A253" s="249" t="s">
        <v>72</v>
      </c>
      <c r="B253" s="248">
        <v>2022</v>
      </c>
      <c r="C253" s="265" t="s">
        <v>582</v>
      </c>
      <c r="D253" s="263" t="s">
        <v>112</v>
      </c>
      <c r="E253" s="266" t="s">
        <v>931</v>
      </c>
      <c r="F253" s="249" t="s">
        <v>2226</v>
      </c>
      <c r="G253" s="249" t="s">
        <v>2224</v>
      </c>
      <c r="H253" s="252" t="s">
        <v>1177</v>
      </c>
      <c r="I253" s="254" t="s">
        <v>435</v>
      </c>
      <c r="J253" s="253" t="s">
        <v>169</v>
      </c>
      <c r="K253" s="253" t="s">
        <v>2295</v>
      </c>
      <c r="L253" s="252" t="s">
        <v>148</v>
      </c>
      <c r="M253" s="254" t="s">
        <v>284</v>
      </c>
      <c r="N253" s="252" t="s">
        <v>1178</v>
      </c>
      <c r="O253" s="252" t="s">
        <v>2113</v>
      </c>
      <c r="P253" s="253" t="s">
        <v>194</v>
      </c>
      <c r="Q253" s="253" t="s">
        <v>2115</v>
      </c>
      <c r="R253" s="253" t="s">
        <v>2116</v>
      </c>
      <c r="S253" s="254">
        <v>6</v>
      </c>
      <c r="T253" s="252" t="s">
        <v>366</v>
      </c>
      <c r="U253" s="255" t="s">
        <v>2227</v>
      </c>
      <c r="V253" s="261">
        <v>4</v>
      </c>
      <c r="W253" s="257">
        <f t="shared" si="22"/>
        <v>66.666666666666671</v>
      </c>
      <c r="X253" s="258" t="str">
        <f t="shared" si="23"/>
        <v>X</v>
      </c>
      <c r="Y253" s="147" t="s">
        <v>3049</v>
      </c>
    </row>
    <row r="254" spans="1:25" ht="12.75" x14ac:dyDescent="0.2">
      <c r="A254" s="249" t="s">
        <v>72</v>
      </c>
      <c r="B254" s="248">
        <v>2022</v>
      </c>
      <c r="C254" s="265" t="s">
        <v>582</v>
      </c>
      <c r="D254" s="263" t="s">
        <v>112</v>
      </c>
      <c r="E254" s="266" t="s">
        <v>931</v>
      </c>
      <c r="F254" s="249" t="s">
        <v>2226</v>
      </c>
      <c r="G254" s="249" t="s">
        <v>2224</v>
      </c>
      <c r="H254" s="252" t="s">
        <v>1177</v>
      </c>
      <c r="I254" s="254" t="s">
        <v>435</v>
      </c>
      <c r="J254" s="253" t="s">
        <v>169</v>
      </c>
      <c r="K254" s="253" t="s">
        <v>2295</v>
      </c>
      <c r="L254" s="252" t="s">
        <v>148</v>
      </c>
      <c r="M254" s="254" t="s">
        <v>426</v>
      </c>
      <c r="N254" s="252" t="s">
        <v>1178</v>
      </c>
      <c r="O254" s="252" t="s">
        <v>2113</v>
      </c>
      <c r="P254" s="253" t="s">
        <v>288</v>
      </c>
      <c r="Q254" s="253" t="s">
        <v>2232</v>
      </c>
      <c r="R254" s="253" t="s">
        <v>2131</v>
      </c>
      <c r="S254" s="254">
        <v>1</v>
      </c>
      <c r="T254" s="252" t="s">
        <v>366</v>
      </c>
      <c r="U254" s="255"/>
      <c r="V254" s="261">
        <v>1</v>
      </c>
      <c r="W254" s="257">
        <f t="shared" si="22"/>
        <v>100</v>
      </c>
      <c r="X254" s="258" t="str">
        <f t="shared" si="23"/>
        <v/>
      </c>
      <c r="Y254" s="147"/>
    </row>
    <row r="255" spans="1:25" ht="12.75" x14ac:dyDescent="0.2">
      <c r="A255" s="249" t="s">
        <v>72</v>
      </c>
      <c r="B255" s="248">
        <v>2022</v>
      </c>
      <c r="C255" s="265" t="s">
        <v>582</v>
      </c>
      <c r="D255" s="263" t="s">
        <v>112</v>
      </c>
      <c r="E255" s="266" t="s">
        <v>931</v>
      </c>
      <c r="F255" s="249" t="s">
        <v>2226</v>
      </c>
      <c r="G255" s="249" t="s">
        <v>2224</v>
      </c>
      <c r="H255" s="252" t="s">
        <v>1177</v>
      </c>
      <c r="I255" s="254" t="s">
        <v>435</v>
      </c>
      <c r="J255" s="253" t="s">
        <v>169</v>
      </c>
      <c r="K255" s="253" t="s">
        <v>2295</v>
      </c>
      <c r="L255" s="252" t="s">
        <v>148</v>
      </c>
      <c r="M255" s="254" t="s">
        <v>426</v>
      </c>
      <c r="N255" s="252" t="s">
        <v>1178</v>
      </c>
      <c r="O255" s="252" t="s">
        <v>2113</v>
      </c>
      <c r="P255" s="253" t="s">
        <v>259</v>
      </c>
      <c r="Q255" s="253" t="s">
        <v>2232</v>
      </c>
      <c r="R255" s="253" t="s">
        <v>2131</v>
      </c>
      <c r="S255" s="254">
        <v>1</v>
      </c>
      <c r="T255" s="252" t="s">
        <v>366</v>
      </c>
      <c r="U255" s="255"/>
      <c r="V255" s="261">
        <v>1</v>
      </c>
      <c r="W255" s="257">
        <f t="shared" si="22"/>
        <v>100</v>
      </c>
      <c r="X255" s="258" t="str">
        <f t="shared" si="23"/>
        <v/>
      </c>
      <c r="Y255" s="147"/>
    </row>
    <row r="256" spans="1:25" ht="12.75" x14ac:dyDescent="0.2">
      <c r="A256" s="249" t="s">
        <v>72</v>
      </c>
      <c r="B256" s="248">
        <v>2022</v>
      </c>
      <c r="C256" s="265" t="s">
        <v>582</v>
      </c>
      <c r="D256" s="263" t="s">
        <v>112</v>
      </c>
      <c r="E256" s="266" t="s">
        <v>931</v>
      </c>
      <c r="F256" s="249" t="s">
        <v>2226</v>
      </c>
      <c r="G256" s="249" t="s">
        <v>2224</v>
      </c>
      <c r="H256" s="252" t="s">
        <v>1177</v>
      </c>
      <c r="I256" s="254" t="s">
        <v>435</v>
      </c>
      <c r="J256" s="253" t="s">
        <v>169</v>
      </c>
      <c r="K256" s="253" t="s">
        <v>2295</v>
      </c>
      <c r="L256" s="252" t="s">
        <v>148</v>
      </c>
      <c r="M256" s="254" t="s">
        <v>426</v>
      </c>
      <c r="N256" s="252" t="s">
        <v>1178</v>
      </c>
      <c r="O256" s="252" t="s">
        <v>2113</v>
      </c>
      <c r="P256" s="253" t="s">
        <v>279</v>
      </c>
      <c r="Q256" s="253" t="s">
        <v>2232</v>
      </c>
      <c r="R256" s="253" t="s">
        <v>2131</v>
      </c>
      <c r="S256" s="254">
        <v>1</v>
      </c>
      <c r="T256" s="252" t="s">
        <v>366</v>
      </c>
      <c r="U256" s="255"/>
      <c r="V256" s="261">
        <v>1</v>
      </c>
      <c r="W256" s="257">
        <f t="shared" si="22"/>
        <v>100</v>
      </c>
      <c r="X256" s="258" t="str">
        <f t="shared" si="23"/>
        <v/>
      </c>
      <c r="Y256" s="147"/>
    </row>
    <row r="257" spans="1:25" ht="12.75" x14ac:dyDescent="0.2">
      <c r="A257" s="249" t="s">
        <v>72</v>
      </c>
      <c r="B257" s="248">
        <v>2022</v>
      </c>
      <c r="C257" s="265" t="s">
        <v>582</v>
      </c>
      <c r="D257" s="263" t="s">
        <v>112</v>
      </c>
      <c r="E257" s="266" t="s">
        <v>931</v>
      </c>
      <c r="F257" s="249" t="s">
        <v>2226</v>
      </c>
      <c r="G257" s="249" t="s">
        <v>2224</v>
      </c>
      <c r="H257" s="252" t="s">
        <v>1177</v>
      </c>
      <c r="I257" s="254" t="s">
        <v>435</v>
      </c>
      <c r="J257" s="253" t="s">
        <v>169</v>
      </c>
      <c r="K257" s="253" t="s">
        <v>2295</v>
      </c>
      <c r="L257" s="252" t="s">
        <v>148</v>
      </c>
      <c r="M257" s="254" t="s">
        <v>426</v>
      </c>
      <c r="N257" s="252" t="s">
        <v>1178</v>
      </c>
      <c r="O257" s="252" t="s">
        <v>2113</v>
      </c>
      <c r="P257" s="253" t="s">
        <v>194</v>
      </c>
      <c r="Q257" s="253" t="s">
        <v>2228</v>
      </c>
      <c r="R257" s="253" t="s">
        <v>2229</v>
      </c>
      <c r="S257" s="254">
        <v>32</v>
      </c>
      <c r="T257" s="252" t="s">
        <v>366</v>
      </c>
      <c r="U257" s="255" t="s">
        <v>2230</v>
      </c>
      <c r="V257" s="261">
        <v>32</v>
      </c>
      <c r="W257" s="257">
        <f t="shared" si="22"/>
        <v>100</v>
      </c>
      <c r="X257" s="258" t="str">
        <f t="shared" si="23"/>
        <v/>
      </c>
      <c r="Y257" s="147"/>
    </row>
    <row r="258" spans="1:25" ht="12.75" x14ac:dyDescent="0.2">
      <c r="A258" s="249" t="s">
        <v>72</v>
      </c>
      <c r="B258" s="248">
        <v>2022</v>
      </c>
      <c r="C258" s="265" t="s">
        <v>582</v>
      </c>
      <c r="D258" s="263" t="s">
        <v>112</v>
      </c>
      <c r="E258" s="266" t="s">
        <v>931</v>
      </c>
      <c r="F258" s="249" t="s">
        <v>2226</v>
      </c>
      <c r="G258" s="249" t="s">
        <v>2224</v>
      </c>
      <c r="H258" s="252" t="s">
        <v>1177</v>
      </c>
      <c r="I258" s="254" t="s">
        <v>435</v>
      </c>
      <c r="J258" s="253" t="s">
        <v>167</v>
      </c>
      <c r="K258" s="253" t="s">
        <v>2296</v>
      </c>
      <c r="L258" s="252" t="s">
        <v>148</v>
      </c>
      <c r="M258" s="254" t="s">
        <v>426</v>
      </c>
      <c r="N258" s="252" t="s">
        <v>1178</v>
      </c>
      <c r="O258" s="252" t="s">
        <v>2120</v>
      </c>
      <c r="P258" s="253" t="s">
        <v>276</v>
      </c>
      <c r="Q258" s="253" t="s">
        <v>2233</v>
      </c>
      <c r="R258" s="253" t="s">
        <v>2122</v>
      </c>
      <c r="S258" s="254">
        <v>30</v>
      </c>
      <c r="T258" s="252" t="s">
        <v>366</v>
      </c>
      <c r="U258" s="255"/>
      <c r="V258" s="261">
        <v>7</v>
      </c>
      <c r="W258" s="257">
        <f t="shared" si="22"/>
        <v>23.333333333333332</v>
      </c>
      <c r="X258" s="258" t="str">
        <f t="shared" si="23"/>
        <v>X</v>
      </c>
      <c r="Y258" s="147" t="s">
        <v>3054</v>
      </c>
    </row>
    <row r="259" spans="1:25" ht="12.75" x14ac:dyDescent="0.2">
      <c r="A259" s="249" t="s">
        <v>72</v>
      </c>
      <c r="B259" s="248">
        <v>2022</v>
      </c>
      <c r="C259" s="265" t="s">
        <v>582</v>
      </c>
      <c r="D259" s="263" t="s">
        <v>112</v>
      </c>
      <c r="E259" s="266" t="s">
        <v>931</v>
      </c>
      <c r="F259" s="249" t="s">
        <v>2226</v>
      </c>
      <c r="G259" s="249" t="s">
        <v>2224</v>
      </c>
      <c r="H259" s="252" t="s">
        <v>1177</v>
      </c>
      <c r="I259" s="254" t="s">
        <v>435</v>
      </c>
      <c r="J259" s="253" t="s">
        <v>167</v>
      </c>
      <c r="K259" s="253" t="s">
        <v>2296</v>
      </c>
      <c r="L259" s="252" t="s">
        <v>148</v>
      </c>
      <c r="M259" s="254" t="s">
        <v>426</v>
      </c>
      <c r="N259" s="252" t="s">
        <v>1178</v>
      </c>
      <c r="O259" s="252" t="s">
        <v>2120</v>
      </c>
      <c r="P259" s="253" t="s">
        <v>261</v>
      </c>
      <c r="Q259" s="253" t="s">
        <v>2233</v>
      </c>
      <c r="R259" s="253" t="s">
        <v>2122</v>
      </c>
      <c r="S259" s="254">
        <v>30</v>
      </c>
      <c r="T259" s="252" t="s">
        <v>366</v>
      </c>
      <c r="U259" s="255"/>
      <c r="V259" s="261">
        <v>7</v>
      </c>
      <c r="W259" s="257">
        <f t="shared" si="22"/>
        <v>23.333333333333332</v>
      </c>
      <c r="X259" s="258" t="str">
        <f t="shared" si="23"/>
        <v>X</v>
      </c>
      <c r="Y259" s="147" t="s">
        <v>3055</v>
      </c>
    </row>
    <row r="260" spans="1:25" ht="12.75" x14ac:dyDescent="0.2">
      <c r="A260" s="249" t="s">
        <v>72</v>
      </c>
      <c r="B260" s="248">
        <v>2022</v>
      </c>
      <c r="C260" s="265" t="s">
        <v>582</v>
      </c>
      <c r="D260" s="263" t="s">
        <v>112</v>
      </c>
      <c r="E260" s="266" t="s">
        <v>931</v>
      </c>
      <c r="F260" s="249" t="s">
        <v>2226</v>
      </c>
      <c r="G260" s="249" t="s">
        <v>2224</v>
      </c>
      <c r="H260" s="252" t="s">
        <v>1177</v>
      </c>
      <c r="I260" s="254" t="s">
        <v>435</v>
      </c>
      <c r="J260" s="253" t="s">
        <v>167</v>
      </c>
      <c r="K260" s="253" t="s">
        <v>2296</v>
      </c>
      <c r="L260" s="252" t="s">
        <v>148</v>
      </c>
      <c r="M260" s="254" t="s">
        <v>426</v>
      </c>
      <c r="N260" s="252" t="s">
        <v>1178</v>
      </c>
      <c r="O260" s="252" t="s">
        <v>2120</v>
      </c>
      <c r="P260" s="253" t="s">
        <v>259</v>
      </c>
      <c r="Q260" s="253" t="s">
        <v>2233</v>
      </c>
      <c r="R260" s="253" t="s">
        <v>2122</v>
      </c>
      <c r="S260" s="254">
        <v>30</v>
      </c>
      <c r="T260" s="252" t="s">
        <v>366</v>
      </c>
      <c r="U260" s="255"/>
      <c r="V260" s="261">
        <v>7</v>
      </c>
      <c r="W260" s="257">
        <f t="shared" si="22"/>
        <v>23.333333333333332</v>
      </c>
      <c r="X260" s="258" t="str">
        <f t="shared" si="23"/>
        <v>X</v>
      </c>
      <c r="Y260" s="147" t="s">
        <v>3055</v>
      </c>
    </row>
    <row r="261" spans="1:25" ht="12.75" x14ac:dyDescent="0.2">
      <c r="A261" s="249" t="s">
        <v>72</v>
      </c>
      <c r="B261" s="248">
        <v>2022</v>
      </c>
      <c r="C261" s="265" t="s">
        <v>582</v>
      </c>
      <c r="D261" s="263" t="s">
        <v>112</v>
      </c>
      <c r="E261" s="266" t="s">
        <v>931</v>
      </c>
      <c r="F261" s="249" t="s">
        <v>2226</v>
      </c>
      <c r="G261" s="249" t="s">
        <v>2224</v>
      </c>
      <c r="H261" s="252" t="s">
        <v>1177</v>
      </c>
      <c r="I261" s="254" t="s">
        <v>435</v>
      </c>
      <c r="J261" s="253" t="s">
        <v>167</v>
      </c>
      <c r="K261" s="253" t="s">
        <v>2296</v>
      </c>
      <c r="L261" s="252" t="s">
        <v>148</v>
      </c>
      <c r="M261" s="254" t="s">
        <v>426</v>
      </c>
      <c r="N261" s="252" t="s">
        <v>1178</v>
      </c>
      <c r="O261" s="252" t="s">
        <v>2120</v>
      </c>
      <c r="P261" s="253" t="s">
        <v>279</v>
      </c>
      <c r="Q261" s="253" t="s">
        <v>2233</v>
      </c>
      <c r="R261" s="253" t="s">
        <v>2122</v>
      </c>
      <c r="S261" s="254">
        <v>30</v>
      </c>
      <c r="T261" s="252" t="s">
        <v>366</v>
      </c>
      <c r="U261" s="255"/>
      <c r="V261" s="261">
        <v>7</v>
      </c>
      <c r="W261" s="257">
        <f t="shared" si="22"/>
        <v>23.333333333333332</v>
      </c>
      <c r="X261" s="258" t="str">
        <f t="shared" si="23"/>
        <v>X</v>
      </c>
      <c r="Y261" s="147" t="s">
        <v>3055</v>
      </c>
    </row>
    <row r="262" spans="1:25" ht="12.75" x14ac:dyDescent="0.2">
      <c r="A262" s="249" t="s">
        <v>72</v>
      </c>
      <c r="B262" s="248">
        <v>2022</v>
      </c>
      <c r="C262" s="265" t="s">
        <v>582</v>
      </c>
      <c r="D262" s="263" t="s">
        <v>112</v>
      </c>
      <c r="E262" s="266" t="s">
        <v>931</v>
      </c>
      <c r="F262" s="249" t="s">
        <v>2226</v>
      </c>
      <c r="G262" s="249" t="s">
        <v>2206</v>
      </c>
      <c r="H262" s="252" t="s">
        <v>1177</v>
      </c>
      <c r="I262" s="254" t="s">
        <v>435</v>
      </c>
      <c r="J262" s="253" t="s">
        <v>169</v>
      </c>
      <c r="K262" s="253" t="s">
        <v>2295</v>
      </c>
      <c r="L262" s="252" t="s">
        <v>148</v>
      </c>
      <c r="M262" s="254" t="s">
        <v>426</v>
      </c>
      <c r="N262" s="252" t="s">
        <v>1178</v>
      </c>
      <c r="O262" s="252" t="s">
        <v>2113</v>
      </c>
      <c r="P262" s="253" t="s">
        <v>194</v>
      </c>
      <c r="Q262" s="253" t="s">
        <v>2228</v>
      </c>
      <c r="R262" s="253" t="s">
        <v>2229</v>
      </c>
      <c r="S262" s="254">
        <v>12</v>
      </c>
      <c r="T262" s="252" t="s">
        <v>366</v>
      </c>
      <c r="U262" s="255" t="s">
        <v>2230</v>
      </c>
      <c r="V262" s="261">
        <v>12</v>
      </c>
      <c r="W262" s="257">
        <f t="shared" si="22"/>
        <v>100</v>
      </c>
      <c r="X262" s="258" t="str">
        <f t="shared" si="23"/>
        <v/>
      </c>
      <c r="Y262" s="147"/>
    </row>
    <row r="263" spans="1:25" ht="12.75" x14ac:dyDescent="0.2">
      <c r="A263" s="249" t="s">
        <v>72</v>
      </c>
      <c r="B263" s="248">
        <v>2022</v>
      </c>
      <c r="C263" s="265" t="s">
        <v>582</v>
      </c>
      <c r="D263" s="263" t="s">
        <v>112</v>
      </c>
      <c r="E263" s="266" t="s">
        <v>931</v>
      </c>
      <c r="F263" s="249" t="s">
        <v>2226</v>
      </c>
      <c r="G263" s="249" t="s">
        <v>2206</v>
      </c>
      <c r="H263" s="252" t="s">
        <v>1177</v>
      </c>
      <c r="I263" s="254" t="s">
        <v>435</v>
      </c>
      <c r="J263" s="253" t="s">
        <v>169</v>
      </c>
      <c r="K263" s="253" t="s">
        <v>2295</v>
      </c>
      <c r="L263" s="252" t="s">
        <v>148</v>
      </c>
      <c r="M263" s="254" t="s">
        <v>284</v>
      </c>
      <c r="N263" s="252" t="s">
        <v>1178</v>
      </c>
      <c r="O263" s="252" t="s">
        <v>2113</v>
      </c>
      <c r="P263" s="253" t="s">
        <v>194</v>
      </c>
      <c r="Q263" s="253" t="s">
        <v>2115</v>
      </c>
      <c r="R263" s="253" t="s">
        <v>2116</v>
      </c>
      <c r="S263" s="254">
        <v>5</v>
      </c>
      <c r="T263" s="252" t="s">
        <v>366</v>
      </c>
      <c r="U263" s="255" t="s">
        <v>2227</v>
      </c>
      <c r="V263" s="261">
        <v>5</v>
      </c>
      <c r="W263" s="257">
        <f t="shared" si="22"/>
        <v>100</v>
      </c>
      <c r="X263" s="258" t="str">
        <f t="shared" si="23"/>
        <v/>
      </c>
      <c r="Y263" s="267"/>
    </row>
    <row r="264" spans="1:25" ht="12.75" x14ac:dyDescent="0.2">
      <c r="A264" s="249" t="s">
        <v>72</v>
      </c>
      <c r="B264" s="248">
        <v>2022</v>
      </c>
      <c r="C264" s="265" t="s">
        <v>582</v>
      </c>
      <c r="D264" s="263" t="s">
        <v>112</v>
      </c>
      <c r="E264" s="266" t="s">
        <v>932</v>
      </c>
      <c r="F264" s="247" t="s">
        <v>2226</v>
      </c>
      <c r="G264" s="642" t="s">
        <v>2254</v>
      </c>
      <c r="H264" s="252" t="s">
        <v>1177</v>
      </c>
      <c r="I264" s="254" t="s">
        <v>435</v>
      </c>
      <c r="J264" s="253" t="s">
        <v>169</v>
      </c>
      <c r="K264" s="252" t="s">
        <v>148</v>
      </c>
      <c r="L264" s="253" t="s">
        <v>2234</v>
      </c>
      <c r="M264" s="252" t="s">
        <v>148</v>
      </c>
      <c r="N264" s="252" t="s">
        <v>1178</v>
      </c>
      <c r="O264" s="252" t="s">
        <v>148</v>
      </c>
      <c r="P264" s="268" t="s">
        <v>148</v>
      </c>
      <c r="Q264" s="268" t="s">
        <v>148</v>
      </c>
      <c r="R264" s="268" t="s">
        <v>148</v>
      </c>
      <c r="S264" s="252" t="s">
        <v>148</v>
      </c>
      <c r="T264" s="252" t="s">
        <v>148</v>
      </c>
      <c r="U264" s="255"/>
      <c r="V264" s="269">
        <v>0</v>
      </c>
      <c r="W264" s="257" t="e">
        <f t="shared" si="22"/>
        <v>#VALUE!</v>
      </c>
      <c r="X264" s="258" t="e">
        <f t="shared" si="23"/>
        <v>#VALUE!</v>
      </c>
      <c r="Y264" s="267" t="s">
        <v>3056</v>
      </c>
    </row>
    <row r="265" spans="1:25" ht="12.75" x14ac:dyDescent="0.2">
      <c r="A265" s="249" t="s">
        <v>72</v>
      </c>
      <c r="B265" s="248">
        <v>2022</v>
      </c>
      <c r="C265" s="249" t="s">
        <v>582</v>
      </c>
      <c r="D265" s="250" t="s">
        <v>112</v>
      </c>
      <c r="E265" s="251" t="s">
        <v>912</v>
      </c>
      <c r="F265" s="249" t="s">
        <v>2235</v>
      </c>
      <c r="G265" s="642" t="s">
        <v>2236</v>
      </c>
      <c r="H265" s="252" t="s">
        <v>1177</v>
      </c>
      <c r="I265" s="247" t="s">
        <v>435</v>
      </c>
      <c r="J265" s="247" t="s">
        <v>167</v>
      </c>
      <c r="K265" s="253" t="s">
        <v>2297</v>
      </c>
      <c r="L265" s="252" t="s">
        <v>148</v>
      </c>
      <c r="M265" s="641" t="s">
        <v>418</v>
      </c>
      <c r="N265" s="252" t="s">
        <v>1178</v>
      </c>
      <c r="O265" s="263" t="s">
        <v>2113</v>
      </c>
      <c r="P265" s="247" t="s">
        <v>274</v>
      </c>
      <c r="Q265" s="249" t="s">
        <v>2166</v>
      </c>
      <c r="R265" s="270" t="s">
        <v>2167</v>
      </c>
      <c r="S265" s="249">
        <v>6</v>
      </c>
      <c r="T265" s="643" t="s">
        <v>366</v>
      </c>
      <c r="U265" s="271"/>
      <c r="V265" s="261">
        <v>5</v>
      </c>
      <c r="W265" s="257">
        <f t="shared" ref="W265:W310" si="24">(100*V265/S265)</f>
        <v>83.333333333333329</v>
      </c>
      <c r="X265" s="258" t="str">
        <f t="shared" ref="X265:X310" si="25">IF(OR(W265&lt;90,W265&gt;150),"X","")</f>
        <v>X</v>
      </c>
      <c r="Y265" s="147" t="s">
        <v>3057</v>
      </c>
    </row>
    <row r="266" spans="1:25" ht="12.75" x14ac:dyDescent="0.2">
      <c r="A266" s="249" t="s">
        <v>72</v>
      </c>
      <c r="B266" s="248">
        <v>2022</v>
      </c>
      <c r="C266" s="249" t="s">
        <v>582</v>
      </c>
      <c r="D266" s="250" t="s">
        <v>112</v>
      </c>
      <c r="E266" s="251" t="s">
        <v>912</v>
      </c>
      <c r="F266" s="249" t="s">
        <v>2235</v>
      </c>
      <c r="G266" s="642" t="s">
        <v>2236</v>
      </c>
      <c r="H266" s="252" t="s">
        <v>1177</v>
      </c>
      <c r="I266" s="247" t="s">
        <v>435</v>
      </c>
      <c r="J266" s="247" t="s">
        <v>169</v>
      </c>
      <c r="K266" s="253" t="s">
        <v>2298</v>
      </c>
      <c r="L266" s="252" t="s">
        <v>148</v>
      </c>
      <c r="M266" s="247" t="s">
        <v>418</v>
      </c>
      <c r="N266" s="252" t="s">
        <v>1178</v>
      </c>
      <c r="O266" s="263" t="s">
        <v>2113</v>
      </c>
      <c r="P266" s="247" t="s">
        <v>276</v>
      </c>
      <c r="Q266" s="249" t="s">
        <v>2166</v>
      </c>
      <c r="R266" s="270" t="s">
        <v>2167</v>
      </c>
      <c r="S266" s="249">
        <v>6</v>
      </c>
      <c r="T266" s="643" t="s">
        <v>366</v>
      </c>
      <c r="U266" s="271"/>
      <c r="V266" s="261">
        <v>5</v>
      </c>
      <c r="W266" s="257">
        <f t="shared" si="24"/>
        <v>83.333333333333329</v>
      </c>
      <c r="X266" s="258" t="str">
        <f t="shared" si="25"/>
        <v>X</v>
      </c>
      <c r="Y266" s="147" t="s">
        <v>3057</v>
      </c>
    </row>
    <row r="267" spans="1:25" ht="12.75" x14ac:dyDescent="0.2">
      <c r="A267" s="249" t="s">
        <v>72</v>
      </c>
      <c r="B267" s="248">
        <v>2022</v>
      </c>
      <c r="C267" s="249" t="s">
        <v>582</v>
      </c>
      <c r="D267" s="250" t="s">
        <v>112</v>
      </c>
      <c r="E267" s="251" t="s">
        <v>912</v>
      </c>
      <c r="F267" s="249" t="s">
        <v>2235</v>
      </c>
      <c r="G267" s="642" t="s">
        <v>2236</v>
      </c>
      <c r="H267" s="252" t="s">
        <v>1177</v>
      </c>
      <c r="I267" s="247" t="s">
        <v>435</v>
      </c>
      <c r="J267" s="247" t="s">
        <v>169</v>
      </c>
      <c r="K267" s="253" t="s">
        <v>2298</v>
      </c>
      <c r="L267" s="252" t="s">
        <v>148</v>
      </c>
      <c r="M267" s="247" t="s">
        <v>418</v>
      </c>
      <c r="N267" s="252" t="s">
        <v>1178</v>
      </c>
      <c r="O267" s="263" t="s">
        <v>2113</v>
      </c>
      <c r="P267" s="247" t="s">
        <v>261</v>
      </c>
      <c r="Q267" s="249" t="s">
        <v>2166</v>
      </c>
      <c r="R267" s="270" t="s">
        <v>2167</v>
      </c>
      <c r="S267" s="249">
        <v>6</v>
      </c>
      <c r="T267" s="643" t="s">
        <v>366</v>
      </c>
      <c r="U267" s="271"/>
      <c r="V267" s="261">
        <v>5</v>
      </c>
      <c r="W267" s="257">
        <f t="shared" si="24"/>
        <v>83.333333333333329</v>
      </c>
      <c r="X267" s="258" t="str">
        <f t="shared" si="25"/>
        <v>X</v>
      </c>
      <c r="Y267" s="147" t="s">
        <v>3057</v>
      </c>
    </row>
    <row r="268" spans="1:25" ht="12.75" x14ac:dyDescent="0.2">
      <c r="A268" s="249" t="s">
        <v>72</v>
      </c>
      <c r="B268" s="248">
        <v>2022</v>
      </c>
      <c r="C268" s="249" t="s">
        <v>582</v>
      </c>
      <c r="D268" s="250" t="s">
        <v>112</v>
      </c>
      <c r="E268" s="251" t="s">
        <v>912</v>
      </c>
      <c r="F268" s="249" t="s">
        <v>2235</v>
      </c>
      <c r="G268" s="642" t="s">
        <v>2236</v>
      </c>
      <c r="H268" s="252" t="s">
        <v>1177</v>
      </c>
      <c r="I268" s="247" t="s">
        <v>435</v>
      </c>
      <c r="J268" s="247" t="s">
        <v>169</v>
      </c>
      <c r="K268" s="253" t="s">
        <v>2298</v>
      </c>
      <c r="L268" s="252" t="s">
        <v>148</v>
      </c>
      <c r="M268" s="641" t="s">
        <v>418</v>
      </c>
      <c r="N268" s="252" t="s">
        <v>1178</v>
      </c>
      <c r="O268" s="263" t="s">
        <v>2120</v>
      </c>
      <c r="P268" s="247" t="s">
        <v>274</v>
      </c>
      <c r="Q268" s="249" t="s">
        <v>2188</v>
      </c>
      <c r="R268" s="270" t="s">
        <v>2116</v>
      </c>
      <c r="S268" s="249">
        <v>1</v>
      </c>
      <c r="T268" s="643" t="s">
        <v>366</v>
      </c>
      <c r="U268" s="271" t="s">
        <v>2192</v>
      </c>
      <c r="V268" s="261">
        <v>1</v>
      </c>
      <c r="W268" s="257">
        <f t="shared" si="24"/>
        <v>100</v>
      </c>
      <c r="X268" s="258" t="str">
        <f t="shared" si="25"/>
        <v/>
      </c>
      <c r="Y268" s="262"/>
    </row>
    <row r="269" spans="1:25" ht="12.75" x14ac:dyDescent="0.2">
      <c r="A269" s="249" t="s">
        <v>72</v>
      </c>
      <c r="B269" s="248">
        <v>2022</v>
      </c>
      <c r="C269" s="249" t="s">
        <v>582</v>
      </c>
      <c r="D269" s="250" t="s">
        <v>112</v>
      </c>
      <c r="E269" s="251" t="s">
        <v>912</v>
      </c>
      <c r="F269" s="249" t="s">
        <v>2235</v>
      </c>
      <c r="G269" s="642" t="s">
        <v>2236</v>
      </c>
      <c r="H269" s="252" t="s">
        <v>1177</v>
      </c>
      <c r="I269" s="247" t="s">
        <v>435</v>
      </c>
      <c r="J269" s="247" t="s">
        <v>169</v>
      </c>
      <c r="K269" s="253" t="s">
        <v>2298</v>
      </c>
      <c r="L269" s="252" t="s">
        <v>148</v>
      </c>
      <c r="M269" s="641" t="s">
        <v>420</v>
      </c>
      <c r="N269" s="252" t="s">
        <v>1178</v>
      </c>
      <c r="O269" s="263" t="s">
        <v>2113</v>
      </c>
      <c r="P269" s="249" t="s">
        <v>288</v>
      </c>
      <c r="Q269" s="642" t="s">
        <v>2130</v>
      </c>
      <c r="R269" s="270" t="s">
        <v>2116</v>
      </c>
      <c r="S269" s="249">
        <v>1</v>
      </c>
      <c r="T269" s="643" t="s">
        <v>366</v>
      </c>
      <c r="U269" s="271" t="s">
        <v>2237</v>
      </c>
      <c r="V269" s="261">
        <v>1</v>
      </c>
      <c r="W269" s="257">
        <f t="shared" si="24"/>
        <v>100</v>
      </c>
      <c r="X269" s="258" t="str">
        <f t="shared" si="25"/>
        <v/>
      </c>
      <c r="Y269" s="262"/>
    </row>
    <row r="270" spans="1:25" ht="12.75" x14ac:dyDescent="0.2">
      <c r="A270" s="249" t="s">
        <v>72</v>
      </c>
      <c r="B270" s="248">
        <v>2022</v>
      </c>
      <c r="C270" s="249" t="s">
        <v>582</v>
      </c>
      <c r="D270" s="250" t="s">
        <v>112</v>
      </c>
      <c r="E270" s="251" t="s">
        <v>912</v>
      </c>
      <c r="F270" s="249" t="s">
        <v>2235</v>
      </c>
      <c r="G270" s="642" t="s">
        <v>2236</v>
      </c>
      <c r="H270" s="252" t="s">
        <v>1177</v>
      </c>
      <c r="I270" s="247" t="s">
        <v>435</v>
      </c>
      <c r="J270" s="247" t="s">
        <v>169</v>
      </c>
      <c r="K270" s="253" t="s">
        <v>2298</v>
      </c>
      <c r="L270" s="252" t="s">
        <v>148</v>
      </c>
      <c r="M270" s="247" t="s">
        <v>420</v>
      </c>
      <c r="N270" s="252" t="s">
        <v>1178</v>
      </c>
      <c r="O270" s="263" t="s">
        <v>2113</v>
      </c>
      <c r="P270" s="247" t="s">
        <v>276</v>
      </c>
      <c r="Q270" s="642" t="s">
        <v>2130</v>
      </c>
      <c r="R270" s="270" t="s">
        <v>2116</v>
      </c>
      <c r="S270" s="249">
        <v>1</v>
      </c>
      <c r="T270" s="643" t="s">
        <v>366</v>
      </c>
      <c r="U270" s="271" t="s">
        <v>2237</v>
      </c>
      <c r="V270" s="261">
        <v>1</v>
      </c>
      <c r="W270" s="257">
        <f t="shared" si="24"/>
        <v>100</v>
      </c>
      <c r="X270" s="258" t="str">
        <f t="shared" si="25"/>
        <v/>
      </c>
      <c r="Y270" s="262"/>
    </row>
    <row r="271" spans="1:25" ht="12.75" x14ac:dyDescent="0.2">
      <c r="A271" s="249" t="s">
        <v>72</v>
      </c>
      <c r="B271" s="248">
        <v>2022</v>
      </c>
      <c r="C271" s="249" t="s">
        <v>582</v>
      </c>
      <c r="D271" s="250" t="s">
        <v>112</v>
      </c>
      <c r="E271" s="251" t="s">
        <v>912</v>
      </c>
      <c r="F271" s="249" t="s">
        <v>2235</v>
      </c>
      <c r="G271" s="642" t="s">
        <v>2236</v>
      </c>
      <c r="H271" s="252" t="s">
        <v>1177</v>
      </c>
      <c r="I271" s="247" t="s">
        <v>435</v>
      </c>
      <c r="J271" s="247" t="s">
        <v>169</v>
      </c>
      <c r="K271" s="253" t="s">
        <v>2298</v>
      </c>
      <c r="L271" s="252" t="s">
        <v>148</v>
      </c>
      <c r="M271" s="247" t="s">
        <v>420</v>
      </c>
      <c r="N271" s="252" t="s">
        <v>1178</v>
      </c>
      <c r="O271" s="263" t="s">
        <v>2113</v>
      </c>
      <c r="P271" s="247" t="s">
        <v>261</v>
      </c>
      <c r="Q271" s="642" t="s">
        <v>2130</v>
      </c>
      <c r="R271" s="270" t="s">
        <v>2116</v>
      </c>
      <c r="S271" s="249">
        <v>1</v>
      </c>
      <c r="T271" s="643" t="s">
        <v>366</v>
      </c>
      <c r="U271" s="271" t="s">
        <v>2237</v>
      </c>
      <c r="V271" s="261">
        <v>1</v>
      </c>
      <c r="W271" s="257">
        <f t="shared" si="24"/>
        <v>100</v>
      </c>
      <c r="X271" s="258" t="str">
        <f t="shared" si="25"/>
        <v/>
      </c>
      <c r="Y271" s="262"/>
    </row>
    <row r="272" spans="1:25" ht="12.75" x14ac:dyDescent="0.2">
      <c r="A272" s="249" t="s">
        <v>72</v>
      </c>
      <c r="B272" s="248">
        <v>2022</v>
      </c>
      <c r="C272" s="249" t="s">
        <v>582</v>
      </c>
      <c r="D272" s="250" t="s">
        <v>112</v>
      </c>
      <c r="E272" s="251" t="s">
        <v>912</v>
      </c>
      <c r="F272" s="249" t="s">
        <v>2235</v>
      </c>
      <c r="G272" s="642" t="s">
        <v>2236</v>
      </c>
      <c r="H272" s="252" t="s">
        <v>1177</v>
      </c>
      <c r="I272" s="254" t="s">
        <v>435</v>
      </c>
      <c r="J272" s="253" t="s">
        <v>169</v>
      </c>
      <c r="K272" s="253" t="s">
        <v>2298</v>
      </c>
      <c r="L272" s="252" t="s">
        <v>148</v>
      </c>
      <c r="M272" s="254" t="s">
        <v>420</v>
      </c>
      <c r="N272" s="252" t="s">
        <v>1178</v>
      </c>
      <c r="O272" s="252" t="s">
        <v>2113</v>
      </c>
      <c r="P272" s="253" t="s">
        <v>2114</v>
      </c>
      <c r="Q272" s="253" t="s">
        <v>2115</v>
      </c>
      <c r="R272" s="253" t="s">
        <v>2116</v>
      </c>
      <c r="S272" s="254">
        <v>25</v>
      </c>
      <c r="T272" s="643" t="s">
        <v>366</v>
      </c>
      <c r="U272" s="255"/>
      <c r="V272" s="261">
        <v>25</v>
      </c>
      <c r="W272" s="257">
        <f t="shared" si="24"/>
        <v>100</v>
      </c>
      <c r="X272" s="258" t="str">
        <f t="shared" si="25"/>
        <v/>
      </c>
      <c r="Y272" s="262"/>
    </row>
    <row r="273" spans="1:25" ht="12.75" x14ac:dyDescent="0.2">
      <c r="A273" s="249" t="s">
        <v>72</v>
      </c>
      <c r="B273" s="248">
        <v>2022</v>
      </c>
      <c r="C273" s="249" t="s">
        <v>582</v>
      </c>
      <c r="D273" s="250" t="s">
        <v>112</v>
      </c>
      <c r="E273" s="251" t="s">
        <v>912</v>
      </c>
      <c r="F273" s="249" t="s">
        <v>2235</v>
      </c>
      <c r="G273" s="642" t="s">
        <v>2236</v>
      </c>
      <c r="H273" s="252" t="s">
        <v>1177</v>
      </c>
      <c r="I273" s="254" t="s">
        <v>435</v>
      </c>
      <c r="J273" s="253" t="s">
        <v>169</v>
      </c>
      <c r="K273" s="253" t="s">
        <v>2298</v>
      </c>
      <c r="L273" s="252" t="s">
        <v>148</v>
      </c>
      <c r="M273" s="247" t="s">
        <v>420</v>
      </c>
      <c r="N273" s="252" t="s">
        <v>1178</v>
      </c>
      <c r="O273" s="252" t="s">
        <v>2113</v>
      </c>
      <c r="P273" s="247" t="s">
        <v>276</v>
      </c>
      <c r="Q273" s="253" t="s">
        <v>2115</v>
      </c>
      <c r="R273" s="253" t="s">
        <v>2116</v>
      </c>
      <c r="S273" s="254">
        <v>25</v>
      </c>
      <c r="T273" s="643" t="s">
        <v>366</v>
      </c>
      <c r="U273" s="255"/>
      <c r="V273" s="261">
        <v>25</v>
      </c>
      <c r="W273" s="257">
        <f t="shared" si="24"/>
        <v>100</v>
      </c>
      <c r="X273" s="258" t="str">
        <f t="shared" si="25"/>
        <v/>
      </c>
      <c r="Y273" s="262"/>
    </row>
    <row r="274" spans="1:25" ht="12.75" x14ac:dyDescent="0.2">
      <c r="A274" s="249" t="s">
        <v>72</v>
      </c>
      <c r="B274" s="248">
        <v>2022</v>
      </c>
      <c r="C274" s="249" t="s">
        <v>582</v>
      </c>
      <c r="D274" s="250" t="s">
        <v>112</v>
      </c>
      <c r="E274" s="251" t="s">
        <v>912</v>
      </c>
      <c r="F274" s="249" t="s">
        <v>2235</v>
      </c>
      <c r="G274" s="642" t="s">
        <v>2236</v>
      </c>
      <c r="H274" s="252" t="s">
        <v>1177</v>
      </c>
      <c r="I274" s="254" t="s">
        <v>435</v>
      </c>
      <c r="J274" s="253" t="s">
        <v>169</v>
      </c>
      <c r="K274" s="253" t="s">
        <v>2298</v>
      </c>
      <c r="L274" s="252" t="s">
        <v>148</v>
      </c>
      <c r="M274" s="247" t="s">
        <v>420</v>
      </c>
      <c r="N274" s="252" t="s">
        <v>1178</v>
      </c>
      <c r="O274" s="252" t="s">
        <v>2113</v>
      </c>
      <c r="P274" s="247" t="s">
        <v>261</v>
      </c>
      <c r="Q274" s="253" t="s">
        <v>2115</v>
      </c>
      <c r="R274" s="253" t="s">
        <v>2116</v>
      </c>
      <c r="S274" s="254">
        <v>25</v>
      </c>
      <c r="T274" s="643" t="s">
        <v>366</v>
      </c>
      <c r="U274" s="255"/>
      <c r="V274" s="261">
        <v>25</v>
      </c>
      <c r="W274" s="257">
        <f t="shared" si="24"/>
        <v>100</v>
      </c>
      <c r="X274" s="258" t="str">
        <f t="shared" si="25"/>
        <v/>
      </c>
      <c r="Y274" s="262"/>
    </row>
    <row r="275" spans="1:25" ht="12.75" x14ac:dyDescent="0.2">
      <c r="A275" s="249" t="s">
        <v>72</v>
      </c>
      <c r="B275" s="248">
        <v>2022</v>
      </c>
      <c r="C275" s="249" t="s">
        <v>582</v>
      </c>
      <c r="D275" s="250" t="s">
        <v>112</v>
      </c>
      <c r="E275" s="251" t="s">
        <v>912</v>
      </c>
      <c r="F275" s="249" t="s">
        <v>2235</v>
      </c>
      <c r="G275" s="642" t="s">
        <v>2236</v>
      </c>
      <c r="H275" s="252" t="s">
        <v>1177</v>
      </c>
      <c r="I275" s="254" t="s">
        <v>435</v>
      </c>
      <c r="J275" s="253" t="s">
        <v>169</v>
      </c>
      <c r="K275" s="253" t="s">
        <v>2298</v>
      </c>
      <c r="L275" s="252" t="s">
        <v>148</v>
      </c>
      <c r="M275" s="254" t="s">
        <v>2117</v>
      </c>
      <c r="N275" s="252" t="s">
        <v>1178</v>
      </c>
      <c r="O275" s="252" t="s">
        <v>2113</v>
      </c>
      <c r="P275" s="253" t="s">
        <v>286</v>
      </c>
      <c r="Q275" s="253" t="s">
        <v>2115</v>
      </c>
      <c r="R275" s="253" t="s">
        <v>2116</v>
      </c>
      <c r="S275" s="254">
        <v>25</v>
      </c>
      <c r="T275" s="643" t="s">
        <v>366</v>
      </c>
      <c r="U275" s="255" t="s">
        <v>2118</v>
      </c>
      <c r="V275" s="261">
        <v>25</v>
      </c>
      <c r="W275" s="257">
        <f t="shared" si="24"/>
        <v>100</v>
      </c>
      <c r="X275" s="258" t="str">
        <f t="shared" si="25"/>
        <v/>
      </c>
      <c r="Y275" s="262"/>
    </row>
    <row r="276" spans="1:25" ht="12.75" x14ac:dyDescent="0.2">
      <c r="A276" s="249" t="s">
        <v>72</v>
      </c>
      <c r="B276" s="248">
        <v>2022</v>
      </c>
      <c r="C276" s="249" t="s">
        <v>582</v>
      </c>
      <c r="D276" s="250" t="s">
        <v>112</v>
      </c>
      <c r="E276" s="251" t="s">
        <v>912</v>
      </c>
      <c r="F276" s="249" t="s">
        <v>2235</v>
      </c>
      <c r="G276" s="642" t="s">
        <v>2236</v>
      </c>
      <c r="H276" s="252" t="s">
        <v>1177</v>
      </c>
      <c r="I276" s="254" t="s">
        <v>435</v>
      </c>
      <c r="J276" s="253" t="s">
        <v>169</v>
      </c>
      <c r="K276" s="253" t="s">
        <v>2298</v>
      </c>
      <c r="L276" s="252" t="s">
        <v>148</v>
      </c>
      <c r="M276" s="247" t="s">
        <v>422</v>
      </c>
      <c r="N276" s="252" t="s">
        <v>1178</v>
      </c>
      <c r="O276" s="252" t="s">
        <v>2113</v>
      </c>
      <c r="P276" s="247" t="s">
        <v>276</v>
      </c>
      <c r="Q276" s="253" t="s">
        <v>2115</v>
      </c>
      <c r="R276" s="253" t="s">
        <v>2116</v>
      </c>
      <c r="S276" s="254">
        <v>25</v>
      </c>
      <c r="T276" s="643" t="s">
        <v>366</v>
      </c>
      <c r="U276" s="255" t="s">
        <v>2118</v>
      </c>
      <c r="V276" s="261">
        <v>25</v>
      </c>
      <c r="W276" s="257">
        <f t="shared" si="24"/>
        <v>100</v>
      </c>
      <c r="X276" s="258" t="str">
        <f t="shared" si="25"/>
        <v/>
      </c>
      <c r="Y276" s="262"/>
    </row>
    <row r="277" spans="1:25" ht="12.75" x14ac:dyDescent="0.2">
      <c r="A277" s="249" t="s">
        <v>72</v>
      </c>
      <c r="B277" s="248">
        <v>2022</v>
      </c>
      <c r="C277" s="249" t="s">
        <v>582</v>
      </c>
      <c r="D277" s="250" t="s">
        <v>112</v>
      </c>
      <c r="E277" s="251" t="s">
        <v>912</v>
      </c>
      <c r="F277" s="249" t="s">
        <v>2235</v>
      </c>
      <c r="G277" s="642" t="s">
        <v>2236</v>
      </c>
      <c r="H277" s="252" t="s">
        <v>1177</v>
      </c>
      <c r="I277" s="254" t="s">
        <v>435</v>
      </c>
      <c r="J277" s="253" t="s">
        <v>169</v>
      </c>
      <c r="K277" s="253" t="s">
        <v>2298</v>
      </c>
      <c r="L277" s="252" t="s">
        <v>148</v>
      </c>
      <c r="M277" s="254" t="s">
        <v>422</v>
      </c>
      <c r="N277" s="252" t="s">
        <v>1178</v>
      </c>
      <c r="O277" s="252" t="s">
        <v>2113</v>
      </c>
      <c r="P277" s="247" t="s">
        <v>261</v>
      </c>
      <c r="Q277" s="253" t="s">
        <v>2115</v>
      </c>
      <c r="R277" s="253" t="s">
        <v>2116</v>
      </c>
      <c r="S277" s="254">
        <v>25</v>
      </c>
      <c r="T277" s="643" t="s">
        <v>366</v>
      </c>
      <c r="U277" s="255" t="s">
        <v>2118</v>
      </c>
      <c r="V277" s="261">
        <v>25</v>
      </c>
      <c r="W277" s="257">
        <f t="shared" si="24"/>
        <v>100</v>
      </c>
      <c r="X277" s="258" t="str">
        <f t="shared" si="25"/>
        <v/>
      </c>
      <c r="Y277" s="262"/>
    </row>
    <row r="278" spans="1:25" ht="12.75" x14ac:dyDescent="0.2">
      <c r="A278" s="249" t="s">
        <v>72</v>
      </c>
      <c r="B278" s="248">
        <v>2022</v>
      </c>
      <c r="C278" s="249" t="s">
        <v>582</v>
      </c>
      <c r="D278" s="250" t="s">
        <v>112</v>
      </c>
      <c r="E278" s="251" t="s">
        <v>912</v>
      </c>
      <c r="F278" s="249" t="s">
        <v>2235</v>
      </c>
      <c r="G278" s="642" t="s">
        <v>2236</v>
      </c>
      <c r="H278" s="252" t="s">
        <v>1177</v>
      </c>
      <c r="I278" s="254" t="s">
        <v>435</v>
      </c>
      <c r="J278" s="253" t="s">
        <v>169</v>
      </c>
      <c r="K278" s="253" t="s">
        <v>2298</v>
      </c>
      <c r="L278" s="252" t="s">
        <v>148</v>
      </c>
      <c r="M278" s="254" t="s">
        <v>422</v>
      </c>
      <c r="N278" s="252" t="s">
        <v>1178</v>
      </c>
      <c r="O278" s="252" t="s">
        <v>2113</v>
      </c>
      <c r="P278" s="249" t="s">
        <v>279</v>
      </c>
      <c r="Q278" s="253" t="s">
        <v>2115</v>
      </c>
      <c r="R278" s="253" t="s">
        <v>2116</v>
      </c>
      <c r="S278" s="254">
        <v>25</v>
      </c>
      <c r="T278" s="643" t="s">
        <v>366</v>
      </c>
      <c r="U278" s="255" t="s">
        <v>2118</v>
      </c>
      <c r="V278" s="261">
        <v>25</v>
      </c>
      <c r="W278" s="257">
        <f t="shared" si="24"/>
        <v>100</v>
      </c>
      <c r="X278" s="258" t="str">
        <f t="shared" si="25"/>
        <v/>
      </c>
      <c r="Y278" s="262"/>
    </row>
    <row r="279" spans="1:25" ht="12.75" x14ac:dyDescent="0.2">
      <c r="A279" s="249" t="s">
        <v>72</v>
      </c>
      <c r="B279" s="248">
        <v>2022</v>
      </c>
      <c r="C279" s="249" t="s">
        <v>582</v>
      </c>
      <c r="D279" s="263" t="s">
        <v>112</v>
      </c>
      <c r="E279" s="266" t="s">
        <v>931</v>
      </c>
      <c r="F279" s="249" t="s">
        <v>2238</v>
      </c>
      <c r="G279" s="249" t="s">
        <v>2239</v>
      </c>
      <c r="H279" s="252" t="s">
        <v>1177</v>
      </c>
      <c r="I279" s="254" t="s">
        <v>435</v>
      </c>
      <c r="J279" s="253" t="s">
        <v>169</v>
      </c>
      <c r="K279" s="253" t="s">
        <v>2299</v>
      </c>
      <c r="L279" s="252" t="s">
        <v>148</v>
      </c>
      <c r="M279" s="254" t="s">
        <v>284</v>
      </c>
      <c r="N279" s="252" t="s">
        <v>1178</v>
      </c>
      <c r="O279" s="252" t="s">
        <v>2113</v>
      </c>
      <c r="P279" s="249" t="s">
        <v>2240</v>
      </c>
      <c r="Q279" s="253" t="s">
        <v>2115</v>
      </c>
      <c r="R279" s="253" t="s">
        <v>2116</v>
      </c>
      <c r="S279" s="254">
        <v>5</v>
      </c>
      <c r="T279" s="643" t="s">
        <v>366</v>
      </c>
      <c r="U279" s="255" t="s">
        <v>2227</v>
      </c>
      <c r="V279" s="261">
        <v>5</v>
      </c>
      <c r="W279" s="257">
        <f t="shared" si="24"/>
        <v>100</v>
      </c>
      <c r="X279" s="258" t="str">
        <f t="shared" si="25"/>
        <v/>
      </c>
      <c r="Y279" s="147"/>
    </row>
    <row r="280" spans="1:25" ht="12.75" x14ac:dyDescent="0.2">
      <c r="A280" s="249" t="s">
        <v>72</v>
      </c>
      <c r="B280" s="248">
        <v>2022</v>
      </c>
      <c r="C280" s="249" t="s">
        <v>582</v>
      </c>
      <c r="D280" s="263" t="s">
        <v>112</v>
      </c>
      <c r="E280" s="266" t="s">
        <v>931</v>
      </c>
      <c r="F280" s="249" t="s">
        <v>2238</v>
      </c>
      <c r="G280" s="249" t="s">
        <v>2239</v>
      </c>
      <c r="H280" s="252" t="s">
        <v>1177</v>
      </c>
      <c r="I280" s="254" t="s">
        <v>435</v>
      </c>
      <c r="J280" s="253" t="s">
        <v>169</v>
      </c>
      <c r="K280" s="253" t="s">
        <v>2299</v>
      </c>
      <c r="L280" s="252" t="s">
        <v>148</v>
      </c>
      <c r="M280" s="254" t="s">
        <v>426</v>
      </c>
      <c r="N280" s="252" t="s">
        <v>1178</v>
      </c>
      <c r="O280" s="252" t="s">
        <v>2113</v>
      </c>
      <c r="P280" s="249" t="s">
        <v>288</v>
      </c>
      <c r="Q280" s="253" t="s">
        <v>2241</v>
      </c>
      <c r="R280" s="253" t="s">
        <v>2242</v>
      </c>
      <c r="S280" s="254">
        <v>1</v>
      </c>
      <c r="T280" s="643" t="s">
        <v>366</v>
      </c>
      <c r="U280" s="255" t="s">
        <v>2243</v>
      </c>
      <c r="V280" s="261">
        <v>1</v>
      </c>
      <c r="W280" s="257">
        <f t="shared" si="24"/>
        <v>100</v>
      </c>
      <c r="X280" s="258" t="str">
        <f t="shared" si="25"/>
        <v/>
      </c>
      <c r="Y280" s="147"/>
    </row>
    <row r="281" spans="1:25" ht="12.75" x14ac:dyDescent="0.2">
      <c r="A281" s="249" t="s">
        <v>72</v>
      </c>
      <c r="B281" s="248">
        <v>2022</v>
      </c>
      <c r="C281" s="249" t="s">
        <v>582</v>
      </c>
      <c r="D281" s="263" t="s">
        <v>112</v>
      </c>
      <c r="E281" s="266" t="s">
        <v>931</v>
      </c>
      <c r="F281" s="249" t="s">
        <v>2238</v>
      </c>
      <c r="G281" s="249" t="s">
        <v>2244</v>
      </c>
      <c r="H281" s="252" t="s">
        <v>1177</v>
      </c>
      <c r="I281" s="254" t="s">
        <v>435</v>
      </c>
      <c r="J281" s="253" t="s">
        <v>169</v>
      </c>
      <c r="K281" s="253" t="s">
        <v>2299</v>
      </c>
      <c r="L281" s="252" t="s">
        <v>148</v>
      </c>
      <c r="M281" s="254" t="s">
        <v>284</v>
      </c>
      <c r="N281" s="252" t="s">
        <v>1178</v>
      </c>
      <c r="O281" s="252" t="s">
        <v>2113</v>
      </c>
      <c r="P281" s="249" t="s">
        <v>2240</v>
      </c>
      <c r="Q281" s="253" t="s">
        <v>2115</v>
      </c>
      <c r="R281" s="253" t="s">
        <v>2116</v>
      </c>
      <c r="S281" s="254">
        <v>8</v>
      </c>
      <c r="T281" s="643" t="s">
        <v>366</v>
      </c>
      <c r="U281" s="255" t="s">
        <v>2227</v>
      </c>
      <c r="V281" s="261">
        <v>8</v>
      </c>
      <c r="W281" s="257">
        <f t="shared" si="24"/>
        <v>100</v>
      </c>
      <c r="X281" s="258" t="str">
        <f t="shared" si="25"/>
        <v/>
      </c>
      <c r="Y281" s="147"/>
    </row>
    <row r="282" spans="1:25" ht="12.75" x14ac:dyDescent="0.2">
      <c r="A282" s="249" t="s">
        <v>72</v>
      </c>
      <c r="B282" s="248">
        <v>2022</v>
      </c>
      <c r="C282" s="249" t="s">
        <v>582</v>
      </c>
      <c r="D282" s="263" t="s">
        <v>112</v>
      </c>
      <c r="E282" s="266" t="s">
        <v>931</v>
      </c>
      <c r="F282" s="249" t="s">
        <v>2238</v>
      </c>
      <c r="G282" s="249" t="s">
        <v>2244</v>
      </c>
      <c r="H282" s="252" t="s">
        <v>1177</v>
      </c>
      <c r="I282" s="254" t="s">
        <v>435</v>
      </c>
      <c r="J282" s="253" t="s">
        <v>169</v>
      </c>
      <c r="K282" s="253" t="s">
        <v>2299</v>
      </c>
      <c r="L282" s="252" t="s">
        <v>148</v>
      </c>
      <c r="M282" s="254" t="s">
        <v>282</v>
      </c>
      <c r="N282" s="252" t="s">
        <v>1178</v>
      </c>
      <c r="O282" s="252" t="s">
        <v>2113</v>
      </c>
      <c r="P282" s="253" t="s">
        <v>282</v>
      </c>
      <c r="Q282" s="253" t="s">
        <v>2245</v>
      </c>
      <c r="R282" s="253" t="s">
        <v>2246</v>
      </c>
      <c r="S282" s="254">
        <v>1</v>
      </c>
      <c r="T282" s="643" t="s">
        <v>366</v>
      </c>
      <c r="U282" s="255" t="s">
        <v>2247</v>
      </c>
      <c r="V282" s="261">
        <v>0</v>
      </c>
      <c r="W282" s="257">
        <f t="shared" si="24"/>
        <v>0</v>
      </c>
      <c r="X282" s="258" t="str">
        <f t="shared" si="25"/>
        <v>X</v>
      </c>
      <c r="Y282" s="147" t="s">
        <v>3058</v>
      </c>
    </row>
    <row r="283" spans="1:25" ht="12.75" x14ac:dyDescent="0.2">
      <c r="A283" s="249" t="s">
        <v>72</v>
      </c>
      <c r="B283" s="248">
        <v>2022</v>
      </c>
      <c r="C283" s="249" t="s">
        <v>582</v>
      </c>
      <c r="D283" s="263" t="s">
        <v>112</v>
      </c>
      <c r="E283" s="266" t="s">
        <v>931</v>
      </c>
      <c r="F283" s="249" t="s">
        <v>2238</v>
      </c>
      <c r="G283" s="249" t="s">
        <v>2244</v>
      </c>
      <c r="H283" s="252" t="s">
        <v>1177</v>
      </c>
      <c r="I283" s="254" t="s">
        <v>435</v>
      </c>
      <c r="J283" s="253" t="s">
        <v>169</v>
      </c>
      <c r="K283" s="253" t="s">
        <v>2299</v>
      </c>
      <c r="L283" s="252" t="s">
        <v>148</v>
      </c>
      <c r="M283" s="254" t="s">
        <v>426</v>
      </c>
      <c r="N283" s="252" t="s">
        <v>1178</v>
      </c>
      <c r="O283" s="252" t="s">
        <v>2113</v>
      </c>
      <c r="P283" s="249" t="s">
        <v>288</v>
      </c>
      <c r="Q283" s="253" t="s">
        <v>2241</v>
      </c>
      <c r="R283" s="253" t="s">
        <v>2242</v>
      </c>
      <c r="S283" s="254">
        <v>1</v>
      </c>
      <c r="T283" s="643" t="s">
        <v>366</v>
      </c>
      <c r="U283" s="255" t="s">
        <v>2248</v>
      </c>
      <c r="V283" s="261">
        <v>1</v>
      </c>
      <c r="W283" s="257">
        <f t="shared" si="24"/>
        <v>100</v>
      </c>
      <c r="X283" s="258" t="str">
        <f t="shared" si="25"/>
        <v/>
      </c>
      <c r="Y283" s="147"/>
    </row>
    <row r="284" spans="1:25" ht="12.75" x14ac:dyDescent="0.2">
      <c r="A284" s="249" t="s">
        <v>72</v>
      </c>
      <c r="B284" s="248">
        <v>2022</v>
      </c>
      <c r="C284" s="249" t="s">
        <v>582</v>
      </c>
      <c r="D284" s="263" t="s">
        <v>112</v>
      </c>
      <c r="E284" s="266" t="s">
        <v>931</v>
      </c>
      <c r="F284" s="249" t="s">
        <v>2238</v>
      </c>
      <c r="G284" s="249" t="s">
        <v>2249</v>
      </c>
      <c r="H284" s="252" t="s">
        <v>1177</v>
      </c>
      <c r="I284" s="254" t="s">
        <v>435</v>
      </c>
      <c r="J284" s="253" t="s">
        <v>169</v>
      </c>
      <c r="K284" s="253" t="s">
        <v>2299</v>
      </c>
      <c r="L284" s="252" t="s">
        <v>148</v>
      </c>
      <c r="M284" s="254" t="s">
        <v>284</v>
      </c>
      <c r="N284" s="252" t="s">
        <v>1178</v>
      </c>
      <c r="O284" s="252" t="s">
        <v>2113</v>
      </c>
      <c r="P284" s="249" t="s">
        <v>2240</v>
      </c>
      <c r="Q284" s="253" t="s">
        <v>2115</v>
      </c>
      <c r="R284" s="253" t="s">
        <v>2116</v>
      </c>
      <c r="S284" s="254">
        <v>4</v>
      </c>
      <c r="T284" s="643" t="s">
        <v>366</v>
      </c>
      <c r="U284" s="255" t="s">
        <v>2227</v>
      </c>
      <c r="V284" s="261">
        <v>4</v>
      </c>
      <c r="W284" s="257">
        <f t="shared" si="24"/>
        <v>100</v>
      </c>
      <c r="X284" s="258" t="str">
        <f t="shared" si="25"/>
        <v/>
      </c>
      <c r="Y284" s="147"/>
    </row>
    <row r="285" spans="1:25" ht="12.75" x14ac:dyDescent="0.2">
      <c r="A285" s="249" t="s">
        <v>72</v>
      </c>
      <c r="B285" s="248">
        <v>2022</v>
      </c>
      <c r="C285" s="249" t="s">
        <v>582</v>
      </c>
      <c r="D285" s="263" t="s">
        <v>112</v>
      </c>
      <c r="E285" s="266" t="s">
        <v>931</v>
      </c>
      <c r="F285" s="249" t="s">
        <v>2238</v>
      </c>
      <c r="G285" s="249" t="s">
        <v>2250</v>
      </c>
      <c r="H285" s="252" t="s">
        <v>1177</v>
      </c>
      <c r="I285" s="254" t="s">
        <v>435</v>
      </c>
      <c r="J285" s="253" t="s">
        <v>169</v>
      </c>
      <c r="K285" s="253" t="s">
        <v>2299</v>
      </c>
      <c r="L285" s="252" t="s">
        <v>148</v>
      </c>
      <c r="M285" s="254" t="s">
        <v>284</v>
      </c>
      <c r="N285" s="252" t="s">
        <v>1178</v>
      </c>
      <c r="O285" s="252" t="s">
        <v>2113</v>
      </c>
      <c r="P285" s="249" t="s">
        <v>2240</v>
      </c>
      <c r="Q285" s="253" t="s">
        <v>2115</v>
      </c>
      <c r="R285" s="253" t="s">
        <v>2116</v>
      </c>
      <c r="S285" s="254" t="s">
        <v>1291</v>
      </c>
      <c r="T285" s="643" t="s">
        <v>366</v>
      </c>
      <c r="U285" s="255" t="s">
        <v>2251</v>
      </c>
      <c r="V285" s="261">
        <v>2</v>
      </c>
      <c r="W285" s="257" t="e">
        <f t="shared" si="24"/>
        <v>#VALUE!</v>
      </c>
      <c r="X285" s="258" t="e">
        <f t="shared" si="25"/>
        <v>#VALUE!</v>
      </c>
      <c r="Y285" s="147" t="s">
        <v>3059</v>
      </c>
    </row>
    <row r="286" spans="1:25" ht="12.75" x14ac:dyDescent="0.2">
      <c r="A286" s="249" t="s">
        <v>72</v>
      </c>
      <c r="B286" s="248">
        <v>2022</v>
      </c>
      <c r="C286" s="249" t="s">
        <v>582</v>
      </c>
      <c r="D286" s="263" t="s">
        <v>112</v>
      </c>
      <c r="E286" s="266" t="s">
        <v>931</v>
      </c>
      <c r="F286" s="249" t="s">
        <v>2238</v>
      </c>
      <c r="G286" s="249" t="s">
        <v>2250</v>
      </c>
      <c r="H286" s="252" t="s">
        <v>1177</v>
      </c>
      <c r="I286" s="254" t="s">
        <v>435</v>
      </c>
      <c r="J286" s="253" t="s">
        <v>169</v>
      </c>
      <c r="K286" s="253" t="s">
        <v>2299</v>
      </c>
      <c r="L286" s="252" t="s">
        <v>148</v>
      </c>
      <c r="M286" s="254" t="s">
        <v>426</v>
      </c>
      <c r="N286" s="252" t="s">
        <v>1178</v>
      </c>
      <c r="O286" s="252" t="s">
        <v>2113</v>
      </c>
      <c r="P286" s="249" t="s">
        <v>288</v>
      </c>
      <c r="Q286" s="253" t="s">
        <v>2241</v>
      </c>
      <c r="R286" s="253" t="s">
        <v>2242</v>
      </c>
      <c r="S286" s="254">
        <v>1</v>
      </c>
      <c r="T286" s="643" t="s">
        <v>366</v>
      </c>
      <c r="U286" s="255"/>
      <c r="V286" s="261">
        <v>1</v>
      </c>
      <c r="W286" s="257">
        <f t="shared" si="24"/>
        <v>100</v>
      </c>
      <c r="X286" s="258" t="str">
        <f t="shared" si="25"/>
        <v/>
      </c>
      <c r="Y286" s="147"/>
    </row>
    <row r="287" spans="1:25" ht="12.75" x14ac:dyDescent="0.2">
      <c r="A287" s="249" t="s">
        <v>72</v>
      </c>
      <c r="B287" s="248">
        <v>2022</v>
      </c>
      <c r="C287" s="249" t="s">
        <v>582</v>
      </c>
      <c r="D287" s="263" t="s">
        <v>112</v>
      </c>
      <c r="E287" s="266" t="s">
        <v>931</v>
      </c>
      <c r="F287" s="249" t="s">
        <v>2238</v>
      </c>
      <c r="G287" s="249" t="s">
        <v>2252</v>
      </c>
      <c r="H287" s="252" t="s">
        <v>1177</v>
      </c>
      <c r="I287" s="254" t="s">
        <v>435</v>
      </c>
      <c r="J287" s="253" t="s">
        <v>169</v>
      </c>
      <c r="K287" s="253" t="s">
        <v>2299</v>
      </c>
      <c r="L287" s="252" t="s">
        <v>148</v>
      </c>
      <c r="M287" s="254" t="s">
        <v>284</v>
      </c>
      <c r="N287" s="252" t="s">
        <v>1178</v>
      </c>
      <c r="O287" s="252" t="s">
        <v>2113</v>
      </c>
      <c r="P287" s="249" t="s">
        <v>2253</v>
      </c>
      <c r="Q287" s="253" t="s">
        <v>2115</v>
      </c>
      <c r="R287" s="253" t="s">
        <v>2116</v>
      </c>
      <c r="S287" s="254" t="s">
        <v>1291</v>
      </c>
      <c r="T287" s="643" t="s">
        <v>366</v>
      </c>
      <c r="U287" s="255" t="s">
        <v>2251</v>
      </c>
      <c r="V287" s="261">
        <v>2</v>
      </c>
      <c r="W287" s="257" t="e">
        <f t="shared" si="24"/>
        <v>#VALUE!</v>
      </c>
      <c r="X287" s="258" t="e">
        <f t="shared" si="25"/>
        <v>#VALUE!</v>
      </c>
      <c r="Y287" s="147" t="s">
        <v>3060</v>
      </c>
    </row>
    <row r="288" spans="1:25" ht="12.75" x14ac:dyDescent="0.2">
      <c r="A288" s="249" t="s">
        <v>72</v>
      </c>
      <c r="B288" s="248">
        <v>2022</v>
      </c>
      <c r="C288" s="249" t="s">
        <v>582</v>
      </c>
      <c r="D288" s="263" t="s">
        <v>112</v>
      </c>
      <c r="E288" s="266" t="s">
        <v>931</v>
      </c>
      <c r="F288" s="249" t="s">
        <v>2238</v>
      </c>
      <c r="G288" s="249" t="s">
        <v>2252</v>
      </c>
      <c r="H288" s="252" t="s">
        <v>1177</v>
      </c>
      <c r="I288" s="254" t="s">
        <v>435</v>
      </c>
      <c r="J288" s="253" t="s">
        <v>169</v>
      </c>
      <c r="K288" s="253" t="s">
        <v>2299</v>
      </c>
      <c r="L288" s="252" t="s">
        <v>148</v>
      </c>
      <c r="M288" s="254" t="s">
        <v>426</v>
      </c>
      <c r="N288" s="252" t="s">
        <v>1178</v>
      </c>
      <c r="O288" s="252" t="s">
        <v>2113</v>
      </c>
      <c r="P288" s="249" t="s">
        <v>2253</v>
      </c>
      <c r="Q288" s="253" t="s">
        <v>2241</v>
      </c>
      <c r="R288" s="253" t="s">
        <v>2242</v>
      </c>
      <c r="S288" s="254">
        <v>1</v>
      </c>
      <c r="T288" s="643" t="s">
        <v>366</v>
      </c>
      <c r="U288" s="255"/>
      <c r="V288" s="261">
        <v>0</v>
      </c>
      <c r="W288" s="257">
        <f t="shared" si="24"/>
        <v>0</v>
      </c>
      <c r="X288" s="258" t="str">
        <f t="shared" si="25"/>
        <v>X</v>
      </c>
      <c r="Y288" s="147" t="s">
        <v>3061</v>
      </c>
    </row>
    <row r="289" spans="1:25" ht="12.75" x14ac:dyDescent="0.2">
      <c r="A289" s="249" t="s">
        <v>72</v>
      </c>
      <c r="B289" s="248">
        <v>2022</v>
      </c>
      <c r="C289" s="249" t="s">
        <v>582</v>
      </c>
      <c r="D289" s="263" t="s">
        <v>112</v>
      </c>
      <c r="E289" s="266" t="s">
        <v>931</v>
      </c>
      <c r="F289" s="249" t="s">
        <v>2238</v>
      </c>
      <c r="G289" s="249" t="s">
        <v>2239</v>
      </c>
      <c r="H289" s="252" t="s">
        <v>1177</v>
      </c>
      <c r="I289" s="254" t="s">
        <v>435</v>
      </c>
      <c r="J289" s="253" t="s">
        <v>169</v>
      </c>
      <c r="K289" s="253" t="s">
        <v>2299</v>
      </c>
      <c r="L289" s="252" t="s">
        <v>148</v>
      </c>
      <c r="M289" s="254" t="s">
        <v>284</v>
      </c>
      <c r="N289" s="252" t="s">
        <v>1178</v>
      </c>
      <c r="O289" s="252" t="s">
        <v>2113</v>
      </c>
      <c r="P289" s="249" t="s">
        <v>2253</v>
      </c>
      <c r="Q289" s="253" t="s">
        <v>2115</v>
      </c>
      <c r="R289" s="253" t="s">
        <v>2116</v>
      </c>
      <c r="S289" s="254">
        <v>5</v>
      </c>
      <c r="T289" s="643" t="s">
        <v>366</v>
      </c>
      <c r="U289" s="255" t="s">
        <v>2227</v>
      </c>
      <c r="V289" s="261">
        <v>5</v>
      </c>
      <c r="W289" s="257">
        <f t="shared" si="24"/>
        <v>100</v>
      </c>
      <c r="X289" s="258" t="str">
        <f t="shared" si="25"/>
        <v/>
      </c>
      <c r="Y289" s="147"/>
    </row>
    <row r="290" spans="1:25" ht="12.75" x14ac:dyDescent="0.2">
      <c r="A290" s="249" t="s">
        <v>72</v>
      </c>
      <c r="B290" s="248">
        <v>2022</v>
      </c>
      <c r="C290" s="249" t="s">
        <v>582</v>
      </c>
      <c r="D290" s="263" t="s">
        <v>112</v>
      </c>
      <c r="E290" s="266" t="s">
        <v>931</v>
      </c>
      <c r="F290" s="249" t="s">
        <v>2238</v>
      </c>
      <c r="G290" s="249" t="s">
        <v>2239</v>
      </c>
      <c r="H290" s="252" t="s">
        <v>1177</v>
      </c>
      <c r="I290" s="254" t="s">
        <v>435</v>
      </c>
      <c r="J290" s="253" t="s">
        <v>169</v>
      </c>
      <c r="K290" s="253" t="s">
        <v>2299</v>
      </c>
      <c r="L290" s="252" t="s">
        <v>148</v>
      </c>
      <c r="M290" s="254" t="s">
        <v>426</v>
      </c>
      <c r="N290" s="252" t="s">
        <v>1178</v>
      </c>
      <c r="O290" s="252" t="s">
        <v>2113</v>
      </c>
      <c r="P290" s="249" t="s">
        <v>2253</v>
      </c>
      <c r="Q290" s="253" t="s">
        <v>2241</v>
      </c>
      <c r="R290" s="253" t="s">
        <v>2242</v>
      </c>
      <c r="S290" s="254">
        <v>1</v>
      </c>
      <c r="T290" s="643" t="s">
        <v>366</v>
      </c>
      <c r="U290" s="255" t="s">
        <v>2243</v>
      </c>
      <c r="V290" s="261">
        <v>1</v>
      </c>
      <c r="W290" s="257">
        <f t="shared" si="24"/>
        <v>100</v>
      </c>
      <c r="X290" s="258" t="str">
        <f t="shared" si="25"/>
        <v/>
      </c>
      <c r="Y290" s="147"/>
    </row>
    <row r="291" spans="1:25" ht="12.75" x14ac:dyDescent="0.2">
      <c r="A291" s="249" t="s">
        <v>72</v>
      </c>
      <c r="B291" s="248">
        <v>2022</v>
      </c>
      <c r="C291" s="249" t="s">
        <v>582</v>
      </c>
      <c r="D291" s="263" t="s">
        <v>112</v>
      </c>
      <c r="E291" s="266" t="s">
        <v>931</v>
      </c>
      <c r="F291" s="249" t="s">
        <v>2238</v>
      </c>
      <c r="G291" s="249" t="s">
        <v>2244</v>
      </c>
      <c r="H291" s="252" t="s">
        <v>1177</v>
      </c>
      <c r="I291" s="254" t="s">
        <v>435</v>
      </c>
      <c r="J291" s="253" t="s">
        <v>169</v>
      </c>
      <c r="K291" s="253" t="s">
        <v>2299</v>
      </c>
      <c r="L291" s="252" t="s">
        <v>148</v>
      </c>
      <c r="M291" s="254" t="s">
        <v>284</v>
      </c>
      <c r="N291" s="252" t="s">
        <v>1178</v>
      </c>
      <c r="O291" s="252" t="s">
        <v>2113</v>
      </c>
      <c r="P291" s="249" t="s">
        <v>2253</v>
      </c>
      <c r="Q291" s="253" t="s">
        <v>2115</v>
      </c>
      <c r="R291" s="253" t="s">
        <v>2116</v>
      </c>
      <c r="S291" s="254">
        <v>8</v>
      </c>
      <c r="T291" s="643" t="s">
        <v>366</v>
      </c>
      <c r="U291" s="255" t="s">
        <v>2227</v>
      </c>
      <c r="V291" s="261">
        <v>8</v>
      </c>
      <c r="W291" s="257">
        <f t="shared" si="24"/>
        <v>100</v>
      </c>
      <c r="X291" s="258" t="str">
        <f t="shared" si="25"/>
        <v/>
      </c>
      <c r="Y291" s="147"/>
    </row>
    <row r="292" spans="1:25" ht="12.75" x14ac:dyDescent="0.2">
      <c r="A292" s="249" t="s">
        <v>72</v>
      </c>
      <c r="B292" s="248">
        <v>2022</v>
      </c>
      <c r="C292" s="249" t="s">
        <v>582</v>
      </c>
      <c r="D292" s="263" t="s">
        <v>112</v>
      </c>
      <c r="E292" s="266" t="s">
        <v>931</v>
      </c>
      <c r="F292" s="249" t="s">
        <v>2238</v>
      </c>
      <c r="G292" s="249" t="s">
        <v>2244</v>
      </c>
      <c r="H292" s="252" t="s">
        <v>1177</v>
      </c>
      <c r="I292" s="254" t="s">
        <v>435</v>
      </c>
      <c r="J292" s="253" t="s">
        <v>169</v>
      </c>
      <c r="K292" s="253" t="s">
        <v>2299</v>
      </c>
      <c r="L292" s="252" t="s">
        <v>148</v>
      </c>
      <c r="M292" s="254" t="s">
        <v>282</v>
      </c>
      <c r="N292" s="252" t="s">
        <v>1178</v>
      </c>
      <c r="O292" s="252" t="s">
        <v>2113</v>
      </c>
      <c r="P292" s="249" t="s">
        <v>2253</v>
      </c>
      <c r="Q292" s="253" t="s">
        <v>2245</v>
      </c>
      <c r="R292" s="253" t="s">
        <v>2246</v>
      </c>
      <c r="S292" s="254">
        <v>1</v>
      </c>
      <c r="T292" s="643" t="s">
        <v>366</v>
      </c>
      <c r="U292" s="255" t="s">
        <v>2247</v>
      </c>
      <c r="V292" s="261">
        <v>0</v>
      </c>
      <c r="W292" s="257">
        <f t="shared" si="24"/>
        <v>0</v>
      </c>
      <c r="X292" s="258" t="str">
        <f t="shared" si="25"/>
        <v>X</v>
      </c>
      <c r="Y292" s="147" t="s">
        <v>3058</v>
      </c>
    </row>
    <row r="293" spans="1:25" ht="12.75" x14ac:dyDescent="0.2">
      <c r="A293" s="249" t="s">
        <v>72</v>
      </c>
      <c r="B293" s="248">
        <v>2022</v>
      </c>
      <c r="C293" s="249" t="s">
        <v>582</v>
      </c>
      <c r="D293" s="263" t="s">
        <v>112</v>
      </c>
      <c r="E293" s="266" t="s">
        <v>931</v>
      </c>
      <c r="F293" s="249" t="s">
        <v>2238</v>
      </c>
      <c r="G293" s="249" t="s">
        <v>2244</v>
      </c>
      <c r="H293" s="252" t="s">
        <v>1177</v>
      </c>
      <c r="I293" s="254" t="s">
        <v>435</v>
      </c>
      <c r="J293" s="253" t="s">
        <v>169</v>
      </c>
      <c r="K293" s="253" t="s">
        <v>2299</v>
      </c>
      <c r="L293" s="252" t="s">
        <v>148</v>
      </c>
      <c r="M293" s="254" t="s">
        <v>426</v>
      </c>
      <c r="N293" s="252" t="s">
        <v>1178</v>
      </c>
      <c r="O293" s="252" t="s">
        <v>2113</v>
      </c>
      <c r="P293" s="249" t="s">
        <v>2253</v>
      </c>
      <c r="Q293" s="253" t="s">
        <v>2241</v>
      </c>
      <c r="R293" s="253" t="s">
        <v>2242</v>
      </c>
      <c r="S293" s="254">
        <v>1</v>
      </c>
      <c r="T293" s="643" t="s">
        <v>366</v>
      </c>
      <c r="U293" s="255" t="s">
        <v>2248</v>
      </c>
      <c r="V293" s="261">
        <v>1</v>
      </c>
      <c r="W293" s="257">
        <f t="shared" si="24"/>
        <v>100</v>
      </c>
      <c r="X293" s="258" t="str">
        <f t="shared" si="25"/>
        <v/>
      </c>
      <c r="Y293" s="147"/>
    </row>
    <row r="294" spans="1:25" ht="12.75" x14ac:dyDescent="0.2">
      <c r="A294" s="249" t="s">
        <v>72</v>
      </c>
      <c r="B294" s="248">
        <v>2022</v>
      </c>
      <c r="C294" s="249" t="s">
        <v>582</v>
      </c>
      <c r="D294" s="263" t="s">
        <v>112</v>
      </c>
      <c r="E294" s="266" t="s">
        <v>931</v>
      </c>
      <c r="F294" s="249" t="s">
        <v>2238</v>
      </c>
      <c r="G294" s="249" t="s">
        <v>2249</v>
      </c>
      <c r="H294" s="252" t="s">
        <v>1177</v>
      </c>
      <c r="I294" s="254" t="s">
        <v>435</v>
      </c>
      <c r="J294" s="253" t="s">
        <v>169</v>
      </c>
      <c r="K294" s="253" t="s">
        <v>2299</v>
      </c>
      <c r="L294" s="252" t="s">
        <v>148</v>
      </c>
      <c r="M294" s="254" t="s">
        <v>284</v>
      </c>
      <c r="N294" s="252" t="s">
        <v>1178</v>
      </c>
      <c r="O294" s="252" t="s">
        <v>2113</v>
      </c>
      <c r="P294" s="249" t="s">
        <v>2253</v>
      </c>
      <c r="Q294" s="253" t="s">
        <v>2115</v>
      </c>
      <c r="R294" s="253" t="s">
        <v>2116</v>
      </c>
      <c r="S294" s="254">
        <v>4</v>
      </c>
      <c r="T294" s="643" t="s">
        <v>366</v>
      </c>
      <c r="U294" s="255" t="s">
        <v>2227</v>
      </c>
      <c r="V294" s="261">
        <v>4</v>
      </c>
      <c r="W294" s="257">
        <f t="shared" si="24"/>
        <v>100</v>
      </c>
      <c r="X294" s="258" t="str">
        <f t="shared" si="25"/>
        <v/>
      </c>
      <c r="Y294" s="147"/>
    </row>
    <row r="295" spans="1:25" ht="12.75" x14ac:dyDescent="0.2">
      <c r="A295" s="249" t="s">
        <v>72</v>
      </c>
      <c r="B295" s="248">
        <v>2022</v>
      </c>
      <c r="C295" s="249" t="s">
        <v>582</v>
      </c>
      <c r="D295" s="263" t="s">
        <v>112</v>
      </c>
      <c r="E295" s="266" t="s">
        <v>931</v>
      </c>
      <c r="F295" s="249" t="s">
        <v>2238</v>
      </c>
      <c r="G295" s="249" t="s">
        <v>2250</v>
      </c>
      <c r="H295" s="252" t="s">
        <v>1177</v>
      </c>
      <c r="I295" s="254" t="s">
        <v>435</v>
      </c>
      <c r="J295" s="253" t="s">
        <v>169</v>
      </c>
      <c r="K295" s="253" t="s">
        <v>2299</v>
      </c>
      <c r="L295" s="252" t="s">
        <v>148</v>
      </c>
      <c r="M295" s="254" t="s">
        <v>284</v>
      </c>
      <c r="N295" s="252" t="s">
        <v>1178</v>
      </c>
      <c r="O295" s="252" t="s">
        <v>2113</v>
      </c>
      <c r="P295" s="249" t="s">
        <v>2253</v>
      </c>
      <c r="Q295" s="253" t="s">
        <v>2115</v>
      </c>
      <c r="R295" s="253" t="s">
        <v>2116</v>
      </c>
      <c r="S295" s="254" t="s">
        <v>1291</v>
      </c>
      <c r="T295" s="643" t="s">
        <v>366</v>
      </c>
      <c r="U295" s="255" t="s">
        <v>2251</v>
      </c>
      <c r="V295" s="261">
        <v>2</v>
      </c>
      <c r="W295" s="257" t="e">
        <f t="shared" si="24"/>
        <v>#VALUE!</v>
      </c>
      <c r="X295" s="258" t="e">
        <f t="shared" si="25"/>
        <v>#VALUE!</v>
      </c>
      <c r="Y295" s="147" t="s">
        <v>3059</v>
      </c>
    </row>
    <row r="296" spans="1:25" ht="12.75" x14ac:dyDescent="0.2">
      <c r="A296" s="249" t="s">
        <v>72</v>
      </c>
      <c r="B296" s="248">
        <v>2022</v>
      </c>
      <c r="C296" s="249" t="s">
        <v>582</v>
      </c>
      <c r="D296" s="263" t="s">
        <v>112</v>
      </c>
      <c r="E296" s="266" t="s">
        <v>931</v>
      </c>
      <c r="F296" s="249" t="s">
        <v>2238</v>
      </c>
      <c r="G296" s="249" t="s">
        <v>2250</v>
      </c>
      <c r="H296" s="252" t="s">
        <v>1177</v>
      </c>
      <c r="I296" s="254" t="s">
        <v>435</v>
      </c>
      <c r="J296" s="253" t="s">
        <v>169</v>
      </c>
      <c r="K296" s="253" t="s">
        <v>2299</v>
      </c>
      <c r="L296" s="252" t="s">
        <v>148</v>
      </c>
      <c r="M296" s="254" t="s">
        <v>426</v>
      </c>
      <c r="N296" s="252" t="s">
        <v>1178</v>
      </c>
      <c r="O296" s="252" t="s">
        <v>2113</v>
      </c>
      <c r="P296" s="249" t="s">
        <v>2253</v>
      </c>
      <c r="Q296" s="253" t="s">
        <v>2241</v>
      </c>
      <c r="R296" s="253" t="s">
        <v>2242</v>
      </c>
      <c r="S296" s="254">
        <v>1</v>
      </c>
      <c r="T296" s="643" t="s">
        <v>366</v>
      </c>
      <c r="U296" s="255"/>
      <c r="V296" s="261">
        <v>1</v>
      </c>
      <c r="W296" s="257">
        <f t="shared" si="24"/>
        <v>100</v>
      </c>
      <c r="X296" s="258" t="str">
        <f t="shared" si="25"/>
        <v/>
      </c>
      <c r="Y296" s="147"/>
    </row>
    <row r="297" spans="1:25" ht="12.75" x14ac:dyDescent="0.2">
      <c r="A297" s="249" t="s">
        <v>72</v>
      </c>
      <c r="B297" s="248">
        <v>2022</v>
      </c>
      <c r="C297" s="249" t="s">
        <v>582</v>
      </c>
      <c r="D297" s="263" t="s">
        <v>112</v>
      </c>
      <c r="E297" s="266" t="s">
        <v>931</v>
      </c>
      <c r="F297" s="249" t="s">
        <v>2238</v>
      </c>
      <c r="G297" s="249" t="s">
        <v>2252</v>
      </c>
      <c r="H297" s="252" t="s">
        <v>1177</v>
      </c>
      <c r="I297" s="254" t="s">
        <v>435</v>
      </c>
      <c r="J297" s="253" t="s">
        <v>169</v>
      </c>
      <c r="K297" s="253" t="s">
        <v>2299</v>
      </c>
      <c r="L297" s="252" t="s">
        <v>148</v>
      </c>
      <c r="M297" s="254" t="s">
        <v>284</v>
      </c>
      <c r="N297" s="252" t="s">
        <v>1178</v>
      </c>
      <c r="O297" s="252" t="s">
        <v>2113</v>
      </c>
      <c r="P297" s="249" t="s">
        <v>261</v>
      </c>
      <c r="Q297" s="253" t="s">
        <v>2115</v>
      </c>
      <c r="R297" s="253" t="s">
        <v>2116</v>
      </c>
      <c r="S297" s="254" t="s">
        <v>1291</v>
      </c>
      <c r="T297" s="643" t="s">
        <v>366</v>
      </c>
      <c r="U297" s="255" t="s">
        <v>2251</v>
      </c>
      <c r="V297" s="261">
        <v>2</v>
      </c>
      <c r="W297" s="257" t="e">
        <f t="shared" si="24"/>
        <v>#VALUE!</v>
      </c>
      <c r="X297" s="258" t="e">
        <f t="shared" si="25"/>
        <v>#VALUE!</v>
      </c>
      <c r="Y297" s="147" t="s">
        <v>3062</v>
      </c>
    </row>
    <row r="298" spans="1:25" ht="12.75" x14ac:dyDescent="0.2">
      <c r="A298" s="249" t="s">
        <v>72</v>
      </c>
      <c r="B298" s="248">
        <v>2022</v>
      </c>
      <c r="C298" s="249" t="s">
        <v>582</v>
      </c>
      <c r="D298" s="263" t="s">
        <v>112</v>
      </c>
      <c r="E298" s="266" t="s">
        <v>931</v>
      </c>
      <c r="F298" s="249" t="s">
        <v>2238</v>
      </c>
      <c r="G298" s="249" t="s">
        <v>2252</v>
      </c>
      <c r="H298" s="252" t="s">
        <v>1177</v>
      </c>
      <c r="I298" s="254" t="s">
        <v>435</v>
      </c>
      <c r="J298" s="253" t="s">
        <v>169</v>
      </c>
      <c r="K298" s="253" t="s">
        <v>2299</v>
      </c>
      <c r="L298" s="252" t="s">
        <v>148</v>
      </c>
      <c r="M298" s="254" t="s">
        <v>426</v>
      </c>
      <c r="N298" s="252" t="s">
        <v>1178</v>
      </c>
      <c r="O298" s="252" t="s">
        <v>2113</v>
      </c>
      <c r="P298" s="249" t="s">
        <v>261</v>
      </c>
      <c r="Q298" s="253" t="s">
        <v>2241</v>
      </c>
      <c r="R298" s="253" t="s">
        <v>2242</v>
      </c>
      <c r="S298" s="254">
        <v>1</v>
      </c>
      <c r="T298" s="643" t="s">
        <v>366</v>
      </c>
      <c r="U298" s="255"/>
      <c r="V298" s="261">
        <v>0</v>
      </c>
      <c r="W298" s="257">
        <f t="shared" si="24"/>
        <v>0</v>
      </c>
      <c r="X298" s="258" t="str">
        <f t="shared" si="25"/>
        <v>X</v>
      </c>
      <c r="Y298" s="147" t="s">
        <v>3063</v>
      </c>
    </row>
    <row r="299" spans="1:25" ht="12.75" x14ac:dyDescent="0.2">
      <c r="A299" s="249" t="s">
        <v>72</v>
      </c>
      <c r="B299" s="248">
        <v>2022</v>
      </c>
      <c r="C299" s="249" t="s">
        <v>582</v>
      </c>
      <c r="D299" s="263" t="s">
        <v>112</v>
      </c>
      <c r="E299" s="266" t="s">
        <v>931</v>
      </c>
      <c r="F299" s="249" t="s">
        <v>2238</v>
      </c>
      <c r="G299" s="249" t="s">
        <v>2239</v>
      </c>
      <c r="H299" s="252" t="s">
        <v>1177</v>
      </c>
      <c r="I299" s="254" t="s">
        <v>435</v>
      </c>
      <c r="J299" s="253" t="s">
        <v>169</v>
      </c>
      <c r="K299" s="253" t="s">
        <v>2299</v>
      </c>
      <c r="L299" s="252" t="s">
        <v>148</v>
      </c>
      <c r="M299" s="254" t="s">
        <v>284</v>
      </c>
      <c r="N299" s="252" t="s">
        <v>1178</v>
      </c>
      <c r="O299" s="252" t="s">
        <v>2113</v>
      </c>
      <c r="P299" s="249" t="s">
        <v>261</v>
      </c>
      <c r="Q299" s="253" t="s">
        <v>2115</v>
      </c>
      <c r="R299" s="253" t="s">
        <v>2116</v>
      </c>
      <c r="S299" s="254">
        <v>5</v>
      </c>
      <c r="T299" s="643" t="s">
        <v>366</v>
      </c>
      <c r="U299" s="255" t="s">
        <v>2227</v>
      </c>
      <c r="V299" s="261">
        <v>5</v>
      </c>
      <c r="W299" s="257">
        <f t="shared" si="24"/>
        <v>100</v>
      </c>
      <c r="X299" s="258" t="str">
        <f t="shared" si="25"/>
        <v/>
      </c>
      <c r="Y299" s="147"/>
    </row>
    <row r="300" spans="1:25" ht="12.75" x14ac:dyDescent="0.2">
      <c r="A300" s="249" t="s">
        <v>72</v>
      </c>
      <c r="B300" s="248">
        <v>2022</v>
      </c>
      <c r="C300" s="249" t="s">
        <v>582</v>
      </c>
      <c r="D300" s="263" t="s">
        <v>112</v>
      </c>
      <c r="E300" s="266" t="s">
        <v>931</v>
      </c>
      <c r="F300" s="249" t="s">
        <v>2238</v>
      </c>
      <c r="G300" s="249" t="s">
        <v>2239</v>
      </c>
      <c r="H300" s="252" t="s">
        <v>1177</v>
      </c>
      <c r="I300" s="254" t="s">
        <v>435</v>
      </c>
      <c r="J300" s="253" t="s">
        <v>169</v>
      </c>
      <c r="K300" s="253" t="s">
        <v>2299</v>
      </c>
      <c r="L300" s="252" t="s">
        <v>148</v>
      </c>
      <c r="M300" s="254" t="s">
        <v>426</v>
      </c>
      <c r="N300" s="252" t="s">
        <v>1178</v>
      </c>
      <c r="O300" s="252" t="s">
        <v>2113</v>
      </c>
      <c r="P300" s="249" t="s">
        <v>261</v>
      </c>
      <c r="Q300" s="253" t="s">
        <v>2241</v>
      </c>
      <c r="R300" s="253" t="s">
        <v>2242</v>
      </c>
      <c r="S300" s="254">
        <v>1</v>
      </c>
      <c r="T300" s="643" t="s">
        <v>366</v>
      </c>
      <c r="U300" s="255" t="s">
        <v>2243</v>
      </c>
      <c r="V300" s="261">
        <v>1</v>
      </c>
      <c r="W300" s="257">
        <f t="shared" si="24"/>
        <v>100</v>
      </c>
      <c r="X300" s="258" t="str">
        <f t="shared" si="25"/>
        <v/>
      </c>
      <c r="Y300" s="147"/>
    </row>
    <row r="301" spans="1:25" ht="12.75" x14ac:dyDescent="0.2">
      <c r="A301" s="249" t="s">
        <v>72</v>
      </c>
      <c r="B301" s="248">
        <v>2022</v>
      </c>
      <c r="C301" s="249" t="s">
        <v>582</v>
      </c>
      <c r="D301" s="263" t="s">
        <v>112</v>
      </c>
      <c r="E301" s="266" t="s">
        <v>931</v>
      </c>
      <c r="F301" s="249" t="s">
        <v>2238</v>
      </c>
      <c r="G301" s="249" t="s">
        <v>2244</v>
      </c>
      <c r="H301" s="252" t="s">
        <v>1177</v>
      </c>
      <c r="I301" s="254" t="s">
        <v>435</v>
      </c>
      <c r="J301" s="253" t="s">
        <v>169</v>
      </c>
      <c r="K301" s="253" t="s">
        <v>2299</v>
      </c>
      <c r="L301" s="252" t="s">
        <v>148</v>
      </c>
      <c r="M301" s="254" t="s">
        <v>284</v>
      </c>
      <c r="N301" s="252" t="s">
        <v>1178</v>
      </c>
      <c r="O301" s="252" t="s">
        <v>2113</v>
      </c>
      <c r="P301" s="249" t="s">
        <v>261</v>
      </c>
      <c r="Q301" s="253" t="s">
        <v>2115</v>
      </c>
      <c r="R301" s="253" t="s">
        <v>2116</v>
      </c>
      <c r="S301" s="254">
        <v>8</v>
      </c>
      <c r="T301" s="643" t="s">
        <v>366</v>
      </c>
      <c r="U301" s="255" t="s">
        <v>2227</v>
      </c>
      <c r="V301" s="261">
        <v>8</v>
      </c>
      <c r="W301" s="257">
        <f t="shared" si="24"/>
        <v>100</v>
      </c>
      <c r="X301" s="258" t="str">
        <f t="shared" si="25"/>
        <v/>
      </c>
      <c r="Y301" s="147"/>
    </row>
    <row r="302" spans="1:25" ht="12.75" x14ac:dyDescent="0.2">
      <c r="A302" s="249" t="s">
        <v>72</v>
      </c>
      <c r="B302" s="248">
        <v>2022</v>
      </c>
      <c r="C302" s="249" t="s">
        <v>582</v>
      </c>
      <c r="D302" s="263" t="s">
        <v>112</v>
      </c>
      <c r="E302" s="266" t="s">
        <v>931</v>
      </c>
      <c r="F302" s="249" t="s">
        <v>2238</v>
      </c>
      <c r="G302" s="249" t="s">
        <v>2244</v>
      </c>
      <c r="H302" s="252" t="s">
        <v>1177</v>
      </c>
      <c r="I302" s="254" t="s">
        <v>435</v>
      </c>
      <c r="J302" s="253" t="s">
        <v>169</v>
      </c>
      <c r="K302" s="253" t="s">
        <v>2299</v>
      </c>
      <c r="L302" s="252" t="s">
        <v>148</v>
      </c>
      <c r="M302" s="254" t="s">
        <v>282</v>
      </c>
      <c r="N302" s="252" t="s">
        <v>1178</v>
      </c>
      <c r="O302" s="252" t="s">
        <v>2113</v>
      </c>
      <c r="P302" s="249" t="s">
        <v>261</v>
      </c>
      <c r="Q302" s="253" t="s">
        <v>2245</v>
      </c>
      <c r="R302" s="253" t="s">
        <v>2246</v>
      </c>
      <c r="S302" s="254">
        <v>1</v>
      </c>
      <c r="T302" s="643" t="s">
        <v>366</v>
      </c>
      <c r="U302" s="255" t="s">
        <v>2247</v>
      </c>
      <c r="V302" s="261">
        <v>0</v>
      </c>
      <c r="W302" s="257">
        <f t="shared" si="24"/>
        <v>0</v>
      </c>
      <c r="X302" s="258" t="str">
        <f t="shared" si="25"/>
        <v>X</v>
      </c>
      <c r="Y302" s="147" t="s">
        <v>3058</v>
      </c>
    </row>
    <row r="303" spans="1:25" ht="12.75" x14ac:dyDescent="0.2">
      <c r="A303" s="249" t="s">
        <v>72</v>
      </c>
      <c r="B303" s="248">
        <v>2022</v>
      </c>
      <c r="C303" s="249" t="s">
        <v>582</v>
      </c>
      <c r="D303" s="263" t="s">
        <v>112</v>
      </c>
      <c r="E303" s="266" t="s">
        <v>931</v>
      </c>
      <c r="F303" s="249" t="s">
        <v>2238</v>
      </c>
      <c r="G303" s="249" t="s">
        <v>2244</v>
      </c>
      <c r="H303" s="252" t="s">
        <v>1177</v>
      </c>
      <c r="I303" s="254" t="s">
        <v>435</v>
      </c>
      <c r="J303" s="253" t="s">
        <v>169</v>
      </c>
      <c r="K303" s="253" t="s">
        <v>2299</v>
      </c>
      <c r="L303" s="252" t="s">
        <v>148</v>
      </c>
      <c r="M303" s="254" t="s">
        <v>426</v>
      </c>
      <c r="N303" s="252" t="s">
        <v>1178</v>
      </c>
      <c r="O303" s="252" t="s">
        <v>2113</v>
      </c>
      <c r="P303" s="249" t="s">
        <v>261</v>
      </c>
      <c r="Q303" s="253" t="s">
        <v>2241</v>
      </c>
      <c r="R303" s="253" t="s">
        <v>2242</v>
      </c>
      <c r="S303" s="254">
        <v>1</v>
      </c>
      <c r="T303" s="643" t="s">
        <v>366</v>
      </c>
      <c r="U303" s="255" t="s">
        <v>2248</v>
      </c>
      <c r="V303" s="261">
        <v>1</v>
      </c>
      <c r="W303" s="257">
        <f t="shared" si="24"/>
        <v>100</v>
      </c>
      <c r="X303" s="258" t="str">
        <f t="shared" si="25"/>
        <v/>
      </c>
      <c r="Y303" s="147"/>
    </row>
    <row r="304" spans="1:25" ht="12.75" x14ac:dyDescent="0.2">
      <c r="A304" s="249" t="s">
        <v>72</v>
      </c>
      <c r="B304" s="248">
        <v>2022</v>
      </c>
      <c r="C304" s="249" t="s">
        <v>582</v>
      </c>
      <c r="D304" s="263" t="s">
        <v>112</v>
      </c>
      <c r="E304" s="266" t="s">
        <v>931</v>
      </c>
      <c r="F304" s="249" t="s">
        <v>2238</v>
      </c>
      <c r="G304" s="249" t="s">
        <v>2249</v>
      </c>
      <c r="H304" s="252" t="s">
        <v>1177</v>
      </c>
      <c r="I304" s="254" t="s">
        <v>435</v>
      </c>
      <c r="J304" s="253" t="s">
        <v>169</v>
      </c>
      <c r="K304" s="253" t="s">
        <v>2299</v>
      </c>
      <c r="L304" s="252" t="s">
        <v>148</v>
      </c>
      <c r="M304" s="254" t="s">
        <v>284</v>
      </c>
      <c r="N304" s="252" t="s">
        <v>1178</v>
      </c>
      <c r="O304" s="252" t="s">
        <v>2113</v>
      </c>
      <c r="P304" s="249" t="s">
        <v>261</v>
      </c>
      <c r="Q304" s="253" t="s">
        <v>2115</v>
      </c>
      <c r="R304" s="253" t="s">
        <v>2116</v>
      </c>
      <c r="S304" s="254">
        <v>4</v>
      </c>
      <c r="T304" s="643" t="s">
        <v>366</v>
      </c>
      <c r="U304" s="255" t="s">
        <v>2227</v>
      </c>
      <c r="V304" s="261">
        <v>4</v>
      </c>
      <c r="W304" s="257">
        <f t="shared" si="24"/>
        <v>100</v>
      </c>
      <c r="X304" s="258" t="str">
        <f t="shared" si="25"/>
        <v/>
      </c>
      <c r="Y304" s="147"/>
    </row>
    <row r="305" spans="1:25" ht="12.75" x14ac:dyDescent="0.2">
      <c r="A305" s="249" t="s">
        <v>72</v>
      </c>
      <c r="B305" s="248">
        <v>2022</v>
      </c>
      <c r="C305" s="249" t="s">
        <v>582</v>
      </c>
      <c r="D305" s="263" t="s">
        <v>112</v>
      </c>
      <c r="E305" s="266" t="s">
        <v>931</v>
      </c>
      <c r="F305" s="249" t="s">
        <v>2238</v>
      </c>
      <c r="G305" s="249" t="s">
        <v>2250</v>
      </c>
      <c r="H305" s="252" t="s">
        <v>1177</v>
      </c>
      <c r="I305" s="254" t="s">
        <v>435</v>
      </c>
      <c r="J305" s="253" t="s">
        <v>169</v>
      </c>
      <c r="K305" s="253" t="s">
        <v>2299</v>
      </c>
      <c r="L305" s="252" t="s">
        <v>148</v>
      </c>
      <c r="M305" s="254" t="s">
        <v>284</v>
      </c>
      <c r="N305" s="252" t="s">
        <v>1178</v>
      </c>
      <c r="O305" s="252" t="s">
        <v>2113</v>
      </c>
      <c r="P305" s="249" t="s">
        <v>261</v>
      </c>
      <c r="Q305" s="253" t="s">
        <v>2115</v>
      </c>
      <c r="R305" s="253" t="s">
        <v>2116</v>
      </c>
      <c r="S305" s="254" t="s">
        <v>1291</v>
      </c>
      <c r="T305" s="643" t="s">
        <v>366</v>
      </c>
      <c r="U305" s="255" t="s">
        <v>2251</v>
      </c>
      <c r="V305" s="261">
        <v>2</v>
      </c>
      <c r="W305" s="257" t="e">
        <f t="shared" si="24"/>
        <v>#VALUE!</v>
      </c>
      <c r="X305" s="258" t="e">
        <f t="shared" si="25"/>
        <v>#VALUE!</v>
      </c>
      <c r="Y305" s="147" t="s">
        <v>3064</v>
      </c>
    </row>
    <row r="306" spans="1:25" ht="12.75" x14ac:dyDescent="0.2">
      <c r="A306" s="249" t="s">
        <v>72</v>
      </c>
      <c r="B306" s="248">
        <v>2022</v>
      </c>
      <c r="C306" s="249" t="s">
        <v>582</v>
      </c>
      <c r="D306" s="263" t="s">
        <v>112</v>
      </c>
      <c r="E306" s="266" t="s">
        <v>931</v>
      </c>
      <c r="F306" s="249" t="s">
        <v>2238</v>
      </c>
      <c r="G306" s="249" t="s">
        <v>2250</v>
      </c>
      <c r="H306" s="252" t="s">
        <v>1177</v>
      </c>
      <c r="I306" s="254" t="s">
        <v>435</v>
      </c>
      <c r="J306" s="253" t="s">
        <v>169</v>
      </c>
      <c r="K306" s="253" t="s">
        <v>2299</v>
      </c>
      <c r="L306" s="252" t="s">
        <v>148</v>
      </c>
      <c r="M306" s="254" t="s">
        <v>426</v>
      </c>
      <c r="N306" s="252" t="s">
        <v>1178</v>
      </c>
      <c r="O306" s="252" t="s">
        <v>2113</v>
      </c>
      <c r="P306" s="249" t="s">
        <v>261</v>
      </c>
      <c r="Q306" s="253" t="s">
        <v>2241</v>
      </c>
      <c r="R306" s="253" t="s">
        <v>2242</v>
      </c>
      <c r="S306" s="254">
        <v>1</v>
      </c>
      <c r="T306" s="643" t="s">
        <v>366</v>
      </c>
      <c r="U306" s="255"/>
      <c r="V306" s="261">
        <v>1</v>
      </c>
      <c r="W306" s="257">
        <f t="shared" si="24"/>
        <v>100</v>
      </c>
      <c r="X306" s="258" t="str">
        <f t="shared" si="25"/>
        <v/>
      </c>
      <c r="Y306" s="147"/>
    </row>
    <row r="307" spans="1:25" ht="12.75" x14ac:dyDescent="0.2">
      <c r="A307" s="249" t="s">
        <v>72</v>
      </c>
      <c r="B307" s="248">
        <v>2022</v>
      </c>
      <c r="C307" s="249" t="s">
        <v>582</v>
      </c>
      <c r="D307" s="263" t="s">
        <v>112</v>
      </c>
      <c r="E307" s="266" t="s">
        <v>931</v>
      </c>
      <c r="F307" s="249" t="s">
        <v>2238</v>
      </c>
      <c r="G307" s="249" t="s">
        <v>2252</v>
      </c>
      <c r="H307" s="252" t="s">
        <v>1177</v>
      </c>
      <c r="I307" s="254" t="s">
        <v>435</v>
      </c>
      <c r="J307" s="253" t="s">
        <v>169</v>
      </c>
      <c r="K307" s="253" t="s">
        <v>2299</v>
      </c>
      <c r="L307" s="252" t="s">
        <v>148</v>
      </c>
      <c r="M307" s="254" t="s">
        <v>284</v>
      </c>
      <c r="N307" s="252" t="s">
        <v>1178</v>
      </c>
      <c r="O307" s="252" t="s">
        <v>2113</v>
      </c>
      <c r="P307" s="249" t="s">
        <v>261</v>
      </c>
      <c r="Q307" s="253" t="s">
        <v>2115</v>
      </c>
      <c r="R307" s="253" t="s">
        <v>2116</v>
      </c>
      <c r="S307" s="254" t="s">
        <v>1291</v>
      </c>
      <c r="T307" s="643" t="s">
        <v>366</v>
      </c>
      <c r="U307" s="255" t="s">
        <v>2251</v>
      </c>
      <c r="V307" s="261">
        <v>2</v>
      </c>
      <c r="W307" s="257" t="e">
        <f t="shared" si="24"/>
        <v>#VALUE!</v>
      </c>
      <c r="X307" s="258" t="e">
        <f t="shared" si="25"/>
        <v>#VALUE!</v>
      </c>
      <c r="Y307" s="147" t="s">
        <v>3064</v>
      </c>
    </row>
    <row r="308" spans="1:25" ht="12.75" x14ac:dyDescent="0.2">
      <c r="A308" s="249" t="s">
        <v>72</v>
      </c>
      <c r="B308" s="248">
        <v>2022</v>
      </c>
      <c r="C308" s="249" t="s">
        <v>582</v>
      </c>
      <c r="D308" s="263" t="s">
        <v>112</v>
      </c>
      <c r="E308" s="266" t="s">
        <v>931</v>
      </c>
      <c r="F308" s="249" t="s">
        <v>2238</v>
      </c>
      <c r="G308" s="249" t="s">
        <v>2252</v>
      </c>
      <c r="H308" s="252" t="s">
        <v>1177</v>
      </c>
      <c r="I308" s="254" t="s">
        <v>435</v>
      </c>
      <c r="J308" s="253" t="s">
        <v>169</v>
      </c>
      <c r="K308" s="253" t="s">
        <v>2299</v>
      </c>
      <c r="L308" s="252" t="s">
        <v>148</v>
      </c>
      <c r="M308" s="254" t="s">
        <v>426</v>
      </c>
      <c r="N308" s="252" t="s">
        <v>1178</v>
      </c>
      <c r="O308" s="252" t="s">
        <v>2113</v>
      </c>
      <c r="P308" s="249" t="s">
        <v>261</v>
      </c>
      <c r="Q308" s="253" t="s">
        <v>2241</v>
      </c>
      <c r="R308" s="253" t="s">
        <v>2242</v>
      </c>
      <c r="S308" s="254">
        <v>1</v>
      </c>
      <c r="T308" s="643" t="s">
        <v>366</v>
      </c>
      <c r="U308" s="255"/>
      <c r="V308" s="261">
        <v>0</v>
      </c>
      <c r="W308" s="257">
        <f t="shared" si="24"/>
        <v>0</v>
      </c>
      <c r="X308" s="258" t="str">
        <f t="shared" si="25"/>
        <v>X</v>
      </c>
      <c r="Y308" s="147" t="s">
        <v>3061</v>
      </c>
    </row>
    <row r="309" spans="1:25" ht="12.75" x14ac:dyDescent="0.2">
      <c r="A309" s="247" t="s">
        <v>72</v>
      </c>
      <c r="B309" s="248">
        <v>2022</v>
      </c>
      <c r="C309" s="249" t="s">
        <v>585</v>
      </c>
      <c r="D309" s="250" t="s">
        <v>2177</v>
      </c>
      <c r="E309" s="251" t="s">
        <v>912</v>
      </c>
      <c r="F309" s="253" t="s">
        <v>2185</v>
      </c>
      <c r="G309" s="247" t="s">
        <v>2187</v>
      </c>
      <c r="H309" s="252" t="s">
        <v>1177</v>
      </c>
      <c r="I309" s="253" t="s">
        <v>435</v>
      </c>
      <c r="J309" s="253" t="s">
        <v>163</v>
      </c>
      <c r="K309" s="253" t="s">
        <v>2287</v>
      </c>
      <c r="L309" s="252" t="s">
        <v>148</v>
      </c>
      <c r="M309" s="254" t="s">
        <v>420</v>
      </c>
      <c r="N309" s="252" t="s">
        <v>1178</v>
      </c>
      <c r="O309" s="252" t="s">
        <v>2120</v>
      </c>
      <c r="P309" s="253" t="s">
        <v>276</v>
      </c>
      <c r="Q309" s="253" t="s">
        <v>2121</v>
      </c>
      <c r="R309" s="253" t="s">
        <v>2122</v>
      </c>
      <c r="S309" s="252">
        <v>100</v>
      </c>
      <c r="T309" s="252" t="s">
        <v>366</v>
      </c>
      <c r="U309" s="255"/>
      <c r="V309" s="261">
        <v>0</v>
      </c>
      <c r="W309" s="476">
        <f t="shared" si="24"/>
        <v>0</v>
      </c>
      <c r="X309" s="477" t="str">
        <f t="shared" si="25"/>
        <v>X</v>
      </c>
      <c r="Y309" s="147" t="s">
        <v>3068</v>
      </c>
    </row>
    <row r="310" spans="1:25" ht="12.75" x14ac:dyDescent="0.2">
      <c r="A310" s="247" t="s">
        <v>72</v>
      </c>
      <c r="B310" s="248">
        <v>2022</v>
      </c>
      <c r="C310" s="249" t="s">
        <v>585</v>
      </c>
      <c r="D310" s="250" t="s">
        <v>2177</v>
      </c>
      <c r="E310" s="251" t="s">
        <v>912</v>
      </c>
      <c r="F310" s="253" t="s">
        <v>2185</v>
      </c>
      <c r="G310" s="247" t="s">
        <v>2187</v>
      </c>
      <c r="H310" s="252" t="s">
        <v>1177</v>
      </c>
      <c r="I310" s="253" t="s">
        <v>435</v>
      </c>
      <c r="J310" s="253" t="s">
        <v>163</v>
      </c>
      <c r="K310" s="253" t="s">
        <v>2287</v>
      </c>
      <c r="L310" s="252" t="s">
        <v>148</v>
      </c>
      <c r="M310" s="254" t="s">
        <v>420</v>
      </c>
      <c r="N310" s="252" t="s">
        <v>1178</v>
      </c>
      <c r="O310" s="252" t="s">
        <v>2120</v>
      </c>
      <c r="P310" s="253" t="s">
        <v>261</v>
      </c>
      <c r="Q310" s="253" t="s">
        <v>2121</v>
      </c>
      <c r="R310" s="253" t="s">
        <v>2122</v>
      </c>
      <c r="S310" s="252">
        <v>100</v>
      </c>
      <c r="T310" s="252" t="s">
        <v>366</v>
      </c>
      <c r="U310" s="255"/>
      <c r="V310" s="261">
        <v>0</v>
      </c>
      <c r="W310" s="476">
        <f t="shared" si="24"/>
        <v>0</v>
      </c>
      <c r="X310" s="477" t="str">
        <f t="shared" si="25"/>
        <v>X</v>
      </c>
      <c r="Y310" s="147" t="s">
        <v>3068</v>
      </c>
    </row>
    <row r="311" spans="1:25" ht="12.75" x14ac:dyDescent="0.2">
      <c r="A311" s="247" t="s">
        <v>72</v>
      </c>
      <c r="B311" s="248">
        <v>2022</v>
      </c>
      <c r="C311" s="249" t="s">
        <v>582</v>
      </c>
      <c r="D311" s="263" t="s">
        <v>112</v>
      </c>
      <c r="E311" s="264" t="s">
        <v>931</v>
      </c>
      <c r="F311" s="247" t="s">
        <v>2205</v>
      </c>
      <c r="G311" s="247" t="s">
        <v>2206</v>
      </c>
      <c r="H311" s="252" t="s">
        <v>1177</v>
      </c>
      <c r="I311" s="253" t="s">
        <v>435</v>
      </c>
      <c r="J311" s="253" t="s">
        <v>169</v>
      </c>
      <c r="K311" s="253" t="s">
        <v>2291</v>
      </c>
      <c r="L311" s="252" t="s">
        <v>148</v>
      </c>
      <c r="M311" s="254" t="s">
        <v>426</v>
      </c>
      <c r="N311" s="252" t="s">
        <v>1178</v>
      </c>
      <c r="O311" s="252" t="s">
        <v>2113</v>
      </c>
      <c r="P311" s="475" t="s">
        <v>279</v>
      </c>
      <c r="Q311" s="253" t="s">
        <v>2207</v>
      </c>
      <c r="R311" s="253" t="s">
        <v>2131</v>
      </c>
      <c r="S311" s="252">
        <v>1</v>
      </c>
      <c r="T311" s="252" t="s">
        <v>366</v>
      </c>
      <c r="U311" s="255"/>
      <c r="V311" s="261">
        <v>0</v>
      </c>
      <c r="W311" s="257">
        <f t="shared" ref="W311" si="26">(100*V311/S311)</f>
        <v>0</v>
      </c>
      <c r="X311" s="258" t="str">
        <f t="shared" ref="X311" si="27">IF(OR(W311&lt;90,W311&gt;150),"X","")</f>
        <v>X</v>
      </c>
      <c r="Y311" s="147" t="s">
        <v>3047</v>
      </c>
    </row>
    <row r="312" spans="1:25" ht="12.75" x14ac:dyDescent="0.2">
      <c r="A312" s="247" t="s">
        <v>72</v>
      </c>
      <c r="B312" s="248">
        <v>2022</v>
      </c>
      <c r="C312" s="249" t="s">
        <v>582</v>
      </c>
      <c r="D312" s="263" t="s">
        <v>112</v>
      </c>
      <c r="E312" s="264" t="s">
        <v>931</v>
      </c>
      <c r="F312" s="247" t="s">
        <v>2205</v>
      </c>
      <c r="G312" s="247" t="s">
        <v>2208</v>
      </c>
      <c r="H312" s="252" t="s">
        <v>1177</v>
      </c>
      <c r="I312" s="253" t="s">
        <v>435</v>
      </c>
      <c r="J312" s="253" t="s">
        <v>169</v>
      </c>
      <c r="K312" s="253" t="s">
        <v>2291</v>
      </c>
      <c r="L312" s="252" t="s">
        <v>148</v>
      </c>
      <c r="M312" s="254" t="s">
        <v>426</v>
      </c>
      <c r="N312" s="252" t="s">
        <v>1178</v>
      </c>
      <c r="O312" s="252" t="s">
        <v>2113</v>
      </c>
      <c r="P312" s="475" t="s">
        <v>276</v>
      </c>
      <c r="Q312" s="253" t="s">
        <v>2209</v>
      </c>
      <c r="R312" s="253" t="s">
        <v>2292</v>
      </c>
      <c r="S312" s="252">
        <v>15</v>
      </c>
      <c r="T312" s="252" t="s">
        <v>366</v>
      </c>
      <c r="U312" s="255"/>
      <c r="V312" s="261">
        <v>15</v>
      </c>
      <c r="W312" s="257">
        <f t="shared" ref="W312:W317" si="28">(100*V312/S312)</f>
        <v>100</v>
      </c>
      <c r="X312" s="258" t="str">
        <f t="shared" ref="X312:X317" si="29">IF(OR(W312&lt;90,W312&gt;150),"X","")</f>
        <v/>
      </c>
      <c r="Y312" s="147"/>
    </row>
    <row r="313" spans="1:25" ht="12.75" x14ac:dyDescent="0.2">
      <c r="A313" s="247" t="s">
        <v>72</v>
      </c>
      <c r="B313" s="248">
        <v>2022</v>
      </c>
      <c r="C313" s="249" t="s">
        <v>582</v>
      </c>
      <c r="D313" s="263" t="s">
        <v>112</v>
      </c>
      <c r="E313" s="264" t="s">
        <v>931</v>
      </c>
      <c r="F313" s="247" t="s">
        <v>2205</v>
      </c>
      <c r="G313" s="247" t="s">
        <v>2210</v>
      </c>
      <c r="H313" s="252" t="s">
        <v>1177</v>
      </c>
      <c r="I313" s="253" t="s">
        <v>435</v>
      </c>
      <c r="J313" s="253" t="s">
        <v>169</v>
      </c>
      <c r="K313" s="253" t="s">
        <v>2291</v>
      </c>
      <c r="L313" s="252" t="s">
        <v>148</v>
      </c>
      <c r="M313" s="254" t="s">
        <v>426</v>
      </c>
      <c r="N313" s="252" t="s">
        <v>1178</v>
      </c>
      <c r="O313" s="252" t="s">
        <v>2113</v>
      </c>
      <c r="P313" s="475" t="s">
        <v>276</v>
      </c>
      <c r="Q313" s="253" t="s">
        <v>2209</v>
      </c>
      <c r="R313" s="253" t="s">
        <v>2292</v>
      </c>
      <c r="S313" s="252">
        <v>15</v>
      </c>
      <c r="T313" s="252" t="s">
        <v>366</v>
      </c>
      <c r="U313" s="255"/>
      <c r="V313" s="261">
        <v>15</v>
      </c>
      <c r="W313" s="257">
        <f t="shared" si="28"/>
        <v>100</v>
      </c>
      <c r="X313" s="258" t="str">
        <f t="shared" si="29"/>
        <v/>
      </c>
      <c r="Y313" s="147"/>
    </row>
    <row r="314" spans="1:25" ht="12.75" x14ac:dyDescent="0.2">
      <c r="A314" s="247" t="s">
        <v>72</v>
      </c>
      <c r="B314" s="248">
        <v>2022</v>
      </c>
      <c r="C314" s="249" t="s">
        <v>582</v>
      </c>
      <c r="D314" s="263" t="s">
        <v>112</v>
      </c>
      <c r="E314" s="264" t="s">
        <v>931</v>
      </c>
      <c r="F314" s="247" t="s">
        <v>2205</v>
      </c>
      <c r="G314" s="247" t="s">
        <v>2211</v>
      </c>
      <c r="H314" s="252" t="s">
        <v>1177</v>
      </c>
      <c r="I314" s="253" t="s">
        <v>435</v>
      </c>
      <c r="J314" s="253" t="s">
        <v>169</v>
      </c>
      <c r="K314" s="253" t="s">
        <v>2291</v>
      </c>
      <c r="L314" s="252" t="s">
        <v>148</v>
      </c>
      <c r="M314" s="254" t="s">
        <v>426</v>
      </c>
      <c r="N314" s="252" t="s">
        <v>1178</v>
      </c>
      <c r="O314" s="252" t="s">
        <v>2113</v>
      </c>
      <c r="P314" s="475" t="s">
        <v>276</v>
      </c>
      <c r="Q314" s="253" t="s">
        <v>2209</v>
      </c>
      <c r="R314" s="253" t="s">
        <v>2292</v>
      </c>
      <c r="S314" s="252">
        <v>15</v>
      </c>
      <c r="T314" s="252" t="s">
        <v>366</v>
      </c>
      <c r="U314" s="255"/>
      <c r="V314" s="261">
        <v>0</v>
      </c>
      <c r="W314" s="257">
        <f t="shared" si="28"/>
        <v>0</v>
      </c>
      <c r="X314" s="258" t="str">
        <f t="shared" si="29"/>
        <v>X</v>
      </c>
      <c r="Y314" s="147" t="s">
        <v>3048</v>
      </c>
    </row>
    <row r="315" spans="1:25" ht="12.75" x14ac:dyDescent="0.2">
      <c r="A315" s="247" t="s">
        <v>72</v>
      </c>
      <c r="B315" s="248">
        <v>2022</v>
      </c>
      <c r="C315" s="249" t="s">
        <v>582</v>
      </c>
      <c r="D315" s="263" t="s">
        <v>112</v>
      </c>
      <c r="E315" s="264" t="s">
        <v>931</v>
      </c>
      <c r="F315" s="247" t="s">
        <v>2205</v>
      </c>
      <c r="G315" s="247" t="s">
        <v>2212</v>
      </c>
      <c r="H315" s="252" t="s">
        <v>1177</v>
      </c>
      <c r="I315" s="253" t="s">
        <v>435</v>
      </c>
      <c r="J315" s="253" t="s">
        <v>169</v>
      </c>
      <c r="K315" s="253" t="s">
        <v>2291</v>
      </c>
      <c r="L315" s="252" t="s">
        <v>148</v>
      </c>
      <c r="M315" s="254" t="s">
        <v>426</v>
      </c>
      <c r="N315" s="252" t="s">
        <v>1178</v>
      </c>
      <c r="O315" s="252" t="s">
        <v>2113</v>
      </c>
      <c r="P315" s="475" t="s">
        <v>276</v>
      </c>
      <c r="Q315" s="253" t="s">
        <v>2209</v>
      </c>
      <c r="R315" s="253" t="s">
        <v>2292</v>
      </c>
      <c r="S315" s="252">
        <v>15</v>
      </c>
      <c r="T315" s="252" t="s">
        <v>366</v>
      </c>
      <c r="U315" s="255"/>
      <c r="V315" s="261">
        <v>15</v>
      </c>
      <c r="W315" s="257">
        <f t="shared" si="28"/>
        <v>100</v>
      </c>
      <c r="X315" s="258" t="str">
        <f t="shared" si="29"/>
        <v/>
      </c>
      <c r="Y315" s="147"/>
    </row>
    <row r="316" spans="1:25" ht="12.75" x14ac:dyDescent="0.2">
      <c r="A316" s="247" t="s">
        <v>72</v>
      </c>
      <c r="B316" s="248">
        <v>2022</v>
      </c>
      <c r="C316" s="249" t="s">
        <v>582</v>
      </c>
      <c r="D316" s="263" t="s">
        <v>112</v>
      </c>
      <c r="E316" s="264" t="s">
        <v>931</v>
      </c>
      <c r="F316" s="247" t="s">
        <v>2205</v>
      </c>
      <c r="G316" s="247" t="s">
        <v>2213</v>
      </c>
      <c r="H316" s="252" t="s">
        <v>1177</v>
      </c>
      <c r="I316" s="253" t="s">
        <v>435</v>
      </c>
      <c r="J316" s="253" t="s">
        <v>169</v>
      </c>
      <c r="K316" s="253" t="s">
        <v>2291</v>
      </c>
      <c r="L316" s="252" t="s">
        <v>148</v>
      </c>
      <c r="M316" s="254" t="s">
        <v>426</v>
      </c>
      <c r="N316" s="252" t="s">
        <v>1178</v>
      </c>
      <c r="O316" s="252" t="s">
        <v>2113</v>
      </c>
      <c r="P316" s="475" t="s">
        <v>276</v>
      </c>
      <c r="Q316" s="253" t="s">
        <v>2209</v>
      </c>
      <c r="R316" s="253" t="s">
        <v>2292</v>
      </c>
      <c r="S316" s="252">
        <v>15</v>
      </c>
      <c r="T316" s="252" t="s">
        <v>366</v>
      </c>
      <c r="U316" s="255"/>
      <c r="V316" s="261">
        <v>15</v>
      </c>
      <c r="W316" s="257">
        <f t="shared" si="28"/>
        <v>100</v>
      </c>
      <c r="X316" s="258" t="str">
        <f t="shared" si="29"/>
        <v/>
      </c>
      <c r="Y316" s="147"/>
    </row>
    <row r="317" spans="1:25" ht="12.75" x14ac:dyDescent="0.2">
      <c r="A317" s="247" t="s">
        <v>72</v>
      </c>
      <c r="B317" s="248">
        <v>2022</v>
      </c>
      <c r="C317" s="249" t="s">
        <v>582</v>
      </c>
      <c r="D317" s="263" t="s">
        <v>112</v>
      </c>
      <c r="E317" s="264" t="s">
        <v>931</v>
      </c>
      <c r="F317" s="247" t="s">
        <v>2205</v>
      </c>
      <c r="G317" s="247" t="s">
        <v>2124</v>
      </c>
      <c r="H317" s="252" t="s">
        <v>1177</v>
      </c>
      <c r="I317" s="253" t="s">
        <v>435</v>
      </c>
      <c r="J317" s="253" t="s">
        <v>169</v>
      </c>
      <c r="K317" s="253" t="s">
        <v>2291</v>
      </c>
      <c r="L317" s="252" t="s">
        <v>148</v>
      </c>
      <c r="M317" s="254" t="s">
        <v>426</v>
      </c>
      <c r="N317" s="252" t="s">
        <v>1178</v>
      </c>
      <c r="O317" s="252" t="s">
        <v>2113</v>
      </c>
      <c r="P317" s="475" t="s">
        <v>276</v>
      </c>
      <c r="Q317" s="253" t="s">
        <v>2209</v>
      </c>
      <c r="R317" s="253" t="s">
        <v>2292</v>
      </c>
      <c r="S317" s="252">
        <v>15</v>
      </c>
      <c r="T317" s="252" t="s">
        <v>366</v>
      </c>
      <c r="U317" s="255"/>
      <c r="V317" s="261">
        <v>0</v>
      </c>
      <c r="W317" s="257">
        <f t="shared" si="28"/>
        <v>0</v>
      </c>
      <c r="X317" s="258" t="str">
        <f t="shared" si="29"/>
        <v>X</v>
      </c>
      <c r="Y317" s="147" t="s">
        <v>3048</v>
      </c>
    </row>
    <row r="318" spans="1:25" ht="12.75" x14ac:dyDescent="0.2">
      <c r="A318" s="247" t="s">
        <v>72</v>
      </c>
      <c r="B318" s="248">
        <v>2022</v>
      </c>
      <c r="C318" s="249" t="s">
        <v>582</v>
      </c>
      <c r="D318" s="263" t="s">
        <v>112</v>
      </c>
      <c r="E318" s="264" t="s">
        <v>932</v>
      </c>
      <c r="F318" s="247" t="s">
        <v>2147</v>
      </c>
      <c r="G318" s="247" t="s">
        <v>2143</v>
      </c>
      <c r="H318" s="252" t="s">
        <v>1177</v>
      </c>
      <c r="I318" s="253" t="s">
        <v>435</v>
      </c>
      <c r="J318" s="253" t="s">
        <v>167</v>
      </c>
      <c r="K318" s="253" t="s">
        <v>2277</v>
      </c>
      <c r="L318" s="252" t="s">
        <v>148</v>
      </c>
      <c r="M318" s="254" t="s">
        <v>426</v>
      </c>
      <c r="N318" s="252" t="s">
        <v>1178</v>
      </c>
      <c r="O318" s="252" t="s">
        <v>2120</v>
      </c>
      <c r="P318" s="253" t="s">
        <v>2300</v>
      </c>
      <c r="Q318" s="253" t="s">
        <v>2153</v>
      </c>
      <c r="R318" s="253" t="s">
        <v>2154</v>
      </c>
      <c r="S318" s="252">
        <v>300</v>
      </c>
      <c r="T318" s="252" t="s">
        <v>366</v>
      </c>
      <c r="U318" s="255"/>
      <c r="V318" s="261">
        <v>0</v>
      </c>
      <c r="W318" s="257">
        <f t="shared" ref="W318" si="30">(100*V318/S318)</f>
        <v>0</v>
      </c>
      <c r="X318" s="258" t="str">
        <f t="shared" ref="X318" si="31">IF(OR(W318&lt;90,W318&gt;150),"X","")</f>
        <v>X</v>
      </c>
      <c r="Y318" s="147" t="s">
        <v>3039</v>
      </c>
    </row>
    <row r="319" spans="1:25" ht="12.75" x14ac:dyDescent="0.2">
      <c r="A319" s="247" t="s">
        <v>72</v>
      </c>
      <c r="B319" s="248">
        <v>2022</v>
      </c>
      <c r="C319" s="249" t="s">
        <v>582</v>
      </c>
      <c r="D319" s="263" t="s">
        <v>112</v>
      </c>
      <c r="E319" s="264" t="s">
        <v>932</v>
      </c>
      <c r="F319" s="247" t="s">
        <v>2147</v>
      </c>
      <c r="G319" s="247" t="s">
        <v>2143</v>
      </c>
      <c r="H319" s="252" t="s">
        <v>1177</v>
      </c>
      <c r="I319" s="253" t="s">
        <v>435</v>
      </c>
      <c r="J319" s="253" t="s">
        <v>167</v>
      </c>
      <c r="K319" s="253" t="s">
        <v>2277</v>
      </c>
      <c r="L319" s="252" t="s">
        <v>148</v>
      </c>
      <c r="M319" s="254" t="s">
        <v>426</v>
      </c>
      <c r="N319" s="252" t="s">
        <v>1178</v>
      </c>
      <c r="O319" s="252" t="s">
        <v>2120</v>
      </c>
      <c r="P319" s="253" t="s">
        <v>261</v>
      </c>
      <c r="Q319" s="253" t="s">
        <v>2153</v>
      </c>
      <c r="R319" s="253" t="s">
        <v>2154</v>
      </c>
      <c r="S319" s="252">
        <v>300</v>
      </c>
      <c r="T319" s="252" t="s">
        <v>366</v>
      </c>
      <c r="U319" s="255"/>
      <c r="V319" s="261">
        <v>0</v>
      </c>
      <c r="W319" s="257">
        <f t="shared" ref="W319" si="32">(100*V319/S319)</f>
        <v>0</v>
      </c>
      <c r="X319" s="258" t="str">
        <f t="shared" ref="X319" si="33">IF(OR(W319&lt;90,W319&gt;150),"X","")</f>
        <v>X</v>
      </c>
      <c r="Y319" s="147" t="s">
        <v>3039</v>
      </c>
    </row>
    <row r="320" spans="1:25" ht="12.75" x14ac:dyDescent="0.2">
      <c r="A320" s="247" t="s">
        <v>72</v>
      </c>
      <c r="B320" s="248">
        <v>2022</v>
      </c>
      <c r="C320" s="249" t="s">
        <v>582</v>
      </c>
      <c r="D320" s="263" t="s">
        <v>112</v>
      </c>
      <c r="E320" s="264" t="s">
        <v>932</v>
      </c>
      <c r="F320" s="247" t="s">
        <v>2147</v>
      </c>
      <c r="G320" s="247" t="s">
        <v>2143</v>
      </c>
      <c r="H320" s="252" t="s">
        <v>1177</v>
      </c>
      <c r="I320" s="253" t="s">
        <v>435</v>
      </c>
      <c r="J320" s="253" t="s">
        <v>167</v>
      </c>
      <c r="K320" s="253" t="s">
        <v>2277</v>
      </c>
      <c r="L320" s="252" t="s">
        <v>148</v>
      </c>
      <c r="M320" s="254" t="s">
        <v>426</v>
      </c>
      <c r="N320" s="252" t="s">
        <v>1178</v>
      </c>
      <c r="O320" s="252" t="s">
        <v>2120</v>
      </c>
      <c r="P320" s="253" t="s">
        <v>259</v>
      </c>
      <c r="Q320" s="253" t="s">
        <v>2153</v>
      </c>
      <c r="R320" s="253" t="s">
        <v>2154</v>
      </c>
      <c r="S320" s="252">
        <v>300</v>
      </c>
      <c r="T320" s="252" t="s">
        <v>366</v>
      </c>
      <c r="U320" s="255"/>
      <c r="V320" s="261">
        <v>0</v>
      </c>
      <c r="W320" s="257">
        <f t="shared" ref="W320" si="34">(100*V320/S320)</f>
        <v>0</v>
      </c>
      <c r="X320" s="258" t="str">
        <f t="shared" ref="X320" si="35">IF(OR(W320&lt;90,W320&gt;150),"X","")</f>
        <v>X</v>
      </c>
      <c r="Y320" s="147" t="s">
        <v>3039</v>
      </c>
    </row>
    <row r="321" spans="1:25" ht="12.75" x14ac:dyDescent="0.2">
      <c r="A321" s="247" t="s">
        <v>72</v>
      </c>
      <c r="B321" s="248">
        <v>2022</v>
      </c>
      <c r="C321" s="249" t="s">
        <v>582</v>
      </c>
      <c r="D321" s="263" t="s">
        <v>112</v>
      </c>
      <c r="E321" s="264" t="s">
        <v>932</v>
      </c>
      <c r="F321" s="247" t="s">
        <v>2147</v>
      </c>
      <c r="G321" s="247" t="s">
        <v>2143</v>
      </c>
      <c r="H321" s="252" t="s">
        <v>1177</v>
      </c>
      <c r="I321" s="253" t="s">
        <v>435</v>
      </c>
      <c r="J321" s="253" t="s">
        <v>167</v>
      </c>
      <c r="K321" s="253" t="s">
        <v>2277</v>
      </c>
      <c r="L321" s="252" t="s">
        <v>148</v>
      </c>
      <c r="M321" s="254" t="s">
        <v>426</v>
      </c>
      <c r="N321" s="252" t="s">
        <v>1178</v>
      </c>
      <c r="O321" s="252" t="s">
        <v>2120</v>
      </c>
      <c r="P321" s="253" t="s">
        <v>279</v>
      </c>
      <c r="Q321" s="253" t="s">
        <v>2153</v>
      </c>
      <c r="R321" s="253" t="s">
        <v>2154</v>
      </c>
      <c r="S321" s="252">
        <v>300</v>
      </c>
      <c r="T321" s="252" t="s">
        <v>366</v>
      </c>
      <c r="U321" s="255"/>
      <c r="V321" s="261">
        <v>0</v>
      </c>
      <c r="W321" s="257">
        <f t="shared" ref="W321" si="36">(100*V321/S321)</f>
        <v>0</v>
      </c>
      <c r="X321" s="258" t="str">
        <f t="shared" ref="X321" si="37">IF(OR(W321&lt;90,W321&gt;150),"X","")</f>
        <v>X</v>
      </c>
      <c r="Y321" s="147" t="s">
        <v>3039</v>
      </c>
    </row>
    <row r="322" spans="1:25" ht="12.75" x14ac:dyDescent="0.2">
      <c r="A322" s="247" t="s">
        <v>72</v>
      </c>
      <c r="B322" s="248">
        <v>2022</v>
      </c>
      <c r="C322" s="249" t="s">
        <v>582</v>
      </c>
      <c r="D322" s="263" t="s">
        <v>112</v>
      </c>
      <c r="E322" s="264" t="s">
        <v>932</v>
      </c>
      <c r="F322" s="247" t="s">
        <v>2147</v>
      </c>
      <c r="G322" s="641" t="s">
        <v>2143</v>
      </c>
      <c r="H322" s="252" t="s">
        <v>1177</v>
      </c>
      <c r="I322" s="253" t="s">
        <v>435</v>
      </c>
      <c r="J322" s="253" t="s">
        <v>169</v>
      </c>
      <c r="K322" s="253" t="s">
        <v>2276</v>
      </c>
      <c r="L322" s="252" t="s">
        <v>148</v>
      </c>
      <c r="M322" s="254" t="s">
        <v>426</v>
      </c>
      <c r="N322" s="252" t="s">
        <v>1178</v>
      </c>
      <c r="O322" s="252" t="s">
        <v>2113</v>
      </c>
      <c r="P322" s="253" t="s">
        <v>276</v>
      </c>
      <c r="Q322" s="253" t="s">
        <v>2150</v>
      </c>
      <c r="R322" s="253" t="s">
        <v>2151</v>
      </c>
      <c r="S322" s="252">
        <v>1</v>
      </c>
      <c r="T322" s="252" t="s">
        <v>366</v>
      </c>
      <c r="U322" s="255" t="s">
        <v>2152</v>
      </c>
      <c r="V322" s="261">
        <v>1</v>
      </c>
      <c r="W322" s="257">
        <f t="shared" ref="W322" si="38">(100*V322/S322)</f>
        <v>100</v>
      </c>
      <c r="X322" s="258" t="str">
        <f t="shared" ref="X322" si="39">IF(OR(W322&lt;90,W322&gt;150),"X","")</f>
        <v/>
      </c>
      <c r="Y322" s="262"/>
    </row>
    <row r="323" spans="1:25" ht="12.75" x14ac:dyDescent="0.2">
      <c r="A323" s="247" t="s">
        <v>72</v>
      </c>
      <c r="B323" s="248">
        <v>2022</v>
      </c>
      <c r="C323" s="249" t="s">
        <v>582</v>
      </c>
      <c r="D323" s="263" t="s">
        <v>112</v>
      </c>
      <c r="E323" s="264" t="s">
        <v>932</v>
      </c>
      <c r="F323" s="247" t="s">
        <v>2147</v>
      </c>
      <c r="G323" s="641" t="s">
        <v>2143</v>
      </c>
      <c r="H323" s="252" t="s">
        <v>1177</v>
      </c>
      <c r="I323" s="253" t="s">
        <v>435</v>
      </c>
      <c r="J323" s="253" t="s">
        <v>169</v>
      </c>
      <c r="K323" s="253" t="s">
        <v>2276</v>
      </c>
      <c r="L323" s="252" t="s">
        <v>148</v>
      </c>
      <c r="M323" s="254" t="s">
        <v>426</v>
      </c>
      <c r="N323" s="252" t="s">
        <v>1178</v>
      </c>
      <c r="O323" s="252" t="s">
        <v>2113</v>
      </c>
      <c r="P323" s="253" t="s">
        <v>2301</v>
      </c>
      <c r="Q323" s="253" t="s">
        <v>2150</v>
      </c>
      <c r="R323" s="253" t="s">
        <v>2151</v>
      </c>
      <c r="S323" s="252">
        <v>1</v>
      </c>
      <c r="T323" s="252" t="s">
        <v>366</v>
      </c>
      <c r="U323" s="255" t="s">
        <v>2152</v>
      </c>
      <c r="V323" s="261">
        <v>1</v>
      </c>
      <c r="W323" s="257">
        <f t="shared" ref="W323" si="40">(100*V323/S323)</f>
        <v>100</v>
      </c>
      <c r="X323" s="258" t="str">
        <f t="shared" ref="X323" si="41">IF(OR(W323&lt;90,W323&gt;150),"X","")</f>
        <v/>
      </c>
      <c r="Y323" s="262"/>
    </row>
    <row r="324" spans="1:25" ht="12.75" x14ac:dyDescent="0.2">
      <c r="A324" s="247" t="s">
        <v>72</v>
      </c>
      <c r="B324" s="248">
        <v>2022</v>
      </c>
      <c r="C324" s="249" t="s">
        <v>582</v>
      </c>
      <c r="D324" s="263" t="s">
        <v>112</v>
      </c>
      <c r="E324" s="264" t="s">
        <v>932</v>
      </c>
      <c r="F324" s="247" t="s">
        <v>2147</v>
      </c>
      <c r="G324" s="641" t="s">
        <v>2143</v>
      </c>
      <c r="H324" s="252" t="s">
        <v>1177</v>
      </c>
      <c r="I324" s="253" t="s">
        <v>435</v>
      </c>
      <c r="J324" s="253" t="s">
        <v>169</v>
      </c>
      <c r="K324" s="253" t="s">
        <v>2276</v>
      </c>
      <c r="L324" s="252" t="s">
        <v>148</v>
      </c>
      <c r="M324" s="254" t="s">
        <v>259</v>
      </c>
      <c r="N324" s="252" t="s">
        <v>1178</v>
      </c>
      <c r="O324" s="252" t="s">
        <v>2113</v>
      </c>
      <c r="P324" s="253" t="s">
        <v>2301</v>
      </c>
      <c r="Q324" s="253" t="s">
        <v>2150</v>
      </c>
      <c r="R324" s="253" t="s">
        <v>2151</v>
      </c>
      <c r="S324" s="252">
        <v>1</v>
      </c>
      <c r="T324" s="252" t="s">
        <v>366</v>
      </c>
      <c r="U324" s="255" t="s">
        <v>2152</v>
      </c>
      <c r="V324" s="261">
        <v>1</v>
      </c>
      <c r="W324" s="257">
        <f t="shared" ref="W324" si="42">(100*V324/S324)</f>
        <v>100</v>
      </c>
      <c r="X324" s="258" t="str">
        <f t="shared" ref="X324" si="43">IF(OR(W324&lt;90,W324&gt;150),"X","")</f>
        <v/>
      </c>
      <c r="Y324" s="262"/>
    </row>
    <row r="325" spans="1:25" ht="12.75" x14ac:dyDescent="0.2">
      <c r="A325" s="247" t="s">
        <v>72</v>
      </c>
      <c r="B325" s="248">
        <v>2022</v>
      </c>
      <c r="C325" s="249" t="s">
        <v>582</v>
      </c>
      <c r="D325" s="263" t="s">
        <v>112</v>
      </c>
      <c r="E325" s="264" t="s">
        <v>932</v>
      </c>
      <c r="F325" s="247" t="s">
        <v>2147</v>
      </c>
      <c r="G325" s="641" t="s">
        <v>2143</v>
      </c>
      <c r="H325" s="252" t="s">
        <v>1177</v>
      </c>
      <c r="I325" s="253" t="s">
        <v>435</v>
      </c>
      <c r="J325" s="253" t="s">
        <v>169</v>
      </c>
      <c r="K325" s="253" t="s">
        <v>2276</v>
      </c>
      <c r="L325" s="252" t="s">
        <v>148</v>
      </c>
      <c r="M325" s="254" t="s">
        <v>279</v>
      </c>
      <c r="N325" s="252" t="s">
        <v>1178</v>
      </c>
      <c r="O325" s="252" t="s">
        <v>2113</v>
      </c>
      <c r="P325" s="253" t="s">
        <v>2301</v>
      </c>
      <c r="Q325" s="253" t="s">
        <v>2150</v>
      </c>
      <c r="R325" s="253" t="s">
        <v>2151</v>
      </c>
      <c r="S325" s="252">
        <v>1</v>
      </c>
      <c r="T325" s="252" t="s">
        <v>366</v>
      </c>
      <c r="U325" s="255" t="s">
        <v>2152</v>
      </c>
      <c r="V325" s="261">
        <v>1</v>
      </c>
      <c r="W325" s="257">
        <f t="shared" ref="W325" si="44">(100*V325/S325)</f>
        <v>100</v>
      </c>
      <c r="X325" s="258" t="str">
        <f t="shared" ref="X325" si="45">IF(OR(W325&lt;90,W325&gt;150),"X","")</f>
        <v/>
      </c>
      <c r="Y325" s="262"/>
    </row>
  </sheetData>
  <pageMargins left="0.7" right="0.7" top="0.75" bottom="0.75" header="0" footer="0"/>
  <pageSetup scale="7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6802581D1E5194BB751F4A1219E22A7" ma:contentTypeVersion="9" ma:contentTypeDescription="Create a new document." ma:contentTypeScope="" ma:versionID="a00c52d8337deba3d8e09d2ac3cc1292">
  <xsd:schema xmlns:xsd="http://www.w3.org/2001/XMLSchema" xmlns:xs="http://www.w3.org/2001/XMLSchema" xmlns:p="http://schemas.microsoft.com/office/2006/metadata/properties" xmlns:ns2="f7c5e3fa-378b-48b1-a129-e33a73f99ee9" targetNamespace="http://schemas.microsoft.com/office/2006/metadata/properties" ma:root="true" ma:fieldsID="b12c185fbfa09cbbcdf85e0af46d1b33" ns2:_="">
    <xsd:import namespace="f7c5e3fa-378b-48b1-a129-e33a73f99e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5e3fa-378b-48b1-a129-e33a73f99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1A7766-F5B2-4C25-88DB-4AB9E91ABD68}">
  <ds:schemaRefs>
    <ds:schemaRef ds:uri="http://purl.org/dc/terms/"/>
    <ds:schemaRef ds:uri="http://schemas.microsoft.com/office/2006/documentManagement/types"/>
    <ds:schemaRef ds:uri="http://www.w3.org/XML/1998/namespace"/>
    <ds:schemaRef ds:uri="http://purl.org/dc/dcmityp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a50e3fc0-b3b0-402d-9b7a-49f58c40a2b5"/>
  </ds:schemaRefs>
</ds:datastoreItem>
</file>

<file path=customXml/itemProps2.xml><?xml version="1.0" encoding="utf-8"?>
<ds:datastoreItem xmlns:ds="http://schemas.openxmlformats.org/officeDocument/2006/customXml" ds:itemID="{E3144326-9E81-4BD0-A7B6-436722EBA51D}">
  <ds:schemaRefs>
    <ds:schemaRef ds:uri="http://schemas.microsoft.com/sharepoint/v3/contenttype/forms"/>
  </ds:schemaRefs>
</ds:datastoreItem>
</file>

<file path=customXml/itemProps3.xml><?xml version="1.0" encoding="utf-8"?>
<ds:datastoreItem xmlns:ds="http://schemas.openxmlformats.org/officeDocument/2006/customXml" ds:itemID="{F093FAA9-E4B0-4B9E-8827-1EC700508D7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MasterCodeList</vt:lpstr>
      <vt:lpstr>Table 0</vt:lpstr>
      <vt:lpstr>Table 1.1 Data availability</vt:lpstr>
      <vt:lpstr>Table 1.2 Internat coord</vt:lpstr>
      <vt:lpstr>Table 1.3 Bi-multilaterals</vt:lpstr>
      <vt:lpstr>Table 1.4 Recommendations</vt:lpstr>
      <vt:lpstr>Table 2.1 Stocks</vt:lpstr>
      <vt:lpstr>Table 2.2 Biol variables</vt:lpstr>
      <vt:lpstr>Table 2.3 Diadromous</vt:lpstr>
      <vt:lpstr>Table 2.4 Recreational</vt:lpstr>
      <vt:lpstr>Table 2.5 Sampling plan biol</vt:lpstr>
      <vt:lpstr>Table 2.6 Surveys-at-sea</vt:lpstr>
      <vt:lpstr>Table 3.1 Fishing activity</vt:lpstr>
      <vt:lpstr>Table 4.1 Stomach</vt:lpstr>
      <vt:lpstr>Table 5.1 Fleet population</vt:lpstr>
      <vt:lpstr>Table 5.2 Fleet SocEcon</vt:lpstr>
      <vt:lpstr>Table 6.1 Aquaculture SocEcon</vt:lpstr>
      <vt:lpstr>Table 7.1 Processing SocEcon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Zeynep Hekim</dc:creator>
  <cp:keywords/>
  <dc:description/>
  <cp:lastModifiedBy>Poza Poza, Juana</cp:lastModifiedBy>
  <cp:revision/>
  <dcterms:created xsi:type="dcterms:W3CDTF">2020-11-05T12:04:58Z</dcterms:created>
  <dcterms:modified xsi:type="dcterms:W3CDTF">2023-11-16T07:47:33Z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0x01010046802581D1E5194BB751F4A1219E22A7</vt:lpwstr>
  </property>
  <property fmtid="{D5CDD505-2E9C-101B-9397-08002B2CF9AE}" pid="3" name="MSIP_Label_92f01cf0-dd39-4ca8-8ed8-80cbd24f5bed_Enabled">
    <vt:lpwstr>true</vt:lpwstr>
  </property>
  <property fmtid="{D5CDD505-2E9C-101B-9397-08002B2CF9AE}" pid="4" name="MSIP_Label_92f01cf0-dd39-4ca8-8ed8-80cbd24f5bed_SetDate">
    <vt:lpwstr>2021-02-12T08:06:55Z</vt:lpwstr>
  </property>
  <property fmtid="{D5CDD505-2E9C-101B-9397-08002B2CF9AE}" pid="5" name="MSIP_Label_92f01cf0-dd39-4ca8-8ed8-80cbd24f5bed_Method">
    <vt:lpwstr>Standard</vt:lpwstr>
  </property>
  <property fmtid="{D5CDD505-2E9C-101B-9397-08002B2CF9AE}" pid="6" name="MSIP_Label_92f01cf0-dd39-4ca8-8ed8-80cbd24f5bed_Name">
    <vt:lpwstr>Interno</vt:lpwstr>
  </property>
  <property fmtid="{D5CDD505-2E9C-101B-9397-08002B2CF9AE}" pid="7" name="MSIP_Label_92f01cf0-dd39-4ca8-8ed8-80cbd24f5bed_SiteId">
    <vt:lpwstr>6219f119-3e79-4e7f-acde-a5750808cd9b</vt:lpwstr>
  </property>
  <property fmtid="{D5CDD505-2E9C-101B-9397-08002B2CF9AE}" pid="8" name="MSIP_Label_92f01cf0-dd39-4ca8-8ed8-80cbd24f5bed_ActionId">
    <vt:lpwstr>b62a78f1-3f71-41f5-9dc8-20ddf77ac1b8</vt:lpwstr>
  </property>
  <property fmtid="{D5CDD505-2E9C-101B-9397-08002B2CF9AE}" pid="9" name="MSIP_Label_92f01cf0-dd39-4ca8-8ed8-80cbd24f5bed_ContentBits">
    <vt:lpwstr>0</vt:lpwstr>
  </property>
</Properties>
</file>